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G:\Shared drives\Hyundai Longueuil\a) Réalisé\2025\"/>
    </mc:Choice>
  </mc:AlternateContent>
  <xr:revisionPtr revIDLastSave="0" documentId="13_ncr:1_{46B80AA6-0933-4129-8DA0-F6363FB26929}" xr6:coauthVersionLast="47" xr6:coauthVersionMax="47" xr10:uidLastSave="{00000000-0000-0000-0000-000000000000}"/>
  <bookViews>
    <workbookView xWindow="28680" yWindow="-120" windowWidth="29040" windowHeight="15720" xr2:uid="{D14DB106-68DC-46EB-83CF-DB0FB1D670C2}"/>
  </bookViews>
  <sheets>
    <sheet name="Parametres" sheetId="1" r:id="rId1"/>
    <sheet name="Bilan" sheetId="2" r:id="rId2"/>
    <sheet name="Budget original" sheetId="3" state="hidden" r:id="rId3"/>
    <sheet name="Réel 2024" sheetId="20" state="hidden" r:id="rId4"/>
    <sheet name="Capex" sheetId="5" state="hidden" r:id="rId5"/>
    <sheet name="Inventaire_Used" sheetId="7" state="hidden" r:id="rId6"/>
    <sheet name="Inventaire_Neuf" sheetId="6" state="hidden" r:id="rId7"/>
    <sheet name="2pager" sheetId="8" state="hidden" r:id="rId8"/>
    <sheet name="Print_Mois" sheetId="9" r:id="rId9"/>
    <sheet name="Print_AAD" sheetId="12" r:id="rId10"/>
    <sheet name="BV_Data_An_Cour" sheetId="15" r:id="rId11"/>
    <sheet name="Data_Validation" sheetId="16" r:id="rId12"/>
    <sheet name="BV_Data_An_Prec" sheetId="21" r:id="rId13"/>
  </sheets>
  <definedNames>
    <definedName name="_xlnm._FilterDatabase" localSheetId="10" hidden="1">BV_Data_An_Cour!$A$2:$AZ$792</definedName>
    <definedName name="_xlnm._FilterDatabase" localSheetId="12" hidden="1">BV_Data_An_Prec!$A$2:$AS$794</definedName>
    <definedName name="_xlnm._FilterDatabase" localSheetId="11" hidden="1">Data_Validation!$A$1:$E$986</definedName>
    <definedName name="_xlnm._FilterDatabase" localSheetId="6" hidden="1">Inventaire_Neuf!$A$1:$H$25</definedName>
    <definedName name="_xlnm._FilterDatabase" localSheetId="5" hidden="1">Inventaire_Used!$A$1:$H$75</definedName>
    <definedName name="Ticker">#REF!</definedName>
    <definedName name="_xlnm.Print_Area" localSheetId="9">Print_AAD!$C$1:$S$354,Print_AAD!$V$403:$AO$499</definedName>
    <definedName name="_xlnm.Print_Area" localSheetId="8">Print_Mois!$C$1:$S$354,Print_Mois!$V$403:$AO$499</definedName>
  </definedNames>
  <calcPr calcId="191029"/>
</workbook>
</file>

<file path=xl/calcChain.xml><?xml version="1.0" encoding="utf-8"?>
<calcChain xmlns="http://schemas.openxmlformats.org/spreadsheetml/2006/main">
  <c r="Q266" i="12" l="1" a="1"/>
  <c r="P183" i="12"/>
  <c r="P183" i="9" l="1"/>
  <c r="AZ794" i="21"/>
  <c r="AX794" i="21"/>
  <c r="AV794" i="21"/>
  <c r="AU794" i="21"/>
  <c r="AT794" i="21"/>
  <c r="AZ793" i="21"/>
  <c r="AX793" i="21"/>
  <c r="AV793" i="21"/>
  <c r="AU793" i="21"/>
  <c r="AT793" i="21"/>
  <c r="AX792" i="21"/>
  <c r="AV792" i="21"/>
  <c r="AU792" i="21"/>
  <c r="AT792" i="21"/>
  <c r="AX791" i="21"/>
  <c r="AV791" i="21"/>
  <c r="AU791" i="21"/>
  <c r="AT791" i="21"/>
  <c r="AX790" i="21"/>
  <c r="AV790" i="21"/>
  <c r="AU790" i="21"/>
  <c r="AT790" i="21"/>
  <c r="AX789" i="21"/>
  <c r="AV789" i="21"/>
  <c r="AU789" i="21"/>
  <c r="AT789" i="21"/>
  <c r="AX788" i="21"/>
  <c r="AV788" i="21"/>
  <c r="AU788" i="21"/>
  <c r="AT788" i="21"/>
  <c r="AX787" i="21"/>
  <c r="AV787" i="21"/>
  <c r="AU787" i="21"/>
  <c r="AT787" i="21"/>
  <c r="AX786" i="21"/>
  <c r="AV786" i="21"/>
  <c r="AU786" i="21"/>
  <c r="AT786" i="21"/>
  <c r="AX785" i="21"/>
  <c r="AV785" i="21"/>
  <c r="AU785" i="21"/>
  <c r="AT785" i="21"/>
  <c r="AX784" i="21"/>
  <c r="AV784" i="21"/>
  <c r="AU784" i="21"/>
  <c r="AT784" i="21"/>
  <c r="AX783" i="21"/>
  <c r="AV783" i="21"/>
  <c r="AU783" i="21"/>
  <c r="AT783" i="21"/>
  <c r="AX782" i="21"/>
  <c r="AV782" i="21"/>
  <c r="AU782" i="21"/>
  <c r="AT782" i="21"/>
  <c r="AX781" i="21"/>
  <c r="AV781" i="21"/>
  <c r="AU781" i="21"/>
  <c r="AT781" i="21"/>
  <c r="AX780" i="21"/>
  <c r="AV780" i="21"/>
  <c r="AU780" i="21"/>
  <c r="AT780" i="21"/>
  <c r="AX779" i="21"/>
  <c r="AV779" i="21"/>
  <c r="AU779" i="21"/>
  <c r="AT779" i="21"/>
  <c r="AX778" i="21"/>
  <c r="AV778" i="21"/>
  <c r="AU778" i="21"/>
  <c r="AT778" i="21"/>
  <c r="AX777" i="21"/>
  <c r="AV777" i="21"/>
  <c r="AU777" i="21"/>
  <c r="AT777" i="21"/>
  <c r="AX776" i="21"/>
  <c r="AV776" i="21"/>
  <c r="AU776" i="21"/>
  <c r="AT776" i="21"/>
  <c r="AX775" i="21"/>
  <c r="AV775" i="21"/>
  <c r="AU775" i="21"/>
  <c r="AT775" i="21"/>
  <c r="AX774" i="21"/>
  <c r="AV774" i="21"/>
  <c r="AU774" i="21"/>
  <c r="AT774" i="21"/>
  <c r="AX773" i="21"/>
  <c r="AV773" i="21"/>
  <c r="AU773" i="21"/>
  <c r="AT773" i="21"/>
  <c r="AX772" i="21"/>
  <c r="AV772" i="21"/>
  <c r="AU772" i="21"/>
  <c r="AT772" i="21"/>
  <c r="AX771" i="21"/>
  <c r="AV771" i="21"/>
  <c r="AU771" i="21"/>
  <c r="AT771" i="21"/>
  <c r="AX770" i="21"/>
  <c r="AV770" i="21"/>
  <c r="AU770" i="21"/>
  <c r="AT770" i="21"/>
  <c r="AX769" i="21"/>
  <c r="AV769" i="21"/>
  <c r="AU769" i="21"/>
  <c r="AT769" i="21"/>
  <c r="AX768" i="21"/>
  <c r="AV768" i="21"/>
  <c r="AU768" i="21"/>
  <c r="AT768" i="21"/>
  <c r="AX767" i="21"/>
  <c r="AV767" i="21"/>
  <c r="AU767" i="21"/>
  <c r="AT767" i="21"/>
  <c r="AX766" i="21"/>
  <c r="AV766" i="21"/>
  <c r="AU766" i="21"/>
  <c r="AT766" i="21"/>
  <c r="AX765" i="21"/>
  <c r="AV765" i="21"/>
  <c r="AU765" i="21"/>
  <c r="AT765" i="21"/>
  <c r="AX764" i="21"/>
  <c r="AV764" i="21"/>
  <c r="AU764" i="21"/>
  <c r="AT764" i="21"/>
  <c r="AX763" i="21"/>
  <c r="AV763" i="21"/>
  <c r="AU763" i="21"/>
  <c r="AT763" i="21"/>
  <c r="AX762" i="21"/>
  <c r="AV762" i="21"/>
  <c r="AU762" i="21"/>
  <c r="AT762" i="21"/>
  <c r="AX761" i="21"/>
  <c r="AV761" i="21"/>
  <c r="AU761" i="21"/>
  <c r="AT761" i="21"/>
  <c r="AX760" i="21"/>
  <c r="AV760" i="21"/>
  <c r="AU760" i="21"/>
  <c r="AT760" i="21"/>
  <c r="AX759" i="21"/>
  <c r="AV759" i="21"/>
  <c r="AU759" i="21"/>
  <c r="AT759" i="21"/>
  <c r="AX758" i="21"/>
  <c r="AV758" i="21"/>
  <c r="AU758" i="21"/>
  <c r="AT758" i="21"/>
  <c r="AX757" i="21"/>
  <c r="AV757" i="21"/>
  <c r="AU757" i="21"/>
  <c r="AT757" i="21"/>
  <c r="AX756" i="21"/>
  <c r="AV756" i="21"/>
  <c r="AU756" i="21"/>
  <c r="AT756" i="21"/>
  <c r="AX755" i="21"/>
  <c r="AV755" i="21"/>
  <c r="AU755" i="21"/>
  <c r="AT755" i="21"/>
  <c r="AX754" i="21"/>
  <c r="AV754" i="21"/>
  <c r="AU754" i="21"/>
  <c r="AT754" i="21"/>
  <c r="AX753" i="21"/>
  <c r="AV753" i="21"/>
  <c r="AU753" i="21"/>
  <c r="AT753" i="21"/>
  <c r="AX752" i="21"/>
  <c r="AV752" i="21"/>
  <c r="AU752" i="21"/>
  <c r="AT752" i="21"/>
  <c r="AX751" i="21"/>
  <c r="AV751" i="21"/>
  <c r="AU751" i="21"/>
  <c r="AT751" i="21"/>
  <c r="AX750" i="21"/>
  <c r="AV750" i="21"/>
  <c r="AU750" i="21"/>
  <c r="AT750" i="21"/>
  <c r="AX749" i="21"/>
  <c r="AV749" i="21"/>
  <c r="AU749" i="21"/>
  <c r="AT749" i="21"/>
  <c r="AX748" i="21"/>
  <c r="AV748" i="21"/>
  <c r="AU748" i="21"/>
  <c r="AT748" i="21"/>
  <c r="AX747" i="21"/>
  <c r="AV747" i="21"/>
  <c r="AU747" i="21"/>
  <c r="AT747" i="21"/>
  <c r="AX746" i="21"/>
  <c r="AV746" i="21"/>
  <c r="AU746" i="21"/>
  <c r="AT746" i="21"/>
  <c r="AX745" i="21"/>
  <c r="AV745" i="21"/>
  <c r="AU745" i="21"/>
  <c r="AT745" i="21"/>
  <c r="AX744" i="21"/>
  <c r="AV744" i="21"/>
  <c r="AU744" i="21"/>
  <c r="AT744" i="21"/>
  <c r="AX743" i="21"/>
  <c r="AV743" i="21"/>
  <c r="AU743" i="21"/>
  <c r="AT743" i="21"/>
  <c r="AX742" i="21"/>
  <c r="AV742" i="21"/>
  <c r="AU742" i="21"/>
  <c r="AT742" i="21"/>
  <c r="AX741" i="21"/>
  <c r="AV741" i="21"/>
  <c r="AU741" i="21"/>
  <c r="AT741" i="21"/>
  <c r="AX740" i="21"/>
  <c r="AV740" i="21"/>
  <c r="AU740" i="21"/>
  <c r="AT740" i="21"/>
  <c r="AX739" i="21"/>
  <c r="AV739" i="21"/>
  <c r="AU739" i="21"/>
  <c r="AT739" i="21"/>
  <c r="AX738" i="21"/>
  <c r="AV738" i="21"/>
  <c r="AU738" i="21"/>
  <c r="AT738" i="21"/>
  <c r="AX737" i="21"/>
  <c r="AV737" i="21"/>
  <c r="AU737" i="21"/>
  <c r="AT737" i="21"/>
  <c r="AX736" i="21"/>
  <c r="AV736" i="21"/>
  <c r="AU736" i="21"/>
  <c r="AT736" i="21"/>
  <c r="AX735" i="21"/>
  <c r="AV735" i="21"/>
  <c r="AU735" i="21"/>
  <c r="AT735" i="21"/>
  <c r="AX734" i="21"/>
  <c r="AV734" i="21"/>
  <c r="AU734" i="21"/>
  <c r="AT734" i="21"/>
  <c r="AX733" i="21"/>
  <c r="AV733" i="21"/>
  <c r="AU733" i="21"/>
  <c r="AT733" i="21"/>
  <c r="AX732" i="21"/>
  <c r="AV732" i="21"/>
  <c r="AU732" i="21"/>
  <c r="AT732" i="21"/>
  <c r="AX731" i="21"/>
  <c r="AV731" i="21"/>
  <c r="AU731" i="21"/>
  <c r="AT731" i="21"/>
  <c r="AX730" i="21"/>
  <c r="AV730" i="21"/>
  <c r="AU730" i="21"/>
  <c r="AT730" i="21"/>
  <c r="AX729" i="21"/>
  <c r="AV729" i="21"/>
  <c r="AU729" i="21"/>
  <c r="AT729" i="21"/>
  <c r="AX728" i="21"/>
  <c r="AV728" i="21"/>
  <c r="AU728" i="21"/>
  <c r="AT728" i="21"/>
  <c r="AX727" i="21"/>
  <c r="AV727" i="21"/>
  <c r="AU727" i="21"/>
  <c r="AT727" i="21"/>
  <c r="AX726" i="21"/>
  <c r="AV726" i="21"/>
  <c r="AU726" i="21"/>
  <c r="AT726" i="21"/>
  <c r="AX725" i="21"/>
  <c r="AV725" i="21"/>
  <c r="AU725" i="21"/>
  <c r="AT725" i="21"/>
  <c r="AX724" i="21"/>
  <c r="AV724" i="21"/>
  <c r="AU724" i="21"/>
  <c r="AT724" i="21"/>
  <c r="AX723" i="21"/>
  <c r="AV723" i="21"/>
  <c r="AU723" i="21"/>
  <c r="AT723" i="21"/>
  <c r="AX722" i="21"/>
  <c r="AV722" i="21"/>
  <c r="AU722" i="21"/>
  <c r="AT722" i="21"/>
  <c r="AX721" i="21"/>
  <c r="AV721" i="21"/>
  <c r="AU721" i="21"/>
  <c r="AT721" i="21"/>
  <c r="AX720" i="21"/>
  <c r="AV720" i="21"/>
  <c r="AU720" i="21"/>
  <c r="AT720" i="21"/>
  <c r="AX719" i="21"/>
  <c r="AV719" i="21"/>
  <c r="AU719" i="21"/>
  <c r="AT719" i="21"/>
  <c r="AX718" i="21"/>
  <c r="AV718" i="21"/>
  <c r="AU718" i="21"/>
  <c r="AT718" i="21"/>
  <c r="AX717" i="21"/>
  <c r="AV717" i="21"/>
  <c r="AU717" i="21"/>
  <c r="AT717" i="21"/>
  <c r="AX716" i="21"/>
  <c r="AV716" i="21"/>
  <c r="AU716" i="21"/>
  <c r="AT716" i="21"/>
  <c r="AX715" i="21"/>
  <c r="AV715" i="21"/>
  <c r="AU715" i="21"/>
  <c r="AT715" i="21"/>
  <c r="AX714" i="21"/>
  <c r="AV714" i="21"/>
  <c r="AU714" i="21"/>
  <c r="AT714" i="21"/>
  <c r="AX713" i="21"/>
  <c r="AV713" i="21"/>
  <c r="AU713" i="21"/>
  <c r="AT713" i="21"/>
  <c r="AX712" i="21"/>
  <c r="AV712" i="21"/>
  <c r="AU712" i="21"/>
  <c r="AT712" i="21"/>
  <c r="AX711" i="21"/>
  <c r="AV711" i="21"/>
  <c r="AU711" i="21"/>
  <c r="AT711" i="21"/>
  <c r="AX710" i="21"/>
  <c r="AV710" i="21"/>
  <c r="AU710" i="21"/>
  <c r="AT710" i="21"/>
  <c r="AX709" i="21"/>
  <c r="AV709" i="21"/>
  <c r="AU709" i="21"/>
  <c r="AT709" i="21"/>
  <c r="AX708" i="21"/>
  <c r="AV708" i="21"/>
  <c r="AU708" i="21"/>
  <c r="AT708" i="21"/>
  <c r="AX707" i="21"/>
  <c r="AV707" i="21"/>
  <c r="AU707" i="21"/>
  <c r="AT707" i="21"/>
  <c r="AX706" i="21"/>
  <c r="AV706" i="21"/>
  <c r="AU706" i="21"/>
  <c r="AT706" i="21"/>
  <c r="AX705" i="21"/>
  <c r="AV705" i="21"/>
  <c r="AU705" i="21"/>
  <c r="AT705" i="21"/>
  <c r="AX704" i="21"/>
  <c r="AV704" i="21"/>
  <c r="AU704" i="21"/>
  <c r="AT704" i="21"/>
  <c r="AX703" i="21"/>
  <c r="AV703" i="21"/>
  <c r="AU703" i="21"/>
  <c r="AT703" i="21"/>
  <c r="AX702" i="21"/>
  <c r="AV702" i="21"/>
  <c r="AU702" i="21"/>
  <c r="AT702" i="21"/>
  <c r="AX701" i="21"/>
  <c r="AV701" i="21"/>
  <c r="AU701" i="21"/>
  <c r="AT701" i="21"/>
  <c r="AX700" i="21"/>
  <c r="AV700" i="21"/>
  <c r="AU700" i="21"/>
  <c r="AT700" i="21"/>
  <c r="AX699" i="21"/>
  <c r="AV699" i="21"/>
  <c r="AU699" i="21"/>
  <c r="AT699" i="21"/>
  <c r="AX698" i="21"/>
  <c r="AV698" i="21"/>
  <c r="AU698" i="21"/>
  <c r="AT698" i="21"/>
  <c r="AX697" i="21"/>
  <c r="AV697" i="21"/>
  <c r="AU697" i="21"/>
  <c r="AT697" i="21"/>
  <c r="AX696" i="21"/>
  <c r="AV696" i="21"/>
  <c r="AU696" i="21"/>
  <c r="AT696" i="21"/>
  <c r="AX695" i="21"/>
  <c r="AV695" i="21"/>
  <c r="AU695" i="21"/>
  <c r="AT695" i="21"/>
  <c r="AX694" i="21"/>
  <c r="AV694" i="21"/>
  <c r="AU694" i="21"/>
  <c r="AT694" i="21"/>
  <c r="AX693" i="21"/>
  <c r="AV693" i="21"/>
  <c r="AU693" i="21"/>
  <c r="AT693" i="21"/>
  <c r="AX692" i="21"/>
  <c r="AV692" i="21"/>
  <c r="AU692" i="21"/>
  <c r="AT692" i="21"/>
  <c r="AX691" i="21"/>
  <c r="AV691" i="21"/>
  <c r="AU691" i="21"/>
  <c r="AT691" i="21"/>
  <c r="AX690" i="21"/>
  <c r="AV690" i="21"/>
  <c r="AU690" i="21"/>
  <c r="AT690" i="21"/>
  <c r="AX689" i="21"/>
  <c r="AV689" i="21"/>
  <c r="AU689" i="21"/>
  <c r="AT689" i="21"/>
  <c r="AX688" i="21"/>
  <c r="AV688" i="21"/>
  <c r="AU688" i="21"/>
  <c r="AT688" i="21"/>
  <c r="AX687" i="21"/>
  <c r="AV687" i="21"/>
  <c r="AU687" i="21"/>
  <c r="AT687" i="21"/>
  <c r="AX686" i="21"/>
  <c r="AV686" i="21"/>
  <c r="AU686" i="21"/>
  <c r="AT686" i="21"/>
  <c r="AX685" i="21"/>
  <c r="AV685" i="21"/>
  <c r="AU685" i="21"/>
  <c r="AT685" i="21"/>
  <c r="AX684" i="21"/>
  <c r="AV684" i="21"/>
  <c r="AU684" i="21"/>
  <c r="AT684" i="21"/>
  <c r="AX683" i="21"/>
  <c r="AV683" i="21"/>
  <c r="AU683" i="21"/>
  <c r="AT683" i="21"/>
  <c r="AX682" i="21"/>
  <c r="AV682" i="21"/>
  <c r="AU682" i="21"/>
  <c r="AT682" i="21"/>
  <c r="AX681" i="21"/>
  <c r="AV681" i="21"/>
  <c r="AU681" i="21"/>
  <c r="AT681" i="21"/>
  <c r="AX680" i="21"/>
  <c r="AV680" i="21"/>
  <c r="AU680" i="21"/>
  <c r="AT680" i="21"/>
  <c r="AX679" i="21"/>
  <c r="AV679" i="21"/>
  <c r="AU679" i="21"/>
  <c r="AT679" i="21"/>
  <c r="AX678" i="21"/>
  <c r="AV678" i="21"/>
  <c r="AU678" i="21"/>
  <c r="AT678" i="21"/>
  <c r="AX677" i="21"/>
  <c r="AV677" i="21"/>
  <c r="AU677" i="21"/>
  <c r="AT677" i="21"/>
  <c r="AX676" i="21"/>
  <c r="AV676" i="21"/>
  <c r="AU676" i="21"/>
  <c r="AT676" i="21"/>
  <c r="AX675" i="21"/>
  <c r="AV675" i="21"/>
  <c r="AU675" i="21"/>
  <c r="AT675" i="21"/>
  <c r="AX674" i="21"/>
  <c r="AV674" i="21"/>
  <c r="AU674" i="21"/>
  <c r="AT674" i="21"/>
  <c r="AX673" i="21"/>
  <c r="AV673" i="21"/>
  <c r="AU673" i="21"/>
  <c r="AT673" i="21"/>
  <c r="AX672" i="21"/>
  <c r="AV672" i="21"/>
  <c r="AU672" i="21"/>
  <c r="AT672" i="21"/>
  <c r="AX671" i="21"/>
  <c r="AV671" i="21"/>
  <c r="AU671" i="21"/>
  <c r="AT671" i="21"/>
  <c r="AX670" i="21"/>
  <c r="AV670" i="21"/>
  <c r="AU670" i="21"/>
  <c r="AT670" i="21"/>
  <c r="AX669" i="21"/>
  <c r="AV669" i="21"/>
  <c r="AU669" i="21"/>
  <c r="AT669" i="21"/>
  <c r="AX668" i="21"/>
  <c r="AV668" i="21"/>
  <c r="AU668" i="21"/>
  <c r="AT668" i="21"/>
  <c r="AX667" i="21"/>
  <c r="AV667" i="21"/>
  <c r="AU667" i="21"/>
  <c r="AT667" i="21"/>
  <c r="AX666" i="21"/>
  <c r="AV666" i="21"/>
  <c r="AU666" i="21"/>
  <c r="AT666" i="21"/>
  <c r="AX665" i="21"/>
  <c r="AV665" i="21"/>
  <c r="AU665" i="21"/>
  <c r="AT665" i="21"/>
  <c r="AX664" i="21"/>
  <c r="AV664" i="21"/>
  <c r="AU664" i="21"/>
  <c r="AT664" i="21"/>
  <c r="AX663" i="21"/>
  <c r="AV663" i="21"/>
  <c r="AU663" i="21"/>
  <c r="AT663" i="21"/>
  <c r="AX662" i="21"/>
  <c r="AV662" i="21"/>
  <c r="AU662" i="21"/>
  <c r="AT662" i="21"/>
  <c r="AX661" i="21"/>
  <c r="AV661" i="21"/>
  <c r="AU661" i="21"/>
  <c r="AT661" i="21"/>
  <c r="AX660" i="21"/>
  <c r="AV660" i="21"/>
  <c r="AU660" i="21"/>
  <c r="AT660" i="21"/>
  <c r="AX659" i="21"/>
  <c r="AV659" i="21"/>
  <c r="AU659" i="21"/>
  <c r="AT659" i="21"/>
  <c r="AX658" i="21"/>
  <c r="AV658" i="21"/>
  <c r="AU658" i="21"/>
  <c r="AT658" i="21"/>
  <c r="AX657" i="21"/>
  <c r="AV657" i="21"/>
  <c r="AU657" i="21"/>
  <c r="AT657" i="21"/>
  <c r="AX656" i="21"/>
  <c r="AV656" i="21"/>
  <c r="AU656" i="21"/>
  <c r="AT656" i="21"/>
  <c r="AX655" i="21"/>
  <c r="AV655" i="21"/>
  <c r="AU655" i="21"/>
  <c r="AT655" i="21"/>
  <c r="AX654" i="21"/>
  <c r="AV654" i="21"/>
  <c r="AU654" i="21"/>
  <c r="AT654" i="21"/>
  <c r="AX653" i="21"/>
  <c r="AV653" i="21"/>
  <c r="AU653" i="21"/>
  <c r="AT653" i="21"/>
  <c r="AX652" i="21"/>
  <c r="AV652" i="21"/>
  <c r="AU652" i="21"/>
  <c r="AT652" i="21"/>
  <c r="AX651" i="21"/>
  <c r="AV651" i="21"/>
  <c r="AU651" i="21"/>
  <c r="AT651" i="21"/>
  <c r="AX650" i="21"/>
  <c r="AV650" i="21"/>
  <c r="AU650" i="21"/>
  <c r="AT650" i="21"/>
  <c r="AX649" i="21"/>
  <c r="AV649" i="21"/>
  <c r="AU649" i="21"/>
  <c r="AT649" i="21"/>
  <c r="AX648" i="21"/>
  <c r="AV648" i="21"/>
  <c r="AU648" i="21"/>
  <c r="AT648" i="21"/>
  <c r="AX647" i="21"/>
  <c r="AV647" i="21"/>
  <c r="AU647" i="21"/>
  <c r="AT647" i="21"/>
  <c r="AX646" i="21"/>
  <c r="AV646" i="21"/>
  <c r="AU646" i="21"/>
  <c r="AT646" i="21"/>
  <c r="AX645" i="21"/>
  <c r="AV645" i="21"/>
  <c r="AU645" i="21"/>
  <c r="AT645" i="21"/>
  <c r="AX644" i="21"/>
  <c r="AV644" i="21"/>
  <c r="AU644" i="21"/>
  <c r="AT644" i="21"/>
  <c r="AX643" i="21"/>
  <c r="AV643" i="21"/>
  <c r="AU643" i="21"/>
  <c r="AT643" i="21"/>
  <c r="AX642" i="21"/>
  <c r="AV642" i="21"/>
  <c r="AU642" i="21"/>
  <c r="AT642" i="21"/>
  <c r="AX641" i="21"/>
  <c r="AV641" i="21"/>
  <c r="AU641" i="21"/>
  <c r="AT641" i="21"/>
  <c r="AX640" i="21"/>
  <c r="AV640" i="21"/>
  <c r="AU640" i="21"/>
  <c r="AT640" i="21"/>
  <c r="AX639" i="21"/>
  <c r="AV639" i="21"/>
  <c r="AU639" i="21"/>
  <c r="AT639" i="21"/>
  <c r="AX638" i="21"/>
  <c r="AV638" i="21"/>
  <c r="AU638" i="21"/>
  <c r="AT638" i="21"/>
  <c r="AX637" i="21"/>
  <c r="AV637" i="21"/>
  <c r="AU637" i="21"/>
  <c r="AT637" i="21"/>
  <c r="AX636" i="21"/>
  <c r="AV636" i="21"/>
  <c r="AU636" i="21"/>
  <c r="AT636" i="21"/>
  <c r="AX635" i="21"/>
  <c r="AV635" i="21"/>
  <c r="AU635" i="21"/>
  <c r="AT635" i="21"/>
  <c r="AX634" i="21"/>
  <c r="AV634" i="21"/>
  <c r="AU634" i="21"/>
  <c r="AT634" i="21"/>
  <c r="AX633" i="21"/>
  <c r="AV633" i="21"/>
  <c r="AU633" i="21"/>
  <c r="AT633" i="21"/>
  <c r="AX632" i="21"/>
  <c r="AV632" i="21"/>
  <c r="AU632" i="21"/>
  <c r="AT632" i="21"/>
  <c r="AX631" i="21"/>
  <c r="AV631" i="21"/>
  <c r="AU631" i="21"/>
  <c r="AT631" i="21"/>
  <c r="AX630" i="21"/>
  <c r="AV630" i="21"/>
  <c r="AU630" i="21"/>
  <c r="AT630" i="21"/>
  <c r="AX629" i="21"/>
  <c r="AV629" i="21"/>
  <c r="AU629" i="21"/>
  <c r="AT629" i="21"/>
  <c r="AX628" i="21"/>
  <c r="AV628" i="21"/>
  <c r="AU628" i="21"/>
  <c r="AT628" i="21"/>
  <c r="AX627" i="21"/>
  <c r="AV627" i="21"/>
  <c r="AU627" i="21"/>
  <c r="AT627" i="21"/>
  <c r="AX626" i="21"/>
  <c r="AV626" i="21"/>
  <c r="AU626" i="21"/>
  <c r="AT626" i="21"/>
  <c r="AX625" i="21"/>
  <c r="AV625" i="21"/>
  <c r="AU625" i="21"/>
  <c r="AT625" i="21"/>
  <c r="AX624" i="21"/>
  <c r="AV624" i="21"/>
  <c r="AU624" i="21"/>
  <c r="AT624" i="21"/>
  <c r="AX623" i="21"/>
  <c r="AV623" i="21"/>
  <c r="AU623" i="21"/>
  <c r="AT623" i="21"/>
  <c r="AX622" i="21"/>
  <c r="AV622" i="21"/>
  <c r="AU622" i="21"/>
  <c r="AT622" i="21"/>
  <c r="AX621" i="21"/>
  <c r="AV621" i="21"/>
  <c r="AU621" i="21"/>
  <c r="AT621" i="21"/>
  <c r="AX620" i="21"/>
  <c r="AV620" i="21"/>
  <c r="AU620" i="21"/>
  <c r="AT620" i="21"/>
  <c r="AX619" i="21"/>
  <c r="AV619" i="21"/>
  <c r="AU619" i="21"/>
  <c r="AT619" i="21"/>
  <c r="AX618" i="21"/>
  <c r="AV618" i="21"/>
  <c r="AU618" i="21"/>
  <c r="AT618" i="21"/>
  <c r="AX617" i="21"/>
  <c r="AV617" i="21"/>
  <c r="AU617" i="21"/>
  <c r="AT617" i="21"/>
  <c r="AX616" i="21"/>
  <c r="AV616" i="21"/>
  <c r="AU616" i="21"/>
  <c r="AT616" i="21"/>
  <c r="AX615" i="21"/>
  <c r="AV615" i="21"/>
  <c r="AU615" i="21"/>
  <c r="AT615" i="21"/>
  <c r="AX614" i="21"/>
  <c r="AV614" i="21"/>
  <c r="AU614" i="21"/>
  <c r="AT614" i="21"/>
  <c r="AX613" i="21"/>
  <c r="AV613" i="21"/>
  <c r="AU613" i="21"/>
  <c r="AT613" i="21"/>
  <c r="AX612" i="21"/>
  <c r="AV612" i="21"/>
  <c r="AU612" i="21"/>
  <c r="AT612" i="21"/>
  <c r="AX611" i="21"/>
  <c r="AV611" i="21"/>
  <c r="AU611" i="21"/>
  <c r="AT611" i="21"/>
  <c r="AX610" i="21"/>
  <c r="AV610" i="21"/>
  <c r="AU610" i="21"/>
  <c r="AT610" i="21"/>
  <c r="AX609" i="21"/>
  <c r="AV609" i="21"/>
  <c r="AU609" i="21"/>
  <c r="AT609" i="21"/>
  <c r="AX608" i="21"/>
  <c r="AV608" i="21"/>
  <c r="AU608" i="21"/>
  <c r="AT608" i="21"/>
  <c r="AX607" i="21"/>
  <c r="AV607" i="21"/>
  <c r="AU607" i="21"/>
  <c r="AT607" i="21"/>
  <c r="AX606" i="21"/>
  <c r="AV606" i="21"/>
  <c r="AU606" i="21"/>
  <c r="AT606" i="21"/>
  <c r="AX605" i="21"/>
  <c r="AV605" i="21"/>
  <c r="AU605" i="21"/>
  <c r="AT605" i="21"/>
  <c r="AX604" i="21"/>
  <c r="AV604" i="21"/>
  <c r="AU604" i="21"/>
  <c r="AT604" i="21"/>
  <c r="AX603" i="21"/>
  <c r="AV603" i="21"/>
  <c r="AU603" i="21"/>
  <c r="AT603" i="21"/>
  <c r="AX602" i="21"/>
  <c r="AV602" i="21"/>
  <c r="AU602" i="21"/>
  <c r="AT602" i="21"/>
  <c r="AX601" i="21"/>
  <c r="AV601" i="21"/>
  <c r="AU601" i="21"/>
  <c r="AT601" i="21"/>
  <c r="AX600" i="21"/>
  <c r="AV600" i="21"/>
  <c r="AU600" i="21"/>
  <c r="AT600" i="21"/>
  <c r="AX599" i="21"/>
  <c r="AV599" i="21"/>
  <c r="AU599" i="21"/>
  <c r="AT599" i="21"/>
  <c r="AX598" i="21"/>
  <c r="AV598" i="21"/>
  <c r="AU598" i="21"/>
  <c r="AT598" i="21"/>
  <c r="AX597" i="21"/>
  <c r="AV597" i="21"/>
  <c r="AU597" i="21"/>
  <c r="AT597" i="21"/>
  <c r="AX596" i="21"/>
  <c r="AV596" i="21"/>
  <c r="AU596" i="21"/>
  <c r="AT596" i="21"/>
  <c r="AX595" i="21"/>
  <c r="AV595" i="21"/>
  <c r="AU595" i="21"/>
  <c r="AT595" i="21"/>
  <c r="AX594" i="21"/>
  <c r="AV594" i="21"/>
  <c r="AU594" i="21"/>
  <c r="AT594" i="21"/>
  <c r="AX593" i="21"/>
  <c r="AV593" i="21"/>
  <c r="AU593" i="21"/>
  <c r="AT593" i="21"/>
  <c r="AX592" i="21"/>
  <c r="AV592" i="21"/>
  <c r="AU592" i="21"/>
  <c r="AT592" i="21"/>
  <c r="AX591" i="21"/>
  <c r="AV591" i="21"/>
  <c r="AU591" i="21"/>
  <c r="AT591" i="21"/>
  <c r="AX590" i="21"/>
  <c r="AV590" i="21"/>
  <c r="AU590" i="21"/>
  <c r="AT590" i="21"/>
  <c r="AX589" i="21"/>
  <c r="AV589" i="21"/>
  <c r="AU589" i="21"/>
  <c r="AT589" i="21"/>
  <c r="AX588" i="21"/>
  <c r="AV588" i="21"/>
  <c r="AU588" i="21"/>
  <c r="AT588" i="21"/>
  <c r="AX587" i="21"/>
  <c r="AV587" i="21"/>
  <c r="AU587" i="21"/>
  <c r="AT587" i="21"/>
  <c r="AX586" i="21"/>
  <c r="AV586" i="21"/>
  <c r="AU586" i="21"/>
  <c r="AT586" i="21"/>
  <c r="AX585" i="21"/>
  <c r="AV585" i="21"/>
  <c r="AU585" i="21"/>
  <c r="AT585" i="21"/>
  <c r="AX584" i="21"/>
  <c r="AV584" i="21"/>
  <c r="AU584" i="21"/>
  <c r="AT584" i="21"/>
  <c r="AX583" i="21"/>
  <c r="AV583" i="21"/>
  <c r="AU583" i="21"/>
  <c r="AT583" i="21"/>
  <c r="AX582" i="21"/>
  <c r="AV582" i="21"/>
  <c r="AU582" i="21"/>
  <c r="AT582" i="21"/>
  <c r="AX581" i="21"/>
  <c r="AV581" i="21"/>
  <c r="AU581" i="21"/>
  <c r="AT581" i="21"/>
  <c r="AX580" i="21"/>
  <c r="AV580" i="21"/>
  <c r="AU580" i="21"/>
  <c r="AT580" i="21"/>
  <c r="AX579" i="21"/>
  <c r="AV579" i="21"/>
  <c r="AU579" i="21"/>
  <c r="AT579" i="21"/>
  <c r="AX578" i="21"/>
  <c r="AV578" i="21"/>
  <c r="AU578" i="21"/>
  <c r="AT578" i="21"/>
  <c r="AX577" i="21"/>
  <c r="AV577" i="21"/>
  <c r="AU577" i="21"/>
  <c r="AT577" i="21"/>
  <c r="AX576" i="21"/>
  <c r="AV576" i="21"/>
  <c r="AU576" i="21"/>
  <c r="AT576" i="21"/>
  <c r="AX575" i="21"/>
  <c r="AV575" i="21"/>
  <c r="AU575" i="21"/>
  <c r="AT575" i="21"/>
  <c r="AX574" i="21"/>
  <c r="AV574" i="21"/>
  <c r="AU574" i="21"/>
  <c r="AT574" i="21"/>
  <c r="AX573" i="21"/>
  <c r="AV573" i="21"/>
  <c r="AU573" i="21"/>
  <c r="AT573" i="21"/>
  <c r="AX572" i="21"/>
  <c r="AV572" i="21"/>
  <c r="AU572" i="21"/>
  <c r="AT572" i="21"/>
  <c r="AX571" i="21"/>
  <c r="AV571" i="21"/>
  <c r="AU571" i="21"/>
  <c r="AT571" i="21"/>
  <c r="AX570" i="21"/>
  <c r="AV570" i="21"/>
  <c r="AU570" i="21"/>
  <c r="AT570" i="21"/>
  <c r="AX569" i="21"/>
  <c r="AV569" i="21"/>
  <c r="AU569" i="21"/>
  <c r="AT569" i="21"/>
  <c r="AX568" i="21"/>
  <c r="AV568" i="21"/>
  <c r="AU568" i="21"/>
  <c r="AT568" i="21"/>
  <c r="AX567" i="21"/>
  <c r="AV567" i="21"/>
  <c r="AU567" i="21"/>
  <c r="AT567" i="21"/>
  <c r="AX566" i="21"/>
  <c r="AV566" i="21"/>
  <c r="AU566" i="21"/>
  <c r="AT566" i="21"/>
  <c r="AX565" i="21"/>
  <c r="AV565" i="21"/>
  <c r="AU565" i="21"/>
  <c r="AT565" i="21"/>
  <c r="AX564" i="21"/>
  <c r="AV564" i="21"/>
  <c r="AU564" i="21"/>
  <c r="AT564" i="21"/>
  <c r="AX563" i="21"/>
  <c r="AV563" i="21"/>
  <c r="AU563" i="21"/>
  <c r="AT563" i="21"/>
  <c r="AX562" i="21"/>
  <c r="AV562" i="21"/>
  <c r="AU562" i="21"/>
  <c r="AT562" i="21"/>
  <c r="AX561" i="21"/>
  <c r="AV561" i="21"/>
  <c r="AU561" i="21"/>
  <c r="AT561" i="21"/>
  <c r="AX560" i="21"/>
  <c r="AV560" i="21"/>
  <c r="AU560" i="21"/>
  <c r="AT560" i="21"/>
  <c r="AX559" i="21"/>
  <c r="AV559" i="21"/>
  <c r="AU559" i="21"/>
  <c r="AT559" i="21"/>
  <c r="AX558" i="21"/>
  <c r="AV558" i="21"/>
  <c r="AU558" i="21"/>
  <c r="AT558" i="21"/>
  <c r="AX557" i="21"/>
  <c r="AV557" i="21"/>
  <c r="AU557" i="21"/>
  <c r="AT557" i="21"/>
  <c r="AX556" i="21"/>
  <c r="AV556" i="21"/>
  <c r="AU556" i="21"/>
  <c r="AT556" i="21"/>
  <c r="AX555" i="21"/>
  <c r="AV555" i="21"/>
  <c r="AU555" i="21"/>
  <c r="AT555" i="21"/>
  <c r="AX554" i="21"/>
  <c r="AV554" i="21"/>
  <c r="AU554" i="21"/>
  <c r="AT554" i="21"/>
  <c r="AX553" i="21"/>
  <c r="AV553" i="21"/>
  <c r="AU553" i="21"/>
  <c r="AT553" i="21"/>
  <c r="AX552" i="21"/>
  <c r="AV552" i="21"/>
  <c r="AU552" i="21"/>
  <c r="AT552" i="21"/>
  <c r="AX551" i="21"/>
  <c r="AV551" i="21"/>
  <c r="AU551" i="21"/>
  <c r="AT551" i="21"/>
  <c r="AX550" i="21"/>
  <c r="AV550" i="21"/>
  <c r="AU550" i="21"/>
  <c r="AT550" i="21"/>
  <c r="AX549" i="21"/>
  <c r="AV549" i="21"/>
  <c r="AU549" i="21"/>
  <c r="AT549" i="21"/>
  <c r="AX548" i="21"/>
  <c r="AV548" i="21"/>
  <c r="AU548" i="21"/>
  <c r="AT548" i="21"/>
  <c r="AX547" i="21"/>
  <c r="AV547" i="21"/>
  <c r="AU547" i="21"/>
  <c r="AT547" i="21"/>
  <c r="AX546" i="21"/>
  <c r="AV546" i="21"/>
  <c r="AU546" i="21"/>
  <c r="AT546" i="21"/>
  <c r="AX545" i="21"/>
  <c r="AV545" i="21"/>
  <c r="AU545" i="21"/>
  <c r="AT545" i="21"/>
  <c r="AX544" i="21"/>
  <c r="AV544" i="21"/>
  <c r="AU544" i="21"/>
  <c r="AT544" i="21"/>
  <c r="AX543" i="21"/>
  <c r="AV543" i="21"/>
  <c r="AU543" i="21"/>
  <c r="AT543" i="21"/>
  <c r="AX542" i="21"/>
  <c r="AV542" i="21"/>
  <c r="AU542" i="21"/>
  <c r="AT542" i="21"/>
  <c r="AX541" i="21"/>
  <c r="AV541" i="21"/>
  <c r="AU541" i="21"/>
  <c r="AT541" i="21"/>
  <c r="AX540" i="21"/>
  <c r="AV540" i="21"/>
  <c r="AU540" i="21"/>
  <c r="AT540" i="21"/>
  <c r="AX539" i="21"/>
  <c r="AV539" i="21"/>
  <c r="AU539" i="21"/>
  <c r="AT539" i="21"/>
  <c r="AX538" i="21"/>
  <c r="AV538" i="21"/>
  <c r="AU538" i="21"/>
  <c r="AT538" i="21"/>
  <c r="AX537" i="21"/>
  <c r="AV537" i="21"/>
  <c r="AU537" i="21"/>
  <c r="AT537" i="21"/>
  <c r="AX536" i="21"/>
  <c r="AV536" i="21"/>
  <c r="AU536" i="21"/>
  <c r="AT536" i="21"/>
  <c r="AX535" i="21"/>
  <c r="AV535" i="21"/>
  <c r="AU535" i="21"/>
  <c r="AT535" i="21"/>
  <c r="AX534" i="21"/>
  <c r="AV534" i="21"/>
  <c r="AU534" i="21"/>
  <c r="AT534" i="21"/>
  <c r="AX533" i="21"/>
  <c r="AV533" i="21"/>
  <c r="AU533" i="21"/>
  <c r="AT533" i="21"/>
  <c r="AX532" i="21"/>
  <c r="AV532" i="21"/>
  <c r="AU532" i="21"/>
  <c r="AT532" i="21"/>
  <c r="AX531" i="21"/>
  <c r="AV531" i="21"/>
  <c r="AU531" i="21"/>
  <c r="AT531" i="21"/>
  <c r="AX530" i="21"/>
  <c r="AV530" i="21"/>
  <c r="AU530" i="21"/>
  <c r="AT530" i="21"/>
  <c r="AX529" i="21"/>
  <c r="AV529" i="21"/>
  <c r="AU529" i="21"/>
  <c r="AT529" i="21"/>
  <c r="AX528" i="21"/>
  <c r="AV528" i="21"/>
  <c r="AU528" i="21"/>
  <c r="AT528" i="21"/>
  <c r="AX527" i="21"/>
  <c r="AV527" i="21"/>
  <c r="AU527" i="21"/>
  <c r="AT527" i="21"/>
  <c r="AX526" i="21"/>
  <c r="AV526" i="21"/>
  <c r="AU526" i="21"/>
  <c r="AT526" i="21"/>
  <c r="AX525" i="21"/>
  <c r="AV525" i="21"/>
  <c r="AU525" i="21"/>
  <c r="AT525" i="21"/>
  <c r="AX524" i="21"/>
  <c r="AV524" i="21"/>
  <c r="AU524" i="21"/>
  <c r="AT524" i="21"/>
  <c r="AX523" i="21"/>
  <c r="AV523" i="21"/>
  <c r="AU523" i="21"/>
  <c r="AT523" i="21"/>
  <c r="AX522" i="21"/>
  <c r="AV522" i="21"/>
  <c r="AU522" i="21"/>
  <c r="AT522" i="21"/>
  <c r="AX521" i="21"/>
  <c r="AV521" i="21"/>
  <c r="AU521" i="21"/>
  <c r="AT521" i="21"/>
  <c r="AX520" i="21"/>
  <c r="AV520" i="21"/>
  <c r="AU520" i="21"/>
  <c r="AT520" i="21"/>
  <c r="AX519" i="21"/>
  <c r="AV519" i="21"/>
  <c r="AU519" i="21"/>
  <c r="AT519" i="21"/>
  <c r="AX518" i="21"/>
  <c r="AV518" i="21"/>
  <c r="AU518" i="21"/>
  <c r="AT518" i="21"/>
  <c r="AX517" i="21"/>
  <c r="AV517" i="21"/>
  <c r="AU517" i="21"/>
  <c r="AT517" i="21"/>
  <c r="AX516" i="21"/>
  <c r="AV516" i="21"/>
  <c r="AU516" i="21"/>
  <c r="AT516" i="21"/>
  <c r="AX515" i="21"/>
  <c r="AV515" i="21"/>
  <c r="AU515" i="21"/>
  <c r="AT515" i="21"/>
  <c r="AX514" i="21"/>
  <c r="AV514" i="21"/>
  <c r="AU514" i="21"/>
  <c r="AT514" i="21"/>
  <c r="AX513" i="21"/>
  <c r="AV513" i="21"/>
  <c r="AU513" i="21"/>
  <c r="AT513" i="21"/>
  <c r="AX512" i="21"/>
  <c r="AV512" i="21"/>
  <c r="AU512" i="21"/>
  <c r="AT512" i="21"/>
  <c r="AX511" i="21"/>
  <c r="AV511" i="21"/>
  <c r="AU511" i="21"/>
  <c r="AT511" i="21"/>
  <c r="AX510" i="21"/>
  <c r="AV510" i="21"/>
  <c r="AU510" i="21"/>
  <c r="AT510" i="21"/>
  <c r="AX509" i="21"/>
  <c r="AV509" i="21"/>
  <c r="AU509" i="21"/>
  <c r="AT509" i="21"/>
  <c r="AX508" i="21"/>
  <c r="AV508" i="21"/>
  <c r="AU508" i="21"/>
  <c r="AT508" i="21"/>
  <c r="AX507" i="21"/>
  <c r="AV507" i="21"/>
  <c r="AU507" i="21"/>
  <c r="AT507" i="21"/>
  <c r="AX506" i="21"/>
  <c r="AV506" i="21"/>
  <c r="AU506" i="21"/>
  <c r="AT506" i="21"/>
  <c r="AX505" i="21"/>
  <c r="AV505" i="21"/>
  <c r="AU505" i="21"/>
  <c r="AT505" i="21"/>
  <c r="AX504" i="21"/>
  <c r="AV504" i="21"/>
  <c r="AU504" i="21"/>
  <c r="AT504" i="21"/>
  <c r="AX503" i="21"/>
  <c r="AV503" i="21"/>
  <c r="AU503" i="21"/>
  <c r="AT503" i="21"/>
  <c r="AX502" i="21"/>
  <c r="AV502" i="21"/>
  <c r="AU502" i="21"/>
  <c r="AT502" i="21"/>
  <c r="AX501" i="21"/>
  <c r="AV501" i="21"/>
  <c r="AU501" i="21"/>
  <c r="AT501" i="21"/>
  <c r="AX500" i="21"/>
  <c r="AV500" i="21"/>
  <c r="AU500" i="21"/>
  <c r="AT500" i="21"/>
  <c r="AX499" i="21"/>
  <c r="AV499" i="21"/>
  <c r="AU499" i="21"/>
  <c r="AT499" i="21"/>
  <c r="AX498" i="21"/>
  <c r="AV498" i="21"/>
  <c r="AU498" i="21"/>
  <c r="AT498" i="21"/>
  <c r="AX497" i="21"/>
  <c r="AV497" i="21"/>
  <c r="AU497" i="21"/>
  <c r="AT497" i="21"/>
  <c r="AX496" i="21"/>
  <c r="AV496" i="21"/>
  <c r="AU496" i="21"/>
  <c r="AT496" i="21"/>
  <c r="AX495" i="21"/>
  <c r="AV495" i="21"/>
  <c r="AU495" i="21"/>
  <c r="AT495" i="21"/>
  <c r="AX494" i="21"/>
  <c r="AV494" i="21"/>
  <c r="AU494" i="21"/>
  <c r="AT494" i="21"/>
  <c r="AX493" i="21"/>
  <c r="AV493" i="21"/>
  <c r="AU493" i="21"/>
  <c r="AT493" i="21"/>
  <c r="AX492" i="21"/>
  <c r="AV492" i="21"/>
  <c r="AU492" i="21"/>
  <c r="AT492" i="21"/>
  <c r="AX491" i="21"/>
  <c r="AV491" i="21"/>
  <c r="AU491" i="21"/>
  <c r="AT491" i="21"/>
  <c r="AX490" i="21"/>
  <c r="AV490" i="21"/>
  <c r="AU490" i="21"/>
  <c r="AT490" i="21"/>
  <c r="AX489" i="21"/>
  <c r="AV489" i="21"/>
  <c r="AU489" i="21"/>
  <c r="AT489" i="21"/>
  <c r="AX488" i="21"/>
  <c r="AV488" i="21"/>
  <c r="AU488" i="21"/>
  <c r="AT488" i="21"/>
  <c r="AX487" i="21"/>
  <c r="AV487" i="21"/>
  <c r="AU487" i="21"/>
  <c r="AT487" i="21"/>
  <c r="AX486" i="21"/>
  <c r="AV486" i="21"/>
  <c r="AU486" i="21"/>
  <c r="AT486" i="21"/>
  <c r="AX485" i="21"/>
  <c r="AV485" i="21"/>
  <c r="AU485" i="21"/>
  <c r="AT485" i="21"/>
  <c r="AX484" i="21"/>
  <c r="AV484" i="21"/>
  <c r="AU484" i="21"/>
  <c r="AT484" i="21"/>
  <c r="AX483" i="21"/>
  <c r="AV483" i="21"/>
  <c r="AU483" i="21"/>
  <c r="AT483" i="21"/>
  <c r="AX482" i="21"/>
  <c r="AV482" i="21"/>
  <c r="AU482" i="21"/>
  <c r="AT482" i="21"/>
  <c r="AX481" i="21"/>
  <c r="AV481" i="21"/>
  <c r="AU481" i="21"/>
  <c r="AT481" i="21"/>
  <c r="AX480" i="21"/>
  <c r="AV480" i="21"/>
  <c r="AU480" i="21"/>
  <c r="AT480" i="21"/>
  <c r="AX479" i="21"/>
  <c r="AV479" i="21"/>
  <c r="AU479" i="21"/>
  <c r="AT479" i="21"/>
  <c r="AX478" i="21"/>
  <c r="AV478" i="21"/>
  <c r="AU478" i="21"/>
  <c r="AT478" i="21"/>
  <c r="AX477" i="21"/>
  <c r="AV477" i="21"/>
  <c r="AU477" i="21"/>
  <c r="AT477" i="21"/>
  <c r="AX476" i="21"/>
  <c r="AV476" i="21"/>
  <c r="AU476" i="21"/>
  <c r="AT476" i="21"/>
  <c r="AX475" i="21"/>
  <c r="AV475" i="21"/>
  <c r="AU475" i="21"/>
  <c r="AT475" i="21"/>
  <c r="AX474" i="21"/>
  <c r="AV474" i="21"/>
  <c r="AU474" i="21"/>
  <c r="AT474" i="21"/>
  <c r="AX473" i="21"/>
  <c r="AV473" i="21"/>
  <c r="AU473" i="21"/>
  <c r="AT473" i="21"/>
  <c r="AX472" i="21"/>
  <c r="AV472" i="21"/>
  <c r="AU472" i="21"/>
  <c r="AT472" i="21"/>
  <c r="AX471" i="21"/>
  <c r="AV471" i="21"/>
  <c r="AU471" i="21"/>
  <c r="AT471" i="21"/>
  <c r="AX470" i="21"/>
  <c r="AV470" i="21"/>
  <c r="AU470" i="21"/>
  <c r="AT470" i="21"/>
  <c r="AX469" i="21"/>
  <c r="AV469" i="21"/>
  <c r="AU469" i="21"/>
  <c r="AT469" i="21"/>
  <c r="AX468" i="21"/>
  <c r="AV468" i="21"/>
  <c r="AU468" i="21"/>
  <c r="AT468" i="21"/>
  <c r="AX467" i="21"/>
  <c r="AV467" i="21"/>
  <c r="AU467" i="21"/>
  <c r="AT467" i="21"/>
  <c r="AX466" i="21"/>
  <c r="AV466" i="21"/>
  <c r="AU466" i="21"/>
  <c r="AT466" i="21"/>
  <c r="AX465" i="21"/>
  <c r="AV465" i="21"/>
  <c r="AU465" i="21"/>
  <c r="AT465" i="21"/>
  <c r="AX464" i="21"/>
  <c r="AV464" i="21"/>
  <c r="AU464" i="21"/>
  <c r="AT464" i="21"/>
  <c r="AX463" i="21"/>
  <c r="AV463" i="21"/>
  <c r="AU463" i="21"/>
  <c r="AT463" i="21"/>
  <c r="AX462" i="21"/>
  <c r="AV462" i="21"/>
  <c r="AU462" i="21"/>
  <c r="AT462" i="21"/>
  <c r="AX461" i="21"/>
  <c r="AV461" i="21"/>
  <c r="AU461" i="21"/>
  <c r="AT461" i="21"/>
  <c r="AX460" i="21"/>
  <c r="AV460" i="21"/>
  <c r="AU460" i="21"/>
  <c r="AT460" i="21"/>
  <c r="AX459" i="21"/>
  <c r="AV459" i="21"/>
  <c r="AU459" i="21"/>
  <c r="AT459" i="21"/>
  <c r="AX458" i="21"/>
  <c r="AV458" i="21"/>
  <c r="AU458" i="21"/>
  <c r="AT458" i="21"/>
  <c r="AX457" i="21"/>
  <c r="AV457" i="21"/>
  <c r="AU457" i="21"/>
  <c r="AT457" i="21"/>
  <c r="AX456" i="21"/>
  <c r="AV456" i="21"/>
  <c r="AU456" i="21"/>
  <c r="AT456" i="21"/>
  <c r="AX455" i="21"/>
  <c r="AV455" i="21"/>
  <c r="AU455" i="21"/>
  <c r="AT455" i="21"/>
  <c r="AX454" i="21"/>
  <c r="AV454" i="21"/>
  <c r="AU454" i="21"/>
  <c r="AT454" i="21"/>
  <c r="AX453" i="21"/>
  <c r="AV453" i="21"/>
  <c r="AU453" i="21"/>
  <c r="AT453" i="21"/>
  <c r="AX452" i="21"/>
  <c r="AV452" i="21"/>
  <c r="AU452" i="21"/>
  <c r="AT452" i="21"/>
  <c r="AX451" i="21"/>
  <c r="AV451" i="21"/>
  <c r="AU451" i="21"/>
  <c r="AT451" i="21"/>
  <c r="AX450" i="21"/>
  <c r="AV450" i="21"/>
  <c r="AU450" i="21"/>
  <c r="AT450" i="21"/>
  <c r="AX449" i="21"/>
  <c r="AV449" i="21"/>
  <c r="AU449" i="21"/>
  <c r="AT449" i="21"/>
  <c r="AX448" i="21"/>
  <c r="AV448" i="21"/>
  <c r="AU448" i="21"/>
  <c r="AT448" i="21"/>
  <c r="AX447" i="21"/>
  <c r="AV447" i="21"/>
  <c r="AU447" i="21"/>
  <c r="AT447" i="21"/>
  <c r="AX446" i="21"/>
  <c r="AV446" i="21"/>
  <c r="AU446" i="21"/>
  <c r="AT446" i="21"/>
  <c r="AX445" i="21"/>
  <c r="AV445" i="21"/>
  <c r="AU445" i="21"/>
  <c r="AT445" i="21"/>
  <c r="AX444" i="21"/>
  <c r="AV444" i="21"/>
  <c r="AU444" i="21"/>
  <c r="AT444" i="21"/>
  <c r="AX443" i="21"/>
  <c r="AV443" i="21"/>
  <c r="AU443" i="21"/>
  <c r="AT443" i="21"/>
  <c r="AX442" i="21"/>
  <c r="AV442" i="21"/>
  <c r="AU442" i="21"/>
  <c r="AT442" i="21"/>
  <c r="AX441" i="21"/>
  <c r="AV441" i="21"/>
  <c r="AU441" i="21"/>
  <c r="AT441" i="21"/>
  <c r="AX440" i="21"/>
  <c r="AV440" i="21"/>
  <c r="AU440" i="21"/>
  <c r="AT440" i="21"/>
  <c r="AX439" i="21"/>
  <c r="AV439" i="21"/>
  <c r="AU439" i="21"/>
  <c r="AT439" i="21"/>
  <c r="AX438" i="21"/>
  <c r="AV438" i="21"/>
  <c r="AU438" i="21"/>
  <c r="AT438" i="21"/>
  <c r="AX437" i="21"/>
  <c r="AV437" i="21"/>
  <c r="AU437" i="21"/>
  <c r="AT437" i="21"/>
  <c r="AX436" i="21"/>
  <c r="AV436" i="21"/>
  <c r="AU436" i="21"/>
  <c r="AT436" i="21"/>
  <c r="AX435" i="21"/>
  <c r="AV435" i="21"/>
  <c r="AU435" i="21"/>
  <c r="AT435" i="21"/>
  <c r="AX434" i="21"/>
  <c r="AV434" i="21"/>
  <c r="AU434" i="21"/>
  <c r="AT434" i="21"/>
  <c r="AX433" i="21"/>
  <c r="AV433" i="21"/>
  <c r="AU433" i="21"/>
  <c r="AT433" i="21"/>
  <c r="AX432" i="21"/>
  <c r="AV432" i="21"/>
  <c r="AU432" i="21"/>
  <c r="AT432" i="21"/>
  <c r="AX431" i="21"/>
  <c r="AV431" i="21"/>
  <c r="AU431" i="21"/>
  <c r="AT431" i="21"/>
  <c r="AX430" i="21"/>
  <c r="AV430" i="21"/>
  <c r="AU430" i="21"/>
  <c r="AT430" i="21"/>
  <c r="AX429" i="21"/>
  <c r="AV429" i="21"/>
  <c r="AU429" i="21"/>
  <c r="AT429" i="21"/>
  <c r="AX428" i="21"/>
  <c r="AV428" i="21"/>
  <c r="AU428" i="21"/>
  <c r="AT428" i="21"/>
  <c r="AX427" i="21"/>
  <c r="AV427" i="21"/>
  <c r="AU427" i="21"/>
  <c r="AT427" i="21"/>
  <c r="AX426" i="21"/>
  <c r="AV426" i="21"/>
  <c r="AU426" i="21"/>
  <c r="AT426" i="21"/>
  <c r="AX425" i="21"/>
  <c r="AV425" i="21"/>
  <c r="AU425" i="21"/>
  <c r="AT425" i="21"/>
  <c r="AX424" i="21"/>
  <c r="AV424" i="21"/>
  <c r="AU424" i="21"/>
  <c r="AT424" i="21"/>
  <c r="AX423" i="21"/>
  <c r="AV423" i="21"/>
  <c r="AU423" i="21"/>
  <c r="AT423" i="21"/>
  <c r="AX422" i="21"/>
  <c r="AV422" i="21"/>
  <c r="AU422" i="21"/>
  <c r="AT422" i="21"/>
  <c r="AX421" i="21"/>
  <c r="AV421" i="21"/>
  <c r="AU421" i="21"/>
  <c r="AT421" i="21"/>
  <c r="AX420" i="21"/>
  <c r="AV420" i="21"/>
  <c r="AU420" i="21"/>
  <c r="AT420" i="21"/>
  <c r="AX419" i="21"/>
  <c r="AV419" i="21"/>
  <c r="AU419" i="21"/>
  <c r="AT419" i="21"/>
  <c r="AX418" i="21"/>
  <c r="AV418" i="21"/>
  <c r="AU418" i="21"/>
  <c r="AT418" i="21"/>
  <c r="AX417" i="21"/>
  <c r="AV417" i="21"/>
  <c r="AU417" i="21"/>
  <c r="AT417" i="21"/>
  <c r="AX416" i="21"/>
  <c r="AV416" i="21"/>
  <c r="AU416" i="21"/>
  <c r="AT416" i="21"/>
  <c r="AX415" i="21"/>
  <c r="AV415" i="21"/>
  <c r="AU415" i="21"/>
  <c r="AT415" i="21"/>
  <c r="AX414" i="21"/>
  <c r="AV414" i="21"/>
  <c r="AU414" i="21"/>
  <c r="AT414" i="21"/>
  <c r="AX413" i="21"/>
  <c r="AV413" i="21"/>
  <c r="AU413" i="21"/>
  <c r="AT413" i="21"/>
  <c r="AX412" i="21"/>
  <c r="AV412" i="21"/>
  <c r="AU412" i="21"/>
  <c r="AT412" i="21"/>
  <c r="AX411" i="21"/>
  <c r="AV411" i="21"/>
  <c r="AU411" i="21"/>
  <c r="AT411" i="21"/>
  <c r="AX410" i="21"/>
  <c r="AV410" i="21"/>
  <c r="AU410" i="21"/>
  <c r="AT410" i="21"/>
  <c r="AX409" i="21"/>
  <c r="AV409" i="21"/>
  <c r="AU409" i="21"/>
  <c r="AT409" i="21"/>
  <c r="AX408" i="21"/>
  <c r="AV408" i="21"/>
  <c r="AU408" i="21"/>
  <c r="AT408" i="21"/>
  <c r="AX407" i="21"/>
  <c r="AV407" i="21"/>
  <c r="AU407" i="21"/>
  <c r="AT407" i="21"/>
  <c r="AX406" i="21"/>
  <c r="AV406" i="21"/>
  <c r="AU406" i="21"/>
  <c r="AT406" i="21"/>
  <c r="AX405" i="21"/>
  <c r="AV405" i="21"/>
  <c r="AU405" i="21"/>
  <c r="AT405" i="21"/>
  <c r="AX404" i="21"/>
  <c r="AV404" i="21"/>
  <c r="AU404" i="21"/>
  <c r="AT404" i="21"/>
  <c r="AX403" i="21"/>
  <c r="AV403" i="21"/>
  <c r="AU403" i="21"/>
  <c r="AT403" i="21"/>
  <c r="AX402" i="21"/>
  <c r="AV402" i="21"/>
  <c r="AU402" i="21"/>
  <c r="AT402" i="21"/>
  <c r="AX401" i="21"/>
  <c r="AV401" i="21"/>
  <c r="AU401" i="21"/>
  <c r="AT401" i="21"/>
  <c r="AX400" i="21"/>
  <c r="AV400" i="21"/>
  <c r="AU400" i="21"/>
  <c r="AT400" i="21"/>
  <c r="AX399" i="21"/>
  <c r="AV399" i="21"/>
  <c r="AU399" i="21"/>
  <c r="AT399" i="21"/>
  <c r="AX398" i="21"/>
  <c r="AV398" i="21"/>
  <c r="AU398" i="21"/>
  <c r="AT398" i="21"/>
  <c r="AX397" i="21"/>
  <c r="AV397" i="21"/>
  <c r="AU397" i="21"/>
  <c r="AT397" i="21"/>
  <c r="AX396" i="21"/>
  <c r="AV396" i="21"/>
  <c r="AU396" i="21"/>
  <c r="AT396" i="21"/>
  <c r="AX395" i="21"/>
  <c r="AV395" i="21"/>
  <c r="AU395" i="21"/>
  <c r="AT395" i="21"/>
  <c r="AX394" i="21"/>
  <c r="AV394" i="21"/>
  <c r="AU394" i="21"/>
  <c r="AT394" i="21"/>
  <c r="AX393" i="21"/>
  <c r="AV393" i="21"/>
  <c r="AU393" i="21"/>
  <c r="AT393" i="21"/>
  <c r="AX392" i="21"/>
  <c r="AV392" i="21"/>
  <c r="AU392" i="21"/>
  <c r="AT392" i="21"/>
  <c r="AX391" i="21"/>
  <c r="AV391" i="21"/>
  <c r="AU391" i="21"/>
  <c r="AT391" i="21"/>
  <c r="AX390" i="21"/>
  <c r="AV390" i="21"/>
  <c r="AU390" i="21"/>
  <c r="AT390" i="21"/>
  <c r="AX389" i="21"/>
  <c r="AV389" i="21"/>
  <c r="AU389" i="21"/>
  <c r="AT389" i="21"/>
  <c r="AX388" i="21"/>
  <c r="AV388" i="21"/>
  <c r="AU388" i="21"/>
  <c r="AT388" i="21"/>
  <c r="AX387" i="21"/>
  <c r="AV387" i="21"/>
  <c r="AU387" i="21"/>
  <c r="AT387" i="21"/>
  <c r="AX386" i="21"/>
  <c r="AV386" i="21"/>
  <c r="AU386" i="21"/>
  <c r="AT386" i="21"/>
  <c r="AX385" i="21"/>
  <c r="AV385" i="21"/>
  <c r="AU385" i="21"/>
  <c r="AT385" i="21"/>
  <c r="AX384" i="21"/>
  <c r="AV384" i="21"/>
  <c r="AU384" i="21"/>
  <c r="AT384" i="21"/>
  <c r="AX383" i="21"/>
  <c r="AV383" i="21"/>
  <c r="AU383" i="21"/>
  <c r="AT383" i="21"/>
  <c r="AX382" i="21"/>
  <c r="AV382" i="21"/>
  <c r="AU382" i="21"/>
  <c r="AT382" i="21"/>
  <c r="AX381" i="21"/>
  <c r="AV381" i="21"/>
  <c r="AU381" i="21"/>
  <c r="AT381" i="21"/>
  <c r="AX380" i="21"/>
  <c r="AV380" i="21"/>
  <c r="AU380" i="21"/>
  <c r="AT380" i="21"/>
  <c r="AX379" i="21"/>
  <c r="AV379" i="21"/>
  <c r="AU379" i="21"/>
  <c r="AT379" i="21"/>
  <c r="AX378" i="21"/>
  <c r="AV378" i="21"/>
  <c r="AU378" i="21"/>
  <c r="AT378" i="21"/>
  <c r="AX377" i="21"/>
  <c r="AV377" i="21"/>
  <c r="AU377" i="21"/>
  <c r="AT377" i="21"/>
  <c r="AX376" i="21"/>
  <c r="AV376" i="21"/>
  <c r="AU376" i="21"/>
  <c r="AT376" i="21"/>
  <c r="AX375" i="21"/>
  <c r="AV375" i="21"/>
  <c r="AU375" i="21"/>
  <c r="AT375" i="21"/>
  <c r="AX374" i="21"/>
  <c r="AV374" i="21"/>
  <c r="AU374" i="21"/>
  <c r="AT374" i="21"/>
  <c r="AX373" i="21"/>
  <c r="AV373" i="21"/>
  <c r="AU373" i="21"/>
  <c r="AT373" i="21"/>
  <c r="AX372" i="21"/>
  <c r="AV372" i="21"/>
  <c r="AU372" i="21"/>
  <c r="AT372" i="21"/>
  <c r="AX371" i="21"/>
  <c r="AV371" i="21"/>
  <c r="AU371" i="21"/>
  <c r="AT371" i="21"/>
  <c r="AX370" i="21"/>
  <c r="AV370" i="21"/>
  <c r="AU370" i="21"/>
  <c r="AT370" i="21"/>
  <c r="AX369" i="21"/>
  <c r="AV369" i="21"/>
  <c r="AU369" i="21"/>
  <c r="AT369" i="21"/>
  <c r="AX368" i="21"/>
  <c r="AV368" i="21"/>
  <c r="AU368" i="21"/>
  <c r="AT368" i="21"/>
  <c r="AX367" i="21"/>
  <c r="AV367" i="21"/>
  <c r="AU367" i="21"/>
  <c r="AT367" i="21"/>
  <c r="AX366" i="21"/>
  <c r="AV366" i="21"/>
  <c r="AU366" i="21"/>
  <c r="AT366" i="21"/>
  <c r="AX365" i="21"/>
  <c r="AV365" i="21"/>
  <c r="AU365" i="21"/>
  <c r="AT365" i="21"/>
  <c r="AX364" i="21"/>
  <c r="AV364" i="21"/>
  <c r="AU364" i="21"/>
  <c r="AT364" i="21"/>
  <c r="AX363" i="21"/>
  <c r="AV363" i="21"/>
  <c r="AU363" i="21"/>
  <c r="AT363" i="21"/>
  <c r="AX362" i="21"/>
  <c r="AV362" i="21"/>
  <c r="AU362" i="21"/>
  <c r="AT362" i="21"/>
  <c r="AX361" i="21"/>
  <c r="AV361" i="21"/>
  <c r="AU361" i="21"/>
  <c r="AT361" i="21"/>
  <c r="AX360" i="21"/>
  <c r="AV360" i="21"/>
  <c r="AU360" i="21"/>
  <c r="AT360" i="21"/>
  <c r="AX359" i="21"/>
  <c r="AV359" i="21"/>
  <c r="AU359" i="21"/>
  <c r="AT359" i="21"/>
  <c r="AX358" i="21"/>
  <c r="AV358" i="21"/>
  <c r="AU358" i="21"/>
  <c r="AT358" i="21"/>
  <c r="AX357" i="21"/>
  <c r="AV357" i="21"/>
  <c r="AU357" i="21"/>
  <c r="AT357" i="21"/>
  <c r="AX356" i="21"/>
  <c r="AV356" i="21"/>
  <c r="AU356" i="21"/>
  <c r="AT356" i="21"/>
  <c r="AX355" i="21"/>
  <c r="AV355" i="21"/>
  <c r="AU355" i="21"/>
  <c r="AT355" i="21"/>
  <c r="AX354" i="21"/>
  <c r="AV354" i="21"/>
  <c r="AU354" i="21"/>
  <c r="AT354" i="21"/>
  <c r="AX353" i="21"/>
  <c r="AV353" i="21"/>
  <c r="AU353" i="21"/>
  <c r="AT353" i="21"/>
  <c r="AX352" i="21"/>
  <c r="AV352" i="21"/>
  <c r="AU352" i="21"/>
  <c r="AT352" i="21"/>
  <c r="AX351" i="21"/>
  <c r="AV351" i="21"/>
  <c r="AU351" i="21"/>
  <c r="AT351" i="21"/>
  <c r="AX350" i="21"/>
  <c r="AV350" i="21"/>
  <c r="AU350" i="21"/>
  <c r="AT350" i="21"/>
  <c r="AX349" i="21"/>
  <c r="AV349" i="21"/>
  <c r="AU349" i="21"/>
  <c r="AT349" i="21"/>
  <c r="AX348" i="21"/>
  <c r="AV348" i="21"/>
  <c r="AU348" i="21"/>
  <c r="AT348" i="21"/>
  <c r="AX347" i="21"/>
  <c r="AV347" i="21"/>
  <c r="AU347" i="21"/>
  <c r="AT347" i="21"/>
  <c r="AX346" i="21"/>
  <c r="AV346" i="21"/>
  <c r="AU346" i="21"/>
  <c r="AT346" i="21"/>
  <c r="AX345" i="21"/>
  <c r="AV345" i="21"/>
  <c r="AU345" i="21"/>
  <c r="AT345" i="21"/>
  <c r="AX344" i="21"/>
  <c r="AV344" i="21"/>
  <c r="AU344" i="21"/>
  <c r="AT344" i="21"/>
  <c r="AX343" i="21"/>
  <c r="AV343" i="21"/>
  <c r="AU343" i="21"/>
  <c r="AT343" i="21"/>
  <c r="AX342" i="21"/>
  <c r="AV342" i="21"/>
  <c r="AU342" i="21"/>
  <c r="AT342" i="21"/>
  <c r="AX341" i="21"/>
  <c r="AV341" i="21"/>
  <c r="AU341" i="21"/>
  <c r="AT341" i="21"/>
  <c r="AX340" i="21"/>
  <c r="AV340" i="21"/>
  <c r="AU340" i="21"/>
  <c r="AT340" i="21"/>
  <c r="AX339" i="21"/>
  <c r="AV339" i="21"/>
  <c r="AU339" i="21"/>
  <c r="AT339" i="21"/>
  <c r="AX338" i="21"/>
  <c r="AV338" i="21"/>
  <c r="AU338" i="21"/>
  <c r="AT338" i="21"/>
  <c r="AX337" i="21"/>
  <c r="AV337" i="21"/>
  <c r="AU337" i="21"/>
  <c r="AT337" i="21"/>
  <c r="AX336" i="21"/>
  <c r="AV336" i="21"/>
  <c r="AU336" i="21"/>
  <c r="AT336" i="21"/>
  <c r="AX335" i="21"/>
  <c r="AV335" i="21"/>
  <c r="AU335" i="21"/>
  <c r="AT335" i="21"/>
  <c r="AX334" i="21"/>
  <c r="AV334" i="21"/>
  <c r="AU334" i="21"/>
  <c r="AT334" i="21"/>
  <c r="AX333" i="21"/>
  <c r="AV333" i="21"/>
  <c r="AU333" i="21"/>
  <c r="AT333" i="21"/>
  <c r="AX332" i="21"/>
  <c r="AV332" i="21"/>
  <c r="AU332" i="21"/>
  <c r="AT332" i="21"/>
  <c r="AX331" i="21"/>
  <c r="AV331" i="21"/>
  <c r="AU331" i="21"/>
  <c r="AT331" i="21"/>
  <c r="AX330" i="21"/>
  <c r="AV330" i="21"/>
  <c r="AU330" i="21"/>
  <c r="AT330" i="21"/>
  <c r="AX329" i="21"/>
  <c r="AV329" i="21"/>
  <c r="AU329" i="21"/>
  <c r="AT329" i="21"/>
  <c r="AX328" i="21"/>
  <c r="AV328" i="21"/>
  <c r="AU328" i="21"/>
  <c r="AT328" i="21"/>
  <c r="AX327" i="21"/>
  <c r="AV327" i="21"/>
  <c r="AU327" i="21"/>
  <c r="AT327" i="21"/>
  <c r="AX326" i="21"/>
  <c r="AV326" i="21"/>
  <c r="AU326" i="21"/>
  <c r="AT326" i="21"/>
  <c r="AX325" i="21"/>
  <c r="AV325" i="21"/>
  <c r="AU325" i="21"/>
  <c r="AT325" i="21"/>
  <c r="AX324" i="21"/>
  <c r="AV324" i="21"/>
  <c r="AU324" i="21"/>
  <c r="AT324" i="21"/>
  <c r="AX323" i="21"/>
  <c r="AV323" i="21"/>
  <c r="AU323" i="21"/>
  <c r="AT323" i="21"/>
  <c r="AX322" i="21"/>
  <c r="AV322" i="21"/>
  <c r="AU322" i="21"/>
  <c r="AT322" i="21"/>
  <c r="AX321" i="21"/>
  <c r="AV321" i="21"/>
  <c r="AU321" i="21"/>
  <c r="AT321" i="21"/>
  <c r="AX320" i="21"/>
  <c r="AV320" i="21"/>
  <c r="AU320" i="21"/>
  <c r="AT320" i="21"/>
  <c r="AX319" i="21"/>
  <c r="AV319" i="21"/>
  <c r="AU319" i="21"/>
  <c r="AT319" i="21"/>
  <c r="AX318" i="21"/>
  <c r="AV318" i="21"/>
  <c r="AU318" i="21"/>
  <c r="AT318" i="21"/>
  <c r="AX317" i="21"/>
  <c r="AV317" i="21"/>
  <c r="AU317" i="21"/>
  <c r="AT317" i="21"/>
  <c r="AX316" i="21"/>
  <c r="AV316" i="21"/>
  <c r="AU316" i="21"/>
  <c r="AT316" i="21"/>
  <c r="AX315" i="21"/>
  <c r="AV315" i="21"/>
  <c r="AU315" i="21"/>
  <c r="AT315" i="21"/>
  <c r="AX314" i="21"/>
  <c r="AV314" i="21"/>
  <c r="AU314" i="21"/>
  <c r="AT314" i="21"/>
  <c r="AX313" i="21"/>
  <c r="AV313" i="21"/>
  <c r="AU313" i="21"/>
  <c r="AT313" i="21"/>
  <c r="AX312" i="21"/>
  <c r="AV312" i="21"/>
  <c r="AU312" i="21"/>
  <c r="AT312" i="21"/>
  <c r="AX311" i="21"/>
  <c r="AV311" i="21"/>
  <c r="AU311" i="21"/>
  <c r="AT311" i="21"/>
  <c r="AX310" i="21"/>
  <c r="AV310" i="21"/>
  <c r="AU310" i="21"/>
  <c r="AT310" i="21"/>
  <c r="AX309" i="21"/>
  <c r="AV309" i="21"/>
  <c r="AU309" i="21"/>
  <c r="AT309" i="21"/>
  <c r="AX308" i="21"/>
  <c r="AV308" i="21"/>
  <c r="AU308" i="21"/>
  <c r="AT308" i="21"/>
  <c r="AX307" i="21"/>
  <c r="AV307" i="21"/>
  <c r="AU307" i="21"/>
  <c r="AT307" i="21"/>
  <c r="AX306" i="21"/>
  <c r="AV306" i="21"/>
  <c r="AU306" i="21"/>
  <c r="AT306" i="21"/>
  <c r="AX305" i="21"/>
  <c r="AV305" i="21"/>
  <c r="AU305" i="21"/>
  <c r="AT305" i="21"/>
  <c r="AX304" i="21"/>
  <c r="AV304" i="21"/>
  <c r="AU304" i="21"/>
  <c r="AT304" i="21"/>
  <c r="AX303" i="21"/>
  <c r="AV303" i="21"/>
  <c r="AU303" i="21"/>
  <c r="AT303" i="21"/>
  <c r="AX302" i="21"/>
  <c r="AV302" i="21"/>
  <c r="AU302" i="21"/>
  <c r="AT302" i="21"/>
  <c r="AX301" i="21"/>
  <c r="AV301" i="21"/>
  <c r="AU301" i="21"/>
  <c r="AT301" i="21"/>
  <c r="AX300" i="21"/>
  <c r="AV300" i="21"/>
  <c r="AU300" i="21"/>
  <c r="AT300" i="21"/>
  <c r="AX299" i="21"/>
  <c r="AV299" i="21"/>
  <c r="AU299" i="21"/>
  <c r="AT299" i="21"/>
  <c r="AX298" i="21"/>
  <c r="AV298" i="21"/>
  <c r="AU298" i="21"/>
  <c r="AT298" i="21"/>
  <c r="AX297" i="21"/>
  <c r="AV297" i="21"/>
  <c r="AU297" i="21"/>
  <c r="AT297" i="21"/>
  <c r="AX296" i="21"/>
  <c r="AV296" i="21"/>
  <c r="AU296" i="21"/>
  <c r="AT296" i="21"/>
  <c r="AX295" i="21"/>
  <c r="AV295" i="21"/>
  <c r="AU295" i="21"/>
  <c r="AT295" i="21"/>
  <c r="AX294" i="21"/>
  <c r="AV294" i="21"/>
  <c r="AU294" i="21"/>
  <c r="AT294" i="21"/>
  <c r="AX293" i="21"/>
  <c r="AV293" i="21"/>
  <c r="AU293" i="21"/>
  <c r="AT293" i="21"/>
  <c r="AX292" i="21"/>
  <c r="AV292" i="21"/>
  <c r="AU292" i="21"/>
  <c r="AT292" i="21"/>
  <c r="AX291" i="21"/>
  <c r="AV291" i="21"/>
  <c r="AU291" i="21"/>
  <c r="AT291" i="21"/>
  <c r="AX290" i="21"/>
  <c r="AV290" i="21"/>
  <c r="AU290" i="21"/>
  <c r="AT290" i="21"/>
  <c r="AX289" i="21"/>
  <c r="AV289" i="21"/>
  <c r="AU289" i="21"/>
  <c r="AT289" i="21"/>
  <c r="AX288" i="21"/>
  <c r="AV288" i="21"/>
  <c r="AU288" i="21"/>
  <c r="AT288" i="21"/>
  <c r="AX287" i="21"/>
  <c r="AV287" i="21"/>
  <c r="AU287" i="21"/>
  <c r="AT287" i="21"/>
  <c r="AX286" i="21"/>
  <c r="AV286" i="21"/>
  <c r="AU286" i="21"/>
  <c r="AT286" i="21"/>
  <c r="AX285" i="21"/>
  <c r="AV285" i="21"/>
  <c r="AU285" i="21"/>
  <c r="AT285" i="21"/>
  <c r="AX284" i="21"/>
  <c r="AV284" i="21"/>
  <c r="AU284" i="21"/>
  <c r="AT284" i="21"/>
  <c r="AX283" i="21"/>
  <c r="AV283" i="21"/>
  <c r="AU283" i="21"/>
  <c r="AT283" i="21"/>
  <c r="AX282" i="21"/>
  <c r="AV282" i="21"/>
  <c r="AU282" i="21"/>
  <c r="AT282" i="21"/>
  <c r="AX281" i="21"/>
  <c r="AV281" i="21"/>
  <c r="AU281" i="21"/>
  <c r="AT281" i="21"/>
  <c r="AX280" i="21"/>
  <c r="AV280" i="21"/>
  <c r="AU280" i="21"/>
  <c r="AT280" i="21"/>
  <c r="AX279" i="21"/>
  <c r="AV279" i="21"/>
  <c r="AU279" i="21"/>
  <c r="AT279" i="21"/>
  <c r="AX278" i="21"/>
  <c r="AV278" i="21"/>
  <c r="AU278" i="21"/>
  <c r="AT278" i="21"/>
  <c r="AX277" i="21"/>
  <c r="AV277" i="21"/>
  <c r="AU277" i="21"/>
  <c r="AT277" i="21"/>
  <c r="AX276" i="21"/>
  <c r="AV276" i="21"/>
  <c r="AU276" i="21"/>
  <c r="AT276" i="21"/>
  <c r="AX275" i="21"/>
  <c r="AV275" i="21"/>
  <c r="AU275" i="21"/>
  <c r="AT275" i="21"/>
  <c r="AX274" i="21"/>
  <c r="AV274" i="21"/>
  <c r="AU274" i="21"/>
  <c r="AT274" i="21"/>
  <c r="AX273" i="21"/>
  <c r="AV273" i="21"/>
  <c r="AU273" i="21"/>
  <c r="AT273" i="21"/>
  <c r="AX272" i="21"/>
  <c r="AV272" i="21"/>
  <c r="AU272" i="21"/>
  <c r="AT272" i="21"/>
  <c r="AX271" i="21"/>
  <c r="AV271" i="21"/>
  <c r="AU271" i="21"/>
  <c r="AT271" i="21"/>
  <c r="AX270" i="21"/>
  <c r="AV270" i="21"/>
  <c r="AU270" i="21"/>
  <c r="AT270" i="21"/>
  <c r="AX269" i="21"/>
  <c r="AV269" i="21"/>
  <c r="AU269" i="21"/>
  <c r="AT269" i="21"/>
  <c r="AX268" i="21"/>
  <c r="AV268" i="21"/>
  <c r="AU268" i="21"/>
  <c r="AT268" i="21"/>
  <c r="AX267" i="21"/>
  <c r="AV267" i="21"/>
  <c r="AU267" i="21"/>
  <c r="AT267" i="21"/>
  <c r="AX266" i="21"/>
  <c r="AV266" i="21"/>
  <c r="AU266" i="21"/>
  <c r="AT266" i="21"/>
  <c r="AX265" i="21"/>
  <c r="AV265" i="21"/>
  <c r="AU265" i="21"/>
  <c r="AT265" i="21"/>
  <c r="AX264" i="21"/>
  <c r="AV264" i="21"/>
  <c r="AU264" i="21"/>
  <c r="AT264" i="21"/>
  <c r="AX263" i="21"/>
  <c r="AV263" i="21"/>
  <c r="AU263" i="21"/>
  <c r="AT263" i="21"/>
  <c r="AX262" i="21"/>
  <c r="AV262" i="21"/>
  <c r="AU262" i="21"/>
  <c r="AT262" i="21"/>
  <c r="AX261" i="21"/>
  <c r="AV261" i="21"/>
  <c r="AU261" i="21"/>
  <c r="AT261" i="21"/>
  <c r="AX260" i="21"/>
  <c r="AV260" i="21"/>
  <c r="AU260" i="21"/>
  <c r="AT260" i="21"/>
  <c r="AX259" i="21"/>
  <c r="AV259" i="21"/>
  <c r="AU259" i="21"/>
  <c r="AT259" i="21"/>
  <c r="AX258" i="21"/>
  <c r="AV258" i="21"/>
  <c r="AU258" i="21"/>
  <c r="AT258" i="21"/>
  <c r="AX257" i="21"/>
  <c r="AV257" i="21"/>
  <c r="AU257" i="21"/>
  <c r="AT257" i="21"/>
  <c r="AX256" i="21"/>
  <c r="AV256" i="21"/>
  <c r="AU256" i="21"/>
  <c r="AT256" i="21"/>
  <c r="AX255" i="21"/>
  <c r="AV255" i="21"/>
  <c r="AU255" i="21"/>
  <c r="AT255" i="21"/>
  <c r="AX254" i="21"/>
  <c r="AV254" i="21"/>
  <c r="AU254" i="21"/>
  <c r="AT254" i="21"/>
  <c r="AX253" i="21"/>
  <c r="AV253" i="21"/>
  <c r="AU253" i="21"/>
  <c r="AT253" i="21"/>
  <c r="AX252" i="21"/>
  <c r="AV252" i="21"/>
  <c r="AU252" i="21"/>
  <c r="AT252" i="21"/>
  <c r="AX251" i="21"/>
  <c r="AV251" i="21"/>
  <c r="AU251" i="21"/>
  <c r="AT251" i="21"/>
  <c r="AX250" i="21"/>
  <c r="AV250" i="21"/>
  <c r="AU250" i="21"/>
  <c r="AT250" i="21"/>
  <c r="AX249" i="21"/>
  <c r="AV249" i="21"/>
  <c r="AU249" i="21"/>
  <c r="AT249" i="21"/>
  <c r="AX248" i="21"/>
  <c r="AV248" i="21"/>
  <c r="AU248" i="21"/>
  <c r="AT248" i="21"/>
  <c r="AX247" i="21"/>
  <c r="AV247" i="21"/>
  <c r="AU247" i="21"/>
  <c r="AT247" i="21"/>
  <c r="AX246" i="21"/>
  <c r="AV246" i="21"/>
  <c r="AU246" i="21"/>
  <c r="AT246" i="21"/>
  <c r="AX245" i="21"/>
  <c r="AV245" i="21"/>
  <c r="AU245" i="21"/>
  <c r="AT245" i="21"/>
  <c r="AX244" i="21"/>
  <c r="AV244" i="21"/>
  <c r="AU244" i="21"/>
  <c r="AT244" i="21"/>
  <c r="AX243" i="21"/>
  <c r="AV243" i="21"/>
  <c r="AU243" i="21"/>
  <c r="AT243" i="21"/>
  <c r="AX242" i="21"/>
  <c r="AV242" i="21"/>
  <c r="AU242" i="21"/>
  <c r="AT242" i="21"/>
  <c r="AX241" i="21"/>
  <c r="AV241" i="21"/>
  <c r="AU241" i="21"/>
  <c r="AT241" i="21"/>
  <c r="AX240" i="21"/>
  <c r="AV240" i="21"/>
  <c r="AU240" i="21"/>
  <c r="AT240" i="21"/>
  <c r="AX239" i="21"/>
  <c r="AV239" i="21"/>
  <c r="AU239" i="21"/>
  <c r="AT239" i="21"/>
  <c r="AX238" i="21"/>
  <c r="AV238" i="21"/>
  <c r="AU238" i="21"/>
  <c r="AT238" i="21"/>
  <c r="AX237" i="21"/>
  <c r="AV237" i="21"/>
  <c r="AU237" i="21"/>
  <c r="AT237" i="21"/>
  <c r="AX236" i="21"/>
  <c r="AV236" i="21"/>
  <c r="AU236" i="21"/>
  <c r="AT236" i="21"/>
  <c r="AX235" i="21"/>
  <c r="AV235" i="21"/>
  <c r="AU235" i="21"/>
  <c r="AT235" i="21"/>
  <c r="AX234" i="21"/>
  <c r="AV234" i="21"/>
  <c r="AU234" i="21"/>
  <c r="AT234" i="21"/>
  <c r="AX233" i="21"/>
  <c r="AV233" i="21"/>
  <c r="AU233" i="21"/>
  <c r="AT233" i="21"/>
  <c r="AX232" i="21"/>
  <c r="AV232" i="21"/>
  <c r="AU232" i="21"/>
  <c r="AT232" i="21"/>
  <c r="AX231" i="21"/>
  <c r="AV231" i="21"/>
  <c r="AU231" i="21"/>
  <c r="AT231" i="21"/>
  <c r="AX230" i="21"/>
  <c r="AV230" i="21"/>
  <c r="AU230" i="21"/>
  <c r="AT230" i="21"/>
  <c r="AX229" i="21"/>
  <c r="AV229" i="21"/>
  <c r="AU229" i="21"/>
  <c r="AT229" i="21"/>
  <c r="AX228" i="21"/>
  <c r="AV228" i="21"/>
  <c r="AU228" i="21"/>
  <c r="AT228" i="21"/>
  <c r="AX227" i="21"/>
  <c r="AV227" i="21"/>
  <c r="AU227" i="21"/>
  <c r="AT227" i="21"/>
  <c r="AX226" i="21"/>
  <c r="AV226" i="21"/>
  <c r="AU226" i="21"/>
  <c r="AT226" i="21"/>
  <c r="AX225" i="21"/>
  <c r="AV225" i="21"/>
  <c r="AU225" i="21"/>
  <c r="AT225" i="21"/>
  <c r="AX224" i="21"/>
  <c r="AV224" i="21"/>
  <c r="AU224" i="21"/>
  <c r="AT224" i="21"/>
  <c r="AX223" i="21"/>
  <c r="AV223" i="21"/>
  <c r="AU223" i="21"/>
  <c r="AT223" i="21"/>
  <c r="AX222" i="21"/>
  <c r="AV222" i="21"/>
  <c r="AU222" i="21"/>
  <c r="AT222" i="21"/>
  <c r="AX221" i="21"/>
  <c r="AV221" i="21"/>
  <c r="AU221" i="21"/>
  <c r="AT221" i="21"/>
  <c r="AX220" i="21"/>
  <c r="AV220" i="21"/>
  <c r="AU220" i="21"/>
  <c r="AT220" i="21"/>
  <c r="AX219" i="21"/>
  <c r="AV219" i="21"/>
  <c r="AU219" i="21"/>
  <c r="AT219" i="21"/>
  <c r="AX218" i="21"/>
  <c r="AV218" i="21"/>
  <c r="AU218" i="21"/>
  <c r="AT218" i="21"/>
  <c r="AX217" i="21"/>
  <c r="AV217" i="21"/>
  <c r="AU217" i="21"/>
  <c r="AT217" i="21"/>
  <c r="AX216" i="21"/>
  <c r="AV216" i="21"/>
  <c r="AU216" i="21"/>
  <c r="AT216" i="21"/>
  <c r="AX215" i="21"/>
  <c r="AV215" i="21"/>
  <c r="AU215" i="21"/>
  <c r="AT215" i="21"/>
  <c r="AX214" i="21"/>
  <c r="AV214" i="21"/>
  <c r="AU214" i="21"/>
  <c r="AT214" i="21"/>
  <c r="AX213" i="21"/>
  <c r="AV213" i="21"/>
  <c r="AU213" i="21"/>
  <c r="AT213" i="21"/>
  <c r="AX212" i="21"/>
  <c r="AV212" i="21"/>
  <c r="AU212" i="21"/>
  <c r="AT212" i="21"/>
  <c r="AX211" i="21"/>
  <c r="AV211" i="21"/>
  <c r="AU211" i="21"/>
  <c r="AT211" i="21"/>
  <c r="AX210" i="21"/>
  <c r="AV210" i="21"/>
  <c r="AU210" i="21"/>
  <c r="AT210" i="21"/>
  <c r="AX209" i="21"/>
  <c r="AV209" i="21"/>
  <c r="AU209" i="21"/>
  <c r="AT209" i="21"/>
  <c r="AX208" i="21"/>
  <c r="AV208" i="21"/>
  <c r="AU208" i="21"/>
  <c r="AT208" i="21"/>
  <c r="AX207" i="21"/>
  <c r="AV207" i="21"/>
  <c r="AU207" i="21"/>
  <c r="AT207" i="21"/>
  <c r="AX206" i="21"/>
  <c r="AV206" i="21"/>
  <c r="AU206" i="21"/>
  <c r="AT206" i="21"/>
  <c r="AX205" i="21"/>
  <c r="AV205" i="21"/>
  <c r="AU205" i="21"/>
  <c r="AT205" i="21"/>
  <c r="AX204" i="21"/>
  <c r="AV204" i="21"/>
  <c r="AU204" i="21"/>
  <c r="AT204" i="21"/>
  <c r="AX203" i="21"/>
  <c r="AV203" i="21"/>
  <c r="AU203" i="21"/>
  <c r="AT203" i="21"/>
  <c r="AX202" i="21"/>
  <c r="AV202" i="21"/>
  <c r="AU202" i="21"/>
  <c r="AT202" i="21"/>
  <c r="AX201" i="21"/>
  <c r="AV201" i="21"/>
  <c r="AU201" i="21"/>
  <c r="AT201" i="21"/>
  <c r="AX200" i="21"/>
  <c r="AV200" i="21"/>
  <c r="AU200" i="21"/>
  <c r="AT200" i="21"/>
  <c r="AX199" i="21"/>
  <c r="AV199" i="21"/>
  <c r="AU199" i="21"/>
  <c r="AT199" i="21"/>
  <c r="AX198" i="21"/>
  <c r="AV198" i="21"/>
  <c r="AU198" i="21"/>
  <c r="AT198" i="21"/>
  <c r="AX197" i="21"/>
  <c r="AV197" i="21"/>
  <c r="AU197" i="21"/>
  <c r="AT197" i="21"/>
  <c r="AX196" i="21"/>
  <c r="AV196" i="21"/>
  <c r="AU196" i="21"/>
  <c r="AT196" i="21"/>
  <c r="AX195" i="21"/>
  <c r="AV195" i="21"/>
  <c r="AU195" i="21"/>
  <c r="AT195" i="21"/>
  <c r="AX194" i="21"/>
  <c r="AV194" i="21"/>
  <c r="AU194" i="21"/>
  <c r="AT194" i="21"/>
  <c r="AX193" i="21"/>
  <c r="AV193" i="21"/>
  <c r="AU193" i="21"/>
  <c r="AT193" i="21"/>
  <c r="AX192" i="21"/>
  <c r="AV192" i="21"/>
  <c r="AU192" i="21"/>
  <c r="AT192" i="21"/>
  <c r="AX191" i="21"/>
  <c r="AV191" i="21"/>
  <c r="AU191" i="21"/>
  <c r="AT191" i="21"/>
  <c r="AX190" i="21"/>
  <c r="AV190" i="21"/>
  <c r="AU190" i="21"/>
  <c r="AT190" i="21"/>
  <c r="AX189" i="21"/>
  <c r="AV189" i="21"/>
  <c r="AU189" i="21"/>
  <c r="AT189" i="21"/>
  <c r="AX188" i="21"/>
  <c r="AV188" i="21"/>
  <c r="AU188" i="21"/>
  <c r="AT188" i="21"/>
  <c r="AX187" i="21"/>
  <c r="AV187" i="21"/>
  <c r="AU187" i="21"/>
  <c r="AT187" i="21"/>
  <c r="AX186" i="21"/>
  <c r="AV186" i="21"/>
  <c r="AU186" i="21"/>
  <c r="AT186" i="21"/>
  <c r="AX185" i="21"/>
  <c r="AV185" i="21"/>
  <c r="AU185" i="21"/>
  <c r="AT185" i="21"/>
  <c r="AX184" i="21"/>
  <c r="AV184" i="21"/>
  <c r="AU184" i="21"/>
  <c r="AT184" i="21"/>
  <c r="AX183" i="21"/>
  <c r="AV183" i="21"/>
  <c r="AU183" i="21"/>
  <c r="AT183" i="21"/>
  <c r="AX182" i="21"/>
  <c r="AV182" i="21"/>
  <c r="AU182" i="21"/>
  <c r="AT182" i="21"/>
  <c r="AX181" i="21"/>
  <c r="AV181" i="21"/>
  <c r="AU181" i="21"/>
  <c r="AT181" i="21"/>
  <c r="AX180" i="21"/>
  <c r="AV180" i="21"/>
  <c r="AU180" i="21"/>
  <c r="AT180" i="21"/>
  <c r="AX179" i="21"/>
  <c r="AV179" i="21"/>
  <c r="AU179" i="21"/>
  <c r="AT179" i="21"/>
  <c r="AX178" i="21"/>
  <c r="AV178" i="21"/>
  <c r="AU178" i="21"/>
  <c r="AT178" i="21"/>
  <c r="AX177" i="21"/>
  <c r="AV177" i="21"/>
  <c r="AU177" i="21"/>
  <c r="AT177" i="21"/>
  <c r="AX176" i="21"/>
  <c r="AV176" i="21"/>
  <c r="AU176" i="21"/>
  <c r="AT176" i="21"/>
  <c r="AX175" i="21"/>
  <c r="AV175" i="21"/>
  <c r="AU175" i="21"/>
  <c r="AT175" i="21"/>
  <c r="AX174" i="21"/>
  <c r="AV174" i="21"/>
  <c r="AU174" i="21"/>
  <c r="AT174" i="21"/>
  <c r="AX173" i="21"/>
  <c r="AV173" i="21"/>
  <c r="AU173" i="21"/>
  <c r="AT173" i="21"/>
  <c r="AX172" i="21"/>
  <c r="AV172" i="21"/>
  <c r="AU172" i="21"/>
  <c r="AT172" i="21"/>
  <c r="AX171" i="21"/>
  <c r="AV171" i="21"/>
  <c r="AU171" i="21"/>
  <c r="AT171" i="21"/>
  <c r="AX170" i="21"/>
  <c r="AV170" i="21"/>
  <c r="AU170" i="21"/>
  <c r="AT170" i="21"/>
  <c r="AX169" i="21"/>
  <c r="AV169" i="21"/>
  <c r="AU169" i="21"/>
  <c r="AT169" i="21"/>
  <c r="AX168" i="21"/>
  <c r="AV168" i="21"/>
  <c r="AU168" i="21"/>
  <c r="AT168" i="21"/>
  <c r="AX167" i="21"/>
  <c r="AV167" i="21"/>
  <c r="AU167" i="21"/>
  <c r="AT167" i="21"/>
  <c r="AX166" i="21"/>
  <c r="AV166" i="21"/>
  <c r="AU166" i="21"/>
  <c r="AT166" i="21"/>
  <c r="AX165" i="21"/>
  <c r="AV165" i="21"/>
  <c r="AU165" i="21"/>
  <c r="AT165" i="21"/>
  <c r="AX164" i="21"/>
  <c r="AV164" i="21"/>
  <c r="AU164" i="21"/>
  <c r="AT164" i="21"/>
  <c r="AX163" i="21"/>
  <c r="AV163" i="21"/>
  <c r="AU163" i="21"/>
  <c r="AT163" i="21"/>
  <c r="AX162" i="21"/>
  <c r="AV162" i="21"/>
  <c r="AU162" i="21"/>
  <c r="AT162" i="21"/>
  <c r="AX161" i="21"/>
  <c r="AV161" i="21"/>
  <c r="AU161" i="21"/>
  <c r="AT161" i="21"/>
  <c r="AX160" i="21"/>
  <c r="AV160" i="21"/>
  <c r="AU160" i="21"/>
  <c r="AT160" i="21"/>
  <c r="AX159" i="21"/>
  <c r="AV159" i="21"/>
  <c r="AU159" i="21"/>
  <c r="AT159" i="21"/>
  <c r="AX158" i="21"/>
  <c r="AV158" i="21"/>
  <c r="AU158" i="21"/>
  <c r="AT158" i="21"/>
  <c r="AX157" i="21"/>
  <c r="AV157" i="21"/>
  <c r="AU157" i="21"/>
  <c r="AT157" i="21"/>
  <c r="AX156" i="21"/>
  <c r="AV156" i="21"/>
  <c r="AU156" i="21"/>
  <c r="AT156" i="21"/>
  <c r="AX155" i="21"/>
  <c r="AV155" i="21"/>
  <c r="AU155" i="21"/>
  <c r="AT155" i="21"/>
  <c r="AX154" i="21"/>
  <c r="AV154" i="21"/>
  <c r="AU154" i="21"/>
  <c r="AT154" i="21"/>
  <c r="AX153" i="21"/>
  <c r="AV153" i="21"/>
  <c r="AU153" i="21"/>
  <c r="AT153" i="21"/>
  <c r="AX152" i="21"/>
  <c r="AV152" i="21"/>
  <c r="AU152" i="21"/>
  <c r="AT152" i="21"/>
  <c r="AX151" i="21"/>
  <c r="AV151" i="21"/>
  <c r="AU151" i="21"/>
  <c r="AT151" i="21"/>
  <c r="AX150" i="21"/>
  <c r="AV150" i="21"/>
  <c r="AU150" i="21"/>
  <c r="AT150" i="21"/>
  <c r="AX149" i="21"/>
  <c r="AV149" i="21"/>
  <c r="AU149" i="21"/>
  <c r="AT149" i="21"/>
  <c r="AX148" i="21"/>
  <c r="AV148" i="21"/>
  <c r="AU148" i="21"/>
  <c r="AT148" i="21"/>
  <c r="AX147" i="21"/>
  <c r="AV147" i="21"/>
  <c r="AU147" i="21"/>
  <c r="AT147" i="21"/>
  <c r="AX146" i="21"/>
  <c r="AV146" i="21"/>
  <c r="AU146" i="21"/>
  <c r="AT146" i="21"/>
  <c r="AX145" i="21"/>
  <c r="AV145" i="21"/>
  <c r="AU145" i="21"/>
  <c r="AT145" i="21"/>
  <c r="AX144" i="21"/>
  <c r="AV144" i="21"/>
  <c r="AU144" i="21"/>
  <c r="AT144" i="21"/>
  <c r="AX143" i="21"/>
  <c r="AV143" i="21"/>
  <c r="AU143" i="21"/>
  <c r="AT143" i="21"/>
  <c r="AX142" i="21"/>
  <c r="AV142" i="21"/>
  <c r="AU142" i="21"/>
  <c r="AT142" i="21"/>
  <c r="AX141" i="21"/>
  <c r="AV141" i="21"/>
  <c r="AU141" i="21"/>
  <c r="AT141" i="21"/>
  <c r="AX140" i="21"/>
  <c r="AV140" i="21"/>
  <c r="AU140" i="21"/>
  <c r="AT140" i="21"/>
  <c r="AX139" i="21"/>
  <c r="AV139" i="21"/>
  <c r="AU139" i="21"/>
  <c r="AT139" i="21"/>
  <c r="AX138" i="21"/>
  <c r="AV138" i="21"/>
  <c r="AU138" i="21"/>
  <c r="AT138" i="21"/>
  <c r="AX137" i="21"/>
  <c r="AV137" i="21"/>
  <c r="AU137" i="21"/>
  <c r="AT137" i="21"/>
  <c r="AX136" i="21"/>
  <c r="AV136" i="21"/>
  <c r="AU136" i="21"/>
  <c r="AT136" i="21"/>
  <c r="AX135" i="21"/>
  <c r="AV135" i="21"/>
  <c r="AU135" i="21"/>
  <c r="AT135" i="21"/>
  <c r="AX134" i="21"/>
  <c r="AV134" i="21"/>
  <c r="AU134" i="21"/>
  <c r="AT134" i="21"/>
  <c r="AX133" i="21"/>
  <c r="AV133" i="21"/>
  <c r="AU133" i="21"/>
  <c r="AT133" i="21"/>
  <c r="AX132" i="21"/>
  <c r="AV132" i="21"/>
  <c r="AU132" i="21"/>
  <c r="AT132" i="21"/>
  <c r="AX131" i="21"/>
  <c r="AV131" i="21"/>
  <c r="AU131" i="21"/>
  <c r="AT131" i="21"/>
  <c r="AX130" i="21"/>
  <c r="AV130" i="21"/>
  <c r="AU130" i="21"/>
  <c r="AT130" i="21"/>
  <c r="AX129" i="21"/>
  <c r="AV129" i="21"/>
  <c r="AU129" i="21"/>
  <c r="AT129" i="21"/>
  <c r="AX128" i="21"/>
  <c r="AV128" i="21"/>
  <c r="AU128" i="21"/>
  <c r="AT128" i="21"/>
  <c r="AX127" i="21"/>
  <c r="AV127" i="21"/>
  <c r="AU127" i="21"/>
  <c r="AT127" i="21"/>
  <c r="AX126" i="21"/>
  <c r="AV126" i="21"/>
  <c r="AU126" i="21"/>
  <c r="AT126" i="21"/>
  <c r="AX125" i="21"/>
  <c r="AV125" i="21"/>
  <c r="AU125" i="21"/>
  <c r="AT125" i="21"/>
  <c r="AX124" i="21"/>
  <c r="AV124" i="21"/>
  <c r="AU124" i="21"/>
  <c r="AT124" i="21"/>
  <c r="AX123" i="21"/>
  <c r="AV123" i="21"/>
  <c r="AU123" i="21"/>
  <c r="AT123" i="21"/>
  <c r="AX122" i="21"/>
  <c r="AV122" i="21"/>
  <c r="AU122" i="21"/>
  <c r="AT122" i="21"/>
  <c r="AX121" i="21"/>
  <c r="AV121" i="21"/>
  <c r="AU121" i="21"/>
  <c r="AT121" i="21"/>
  <c r="AX120" i="21"/>
  <c r="AV120" i="21"/>
  <c r="AU120" i="21"/>
  <c r="AT120" i="21"/>
  <c r="AX119" i="21"/>
  <c r="AV119" i="21"/>
  <c r="AU119" i="21"/>
  <c r="AT119" i="21"/>
  <c r="AX118" i="21"/>
  <c r="AV118" i="21"/>
  <c r="AU118" i="21"/>
  <c r="AT118" i="21"/>
  <c r="AX117" i="21"/>
  <c r="AV117" i="21"/>
  <c r="AU117" i="21"/>
  <c r="AT117" i="21"/>
  <c r="AX116" i="21"/>
  <c r="AV116" i="21"/>
  <c r="AU116" i="21"/>
  <c r="AT116" i="21"/>
  <c r="AX115" i="21"/>
  <c r="AV115" i="21"/>
  <c r="AU115" i="21"/>
  <c r="AT115" i="21"/>
  <c r="AX114" i="21"/>
  <c r="AV114" i="21"/>
  <c r="AU114" i="21"/>
  <c r="AT114" i="21"/>
  <c r="AX113" i="21"/>
  <c r="AV113" i="21"/>
  <c r="AU113" i="21"/>
  <c r="AT113" i="21"/>
  <c r="AX112" i="21"/>
  <c r="AV112" i="21"/>
  <c r="AU112" i="21"/>
  <c r="AT112" i="21"/>
  <c r="AX111" i="21"/>
  <c r="AV111" i="21"/>
  <c r="AU111" i="21"/>
  <c r="AT111" i="21"/>
  <c r="AX110" i="21"/>
  <c r="AV110" i="21"/>
  <c r="AU110" i="21"/>
  <c r="AT110" i="21"/>
  <c r="AX109" i="21"/>
  <c r="AV109" i="21"/>
  <c r="AU109" i="21"/>
  <c r="AT109" i="21"/>
  <c r="AX108" i="21"/>
  <c r="AV108" i="21"/>
  <c r="AU108" i="21"/>
  <c r="AT108" i="21"/>
  <c r="AX107" i="21"/>
  <c r="AV107" i="21"/>
  <c r="AU107" i="21"/>
  <c r="AT107" i="21"/>
  <c r="AX106" i="21"/>
  <c r="AV106" i="21"/>
  <c r="AU106" i="21"/>
  <c r="AT106" i="21"/>
  <c r="AX105" i="21"/>
  <c r="AV105" i="21"/>
  <c r="AU105" i="21"/>
  <c r="AT105" i="21"/>
  <c r="AX104" i="21"/>
  <c r="AV104" i="21"/>
  <c r="AU104" i="21"/>
  <c r="AT104" i="21"/>
  <c r="AX103" i="21"/>
  <c r="AV103" i="21"/>
  <c r="AU103" i="21"/>
  <c r="AT103" i="21"/>
  <c r="AX102" i="21"/>
  <c r="AV102" i="21"/>
  <c r="AU102" i="21"/>
  <c r="AT102" i="21"/>
  <c r="AX101" i="21"/>
  <c r="AV101" i="21"/>
  <c r="AU101" i="21"/>
  <c r="AT101" i="21"/>
  <c r="AX100" i="21"/>
  <c r="AV100" i="21"/>
  <c r="AU100" i="21"/>
  <c r="AT100" i="21"/>
  <c r="AX99" i="21"/>
  <c r="AV99" i="21"/>
  <c r="AU99" i="21"/>
  <c r="AT99" i="21"/>
  <c r="AX98" i="21"/>
  <c r="AV98" i="21"/>
  <c r="AU98" i="21"/>
  <c r="AT98" i="21"/>
  <c r="AX97" i="21"/>
  <c r="AV97" i="21"/>
  <c r="AU97" i="21"/>
  <c r="AT97" i="21"/>
  <c r="AX96" i="21"/>
  <c r="AV96" i="21"/>
  <c r="AU96" i="21"/>
  <c r="AT96" i="21"/>
  <c r="AX95" i="21"/>
  <c r="AV95" i="21"/>
  <c r="AU95" i="21"/>
  <c r="AT95" i="21"/>
  <c r="AX94" i="21"/>
  <c r="AV94" i="21"/>
  <c r="AU94" i="21"/>
  <c r="AT94" i="21"/>
  <c r="AX93" i="21"/>
  <c r="AV93" i="21"/>
  <c r="AU93" i="21"/>
  <c r="AT93" i="21"/>
  <c r="AX92" i="21"/>
  <c r="AV92" i="21"/>
  <c r="AU92" i="21"/>
  <c r="AT92" i="21"/>
  <c r="AX91" i="21"/>
  <c r="AV91" i="21"/>
  <c r="AU91" i="21"/>
  <c r="AT91" i="21"/>
  <c r="AX90" i="21"/>
  <c r="AV90" i="21"/>
  <c r="AU90" i="21"/>
  <c r="AT90" i="21"/>
  <c r="AX89" i="21"/>
  <c r="AV89" i="21"/>
  <c r="AU89" i="21"/>
  <c r="AT89" i="21"/>
  <c r="AX88" i="21"/>
  <c r="AV88" i="21"/>
  <c r="AU88" i="21"/>
  <c r="AT88" i="21"/>
  <c r="AX87" i="21"/>
  <c r="AV87" i="21"/>
  <c r="AU87" i="21"/>
  <c r="AT87" i="21"/>
  <c r="AX86" i="21"/>
  <c r="AV86" i="21"/>
  <c r="AU86" i="21"/>
  <c r="AT86" i="21"/>
  <c r="AX85" i="21"/>
  <c r="AV85" i="21"/>
  <c r="AU85" i="21"/>
  <c r="AT85" i="21"/>
  <c r="AX84" i="21"/>
  <c r="AV84" i="21"/>
  <c r="AU84" i="21"/>
  <c r="AT84" i="21"/>
  <c r="AX83" i="21"/>
  <c r="AV83" i="21"/>
  <c r="AU83" i="21"/>
  <c r="AT83" i="21"/>
  <c r="AX82" i="21"/>
  <c r="AV82" i="21"/>
  <c r="AU82" i="21"/>
  <c r="AT82" i="21"/>
  <c r="AX81" i="21"/>
  <c r="AV81" i="21"/>
  <c r="AU81" i="21"/>
  <c r="AT81" i="21"/>
  <c r="AX80" i="21"/>
  <c r="AV80" i="21"/>
  <c r="AU80" i="21"/>
  <c r="AT80" i="21"/>
  <c r="AX79" i="21"/>
  <c r="AV79" i="21"/>
  <c r="AU79" i="21"/>
  <c r="AT79" i="21"/>
  <c r="AX78" i="21"/>
  <c r="AV78" i="21"/>
  <c r="AU78" i="21"/>
  <c r="AT78" i="21"/>
  <c r="AX77" i="21"/>
  <c r="AV77" i="21"/>
  <c r="AU77" i="21"/>
  <c r="AT77" i="21"/>
  <c r="AX76" i="21"/>
  <c r="AV76" i="21"/>
  <c r="AU76" i="21"/>
  <c r="AT76" i="21"/>
  <c r="AX75" i="21"/>
  <c r="AV75" i="21"/>
  <c r="AU75" i="21"/>
  <c r="AT75" i="21"/>
  <c r="AX74" i="21"/>
  <c r="AV74" i="21"/>
  <c r="AU74" i="21"/>
  <c r="AT74" i="21"/>
  <c r="AX73" i="21"/>
  <c r="AV73" i="21"/>
  <c r="AU73" i="21"/>
  <c r="AT73" i="21"/>
  <c r="AX72" i="21"/>
  <c r="AV72" i="21"/>
  <c r="AU72" i="21"/>
  <c r="AT72" i="21"/>
  <c r="AX71" i="21"/>
  <c r="AV71" i="21"/>
  <c r="AU71" i="21"/>
  <c r="AT71" i="21"/>
  <c r="AX70" i="21"/>
  <c r="AV70" i="21"/>
  <c r="AU70" i="21"/>
  <c r="AT70" i="21"/>
  <c r="AX69" i="21"/>
  <c r="AV69" i="21"/>
  <c r="AU69" i="21"/>
  <c r="AT69" i="21"/>
  <c r="AX68" i="21"/>
  <c r="AV68" i="21"/>
  <c r="AU68" i="21"/>
  <c r="AT68" i="21"/>
  <c r="AX67" i="21"/>
  <c r="AV67" i="21"/>
  <c r="AU67" i="21"/>
  <c r="AT67" i="21"/>
  <c r="AX66" i="21"/>
  <c r="AV66" i="21"/>
  <c r="AU66" i="21"/>
  <c r="AT66" i="21"/>
  <c r="AX65" i="21"/>
  <c r="AV65" i="21"/>
  <c r="AU65" i="21"/>
  <c r="AT65" i="21"/>
  <c r="AX64" i="21"/>
  <c r="AV64" i="21"/>
  <c r="AU64" i="21"/>
  <c r="AT64" i="21"/>
  <c r="AX63" i="21"/>
  <c r="AV63" i="21"/>
  <c r="AU63" i="21"/>
  <c r="AT63" i="21"/>
  <c r="AX62" i="21"/>
  <c r="AV62" i="21"/>
  <c r="AU62" i="21"/>
  <c r="AT62" i="21"/>
  <c r="AX61" i="21"/>
  <c r="AV61" i="21"/>
  <c r="AU61" i="21"/>
  <c r="AT61" i="21"/>
  <c r="AX60" i="21"/>
  <c r="AV60" i="21"/>
  <c r="AU60" i="21"/>
  <c r="AT60" i="21"/>
  <c r="AX59" i="21"/>
  <c r="AV59" i="21"/>
  <c r="AU59" i="21"/>
  <c r="AT59" i="21"/>
  <c r="AX58" i="21"/>
  <c r="AV58" i="21"/>
  <c r="AU58" i="21"/>
  <c r="AT58" i="21"/>
  <c r="AX57" i="21"/>
  <c r="AV57" i="21"/>
  <c r="AU57" i="21"/>
  <c r="AT57" i="21"/>
  <c r="AX56" i="21"/>
  <c r="AV56" i="21"/>
  <c r="AU56" i="21"/>
  <c r="AT56" i="21"/>
  <c r="AX55" i="21"/>
  <c r="AV55" i="21"/>
  <c r="AU55" i="21"/>
  <c r="AT55" i="21"/>
  <c r="AX54" i="21"/>
  <c r="AV54" i="21"/>
  <c r="AU54" i="21"/>
  <c r="AT54" i="21"/>
  <c r="AX53" i="21"/>
  <c r="AV53" i="21"/>
  <c r="AU53" i="21"/>
  <c r="AT53" i="21"/>
  <c r="AX52" i="21"/>
  <c r="AV52" i="21"/>
  <c r="AU52" i="21"/>
  <c r="AT52" i="21"/>
  <c r="AX51" i="21"/>
  <c r="AV51" i="21"/>
  <c r="AU51" i="21"/>
  <c r="AT51" i="21"/>
  <c r="AX50" i="21"/>
  <c r="AV50" i="21"/>
  <c r="AU50" i="21"/>
  <c r="AT50" i="21"/>
  <c r="AX49" i="21"/>
  <c r="AV49" i="21"/>
  <c r="AU49" i="21"/>
  <c r="AT49" i="21"/>
  <c r="AX48" i="21"/>
  <c r="AV48" i="21"/>
  <c r="AU48" i="21"/>
  <c r="AT48" i="21"/>
  <c r="AX47" i="21"/>
  <c r="AV47" i="21"/>
  <c r="AU47" i="21"/>
  <c r="AT47" i="21"/>
  <c r="AX46" i="21"/>
  <c r="AV46" i="21"/>
  <c r="AU46" i="21"/>
  <c r="AT46" i="21"/>
  <c r="AX45" i="21"/>
  <c r="AV45" i="21"/>
  <c r="AU45" i="21"/>
  <c r="AT45" i="21"/>
  <c r="AX44" i="21"/>
  <c r="AV44" i="21"/>
  <c r="AU44" i="21"/>
  <c r="AT44" i="21"/>
  <c r="AX43" i="21"/>
  <c r="AV43" i="21"/>
  <c r="AU43" i="21"/>
  <c r="AT43" i="21"/>
  <c r="AX42" i="21"/>
  <c r="AV42" i="21"/>
  <c r="AU42" i="21"/>
  <c r="AT42" i="21"/>
  <c r="AX41" i="21"/>
  <c r="AV41" i="21"/>
  <c r="AU41" i="21"/>
  <c r="AT41" i="21"/>
  <c r="AX40" i="21"/>
  <c r="AV40" i="21"/>
  <c r="AU40" i="21"/>
  <c r="AT40" i="21"/>
  <c r="AX39" i="21"/>
  <c r="AV39" i="21"/>
  <c r="AU39" i="21"/>
  <c r="AT39" i="21"/>
  <c r="AX38" i="21"/>
  <c r="AV38" i="21"/>
  <c r="AU38" i="21"/>
  <c r="AT38" i="21"/>
  <c r="AX37" i="21"/>
  <c r="AV37" i="21"/>
  <c r="AU37" i="21"/>
  <c r="AT37" i="21"/>
  <c r="AX36" i="21"/>
  <c r="AV36" i="21"/>
  <c r="AU36" i="21"/>
  <c r="AT36" i="21"/>
  <c r="AX35" i="21"/>
  <c r="AV35" i="21"/>
  <c r="AU35" i="21"/>
  <c r="AT35" i="21"/>
  <c r="AX34" i="21"/>
  <c r="AV34" i="21"/>
  <c r="AU34" i="21"/>
  <c r="AT34" i="21"/>
  <c r="AX33" i="21"/>
  <c r="AV33" i="21"/>
  <c r="AU33" i="21"/>
  <c r="AT33" i="21"/>
  <c r="AX32" i="21"/>
  <c r="AV32" i="21"/>
  <c r="AU32" i="21"/>
  <c r="AT32" i="21"/>
  <c r="AX31" i="21"/>
  <c r="AV31" i="21"/>
  <c r="AU31" i="21"/>
  <c r="AT31" i="21"/>
  <c r="AX30" i="21"/>
  <c r="AV30" i="21"/>
  <c r="AU30" i="21"/>
  <c r="AT30" i="21"/>
  <c r="AX29" i="21"/>
  <c r="AV29" i="21"/>
  <c r="AU29" i="21"/>
  <c r="AT29" i="21"/>
  <c r="AX28" i="21"/>
  <c r="AV28" i="21"/>
  <c r="AU28" i="21"/>
  <c r="AT28" i="21"/>
  <c r="AX27" i="21"/>
  <c r="AV27" i="21"/>
  <c r="AU27" i="21"/>
  <c r="AT27" i="21"/>
  <c r="AX26" i="21"/>
  <c r="AV26" i="21"/>
  <c r="AU26" i="21"/>
  <c r="AT26" i="21"/>
  <c r="AX25" i="21"/>
  <c r="AV25" i="21"/>
  <c r="AU25" i="21"/>
  <c r="AT25" i="21"/>
  <c r="AX24" i="21"/>
  <c r="AV24" i="21"/>
  <c r="AU24" i="21"/>
  <c r="AT24" i="21"/>
  <c r="AX23" i="21"/>
  <c r="AV23" i="21"/>
  <c r="AU23" i="21"/>
  <c r="AT23" i="21"/>
  <c r="AX22" i="21"/>
  <c r="AV22" i="21"/>
  <c r="AU22" i="21"/>
  <c r="AT22" i="21"/>
  <c r="AX21" i="21"/>
  <c r="AV21" i="21"/>
  <c r="AU21" i="21"/>
  <c r="AT21" i="21"/>
  <c r="AX20" i="21"/>
  <c r="AV20" i="21"/>
  <c r="AU20" i="21"/>
  <c r="AT20" i="21"/>
  <c r="AX19" i="21"/>
  <c r="AV19" i="21"/>
  <c r="AU19" i="21"/>
  <c r="AT19" i="21"/>
  <c r="AX18" i="21"/>
  <c r="AV18" i="21"/>
  <c r="AU18" i="21"/>
  <c r="AT18" i="21"/>
  <c r="AX17" i="21"/>
  <c r="AV17" i="21"/>
  <c r="AU17" i="21"/>
  <c r="AT17" i="21"/>
  <c r="AX16" i="21"/>
  <c r="AV16" i="21"/>
  <c r="AU16" i="21"/>
  <c r="AT16" i="21"/>
  <c r="AX15" i="21"/>
  <c r="AV15" i="21"/>
  <c r="AU15" i="21"/>
  <c r="AT15" i="21"/>
  <c r="AX14" i="21"/>
  <c r="AV14" i="21"/>
  <c r="AU14" i="21"/>
  <c r="AT14" i="21"/>
  <c r="AX13" i="21"/>
  <c r="AV13" i="21"/>
  <c r="AU13" i="21"/>
  <c r="AT13" i="21"/>
  <c r="AX12" i="21"/>
  <c r="AV12" i="21"/>
  <c r="AU12" i="21"/>
  <c r="AT12" i="21"/>
  <c r="AX11" i="21"/>
  <c r="AV11" i="21"/>
  <c r="AU11" i="21"/>
  <c r="AT11" i="21"/>
  <c r="AX10" i="21"/>
  <c r="AV10" i="21"/>
  <c r="AU10" i="21"/>
  <c r="AT10" i="21"/>
  <c r="AX9" i="21"/>
  <c r="AV9" i="21"/>
  <c r="AU9" i="21"/>
  <c r="AT9" i="21"/>
  <c r="AX8" i="21"/>
  <c r="AV8" i="21"/>
  <c r="AU8" i="21"/>
  <c r="AT8" i="21"/>
  <c r="AX7" i="21"/>
  <c r="AV7" i="21"/>
  <c r="AU7" i="21"/>
  <c r="AT7" i="21"/>
  <c r="AX6" i="21"/>
  <c r="AV6" i="21"/>
  <c r="AU6" i="21"/>
  <c r="AT6" i="21"/>
  <c r="AX5" i="21"/>
  <c r="AV5" i="21"/>
  <c r="AU5" i="21"/>
  <c r="AT5" i="21"/>
  <c r="AX4" i="21"/>
  <c r="AV4" i="21"/>
  <c r="AU4" i="21"/>
  <c r="AT4" i="21"/>
  <c r="AX3" i="21"/>
  <c r="AV3" i="21"/>
  <c r="AU3" i="21"/>
  <c r="AT3" i="21"/>
  <c r="AW782" i="21" l="1"/>
  <c r="AW487" i="21"/>
  <c r="AW154" i="21"/>
  <c r="AW254" i="21"/>
  <c r="AW278" i="21"/>
  <c r="AW317" i="21"/>
  <c r="AW329" i="21"/>
  <c r="AW365" i="21"/>
  <c r="AW389" i="21"/>
  <c r="AW413" i="21"/>
  <c r="AW419" i="21"/>
  <c r="AW431" i="21"/>
  <c r="AW455" i="21"/>
  <c r="AW461" i="21"/>
  <c r="AW467" i="21"/>
  <c r="AW491" i="21"/>
  <c r="AW236" i="21"/>
  <c r="AW353" i="21"/>
  <c r="AW377" i="21"/>
  <c r="AW401" i="21"/>
  <c r="AW425" i="21"/>
  <c r="AW437" i="21"/>
  <c r="AW443" i="21"/>
  <c r="AW473" i="21"/>
  <c r="AW212" i="21"/>
  <c r="AW272" i="21"/>
  <c r="AW449" i="21"/>
  <c r="AW190" i="21"/>
  <c r="AW172" i="21"/>
  <c r="AW178" i="21"/>
  <c r="AW196" i="21"/>
  <c r="AW202" i="21"/>
  <c r="AW238" i="21"/>
  <c r="AW274" i="21"/>
  <c r="AW214" i="21"/>
  <c r="AW45" i="21"/>
  <c r="AW141" i="21"/>
  <c r="AW117" i="21"/>
  <c r="AW505" i="21"/>
  <c r="AW511" i="21"/>
  <c r="AW517" i="21"/>
  <c r="AW523" i="21"/>
  <c r="AW529" i="21"/>
  <c r="AW535" i="21"/>
  <c r="AW541" i="21"/>
  <c r="AW547" i="21"/>
  <c r="AW553" i="21"/>
  <c r="AW565" i="21"/>
  <c r="AW571" i="21"/>
  <c r="AW616" i="21"/>
  <c r="AW625" i="21"/>
  <c r="AW634" i="21"/>
  <c r="AW637" i="21"/>
  <c r="AW640" i="21"/>
  <c r="AW661" i="21"/>
  <c r="AW673" i="21"/>
  <c r="AW676" i="21"/>
  <c r="AW685" i="21"/>
  <c r="AW688" i="21"/>
  <c r="AW697" i="21"/>
  <c r="AW700" i="21"/>
  <c r="AW706" i="21"/>
  <c r="AW709" i="21"/>
  <c r="AW718" i="21"/>
  <c r="AW742" i="21"/>
  <c r="AW748" i="21"/>
  <c r="AW754" i="21"/>
  <c r="AW766" i="21"/>
  <c r="AW788" i="21"/>
  <c r="AW27" i="21"/>
  <c r="AW4" i="21"/>
  <c r="AW7" i="21"/>
  <c r="AW31" i="21"/>
  <c r="AW61" i="21"/>
  <c r="AW85" i="21"/>
  <c r="AW109" i="21"/>
  <c r="AW649" i="21"/>
  <c r="AW652" i="21"/>
  <c r="AW5" i="21"/>
  <c r="AW8" i="21"/>
  <c r="AW47" i="21"/>
  <c r="AW53" i="21"/>
  <c r="AW83" i="21"/>
  <c r="AW119" i="21"/>
  <c r="AW149" i="21"/>
  <c r="AW167" i="21"/>
  <c r="AW185" i="21"/>
  <c r="AW191" i="21"/>
  <c r="AW209" i="21"/>
  <c r="AW545" i="21"/>
  <c r="AW611" i="21"/>
  <c r="AW770" i="21"/>
  <c r="AW261" i="21"/>
  <c r="AW309" i="21"/>
  <c r="AW318" i="21"/>
  <c r="AW330" i="21"/>
  <c r="AW342" i="21"/>
  <c r="AW354" i="21"/>
  <c r="AW360" i="21"/>
  <c r="AW372" i="21"/>
  <c r="AW378" i="21"/>
  <c r="AW384" i="21"/>
  <c r="AW390" i="21"/>
  <c r="AW396" i="21"/>
  <c r="AW408" i="21"/>
  <c r="AW420" i="21"/>
  <c r="AW426" i="21"/>
  <c r="AW432" i="21"/>
  <c r="AW438" i="21"/>
  <c r="AW444" i="21"/>
  <c r="AW450" i="21"/>
  <c r="AW456" i="21"/>
  <c r="AW462" i="21"/>
  <c r="AW468" i="21"/>
  <c r="AW480" i="21"/>
  <c r="AW6" i="21"/>
  <c r="AW9" i="21"/>
  <c r="AW33" i="21"/>
  <c r="AW111" i="21"/>
  <c r="AW147" i="21"/>
  <c r="AW159" i="21"/>
  <c r="AW195" i="21"/>
  <c r="AW201" i="21"/>
  <c r="AW207" i="21"/>
  <c r="AW231" i="21"/>
  <c r="AW417" i="21"/>
  <c r="AW429" i="21"/>
  <c r="AW441" i="21"/>
  <c r="AW477" i="21"/>
  <c r="AW246" i="21"/>
  <c r="AW405" i="21"/>
  <c r="AW501" i="21"/>
  <c r="AW504" i="21"/>
  <c r="AW513" i="21"/>
  <c r="AW525" i="21"/>
  <c r="AW528" i="21"/>
  <c r="AW588" i="21"/>
  <c r="AW600" i="21"/>
  <c r="AW157" i="21"/>
  <c r="AW181" i="21"/>
  <c r="AW193" i="21"/>
  <c r="AW205" i="21"/>
  <c r="AW217" i="21"/>
  <c r="AW250" i="21"/>
  <c r="AW277" i="21"/>
  <c r="AW289" i="21"/>
  <c r="AW295" i="21"/>
  <c r="AW328" i="21"/>
  <c r="AW340" i="21"/>
  <c r="AW376" i="21"/>
  <c r="AW388" i="21"/>
  <c r="AW400" i="21"/>
  <c r="AW424" i="21"/>
  <c r="AW436" i="21"/>
  <c r="AW448" i="21"/>
  <c r="AW472" i="21"/>
  <c r="AW481" i="21"/>
  <c r="AW730" i="21"/>
  <c r="AW113" i="21"/>
  <c r="AW161" i="21"/>
  <c r="AW176" i="21"/>
  <c r="AW194" i="21"/>
  <c r="AW41" i="21"/>
  <c r="AW65" i="21"/>
  <c r="AW515" i="21"/>
  <c r="AW563" i="21"/>
  <c r="AW575" i="21"/>
  <c r="AW57" i="21"/>
  <c r="AW69" i="21"/>
  <c r="AW81" i="21"/>
  <c r="AW129" i="21"/>
  <c r="AW189" i="21"/>
  <c r="AW43" i="21"/>
  <c r="AW55" i="21"/>
  <c r="AW67" i="21"/>
  <c r="AW115" i="21"/>
  <c r="AW139" i="21"/>
  <c r="AW163" i="21"/>
  <c r="AW175" i="21"/>
  <c r="AW260" i="21"/>
  <c r="AW17" i="21"/>
  <c r="AW72" i="21"/>
  <c r="AW200" i="21"/>
  <c r="AW25" i="21"/>
  <c r="AW37" i="21"/>
  <c r="AW51" i="21"/>
  <c r="AW188" i="21"/>
  <c r="AW499" i="21"/>
  <c r="AW30" i="21"/>
  <c r="AW23" i="21"/>
  <c r="AW59" i="21"/>
  <c r="AW131" i="21"/>
  <c r="AW155" i="21"/>
  <c r="AW184" i="21"/>
  <c r="AW262" i="21"/>
  <c r="AW286" i="21"/>
  <c r="AW257" i="21"/>
  <c r="AW300" i="21"/>
  <c r="AW559" i="21"/>
  <c r="AW650" i="21"/>
  <c r="AW662" i="21"/>
  <c r="AW787" i="21"/>
  <c r="AW478" i="21"/>
  <c r="AW624" i="21"/>
  <c r="AW320" i="21"/>
  <c r="AW332" i="21"/>
  <c r="AW344" i="21"/>
  <c r="AW356" i="21"/>
  <c r="AW368" i="21"/>
  <c r="AW380" i="21"/>
  <c r="AW392" i="21"/>
  <c r="AW411" i="21"/>
  <c r="AW416" i="21"/>
  <c r="AW423" i="21"/>
  <c r="AW428" i="21"/>
  <c r="AW435" i="21"/>
  <c r="AW440" i="21"/>
  <c r="AW447" i="21"/>
  <c r="AW495" i="21"/>
  <c r="AW569" i="21"/>
  <c r="AW593" i="21"/>
  <c r="AW641" i="21"/>
  <c r="AW653" i="21"/>
  <c r="AW665" i="21"/>
  <c r="AW689" i="21"/>
  <c r="AW701" i="21"/>
  <c r="AW749" i="21"/>
  <c r="AW785" i="21"/>
  <c r="AW313" i="21"/>
  <c r="AW325" i="21"/>
  <c r="AW337" i="21"/>
  <c r="AW349" i="21"/>
  <c r="AW361" i="21"/>
  <c r="AW373" i="21"/>
  <c r="AW385" i="21"/>
  <c r="AW397" i="21"/>
  <c r="AW409" i="21"/>
  <c r="AW421" i="21"/>
  <c r="AW433" i="21"/>
  <c r="AW445" i="21"/>
  <c r="AW507" i="21"/>
  <c r="AW555" i="21"/>
  <c r="AW615" i="21"/>
  <c r="AW627" i="21"/>
  <c r="AW639" i="21"/>
  <c r="AW651" i="21"/>
  <c r="AW663" i="21"/>
  <c r="AW675" i="21"/>
  <c r="AW687" i="21"/>
  <c r="AW699" i="21"/>
  <c r="AW208" i="21"/>
  <c r="AW232" i="21"/>
  <c r="AW251" i="21"/>
  <c r="AW294" i="21"/>
  <c r="AW299" i="21"/>
  <c r="AW479" i="21"/>
  <c r="AW512" i="21"/>
  <c r="AW524" i="21"/>
  <c r="AW536" i="21"/>
  <c r="AW548" i="21"/>
  <c r="AW560" i="21"/>
  <c r="AW613" i="21"/>
  <c r="AW793" i="21"/>
  <c r="AW244" i="21"/>
  <c r="AW268" i="21"/>
  <c r="AW292" i="21"/>
  <c r="AW551" i="21"/>
  <c r="AW642" i="21"/>
  <c r="AW654" i="21"/>
  <c r="AW666" i="21"/>
  <c r="AW678" i="21"/>
  <c r="AW690" i="21"/>
  <c r="AW702" i="21"/>
  <c r="AW750" i="21"/>
  <c r="AW762" i="21"/>
  <c r="AW302" i="21"/>
  <c r="AW326" i="21"/>
  <c r="AW338" i="21"/>
  <c r="AW362" i="21"/>
  <c r="AW374" i="21"/>
  <c r="AW386" i="21"/>
  <c r="AW398" i="21"/>
  <c r="AW410" i="21"/>
  <c r="AW422" i="21"/>
  <c r="AW434" i="21"/>
  <c r="AW446" i="21"/>
  <c r="AW453" i="21"/>
  <c r="AW458" i="21"/>
  <c r="AW465" i="21"/>
  <c r="AW470" i="21"/>
  <c r="AW489" i="21"/>
  <c r="AW539" i="21"/>
  <c r="AW623" i="21"/>
  <c r="AW597" i="21"/>
  <c r="AW633" i="21"/>
  <c r="AW645" i="21"/>
  <c r="AW669" i="21"/>
  <c r="AW681" i="21"/>
  <c r="AW693" i="21"/>
  <c r="AW705" i="21"/>
  <c r="AW717" i="21"/>
  <c r="AW729" i="21"/>
  <c r="AW741" i="21"/>
  <c r="AW10" i="21"/>
  <c r="AW29" i="21"/>
  <c r="AW103" i="21"/>
  <c r="AW241" i="21"/>
  <c r="AW298" i="21"/>
  <c r="AW305" i="21"/>
  <c r="AW475" i="21"/>
  <c r="AW557" i="21"/>
  <c r="AW626" i="21"/>
  <c r="AW638" i="21"/>
  <c r="AW686" i="21"/>
  <c r="AW698" i="21"/>
  <c r="AW151" i="21"/>
  <c r="AW165" i="21"/>
  <c r="AW222" i="21"/>
  <c r="AW341" i="21"/>
  <c r="AW485" i="21"/>
  <c r="AW527" i="21"/>
  <c r="AW612" i="21"/>
  <c r="AW619" i="21"/>
  <c r="AW39" i="21"/>
  <c r="AW89" i="21"/>
  <c r="AW96" i="21"/>
  <c r="AW101" i="21"/>
  <c r="AW284" i="21"/>
  <c r="AW296" i="21"/>
  <c r="AW310" i="21"/>
  <c r="AW581" i="21"/>
  <c r="AW605" i="21"/>
  <c r="AW3" i="21"/>
  <c r="AW58" i="21"/>
  <c r="AW75" i="21"/>
  <c r="AW137" i="21"/>
  <c r="AW144" i="21"/>
  <c r="AW182" i="21"/>
  <c r="AW213" i="21"/>
  <c r="AW220" i="21"/>
  <c r="AW225" i="21"/>
  <c r="AW270" i="21"/>
  <c r="AW404" i="21"/>
  <c r="AW471" i="21"/>
  <c r="AW483" i="21"/>
  <c r="AW492" i="21"/>
  <c r="AW497" i="21"/>
  <c r="AW610" i="21"/>
  <c r="AW622" i="21"/>
  <c r="AW629" i="21"/>
  <c r="AW135" i="21"/>
  <c r="AW199" i="21"/>
  <c r="AW249" i="21"/>
  <c r="AW275" i="21"/>
  <c r="AW308" i="21"/>
  <c r="AW509" i="21"/>
  <c r="AW646" i="21"/>
  <c r="AW658" i="21"/>
  <c r="AW670" i="21"/>
  <c r="AW682" i="21"/>
  <c r="AW694" i="21"/>
  <c r="AW778" i="21"/>
  <c r="AW11" i="21"/>
  <c r="AW73" i="21"/>
  <c r="AW206" i="21"/>
  <c r="AW223" i="21"/>
  <c r="AW230" i="21"/>
  <c r="AW366" i="21"/>
  <c r="AW402" i="21"/>
  <c r="AW414" i="21"/>
  <c r="AW537" i="21"/>
  <c r="AW711" i="21"/>
  <c r="AW723" i="21"/>
  <c r="AW735" i="21"/>
  <c r="AW747" i="21"/>
  <c r="AW759" i="21"/>
  <c r="AW771" i="21"/>
  <c r="AW783" i="21"/>
  <c r="AW133" i="21"/>
  <c r="AW166" i="21"/>
  <c r="AW171" i="21"/>
  <c r="AW247" i="21"/>
  <c r="AW273" i="21"/>
  <c r="AW488" i="21"/>
  <c r="AW521" i="21"/>
  <c r="AW589" i="21"/>
  <c r="AW601" i="21"/>
  <c r="AW620" i="21"/>
  <c r="AW35" i="21"/>
  <c r="AW183" i="21"/>
  <c r="AW228" i="21"/>
  <c r="AW271" i="21"/>
  <c r="AW352" i="21"/>
  <c r="AW364" i="21"/>
  <c r="AW407" i="21"/>
  <c r="AW412" i="21"/>
  <c r="AW460" i="21"/>
  <c r="AW549" i="21"/>
  <c r="AW721" i="21"/>
  <c r="AW733" i="21"/>
  <c r="AW745" i="21"/>
  <c r="AW757" i="21"/>
  <c r="AW769" i="21"/>
  <c r="AW781" i="21"/>
  <c r="AW245" i="21"/>
  <c r="AW252" i="21"/>
  <c r="AW493" i="21"/>
  <c r="AW500" i="21"/>
  <c r="AW519" i="21"/>
  <c r="AW533" i="21"/>
  <c r="AW587" i="21"/>
  <c r="AW599" i="21"/>
  <c r="AW618" i="21"/>
  <c r="AW630" i="21"/>
  <c r="AW714" i="21"/>
  <c r="AW726" i="21"/>
  <c r="AW738" i="21"/>
  <c r="AW774" i="21"/>
  <c r="AW791" i="21"/>
  <c r="AW19" i="21"/>
  <c r="AW95" i="21"/>
  <c r="AW107" i="21"/>
  <c r="AW143" i="21"/>
  <c r="AW350" i="21"/>
  <c r="AW561" i="21"/>
  <c r="AW162" i="21"/>
  <c r="AW224" i="21"/>
  <c r="AW276" i="21"/>
  <c r="AW503" i="21"/>
  <c r="AW531" i="21"/>
  <c r="AW585" i="21"/>
  <c r="AW609" i="21"/>
  <c r="AW628" i="21"/>
  <c r="AW664" i="21"/>
  <c r="AW712" i="21"/>
  <c r="AW724" i="21"/>
  <c r="AW736" i="21"/>
  <c r="AW760" i="21"/>
  <c r="AW772" i="21"/>
  <c r="AW784" i="21"/>
  <c r="AW789" i="21"/>
  <c r="AW93" i="21"/>
  <c r="AW153" i="21"/>
  <c r="AW179" i="21"/>
  <c r="AW186" i="21"/>
  <c r="AW248" i="21"/>
  <c r="AW293" i="21"/>
  <c r="AW324" i="21"/>
  <c r="AW336" i="21"/>
  <c r="AW348" i="21"/>
  <c r="AW543" i="21"/>
  <c r="AW614" i="21"/>
  <c r="AW765" i="21"/>
  <c r="AW777" i="21"/>
  <c r="AW218" i="21"/>
  <c r="AW234" i="21"/>
  <c r="AW266" i="21"/>
  <c r="AW282" i="21"/>
  <c r="AW486" i="21"/>
  <c r="AW510" i="21"/>
  <c r="AW534" i="21"/>
  <c r="AW558" i="21"/>
  <c r="AW574" i="21"/>
  <c r="AW586" i="21"/>
  <c r="AW598" i="21"/>
  <c r="AW54" i="21"/>
  <c r="AW87" i="21"/>
  <c r="AW145" i="21"/>
  <c r="AW173" i="21"/>
  <c r="AW319" i="21"/>
  <c r="AW331" i="21"/>
  <c r="AW343" i="21"/>
  <c r="AW355" i="21"/>
  <c r="AW367" i="21"/>
  <c r="AW379" i="21"/>
  <c r="AW391" i="21"/>
  <c r="AW403" i="21"/>
  <c r="AW415" i="21"/>
  <c r="AW484" i="21"/>
  <c r="AW508" i="21"/>
  <c r="AW532" i="21"/>
  <c r="AW556" i="21"/>
  <c r="AW567" i="21"/>
  <c r="AW579" i="21"/>
  <c r="AW591" i="21"/>
  <c r="AW603" i="21"/>
  <c r="AW40" i="21"/>
  <c r="AW15" i="21"/>
  <c r="AW24" i="21"/>
  <c r="AW198" i="21"/>
  <c r="AW216" i="21"/>
  <c r="AW239" i="21"/>
  <c r="AW255" i="21"/>
  <c r="AW264" i="21"/>
  <c r="AW280" i="21"/>
  <c r="AW287" i="21"/>
  <c r="AW303" i="21"/>
  <c r="AW312" i="21"/>
  <c r="AW506" i="21"/>
  <c r="AW530" i="21"/>
  <c r="AW554" i="21"/>
  <c r="AW572" i="21"/>
  <c r="AW584" i="21"/>
  <c r="AW596" i="21"/>
  <c r="AW608" i="21"/>
  <c r="AW82" i="21"/>
  <c r="AW108" i="21"/>
  <c r="AW150" i="21"/>
  <c r="AW164" i="21"/>
  <c r="AW180" i="21"/>
  <c r="AW187" i="21"/>
  <c r="AW221" i="21"/>
  <c r="AW237" i="21"/>
  <c r="AW253" i="21"/>
  <c r="AW269" i="21"/>
  <c r="AW285" i="21"/>
  <c r="AW301" i="21"/>
  <c r="AW322" i="21"/>
  <c r="AW334" i="21"/>
  <c r="AW346" i="21"/>
  <c r="AW358" i="21"/>
  <c r="AW370" i="21"/>
  <c r="AW382" i="21"/>
  <c r="AW394" i="21"/>
  <c r="AW552" i="21"/>
  <c r="AW577" i="21"/>
  <c r="AW168" i="21"/>
  <c r="AW13" i="21"/>
  <c r="AW64" i="21"/>
  <c r="AW71" i="21"/>
  <c r="AW78" i="21"/>
  <c r="AW99" i="21"/>
  <c r="AW106" i="21"/>
  <c r="AW127" i="21"/>
  <c r="AW169" i="21"/>
  <c r="AW203" i="21"/>
  <c r="AW219" i="21"/>
  <c r="AW235" i="21"/>
  <c r="AW267" i="21"/>
  <c r="AW283" i="21"/>
  <c r="AW502" i="21"/>
  <c r="AW526" i="21"/>
  <c r="AW550" i="21"/>
  <c r="AW570" i="21"/>
  <c r="AW582" i="21"/>
  <c r="AW594" i="21"/>
  <c r="AW606" i="21"/>
  <c r="AW48" i="21"/>
  <c r="AW97" i="21"/>
  <c r="AW120" i="21"/>
  <c r="AW125" i="21"/>
  <c r="AW160" i="21"/>
  <c r="AW210" i="21"/>
  <c r="AW226" i="21"/>
  <c r="AW233" i="21"/>
  <c r="AW242" i="21"/>
  <c r="AW258" i="21"/>
  <c r="AW265" i="21"/>
  <c r="AW281" i="21"/>
  <c r="AW290" i="21"/>
  <c r="AW297" i="21"/>
  <c r="AW306" i="21"/>
  <c r="AW498" i="21"/>
  <c r="AW522" i="21"/>
  <c r="AW546" i="21"/>
  <c r="AW568" i="21"/>
  <c r="AW580" i="21"/>
  <c r="AW592" i="21"/>
  <c r="AW604" i="21"/>
  <c r="AW174" i="21"/>
  <c r="AW192" i="21"/>
  <c r="AW457" i="21"/>
  <c r="AW469" i="21"/>
  <c r="AW496" i="21"/>
  <c r="AW520" i="21"/>
  <c r="AW544" i="21"/>
  <c r="AW573" i="21"/>
  <c r="AW16" i="21"/>
  <c r="AW79" i="21"/>
  <c r="AW102" i="21"/>
  <c r="AW123" i="21"/>
  <c r="AW130" i="21"/>
  <c r="AW158" i="21"/>
  <c r="AW197" i="21"/>
  <c r="AW215" i="21"/>
  <c r="AW229" i="21"/>
  <c r="AW240" i="21"/>
  <c r="AW256" i="21"/>
  <c r="AW263" i="21"/>
  <c r="AW279" i="21"/>
  <c r="AW288" i="21"/>
  <c r="AW304" i="21"/>
  <c r="AW494" i="21"/>
  <c r="AW518" i="21"/>
  <c r="AW542" i="21"/>
  <c r="AW566" i="21"/>
  <c r="AW578" i="21"/>
  <c r="AW590" i="21"/>
  <c r="AW602" i="21"/>
  <c r="AW126" i="21"/>
  <c r="AW21" i="21"/>
  <c r="AW516" i="21"/>
  <c r="AW540" i="21"/>
  <c r="AW564" i="21"/>
  <c r="AW583" i="21"/>
  <c r="AW595" i="21"/>
  <c r="AW607" i="21"/>
  <c r="AW12" i="21"/>
  <c r="AW49" i="21"/>
  <c r="AW63" i="21"/>
  <c r="AW77" i="21"/>
  <c r="AW91" i="21"/>
  <c r="AW105" i="21"/>
  <c r="AW121" i="21"/>
  <c r="AW156" i="21"/>
  <c r="AW170" i="21"/>
  <c r="AW177" i="21"/>
  <c r="AW204" i="21"/>
  <c r="AW211" i="21"/>
  <c r="AW227" i="21"/>
  <c r="AW243" i="21"/>
  <c r="AW259" i="21"/>
  <c r="AW291" i="21"/>
  <c r="AW307" i="21"/>
  <c r="AW490" i="21"/>
  <c r="AW514" i="21"/>
  <c r="AW538" i="21"/>
  <c r="AW562" i="21"/>
  <c r="AW576" i="21"/>
  <c r="AW790" i="21"/>
  <c r="AW476" i="21"/>
  <c r="AW621" i="21"/>
  <c r="AW635" i="21"/>
  <c r="AW647" i="21"/>
  <c r="AW659" i="21"/>
  <c r="AW671" i="21"/>
  <c r="AW683" i="21"/>
  <c r="AW695" i="21"/>
  <c r="AW707" i="21"/>
  <c r="AW719" i="21"/>
  <c r="AW731" i="21"/>
  <c r="AW743" i="21"/>
  <c r="AW755" i="21"/>
  <c r="AW767" i="21"/>
  <c r="AW779" i="21"/>
  <c r="AW786" i="21"/>
  <c r="AW474" i="21"/>
  <c r="AW617" i="21"/>
  <c r="AW657" i="21"/>
  <c r="AW753" i="21"/>
  <c r="AW674" i="21"/>
  <c r="AW710" i="21"/>
  <c r="AW722" i="21"/>
  <c r="AW734" i="21"/>
  <c r="AW746" i="21"/>
  <c r="AW758" i="21"/>
  <c r="AW631" i="21"/>
  <c r="AW643" i="21"/>
  <c r="AW655" i="21"/>
  <c r="AW667" i="21"/>
  <c r="AW679" i="21"/>
  <c r="AW691" i="21"/>
  <c r="AW703" i="21"/>
  <c r="AW715" i="21"/>
  <c r="AW727" i="21"/>
  <c r="AW739" i="21"/>
  <c r="AW751" i="21"/>
  <c r="AW763" i="21"/>
  <c r="AW775" i="21"/>
  <c r="AW427" i="21"/>
  <c r="AW439" i="21"/>
  <c r="AW451" i="21"/>
  <c r="AW463" i="21"/>
  <c r="AW636" i="21"/>
  <c r="AW648" i="21"/>
  <c r="AW660" i="21"/>
  <c r="AW672" i="21"/>
  <c r="AW684" i="21"/>
  <c r="AW696" i="21"/>
  <c r="AW708" i="21"/>
  <c r="AW720" i="21"/>
  <c r="AW732" i="21"/>
  <c r="AW744" i="21"/>
  <c r="AW756" i="21"/>
  <c r="AW768" i="21"/>
  <c r="AW780" i="21"/>
  <c r="AW677" i="21"/>
  <c r="AW713" i="21"/>
  <c r="AW725" i="21"/>
  <c r="AW737" i="21"/>
  <c r="AW761" i="21"/>
  <c r="AW773" i="21"/>
  <c r="AW406" i="21"/>
  <c r="AW418" i="21"/>
  <c r="AW430" i="21"/>
  <c r="AW442" i="21"/>
  <c r="AW454" i="21"/>
  <c r="AW466" i="21"/>
  <c r="AW794" i="21"/>
  <c r="AW452" i="21"/>
  <c r="AW459" i="21"/>
  <c r="AW464" i="21"/>
  <c r="AW482" i="21"/>
  <c r="AW632" i="21"/>
  <c r="AW644" i="21"/>
  <c r="AW656" i="21"/>
  <c r="AW668" i="21"/>
  <c r="AW680" i="21"/>
  <c r="AW692" i="21"/>
  <c r="AW704" i="21"/>
  <c r="AW716" i="21"/>
  <c r="AW728" i="21"/>
  <c r="AW740" i="21"/>
  <c r="AW752" i="21"/>
  <c r="AW764" i="21"/>
  <c r="AW776" i="21"/>
  <c r="AW792" i="21"/>
  <c r="AW26" i="21"/>
  <c r="AW50" i="21"/>
  <c r="AW74" i="21"/>
  <c r="AW98" i="21"/>
  <c r="AW122" i="21"/>
  <c r="AW146" i="21"/>
  <c r="AW70" i="21"/>
  <c r="AW94" i="21"/>
  <c r="AW118" i="21"/>
  <c r="AW142" i="21"/>
  <c r="AW20" i="21"/>
  <c r="AW44" i="21"/>
  <c r="AW68" i="21"/>
  <c r="AW92" i="21"/>
  <c r="AW116" i="21"/>
  <c r="AW140" i="21"/>
  <c r="AW22" i="21"/>
  <c r="AW46" i="21"/>
  <c r="AW18" i="21"/>
  <c r="AW42" i="21"/>
  <c r="AW66" i="21"/>
  <c r="AW90" i="21"/>
  <c r="AW114" i="21"/>
  <c r="AW138" i="21"/>
  <c r="AW76" i="21"/>
  <c r="AW148" i="21"/>
  <c r="AW88" i="21"/>
  <c r="AW112" i="21"/>
  <c r="AW136" i="21"/>
  <c r="AW28" i="21"/>
  <c r="AW124" i="21"/>
  <c r="AW14" i="21"/>
  <c r="AW38" i="21"/>
  <c r="AW62" i="21"/>
  <c r="AW86" i="21"/>
  <c r="AW110" i="21"/>
  <c r="AW134" i="21"/>
  <c r="AW36" i="21"/>
  <c r="AW60" i="21"/>
  <c r="AW84" i="21"/>
  <c r="AW132" i="21"/>
  <c r="AW100" i="21"/>
  <c r="AW34" i="21"/>
  <c r="AW52" i="21"/>
  <c r="AW32" i="21"/>
  <c r="AW56" i="21"/>
  <c r="AW80" i="21"/>
  <c r="AW104" i="21"/>
  <c r="AW128" i="21"/>
  <c r="AW152" i="21"/>
  <c r="AW316" i="21"/>
  <c r="AW311" i="21"/>
  <c r="AW323" i="21"/>
  <c r="AW335" i="21"/>
  <c r="AW347" i="21"/>
  <c r="AW359" i="21"/>
  <c r="AW371" i="21"/>
  <c r="AW383" i="21"/>
  <c r="AW395" i="21"/>
  <c r="AW321" i="21"/>
  <c r="AW333" i="21"/>
  <c r="AW345" i="21"/>
  <c r="AW357" i="21"/>
  <c r="AW369" i="21"/>
  <c r="AW381" i="21"/>
  <c r="AW393" i="21"/>
  <c r="AW314" i="21"/>
  <c r="AW315" i="21"/>
  <c r="AW327" i="21"/>
  <c r="AW339" i="21"/>
  <c r="AW351" i="21"/>
  <c r="AW363" i="21"/>
  <c r="AW375" i="21"/>
  <c r="AW387" i="21"/>
  <c r="AW399" i="21"/>
  <c r="AX792" i="15"/>
  <c r="AW792" i="15" s="1"/>
  <c r="AV792" i="15"/>
  <c r="AU792" i="15"/>
  <c r="AT792" i="15"/>
  <c r="AX791" i="15"/>
  <c r="AW791" i="15" s="1"/>
  <c r="AV791" i="15"/>
  <c r="AU791" i="15"/>
  <c r="AT791" i="15"/>
  <c r="AX790" i="15"/>
  <c r="AW790" i="15" s="1"/>
  <c r="AV790" i="15"/>
  <c r="AU790" i="15"/>
  <c r="AT790" i="15"/>
  <c r="AX789" i="15"/>
  <c r="AW789" i="15" s="1"/>
  <c r="AV789" i="15"/>
  <c r="AU789" i="15"/>
  <c r="AT789" i="15"/>
  <c r="AX788" i="15"/>
  <c r="AW788" i="15" s="1"/>
  <c r="AV788" i="15"/>
  <c r="AU788" i="15"/>
  <c r="AT788" i="15"/>
  <c r="AX787" i="15"/>
  <c r="AW787" i="15" s="1"/>
  <c r="AV787" i="15"/>
  <c r="AU787" i="15"/>
  <c r="AT787" i="15"/>
  <c r="AX786" i="15"/>
  <c r="AW786" i="15" s="1"/>
  <c r="AV786" i="15"/>
  <c r="AU786" i="15"/>
  <c r="AT786" i="15"/>
  <c r="AX785" i="15"/>
  <c r="AW785" i="15" s="1"/>
  <c r="AV785" i="15"/>
  <c r="AU785" i="15"/>
  <c r="AT785" i="15"/>
  <c r="AX784" i="15"/>
  <c r="AW784" i="15" s="1"/>
  <c r="AV784" i="15"/>
  <c r="AU784" i="15"/>
  <c r="AT784" i="15"/>
  <c r="AX783" i="15"/>
  <c r="AW783" i="15" s="1"/>
  <c r="AV783" i="15"/>
  <c r="AU783" i="15"/>
  <c r="AT783" i="15"/>
  <c r="AX782" i="15"/>
  <c r="AW782" i="15" s="1"/>
  <c r="AV782" i="15"/>
  <c r="AU782" i="15"/>
  <c r="AT782" i="15"/>
  <c r="AX781" i="15"/>
  <c r="AW781" i="15" s="1"/>
  <c r="AV781" i="15"/>
  <c r="AU781" i="15"/>
  <c r="AT781" i="15"/>
  <c r="AX780" i="15"/>
  <c r="AW780" i="15" s="1"/>
  <c r="AV780" i="15"/>
  <c r="AU780" i="15"/>
  <c r="AT780" i="15"/>
  <c r="AX779" i="15"/>
  <c r="AW779" i="15" s="1"/>
  <c r="AV779" i="15"/>
  <c r="AU779" i="15"/>
  <c r="AT779" i="15"/>
  <c r="AX778" i="15"/>
  <c r="AW778" i="15" s="1"/>
  <c r="AV778" i="15"/>
  <c r="AU778" i="15"/>
  <c r="AT778" i="15"/>
  <c r="AX777" i="15"/>
  <c r="AW777" i="15" s="1"/>
  <c r="AV777" i="15"/>
  <c r="AU777" i="15"/>
  <c r="AT777" i="15"/>
  <c r="AX776" i="15"/>
  <c r="AW776" i="15" s="1"/>
  <c r="AV776" i="15"/>
  <c r="AU776" i="15"/>
  <c r="AT776" i="15"/>
  <c r="AX775" i="15"/>
  <c r="AW775" i="15" s="1"/>
  <c r="AV775" i="15"/>
  <c r="AU775" i="15"/>
  <c r="AT775" i="15"/>
  <c r="AX774" i="15"/>
  <c r="AW774" i="15" s="1"/>
  <c r="AV774" i="15"/>
  <c r="AU774" i="15"/>
  <c r="AT774" i="15"/>
  <c r="AX773" i="15"/>
  <c r="AW773" i="15" s="1"/>
  <c r="AV773" i="15"/>
  <c r="AU773" i="15"/>
  <c r="AT773" i="15"/>
  <c r="AX772" i="15"/>
  <c r="AW772" i="15" s="1"/>
  <c r="AV772" i="15"/>
  <c r="AU772" i="15"/>
  <c r="AT772" i="15"/>
  <c r="AX771" i="15"/>
  <c r="AW771" i="15" s="1"/>
  <c r="AV771" i="15"/>
  <c r="AU771" i="15"/>
  <c r="AT771" i="15"/>
  <c r="AX770" i="15"/>
  <c r="AW770" i="15" s="1"/>
  <c r="AV770" i="15"/>
  <c r="AU770" i="15"/>
  <c r="AT770" i="15"/>
  <c r="AX769" i="15"/>
  <c r="AW769" i="15" s="1"/>
  <c r="AV769" i="15"/>
  <c r="AU769" i="15"/>
  <c r="AT769" i="15"/>
  <c r="AX768" i="15"/>
  <c r="AW768" i="15" s="1"/>
  <c r="AV768" i="15"/>
  <c r="AU768" i="15"/>
  <c r="AT768" i="15"/>
  <c r="AX767" i="15"/>
  <c r="AV767" i="15"/>
  <c r="AU767" i="15"/>
  <c r="AT767" i="15"/>
  <c r="AX766" i="15"/>
  <c r="AV766" i="15"/>
  <c r="AU766" i="15"/>
  <c r="AT766" i="15"/>
  <c r="AX765" i="15"/>
  <c r="AW765" i="15" s="1"/>
  <c r="AV765" i="15"/>
  <c r="AU765" i="15"/>
  <c r="AT765" i="15"/>
  <c r="AX764" i="15"/>
  <c r="AV764" i="15"/>
  <c r="AU764" i="15"/>
  <c r="AT764" i="15"/>
  <c r="AX763" i="15"/>
  <c r="AV763" i="15"/>
  <c r="AU763" i="15"/>
  <c r="AT763" i="15"/>
  <c r="AX762" i="15"/>
  <c r="AV762" i="15"/>
  <c r="AU762" i="15"/>
  <c r="AT762" i="15"/>
  <c r="AX761" i="15"/>
  <c r="AV761" i="15"/>
  <c r="AU761" i="15"/>
  <c r="AT761" i="15"/>
  <c r="AX760" i="15"/>
  <c r="AV760" i="15"/>
  <c r="AU760" i="15"/>
  <c r="AT760" i="15"/>
  <c r="AX759" i="15"/>
  <c r="AV759" i="15"/>
  <c r="AU759" i="15"/>
  <c r="AT759" i="15"/>
  <c r="AX758" i="15"/>
  <c r="AV758" i="15"/>
  <c r="AU758" i="15"/>
  <c r="AT758" i="15"/>
  <c r="AX757" i="15"/>
  <c r="AV757" i="15"/>
  <c r="AU757" i="15"/>
  <c r="AT757" i="15"/>
  <c r="AX756" i="15"/>
  <c r="AV756" i="15"/>
  <c r="AU756" i="15"/>
  <c r="AT756" i="15"/>
  <c r="AX755" i="15"/>
  <c r="AV755" i="15"/>
  <c r="AU755" i="15"/>
  <c r="AT755" i="15"/>
  <c r="AX754" i="15"/>
  <c r="AV754" i="15"/>
  <c r="AU754" i="15"/>
  <c r="AT754" i="15"/>
  <c r="AX753" i="15"/>
  <c r="AV753" i="15"/>
  <c r="AU753" i="15"/>
  <c r="AT753" i="15"/>
  <c r="AX752" i="15"/>
  <c r="AV752" i="15"/>
  <c r="AU752" i="15"/>
  <c r="AT752" i="15"/>
  <c r="AX751" i="15"/>
  <c r="AV751" i="15"/>
  <c r="AU751" i="15"/>
  <c r="AT751" i="15"/>
  <c r="AX750" i="15"/>
  <c r="AV750" i="15"/>
  <c r="AU750" i="15"/>
  <c r="AT750" i="15"/>
  <c r="AX749" i="15"/>
  <c r="AV749" i="15"/>
  <c r="AU749" i="15"/>
  <c r="AT749" i="15"/>
  <c r="AX748" i="15"/>
  <c r="AV748" i="15"/>
  <c r="AU748" i="15"/>
  <c r="AT748" i="15"/>
  <c r="AX747" i="15"/>
  <c r="AV747" i="15"/>
  <c r="AU747" i="15"/>
  <c r="AT747" i="15"/>
  <c r="AX746" i="15"/>
  <c r="AV746" i="15"/>
  <c r="AU746" i="15"/>
  <c r="AT746" i="15"/>
  <c r="AX745" i="15"/>
  <c r="AV745" i="15"/>
  <c r="AU745" i="15"/>
  <c r="AT745" i="15"/>
  <c r="AX744" i="15"/>
  <c r="AV744" i="15"/>
  <c r="AU744" i="15"/>
  <c r="AT744" i="15"/>
  <c r="AX743" i="15"/>
  <c r="AV743" i="15"/>
  <c r="AU743" i="15"/>
  <c r="AT743" i="15"/>
  <c r="AX742" i="15"/>
  <c r="AV742" i="15"/>
  <c r="AU742" i="15"/>
  <c r="AT742" i="15"/>
  <c r="AX741" i="15"/>
  <c r="AV741" i="15"/>
  <c r="AU741" i="15"/>
  <c r="AT741" i="15"/>
  <c r="AX740" i="15"/>
  <c r="AV740" i="15"/>
  <c r="AU740" i="15"/>
  <c r="AT740" i="15"/>
  <c r="AX739" i="15"/>
  <c r="AV739" i="15"/>
  <c r="AU739" i="15"/>
  <c r="AT739" i="15"/>
  <c r="AX738" i="15"/>
  <c r="AV738" i="15"/>
  <c r="AU738" i="15"/>
  <c r="AT738" i="15"/>
  <c r="AX737" i="15"/>
  <c r="AV737" i="15"/>
  <c r="AU737" i="15"/>
  <c r="AT737" i="15"/>
  <c r="AX736" i="15"/>
  <c r="AW736" i="15" s="1"/>
  <c r="AV736" i="15"/>
  <c r="AU736" i="15"/>
  <c r="AT736" i="15"/>
  <c r="AX735" i="15"/>
  <c r="AW735" i="15" s="1"/>
  <c r="AV735" i="15"/>
  <c r="AU735" i="15"/>
  <c r="AT735" i="15"/>
  <c r="AX734" i="15"/>
  <c r="AW734" i="15" s="1"/>
  <c r="AV734" i="15"/>
  <c r="AU734" i="15"/>
  <c r="AT734" i="15"/>
  <c r="AX733" i="15"/>
  <c r="AW733" i="15" s="1"/>
  <c r="AV733" i="15"/>
  <c r="AU733" i="15"/>
  <c r="AT733" i="15"/>
  <c r="AX732" i="15"/>
  <c r="AW732" i="15" s="1"/>
  <c r="AV732" i="15"/>
  <c r="AU732" i="15"/>
  <c r="AT732" i="15"/>
  <c r="AX731" i="15"/>
  <c r="AW731" i="15" s="1"/>
  <c r="AV731" i="15"/>
  <c r="AU731" i="15"/>
  <c r="AT731" i="15"/>
  <c r="AX730" i="15"/>
  <c r="AW730" i="15" s="1"/>
  <c r="AV730" i="15"/>
  <c r="AU730" i="15"/>
  <c r="AT730" i="15"/>
  <c r="AX729" i="15"/>
  <c r="AW729" i="15" s="1"/>
  <c r="AV729" i="15"/>
  <c r="AU729" i="15"/>
  <c r="AT729" i="15"/>
  <c r="AX728" i="15"/>
  <c r="AW728" i="15" s="1"/>
  <c r="AV728" i="15"/>
  <c r="AU728" i="15"/>
  <c r="AT728" i="15"/>
  <c r="AX727" i="15"/>
  <c r="AW727" i="15" s="1"/>
  <c r="AV727" i="15"/>
  <c r="AU727" i="15"/>
  <c r="AT727" i="15"/>
  <c r="AX726" i="15"/>
  <c r="AW726" i="15" s="1"/>
  <c r="AV726" i="15"/>
  <c r="AU726" i="15"/>
  <c r="AT726" i="15"/>
  <c r="AX725" i="15"/>
  <c r="AW725" i="15" s="1"/>
  <c r="AV725" i="15"/>
  <c r="AU725" i="15"/>
  <c r="AT725" i="15"/>
  <c r="AX724" i="15"/>
  <c r="AW724" i="15" s="1"/>
  <c r="AV724" i="15"/>
  <c r="AU724" i="15"/>
  <c r="AT724" i="15"/>
  <c r="AX723" i="15"/>
  <c r="AW723" i="15" s="1"/>
  <c r="AV723" i="15"/>
  <c r="AU723" i="15"/>
  <c r="AT723" i="15"/>
  <c r="AX722" i="15"/>
  <c r="AW722" i="15" s="1"/>
  <c r="AV722" i="15"/>
  <c r="AU722" i="15"/>
  <c r="AT722" i="15"/>
  <c r="AX721" i="15"/>
  <c r="AW721" i="15" s="1"/>
  <c r="AV721" i="15"/>
  <c r="AU721" i="15"/>
  <c r="AT721" i="15"/>
  <c r="AX720" i="15"/>
  <c r="AW720" i="15" s="1"/>
  <c r="AV720" i="15"/>
  <c r="AU720" i="15"/>
  <c r="AT720" i="15"/>
  <c r="AX719" i="15"/>
  <c r="AW719" i="15" s="1"/>
  <c r="AV719" i="15"/>
  <c r="AU719" i="15"/>
  <c r="AT719" i="15"/>
  <c r="AX718" i="15"/>
  <c r="AW718" i="15" s="1"/>
  <c r="AV718" i="15"/>
  <c r="AU718" i="15"/>
  <c r="AT718" i="15"/>
  <c r="AX717" i="15"/>
  <c r="AW717" i="15" s="1"/>
  <c r="AV717" i="15"/>
  <c r="AU717" i="15"/>
  <c r="AT717" i="15"/>
  <c r="AX716" i="15"/>
  <c r="AW716" i="15" s="1"/>
  <c r="AV716" i="15"/>
  <c r="AU716" i="15"/>
  <c r="AT716" i="15"/>
  <c r="AX715" i="15"/>
  <c r="AW715" i="15" s="1"/>
  <c r="AV715" i="15"/>
  <c r="AU715" i="15"/>
  <c r="AT715" i="15"/>
  <c r="AX714" i="15"/>
  <c r="AW714" i="15" s="1"/>
  <c r="AV714" i="15"/>
  <c r="AU714" i="15"/>
  <c r="AT714" i="15"/>
  <c r="AX713" i="15"/>
  <c r="AW713" i="15" s="1"/>
  <c r="AV713" i="15"/>
  <c r="AU713" i="15"/>
  <c r="AT713" i="15"/>
  <c r="AX712" i="15"/>
  <c r="AW712" i="15" s="1"/>
  <c r="AV712" i="15"/>
  <c r="AU712" i="15"/>
  <c r="AT712" i="15"/>
  <c r="AX711" i="15"/>
  <c r="AW711" i="15" s="1"/>
  <c r="AV711" i="15"/>
  <c r="AU711" i="15"/>
  <c r="AT711" i="15"/>
  <c r="AX710" i="15"/>
  <c r="AW710" i="15" s="1"/>
  <c r="AV710" i="15"/>
  <c r="AU710" i="15"/>
  <c r="AT710" i="15"/>
  <c r="AX709" i="15"/>
  <c r="AW709" i="15" s="1"/>
  <c r="AV709" i="15"/>
  <c r="AU709" i="15"/>
  <c r="AT709" i="15"/>
  <c r="AX708" i="15"/>
  <c r="AW708" i="15" s="1"/>
  <c r="AV708" i="15"/>
  <c r="AU708" i="15"/>
  <c r="AT708" i="15"/>
  <c r="AX707" i="15"/>
  <c r="AW707" i="15" s="1"/>
  <c r="AV707" i="15"/>
  <c r="AU707" i="15"/>
  <c r="AT707" i="15"/>
  <c r="AX706" i="15"/>
  <c r="AW706" i="15" s="1"/>
  <c r="AV706" i="15"/>
  <c r="AU706" i="15"/>
  <c r="AT706" i="15"/>
  <c r="AX705" i="15"/>
  <c r="AW705" i="15" s="1"/>
  <c r="AV705" i="15"/>
  <c r="AU705" i="15"/>
  <c r="AT705" i="15"/>
  <c r="AX704" i="15"/>
  <c r="AW704" i="15" s="1"/>
  <c r="AV704" i="15"/>
  <c r="AU704" i="15"/>
  <c r="AT704" i="15"/>
  <c r="AX703" i="15"/>
  <c r="AW703" i="15" s="1"/>
  <c r="AV703" i="15"/>
  <c r="AU703" i="15"/>
  <c r="AT703" i="15"/>
  <c r="AX702" i="15"/>
  <c r="AW702" i="15" s="1"/>
  <c r="AV702" i="15"/>
  <c r="AU702" i="15"/>
  <c r="AT702" i="15"/>
  <c r="AX701" i="15"/>
  <c r="AW701" i="15" s="1"/>
  <c r="AV701" i="15"/>
  <c r="AU701" i="15"/>
  <c r="AT701" i="15"/>
  <c r="AX700" i="15"/>
  <c r="AW700" i="15" s="1"/>
  <c r="AV700" i="15"/>
  <c r="AU700" i="15"/>
  <c r="AT700" i="15"/>
  <c r="AX699" i="15"/>
  <c r="AW699" i="15" s="1"/>
  <c r="AV699" i="15"/>
  <c r="AU699" i="15"/>
  <c r="AT699" i="15"/>
  <c r="AX698" i="15"/>
  <c r="AW698" i="15" s="1"/>
  <c r="AV698" i="15"/>
  <c r="AU698" i="15"/>
  <c r="AT698" i="15"/>
  <c r="AX697" i="15"/>
  <c r="AW697" i="15" s="1"/>
  <c r="AV697" i="15"/>
  <c r="AU697" i="15"/>
  <c r="AT697" i="15"/>
  <c r="AX696" i="15"/>
  <c r="AW696" i="15" s="1"/>
  <c r="AV696" i="15"/>
  <c r="AU696" i="15"/>
  <c r="AT696" i="15"/>
  <c r="AX695" i="15"/>
  <c r="AW695" i="15" s="1"/>
  <c r="AV695" i="15"/>
  <c r="AU695" i="15"/>
  <c r="AT695" i="15"/>
  <c r="AX694" i="15"/>
  <c r="AW694" i="15" s="1"/>
  <c r="AV694" i="15"/>
  <c r="AU694" i="15"/>
  <c r="AT694" i="15"/>
  <c r="AX693" i="15"/>
  <c r="AW693" i="15" s="1"/>
  <c r="AV693" i="15"/>
  <c r="AU693" i="15"/>
  <c r="AT693" i="15"/>
  <c r="AX692" i="15"/>
  <c r="AW692" i="15" s="1"/>
  <c r="AV692" i="15"/>
  <c r="AU692" i="15"/>
  <c r="AT692" i="15"/>
  <c r="AX691" i="15"/>
  <c r="AW691" i="15" s="1"/>
  <c r="AV691" i="15"/>
  <c r="AU691" i="15"/>
  <c r="AT691" i="15"/>
  <c r="AX690" i="15"/>
  <c r="AW690" i="15" s="1"/>
  <c r="AV690" i="15"/>
  <c r="AU690" i="15"/>
  <c r="AT690" i="15"/>
  <c r="AX689" i="15"/>
  <c r="AW689" i="15" s="1"/>
  <c r="AV689" i="15"/>
  <c r="AU689" i="15"/>
  <c r="AT689" i="15"/>
  <c r="AX688" i="15"/>
  <c r="AW688" i="15" s="1"/>
  <c r="AV688" i="15"/>
  <c r="AU688" i="15"/>
  <c r="AT688" i="15"/>
  <c r="AX687" i="15"/>
  <c r="AW687" i="15" s="1"/>
  <c r="AV687" i="15"/>
  <c r="AU687" i="15"/>
  <c r="AT687" i="15"/>
  <c r="AX686" i="15"/>
  <c r="AW686" i="15" s="1"/>
  <c r="AV686" i="15"/>
  <c r="AU686" i="15"/>
  <c r="AT686" i="15"/>
  <c r="AX685" i="15"/>
  <c r="AW685" i="15" s="1"/>
  <c r="AV685" i="15"/>
  <c r="AU685" i="15"/>
  <c r="AT685" i="15"/>
  <c r="AX684" i="15"/>
  <c r="AW684" i="15" s="1"/>
  <c r="AV684" i="15"/>
  <c r="AU684" i="15"/>
  <c r="AT684" i="15"/>
  <c r="AX683" i="15"/>
  <c r="AW683" i="15" s="1"/>
  <c r="AV683" i="15"/>
  <c r="AU683" i="15"/>
  <c r="AT683" i="15"/>
  <c r="AX682" i="15"/>
  <c r="AW682" i="15" s="1"/>
  <c r="AV682" i="15"/>
  <c r="AU682" i="15"/>
  <c r="AT682" i="15"/>
  <c r="AX681" i="15"/>
  <c r="AW681" i="15" s="1"/>
  <c r="AV681" i="15"/>
  <c r="AU681" i="15"/>
  <c r="AT681" i="15"/>
  <c r="AX680" i="15"/>
  <c r="AW680" i="15" s="1"/>
  <c r="AV680" i="15"/>
  <c r="AU680" i="15"/>
  <c r="AT680" i="15"/>
  <c r="AX679" i="15"/>
  <c r="AW679" i="15" s="1"/>
  <c r="AV679" i="15"/>
  <c r="AU679" i="15"/>
  <c r="AT679" i="15"/>
  <c r="AX678" i="15"/>
  <c r="AW678" i="15" s="1"/>
  <c r="AV678" i="15"/>
  <c r="AU678" i="15"/>
  <c r="AT678" i="15"/>
  <c r="AX677" i="15"/>
  <c r="AW677" i="15" s="1"/>
  <c r="AV677" i="15"/>
  <c r="AU677" i="15"/>
  <c r="AT677" i="15"/>
  <c r="AX676" i="15"/>
  <c r="AW676" i="15" s="1"/>
  <c r="AV676" i="15"/>
  <c r="AU676" i="15"/>
  <c r="AT676" i="15"/>
  <c r="AX675" i="15"/>
  <c r="AW675" i="15" s="1"/>
  <c r="AV675" i="15"/>
  <c r="AU675" i="15"/>
  <c r="AT675" i="15"/>
  <c r="AX674" i="15"/>
  <c r="AW674" i="15" s="1"/>
  <c r="AV674" i="15"/>
  <c r="AU674" i="15"/>
  <c r="AT674" i="15"/>
  <c r="AX673" i="15"/>
  <c r="AW673" i="15" s="1"/>
  <c r="AV673" i="15"/>
  <c r="AU673" i="15"/>
  <c r="AT673" i="15"/>
  <c r="AX672" i="15"/>
  <c r="AW672" i="15" s="1"/>
  <c r="AV672" i="15"/>
  <c r="AU672" i="15"/>
  <c r="AT672" i="15"/>
  <c r="AX671" i="15"/>
  <c r="AW671" i="15" s="1"/>
  <c r="AV671" i="15"/>
  <c r="AU671" i="15"/>
  <c r="AT671" i="15"/>
  <c r="AX670" i="15"/>
  <c r="AW670" i="15" s="1"/>
  <c r="AV670" i="15"/>
  <c r="AU670" i="15"/>
  <c r="AT670" i="15"/>
  <c r="AX669" i="15"/>
  <c r="AW669" i="15" s="1"/>
  <c r="AV669" i="15"/>
  <c r="AU669" i="15"/>
  <c r="AT669" i="15"/>
  <c r="AX668" i="15"/>
  <c r="AW668" i="15" s="1"/>
  <c r="AV668" i="15"/>
  <c r="AU668" i="15"/>
  <c r="AT668" i="15"/>
  <c r="AX667" i="15"/>
  <c r="AW667" i="15" s="1"/>
  <c r="AV667" i="15"/>
  <c r="AU667" i="15"/>
  <c r="AT667" i="15"/>
  <c r="AX666" i="15"/>
  <c r="AW666" i="15" s="1"/>
  <c r="AV666" i="15"/>
  <c r="AU666" i="15"/>
  <c r="AT666" i="15"/>
  <c r="AX665" i="15"/>
  <c r="AW665" i="15" s="1"/>
  <c r="AV665" i="15"/>
  <c r="AU665" i="15"/>
  <c r="AT665" i="15"/>
  <c r="AX664" i="15"/>
  <c r="AW664" i="15" s="1"/>
  <c r="AV664" i="15"/>
  <c r="AU664" i="15"/>
  <c r="AT664" i="15"/>
  <c r="AX663" i="15"/>
  <c r="AW663" i="15" s="1"/>
  <c r="AV663" i="15"/>
  <c r="AU663" i="15"/>
  <c r="AT663" i="15"/>
  <c r="AX662" i="15"/>
  <c r="AW662" i="15" s="1"/>
  <c r="AV662" i="15"/>
  <c r="AU662" i="15"/>
  <c r="AT662" i="15"/>
  <c r="AX661" i="15"/>
  <c r="AW661" i="15" s="1"/>
  <c r="AV661" i="15"/>
  <c r="AU661" i="15"/>
  <c r="AT661" i="15"/>
  <c r="AX660" i="15"/>
  <c r="AW660" i="15" s="1"/>
  <c r="AV660" i="15"/>
  <c r="AU660" i="15"/>
  <c r="AT660" i="15"/>
  <c r="AX659" i="15"/>
  <c r="AW659" i="15" s="1"/>
  <c r="AV659" i="15"/>
  <c r="AU659" i="15"/>
  <c r="AT659" i="15"/>
  <c r="AX658" i="15"/>
  <c r="AW658" i="15" s="1"/>
  <c r="AV658" i="15"/>
  <c r="AU658" i="15"/>
  <c r="AT658" i="15"/>
  <c r="AX657" i="15"/>
  <c r="AW657" i="15" s="1"/>
  <c r="AV657" i="15"/>
  <c r="AU657" i="15"/>
  <c r="AT657" i="15"/>
  <c r="AX656" i="15"/>
  <c r="AW656" i="15" s="1"/>
  <c r="AV656" i="15"/>
  <c r="AU656" i="15"/>
  <c r="AT656" i="15"/>
  <c r="AX655" i="15"/>
  <c r="AW655" i="15" s="1"/>
  <c r="AV655" i="15"/>
  <c r="AU655" i="15"/>
  <c r="AT655" i="15"/>
  <c r="AX654" i="15"/>
  <c r="AW654" i="15" s="1"/>
  <c r="AV654" i="15"/>
  <c r="AU654" i="15"/>
  <c r="AT654" i="15"/>
  <c r="AX653" i="15"/>
  <c r="AW653" i="15" s="1"/>
  <c r="AV653" i="15"/>
  <c r="AU653" i="15"/>
  <c r="AT653" i="15"/>
  <c r="AX652" i="15"/>
  <c r="AW652" i="15" s="1"/>
  <c r="AV652" i="15"/>
  <c r="AU652" i="15"/>
  <c r="AT652" i="15"/>
  <c r="AX651" i="15"/>
  <c r="AW651" i="15" s="1"/>
  <c r="AV651" i="15"/>
  <c r="AU651" i="15"/>
  <c r="AT651" i="15"/>
  <c r="AX650" i="15"/>
  <c r="AW650" i="15" s="1"/>
  <c r="AV650" i="15"/>
  <c r="AU650" i="15"/>
  <c r="AT650" i="15"/>
  <c r="AX649" i="15"/>
  <c r="AW649" i="15" s="1"/>
  <c r="AV649" i="15"/>
  <c r="AU649" i="15"/>
  <c r="AT649" i="15"/>
  <c r="AX648" i="15"/>
  <c r="AW648" i="15" s="1"/>
  <c r="AV648" i="15"/>
  <c r="AU648" i="15"/>
  <c r="AT648" i="15"/>
  <c r="AX647" i="15"/>
  <c r="AW647" i="15" s="1"/>
  <c r="AV647" i="15"/>
  <c r="AU647" i="15"/>
  <c r="AT647" i="15"/>
  <c r="AX646" i="15"/>
  <c r="AW646" i="15" s="1"/>
  <c r="AV646" i="15"/>
  <c r="AU646" i="15"/>
  <c r="AT646" i="15"/>
  <c r="AX645" i="15"/>
  <c r="AW645" i="15" s="1"/>
  <c r="AV645" i="15"/>
  <c r="AU645" i="15"/>
  <c r="AT645" i="15"/>
  <c r="AX644" i="15"/>
  <c r="AW644" i="15" s="1"/>
  <c r="AV644" i="15"/>
  <c r="AU644" i="15"/>
  <c r="AT644" i="15"/>
  <c r="AX643" i="15"/>
  <c r="AW643" i="15" s="1"/>
  <c r="AV643" i="15"/>
  <c r="AU643" i="15"/>
  <c r="AT643" i="15"/>
  <c r="AX642" i="15"/>
  <c r="AW642" i="15" s="1"/>
  <c r="AV642" i="15"/>
  <c r="AU642" i="15"/>
  <c r="AT642" i="15"/>
  <c r="AX641" i="15"/>
  <c r="AW641" i="15" s="1"/>
  <c r="AV641" i="15"/>
  <c r="AU641" i="15"/>
  <c r="AT641" i="15"/>
  <c r="AX640" i="15"/>
  <c r="AW640" i="15" s="1"/>
  <c r="AV640" i="15"/>
  <c r="AU640" i="15"/>
  <c r="AT640" i="15"/>
  <c r="AX639" i="15"/>
  <c r="AW639" i="15" s="1"/>
  <c r="AV639" i="15"/>
  <c r="AU639" i="15"/>
  <c r="AT639" i="15"/>
  <c r="AX638" i="15"/>
  <c r="AW638" i="15" s="1"/>
  <c r="AV638" i="15"/>
  <c r="AU638" i="15"/>
  <c r="AT638" i="15"/>
  <c r="AX637" i="15"/>
  <c r="AW637" i="15" s="1"/>
  <c r="AV637" i="15"/>
  <c r="AU637" i="15"/>
  <c r="AT637" i="15"/>
  <c r="AX636" i="15"/>
  <c r="AW636" i="15" s="1"/>
  <c r="AV636" i="15"/>
  <c r="AU636" i="15"/>
  <c r="AT636" i="15"/>
  <c r="AX635" i="15"/>
  <c r="AW635" i="15" s="1"/>
  <c r="AV635" i="15"/>
  <c r="AU635" i="15"/>
  <c r="AT635" i="15"/>
  <c r="AX634" i="15"/>
  <c r="AW634" i="15" s="1"/>
  <c r="AV634" i="15"/>
  <c r="AU634" i="15"/>
  <c r="AT634" i="15"/>
  <c r="AX633" i="15"/>
  <c r="AW633" i="15" s="1"/>
  <c r="AV633" i="15"/>
  <c r="AU633" i="15"/>
  <c r="AT633" i="15"/>
  <c r="AX632" i="15"/>
  <c r="AW632" i="15" s="1"/>
  <c r="AV632" i="15"/>
  <c r="AU632" i="15"/>
  <c r="AT632" i="15"/>
  <c r="AX631" i="15"/>
  <c r="AW631" i="15" s="1"/>
  <c r="AV631" i="15"/>
  <c r="AU631" i="15"/>
  <c r="AT631" i="15"/>
  <c r="AX630" i="15"/>
  <c r="AW630" i="15" s="1"/>
  <c r="AV630" i="15"/>
  <c r="AU630" i="15"/>
  <c r="AT630" i="15"/>
  <c r="AX629" i="15"/>
  <c r="AW629" i="15" s="1"/>
  <c r="AV629" i="15"/>
  <c r="AU629" i="15"/>
  <c r="AT629" i="15"/>
  <c r="AX628" i="15"/>
  <c r="AW628" i="15" s="1"/>
  <c r="AV628" i="15"/>
  <c r="AU628" i="15"/>
  <c r="AT628" i="15"/>
  <c r="AX627" i="15"/>
  <c r="AW627" i="15" s="1"/>
  <c r="AV627" i="15"/>
  <c r="AU627" i="15"/>
  <c r="AT627" i="15"/>
  <c r="AX626" i="15"/>
  <c r="AW626" i="15" s="1"/>
  <c r="AV626" i="15"/>
  <c r="AU626" i="15"/>
  <c r="AT626" i="15"/>
  <c r="AX625" i="15"/>
  <c r="AW625" i="15" s="1"/>
  <c r="AV625" i="15"/>
  <c r="AU625" i="15"/>
  <c r="AT625" i="15"/>
  <c r="AX624" i="15"/>
  <c r="AW624" i="15" s="1"/>
  <c r="AV624" i="15"/>
  <c r="AU624" i="15"/>
  <c r="AT624" i="15"/>
  <c r="AX623" i="15"/>
  <c r="AW623" i="15" s="1"/>
  <c r="AV623" i="15"/>
  <c r="AU623" i="15"/>
  <c r="AT623" i="15"/>
  <c r="AX622" i="15"/>
  <c r="AW622" i="15" s="1"/>
  <c r="AV622" i="15"/>
  <c r="AU622" i="15"/>
  <c r="AT622" i="15"/>
  <c r="AX621" i="15"/>
  <c r="AW621" i="15" s="1"/>
  <c r="AV621" i="15"/>
  <c r="AU621" i="15"/>
  <c r="AT621" i="15"/>
  <c r="AX620" i="15"/>
  <c r="AW620" i="15" s="1"/>
  <c r="AV620" i="15"/>
  <c r="AU620" i="15"/>
  <c r="AT620" i="15"/>
  <c r="AX619" i="15"/>
  <c r="AW619" i="15" s="1"/>
  <c r="AV619" i="15"/>
  <c r="AU619" i="15"/>
  <c r="AT619" i="15"/>
  <c r="AX618" i="15"/>
  <c r="AW618" i="15" s="1"/>
  <c r="AV618" i="15"/>
  <c r="AU618" i="15"/>
  <c r="AT618" i="15"/>
  <c r="AX617" i="15"/>
  <c r="AW617" i="15" s="1"/>
  <c r="AV617" i="15"/>
  <c r="AU617" i="15"/>
  <c r="AT617" i="15"/>
  <c r="AX616" i="15"/>
  <c r="AW616" i="15" s="1"/>
  <c r="AV616" i="15"/>
  <c r="AU616" i="15"/>
  <c r="AT616" i="15"/>
  <c r="AX615" i="15"/>
  <c r="AW615" i="15" s="1"/>
  <c r="AV615" i="15"/>
  <c r="AU615" i="15"/>
  <c r="AT615" i="15"/>
  <c r="AX614" i="15"/>
  <c r="AW614" i="15" s="1"/>
  <c r="AV614" i="15"/>
  <c r="AU614" i="15"/>
  <c r="AT614" i="15"/>
  <c r="AX613" i="15"/>
  <c r="AW613" i="15" s="1"/>
  <c r="AV613" i="15"/>
  <c r="AU613" i="15"/>
  <c r="AT613" i="15"/>
  <c r="AX612" i="15"/>
  <c r="AW612" i="15" s="1"/>
  <c r="AV612" i="15"/>
  <c r="AU612" i="15"/>
  <c r="AT612" i="15"/>
  <c r="AX611" i="15"/>
  <c r="AW611" i="15" s="1"/>
  <c r="AV611" i="15"/>
  <c r="AU611" i="15"/>
  <c r="AT611" i="15"/>
  <c r="AX610" i="15"/>
  <c r="AW610" i="15" s="1"/>
  <c r="AV610" i="15"/>
  <c r="AU610" i="15"/>
  <c r="AT610" i="15"/>
  <c r="AX609" i="15"/>
  <c r="AW609" i="15" s="1"/>
  <c r="AV609" i="15"/>
  <c r="AU609" i="15"/>
  <c r="AT609" i="15"/>
  <c r="AX608" i="15"/>
  <c r="AW608" i="15" s="1"/>
  <c r="AV608" i="15"/>
  <c r="AU608" i="15"/>
  <c r="AT608" i="15"/>
  <c r="AX607" i="15"/>
  <c r="AW607" i="15" s="1"/>
  <c r="AV607" i="15"/>
  <c r="AU607" i="15"/>
  <c r="AT607" i="15"/>
  <c r="AX606" i="15"/>
  <c r="AW606" i="15" s="1"/>
  <c r="AV606" i="15"/>
  <c r="AU606" i="15"/>
  <c r="AT606" i="15"/>
  <c r="AX605" i="15"/>
  <c r="AW605" i="15" s="1"/>
  <c r="AV605" i="15"/>
  <c r="AU605" i="15"/>
  <c r="AT605" i="15"/>
  <c r="AX604" i="15"/>
  <c r="AW604" i="15" s="1"/>
  <c r="AV604" i="15"/>
  <c r="AU604" i="15"/>
  <c r="AT604" i="15"/>
  <c r="AX603" i="15"/>
  <c r="AW603" i="15" s="1"/>
  <c r="AV603" i="15"/>
  <c r="AU603" i="15"/>
  <c r="AT603" i="15"/>
  <c r="AX602" i="15"/>
  <c r="AW602" i="15" s="1"/>
  <c r="AV602" i="15"/>
  <c r="AU602" i="15"/>
  <c r="AT602" i="15"/>
  <c r="AX601" i="15"/>
  <c r="AW601" i="15" s="1"/>
  <c r="AV601" i="15"/>
  <c r="AU601" i="15"/>
  <c r="AT601" i="15"/>
  <c r="AX600" i="15"/>
  <c r="AW600" i="15" s="1"/>
  <c r="AV600" i="15"/>
  <c r="AU600" i="15"/>
  <c r="AT600" i="15"/>
  <c r="AX599" i="15"/>
  <c r="AW599" i="15" s="1"/>
  <c r="AV599" i="15"/>
  <c r="AU599" i="15"/>
  <c r="AT599" i="15"/>
  <c r="AX598" i="15"/>
  <c r="AW598" i="15" s="1"/>
  <c r="AV598" i="15"/>
  <c r="AU598" i="15"/>
  <c r="AT598" i="15"/>
  <c r="AX597" i="15"/>
  <c r="AW597" i="15" s="1"/>
  <c r="AV597" i="15"/>
  <c r="AU597" i="15"/>
  <c r="AT597" i="15"/>
  <c r="AX596" i="15"/>
  <c r="AW596" i="15" s="1"/>
  <c r="AV596" i="15"/>
  <c r="AU596" i="15"/>
  <c r="AT596" i="15"/>
  <c r="AX595" i="15"/>
  <c r="AW595" i="15" s="1"/>
  <c r="AV595" i="15"/>
  <c r="AU595" i="15"/>
  <c r="AT595" i="15"/>
  <c r="AX594" i="15"/>
  <c r="AW594" i="15" s="1"/>
  <c r="AV594" i="15"/>
  <c r="AU594" i="15"/>
  <c r="AT594" i="15"/>
  <c r="AX593" i="15"/>
  <c r="AW593" i="15" s="1"/>
  <c r="AV593" i="15"/>
  <c r="AU593" i="15"/>
  <c r="AT593" i="15"/>
  <c r="AX592" i="15"/>
  <c r="AW592" i="15" s="1"/>
  <c r="AV592" i="15"/>
  <c r="AU592" i="15"/>
  <c r="AT592" i="15"/>
  <c r="AX591" i="15"/>
  <c r="AW591" i="15" s="1"/>
  <c r="AV591" i="15"/>
  <c r="AU591" i="15"/>
  <c r="AT591" i="15"/>
  <c r="AX590" i="15"/>
  <c r="AW590" i="15" s="1"/>
  <c r="AV590" i="15"/>
  <c r="AU590" i="15"/>
  <c r="AT590" i="15"/>
  <c r="AX589" i="15"/>
  <c r="AW589" i="15" s="1"/>
  <c r="AV589" i="15"/>
  <c r="AU589" i="15"/>
  <c r="AT589" i="15"/>
  <c r="AX588" i="15"/>
  <c r="AW588" i="15" s="1"/>
  <c r="AV588" i="15"/>
  <c r="AU588" i="15"/>
  <c r="AT588" i="15"/>
  <c r="AX587" i="15"/>
  <c r="AW587" i="15" s="1"/>
  <c r="AV587" i="15"/>
  <c r="AU587" i="15"/>
  <c r="AT587" i="15"/>
  <c r="AX586" i="15"/>
  <c r="AW586" i="15" s="1"/>
  <c r="AV586" i="15"/>
  <c r="AU586" i="15"/>
  <c r="AT586" i="15"/>
  <c r="AX585" i="15"/>
  <c r="AW585" i="15" s="1"/>
  <c r="AV585" i="15"/>
  <c r="AU585" i="15"/>
  <c r="AT585" i="15"/>
  <c r="AX584" i="15"/>
  <c r="AW584" i="15" s="1"/>
  <c r="AV584" i="15"/>
  <c r="AU584" i="15"/>
  <c r="AT584" i="15"/>
  <c r="AX583" i="15"/>
  <c r="AW583" i="15" s="1"/>
  <c r="AV583" i="15"/>
  <c r="AU583" i="15"/>
  <c r="AT583" i="15"/>
  <c r="AX582" i="15"/>
  <c r="AW582" i="15" s="1"/>
  <c r="AV582" i="15"/>
  <c r="AU582" i="15"/>
  <c r="AT582" i="15"/>
  <c r="AX581" i="15"/>
  <c r="AW581" i="15" s="1"/>
  <c r="AV581" i="15"/>
  <c r="AU581" i="15"/>
  <c r="AT581" i="15"/>
  <c r="AX580" i="15"/>
  <c r="AW580" i="15" s="1"/>
  <c r="AV580" i="15"/>
  <c r="AU580" i="15"/>
  <c r="AT580" i="15"/>
  <c r="AX579" i="15"/>
  <c r="AW579" i="15" s="1"/>
  <c r="AV579" i="15"/>
  <c r="AU579" i="15"/>
  <c r="AT579" i="15"/>
  <c r="AX578" i="15"/>
  <c r="AW578" i="15" s="1"/>
  <c r="AV578" i="15"/>
  <c r="AU578" i="15"/>
  <c r="AT578" i="15"/>
  <c r="AX577" i="15"/>
  <c r="AW577" i="15" s="1"/>
  <c r="AV577" i="15"/>
  <c r="AU577" i="15"/>
  <c r="AT577" i="15"/>
  <c r="AX576" i="15"/>
  <c r="AW576" i="15" s="1"/>
  <c r="AV576" i="15"/>
  <c r="AU576" i="15"/>
  <c r="AT576" i="15"/>
  <c r="AX575" i="15"/>
  <c r="AW575" i="15" s="1"/>
  <c r="AV575" i="15"/>
  <c r="AU575" i="15"/>
  <c r="AT575" i="15"/>
  <c r="AX574" i="15"/>
  <c r="AW574" i="15" s="1"/>
  <c r="AV574" i="15"/>
  <c r="AU574" i="15"/>
  <c r="AT574" i="15"/>
  <c r="AX573" i="15"/>
  <c r="AW573" i="15" s="1"/>
  <c r="AV573" i="15"/>
  <c r="AU573" i="15"/>
  <c r="AT573" i="15"/>
  <c r="AX572" i="15"/>
  <c r="AW572" i="15" s="1"/>
  <c r="AV572" i="15"/>
  <c r="AU572" i="15"/>
  <c r="AT572" i="15"/>
  <c r="AX571" i="15"/>
  <c r="AW571" i="15" s="1"/>
  <c r="AV571" i="15"/>
  <c r="AU571" i="15"/>
  <c r="AT571" i="15"/>
  <c r="AX570" i="15"/>
  <c r="AW570" i="15" s="1"/>
  <c r="AV570" i="15"/>
  <c r="AU570" i="15"/>
  <c r="AT570" i="15"/>
  <c r="AX569" i="15"/>
  <c r="AW569" i="15" s="1"/>
  <c r="AV569" i="15"/>
  <c r="AU569" i="15"/>
  <c r="AT569" i="15"/>
  <c r="AX568" i="15"/>
  <c r="AW568" i="15" s="1"/>
  <c r="AV568" i="15"/>
  <c r="AU568" i="15"/>
  <c r="AT568" i="15"/>
  <c r="AX567" i="15"/>
  <c r="AW567" i="15" s="1"/>
  <c r="AV567" i="15"/>
  <c r="AU567" i="15"/>
  <c r="AT567" i="15"/>
  <c r="AX566" i="15"/>
  <c r="AW566" i="15" s="1"/>
  <c r="AV566" i="15"/>
  <c r="AU566" i="15"/>
  <c r="AT566" i="15"/>
  <c r="AX565" i="15"/>
  <c r="AW565" i="15" s="1"/>
  <c r="AV565" i="15"/>
  <c r="AU565" i="15"/>
  <c r="AT565" i="15"/>
  <c r="AX564" i="15"/>
  <c r="AW564" i="15" s="1"/>
  <c r="AV564" i="15"/>
  <c r="AU564" i="15"/>
  <c r="AT564" i="15"/>
  <c r="AX563" i="15"/>
  <c r="AW563" i="15" s="1"/>
  <c r="AV563" i="15"/>
  <c r="AU563" i="15"/>
  <c r="AT563" i="15"/>
  <c r="AX562" i="15"/>
  <c r="AW562" i="15" s="1"/>
  <c r="AV562" i="15"/>
  <c r="AU562" i="15"/>
  <c r="AT562" i="15"/>
  <c r="AX561" i="15"/>
  <c r="AW561" i="15" s="1"/>
  <c r="AV561" i="15"/>
  <c r="AU561" i="15"/>
  <c r="AT561" i="15"/>
  <c r="AX560" i="15"/>
  <c r="AW560" i="15" s="1"/>
  <c r="AV560" i="15"/>
  <c r="AU560" i="15"/>
  <c r="AT560" i="15"/>
  <c r="AX559" i="15"/>
  <c r="AW559" i="15" s="1"/>
  <c r="AV559" i="15"/>
  <c r="AU559" i="15"/>
  <c r="AT559" i="15"/>
  <c r="AX558" i="15"/>
  <c r="AW558" i="15" s="1"/>
  <c r="AV558" i="15"/>
  <c r="AU558" i="15"/>
  <c r="AT558" i="15"/>
  <c r="AX557" i="15"/>
  <c r="AW557" i="15" s="1"/>
  <c r="AV557" i="15"/>
  <c r="AU557" i="15"/>
  <c r="AT557" i="15"/>
  <c r="AX556" i="15"/>
  <c r="AW556" i="15" s="1"/>
  <c r="AV556" i="15"/>
  <c r="AU556" i="15"/>
  <c r="AT556" i="15"/>
  <c r="AX555" i="15"/>
  <c r="AW555" i="15" s="1"/>
  <c r="AV555" i="15"/>
  <c r="AU555" i="15"/>
  <c r="AT555" i="15"/>
  <c r="AX554" i="15"/>
  <c r="AW554" i="15" s="1"/>
  <c r="AV554" i="15"/>
  <c r="AU554" i="15"/>
  <c r="AT554" i="15"/>
  <c r="AX553" i="15"/>
  <c r="AW553" i="15" s="1"/>
  <c r="AV553" i="15"/>
  <c r="AU553" i="15"/>
  <c r="AT553" i="15"/>
  <c r="AX552" i="15"/>
  <c r="AW552" i="15" s="1"/>
  <c r="AV552" i="15"/>
  <c r="AU552" i="15"/>
  <c r="AT552" i="15"/>
  <c r="AX551" i="15"/>
  <c r="AW551" i="15" s="1"/>
  <c r="AV551" i="15"/>
  <c r="AU551" i="15"/>
  <c r="AT551" i="15"/>
  <c r="AX550" i="15"/>
  <c r="AW550" i="15" s="1"/>
  <c r="AV550" i="15"/>
  <c r="AU550" i="15"/>
  <c r="AT550" i="15"/>
  <c r="AX549" i="15"/>
  <c r="AW549" i="15" s="1"/>
  <c r="AV549" i="15"/>
  <c r="AU549" i="15"/>
  <c r="AT549" i="15"/>
  <c r="AX548" i="15"/>
  <c r="AW548" i="15" s="1"/>
  <c r="AV548" i="15"/>
  <c r="AU548" i="15"/>
  <c r="AT548" i="15"/>
  <c r="AX547" i="15"/>
  <c r="AW547" i="15" s="1"/>
  <c r="AV547" i="15"/>
  <c r="AU547" i="15"/>
  <c r="AT547" i="15"/>
  <c r="AX546" i="15"/>
  <c r="AW546" i="15" s="1"/>
  <c r="AV546" i="15"/>
  <c r="AU546" i="15"/>
  <c r="AT546" i="15"/>
  <c r="AX545" i="15"/>
  <c r="AW545" i="15" s="1"/>
  <c r="AV545" i="15"/>
  <c r="AU545" i="15"/>
  <c r="AT545" i="15"/>
  <c r="AX544" i="15"/>
  <c r="AW544" i="15" s="1"/>
  <c r="AV544" i="15"/>
  <c r="AU544" i="15"/>
  <c r="AT544" i="15"/>
  <c r="AX543" i="15"/>
  <c r="AW543" i="15" s="1"/>
  <c r="AV543" i="15"/>
  <c r="AU543" i="15"/>
  <c r="AT543" i="15"/>
  <c r="AX542" i="15"/>
  <c r="AW542" i="15" s="1"/>
  <c r="AV542" i="15"/>
  <c r="AU542" i="15"/>
  <c r="AT542" i="15"/>
  <c r="AX541" i="15"/>
  <c r="AW541" i="15" s="1"/>
  <c r="AV541" i="15"/>
  <c r="AU541" i="15"/>
  <c r="AT541" i="15"/>
  <c r="AX540" i="15"/>
  <c r="AW540" i="15" s="1"/>
  <c r="AV540" i="15"/>
  <c r="AU540" i="15"/>
  <c r="AT540" i="15"/>
  <c r="AX539" i="15"/>
  <c r="AW539" i="15" s="1"/>
  <c r="AV539" i="15"/>
  <c r="AU539" i="15"/>
  <c r="AT539" i="15"/>
  <c r="AX538" i="15"/>
  <c r="AW538" i="15" s="1"/>
  <c r="AV538" i="15"/>
  <c r="AU538" i="15"/>
  <c r="AT538" i="15"/>
  <c r="AX537" i="15"/>
  <c r="AW537" i="15" s="1"/>
  <c r="AV537" i="15"/>
  <c r="AU537" i="15"/>
  <c r="AT537" i="15"/>
  <c r="AX536" i="15"/>
  <c r="AW536" i="15" s="1"/>
  <c r="AV536" i="15"/>
  <c r="AU536" i="15"/>
  <c r="AT536" i="15"/>
  <c r="AX535" i="15"/>
  <c r="AW535" i="15" s="1"/>
  <c r="AV535" i="15"/>
  <c r="AU535" i="15"/>
  <c r="AT535" i="15"/>
  <c r="AX534" i="15"/>
  <c r="AW534" i="15" s="1"/>
  <c r="AV534" i="15"/>
  <c r="AU534" i="15"/>
  <c r="AT534" i="15"/>
  <c r="AX533" i="15"/>
  <c r="AW533" i="15" s="1"/>
  <c r="AV533" i="15"/>
  <c r="AU533" i="15"/>
  <c r="AT533" i="15"/>
  <c r="AX532" i="15"/>
  <c r="AW532" i="15" s="1"/>
  <c r="AV532" i="15"/>
  <c r="AU532" i="15"/>
  <c r="AT532" i="15"/>
  <c r="AX531" i="15"/>
  <c r="AW531" i="15" s="1"/>
  <c r="AV531" i="15"/>
  <c r="AU531" i="15"/>
  <c r="AT531" i="15"/>
  <c r="AX530" i="15"/>
  <c r="AW530" i="15" s="1"/>
  <c r="AV530" i="15"/>
  <c r="AU530" i="15"/>
  <c r="AT530" i="15"/>
  <c r="AX529" i="15"/>
  <c r="AW529" i="15" s="1"/>
  <c r="AV529" i="15"/>
  <c r="AU529" i="15"/>
  <c r="AT529" i="15"/>
  <c r="AX528" i="15"/>
  <c r="AW528" i="15" s="1"/>
  <c r="AV528" i="15"/>
  <c r="AU528" i="15"/>
  <c r="AT528" i="15"/>
  <c r="AX527" i="15"/>
  <c r="AW527" i="15" s="1"/>
  <c r="AV527" i="15"/>
  <c r="AU527" i="15"/>
  <c r="AT527" i="15"/>
  <c r="AX526" i="15"/>
  <c r="AW526" i="15" s="1"/>
  <c r="AV526" i="15"/>
  <c r="AU526" i="15"/>
  <c r="AT526" i="15"/>
  <c r="AX525" i="15"/>
  <c r="AW525" i="15" s="1"/>
  <c r="AV525" i="15"/>
  <c r="AU525" i="15"/>
  <c r="AT525" i="15"/>
  <c r="AX524" i="15"/>
  <c r="AW524" i="15" s="1"/>
  <c r="AV524" i="15"/>
  <c r="AU524" i="15"/>
  <c r="AT524" i="15"/>
  <c r="AX523" i="15"/>
  <c r="AV523" i="15"/>
  <c r="AU523" i="15"/>
  <c r="AT523" i="15"/>
  <c r="AX522" i="15"/>
  <c r="AW522" i="15" s="1"/>
  <c r="AV522" i="15"/>
  <c r="AU522" i="15"/>
  <c r="AT522" i="15"/>
  <c r="AX521" i="15"/>
  <c r="AW521" i="15" s="1"/>
  <c r="AV521" i="15"/>
  <c r="AU521" i="15"/>
  <c r="AT521" i="15"/>
  <c r="AX520" i="15"/>
  <c r="AV520" i="15"/>
  <c r="AU520" i="15"/>
  <c r="AT520" i="15"/>
  <c r="AX519" i="15"/>
  <c r="AW519" i="15" s="1"/>
  <c r="AV519" i="15"/>
  <c r="AU519" i="15"/>
  <c r="AT519" i="15"/>
  <c r="AX518" i="15"/>
  <c r="AW518" i="15" s="1"/>
  <c r="AV518" i="15"/>
  <c r="AU518" i="15"/>
  <c r="AT518" i="15"/>
  <c r="AX517" i="15"/>
  <c r="AV517" i="15"/>
  <c r="AU517" i="15"/>
  <c r="AT517" i="15"/>
  <c r="AX516" i="15"/>
  <c r="AW516" i="15" s="1"/>
  <c r="AV516" i="15"/>
  <c r="AU516" i="15"/>
  <c r="AT516" i="15"/>
  <c r="AX515" i="15"/>
  <c r="AW515" i="15" s="1"/>
  <c r="AV515" i="15"/>
  <c r="AU515" i="15"/>
  <c r="AT515" i="15"/>
  <c r="AX514" i="15"/>
  <c r="AV514" i="15"/>
  <c r="AU514" i="15"/>
  <c r="AT514" i="15"/>
  <c r="AX513" i="15"/>
  <c r="AW513" i="15" s="1"/>
  <c r="AV513" i="15"/>
  <c r="AU513" i="15"/>
  <c r="AT513" i="15"/>
  <c r="AX512" i="15"/>
  <c r="AW512" i="15" s="1"/>
  <c r="AV512" i="15"/>
  <c r="AU512" i="15"/>
  <c r="AT512" i="15"/>
  <c r="AX511" i="15"/>
  <c r="AV511" i="15"/>
  <c r="AU511" i="15"/>
  <c r="AT511" i="15"/>
  <c r="AX510" i="15"/>
  <c r="AW510" i="15" s="1"/>
  <c r="AV510" i="15"/>
  <c r="AU510" i="15"/>
  <c r="AT510" i="15"/>
  <c r="AX509" i="15"/>
  <c r="AW509" i="15" s="1"/>
  <c r="AV509" i="15"/>
  <c r="AU509" i="15"/>
  <c r="AT509" i="15"/>
  <c r="AX508" i="15"/>
  <c r="AV508" i="15"/>
  <c r="AU508" i="15"/>
  <c r="AT508" i="15"/>
  <c r="AX507" i="15"/>
  <c r="AW507" i="15" s="1"/>
  <c r="AV507" i="15"/>
  <c r="AU507" i="15"/>
  <c r="AT507" i="15"/>
  <c r="AX506" i="15"/>
  <c r="AW506" i="15" s="1"/>
  <c r="AV506" i="15"/>
  <c r="AU506" i="15"/>
  <c r="AT506" i="15"/>
  <c r="AX505" i="15"/>
  <c r="AV505" i="15"/>
  <c r="AU505" i="15"/>
  <c r="AT505" i="15"/>
  <c r="AX504" i="15"/>
  <c r="AW504" i="15" s="1"/>
  <c r="AV504" i="15"/>
  <c r="AU504" i="15"/>
  <c r="AT504" i="15"/>
  <c r="AX503" i="15"/>
  <c r="AW503" i="15" s="1"/>
  <c r="AV503" i="15"/>
  <c r="AU503" i="15"/>
  <c r="AT503" i="15"/>
  <c r="AX502" i="15"/>
  <c r="AV502" i="15"/>
  <c r="AU502" i="15"/>
  <c r="AT502" i="15"/>
  <c r="AX501" i="15"/>
  <c r="AW501" i="15" s="1"/>
  <c r="AV501" i="15"/>
  <c r="AU501" i="15"/>
  <c r="AT501" i="15"/>
  <c r="AX500" i="15"/>
  <c r="AW500" i="15" s="1"/>
  <c r="AV500" i="15"/>
  <c r="AU500" i="15"/>
  <c r="AT500" i="15"/>
  <c r="AX499" i="15"/>
  <c r="AV499" i="15"/>
  <c r="AU499" i="15"/>
  <c r="AT499" i="15"/>
  <c r="AX498" i="15"/>
  <c r="AW498" i="15" s="1"/>
  <c r="AV498" i="15"/>
  <c r="AU498" i="15"/>
  <c r="AT498" i="15"/>
  <c r="AX497" i="15"/>
  <c r="AW497" i="15" s="1"/>
  <c r="AV497" i="15"/>
  <c r="AU497" i="15"/>
  <c r="AT497" i="15"/>
  <c r="AX496" i="15"/>
  <c r="AV496" i="15"/>
  <c r="AU496" i="15"/>
  <c r="AT496" i="15"/>
  <c r="AX495" i="15"/>
  <c r="AW495" i="15" s="1"/>
  <c r="AV495" i="15"/>
  <c r="AU495" i="15"/>
  <c r="AT495" i="15"/>
  <c r="AX494" i="15"/>
  <c r="AW494" i="15" s="1"/>
  <c r="AV494" i="15"/>
  <c r="AU494" i="15"/>
  <c r="AT494" i="15"/>
  <c r="AX493" i="15"/>
  <c r="AV493" i="15"/>
  <c r="AU493" i="15"/>
  <c r="AT493" i="15"/>
  <c r="AX492" i="15"/>
  <c r="AW492" i="15" s="1"/>
  <c r="AV492" i="15"/>
  <c r="AU492" i="15"/>
  <c r="AT492" i="15"/>
  <c r="AX491" i="15"/>
  <c r="AW491" i="15" s="1"/>
  <c r="AV491" i="15"/>
  <c r="AU491" i="15"/>
  <c r="AT491" i="15"/>
  <c r="AX490" i="15"/>
  <c r="AV490" i="15"/>
  <c r="AU490" i="15"/>
  <c r="AT490" i="15"/>
  <c r="AX489" i="15"/>
  <c r="AW489" i="15" s="1"/>
  <c r="AV489" i="15"/>
  <c r="AU489" i="15"/>
  <c r="AT489" i="15"/>
  <c r="AX488" i="15"/>
  <c r="AW488" i="15" s="1"/>
  <c r="AV488" i="15"/>
  <c r="AU488" i="15"/>
  <c r="AT488" i="15"/>
  <c r="AX487" i="15"/>
  <c r="AV487" i="15"/>
  <c r="AU487" i="15"/>
  <c r="AT487" i="15"/>
  <c r="AX486" i="15"/>
  <c r="AW486" i="15" s="1"/>
  <c r="AV486" i="15"/>
  <c r="AU486" i="15"/>
  <c r="AT486" i="15"/>
  <c r="AX485" i="15"/>
  <c r="AW485" i="15" s="1"/>
  <c r="AV485" i="15"/>
  <c r="AU485" i="15"/>
  <c r="AT485" i="15"/>
  <c r="AX484" i="15"/>
  <c r="AV484" i="15"/>
  <c r="AU484" i="15"/>
  <c r="AT484" i="15"/>
  <c r="AX483" i="15"/>
  <c r="AW483" i="15" s="1"/>
  <c r="AV483" i="15"/>
  <c r="AU483" i="15"/>
  <c r="AT483" i="15"/>
  <c r="AX482" i="15"/>
  <c r="AW482" i="15" s="1"/>
  <c r="AV482" i="15"/>
  <c r="AU482" i="15"/>
  <c r="AT482" i="15"/>
  <c r="AX481" i="15"/>
  <c r="AV481" i="15"/>
  <c r="AU481" i="15"/>
  <c r="AT481" i="15"/>
  <c r="AX480" i="15"/>
  <c r="AW480" i="15" s="1"/>
  <c r="AV480" i="15"/>
  <c r="AU480" i="15"/>
  <c r="AT480" i="15"/>
  <c r="AX479" i="15"/>
  <c r="AW479" i="15" s="1"/>
  <c r="AV479" i="15"/>
  <c r="AU479" i="15"/>
  <c r="AT479" i="15"/>
  <c r="AX478" i="15"/>
  <c r="AV478" i="15"/>
  <c r="AU478" i="15"/>
  <c r="AT478" i="15"/>
  <c r="AX477" i="15"/>
  <c r="AW477" i="15" s="1"/>
  <c r="AV477" i="15"/>
  <c r="AU477" i="15"/>
  <c r="AT477" i="15"/>
  <c r="AX476" i="15"/>
  <c r="AW476" i="15" s="1"/>
  <c r="AV476" i="15"/>
  <c r="AU476" i="15"/>
  <c r="AT476" i="15"/>
  <c r="AX475" i="15"/>
  <c r="AV475" i="15"/>
  <c r="AU475" i="15"/>
  <c r="AT475" i="15"/>
  <c r="AX474" i="15"/>
  <c r="AW474" i="15" s="1"/>
  <c r="AV474" i="15"/>
  <c r="AU474" i="15"/>
  <c r="AT474" i="15"/>
  <c r="AX473" i="15"/>
  <c r="AW473" i="15" s="1"/>
  <c r="AV473" i="15"/>
  <c r="AU473" i="15"/>
  <c r="AT473" i="15"/>
  <c r="AX472" i="15"/>
  <c r="AV472" i="15"/>
  <c r="AU472" i="15"/>
  <c r="AT472" i="15"/>
  <c r="AX471" i="15"/>
  <c r="AW471" i="15" s="1"/>
  <c r="AV471" i="15"/>
  <c r="AU471" i="15"/>
  <c r="AT471" i="15"/>
  <c r="AX470" i="15"/>
  <c r="AW470" i="15" s="1"/>
  <c r="AV470" i="15"/>
  <c r="AU470" i="15"/>
  <c r="AT470" i="15"/>
  <c r="AX469" i="15"/>
  <c r="AV469" i="15"/>
  <c r="AU469" i="15"/>
  <c r="AT469" i="15"/>
  <c r="AX468" i="15"/>
  <c r="AW468" i="15" s="1"/>
  <c r="AV468" i="15"/>
  <c r="AU468" i="15"/>
  <c r="AT468" i="15"/>
  <c r="AX467" i="15"/>
  <c r="AW467" i="15" s="1"/>
  <c r="AV467" i="15"/>
  <c r="AU467" i="15"/>
  <c r="AT467" i="15"/>
  <c r="AX466" i="15"/>
  <c r="AV466" i="15"/>
  <c r="AU466" i="15"/>
  <c r="AT466" i="15"/>
  <c r="AX465" i="15"/>
  <c r="AW465" i="15" s="1"/>
  <c r="AV465" i="15"/>
  <c r="AU465" i="15"/>
  <c r="AT465" i="15"/>
  <c r="AX464" i="15"/>
  <c r="AW464" i="15" s="1"/>
  <c r="AV464" i="15"/>
  <c r="AU464" i="15"/>
  <c r="AT464" i="15"/>
  <c r="AX463" i="15"/>
  <c r="AV463" i="15"/>
  <c r="AU463" i="15"/>
  <c r="AT463" i="15"/>
  <c r="AX462" i="15"/>
  <c r="AW462" i="15" s="1"/>
  <c r="AV462" i="15"/>
  <c r="AU462" i="15"/>
  <c r="AT462" i="15"/>
  <c r="AX461" i="15"/>
  <c r="AW461" i="15" s="1"/>
  <c r="AV461" i="15"/>
  <c r="AU461" i="15"/>
  <c r="AT461" i="15"/>
  <c r="AX460" i="15"/>
  <c r="AV460" i="15"/>
  <c r="AU460" i="15"/>
  <c r="AT460" i="15"/>
  <c r="AX459" i="15"/>
  <c r="AW459" i="15" s="1"/>
  <c r="AV459" i="15"/>
  <c r="AU459" i="15"/>
  <c r="AT459" i="15"/>
  <c r="AX458" i="15"/>
  <c r="AW458" i="15" s="1"/>
  <c r="AV458" i="15"/>
  <c r="AU458" i="15"/>
  <c r="AT458" i="15"/>
  <c r="AX457" i="15"/>
  <c r="AV457" i="15"/>
  <c r="AU457" i="15"/>
  <c r="AT457" i="15"/>
  <c r="AX456" i="15"/>
  <c r="AW456" i="15" s="1"/>
  <c r="AV456" i="15"/>
  <c r="AU456" i="15"/>
  <c r="AT456" i="15"/>
  <c r="AX455" i="15"/>
  <c r="AW455" i="15" s="1"/>
  <c r="AV455" i="15"/>
  <c r="AU455" i="15"/>
  <c r="AT455" i="15"/>
  <c r="AX454" i="15"/>
  <c r="AV454" i="15"/>
  <c r="AU454" i="15"/>
  <c r="AT454" i="15"/>
  <c r="AX453" i="15"/>
  <c r="AW453" i="15" s="1"/>
  <c r="AV453" i="15"/>
  <c r="AU453" i="15"/>
  <c r="AT453" i="15"/>
  <c r="AX452" i="15"/>
  <c r="AW452" i="15" s="1"/>
  <c r="AV452" i="15"/>
  <c r="AU452" i="15"/>
  <c r="AT452" i="15"/>
  <c r="AX451" i="15"/>
  <c r="AV451" i="15"/>
  <c r="AU451" i="15"/>
  <c r="AT451" i="15"/>
  <c r="AX450" i="15"/>
  <c r="AW450" i="15" s="1"/>
  <c r="AV450" i="15"/>
  <c r="AU450" i="15"/>
  <c r="AT450" i="15"/>
  <c r="AX449" i="15"/>
  <c r="AW449" i="15" s="1"/>
  <c r="AV449" i="15"/>
  <c r="AU449" i="15"/>
  <c r="AT449" i="15"/>
  <c r="AX448" i="15"/>
  <c r="AV448" i="15"/>
  <c r="AU448" i="15"/>
  <c r="AT448" i="15"/>
  <c r="AX447" i="15"/>
  <c r="AW447" i="15" s="1"/>
  <c r="AV447" i="15"/>
  <c r="AU447" i="15"/>
  <c r="AT447" i="15"/>
  <c r="AX446" i="15"/>
  <c r="AW446" i="15" s="1"/>
  <c r="AV446" i="15"/>
  <c r="AU446" i="15"/>
  <c r="AT446" i="15"/>
  <c r="AX445" i="15"/>
  <c r="AV445" i="15"/>
  <c r="AU445" i="15"/>
  <c r="AT445" i="15"/>
  <c r="AX444" i="15"/>
  <c r="AW444" i="15" s="1"/>
  <c r="AV444" i="15"/>
  <c r="AU444" i="15"/>
  <c r="AT444" i="15"/>
  <c r="AX443" i="15"/>
  <c r="AV443" i="15"/>
  <c r="AU443" i="15"/>
  <c r="AT443" i="15"/>
  <c r="AX442" i="15"/>
  <c r="AV442" i="15"/>
  <c r="AU442" i="15"/>
  <c r="AT442" i="15"/>
  <c r="AX441" i="15"/>
  <c r="AW441" i="15" s="1"/>
  <c r="AV441" i="15"/>
  <c r="AU441" i="15"/>
  <c r="AT441" i="15"/>
  <c r="AX440" i="15"/>
  <c r="AV440" i="15"/>
  <c r="AU440" i="15"/>
  <c r="AT440" i="15"/>
  <c r="AX439" i="15"/>
  <c r="AV439" i="15"/>
  <c r="AU439" i="15"/>
  <c r="AT439" i="15"/>
  <c r="AX438" i="15"/>
  <c r="AW438" i="15" s="1"/>
  <c r="AV438" i="15"/>
  <c r="AU438" i="15"/>
  <c r="AT438" i="15"/>
  <c r="AX437" i="15"/>
  <c r="AV437" i="15"/>
  <c r="AU437" i="15"/>
  <c r="AT437" i="15"/>
  <c r="AX436" i="15"/>
  <c r="AV436" i="15"/>
  <c r="AU436" i="15"/>
  <c r="AT436" i="15"/>
  <c r="AX435" i="15"/>
  <c r="AV435" i="15"/>
  <c r="AU435" i="15"/>
  <c r="AT435" i="15"/>
  <c r="AX434" i="15"/>
  <c r="AW434" i="15" s="1"/>
  <c r="AV434" i="15"/>
  <c r="AU434" i="15"/>
  <c r="AT434" i="15"/>
  <c r="AX433" i="15"/>
  <c r="AV433" i="15"/>
  <c r="AU433" i="15"/>
  <c r="AT433" i="15"/>
  <c r="AX432" i="15"/>
  <c r="AV432" i="15"/>
  <c r="AU432" i="15"/>
  <c r="AT432" i="15"/>
  <c r="AX431" i="15"/>
  <c r="AV431" i="15"/>
  <c r="AU431" i="15"/>
  <c r="AT431" i="15"/>
  <c r="AX430" i="15"/>
  <c r="AV430" i="15"/>
  <c r="AU430" i="15"/>
  <c r="AT430" i="15"/>
  <c r="AX429" i="15"/>
  <c r="AV429" i="15"/>
  <c r="AU429" i="15"/>
  <c r="AT429" i="15"/>
  <c r="AX428" i="15"/>
  <c r="AW428" i="15" s="1"/>
  <c r="AV428" i="15"/>
  <c r="AU428" i="15"/>
  <c r="AT428" i="15"/>
  <c r="AX427" i="15"/>
  <c r="AV427" i="15"/>
  <c r="AU427" i="15"/>
  <c r="AT427" i="15"/>
  <c r="AX426" i="15"/>
  <c r="AV426" i="15"/>
  <c r="AU426" i="15"/>
  <c r="AT426" i="15"/>
  <c r="AX425" i="15"/>
  <c r="AV425" i="15"/>
  <c r="AU425" i="15"/>
  <c r="AT425" i="15"/>
  <c r="AX424" i="15"/>
  <c r="AV424" i="15"/>
  <c r="AU424" i="15"/>
  <c r="AT424" i="15"/>
  <c r="AX423" i="15"/>
  <c r="AV423" i="15"/>
  <c r="AU423" i="15"/>
  <c r="AT423" i="15"/>
  <c r="AX422" i="15"/>
  <c r="AV422" i="15"/>
  <c r="AU422" i="15"/>
  <c r="AT422" i="15"/>
  <c r="AX421" i="15"/>
  <c r="AV421" i="15"/>
  <c r="AU421" i="15"/>
  <c r="AT421" i="15"/>
  <c r="AX420" i="15"/>
  <c r="AV420" i="15"/>
  <c r="AU420" i="15"/>
  <c r="AT420" i="15"/>
  <c r="AX419" i="15"/>
  <c r="AV419" i="15"/>
  <c r="AU419" i="15"/>
  <c r="AT419" i="15"/>
  <c r="AX418" i="15"/>
  <c r="AV418" i="15"/>
  <c r="AU418" i="15"/>
  <c r="AT418" i="15"/>
  <c r="AX417" i="15"/>
  <c r="AV417" i="15"/>
  <c r="AU417" i="15"/>
  <c r="AT417" i="15"/>
  <c r="AX416" i="15"/>
  <c r="AV416" i="15"/>
  <c r="AU416" i="15"/>
  <c r="AT416" i="15"/>
  <c r="AX415" i="15"/>
  <c r="AV415" i="15"/>
  <c r="AU415" i="15"/>
  <c r="AT415" i="15"/>
  <c r="AX414" i="15"/>
  <c r="AW414" i="15" s="1"/>
  <c r="AV414" i="15"/>
  <c r="AU414" i="15"/>
  <c r="AT414" i="15"/>
  <c r="AX413" i="15"/>
  <c r="AV413" i="15"/>
  <c r="AU413" i="15"/>
  <c r="AT413" i="15"/>
  <c r="AX412" i="15"/>
  <c r="AV412" i="15"/>
  <c r="AU412" i="15"/>
  <c r="AT412" i="15"/>
  <c r="AX411" i="15"/>
  <c r="AV411" i="15"/>
  <c r="AU411" i="15"/>
  <c r="AT411" i="15"/>
  <c r="AX410" i="15"/>
  <c r="AV410" i="15"/>
  <c r="AU410" i="15"/>
  <c r="AT410" i="15"/>
  <c r="AX409" i="15"/>
  <c r="AV409" i="15"/>
  <c r="AU409" i="15"/>
  <c r="AT409" i="15"/>
  <c r="AX408" i="15"/>
  <c r="AV408" i="15"/>
  <c r="AU408" i="15"/>
  <c r="AT408" i="15"/>
  <c r="AX407" i="15"/>
  <c r="AV407" i="15"/>
  <c r="AU407" i="15"/>
  <c r="AT407" i="15"/>
  <c r="AX406" i="15"/>
  <c r="AV406" i="15"/>
  <c r="AU406" i="15"/>
  <c r="AT406" i="15"/>
  <c r="AX405" i="15"/>
  <c r="AV405" i="15"/>
  <c r="AU405" i="15"/>
  <c r="AT405" i="15"/>
  <c r="AX404" i="15"/>
  <c r="AV404" i="15"/>
  <c r="AU404" i="15"/>
  <c r="AT404" i="15"/>
  <c r="AX403" i="15"/>
  <c r="AV403" i="15"/>
  <c r="AU403" i="15"/>
  <c r="AT403" i="15"/>
  <c r="AX402" i="15"/>
  <c r="AV402" i="15"/>
  <c r="AU402" i="15"/>
  <c r="AT402" i="15"/>
  <c r="AX401" i="15"/>
  <c r="AV401" i="15"/>
  <c r="AU401" i="15"/>
  <c r="AT401" i="15"/>
  <c r="AX400" i="15"/>
  <c r="AV400" i="15"/>
  <c r="AU400" i="15"/>
  <c r="AT400" i="15"/>
  <c r="AX399" i="15"/>
  <c r="AV399" i="15"/>
  <c r="AU399" i="15"/>
  <c r="AT399" i="15"/>
  <c r="AX398" i="15"/>
  <c r="AV398" i="15"/>
  <c r="AU398" i="15"/>
  <c r="AT398" i="15"/>
  <c r="AX397" i="15"/>
  <c r="AV397" i="15"/>
  <c r="AU397" i="15"/>
  <c r="AT397" i="15"/>
  <c r="AX396" i="15"/>
  <c r="AV396" i="15"/>
  <c r="AU396" i="15"/>
  <c r="AT396" i="15"/>
  <c r="AX395" i="15"/>
  <c r="AV395" i="15"/>
  <c r="AU395" i="15"/>
  <c r="AT395" i="15"/>
  <c r="AX394" i="15"/>
  <c r="AV394" i="15"/>
  <c r="AU394" i="15"/>
  <c r="AT394" i="15"/>
  <c r="AX393" i="15"/>
  <c r="AV393" i="15"/>
  <c r="AU393" i="15"/>
  <c r="AT393" i="15"/>
  <c r="AX392" i="15"/>
  <c r="AV392" i="15"/>
  <c r="AU392" i="15"/>
  <c r="AT392" i="15"/>
  <c r="AX391" i="15"/>
  <c r="AV391" i="15"/>
  <c r="AU391" i="15"/>
  <c r="AT391" i="15"/>
  <c r="AX390" i="15"/>
  <c r="AV390" i="15"/>
  <c r="AU390" i="15"/>
  <c r="AT390" i="15"/>
  <c r="AX389" i="15"/>
  <c r="AV389" i="15"/>
  <c r="AU389" i="15"/>
  <c r="AT389" i="15"/>
  <c r="AX388" i="15"/>
  <c r="AV388" i="15"/>
  <c r="AU388" i="15"/>
  <c r="AT388" i="15"/>
  <c r="AX387" i="15"/>
  <c r="AV387" i="15"/>
  <c r="AU387" i="15"/>
  <c r="AT387" i="15"/>
  <c r="AX386" i="15"/>
  <c r="AV386" i="15"/>
  <c r="AU386" i="15"/>
  <c r="AT386" i="15"/>
  <c r="AX385" i="15"/>
  <c r="AV385" i="15"/>
  <c r="AU385" i="15"/>
  <c r="AT385" i="15"/>
  <c r="AX384" i="15"/>
  <c r="AV384" i="15"/>
  <c r="AU384" i="15"/>
  <c r="AT384" i="15"/>
  <c r="AX383" i="15"/>
  <c r="AV383" i="15"/>
  <c r="AU383" i="15"/>
  <c r="AT383" i="15"/>
  <c r="AX382" i="15"/>
  <c r="AV382" i="15"/>
  <c r="AU382" i="15"/>
  <c r="AT382" i="15"/>
  <c r="AX381" i="15"/>
  <c r="AV381" i="15"/>
  <c r="AU381" i="15"/>
  <c r="AT381" i="15"/>
  <c r="AX380" i="15"/>
  <c r="AV380" i="15"/>
  <c r="AU380" i="15"/>
  <c r="AT380" i="15"/>
  <c r="AX379" i="15"/>
  <c r="AV379" i="15"/>
  <c r="AU379" i="15"/>
  <c r="AT379" i="15"/>
  <c r="AX378" i="15"/>
  <c r="AV378" i="15"/>
  <c r="AU378" i="15"/>
  <c r="AT378" i="15"/>
  <c r="AX377" i="15"/>
  <c r="AV377" i="15"/>
  <c r="AU377" i="15"/>
  <c r="AT377" i="15"/>
  <c r="AX376" i="15"/>
  <c r="AV376" i="15"/>
  <c r="AU376" i="15"/>
  <c r="AT376" i="15"/>
  <c r="AX375" i="15"/>
  <c r="AV375" i="15"/>
  <c r="AU375" i="15"/>
  <c r="AT375" i="15"/>
  <c r="AX374" i="15"/>
  <c r="AV374" i="15"/>
  <c r="AU374" i="15"/>
  <c r="AT374" i="15"/>
  <c r="AX373" i="15"/>
  <c r="AV373" i="15"/>
  <c r="AU373" i="15"/>
  <c r="AT373" i="15"/>
  <c r="AX372" i="15"/>
  <c r="AV372" i="15"/>
  <c r="AU372" i="15"/>
  <c r="AT372" i="15"/>
  <c r="AX371" i="15"/>
  <c r="AV371" i="15"/>
  <c r="AU371" i="15"/>
  <c r="AT371" i="15"/>
  <c r="AX370" i="15"/>
  <c r="AV370" i="15"/>
  <c r="AU370" i="15"/>
  <c r="AT370" i="15"/>
  <c r="AX369" i="15"/>
  <c r="AV369" i="15"/>
  <c r="AU369" i="15"/>
  <c r="AT369" i="15"/>
  <c r="AX368" i="15"/>
  <c r="AV368" i="15"/>
  <c r="AU368" i="15"/>
  <c r="AT368" i="15"/>
  <c r="AX367" i="15"/>
  <c r="AV367" i="15"/>
  <c r="AU367" i="15"/>
  <c r="AT367" i="15"/>
  <c r="AX366" i="15"/>
  <c r="AV366" i="15"/>
  <c r="AU366" i="15"/>
  <c r="AT366" i="15"/>
  <c r="AX365" i="15"/>
  <c r="AV365" i="15"/>
  <c r="AU365" i="15"/>
  <c r="AT365" i="15"/>
  <c r="AX364" i="15"/>
  <c r="AV364" i="15"/>
  <c r="AU364" i="15"/>
  <c r="AT364" i="15"/>
  <c r="AX363" i="15"/>
  <c r="AV363" i="15"/>
  <c r="AU363" i="15"/>
  <c r="AT363" i="15"/>
  <c r="AX362" i="15"/>
  <c r="AV362" i="15"/>
  <c r="AU362" i="15"/>
  <c r="AT362" i="15"/>
  <c r="AX361" i="15"/>
  <c r="AV361" i="15"/>
  <c r="AU361" i="15"/>
  <c r="AT361" i="15"/>
  <c r="AX360" i="15"/>
  <c r="AV360" i="15"/>
  <c r="AU360" i="15"/>
  <c r="AT360" i="15"/>
  <c r="AX359" i="15"/>
  <c r="AV359" i="15"/>
  <c r="AU359" i="15"/>
  <c r="AT359" i="15"/>
  <c r="AX358" i="15"/>
  <c r="AV358" i="15"/>
  <c r="AU358" i="15"/>
  <c r="AT358" i="15"/>
  <c r="AX357" i="15"/>
  <c r="AV357" i="15"/>
  <c r="AU357" i="15"/>
  <c r="AT357" i="15"/>
  <c r="AX356" i="15"/>
  <c r="AV356" i="15"/>
  <c r="AU356" i="15"/>
  <c r="AT356" i="15"/>
  <c r="AX355" i="15"/>
  <c r="AV355" i="15"/>
  <c r="AU355" i="15"/>
  <c r="AT355" i="15"/>
  <c r="AX354" i="15"/>
  <c r="AV354" i="15"/>
  <c r="AU354" i="15"/>
  <c r="AT354" i="15"/>
  <c r="AX353" i="15"/>
  <c r="AV353" i="15"/>
  <c r="AU353" i="15"/>
  <c r="AT353" i="15"/>
  <c r="AX352" i="15"/>
  <c r="AV352" i="15"/>
  <c r="AU352" i="15"/>
  <c r="AT352" i="15"/>
  <c r="AX351" i="15"/>
  <c r="AV351" i="15"/>
  <c r="AU351" i="15"/>
  <c r="AT351" i="15"/>
  <c r="AX350" i="15"/>
  <c r="AV350" i="15"/>
  <c r="AU350" i="15"/>
  <c r="AT350" i="15"/>
  <c r="AX349" i="15"/>
  <c r="AV349" i="15"/>
  <c r="AU349" i="15"/>
  <c r="AT349" i="15"/>
  <c r="AX348" i="15"/>
  <c r="AV348" i="15"/>
  <c r="AU348" i="15"/>
  <c r="AT348" i="15"/>
  <c r="AX347" i="15"/>
  <c r="AV347" i="15"/>
  <c r="AU347" i="15"/>
  <c r="AT347" i="15"/>
  <c r="AX346" i="15"/>
  <c r="AV346" i="15"/>
  <c r="AU346" i="15"/>
  <c r="AT346" i="15"/>
  <c r="AX345" i="15"/>
  <c r="AV345" i="15"/>
  <c r="AU345" i="15"/>
  <c r="AT345" i="15"/>
  <c r="AX344" i="15"/>
  <c r="AV344" i="15"/>
  <c r="AU344" i="15"/>
  <c r="AT344" i="15"/>
  <c r="AX343" i="15"/>
  <c r="AV343" i="15"/>
  <c r="AU343" i="15"/>
  <c r="AT343" i="15"/>
  <c r="AX342" i="15"/>
  <c r="AV342" i="15"/>
  <c r="AU342" i="15"/>
  <c r="AT342" i="15"/>
  <c r="AX341" i="15"/>
  <c r="AV341" i="15"/>
  <c r="AU341" i="15"/>
  <c r="AT341" i="15"/>
  <c r="AX340" i="15"/>
  <c r="AV340" i="15"/>
  <c r="AU340" i="15"/>
  <c r="AT340" i="15"/>
  <c r="AX339" i="15"/>
  <c r="AV339" i="15"/>
  <c r="AU339" i="15"/>
  <c r="AT339" i="15"/>
  <c r="AX338" i="15"/>
  <c r="AV338" i="15"/>
  <c r="AU338" i="15"/>
  <c r="AT338" i="15"/>
  <c r="AX337" i="15"/>
  <c r="AV337" i="15"/>
  <c r="AU337" i="15"/>
  <c r="AT337" i="15"/>
  <c r="AX336" i="15"/>
  <c r="AV336" i="15"/>
  <c r="AU336" i="15"/>
  <c r="AT336" i="15"/>
  <c r="AX335" i="15"/>
  <c r="AV335" i="15"/>
  <c r="AU335" i="15"/>
  <c r="AT335" i="15"/>
  <c r="AX334" i="15"/>
  <c r="AV334" i="15"/>
  <c r="AU334" i="15"/>
  <c r="AT334" i="15"/>
  <c r="AX333" i="15"/>
  <c r="AV333" i="15"/>
  <c r="AU333" i="15"/>
  <c r="AT333" i="15"/>
  <c r="AX332" i="15"/>
  <c r="AV332" i="15"/>
  <c r="AU332" i="15"/>
  <c r="AT332" i="15"/>
  <c r="AX331" i="15"/>
  <c r="AV331" i="15"/>
  <c r="AU331" i="15"/>
  <c r="AT331" i="15"/>
  <c r="AX330" i="15"/>
  <c r="AV330" i="15"/>
  <c r="AU330" i="15"/>
  <c r="AT330" i="15"/>
  <c r="AX329" i="15"/>
  <c r="AV329" i="15"/>
  <c r="AU329" i="15"/>
  <c r="AT329" i="15"/>
  <c r="AX328" i="15"/>
  <c r="AV328" i="15"/>
  <c r="AU328" i="15"/>
  <c r="AT328" i="15"/>
  <c r="AX327" i="15"/>
  <c r="AV327" i="15"/>
  <c r="AU327" i="15"/>
  <c r="AT327" i="15"/>
  <c r="AX326" i="15"/>
  <c r="AV326" i="15"/>
  <c r="AU326" i="15"/>
  <c r="AT326" i="15"/>
  <c r="AX325" i="15"/>
  <c r="AV325" i="15"/>
  <c r="AU325" i="15"/>
  <c r="AT325" i="15"/>
  <c r="AX324" i="15"/>
  <c r="AV324" i="15"/>
  <c r="AU324" i="15"/>
  <c r="AT324" i="15"/>
  <c r="AX323" i="15"/>
  <c r="AV323" i="15"/>
  <c r="AU323" i="15"/>
  <c r="AT323" i="15"/>
  <c r="AX322" i="15"/>
  <c r="AV322" i="15"/>
  <c r="AU322" i="15"/>
  <c r="AT322" i="15"/>
  <c r="AX321" i="15"/>
  <c r="AV321" i="15"/>
  <c r="AU321" i="15"/>
  <c r="AT321" i="15"/>
  <c r="AX320" i="15"/>
  <c r="AV320" i="15"/>
  <c r="AU320" i="15"/>
  <c r="AT320" i="15"/>
  <c r="AX319" i="15"/>
  <c r="AV319" i="15"/>
  <c r="AU319" i="15"/>
  <c r="AT319" i="15"/>
  <c r="AX318" i="15"/>
  <c r="AV318" i="15"/>
  <c r="AU318" i="15"/>
  <c r="AT318" i="15"/>
  <c r="AX317" i="15"/>
  <c r="AV317" i="15"/>
  <c r="AU317" i="15"/>
  <c r="AT317" i="15"/>
  <c r="AX316" i="15"/>
  <c r="AV316" i="15"/>
  <c r="AU316" i="15"/>
  <c r="AT316" i="15"/>
  <c r="AX315" i="15"/>
  <c r="AV315" i="15"/>
  <c r="AU315" i="15"/>
  <c r="AT315" i="15"/>
  <c r="AX314" i="15"/>
  <c r="AV314" i="15"/>
  <c r="AU314" i="15"/>
  <c r="AT314" i="15"/>
  <c r="AX313" i="15"/>
  <c r="AV313" i="15"/>
  <c r="AU313" i="15"/>
  <c r="AT313" i="15"/>
  <c r="AX312" i="15"/>
  <c r="AV312" i="15"/>
  <c r="AU312" i="15"/>
  <c r="AT312" i="15"/>
  <c r="AX311" i="15"/>
  <c r="AV311" i="15"/>
  <c r="AU311" i="15"/>
  <c r="AT311" i="15"/>
  <c r="AX310" i="15"/>
  <c r="AV310" i="15"/>
  <c r="AU310" i="15"/>
  <c r="AT310" i="15"/>
  <c r="AX309" i="15"/>
  <c r="AV309" i="15"/>
  <c r="AU309" i="15"/>
  <c r="AT309" i="15"/>
  <c r="AX308" i="15"/>
  <c r="AV308" i="15"/>
  <c r="AU308" i="15"/>
  <c r="AT308" i="15"/>
  <c r="AX307" i="15"/>
  <c r="AV307" i="15"/>
  <c r="AU307" i="15"/>
  <c r="AT307" i="15"/>
  <c r="AX306" i="15"/>
  <c r="AV306" i="15"/>
  <c r="AU306" i="15"/>
  <c r="AT306" i="15"/>
  <c r="AX305" i="15"/>
  <c r="AV305" i="15"/>
  <c r="AU305" i="15"/>
  <c r="AT305" i="15"/>
  <c r="AX304" i="15"/>
  <c r="AV304" i="15"/>
  <c r="AU304" i="15"/>
  <c r="AT304" i="15"/>
  <c r="AX303" i="15"/>
  <c r="AV303" i="15"/>
  <c r="AU303" i="15"/>
  <c r="AT303" i="15"/>
  <c r="AX302" i="15"/>
  <c r="AV302" i="15"/>
  <c r="AU302" i="15"/>
  <c r="AT302" i="15"/>
  <c r="AX301" i="15"/>
  <c r="AV301" i="15"/>
  <c r="AU301" i="15"/>
  <c r="AT301" i="15"/>
  <c r="AX300" i="15"/>
  <c r="AV300" i="15"/>
  <c r="AU300" i="15"/>
  <c r="AT300" i="15"/>
  <c r="AX299" i="15"/>
  <c r="AV299" i="15"/>
  <c r="AU299" i="15"/>
  <c r="AT299" i="15"/>
  <c r="AX298" i="15"/>
  <c r="AV298" i="15"/>
  <c r="AU298" i="15"/>
  <c r="AT298" i="15"/>
  <c r="AX297" i="15"/>
  <c r="AV297" i="15"/>
  <c r="AU297" i="15"/>
  <c r="AT297" i="15"/>
  <c r="AX296" i="15"/>
  <c r="AV296" i="15"/>
  <c r="AU296" i="15"/>
  <c r="AT296" i="15"/>
  <c r="AX295" i="15"/>
  <c r="AV295" i="15"/>
  <c r="AU295" i="15"/>
  <c r="AT295" i="15"/>
  <c r="AX294" i="15"/>
  <c r="AV294" i="15"/>
  <c r="AU294" i="15"/>
  <c r="AT294" i="15"/>
  <c r="AX293" i="15"/>
  <c r="AV293" i="15"/>
  <c r="AU293" i="15"/>
  <c r="AT293" i="15"/>
  <c r="AX292" i="15"/>
  <c r="AV292" i="15"/>
  <c r="AU292" i="15"/>
  <c r="AT292" i="15"/>
  <c r="AX291" i="15"/>
  <c r="AV291" i="15"/>
  <c r="AU291" i="15"/>
  <c r="AT291" i="15"/>
  <c r="AX290" i="15"/>
  <c r="AV290" i="15"/>
  <c r="AU290" i="15"/>
  <c r="AT290" i="15"/>
  <c r="AX289" i="15"/>
  <c r="AV289" i="15"/>
  <c r="AU289" i="15"/>
  <c r="AT289" i="15"/>
  <c r="AX288" i="15"/>
  <c r="AV288" i="15"/>
  <c r="AU288" i="15"/>
  <c r="AT288" i="15"/>
  <c r="AX287" i="15"/>
  <c r="AV287" i="15"/>
  <c r="AU287" i="15"/>
  <c r="AT287" i="15"/>
  <c r="AX286" i="15"/>
  <c r="AV286" i="15"/>
  <c r="AU286" i="15"/>
  <c r="AT286" i="15"/>
  <c r="AX285" i="15"/>
  <c r="AV285" i="15"/>
  <c r="AU285" i="15"/>
  <c r="AT285" i="15"/>
  <c r="AX284" i="15"/>
  <c r="AV284" i="15"/>
  <c r="AU284" i="15"/>
  <c r="AT284" i="15"/>
  <c r="AX283" i="15"/>
  <c r="AV283" i="15"/>
  <c r="AU283" i="15"/>
  <c r="AT283" i="15"/>
  <c r="AX282" i="15"/>
  <c r="AV282" i="15"/>
  <c r="AU282" i="15"/>
  <c r="AT282" i="15"/>
  <c r="AX281" i="15"/>
  <c r="AV281" i="15"/>
  <c r="AU281" i="15"/>
  <c r="AT281" i="15"/>
  <c r="AX280" i="15"/>
  <c r="AV280" i="15"/>
  <c r="AU280" i="15"/>
  <c r="AT280" i="15"/>
  <c r="AX279" i="15"/>
  <c r="AV279" i="15"/>
  <c r="AU279" i="15"/>
  <c r="AT279" i="15"/>
  <c r="AX278" i="15"/>
  <c r="AV278" i="15"/>
  <c r="AU278" i="15"/>
  <c r="AT278" i="15"/>
  <c r="AX277" i="15"/>
  <c r="AV277" i="15"/>
  <c r="AU277" i="15"/>
  <c r="AT277" i="15"/>
  <c r="AX276" i="15"/>
  <c r="AV276" i="15"/>
  <c r="AU276" i="15"/>
  <c r="AT276" i="15"/>
  <c r="AX275" i="15"/>
  <c r="AV275" i="15"/>
  <c r="AU275" i="15"/>
  <c r="AT275" i="15"/>
  <c r="AX274" i="15"/>
  <c r="AV274" i="15"/>
  <c r="AU274" i="15"/>
  <c r="AT274" i="15"/>
  <c r="AX273" i="15"/>
  <c r="AV273" i="15"/>
  <c r="AU273" i="15"/>
  <c r="AT273" i="15"/>
  <c r="AX272" i="15"/>
  <c r="AV272" i="15"/>
  <c r="AU272" i="15"/>
  <c r="AT272" i="15"/>
  <c r="AX271" i="15"/>
  <c r="AV271" i="15"/>
  <c r="AU271" i="15"/>
  <c r="AT271" i="15"/>
  <c r="AX270" i="15"/>
  <c r="AV270" i="15"/>
  <c r="AU270" i="15"/>
  <c r="AT270" i="15"/>
  <c r="AX269" i="15"/>
  <c r="AV269" i="15"/>
  <c r="AU269" i="15"/>
  <c r="AT269" i="15"/>
  <c r="AX268" i="15"/>
  <c r="AV268" i="15"/>
  <c r="AU268" i="15"/>
  <c r="AT268" i="15"/>
  <c r="AX267" i="15"/>
  <c r="AV267" i="15"/>
  <c r="AU267" i="15"/>
  <c r="AT267" i="15"/>
  <c r="AX266" i="15"/>
  <c r="AV266" i="15"/>
  <c r="AU266" i="15"/>
  <c r="AT266" i="15"/>
  <c r="AX265" i="15"/>
  <c r="AV265" i="15"/>
  <c r="AU265" i="15"/>
  <c r="AT265" i="15"/>
  <c r="AX264" i="15"/>
  <c r="AV264" i="15"/>
  <c r="AU264" i="15"/>
  <c r="AT264" i="15"/>
  <c r="AX263" i="15"/>
  <c r="AV263" i="15"/>
  <c r="AU263" i="15"/>
  <c r="AT263" i="15"/>
  <c r="AX262" i="15"/>
  <c r="AV262" i="15"/>
  <c r="AU262" i="15"/>
  <c r="AT262" i="15"/>
  <c r="AX261" i="15"/>
  <c r="AV261" i="15"/>
  <c r="AU261" i="15"/>
  <c r="AT261" i="15"/>
  <c r="AX260" i="15"/>
  <c r="AV260" i="15"/>
  <c r="AU260" i="15"/>
  <c r="AT260" i="15"/>
  <c r="AX259" i="15"/>
  <c r="AV259" i="15"/>
  <c r="AU259" i="15"/>
  <c r="AT259" i="15"/>
  <c r="AX258" i="15"/>
  <c r="AV258" i="15"/>
  <c r="AU258" i="15"/>
  <c r="AT258" i="15"/>
  <c r="AX257" i="15"/>
  <c r="AV257" i="15"/>
  <c r="AU257" i="15"/>
  <c r="AT257" i="15"/>
  <c r="AX256" i="15"/>
  <c r="AV256" i="15"/>
  <c r="AU256" i="15"/>
  <c r="AT256" i="15"/>
  <c r="AX255" i="15"/>
  <c r="AV255" i="15"/>
  <c r="AU255" i="15"/>
  <c r="AT255" i="15"/>
  <c r="AX254" i="15"/>
  <c r="AV254" i="15"/>
  <c r="AU254" i="15"/>
  <c r="AT254" i="15"/>
  <c r="AX253" i="15"/>
  <c r="AV253" i="15"/>
  <c r="AU253" i="15"/>
  <c r="AT253" i="15"/>
  <c r="AX252" i="15"/>
  <c r="AV252" i="15"/>
  <c r="AU252" i="15"/>
  <c r="AT252" i="15"/>
  <c r="AX251" i="15"/>
  <c r="AV251" i="15"/>
  <c r="AU251" i="15"/>
  <c r="AT251" i="15"/>
  <c r="AX250" i="15"/>
  <c r="AV250" i="15"/>
  <c r="AU250" i="15"/>
  <c r="AT250" i="15"/>
  <c r="AX249" i="15"/>
  <c r="AV249" i="15"/>
  <c r="AU249" i="15"/>
  <c r="AT249" i="15"/>
  <c r="AX248" i="15"/>
  <c r="AV248" i="15"/>
  <c r="AU248" i="15"/>
  <c r="AT248" i="15"/>
  <c r="AX247" i="15"/>
  <c r="AV247" i="15"/>
  <c r="AU247" i="15"/>
  <c r="AT247" i="15"/>
  <c r="AX246" i="15"/>
  <c r="AV246" i="15"/>
  <c r="AU246" i="15"/>
  <c r="AT246" i="15"/>
  <c r="AX245" i="15"/>
  <c r="AV245" i="15"/>
  <c r="AU245" i="15"/>
  <c r="AT245" i="15"/>
  <c r="AX244" i="15"/>
  <c r="AV244" i="15"/>
  <c r="AU244" i="15"/>
  <c r="AT244" i="15"/>
  <c r="AX243" i="15"/>
  <c r="AV243" i="15"/>
  <c r="AU243" i="15"/>
  <c r="AT243" i="15"/>
  <c r="AX242" i="15"/>
  <c r="AV242" i="15"/>
  <c r="AU242" i="15"/>
  <c r="AT242" i="15"/>
  <c r="AX241" i="15"/>
  <c r="AV241" i="15"/>
  <c r="AU241" i="15"/>
  <c r="AT241" i="15"/>
  <c r="AX240" i="15"/>
  <c r="AV240" i="15"/>
  <c r="AU240" i="15"/>
  <c r="AT240" i="15"/>
  <c r="AX239" i="15"/>
  <c r="AV239" i="15"/>
  <c r="AU239" i="15"/>
  <c r="AT239" i="15"/>
  <c r="AX238" i="15"/>
  <c r="AV238" i="15"/>
  <c r="AU238" i="15"/>
  <c r="AT238" i="15"/>
  <c r="AX237" i="15"/>
  <c r="AV237" i="15"/>
  <c r="AU237" i="15"/>
  <c r="AT237" i="15"/>
  <c r="AX236" i="15"/>
  <c r="AV236" i="15"/>
  <c r="AU236" i="15"/>
  <c r="AT236" i="15"/>
  <c r="AX235" i="15"/>
  <c r="AV235" i="15"/>
  <c r="AU235" i="15"/>
  <c r="AT235" i="15"/>
  <c r="AX234" i="15"/>
  <c r="AV234" i="15"/>
  <c r="AU234" i="15"/>
  <c r="AT234" i="15"/>
  <c r="AX233" i="15"/>
  <c r="AV233" i="15"/>
  <c r="AU233" i="15"/>
  <c r="AT233" i="15"/>
  <c r="AX232" i="15"/>
  <c r="AV232" i="15"/>
  <c r="AU232" i="15"/>
  <c r="AT232" i="15"/>
  <c r="AX231" i="15"/>
  <c r="AV231" i="15"/>
  <c r="AU231" i="15"/>
  <c r="AT231" i="15"/>
  <c r="AX230" i="15"/>
  <c r="AV230" i="15"/>
  <c r="AU230" i="15"/>
  <c r="AT230" i="15"/>
  <c r="AX229" i="15"/>
  <c r="AV229" i="15"/>
  <c r="AU229" i="15"/>
  <c r="AT229" i="15"/>
  <c r="AX228" i="15"/>
  <c r="AV228" i="15"/>
  <c r="AU228" i="15"/>
  <c r="AT228" i="15"/>
  <c r="AX227" i="15"/>
  <c r="AV227" i="15"/>
  <c r="AU227" i="15"/>
  <c r="AT227" i="15"/>
  <c r="AX226" i="15"/>
  <c r="AV226" i="15"/>
  <c r="AU226" i="15"/>
  <c r="AT226" i="15"/>
  <c r="AX225" i="15"/>
  <c r="AV225" i="15"/>
  <c r="AU225" i="15"/>
  <c r="AT225" i="15"/>
  <c r="AX224" i="15"/>
  <c r="AV224" i="15"/>
  <c r="AU224" i="15"/>
  <c r="AT224" i="15"/>
  <c r="AX223" i="15"/>
  <c r="AV223" i="15"/>
  <c r="AU223" i="15"/>
  <c r="AT223" i="15"/>
  <c r="AX222" i="15"/>
  <c r="AV222" i="15"/>
  <c r="AU222" i="15"/>
  <c r="AT222" i="15"/>
  <c r="AX221" i="15"/>
  <c r="AV221" i="15"/>
  <c r="AU221" i="15"/>
  <c r="AT221" i="15"/>
  <c r="AX220" i="15"/>
  <c r="AV220" i="15"/>
  <c r="AU220" i="15"/>
  <c r="AT220" i="15"/>
  <c r="AX219" i="15"/>
  <c r="AV219" i="15"/>
  <c r="AU219" i="15"/>
  <c r="AT219" i="15"/>
  <c r="AX218" i="15"/>
  <c r="AV218" i="15"/>
  <c r="AU218" i="15"/>
  <c r="AT218" i="15"/>
  <c r="AX217" i="15"/>
  <c r="AV217" i="15"/>
  <c r="AU217" i="15"/>
  <c r="AT217" i="15"/>
  <c r="AX216" i="15"/>
  <c r="AV216" i="15"/>
  <c r="AU216" i="15"/>
  <c r="AT216" i="15"/>
  <c r="AX215" i="15"/>
  <c r="AV215" i="15"/>
  <c r="AU215" i="15"/>
  <c r="AT215" i="15"/>
  <c r="AX214" i="15"/>
  <c r="AV214" i="15"/>
  <c r="AU214" i="15"/>
  <c r="AT214" i="15"/>
  <c r="AX213" i="15"/>
  <c r="AV213" i="15"/>
  <c r="AU213" i="15"/>
  <c r="AT213" i="15"/>
  <c r="AX212" i="15"/>
  <c r="AV212" i="15"/>
  <c r="AU212" i="15"/>
  <c r="AT212" i="15"/>
  <c r="AX211" i="15"/>
  <c r="AV211" i="15"/>
  <c r="AU211" i="15"/>
  <c r="AT211" i="15"/>
  <c r="AX210" i="15"/>
  <c r="AV210" i="15"/>
  <c r="AU210" i="15"/>
  <c r="AT210" i="15"/>
  <c r="AX209" i="15"/>
  <c r="AV209" i="15"/>
  <c r="AU209" i="15"/>
  <c r="AT209" i="15"/>
  <c r="AX208" i="15"/>
  <c r="AV208" i="15"/>
  <c r="AU208" i="15"/>
  <c r="AT208" i="15"/>
  <c r="AX207" i="15"/>
  <c r="AV207" i="15"/>
  <c r="AU207" i="15"/>
  <c r="AT207" i="15"/>
  <c r="AX206" i="15"/>
  <c r="AV206" i="15"/>
  <c r="AU206" i="15"/>
  <c r="AT206" i="15"/>
  <c r="AX205" i="15"/>
  <c r="AV205" i="15"/>
  <c r="AU205" i="15"/>
  <c r="AT205" i="15"/>
  <c r="AX204" i="15"/>
  <c r="AV204" i="15"/>
  <c r="AU204" i="15"/>
  <c r="AT204" i="15"/>
  <c r="AX203" i="15"/>
  <c r="AV203" i="15"/>
  <c r="AU203" i="15"/>
  <c r="AT203" i="15"/>
  <c r="AX202" i="15"/>
  <c r="AV202" i="15"/>
  <c r="AU202" i="15"/>
  <c r="AT202" i="15"/>
  <c r="AX201" i="15"/>
  <c r="AV201" i="15"/>
  <c r="AU201" i="15"/>
  <c r="AT201" i="15"/>
  <c r="AX200" i="15"/>
  <c r="AV200" i="15"/>
  <c r="AU200" i="15"/>
  <c r="AT200" i="15"/>
  <c r="AX199" i="15"/>
  <c r="AV199" i="15"/>
  <c r="AU199" i="15"/>
  <c r="AT199" i="15"/>
  <c r="AX198" i="15"/>
  <c r="AV198" i="15"/>
  <c r="AU198" i="15"/>
  <c r="AT198" i="15"/>
  <c r="AX197" i="15"/>
  <c r="AV197" i="15"/>
  <c r="AU197" i="15"/>
  <c r="AT197" i="15"/>
  <c r="AX196" i="15"/>
  <c r="AV196" i="15"/>
  <c r="AU196" i="15"/>
  <c r="AT196" i="15"/>
  <c r="AX195" i="15"/>
  <c r="AV195" i="15"/>
  <c r="AU195" i="15"/>
  <c r="AT195" i="15"/>
  <c r="AX194" i="15"/>
  <c r="AV194" i="15"/>
  <c r="AU194" i="15"/>
  <c r="AT194" i="15"/>
  <c r="AX193" i="15"/>
  <c r="AV193" i="15"/>
  <c r="AU193" i="15"/>
  <c r="AT193" i="15"/>
  <c r="AX192" i="15"/>
  <c r="AV192" i="15"/>
  <c r="AU192" i="15"/>
  <c r="AT192" i="15"/>
  <c r="AX191" i="15"/>
  <c r="AV191" i="15"/>
  <c r="AU191" i="15"/>
  <c r="AT191" i="15"/>
  <c r="AX190" i="15"/>
  <c r="AV190" i="15"/>
  <c r="AU190" i="15"/>
  <c r="AT190" i="15"/>
  <c r="AX189" i="15"/>
  <c r="AV189" i="15"/>
  <c r="AU189" i="15"/>
  <c r="AT189" i="15"/>
  <c r="AX188" i="15"/>
  <c r="AV188" i="15"/>
  <c r="AU188" i="15"/>
  <c r="AT188" i="15"/>
  <c r="AX187" i="15"/>
  <c r="AV187" i="15"/>
  <c r="AU187" i="15"/>
  <c r="AT187" i="15"/>
  <c r="AX186" i="15"/>
  <c r="AV186" i="15"/>
  <c r="AU186" i="15"/>
  <c r="AT186" i="15"/>
  <c r="AX185" i="15"/>
  <c r="AV185" i="15"/>
  <c r="AU185" i="15"/>
  <c r="AT185" i="15"/>
  <c r="AX184" i="15"/>
  <c r="AV184" i="15"/>
  <c r="AU184" i="15"/>
  <c r="AT184" i="15"/>
  <c r="AX183" i="15"/>
  <c r="AV183" i="15"/>
  <c r="AU183" i="15"/>
  <c r="AT183" i="15"/>
  <c r="AX182" i="15"/>
  <c r="AV182" i="15"/>
  <c r="AU182" i="15"/>
  <c r="AT182" i="15"/>
  <c r="AX181" i="15"/>
  <c r="AV181" i="15"/>
  <c r="AU181" i="15"/>
  <c r="AT181" i="15"/>
  <c r="AX180" i="15"/>
  <c r="AV180" i="15"/>
  <c r="AU180" i="15"/>
  <c r="AT180" i="15"/>
  <c r="AX179" i="15"/>
  <c r="AV179" i="15"/>
  <c r="AU179" i="15"/>
  <c r="AT179" i="15"/>
  <c r="AX178" i="15"/>
  <c r="AV178" i="15"/>
  <c r="AU178" i="15"/>
  <c r="AT178" i="15"/>
  <c r="AX177" i="15"/>
  <c r="AV177" i="15"/>
  <c r="AU177" i="15"/>
  <c r="AT177" i="15"/>
  <c r="AX176" i="15"/>
  <c r="AV176" i="15"/>
  <c r="AU176" i="15"/>
  <c r="AT176" i="15"/>
  <c r="AX175" i="15"/>
  <c r="AV175" i="15"/>
  <c r="AU175" i="15"/>
  <c r="AT175" i="15"/>
  <c r="AX174" i="15"/>
  <c r="AV174" i="15"/>
  <c r="AU174" i="15"/>
  <c r="AT174" i="15"/>
  <c r="AX173" i="15"/>
  <c r="AV173" i="15"/>
  <c r="AU173" i="15"/>
  <c r="AT173" i="15"/>
  <c r="AX172" i="15"/>
  <c r="AV172" i="15"/>
  <c r="AU172" i="15"/>
  <c r="AT172" i="15"/>
  <c r="AX171" i="15"/>
  <c r="AV171" i="15"/>
  <c r="AU171" i="15"/>
  <c r="AT171" i="15"/>
  <c r="AX170" i="15"/>
  <c r="AV170" i="15"/>
  <c r="AU170" i="15"/>
  <c r="AT170" i="15"/>
  <c r="AX169" i="15"/>
  <c r="AV169" i="15"/>
  <c r="AU169" i="15"/>
  <c r="AT169" i="15"/>
  <c r="AX168" i="15"/>
  <c r="AV168" i="15"/>
  <c r="AU168" i="15"/>
  <c r="AT168" i="15"/>
  <c r="AX167" i="15"/>
  <c r="AV167" i="15"/>
  <c r="AU167" i="15"/>
  <c r="AT167" i="15"/>
  <c r="AX166" i="15"/>
  <c r="AV166" i="15"/>
  <c r="AU166" i="15"/>
  <c r="AT166" i="15"/>
  <c r="AX165" i="15"/>
  <c r="AV165" i="15"/>
  <c r="AU165" i="15"/>
  <c r="AT165" i="15"/>
  <c r="AX164" i="15"/>
  <c r="AV164" i="15"/>
  <c r="AU164" i="15"/>
  <c r="AT164" i="15"/>
  <c r="AX163" i="15"/>
  <c r="AV163" i="15"/>
  <c r="AU163" i="15"/>
  <c r="AT163" i="15"/>
  <c r="AX162" i="15"/>
  <c r="AV162" i="15"/>
  <c r="AU162" i="15"/>
  <c r="AT162" i="15"/>
  <c r="AX161" i="15"/>
  <c r="AV161" i="15"/>
  <c r="AU161" i="15"/>
  <c r="AT161" i="15"/>
  <c r="AX160" i="15"/>
  <c r="AV160" i="15"/>
  <c r="AU160" i="15"/>
  <c r="AT160" i="15"/>
  <c r="AX159" i="15"/>
  <c r="AV159" i="15"/>
  <c r="AU159" i="15"/>
  <c r="AT159" i="15"/>
  <c r="AX158" i="15"/>
  <c r="AV158" i="15"/>
  <c r="AU158" i="15"/>
  <c r="AT158" i="15"/>
  <c r="AX157" i="15"/>
  <c r="AV157" i="15"/>
  <c r="AU157" i="15"/>
  <c r="AT157" i="15"/>
  <c r="AX156" i="15"/>
  <c r="AV156" i="15"/>
  <c r="AU156" i="15"/>
  <c r="AT156" i="15"/>
  <c r="AX155" i="15"/>
  <c r="AV155" i="15"/>
  <c r="AU155" i="15"/>
  <c r="AT155" i="15"/>
  <c r="AX154" i="15"/>
  <c r="AV154" i="15"/>
  <c r="AU154" i="15"/>
  <c r="AT154" i="15"/>
  <c r="AX153" i="15"/>
  <c r="AV153" i="15"/>
  <c r="AU153" i="15"/>
  <c r="AT153" i="15"/>
  <c r="AX152" i="15"/>
  <c r="AV152" i="15"/>
  <c r="AU152" i="15"/>
  <c r="AT152" i="15"/>
  <c r="AX151" i="15"/>
  <c r="AV151" i="15"/>
  <c r="AU151" i="15"/>
  <c r="AT151" i="15"/>
  <c r="AX150" i="15"/>
  <c r="AV150" i="15"/>
  <c r="AU150" i="15"/>
  <c r="AT150" i="15"/>
  <c r="AX149" i="15"/>
  <c r="AV149" i="15"/>
  <c r="AU149" i="15"/>
  <c r="AT149" i="15"/>
  <c r="AX148" i="15"/>
  <c r="AV148" i="15"/>
  <c r="AU148" i="15"/>
  <c r="AT148" i="15"/>
  <c r="AX147" i="15"/>
  <c r="AV147" i="15"/>
  <c r="AU147" i="15"/>
  <c r="AT147" i="15"/>
  <c r="AX146" i="15"/>
  <c r="AV146" i="15"/>
  <c r="AU146" i="15"/>
  <c r="AT146" i="15"/>
  <c r="AX145" i="15"/>
  <c r="AV145" i="15"/>
  <c r="AU145" i="15"/>
  <c r="AT145" i="15"/>
  <c r="AX144" i="15"/>
  <c r="AV144" i="15"/>
  <c r="AU144" i="15"/>
  <c r="AT144" i="15"/>
  <c r="AX143" i="15"/>
  <c r="AV143" i="15"/>
  <c r="AU143" i="15"/>
  <c r="AT143" i="15"/>
  <c r="AX142" i="15"/>
  <c r="AV142" i="15"/>
  <c r="AU142" i="15"/>
  <c r="AT142" i="15"/>
  <c r="AX141" i="15"/>
  <c r="AV141" i="15"/>
  <c r="AU141" i="15"/>
  <c r="AT141" i="15"/>
  <c r="AX140" i="15"/>
  <c r="AV140" i="15"/>
  <c r="AU140" i="15"/>
  <c r="AT140" i="15"/>
  <c r="AX139" i="15"/>
  <c r="AV139" i="15"/>
  <c r="AU139" i="15"/>
  <c r="AT139" i="15"/>
  <c r="AX138" i="15"/>
  <c r="AV138" i="15"/>
  <c r="AU138" i="15"/>
  <c r="AT138" i="15"/>
  <c r="AX137" i="15"/>
  <c r="AV137" i="15"/>
  <c r="AU137" i="15"/>
  <c r="AT137" i="15"/>
  <c r="AX136" i="15"/>
  <c r="AV136" i="15"/>
  <c r="AU136" i="15"/>
  <c r="AT136" i="15"/>
  <c r="AX135" i="15"/>
  <c r="AV135" i="15"/>
  <c r="AU135" i="15"/>
  <c r="AT135" i="15"/>
  <c r="AX134" i="15"/>
  <c r="AV134" i="15"/>
  <c r="AU134" i="15"/>
  <c r="AT134" i="15"/>
  <c r="AX133" i="15"/>
  <c r="AV133" i="15"/>
  <c r="AU133" i="15"/>
  <c r="AT133" i="15"/>
  <c r="AX132" i="15"/>
  <c r="AV132" i="15"/>
  <c r="AU132" i="15"/>
  <c r="AT132" i="15"/>
  <c r="AX131" i="15"/>
  <c r="AV131" i="15"/>
  <c r="AU131" i="15"/>
  <c r="AT131" i="15"/>
  <c r="AX130" i="15"/>
  <c r="AV130" i="15"/>
  <c r="AU130" i="15"/>
  <c r="AT130" i="15"/>
  <c r="AX129" i="15"/>
  <c r="AV129" i="15"/>
  <c r="AU129" i="15"/>
  <c r="AT129" i="15"/>
  <c r="AX128" i="15"/>
  <c r="AV128" i="15"/>
  <c r="AU128" i="15"/>
  <c r="AT128" i="15"/>
  <c r="AX127" i="15"/>
  <c r="AV127" i="15"/>
  <c r="AU127" i="15"/>
  <c r="AT127" i="15"/>
  <c r="AX126" i="15"/>
  <c r="AV126" i="15"/>
  <c r="AU126" i="15"/>
  <c r="AT126" i="15"/>
  <c r="AX125" i="15"/>
  <c r="AV125" i="15"/>
  <c r="AU125" i="15"/>
  <c r="AT125" i="15"/>
  <c r="AX124" i="15"/>
  <c r="AV124" i="15"/>
  <c r="AU124" i="15"/>
  <c r="AT124" i="15"/>
  <c r="AX123" i="15"/>
  <c r="AV123" i="15"/>
  <c r="AU123" i="15"/>
  <c r="AT123" i="15"/>
  <c r="AX122" i="15"/>
  <c r="AV122" i="15"/>
  <c r="AU122" i="15"/>
  <c r="AT122" i="15"/>
  <c r="AX121" i="15"/>
  <c r="AV121" i="15"/>
  <c r="AU121" i="15"/>
  <c r="AT121" i="15"/>
  <c r="AX120" i="15"/>
  <c r="AV120" i="15"/>
  <c r="AU120" i="15"/>
  <c r="AT120" i="15"/>
  <c r="AX119" i="15"/>
  <c r="AV119" i="15"/>
  <c r="AU119" i="15"/>
  <c r="AT119" i="15"/>
  <c r="AX118" i="15"/>
  <c r="AV118" i="15"/>
  <c r="AU118" i="15"/>
  <c r="AT118" i="15"/>
  <c r="AX117" i="15"/>
  <c r="AV117" i="15"/>
  <c r="AU117" i="15"/>
  <c r="AT117" i="15"/>
  <c r="AX116" i="15"/>
  <c r="AV116" i="15"/>
  <c r="AU116" i="15"/>
  <c r="AT116" i="15"/>
  <c r="AX115" i="15"/>
  <c r="AV115" i="15"/>
  <c r="AU115" i="15"/>
  <c r="AT115" i="15"/>
  <c r="AX114" i="15"/>
  <c r="AV114" i="15"/>
  <c r="AU114" i="15"/>
  <c r="AT114" i="15"/>
  <c r="AX113" i="15"/>
  <c r="AV113" i="15"/>
  <c r="AU113" i="15"/>
  <c r="AT113" i="15"/>
  <c r="AX112" i="15"/>
  <c r="AV112" i="15"/>
  <c r="AU112" i="15"/>
  <c r="AT112" i="15"/>
  <c r="AX111" i="15"/>
  <c r="AV111" i="15"/>
  <c r="AU111" i="15"/>
  <c r="AT111" i="15"/>
  <c r="AX110" i="15"/>
  <c r="AV110" i="15"/>
  <c r="AU110" i="15"/>
  <c r="AT110" i="15"/>
  <c r="AX109" i="15"/>
  <c r="AV109" i="15"/>
  <c r="AU109" i="15"/>
  <c r="AT109" i="15"/>
  <c r="AX108" i="15"/>
  <c r="AV108" i="15"/>
  <c r="AU108" i="15"/>
  <c r="AT108" i="15"/>
  <c r="AX107" i="15"/>
  <c r="AV107" i="15"/>
  <c r="AU107" i="15"/>
  <c r="AT107" i="15"/>
  <c r="AX106" i="15"/>
  <c r="AV106" i="15"/>
  <c r="AU106" i="15"/>
  <c r="AT106" i="15"/>
  <c r="AX105" i="15"/>
  <c r="AV105" i="15"/>
  <c r="AU105" i="15"/>
  <c r="AT105" i="15"/>
  <c r="AX104" i="15"/>
  <c r="AV104" i="15"/>
  <c r="AU104" i="15"/>
  <c r="AT104" i="15"/>
  <c r="AX103" i="15"/>
  <c r="AV103" i="15"/>
  <c r="AU103" i="15"/>
  <c r="AT103" i="15"/>
  <c r="AX102" i="15"/>
  <c r="AV102" i="15"/>
  <c r="AU102" i="15"/>
  <c r="AT102" i="15"/>
  <c r="AX101" i="15"/>
  <c r="AV101" i="15"/>
  <c r="AU101" i="15"/>
  <c r="AT101" i="15"/>
  <c r="AX100" i="15"/>
  <c r="AV100" i="15"/>
  <c r="AU100" i="15"/>
  <c r="AT100" i="15"/>
  <c r="AX99" i="15"/>
  <c r="AV99" i="15"/>
  <c r="AU99" i="15"/>
  <c r="AT99" i="15"/>
  <c r="AX98" i="15"/>
  <c r="AV98" i="15"/>
  <c r="AU98" i="15"/>
  <c r="AT98" i="15"/>
  <c r="AX97" i="15"/>
  <c r="AV97" i="15"/>
  <c r="AU97" i="15"/>
  <c r="AT97" i="15"/>
  <c r="AX96" i="15"/>
  <c r="AV96" i="15"/>
  <c r="AU96" i="15"/>
  <c r="AT96" i="15"/>
  <c r="AX95" i="15"/>
  <c r="AV95" i="15"/>
  <c r="AU95" i="15"/>
  <c r="AT95" i="15"/>
  <c r="AX94" i="15"/>
  <c r="AV94" i="15"/>
  <c r="AU94" i="15"/>
  <c r="AT94" i="15"/>
  <c r="AX93" i="15"/>
  <c r="AV93" i="15"/>
  <c r="AU93" i="15"/>
  <c r="AT93" i="15"/>
  <c r="AX92" i="15"/>
  <c r="AV92" i="15"/>
  <c r="AU92" i="15"/>
  <c r="AT92" i="15"/>
  <c r="AX91" i="15"/>
  <c r="AV91" i="15"/>
  <c r="AU91" i="15"/>
  <c r="AT91" i="15"/>
  <c r="AX90" i="15"/>
  <c r="AV90" i="15"/>
  <c r="AU90" i="15"/>
  <c r="AT90" i="15"/>
  <c r="AX89" i="15"/>
  <c r="AV89" i="15"/>
  <c r="AU89" i="15"/>
  <c r="AT89" i="15"/>
  <c r="AX88" i="15"/>
  <c r="AV88" i="15"/>
  <c r="AU88" i="15"/>
  <c r="AT88" i="15"/>
  <c r="AX87" i="15"/>
  <c r="AV87" i="15"/>
  <c r="AU87" i="15"/>
  <c r="AT87" i="15"/>
  <c r="AX86" i="15"/>
  <c r="AV86" i="15"/>
  <c r="AU86" i="15"/>
  <c r="AT86" i="15"/>
  <c r="AX85" i="15"/>
  <c r="AV85" i="15"/>
  <c r="AU85" i="15"/>
  <c r="AT85" i="15"/>
  <c r="AX84" i="15"/>
  <c r="AV84" i="15"/>
  <c r="AU84" i="15"/>
  <c r="AT84" i="15"/>
  <c r="AX83" i="15"/>
  <c r="AV83" i="15"/>
  <c r="AU83" i="15"/>
  <c r="AT83" i="15"/>
  <c r="AX82" i="15"/>
  <c r="AV82" i="15"/>
  <c r="AU82" i="15"/>
  <c r="AT82" i="15"/>
  <c r="AX81" i="15"/>
  <c r="AV81" i="15"/>
  <c r="AU81" i="15"/>
  <c r="AT81" i="15"/>
  <c r="AX80" i="15"/>
  <c r="AV80" i="15"/>
  <c r="AU80" i="15"/>
  <c r="AT80" i="15"/>
  <c r="AX79" i="15"/>
  <c r="AV79" i="15"/>
  <c r="AU79" i="15"/>
  <c r="AT79" i="15"/>
  <c r="AX78" i="15"/>
  <c r="AV78" i="15"/>
  <c r="AU78" i="15"/>
  <c r="AT78" i="15"/>
  <c r="AX77" i="15"/>
  <c r="AV77" i="15"/>
  <c r="AU77" i="15"/>
  <c r="AT77" i="15"/>
  <c r="AX76" i="15"/>
  <c r="AV76" i="15"/>
  <c r="AU76" i="15"/>
  <c r="AT76" i="15"/>
  <c r="AX75" i="15"/>
  <c r="AV75" i="15"/>
  <c r="AU75" i="15"/>
  <c r="AT75" i="15"/>
  <c r="AX74" i="15"/>
  <c r="AV74" i="15"/>
  <c r="AU74" i="15"/>
  <c r="AT74" i="15"/>
  <c r="AX73" i="15"/>
  <c r="AV73" i="15"/>
  <c r="AU73" i="15"/>
  <c r="AT73" i="15"/>
  <c r="AX72" i="15"/>
  <c r="AV72" i="15"/>
  <c r="AU72" i="15"/>
  <c r="AT72" i="15"/>
  <c r="AX71" i="15"/>
  <c r="AV71" i="15"/>
  <c r="AU71" i="15"/>
  <c r="AT71" i="15"/>
  <c r="AX70" i="15"/>
  <c r="AV70" i="15"/>
  <c r="AU70" i="15"/>
  <c r="AT70" i="15"/>
  <c r="AX69" i="15"/>
  <c r="AV69" i="15"/>
  <c r="AU69" i="15"/>
  <c r="AT69" i="15"/>
  <c r="AX68" i="15"/>
  <c r="AV68" i="15"/>
  <c r="AU68" i="15"/>
  <c r="AT68" i="15"/>
  <c r="AX67" i="15"/>
  <c r="AV67" i="15"/>
  <c r="AU67" i="15"/>
  <c r="AT67" i="15"/>
  <c r="AX66" i="15"/>
  <c r="AV66" i="15"/>
  <c r="AU66" i="15"/>
  <c r="AT66" i="15"/>
  <c r="AX65" i="15"/>
  <c r="AV65" i="15"/>
  <c r="AU65" i="15"/>
  <c r="AT65" i="15"/>
  <c r="AX64" i="15"/>
  <c r="AV64" i="15"/>
  <c r="AU64" i="15"/>
  <c r="AT64" i="15"/>
  <c r="AX63" i="15"/>
  <c r="AV63" i="15"/>
  <c r="AU63" i="15"/>
  <c r="AT63" i="15"/>
  <c r="AX62" i="15"/>
  <c r="AV62" i="15"/>
  <c r="AU62" i="15"/>
  <c r="AT62" i="15"/>
  <c r="AX61" i="15"/>
  <c r="AV61" i="15"/>
  <c r="AU61" i="15"/>
  <c r="AT61" i="15"/>
  <c r="AX60" i="15"/>
  <c r="AV60" i="15"/>
  <c r="AU60" i="15"/>
  <c r="AT60" i="15"/>
  <c r="AX59" i="15"/>
  <c r="AV59" i="15"/>
  <c r="AU59" i="15"/>
  <c r="AT59" i="15"/>
  <c r="AX58" i="15"/>
  <c r="AV58" i="15"/>
  <c r="AU58" i="15"/>
  <c r="AT58" i="15"/>
  <c r="AX57" i="15"/>
  <c r="AV57" i="15"/>
  <c r="AU57" i="15"/>
  <c r="AT57" i="15"/>
  <c r="AX56" i="15"/>
  <c r="AV56" i="15"/>
  <c r="AU56" i="15"/>
  <c r="AT56" i="15"/>
  <c r="AX55" i="15"/>
  <c r="AV55" i="15"/>
  <c r="AU55" i="15"/>
  <c r="AT55" i="15"/>
  <c r="AX54" i="15"/>
  <c r="AV54" i="15"/>
  <c r="AU54" i="15"/>
  <c r="AT54" i="15"/>
  <c r="AX53" i="15"/>
  <c r="AV53" i="15"/>
  <c r="AU53" i="15"/>
  <c r="AT53" i="15"/>
  <c r="AX52" i="15"/>
  <c r="AV52" i="15"/>
  <c r="AU52" i="15"/>
  <c r="AT52" i="15"/>
  <c r="AX51" i="15"/>
  <c r="AV51" i="15"/>
  <c r="AU51" i="15"/>
  <c r="AT51" i="15"/>
  <c r="AX50" i="15"/>
  <c r="AV50" i="15"/>
  <c r="AU50" i="15"/>
  <c r="AT50" i="15"/>
  <c r="AX49" i="15"/>
  <c r="AV49" i="15"/>
  <c r="AU49" i="15"/>
  <c r="AT49" i="15"/>
  <c r="AX48" i="15"/>
  <c r="AV48" i="15"/>
  <c r="AU48" i="15"/>
  <c r="AT48" i="15"/>
  <c r="AX47" i="15"/>
  <c r="AV47" i="15"/>
  <c r="AU47" i="15"/>
  <c r="AT47" i="15"/>
  <c r="AX46" i="15"/>
  <c r="AV46" i="15"/>
  <c r="AU46" i="15"/>
  <c r="AT46" i="15"/>
  <c r="AX45" i="15"/>
  <c r="AV45" i="15"/>
  <c r="AU45" i="15"/>
  <c r="AT45" i="15"/>
  <c r="AX44" i="15"/>
  <c r="AV44" i="15"/>
  <c r="AU44" i="15"/>
  <c r="AT44" i="15"/>
  <c r="AX43" i="15"/>
  <c r="AV43" i="15"/>
  <c r="AU43" i="15"/>
  <c r="AT43" i="15"/>
  <c r="AX42" i="15"/>
  <c r="AV42" i="15"/>
  <c r="AU42" i="15"/>
  <c r="AT42" i="15"/>
  <c r="AX41" i="15"/>
  <c r="AV41" i="15"/>
  <c r="AU41" i="15"/>
  <c r="AT41" i="15"/>
  <c r="AX40" i="15"/>
  <c r="AV40" i="15"/>
  <c r="AU40" i="15"/>
  <c r="AT40" i="15"/>
  <c r="AX39" i="15"/>
  <c r="AV39" i="15"/>
  <c r="AU39" i="15"/>
  <c r="AT39" i="15"/>
  <c r="AX38" i="15"/>
  <c r="AV38" i="15"/>
  <c r="AU38" i="15"/>
  <c r="AT38" i="15"/>
  <c r="AX37" i="15"/>
  <c r="AV37" i="15"/>
  <c r="AU37" i="15"/>
  <c r="AT37" i="15"/>
  <c r="AX36" i="15"/>
  <c r="AV36" i="15"/>
  <c r="AU36" i="15"/>
  <c r="AT36" i="15"/>
  <c r="AX35" i="15"/>
  <c r="AV35" i="15"/>
  <c r="AU35" i="15"/>
  <c r="AT35" i="15"/>
  <c r="AX34" i="15"/>
  <c r="AV34" i="15"/>
  <c r="AU34" i="15"/>
  <c r="AT34" i="15"/>
  <c r="AX33" i="15"/>
  <c r="AV33" i="15"/>
  <c r="AU33" i="15"/>
  <c r="AT33" i="15"/>
  <c r="AX32" i="15"/>
  <c r="AV32" i="15"/>
  <c r="AU32" i="15"/>
  <c r="AT32" i="15"/>
  <c r="AX31" i="15"/>
  <c r="AV31" i="15"/>
  <c r="AU31" i="15"/>
  <c r="AT31" i="15"/>
  <c r="AX30" i="15"/>
  <c r="AV30" i="15"/>
  <c r="AU30" i="15"/>
  <c r="AT30" i="15"/>
  <c r="AX29" i="15"/>
  <c r="AV29" i="15"/>
  <c r="AU29" i="15"/>
  <c r="AT29" i="15"/>
  <c r="AX28" i="15"/>
  <c r="AV28" i="15"/>
  <c r="AU28" i="15"/>
  <c r="AT28" i="15"/>
  <c r="AX27" i="15"/>
  <c r="AV27" i="15"/>
  <c r="AU27" i="15"/>
  <c r="AT27" i="15"/>
  <c r="AX26" i="15"/>
  <c r="AV26" i="15"/>
  <c r="AU26" i="15"/>
  <c r="AT26" i="15"/>
  <c r="AX25" i="15"/>
  <c r="AV25" i="15"/>
  <c r="AU25" i="15"/>
  <c r="AT25" i="15"/>
  <c r="AX24" i="15"/>
  <c r="AV24" i="15"/>
  <c r="AU24" i="15"/>
  <c r="AT24" i="15"/>
  <c r="AX23" i="15"/>
  <c r="AV23" i="15"/>
  <c r="AU23" i="15"/>
  <c r="AT23" i="15"/>
  <c r="AX22" i="15"/>
  <c r="AV22" i="15"/>
  <c r="AU22" i="15"/>
  <c r="AT22" i="15"/>
  <c r="AX21" i="15"/>
  <c r="AV21" i="15"/>
  <c r="AU21" i="15"/>
  <c r="AT21" i="15"/>
  <c r="AX20" i="15"/>
  <c r="AV20" i="15"/>
  <c r="AU20" i="15"/>
  <c r="AT20" i="15"/>
  <c r="AX19" i="15"/>
  <c r="AV19" i="15"/>
  <c r="AU19" i="15"/>
  <c r="AT19" i="15"/>
  <c r="AX18" i="15"/>
  <c r="AV18" i="15"/>
  <c r="AU18" i="15"/>
  <c r="AT18" i="15"/>
  <c r="AX17" i="15"/>
  <c r="AV17" i="15"/>
  <c r="AU17" i="15"/>
  <c r="AT17" i="15"/>
  <c r="AX16" i="15"/>
  <c r="AV16" i="15"/>
  <c r="AU16" i="15"/>
  <c r="AT16" i="15"/>
  <c r="AX15" i="15"/>
  <c r="AV15" i="15"/>
  <c r="AU15" i="15"/>
  <c r="AT15" i="15"/>
  <c r="AX14" i="15"/>
  <c r="AV14" i="15"/>
  <c r="AU14" i="15"/>
  <c r="AT14" i="15"/>
  <c r="AX13" i="15"/>
  <c r="AV13" i="15"/>
  <c r="AU13" i="15"/>
  <c r="AT13" i="15"/>
  <c r="AX12" i="15"/>
  <c r="AV12" i="15"/>
  <c r="AU12" i="15"/>
  <c r="AT12" i="15"/>
  <c r="AX11" i="15"/>
  <c r="AV11" i="15"/>
  <c r="AU11" i="15"/>
  <c r="AT11" i="15"/>
  <c r="AX10" i="15"/>
  <c r="AV10" i="15"/>
  <c r="AU10" i="15"/>
  <c r="AT10" i="15"/>
  <c r="AX9" i="15"/>
  <c r="AV9" i="15"/>
  <c r="AU9" i="15"/>
  <c r="AT9" i="15"/>
  <c r="AX8" i="15"/>
  <c r="AV8" i="15"/>
  <c r="AU8" i="15"/>
  <c r="AT8" i="15"/>
  <c r="AX7" i="15"/>
  <c r="AV7" i="15"/>
  <c r="AU7" i="15"/>
  <c r="AT7" i="15"/>
  <c r="AX6" i="15"/>
  <c r="AV6" i="15"/>
  <c r="AU6" i="15"/>
  <c r="AT6" i="15"/>
  <c r="AX5" i="15"/>
  <c r="AV5" i="15"/>
  <c r="AU5" i="15"/>
  <c r="AT5" i="15"/>
  <c r="AX4" i="15"/>
  <c r="AV4" i="15"/>
  <c r="AU4" i="15"/>
  <c r="AT4" i="15"/>
  <c r="AX3" i="15"/>
  <c r="AV3" i="15"/>
  <c r="AU3" i="15"/>
  <c r="AT3" i="15"/>
  <c r="AN792" i="21"/>
  <c r="AL792" i="21"/>
  <c r="AK792" i="21"/>
  <c r="AJ792" i="21"/>
  <c r="AN791" i="21"/>
  <c r="AL791" i="21"/>
  <c r="AK791" i="21"/>
  <c r="AJ791" i="21"/>
  <c r="AN790" i="21"/>
  <c r="AL790" i="21"/>
  <c r="AK790" i="21"/>
  <c r="AJ790" i="21"/>
  <c r="AN789" i="21"/>
  <c r="AL789" i="21"/>
  <c r="AK789" i="21"/>
  <c r="AJ789" i="21"/>
  <c r="AN788" i="21"/>
  <c r="AL788" i="21"/>
  <c r="AK788" i="21"/>
  <c r="AJ788" i="21"/>
  <c r="AN787" i="21"/>
  <c r="AL787" i="21"/>
  <c r="AK787" i="21"/>
  <c r="AJ787" i="21"/>
  <c r="AN786" i="21"/>
  <c r="AL786" i="21"/>
  <c r="AK786" i="21"/>
  <c r="AJ786" i="21"/>
  <c r="AN785" i="21"/>
  <c r="AL785" i="21"/>
  <c r="AK785" i="21"/>
  <c r="AJ785" i="21"/>
  <c r="AN784" i="21"/>
  <c r="AL784" i="21"/>
  <c r="AK784" i="21"/>
  <c r="AJ784" i="21"/>
  <c r="AN783" i="21"/>
  <c r="AL783" i="21"/>
  <c r="AK783" i="21"/>
  <c r="AJ783" i="21"/>
  <c r="AN782" i="21"/>
  <c r="AL782" i="21"/>
  <c r="AK782" i="21"/>
  <c r="AJ782" i="21"/>
  <c r="AN781" i="21"/>
  <c r="AL781" i="21"/>
  <c r="AK781" i="21"/>
  <c r="AJ781" i="21"/>
  <c r="AN780" i="21"/>
  <c r="AL780" i="21"/>
  <c r="AK780" i="21"/>
  <c r="AJ780" i="21"/>
  <c r="AN779" i="21"/>
  <c r="AL779" i="21"/>
  <c r="AK779" i="21"/>
  <c r="AJ779" i="21"/>
  <c r="AN778" i="21"/>
  <c r="AL778" i="21"/>
  <c r="AK778" i="21"/>
  <c r="AJ778" i="21"/>
  <c r="AN777" i="21"/>
  <c r="AL777" i="21"/>
  <c r="AK777" i="21"/>
  <c r="AJ777" i="21"/>
  <c r="AN776" i="21"/>
  <c r="AL776" i="21"/>
  <c r="AK776" i="21"/>
  <c r="AJ776" i="21"/>
  <c r="AN775" i="21"/>
  <c r="AL775" i="21"/>
  <c r="AK775" i="21"/>
  <c r="AJ775" i="21"/>
  <c r="AN774" i="21"/>
  <c r="AL774" i="21"/>
  <c r="AK774" i="21"/>
  <c r="AJ774" i="21"/>
  <c r="AN773" i="21"/>
  <c r="AL773" i="21"/>
  <c r="AK773" i="21"/>
  <c r="AJ773" i="21"/>
  <c r="AN772" i="21"/>
  <c r="AL772" i="21"/>
  <c r="AK772" i="21"/>
  <c r="AJ772" i="21"/>
  <c r="AN771" i="21"/>
  <c r="AL771" i="21"/>
  <c r="AK771" i="21"/>
  <c r="AJ771" i="21"/>
  <c r="AN770" i="21"/>
  <c r="AL770" i="21"/>
  <c r="AK770" i="21"/>
  <c r="AJ770" i="21"/>
  <c r="AN769" i="21"/>
  <c r="AL769" i="21"/>
  <c r="AK769" i="21"/>
  <c r="AJ769" i="21"/>
  <c r="AN768" i="21"/>
  <c r="AL768" i="21"/>
  <c r="AK768" i="21"/>
  <c r="AJ768" i="21"/>
  <c r="AN767" i="21"/>
  <c r="AL767" i="21"/>
  <c r="AK767" i="21"/>
  <c r="AJ767" i="21"/>
  <c r="AN766" i="21"/>
  <c r="AL766" i="21"/>
  <c r="AK766" i="21"/>
  <c r="AJ766" i="21"/>
  <c r="AN765" i="21"/>
  <c r="AL765" i="21"/>
  <c r="AK765" i="21"/>
  <c r="AJ765" i="21"/>
  <c r="AN764" i="21"/>
  <c r="AL764" i="21"/>
  <c r="AK764" i="21"/>
  <c r="AJ764" i="21"/>
  <c r="AN763" i="21"/>
  <c r="AL763" i="21"/>
  <c r="AK763" i="21"/>
  <c r="AJ763" i="21"/>
  <c r="AN762" i="21"/>
  <c r="AL762" i="21"/>
  <c r="AK762" i="21"/>
  <c r="AJ762" i="21"/>
  <c r="AN761" i="21"/>
  <c r="AL761" i="21"/>
  <c r="AK761" i="21"/>
  <c r="AJ761" i="21"/>
  <c r="AN760" i="21"/>
  <c r="AL760" i="21"/>
  <c r="AK760" i="21"/>
  <c r="AJ760" i="21"/>
  <c r="AN759" i="21"/>
  <c r="AL759" i="21"/>
  <c r="AK759" i="21"/>
  <c r="AJ759" i="21"/>
  <c r="AN758" i="21"/>
  <c r="AL758" i="21"/>
  <c r="AK758" i="21"/>
  <c r="AJ758" i="21"/>
  <c r="AN757" i="21"/>
  <c r="AL757" i="21"/>
  <c r="AK757" i="21"/>
  <c r="AJ757" i="21"/>
  <c r="AN756" i="21"/>
  <c r="AL756" i="21"/>
  <c r="AK756" i="21"/>
  <c r="AJ756" i="21"/>
  <c r="AN755" i="21"/>
  <c r="AL755" i="21"/>
  <c r="AK755" i="21"/>
  <c r="AJ755" i="21"/>
  <c r="AN754" i="21"/>
  <c r="AL754" i="21"/>
  <c r="AK754" i="21"/>
  <c r="AJ754" i="21"/>
  <c r="AN753" i="21"/>
  <c r="AL753" i="21"/>
  <c r="AK753" i="21"/>
  <c r="AJ753" i="21"/>
  <c r="AN752" i="21"/>
  <c r="AL752" i="21"/>
  <c r="AK752" i="21"/>
  <c r="AJ752" i="21"/>
  <c r="AN751" i="21"/>
  <c r="AL751" i="21"/>
  <c r="AK751" i="21"/>
  <c r="AJ751" i="21"/>
  <c r="AN750" i="21"/>
  <c r="AL750" i="21"/>
  <c r="AK750" i="21"/>
  <c r="AJ750" i="21"/>
  <c r="AN749" i="21"/>
  <c r="AL749" i="21"/>
  <c r="AK749" i="21"/>
  <c r="AJ749" i="21"/>
  <c r="AN748" i="21"/>
  <c r="AL748" i="21"/>
  <c r="AK748" i="21"/>
  <c r="AJ748" i="21"/>
  <c r="AZ748" i="21" s="1"/>
  <c r="AN747" i="21"/>
  <c r="AL747" i="21"/>
  <c r="AK747" i="21"/>
  <c r="AJ747" i="21"/>
  <c r="AN746" i="21"/>
  <c r="AL746" i="21"/>
  <c r="AK746" i="21"/>
  <c r="AJ746" i="21"/>
  <c r="AN745" i="21"/>
  <c r="AL745" i="21"/>
  <c r="AK745" i="21"/>
  <c r="AJ745" i="21"/>
  <c r="AN744" i="21"/>
  <c r="AL744" i="21"/>
  <c r="AK744" i="21"/>
  <c r="AJ744" i="21"/>
  <c r="AN743" i="21"/>
  <c r="AL743" i="21"/>
  <c r="AK743" i="21"/>
  <c r="AJ743" i="21"/>
  <c r="AN742" i="21"/>
  <c r="AL742" i="21"/>
  <c r="AK742" i="21"/>
  <c r="AJ742" i="21"/>
  <c r="AN741" i="21"/>
  <c r="AL741" i="21"/>
  <c r="AK741" i="21"/>
  <c r="AJ741" i="21"/>
  <c r="AN740" i="21"/>
  <c r="AL740" i="21"/>
  <c r="AK740" i="21"/>
  <c r="AJ740" i="21"/>
  <c r="AN739" i="21"/>
  <c r="AL739" i="21"/>
  <c r="AK739" i="21"/>
  <c r="AJ739" i="21"/>
  <c r="AN738" i="21"/>
  <c r="AL738" i="21"/>
  <c r="AK738" i="21"/>
  <c r="AJ738" i="21"/>
  <c r="AN737" i="21"/>
  <c r="AL737" i="21"/>
  <c r="AK737" i="21"/>
  <c r="AJ737" i="21"/>
  <c r="AN736" i="21"/>
  <c r="AL736" i="21"/>
  <c r="AK736" i="21"/>
  <c r="AJ736" i="21"/>
  <c r="AZ736" i="21" s="1"/>
  <c r="AN735" i="21"/>
  <c r="AL735" i="21"/>
  <c r="AK735" i="21"/>
  <c r="AJ735" i="21"/>
  <c r="AN734" i="21"/>
  <c r="AL734" i="21"/>
  <c r="AK734" i="21"/>
  <c r="AJ734" i="21"/>
  <c r="AZ734" i="21" s="1"/>
  <c r="AN733" i="21"/>
  <c r="AL733" i="21"/>
  <c r="AK733" i="21"/>
  <c r="AJ733" i="21"/>
  <c r="AN732" i="21"/>
  <c r="AL732" i="21"/>
  <c r="AK732" i="21"/>
  <c r="AJ732" i="21"/>
  <c r="AN731" i="21"/>
  <c r="AL731" i="21"/>
  <c r="AK731" i="21"/>
  <c r="AJ731" i="21"/>
  <c r="AN730" i="21"/>
  <c r="AL730" i="21"/>
  <c r="AK730" i="21"/>
  <c r="AJ730" i="21"/>
  <c r="AN729" i="21"/>
  <c r="AL729" i="21"/>
  <c r="AK729" i="21"/>
  <c r="AJ729" i="21"/>
  <c r="AN728" i="21"/>
  <c r="AL728" i="21"/>
  <c r="AK728" i="21"/>
  <c r="AJ728" i="21"/>
  <c r="AZ728" i="21" s="1"/>
  <c r="AN727" i="21"/>
  <c r="AL727" i="21"/>
  <c r="AK727" i="21"/>
  <c r="AJ727" i="21"/>
  <c r="AN726" i="21"/>
  <c r="AL726" i="21"/>
  <c r="AK726" i="21"/>
  <c r="AJ726" i="21"/>
  <c r="AN725" i="21"/>
  <c r="AL725" i="21"/>
  <c r="AK725" i="21"/>
  <c r="AJ725" i="21"/>
  <c r="AN724" i="21"/>
  <c r="AL724" i="21"/>
  <c r="AK724" i="21"/>
  <c r="AJ724" i="21"/>
  <c r="AZ724" i="21" s="1"/>
  <c r="AN723" i="21"/>
  <c r="AL723" i="21"/>
  <c r="AK723" i="21"/>
  <c r="AJ723" i="21"/>
  <c r="AN722" i="21"/>
  <c r="AL722" i="21"/>
  <c r="AK722" i="21"/>
  <c r="AJ722" i="21"/>
  <c r="AN721" i="21"/>
  <c r="AL721" i="21"/>
  <c r="AK721" i="21"/>
  <c r="AJ721" i="21"/>
  <c r="AN720" i="21"/>
  <c r="AL720" i="21"/>
  <c r="AK720" i="21"/>
  <c r="AJ720" i="21"/>
  <c r="AN719" i="21"/>
  <c r="AL719" i="21"/>
  <c r="AK719" i="21"/>
  <c r="AJ719" i="21"/>
  <c r="AZ719" i="21" s="1"/>
  <c r="AN718" i="21"/>
  <c r="AL718" i="21"/>
  <c r="AK718" i="21"/>
  <c r="AJ718" i="21"/>
  <c r="AN717" i="21"/>
  <c r="AL717" i="21"/>
  <c r="AK717" i="21"/>
  <c r="AJ717" i="21"/>
  <c r="AN716" i="21"/>
  <c r="AL716" i="21"/>
  <c r="AK716" i="21"/>
  <c r="AJ716" i="21"/>
  <c r="AN715" i="21"/>
  <c r="AL715" i="21"/>
  <c r="AK715" i="21"/>
  <c r="AJ715" i="21"/>
  <c r="AN714" i="21"/>
  <c r="AL714" i="21"/>
  <c r="AK714" i="21"/>
  <c r="AJ714" i="21"/>
  <c r="AN713" i="21"/>
  <c r="AL713" i="21"/>
  <c r="AK713" i="21"/>
  <c r="AJ713" i="21"/>
  <c r="AN712" i="21"/>
  <c r="AL712" i="21"/>
  <c r="AK712" i="21"/>
  <c r="AJ712" i="21"/>
  <c r="AZ712" i="21" s="1"/>
  <c r="AN711" i="21"/>
  <c r="AL711" i="21"/>
  <c r="AK711" i="21"/>
  <c r="AJ711" i="21"/>
  <c r="AN710" i="21"/>
  <c r="AL710" i="21"/>
  <c r="AK710" i="21"/>
  <c r="AJ710" i="21"/>
  <c r="AN709" i="21"/>
  <c r="AL709" i="21"/>
  <c r="AK709" i="21"/>
  <c r="AJ709" i="21"/>
  <c r="AN708" i="21"/>
  <c r="AL708" i="21"/>
  <c r="AK708" i="21"/>
  <c r="AJ708" i="21"/>
  <c r="AZ708" i="21" s="1"/>
  <c r="AN707" i="21"/>
  <c r="AL707" i="21"/>
  <c r="AK707" i="21"/>
  <c r="AJ707" i="21"/>
  <c r="AN706" i="21"/>
  <c r="AL706" i="21"/>
  <c r="AK706" i="21"/>
  <c r="AJ706" i="21"/>
  <c r="AN705" i="21"/>
  <c r="AL705" i="21"/>
  <c r="AK705" i="21"/>
  <c r="AJ705" i="21"/>
  <c r="AN704" i="21"/>
  <c r="AL704" i="21"/>
  <c r="AK704" i="21"/>
  <c r="AJ704" i="21"/>
  <c r="AN703" i="21"/>
  <c r="AL703" i="21"/>
  <c r="AK703" i="21"/>
  <c r="AJ703" i="21"/>
  <c r="AN702" i="21"/>
  <c r="AL702" i="21"/>
  <c r="AK702" i="21"/>
  <c r="AJ702" i="21"/>
  <c r="AN701" i="21"/>
  <c r="AL701" i="21"/>
  <c r="AK701" i="21"/>
  <c r="AJ701" i="21"/>
  <c r="AZ701" i="21" s="1"/>
  <c r="AN700" i="21"/>
  <c r="AL700" i="21"/>
  <c r="AK700" i="21"/>
  <c r="AJ700" i="21"/>
  <c r="AZ700" i="21" s="1"/>
  <c r="AN699" i="21"/>
  <c r="AL699" i="21"/>
  <c r="AK699" i="21"/>
  <c r="AJ699" i="21"/>
  <c r="AZ699" i="21" s="1"/>
  <c r="AN698" i="21"/>
  <c r="AL698" i="21"/>
  <c r="AK698" i="21"/>
  <c r="AJ698" i="21"/>
  <c r="AN697" i="21"/>
  <c r="AL697" i="21"/>
  <c r="AK697" i="21"/>
  <c r="AJ697" i="21"/>
  <c r="AZ697" i="21" s="1"/>
  <c r="AN696" i="21"/>
  <c r="AL696" i="21"/>
  <c r="AK696" i="21"/>
  <c r="AJ696" i="21"/>
  <c r="AZ696" i="21" s="1"/>
  <c r="AN695" i="21"/>
  <c r="AL695" i="21"/>
  <c r="AK695" i="21"/>
  <c r="AJ695" i="21"/>
  <c r="AN694" i="21"/>
  <c r="AL694" i="21"/>
  <c r="AK694" i="21"/>
  <c r="AJ694" i="21"/>
  <c r="AZ694" i="21" s="1"/>
  <c r="AN693" i="21"/>
  <c r="AL693" i="21"/>
  <c r="AK693" i="21"/>
  <c r="AJ693" i="21"/>
  <c r="AN692" i="21"/>
  <c r="AL692" i="21"/>
  <c r="AK692" i="21"/>
  <c r="AJ692" i="21"/>
  <c r="AZ692" i="21" s="1"/>
  <c r="AN691" i="21"/>
  <c r="AL691" i="21"/>
  <c r="AK691" i="21"/>
  <c r="AJ691" i="21"/>
  <c r="AN690" i="21"/>
  <c r="AL690" i="21"/>
  <c r="AK690" i="21"/>
  <c r="AJ690" i="21"/>
  <c r="AZ690" i="21" s="1"/>
  <c r="AN689" i="21"/>
  <c r="AL689" i="21"/>
  <c r="AK689" i="21"/>
  <c r="AJ689" i="21"/>
  <c r="AZ689" i="21" s="1"/>
  <c r="AN688" i="21"/>
  <c r="AL688" i="21"/>
  <c r="AK688" i="21"/>
  <c r="AJ688" i="21"/>
  <c r="AZ688" i="21" s="1"/>
  <c r="AN687" i="21"/>
  <c r="AL687" i="21"/>
  <c r="AK687" i="21"/>
  <c r="AJ687" i="21"/>
  <c r="AZ687" i="21" s="1"/>
  <c r="AN686" i="21"/>
  <c r="AL686" i="21"/>
  <c r="AK686" i="21"/>
  <c r="AJ686" i="21"/>
  <c r="AZ686" i="21" s="1"/>
  <c r="AN685" i="21"/>
  <c r="AL685" i="21"/>
  <c r="AK685" i="21"/>
  <c r="AJ685" i="21"/>
  <c r="AN684" i="21"/>
  <c r="AL684" i="21"/>
  <c r="AK684" i="21"/>
  <c r="AJ684" i="21"/>
  <c r="AZ684" i="21" s="1"/>
  <c r="AN683" i="21"/>
  <c r="AL683" i="21"/>
  <c r="AK683" i="21"/>
  <c r="AJ683" i="21"/>
  <c r="AN682" i="21"/>
  <c r="AL682" i="21"/>
  <c r="AK682" i="21"/>
  <c r="AJ682" i="21"/>
  <c r="AN681" i="21"/>
  <c r="AL681" i="21"/>
  <c r="AK681" i="21"/>
  <c r="AJ681" i="21"/>
  <c r="AZ681" i="21" s="1"/>
  <c r="AN680" i="21"/>
  <c r="AL680" i="21"/>
  <c r="AK680" i="21"/>
  <c r="AJ680" i="21"/>
  <c r="AZ680" i="21" s="1"/>
  <c r="AN679" i="21"/>
  <c r="AL679" i="21"/>
  <c r="AK679" i="21"/>
  <c r="AJ679" i="21"/>
  <c r="AZ679" i="21" s="1"/>
  <c r="AN678" i="21"/>
  <c r="AL678" i="21"/>
  <c r="AK678" i="21"/>
  <c r="AJ678" i="21"/>
  <c r="AN677" i="21"/>
  <c r="AL677" i="21"/>
  <c r="AK677" i="21"/>
  <c r="AJ677" i="21"/>
  <c r="AZ677" i="21" s="1"/>
  <c r="AN676" i="21"/>
  <c r="AL676" i="21"/>
  <c r="AK676" i="21"/>
  <c r="AJ676" i="21"/>
  <c r="AN675" i="21"/>
  <c r="AL675" i="21"/>
  <c r="AK675" i="21"/>
  <c r="AJ675" i="21"/>
  <c r="AZ675" i="21" s="1"/>
  <c r="AN674" i="21"/>
  <c r="AL674" i="21"/>
  <c r="AK674" i="21"/>
  <c r="AJ674" i="21"/>
  <c r="AZ674" i="21" s="1"/>
  <c r="AN673" i="21"/>
  <c r="AL673" i="21"/>
  <c r="AK673" i="21"/>
  <c r="AJ673" i="21"/>
  <c r="AZ673" i="21" s="1"/>
  <c r="AN672" i="21"/>
  <c r="AL672" i="21"/>
  <c r="AK672" i="21"/>
  <c r="AJ672" i="21"/>
  <c r="AZ672" i="21" s="1"/>
  <c r="AN671" i="21"/>
  <c r="AL671" i="21"/>
  <c r="AK671" i="21"/>
  <c r="AJ671" i="21"/>
  <c r="AZ671" i="21" s="1"/>
  <c r="AN670" i="21"/>
  <c r="AL670" i="21"/>
  <c r="AK670" i="21"/>
  <c r="AJ670" i="21"/>
  <c r="AN669" i="21"/>
  <c r="AL669" i="21"/>
  <c r="AK669" i="21"/>
  <c r="AJ669" i="21"/>
  <c r="AZ669" i="21" s="1"/>
  <c r="AN668" i="21"/>
  <c r="AL668" i="21"/>
  <c r="AK668" i="21"/>
  <c r="AJ668" i="21"/>
  <c r="AN667" i="21"/>
  <c r="AL667" i="21"/>
  <c r="AK667" i="21"/>
  <c r="AJ667" i="21"/>
  <c r="AN666" i="21"/>
  <c r="AL666" i="21"/>
  <c r="AK666" i="21"/>
  <c r="AJ666" i="21"/>
  <c r="AN665" i="21"/>
  <c r="AL665" i="21"/>
  <c r="AK665" i="21"/>
  <c r="AJ665" i="21"/>
  <c r="AZ665" i="21" s="1"/>
  <c r="AN664" i="21"/>
  <c r="AL664" i="21"/>
  <c r="AK664" i="21"/>
  <c r="AJ664" i="21"/>
  <c r="AN663" i="21"/>
  <c r="AL663" i="21"/>
  <c r="AK663" i="21"/>
  <c r="AJ663" i="21"/>
  <c r="AN662" i="21"/>
  <c r="AL662" i="21"/>
  <c r="AK662" i="21"/>
  <c r="AJ662" i="21"/>
  <c r="AN661" i="21"/>
  <c r="AL661" i="21"/>
  <c r="AK661" i="21"/>
  <c r="AJ661" i="21"/>
  <c r="AN660" i="21"/>
  <c r="AL660" i="21"/>
  <c r="AK660" i="21"/>
  <c r="AJ660" i="21"/>
  <c r="AZ660" i="21" s="1"/>
  <c r="AN659" i="21"/>
  <c r="AL659" i="21"/>
  <c r="AK659" i="21"/>
  <c r="AJ659" i="21"/>
  <c r="AN658" i="21"/>
  <c r="AL658" i="21"/>
  <c r="AK658" i="21"/>
  <c r="AJ658" i="21"/>
  <c r="AN657" i="21"/>
  <c r="AL657" i="21"/>
  <c r="AK657" i="21"/>
  <c r="AJ657" i="21"/>
  <c r="AN656" i="21"/>
  <c r="AL656" i="21"/>
  <c r="AK656" i="21"/>
  <c r="AJ656" i="21"/>
  <c r="AN655" i="21"/>
  <c r="AL655" i="21"/>
  <c r="AK655" i="21"/>
  <c r="AJ655" i="21"/>
  <c r="AN654" i="21"/>
  <c r="AL654" i="21"/>
  <c r="AK654" i="21"/>
  <c r="AJ654" i="21"/>
  <c r="AN653" i="21"/>
  <c r="AL653" i="21"/>
  <c r="AK653" i="21"/>
  <c r="AJ653" i="21"/>
  <c r="AZ653" i="21" s="1"/>
  <c r="AN652" i="21"/>
  <c r="AL652" i="21"/>
  <c r="AK652" i="21"/>
  <c r="AJ652" i="21"/>
  <c r="AZ652" i="21" s="1"/>
  <c r="AN651" i="21"/>
  <c r="AL651" i="21"/>
  <c r="AK651" i="21"/>
  <c r="AJ651" i="21"/>
  <c r="AN650" i="21"/>
  <c r="AL650" i="21"/>
  <c r="AK650" i="21"/>
  <c r="AJ650" i="21"/>
  <c r="AN649" i="21"/>
  <c r="AL649" i="21"/>
  <c r="AK649" i="21"/>
  <c r="AJ649" i="21"/>
  <c r="AN648" i="21"/>
  <c r="AL648" i="21"/>
  <c r="AK648" i="21"/>
  <c r="AJ648" i="21"/>
  <c r="AZ648" i="21" s="1"/>
  <c r="AN647" i="21"/>
  <c r="AL647" i="21"/>
  <c r="AK647" i="21"/>
  <c r="AJ647" i="21"/>
  <c r="AN646" i="21"/>
  <c r="AL646" i="21"/>
  <c r="AK646" i="21"/>
  <c r="AJ646" i="21"/>
  <c r="AN645" i="21"/>
  <c r="AL645" i="21"/>
  <c r="AK645" i="21"/>
  <c r="AJ645" i="21"/>
  <c r="AN644" i="21"/>
  <c r="AL644" i="21"/>
  <c r="AK644" i="21"/>
  <c r="AJ644" i="21"/>
  <c r="AN643" i="21"/>
  <c r="AL643" i="21"/>
  <c r="AK643" i="21"/>
  <c r="AJ643" i="21"/>
  <c r="AN642" i="21"/>
  <c r="AL642" i="21"/>
  <c r="AK642" i="21"/>
  <c r="AJ642" i="21"/>
  <c r="AN641" i="21"/>
  <c r="AL641" i="21"/>
  <c r="AK641" i="21"/>
  <c r="AJ641" i="21"/>
  <c r="AN640" i="21"/>
  <c r="AL640" i="21"/>
  <c r="AK640" i="21"/>
  <c r="AJ640" i="21"/>
  <c r="AZ640" i="21" s="1"/>
  <c r="AN639" i="21"/>
  <c r="AL639" i="21"/>
  <c r="AK639" i="21"/>
  <c r="AJ639" i="21"/>
  <c r="AN638" i="21"/>
  <c r="AL638" i="21"/>
  <c r="AK638" i="21"/>
  <c r="AJ638" i="21"/>
  <c r="AN637" i="21"/>
  <c r="AL637" i="21"/>
  <c r="AK637" i="21"/>
  <c r="AJ637" i="21"/>
  <c r="AN636" i="21"/>
  <c r="AL636" i="21"/>
  <c r="AK636" i="21"/>
  <c r="AJ636" i="21"/>
  <c r="AN635" i="21"/>
  <c r="AL635" i="21"/>
  <c r="AK635" i="21"/>
  <c r="AJ635" i="21"/>
  <c r="AN634" i="21"/>
  <c r="AL634" i="21"/>
  <c r="AK634" i="21"/>
  <c r="AJ634" i="21"/>
  <c r="AN633" i="21"/>
  <c r="AL633" i="21"/>
  <c r="AK633" i="21"/>
  <c r="AJ633" i="21"/>
  <c r="AN632" i="21"/>
  <c r="AL632" i="21"/>
  <c r="AK632" i="21"/>
  <c r="AJ632" i="21"/>
  <c r="AZ632" i="21" s="1"/>
  <c r="AN631" i="21"/>
  <c r="AL631" i="21"/>
  <c r="AK631" i="21"/>
  <c r="AJ631" i="21"/>
  <c r="AN630" i="21"/>
  <c r="AL630" i="21"/>
  <c r="AK630" i="21"/>
  <c r="AJ630" i="21"/>
  <c r="AN629" i="21"/>
  <c r="AL629" i="21"/>
  <c r="AK629" i="21"/>
  <c r="AJ629" i="21"/>
  <c r="AN628" i="21"/>
  <c r="AL628" i="21"/>
  <c r="AK628" i="21"/>
  <c r="AJ628" i="21"/>
  <c r="AZ628" i="21" s="1"/>
  <c r="AN627" i="21"/>
  <c r="AL627" i="21"/>
  <c r="AK627" i="21"/>
  <c r="AJ627" i="21"/>
  <c r="AN626" i="21"/>
  <c r="AL626" i="21"/>
  <c r="AK626" i="21"/>
  <c r="AJ626" i="21"/>
  <c r="AZ626" i="21" s="1"/>
  <c r="AN625" i="21"/>
  <c r="AL625" i="21"/>
  <c r="AK625" i="21"/>
  <c r="AJ625" i="21"/>
  <c r="AZ625" i="21" s="1"/>
  <c r="AN624" i="21"/>
  <c r="AL624" i="21"/>
  <c r="AK624" i="21"/>
  <c r="AJ624" i="21"/>
  <c r="AN623" i="21"/>
  <c r="AL623" i="21"/>
  <c r="AK623" i="21"/>
  <c r="AJ623" i="21"/>
  <c r="AN622" i="21"/>
  <c r="AL622" i="21"/>
  <c r="AK622" i="21"/>
  <c r="AJ622" i="21"/>
  <c r="AN621" i="21"/>
  <c r="AL621" i="21"/>
  <c r="AK621" i="21"/>
  <c r="AJ621" i="21"/>
  <c r="AN620" i="21"/>
  <c r="AL620" i="21"/>
  <c r="AK620" i="21"/>
  <c r="AJ620" i="21"/>
  <c r="AN619" i="21"/>
  <c r="AL619" i="21"/>
  <c r="AK619" i="21"/>
  <c r="AJ619" i="21"/>
  <c r="AN618" i="21"/>
  <c r="AL618" i="21"/>
  <c r="AK618" i="21"/>
  <c r="AJ618" i="21"/>
  <c r="AN617" i="21"/>
  <c r="AL617" i="21"/>
  <c r="AK617" i="21"/>
  <c r="AJ617" i="21"/>
  <c r="AZ617" i="21" s="1"/>
  <c r="AN616" i="21"/>
  <c r="AL616" i="21"/>
  <c r="AK616" i="21"/>
  <c r="AJ616" i="21"/>
  <c r="AN615" i="21"/>
  <c r="AL615" i="21"/>
  <c r="AK615" i="21"/>
  <c r="AJ615" i="21"/>
  <c r="AN614" i="21"/>
  <c r="AL614" i="21"/>
  <c r="AK614" i="21"/>
  <c r="AJ614" i="21"/>
  <c r="AN613" i="21"/>
  <c r="AL613" i="21"/>
  <c r="AK613" i="21"/>
  <c r="AJ613" i="21"/>
  <c r="AN612" i="21"/>
  <c r="AL612" i="21"/>
  <c r="AK612" i="21"/>
  <c r="AJ612" i="21"/>
  <c r="AN611" i="21"/>
  <c r="AL611" i="21"/>
  <c r="AK611" i="21"/>
  <c r="AJ611" i="21"/>
  <c r="AZ611" i="21" s="1"/>
  <c r="AN610" i="21"/>
  <c r="AL610" i="21"/>
  <c r="AK610" i="21"/>
  <c r="AJ610" i="21"/>
  <c r="AN609" i="21"/>
  <c r="AL609" i="21"/>
  <c r="AK609" i="21"/>
  <c r="AJ609" i="21"/>
  <c r="AN608" i="21"/>
  <c r="AL608" i="21"/>
  <c r="AK608" i="21"/>
  <c r="AJ608" i="21"/>
  <c r="AN607" i="21"/>
  <c r="AL607" i="21"/>
  <c r="AK607" i="21"/>
  <c r="AJ607" i="21"/>
  <c r="AN606" i="21"/>
  <c r="AL606" i="21"/>
  <c r="AK606" i="21"/>
  <c r="AJ606" i="21"/>
  <c r="AN605" i="21"/>
  <c r="AL605" i="21"/>
  <c r="AK605" i="21"/>
  <c r="AJ605" i="21"/>
  <c r="AN604" i="21"/>
  <c r="AL604" i="21"/>
  <c r="AK604" i="21"/>
  <c r="AJ604" i="21"/>
  <c r="AN603" i="21"/>
  <c r="AL603" i="21"/>
  <c r="AK603" i="21"/>
  <c r="AJ603" i="21"/>
  <c r="AN602" i="21"/>
  <c r="AL602" i="21"/>
  <c r="AK602" i="21"/>
  <c r="AJ602" i="21"/>
  <c r="AN601" i="21"/>
  <c r="AL601" i="21"/>
  <c r="AK601" i="21"/>
  <c r="AJ601" i="21"/>
  <c r="AZ601" i="21" s="1"/>
  <c r="AN600" i="21"/>
  <c r="AL600" i="21"/>
  <c r="AK600" i="21"/>
  <c r="AJ600" i="21"/>
  <c r="AN599" i="21"/>
  <c r="AL599" i="21"/>
  <c r="AK599" i="21"/>
  <c r="AJ599" i="21"/>
  <c r="AN598" i="21"/>
  <c r="AL598" i="21"/>
  <c r="AK598" i="21"/>
  <c r="AJ598" i="21"/>
  <c r="AZ598" i="21" s="1"/>
  <c r="AN597" i="21"/>
  <c r="AL597" i="21"/>
  <c r="AK597" i="21"/>
  <c r="AJ597" i="21"/>
  <c r="AN596" i="21"/>
  <c r="AL596" i="21"/>
  <c r="AK596" i="21"/>
  <c r="AJ596" i="21"/>
  <c r="AN595" i="21"/>
  <c r="AL595" i="21"/>
  <c r="AK595" i="21"/>
  <c r="AJ595" i="21"/>
  <c r="AN594" i="21"/>
  <c r="AL594" i="21"/>
  <c r="AK594" i="21"/>
  <c r="AJ594" i="21"/>
  <c r="AN593" i="21"/>
  <c r="AL593" i="21"/>
  <c r="AK593" i="21"/>
  <c r="AJ593" i="21"/>
  <c r="AN592" i="21"/>
  <c r="AL592" i="21"/>
  <c r="AK592" i="21"/>
  <c r="AJ592" i="21"/>
  <c r="AZ592" i="21" s="1"/>
  <c r="AN591" i="21"/>
  <c r="AL591" i="21"/>
  <c r="AK591" i="21"/>
  <c r="AJ591" i="21"/>
  <c r="AZ591" i="21" s="1"/>
  <c r="AN590" i="21"/>
  <c r="AL590" i="21"/>
  <c r="AK590" i="21"/>
  <c r="AJ590" i="21"/>
  <c r="AN589" i="21"/>
  <c r="AL589" i="21"/>
  <c r="AK589" i="21"/>
  <c r="AJ589" i="21"/>
  <c r="AN588" i="21"/>
  <c r="AL588" i="21"/>
  <c r="AK588" i="21"/>
  <c r="AJ588" i="21"/>
  <c r="AN587" i="21"/>
  <c r="AL587" i="21"/>
  <c r="AK587" i="21"/>
  <c r="AJ587" i="21"/>
  <c r="AZ587" i="21" s="1"/>
  <c r="AN586" i="21"/>
  <c r="AL586" i="21"/>
  <c r="AK586" i="21"/>
  <c r="AJ586" i="21"/>
  <c r="AZ586" i="21" s="1"/>
  <c r="AN585" i="21"/>
  <c r="AL585" i="21"/>
  <c r="AK585" i="21"/>
  <c r="AJ585" i="21"/>
  <c r="AN584" i="21"/>
  <c r="AL584" i="21"/>
  <c r="AK584" i="21"/>
  <c r="AJ584" i="21"/>
  <c r="AN583" i="21"/>
  <c r="AL583" i="21"/>
  <c r="AK583" i="21"/>
  <c r="AJ583" i="21"/>
  <c r="AZ583" i="21" s="1"/>
  <c r="AN582" i="21"/>
  <c r="AL582" i="21"/>
  <c r="AK582" i="21"/>
  <c r="AJ582" i="21"/>
  <c r="AZ582" i="21" s="1"/>
  <c r="AN581" i="21"/>
  <c r="AL581" i="21"/>
  <c r="AK581" i="21"/>
  <c r="AJ581" i="21"/>
  <c r="AN580" i="21"/>
  <c r="AL580" i="21"/>
  <c r="AK580" i="21"/>
  <c r="AJ580" i="21"/>
  <c r="AN579" i="21"/>
  <c r="AL579" i="21"/>
  <c r="AK579" i="21"/>
  <c r="AJ579" i="21"/>
  <c r="AN578" i="21"/>
  <c r="AL578" i="21"/>
  <c r="AK578" i="21"/>
  <c r="AJ578" i="21"/>
  <c r="AN577" i="21"/>
  <c r="AL577" i="21"/>
  <c r="AK577" i="21"/>
  <c r="AJ577" i="21"/>
  <c r="AN576" i="21"/>
  <c r="AL576" i="21"/>
  <c r="AK576" i="21"/>
  <c r="AJ576" i="21"/>
  <c r="AN575" i="21"/>
  <c r="AL575" i="21"/>
  <c r="AK575" i="21"/>
  <c r="AJ575" i="21"/>
  <c r="AZ575" i="21" s="1"/>
  <c r="AN574" i="21"/>
  <c r="AL574" i="21"/>
  <c r="AK574" i="21"/>
  <c r="AJ574" i="21"/>
  <c r="AN573" i="21"/>
  <c r="AL573" i="21"/>
  <c r="AK573" i="21"/>
  <c r="AJ573" i="21"/>
  <c r="AZ573" i="21" s="1"/>
  <c r="AN572" i="21"/>
  <c r="AL572" i="21"/>
  <c r="AK572" i="21"/>
  <c r="AJ572" i="21"/>
  <c r="AZ572" i="21" s="1"/>
  <c r="AN571" i="21"/>
  <c r="AL571" i="21"/>
  <c r="AK571" i="21"/>
  <c r="AJ571" i="21"/>
  <c r="AZ571" i="21" s="1"/>
  <c r="AN570" i="21"/>
  <c r="AL570" i="21"/>
  <c r="AK570" i="21"/>
  <c r="AJ570" i="21"/>
  <c r="AN569" i="21"/>
  <c r="AL569" i="21"/>
  <c r="AK569" i="21"/>
  <c r="AJ569" i="21"/>
  <c r="AZ569" i="21" s="1"/>
  <c r="AN568" i="21"/>
  <c r="AL568" i="21"/>
  <c r="AK568" i="21"/>
  <c r="AJ568" i="21"/>
  <c r="AN567" i="21"/>
  <c r="AL567" i="21"/>
  <c r="AK567" i="21"/>
  <c r="AJ567" i="21"/>
  <c r="AZ567" i="21" s="1"/>
  <c r="AN566" i="21"/>
  <c r="AL566" i="21"/>
  <c r="AK566" i="21"/>
  <c r="AJ566" i="21"/>
  <c r="AN565" i="21"/>
  <c r="AL565" i="21"/>
  <c r="AK565" i="21"/>
  <c r="AJ565" i="21"/>
  <c r="AN564" i="21"/>
  <c r="AL564" i="21"/>
  <c r="AK564" i="21"/>
  <c r="AJ564" i="21"/>
  <c r="AN563" i="21"/>
  <c r="AL563" i="21"/>
  <c r="AK563" i="21"/>
  <c r="AJ563" i="21"/>
  <c r="AZ563" i="21" s="1"/>
  <c r="AN562" i="21"/>
  <c r="AL562" i="21"/>
  <c r="AK562" i="21"/>
  <c r="AJ562" i="21"/>
  <c r="AZ562" i="21" s="1"/>
  <c r="AN561" i="21"/>
  <c r="AL561" i="21"/>
  <c r="AK561" i="21"/>
  <c r="AJ561" i="21"/>
  <c r="AZ561" i="21" s="1"/>
  <c r="AN560" i="21"/>
  <c r="AL560" i="21"/>
  <c r="AK560" i="21"/>
  <c r="AJ560" i="21"/>
  <c r="AN559" i="21"/>
  <c r="AL559" i="21"/>
  <c r="AK559" i="21"/>
  <c r="AJ559" i="21"/>
  <c r="AN558" i="21"/>
  <c r="AL558" i="21"/>
  <c r="AK558" i="21"/>
  <c r="AJ558" i="21"/>
  <c r="AN557" i="21"/>
  <c r="AL557" i="21"/>
  <c r="AK557" i="21"/>
  <c r="AJ557" i="21"/>
  <c r="AN556" i="21"/>
  <c r="AL556" i="21"/>
  <c r="AK556" i="21"/>
  <c r="AJ556" i="21"/>
  <c r="AN555" i="21"/>
  <c r="AL555" i="21"/>
  <c r="AK555" i="21"/>
  <c r="AJ555" i="21"/>
  <c r="AN554" i="21"/>
  <c r="AL554" i="21"/>
  <c r="AK554" i="21"/>
  <c r="AJ554" i="21"/>
  <c r="AZ554" i="21" s="1"/>
  <c r="AN553" i="21"/>
  <c r="AL553" i="21"/>
  <c r="AK553" i="21"/>
  <c r="AJ553" i="21"/>
  <c r="AN552" i="21"/>
  <c r="AL552" i="21"/>
  <c r="AK552" i="21"/>
  <c r="AJ552" i="21"/>
  <c r="AN551" i="21"/>
  <c r="AL551" i="21"/>
  <c r="AK551" i="21"/>
  <c r="AJ551" i="21"/>
  <c r="AN550" i="21"/>
  <c r="AL550" i="21"/>
  <c r="AK550" i="21"/>
  <c r="AJ550" i="21"/>
  <c r="AN549" i="21"/>
  <c r="AL549" i="21"/>
  <c r="AK549" i="21"/>
  <c r="AJ549" i="21"/>
  <c r="AN548" i="21"/>
  <c r="AL548" i="21"/>
  <c r="AK548" i="21"/>
  <c r="AJ548" i="21"/>
  <c r="AN547" i="21"/>
  <c r="AL547" i="21"/>
  <c r="AK547" i="21"/>
  <c r="AJ547" i="21"/>
  <c r="AZ547" i="21" s="1"/>
  <c r="AN546" i="21"/>
  <c r="AL546" i="21"/>
  <c r="AK546" i="21"/>
  <c r="AJ546" i="21"/>
  <c r="AZ546" i="21" s="1"/>
  <c r="AN545" i="21"/>
  <c r="AL545" i="21"/>
  <c r="AK545" i="21"/>
  <c r="AJ545" i="21"/>
  <c r="AN544" i="21"/>
  <c r="AL544" i="21"/>
  <c r="AK544" i="21"/>
  <c r="AJ544" i="21"/>
  <c r="AN543" i="21"/>
  <c r="AL543" i="21"/>
  <c r="AK543" i="21"/>
  <c r="AJ543" i="21"/>
  <c r="AN542" i="21"/>
  <c r="AL542" i="21"/>
  <c r="AK542" i="21"/>
  <c r="AJ542" i="21"/>
  <c r="AZ542" i="21" s="1"/>
  <c r="AN541" i="21"/>
  <c r="AL541" i="21"/>
  <c r="AK541" i="21"/>
  <c r="AJ541" i="21"/>
  <c r="AZ541" i="21" s="1"/>
  <c r="AN540" i="21"/>
  <c r="AL540" i="21"/>
  <c r="AK540" i="21"/>
  <c r="AJ540" i="21"/>
  <c r="AN539" i="21"/>
  <c r="AL539" i="21"/>
  <c r="AK539" i="21"/>
  <c r="AJ539" i="21"/>
  <c r="AZ539" i="21" s="1"/>
  <c r="AN538" i="21"/>
  <c r="AL538" i="21"/>
  <c r="AK538" i="21"/>
  <c r="AJ538" i="21"/>
  <c r="AN537" i="21"/>
  <c r="AL537" i="21"/>
  <c r="AK537" i="21"/>
  <c r="AJ537" i="21"/>
  <c r="AZ537" i="21" s="1"/>
  <c r="AN536" i="21"/>
  <c r="AL536" i="21"/>
  <c r="AK536" i="21"/>
  <c r="AJ536" i="21"/>
  <c r="AN535" i="21"/>
  <c r="AL535" i="21"/>
  <c r="AK535" i="21"/>
  <c r="AJ535" i="21"/>
  <c r="AN534" i="21"/>
  <c r="AL534" i="21"/>
  <c r="AK534" i="21"/>
  <c r="AJ534" i="21"/>
  <c r="AN533" i="21"/>
  <c r="AL533" i="21"/>
  <c r="AK533" i="21"/>
  <c r="AJ533" i="21"/>
  <c r="AN532" i="21"/>
  <c r="AL532" i="21"/>
  <c r="AK532" i="21"/>
  <c r="AJ532" i="21"/>
  <c r="AN531" i="21"/>
  <c r="AL531" i="21"/>
  <c r="AK531" i="21"/>
  <c r="AJ531" i="21"/>
  <c r="AZ531" i="21" s="1"/>
  <c r="AN530" i="21"/>
  <c r="AL530" i="21"/>
  <c r="AK530" i="21"/>
  <c r="AJ530" i="21"/>
  <c r="AZ530" i="21" s="1"/>
  <c r="AN529" i="21"/>
  <c r="AL529" i="21"/>
  <c r="AK529" i="21"/>
  <c r="AJ529" i="21"/>
  <c r="AN528" i="21"/>
  <c r="AL528" i="21"/>
  <c r="AK528" i="21"/>
  <c r="AJ528" i="21"/>
  <c r="AN527" i="21"/>
  <c r="AL527" i="21"/>
  <c r="AK527" i="21"/>
  <c r="AJ527" i="21"/>
  <c r="AN526" i="21"/>
  <c r="AL526" i="21"/>
  <c r="AK526" i="21"/>
  <c r="AJ526" i="21"/>
  <c r="AZ526" i="21" s="1"/>
  <c r="AN525" i="21"/>
  <c r="AL525" i="21"/>
  <c r="AK525" i="21"/>
  <c r="AJ525" i="21"/>
  <c r="AZ525" i="21" s="1"/>
  <c r="AN524" i="21"/>
  <c r="AL524" i="21"/>
  <c r="AK524" i="21"/>
  <c r="AJ524" i="21"/>
  <c r="AN523" i="21"/>
  <c r="AL523" i="21"/>
  <c r="AK523" i="21"/>
  <c r="AJ523" i="21"/>
  <c r="AZ523" i="21" s="1"/>
  <c r="AN522" i="21"/>
  <c r="AL522" i="21"/>
  <c r="AK522" i="21"/>
  <c r="AJ522" i="21"/>
  <c r="AZ522" i="21" s="1"/>
  <c r="AN521" i="21"/>
  <c r="AL521" i="21"/>
  <c r="AK521" i="21"/>
  <c r="AJ521" i="21"/>
  <c r="AZ521" i="21" s="1"/>
  <c r="AN520" i="21"/>
  <c r="AL520" i="21"/>
  <c r="AK520" i="21"/>
  <c r="AJ520" i="21"/>
  <c r="AN519" i="21"/>
  <c r="AL519" i="21"/>
  <c r="AK519" i="21"/>
  <c r="AJ519" i="21"/>
  <c r="AN518" i="21"/>
  <c r="AL518" i="21"/>
  <c r="AK518" i="21"/>
  <c r="AJ518" i="21"/>
  <c r="AZ518" i="21" s="1"/>
  <c r="AN517" i="21"/>
  <c r="AL517" i="21"/>
  <c r="AK517" i="21"/>
  <c r="AJ517" i="21"/>
  <c r="AN516" i="21"/>
  <c r="AL516" i="21"/>
  <c r="AK516" i="21"/>
  <c r="AJ516" i="21"/>
  <c r="AN515" i="21"/>
  <c r="AL515" i="21"/>
  <c r="AK515" i="21"/>
  <c r="AJ515" i="21"/>
  <c r="AZ515" i="21" s="1"/>
  <c r="AN514" i="21"/>
  <c r="AL514" i="21"/>
  <c r="AK514" i="21"/>
  <c r="AJ514" i="21"/>
  <c r="AZ514" i="21" s="1"/>
  <c r="AN513" i="21"/>
  <c r="AL513" i="21"/>
  <c r="AK513" i="21"/>
  <c r="AJ513" i="21"/>
  <c r="AN512" i="21"/>
  <c r="AL512" i="21"/>
  <c r="AK512" i="21"/>
  <c r="AJ512" i="21"/>
  <c r="AN511" i="21"/>
  <c r="AL511" i="21"/>
  <c r="AK511" i="21"/>
  <c r="AJ511" i="21"/>
  <c r="AN510" i="21"/>
  <c r="AL510" i="21"/>
  <c r="AK510" i="21"/>
  <c r="AJ510" i="21"/>
  <c r="AN509" i="21"/>
  <c r="AL509" i="21"/>
  <c r="AK509" i="21"/>
  <c r="AJ509" i="21"/>
  <c r="AZ509" i="21" s="1"/>
  <c r="AN508" i="21"/>
  <c r="AL508" i="21"/>
  <c r="AK508" i="21"/>
  <c r="AJ508" i="21"/>
  <c r="AN507" i="21"/>
  <c r="AL507" i="21"/>
  <c r="AK507" i="21"/>
  <c r="AJ507" i="21"/>
  <c r="AZ507" i="21" s="1"/>
  <c r="AN506" i="21"/>
  <c r="AL506" i="21"/>
  <c r="AK506" i="21"/>
  <c r="AJ506" i="21"/>
  <c r="AN505" i="21"/>
  <c r="AL505" i="21"/>
  <c r="AK505" i="21"/>
  <c r="AJ505" i="21"/>
  <c r="AN504" i="21"/>
  <c r="AL504" i="21"/>
  <c r="AK504" i="21"/>
  <c r="AJ504" i="21"/>
  <c r="AN503" i="21"/>
  <c r="AL503" i="21"/>
  <c r="AK503" i="21"/>
  <c r="AJ503" i="21"/>
  <c r="AN502" i="21"/>
  <c r="AL502" i="21"/>
  <c r="AK502" i="21"/>
  <c r="AJ502" i="21"/>
  <c r="AZ502" i="21" s="1"/>
  <c r="AN501" i="21"/>
  <c r="AL501" i="21"/>
  <c r="AK501" i="21"/>
  <c r="AJ501" i="21"/>
  <c r="AN500" i="21"/>
  <c r="AL500" i="21"/>
  <c r="AK500" i="21"/>
  <c r="AJ500" i="21"/>
  <c r="AN499" i="21"/>
  <c r="AL499" i="21"/>
  <c r="AK499" i="21"/>
  <c r="AJ499" i="21"/>
  <c r="AN498" i="21"/>
  <c r="AL498" i="21"/>
  <c r="AK498" i="21"/>
  <c r="AJ498" i="21"/>
  <c r="AN497" i="21"/>
  <c r="AL497" i="21"/>
  <c r="AK497" i="21"/>
  <c r="AJ497" i="21"/>
  <c r="AZ497" i="21" s="1"/>
  <c r="AN496" i="21"/>
  <c r="AL496" i="21"/>
  <c r="AK496" i="21"/>
  <c r="AJ496" i="21"/>
  <c r="AN495" i="21"/>
  <c r="AL495" i="21"/>
  <c r="AK495" i="21"/>
  <c r="AJ495" i="21"/>
  <c r="AN494" i="21"/>
  <c r="AL494" i="21"/>
  <c r="AK494" i="21"/>
  <c r="AJ494" i="21"/>
  <c r="AN493" i="21"/>
  <c r="AL493" i="21"/>
  <c r="AK493" i="21"/>
  <c r="AJ493" i="21"/>
  <c r="AN492" i="21"/>
  <c r="AL492" i="21"/>
  <c r="AK492" i="21"/>
  <c r="AJ492" i="21"/>
  <c r="AZ492" i="21" s="1"/>
  <c r="AN491" i="21"/>
  <c r="AL491" i="21"/>
  <c r="AK491" i="21"/>
  <c r="AJ491" i="21"/>
  <c r="AZ491" i="21" s="1"/>
  <c r="AN490" i="21"/>
  <c r="AL490" i="21"/>
  <c r="AK490" i="21"/>
  <c r="AJ490" i="21"/>
  <c r="AZ490" i="21" s="1"/>
  <c r="AN489" i="21"/>
  <c r="AL489" i="21"/>
  <c r="AK489" i="21"/>
  <c r="AJ489" i="21"/>
  <c r="AN488" i="21"/>
  <c r="AL488" i="21"/>
  <c r="AK488" i="21"/>
  <c r="AJ488" i="21"/>
  <c r="AZ488" i="21" s="1"/>
  <c r="AN487" i="21"/>
  <c r="AL487" i="21"/>
  <c r="AK487" i="21"/>
  <c r="AJ487" i="21"/>
  <c r="AN486" i="21"/>
  <c r="AL486" i="21"/>
  <c r="AK486" i="21"/>
  <c r="AJ486" i="21"/>
  <c r="AN485" i="21"/>
  <c r="AL485" i="21"/>
  <c r="AK485" i="21"/>
  <c r="AJ485" i="21"/>
  <c r="AN484" i="21"/>
  <c r="AL484" i="21"/>
  <c r="AK484" i="21"/>
  <c r="AJ484" i="21"/>
  <c r="AZ484" i="21" s="1"/>
  <c r="AN483" i="21"/>
  <c r="AL483" i="21"/>
  <c r="AK483" i="21"/>
  <c r="AJ483" i="21"/>
  <c r="AZ483" i="21" s="1"/>
  <c r="AN482" i="21"/>
  <c r="AL482" i="21"/>
  <c r="AK482" i="21"/>
  <c r="AJ482" i="21"/>
  <c r="AZ482" i="21" s="1"/>
  <c r="AN481" i="21"/>
  <c r="AL481" i="21"/>
  <c r="AK481" i="21"/>
  <c r="AJ481" i="21"/>
  <c r="AN480" i="21"/>
  <c r="AL480" i="21"/>
  <c r="AK480" i="21"/>
  <c r="AJ480" i="21"/>
  <c r="AN479" i="21"/>
  <c r="AL479" i="21"/>
  <c r="AK479" i="21"/>
  <c r="AJ479" i="21"/>
  <c r="AN478" i="21"/>
  <c r="AL478" i="21"/>
  <c r="AK478" i="21"/>
  <c r="AJ478" i="21"/>
  <c r="AN477" i="21"/>
  <c r="AL477" i="21"/>
  <c r="AK477" i="21"/>
  <c r="AJ477" i="21"/>
  <c r="AN476" i="21"/>
  <c r="AL476" i="21"/>
  <c r="AK476" i="21"/>
  <c r="AJ476" i="21"/>
  <c r="AN475" i="21"/>
  <c r="AL475" i="21"/>
  <c r="AK475" i="21"/>
  <c r="AJ475" i="21"/>
  <c r="AN474" i="21"/>
  <c r="AL474" i="21"/>
  <c r="AK474" i="21"/>
  <c r="AJ474" i="21"/>
  <c r="AN473" i="21"/>
  <c r="AL473" i="21"/>
  <c r="AK473" i="21"/>
  <c r="AJ473" i="21"/>
  <c r="AZ473" i="21" s="1"/>
  <c r="AN472" i="21"/>
  <c r="AL472" i="21"/>
  <c r="AK472" i="21"/>
  <c r="AJ472" i="21"/>
  <c r="AZ472" i="21" s="1"/>
  <c r="AN471" i="21"/>
  <c r="AL471" i="21"/>
  <c r="AK471" i="21"/>
  <c r="AJ471" i="21"/>
  <c r="AN470" i="21"/>
  <c r="AL470" i="21"/>
  <c r="AK470" i="21"/>
  <c r="AJ470" i="21"/>
  <c r="AN469" i="21"/>
  <c r="AL469" i="21"/>
  <c r="AK469" i="21"/>
  <c r="AJ469" i="21"/>
  <c r="AZ469" i="21" s="1"/>
  <c r="AN468" i="21"/>
  <c r="AL468" i="21"/>
  <c r="AK468" i="21"/>
  <c r="AJ468" i="21"/>
  <c r="AN467" i="21"/>
  <c r="AL467" i="21"/>
  <c r="AK467" i="21"/>
  <c r="AJ467" i="21"/>
  <c r="AZ467" i="21" s="1"/>
  <c r="AN466" i="21"/>
  <c r="AL466" i="21"/>
  <c r="AK466" i="21"/>
  <c r="AJ466" i="21"/>
  <c r="AZ466" i="21" s="1"/>
  <c r="AN465" i="21"/>
  <c r="AL465" i="21"/>
  <c r="AK465" i="21"/>
  <c r="AJ465" i="21"/>
  <c r="AZ465" i="21" s="1"/>
  <c r="AN464" i="21"/>
  <c r="AL464" i="21"/>
  <c r="AK464" i="21"/>
  <c r="AJ464" i="21"/>
  <c r="AN463" i="21"/>
  <c r="AL463" i="21"/>
  <c r="AK463" i="21"/>
  <c r="AJ463" i="21"/>
  <c r="AN462" i="21"/>
  <c r="AL462" i="21"/>
  <c r="AK462" i="21"/>
  <c r="AJ462" i="21"/>
  <c r="AN461" i="21"/>
  <c r="AL461" i="21"/>
  <c r="AK461" i="21"/>
  <c r="AJ461" i="21"/>
  <c r="AZ461" i="21" s="1"/>
  <c r="AN460" i="21"/>
  <c r="AL460" i="21"/>
  <c r="AK460" i="21"/>
  <c r="AJ460" i="21"/>
  <c r="AN459" i="21"/>
  <c r="AL459" i="21"/>
  <c r="AK459" i="21"/>
  <c r="AJ459" i="21"/>
  <c r="AZ459" i="21" s="1"/>
  <c r="AN458" i="21"/>
  <c r="AL458" i="21"/>
  <c r="AK458" i="21"/>
  <c r="AJ458" i="21"/>
  <c r="AN457" i="21"/>
  <c r="AL457" i="21"/>
  <c r="AK457" i="21"/>
  <c r="AJ457" i="21"/>
  <c r="AZ457" i="21" s="1"/>
  <c r="AN456" i="21"/>
  <c r="AL456" i="21"/>
  <c r="AK456" i="21"/>
  <c r="AJ456" i="21"/>
  <c r="AZ456" i="21" s="1"/>
  <c r="AN455" i="21"/>
  <c r="AL455" i="21"/>
  <c r="AK455" i="21"/>
  <c r="AJ455" i="21"/>
  <c r="AZ455" i="21" s="1"/>
  <c r="AN454" i="21"/>
  <c r="AL454" i="21"/>
  <c r="AK454" i="21"/>
  <c r="AJ454" i="21"/>
  <c r="AZ454" i="21" s="1"/>
  <c r="AN453" i="21"/>
  <c r="AL453" i="21"/>
  <c r="AK453" i="21"/>
  <c r="AJ453" i="21"/>
  <c r="AN452" i="21"/>
  <c r="AL452" i="21"/>
  <c r="AK452" i="21"/>
  <c r="AJ452" i="21"/>
  <c r="AN451" i="21"/>
  <c r="AL451" i="21"/>
  <c r="AK451" i="21"/>
  <c r="AJ451" i="21"/>
  <c r="AN450" i="21"/>
  <c r="AL450" i="21"/>
  <c r="AK450" i="21"/>
  <c r="AJ450" i="21"/>
  <c r="AN449" i="21"/>
  <c r="AL449" i="21"/>
  <c r="AK449" i="21"/>
  <c r="AJ449" i="21"/>
  <c r="AZ449" i="21" s="1"/>
  <c r="AN448" i="21"/>
  <c r="AL448" i="21"/>
  <c r="AK448" i="21"/>
  <c r="AJ448" i="21"/>
  <c r="AZ448" i="21" s="1"/>
  <c r="AN447" i="21"/>
  <c r="AL447" i="21"/>
  <c r="AK447" i="21"/>
  <c r="AJ447" i="21"/>
  <c r="AN446" i="21"/>
  <c r="AL446" i="21"/>
  <c r="AK446" i="21"/>
  <c r="AJ446" i="21"/>
  <c r="AZ446" i="21" s="1"/>
  <c r="AN445" i="21"/>
  <c r="AL445" i="21"/>
  <c r="AK445" i="21"/>
  <c r="AJ445" i="21"/>
  <c r="AN444" i="21"/>
  <c r="AL444" i="21"/>
  <c r="AK444" i="21"/>
  <c r="AJ444" i="21"/>
  <c r="AZ444" i="21" s="1"/>
  <c r="AN443" i="21"/>
  <c r="AL443" i="21"/>
  <c r="AK443" i="21"/>
  <c r="AJ443" i="21"/>
  <c r="AN442" i="21"/>
  <c r="AL442" i="21"/>
  <c r="AK442" i="21"/>
  <c r="AJ442" i="21"/>
  <c r="AN441" i="21"/>
  <c r="AL441" i="21"/>
  <c r="AK441" i="21"/>
  <c r="AJ441" i="21"/>
  <c r="AZ441" i="21" s="1"/>
  <c r="AN440" i="21"/>
  <c r="AL440" i="21"/>
  <c r="AK440" i="21"/>
  <c r="AJ440" i="21"/>
  <c r="AN439" i="21"/>
  <c r="AL439" i="21"/>
  <c r="AK439" i="21"/>
  <c r="AJ439" i="21"/>
  <c r="AZ439" i="21" s="1"/>
  <c r="AN438" i="21"/>
  <c r="AL438" i="21"/>
  <c r="AK438" i="21"/>
  <c r="AJ438" i="21"/>
  <c r="AN437" i="21"/>
  <c r="AL437" i="21"/>
  <c r="AK437" i="21"/>
  <c r="AJ437" i="21"/>
  <c r="AN436" i="21"/>
  <c r="AL436" i="21"/>
  <c r="AK436" i="21"/>
  <c r="AJ436" i="21"/>
  <c r="AN435" i="21"/>
  <c r="AL435" i="21"/>
  <c r="AK435" i="21"/>
  <c r="AJ435" i="21"/>
  <c r="AZ435" i="21" s="1"/>
  <c r="AN434" i="21"/>
  <c r="AL434" i="21"/>
  <c r="AK434" i="21"/>
  <c r="AJ434" i="21"/>
  <c r="AN433" i="21"/>
  <c r="AL433" i="21"/>
  <c r="AK433" i="21"/>
  <c r="AJ433" i="21"/>
  <c r="AN432" i="21"/>
  <c r="AL432" i="21"/>
  <c r="AK432" i="21"/>
  <c r="AJ432" i="21"/>
  <c r="AZ432" i="21" s="1"/>
  <c r="AN431" i="21"/>
  <c r="AL431" i="21"/>
  <c r="AK431" i="21"/>
  <c r="AJ431" i="21"/>
  <c r="AN430" i="21"/>
  <c r="AL430" i="21"/>
  <c r="AK430" i="21"/>
  <c r="AJ430" i="21"/>
  <c r="AZ430" i="21" s="1"/>
  <c r="AN429" i="21"/>
  <c r="AL429" i="21"/>
  <c r="AK429" i="21"/>
  <c r="AJ429" i="21"/>
  <c r="AN428" i="21"/>
  <c r="AL428" i="21"/>
  <c r="AK428" i="21"/>
  <c r="AJ428" i="21"/>
  <c r="AZ428" i="21" s="1"/>
  <c r="AN427" i="21"/>
  <c r="AL427" i="21"/>
  <c r="AK427" i="21"/>
  <c r="AJ427" i="21"/>
  <c r="AN426" i="21"/>
  <c r="AL426" i="21"/>
  <c r="AK426" i="21"/>
  <c r="AJ426" i="21"/>
  <c r="AZ426" i="21" s="1"/>
  <c r="AN425" i="21"/>
  <c r="AL425" i="21"/>
  <c r="AK425" i="21"/>
  <c r="AJ425" i="21"/>
  <c r="AN424" i="21"/>
  <c r="AL424" i="21"/>
  <c r="AK424" i="21"/>
  <c r="AJ424" i="21"/>
  <c r="AN423" i="21"/>
  <c r="AL423" i="21"/>
  <c r="AK423" i="21"/>
  <c r="AJ423" i="21"/>
  <c r="AZ423" i="21" s="1"/>
  <c r="AN422" i="21"/>
  <c r="AL422" i="21"/>
  <c r="AK422" i="21"/>
  <c r="AJ422" i="21"/>
  <c r="AZ422" i="21" s="1"/>
  <c r="AN421" i="21"/>
  <c r="AL421" i="21"/>
  <c r="AK421" i="21"/>
  <c r="AJ421" i="21"/>
  <c r="AN420" i="21"/>
  <c r="AL420" i="21"/>
  <c r="AK420" i="21"/>
  <c r="AJ420" i="21"/>
  <c r="AN419" i="21"/>
  <c r="AL419" i="21"/>
  <c r="AK419" i="21"/>
  <c r="AJ419" i="21"/>
  <c r="AN418" i="21"/>
  <c r="AL418" i="21"/>
  <c r="AK418" i="21"/>
  <c r="AJ418" i="21"/>
  <c r="AZ418" i="21" s="1"/>
  <c r="AN417" i="21"/>
  <c r="AL417" i="21"/>
  <c r="AK417" i="21"/>
  <c r="AJ417" i="21"/>
  <c r="AN416" i="21"/>
  <c r="AL416" i="21"/>
  <c r="AK416" i="21"/>
  <c r="AJ416" i="21"/>
  <c r="AZ416" i="21" s="1"/>
  <c r="AN415" i="21"/>
  <c r="AL415" i="21"/>
  <c r="AK415" i="21"/>
  <c r="AJ415" i="21"/>
  <c r="AN414" i="21"/>
  <c r="AL414" i="21"/>
  <c r="AK414" i="21"/>
  <c r="AJ414" i="21"/>
  <c r="AN413" i="21"/>
  <c r="AL413" i="21"/>
  <c r="AK413" i="21"/>
  <c r="AJ413" i="21"/>
  <c r="AN412" i="21"/>
  <c r="AL412" i="21"/>
  <c r="AK412" i="21"/>
  <c r="AJ412" i="21"/>
  <c r="AZ412" i="21" s="1"/>
  <c r="AN411" i="21"/>
  <c r="AL411" i="21"/>
  <c r="AK411" i="21"/>
  <c r="AJ411" i="21"/>
  <c r="AZ411" i="21" s="1"/>
  <c r="AN410" i="21"/>
  <c r="AL410" i="21"/>
  <c r="AK410" i="21"/>
  <c r="AJ410" i="21"/>
  <c r="AN409" i="21"/>
  <c r="AL409" i="21"/>
  <c r="AK409" i="21"/>
  <c r="AJ409" i="21"/>
  <c r="AN408" i="21"/>
  <c r="AL408" i="21"/>
  <c r="AK408" i="21"/>
  <c r="AJ408" i="21"/>
  <c r="AN407" i="21"/>
  <c r="AL407" i="21"/>
  <c r="AK407" i="21"/>
  <c r="AJ407" i="21"/>
  <c r="AZ407" i="21" s="1"/>
  <c r="AN406" i="21"/>
  <c r="AL406" i="21"/>
  <c r="AK406" i="21"/>
  <c r="AJ406" i="21"/>
  <c r="AZ406" i="21" s="1"/>
  <c r="AN405" i="21"/>
  <c r="AL405" i="21"/>
  <c r="AK405" i="21"/>
  <c r="AJ405" i="21"/>
  <c r="AN404" i="21"/>
  <c r="AL404" i="21"/>
  <c r="AK404" i="21"/>
  <c r="AJ404" i="21"/>
  <c r="AN403" i="21"/>
  <c r="AL403" i="21"/>
  <c r="AK403" i="21"/>
  <c r="AJ403" i="21"/>
  <c r="AZ403" i="21" s="1"/>
  <c r="AN402" i="21"/>
  <c r="AL402" i="21"/>
  <c r="AK402" i="21"/>
  <c r="AJ402" i="21"/>
  <c r="AZ402" i="21" s="1"/>
  <c r="AN401" i="21"/>
  <c r="AL401" i="21"/>
  <c r="AK401" i="21"/>
  <c r="AJ401" i="21"/>
  <c r="AN400" i="21"/>
  <c r="AL400" i="21"/>
  <c r="AK400" i="21"/>
  <c r="AJ400" i="21"/>
  <c r="AN399" i="21"/>
  <c r="AL399" i="21"/>
  <c r="AK399" i="21"/>
  <c r="AJ399" i="21"/>
  <c r="AZ399" i="21" s="1"/>
  <c r="AN398" i="21"/>
  <c r="AL398" i="21"/>
  <c r="AK398" i="21"/>
  <c r="AJ398" i="21"/>
  <c r="AN397" i="21"/>
  <c r="AL397" i="21"/>
  <c r="AK397" i="21"/>
  <c r="AJ397" i="21"/>
  <c r="AZ397" i="21" s="1"/>
  <c r="AN396" i="21"/>
  <c r="AL396" i="21"/>
  <c r="AK396" i="21"/>
  <c r="AJ396" i="21"/>
  <c r="AN395" i="21"/>
  <c r="AL395" i="21"/>
  <c r="AK395" i="21"/>
  <c r="AJ395" i="21"/>
  <c r="AN394" i="21"/>
  <c r="AL394" i="21"/>
  <c r="AK394" i="21"/>
  <c r="AJ394" i="21"/>
  <c r="AZ394" i="21" s="1"/>
  <c r="AN393" i="21"/>
  <c r="AL393" i="21"/>
  <c r="AK393" i="21"/>
  <c r="AJ393" i="21"/>
  <c r="AN392" i="21"/>
  <c r="AL392" i="21"/>
  <c r="AK392" i="21"/>
  <c r="AJ392" i="21"/>
  <c r="AZ392" i="21" s="1"/>
  <c r="AN391" i="21"/>
  <c r="AL391" i="21"/>
  <c r="AK391" i="21"/>
  <c r="AJ391" i="21"/>
  <c r="AN390" i="21"/>
  <c r="AL390" i="21"/>
  <c r="AK390" i="21"/>
  <c r="AJ390" i="21"/>
  <c r="AN389" i="21"/>
  <c r="AL389" i="21"/>
  <c r="AK389" i="21"/>
  <c r="AJ389" i="21"/>
  <c r="AN388" i="21"/>
  <c r="AL388" i="21"/>
  <c r="AK388" i="21"/>
  <c r="AJ388" i="21"/>
  <c r="AN387" i="21"/>
  <c r="AL387" i="21"/>
  <c r="AK387" i="21"/>
  <c r="AJ387" i="21"/>
  <c r="AN386" i="21"/>
  <c r="AL386" i="21"/>
  <c r="AK386" i="21"/>
  <c r="AJ386" i="21"/>
  <c r="AZ386" i="21" s="1"/>
  <c r="AN385" i="21"/>
  <c r="AL385" i="21"/>
  <c r="AK385" i="21"/>
  <c r="AJ385" i="21"/>
  <c r="AN384" i="21"/>
  <c r="AL384" i="21"/>
  <c r="AK384" i="21"/>
  <c r="AJ384" i="21"/>
  <c r="AZ384" i="21" s="1"/>
  <c r="AN383" i="21"/>
  <c r="AL383" i="21"/>
  <c r="AK383" i="21"/>
  <c r="AJ383" i="21"/>
  <c r="AN382" i="21"/>
  <c r="AL382" i="21"/>
  <c r="AK382" i="21"/>
  <c r="AJ382" i="21"/>
  <c r="AZ382" i="21" s="1"/>
  <c r="AN381" i="21"/>
  <c r="AL381" i="21"/>
  <c r="AK381" i="21"/>
  <c r="AJ381" i="21"/>
  <c r="AN380" i="21"/>
  <c r="AL380" i="21"/>
  <c r="AK380" i="21"/>
  <c r="AJ380" i="21"/>
  <c r="AN379" i="21"/>
  <c r="AL379" i="21"/>
  <c r="AK379" i="21"/>
  <c r="AJ379" i="21"/>
  <c r="AZ379" i="21" s="1"/>
  <c r="AN378" i="21"/>
  <c r="AL378" i="21"/>
  <c r="AK378" i="21"/>
  <c r="AJ378" i="21"/>
  <c r="AZ378" i="21" s="1"/>
  <c r="AN377" i="21"/>
  <c r="AL377" i="21"/>
  <c r="AK377" i="21"/>
  <c r="AJ377" i="21"/>
  <c r="AZ377" i="21" s="1"/>
  <c r="AN376" i="21"/>
  <c r="AL376" i="21"/>
  <c r="AK376" i="21"/>
  <c r="AJ376" i="21"/>
  <c r="AN375" i="21"/>
  <c r="AL375" i="21"/>
  <c r="AK375" i="21"/>
  <c r="AJ375" i="21"/>
  <c r="AZ375" i="21" s="1"/>
  <c r="AN374" i="21"/>
  <c r="AL374" i="21"/>
  <c r="AK374" i="21"/>
  <c r="AJ374" i="21"/>
  <c r="AZ374" i="21" s="1"/>
  <c r="AN373" i="21"/>
  <c r="AL373" i="21"/>
  <c r="AK373" i="21"/>
  <c r="AJ373" i="21"/>
  <c r="AZ373" i="21" s="1"/>
  <c r="AN372" i="21"/>
  <c r="AL372" i="21"/>
  <c r="AK372" i="21"/>
  <c r="AJ372" i="21"/>
  <c r="AN371" i="21"/>
  <c r="AL371" i="21"/>
  <c r="AK371" i="21"/>
  <c r="AJ371" i="21"/>
  <c r="AN370" i="21"/>
  <c r="AL370" i="21"/>
  <c r="AK370" i="21"/>
  <c r="AJ370" i="21"/>
  <c r="AN369" i="21"/>
  <c r="AL369" i="21"/>
  <c r="AK369" i="21"/>
  <c r="AJ369" i="21"/>
  <c r="AN368" i="21"/>
  <c r="AL368" i="21"/>
  <c r="AK368" i="21"/>
  <c r="AJ368" i="21"/>
  <c r="AN367" i="21"/>
  <c r="AL367" i="21"/>
  <c r="AK367" i="21"/>
  <c r="AJ367" i="21"/>
  <c r="AZ367" i="21" s="1"/>
  <c r="AN366" i="21"/>
  <c r="AL366" i="21"/>
  <c r="AK366" i="21"/>
  <c r="AJ366" i="21"/>
  <c r="AN365" i="21"/>
  <c r="AL365" i="21"/>
  <c r="AK365" i="21"/>
  <c r="AJ365" i="21"/>
  <c r="AN364" i="21"/>
  <c r="AL364" i="21"/>
  <c r="AK364" i="21"/>
  <c r="AJ364" i="21"/>
  <c r="AZ364" i="21" s="1"/>
  <c r="AN363" i="21"/>
  <c r="AL363" i="21"/>
  <c r="AK363" i="21"/>
  <c r="AJ363" i="21"/>
  <c r="AN362" i="21"/>
  <c r="AL362" i="21"/>
  <c r="AK362" i="21"/>
  <c r="AJ362" i="21"/>
  <c r="AZ362" i="21" s="1"/>
  <c r="AN361" i="21"/>
  <c r="AL361" i="21"/>
  <c r="AK361" i="21"/>
  <c r="AJ361" i="21"/>
  <c r="AZ361" i="21" s="1"/>
  <c r="AN360" i="21"/>
  <c r="AL360" i="21"/>
  <c r="AK360" i="21"/>
  <c r="AJ360" i="21"/>
  <c r="AZ360" i="21" s="1"/>
  <c r="AN359" i="21"/>
  <c r="AL359" i="21"/>
  <c r="AK359" i="21"/>
  <c r="AJ359" i="21"/>
  <c r="AN358" i="21"/>
  <c r="AL358" i="21"/>
  <c r="AK358" i="21"/>
  <c r="AJ358" i="21"/>
  <c r="AN357" i="21"/>
  <c r="AL357" i="21"/>
  <c r="AK357" i="21"/>
  <c r="AJ357" i="21"/>
  <c r="AN356" i="21"/>
  <c r="AL356" i="21"/>
  <c r="AK356" i="21"/>
  <c r="AJ356" i="21"/>
  <c r="AN355" i="21"/>
  <c r="AL355" i="21"/>
  <c r="AK355" i="21"/>
  <c r="AJ355" i="21"/>
  <c r="AN354" i="21"/>
  <c r="AL354" i="21"/>
  <c r="AK354" i="21"/>
  <c r="AJ354" i="21"/>
  <c r="AZ354" i="21" s="1"/>
  <c r="AN353" i="21"/>
  <c r="AL353" i="21"/>
  <c r="AK353" i="21"/>
  <c r="AJ353" i="21"/>
  <c r="AN352" i="21"/>
  <c r="AL352" i="21"/>
  <c r="AK352" i="21"/>
  <c r="AJ352" i="21"/>
  <c r="AN351" i="21"/>
  <c r="AL351" i="21"/>
  <c r="AK351" i="21"/>
  <c r="AJ351" i="21"/>
  <c r="AN350" i="21"/>
  <c r="AL350" i="21"/>
  <c r="AK350" i="21"/>
  <c r="AJ350" i="21"/>
  <c r="AN349" i="21"/>
  <c r="AL349" i="21"/>
  <c r="AK349" i="21"/>
  <c r="AJ349" i="21"/>
  <c r="AN348" i="21"/>
  <c r="AL348" i="21"/>
  <c r="AK348" i="21"/>
  <c r="AJ348" i="21"/>
  <c r="AZ348" i="21" s="1"/>
  <c r="AN347" i="21"/>
  <c r="AL347" i="21"/>
  <c r="AK347" i="21"/>
  <c r="AJ347" i="21"/>
  <c r="AN346" i="21"/>
  <c r="AL346" i="21"/>
  <c r="AK346" i="21"/>
  <c r="AJ346" i="21"/>
  <c r="AZ346" i="21" s="1"/>
  <c r="AN345" i="21"/>
  <c r="AL345" i="21"/>
  <c r="AK345" i="21"/>
  <c r="AJ345" i="21"/>
  <c r="AZ345" i="21" s="1"/>
  <c r="AN344" i="21"/>
  <c r="AL344" i="21"/>
  <c r="AK344" i="21"/>
  <c r="AJ344" i="21"/>
  <c r="AN343" i="21"/>
  <c r="AL343" i="21"/>
  <c r="AK343" i="21"/>
  <c r="AJ343" i="21"/>
  <c r="AN342" i="21"/>
  <c r="AL342" i="21"/>
  <c r="AK342" i="21"/>
  <c r="AJ342" i="21"/>
  <c r="AN341" i="21"/>
  <c r="AL341" i="21"/>
  <c r="AK341" i="21"/>
  <c r="AJ341" i="21"/>
  <c r="AN340" i="21"/>
  <c r="AL340" i="21"/>
  <c r="AK340" i="21"/>
  <c r="AJ340" i="21"/>
  <c r="AN339" i="21"/>
  <c r="AL339" i="21"/>
  <c r="AK339" i="21"/>
  <c r="AJ339" i="21"/>
  <c r="AN338" i="21"/>
  <c r="AL338" i="21"/>
  <c r="AK338" i="21"/>
  <c r="AJ338" i="21"/>
  <c r="AZ338" i="21" s="1"/>
  <c r="AN337" i="21"/>
  <c r="AL337" i="21"/>
  <c r="AK337" i="21"/>
  <c r="AJ337" i="21"/>
  <c r="AN336" i="21"/>
  <c r="AL336" i="21"/>
  <c r="AK336" i="21"/>
  <c r="AJ336" i="21"/>
  <c r="AZ336" i="21" s="1"/>
  <c r="AN335" i="21"/>
  <c r="AL335" i="21"/>
  <c r="AK335" i="21"/>
  <c r="AJ335" i="21"/>
  <c r="AZ335" i="21" s="1"/>
  <c r="AN334" i="21"/>
  <c r="AL334" i="21"/>
  <c r="AK334" i="21"/>
  <c r="AJ334" i="21"/>
  <c r="AZ334" i="21" s="1"/>
  <c r="AN333" i="21"/>
  <c r="AL333" i="21"/>
  <c r="AK333" i="21"/>
  <c r="AJ333" i="21"/>
  <c r="AZ333" i="21" s="1"/>
  <c r="AN332" i="21"/>
  <c r="AL332" i="21"/>
  <c r="AK332" i="21"/>
  <c r="AJ332" i="21"/>
  <c r="AN331" i="21"/>
  <c r="AL331" i="21"/>
  <c r="AK331" i="21"/>
  <c r="AJ331" i="21"/>
  <c r="AN330" i="21"/>
  <c r="AL330" i="21"/>
  <c r="AK330" i="21"/>
  <c r="AJ330" i="21"/>
  <c r="AN329" i="21"/>
  <c r="AL329" i="21"/>
  <c r="AK329" i="21"/>
  <c r="AJ329" i="21"/>
  <c r="AN328" i="21"/>
  <c r="AL328" i="21"/>
  <c r="AK328" i="21"/>
  <c r="AJ328" i="21"/>
  <c r="AN327" i="21"/>
  <c r="AL327" i="21"/>
  <c r="AK327" i="21"/>
  <c r="AJ327" i="21"/>
  <c r="AN326" i="21"/>
  <c r="AL326" i="21"/>
  <c r="AK326" i="21"/>
  <c r="AJ326" i="21"/>
  <c r="AZ326" i="21" s="1"/>
  <c r="AN325" i="21"/>
  <c r="AL325" i="21"/>
  <c r="AK325" i="21"/>
  <c r="AJ325" i="21"/>
  <c r="AZ325" i="21" s="1"/>
  <c r="AN324" i="21"/>
  <c r="AL324" i="21"/>
  <c r="AK324" i="21"/>
  <c r="AJ324" i="21"/>
  <c r="AN323" i="21"/>
  <c r="AL323" i="21"/>
  <c r="AK323" i="21"/>
  <c r="AJ323" i="21"/>
  <c r="AZ323" i="21" s="1"/>
  <c r="AN322" i="21"/>
  <c r="AL322" i="21"/>
  <c r="AK322" i="21"/>
  <c r="AJ322" i="21"/>
  <c r="AZ322" i="21" s="1"/>
  <c r="AN321" i="21"/>
  <c r="AL321" i="21"/>
  <c r="AK321" i="21"/>
  <c r="AJ321" i="21"/>
  <c r="AZ321" i="21" s="1"/>
  <c r="AN320" i="21"/>
  <c r="AL320" i="21"/>
  <c r="AK320" i="21"/>
  <c r="AJ320" i="21"/>
  <c r="AN319" i="21"/>
  <c r="AL319" i="21"/>
  <c r="AK319" i="21"/>
  <c r="AJ319" i="21"/>
  <c r="AN318" i="21"/>
  <c r="AL318" i="21"/>
  <c r="AK318" i="21"/>
  <c r="AJ318" i="21"/>
  <c r="AN317" i="21"/>
  <c r="AL317" i="21"/>
  <c r="AK317" i="21"/>
  <c r="AJ317" i="21"/>
  <c r="AZ317" i="21" s="1"/>
  <c r="AN316" i="21"/>
  <c r="AL316" i="21"/>
  <c r="AK316" i="21"/>
  <c r="AJ316" i="21"/>
  <c r="AN315" i="21"/>
  <c r="AL315" i="21"/>
  <c r="AK315" i="21"/>
  <c r="AJ315" i="21"/>
  <c r="AZ315" i="21" s="1"/>
  <c r="AN314" i="21"/>
  <c r="AL314" i="21"/>
  <c r="AK314" i="21"/>
  <c r="AJ314" i="21"/>
  <c r="AN313" i="21"/>
  <c r="AL313" i="21"/>
  <c r="AK313" i="21"/>
  <c r="AJ313" i="21"/>
  <c r="AN312" i="21"/>
  <c r="AL312" i="21"/>
  <c r="AK312" i="21"/>
  <c r="AJ312" i="21"/>
  <c r="AN311" i="21"/>
  <c r="AL311" i="21"/>
  <c r="AK311" i="21"/>
  <c r="AJ311" i="21"/>
  <c r="AZ311" i="21" s="1"/>
  <c r="AN310" i="21"/>
  <c r="AL310" i="21"/>
  <c r="AK310" i="21"/>
  <c r="AJ310" i="21"/>
  <c r="AZ310" i="21" s="1"/>
  <c r="AN309" i="21"/>
  <c r="AL309" i="21"/>
  <c r="AK309" i="21"/>
  <c r="AJ309" i="21"/>
  <c r="AN308" i="21"/>
  <c r="AL308" i="21"/>
  <c r="AK308" i="21"/>
  <c r="AJ308" i="21"/>
  <c r="AN307" i="21"/>
  <c r="AL307" i="21"/>
  <c r="AK307" i="21"/>
  <c r="AJ307" i="21"/>
  <c r="AZ307" i="21" s="1"/>
  <c r="AN306" i="21"/>
  <c r="AL306" i="21"/>
  <c r="AK306" i="21"/>
  <c r="AJ306" i="21"/>
  <c r="AN305" i="21"/>
  <c r="AL305" i="21"/>
  <c r="AK305" i="21"/>
  <c r="AJ305" i="21"/>
  <c r="AZ305" i="21" s="1"/>
  <c r="AN304" i="21"/>
  <c r="AL304" i="21"/>
  <c r="AK304" i="21"/>
  <c r="AJ304" i="21"/>
  <c r="AN303" i="21"/>
  <c r="AL303" i="21"/>
  <c r="AK303" i="21"/>
  <c r="AJ303" i="21"/>
  <c r="AN302" i="21"/>
  <c r="AL302" i="21"/>
  <c r="AK302" i="21"/>
  <c r="AJ302" i="21"/>
  <c r="AN301" i="21"/>
  <c r="AL301" i="21"/>
  <c r="AK301" i="21"/>
  <c r="AJ301" i="21"/>
  <c r="AN300" i="21"/>
  <c r="AL300" i="21"/>
  <c r="AK300" i="21"/>
  <c r="AJ300" i="21"/>
  <c r="AN299" i="21"/>
  <c r="AL299" i="21"/>
  <c r="AK299" i="21"/>
  <c r="AJ299" i="21"/>
  <c r="AN298" i="21"/>
  <c r="AL298" i="21"/>
  <c r="AK298" i="21"/>
  <c r="AJ298" i="21"/>
  <c r="AZ298" i="21" s="1"/>
  <c r="AN297" i="21"/>
  <c r="AL297" i="21"/>
  <c r="AK297" i="21"/>
  <c r="AJ297" i="21"/>
  <c r="AZ297" i="21" s="1"/>
  <c r="AN296" i="21"/>
  <c r="AL296" i="21"/>
  <c r="AK296" i="21"/>
  <c r="AJ296" i="21"/>
  <c r="AN295" i="21"/>
  <c r="AL295" i="21"/>
  <c r="AK295" i="21"/>
  <c r="AJ295" i="21"/>
  <c r="AN294" i="21"/>
  <c r="AL294" i="21"/>
  <c r="AK294" i="21"/>
  <c r="AJ294" i="21"/>
  <c r="AN293" i="21"/>
  <c r="AL293" i="21"/>
  <c r="AK293" i="21"/>
  <c r="AJ293" i="21"/>
  <c r="AN292" i="21"/>
  <c r="AL292" i="21"/>
  <c r="AK292" i="21"/>
  <c r="AJ292" i="21"/>
  <c r="AZ292" i="21" s="1"/>
  <c r="AN291" i="21"/>
  <c r="AL291" i="21"/>
  <c r="AK291" i="21"/>
  <c r="AJ291" i="21"/>
  <c r="AN290" i="21"/>
  <c r="AL290" i="21"/>
  <c r="AK290" i="21"/>
  <c r="AJ290" i="21"/>
  <c r="AZ290" i="21" s="1"/>
  <c r="AN289" i="21"/>
  <c r="AL289" i="21"/>
  <c r="AK289" i="21"/>
  <c r="AJ289" i="21"/>
  <c r="AN288" i="21"/>
  <c r="AL288" i="21"/>
  <c r="AK288" i="21"/>
  <c r="AJ288" i="21"/>
  <c r="AN287" i="21"/>
  <c r="AL287" i="21"/>
  <c r="AK287" i="21"/>
  <c r="AJ287" i="21"/>
  <c r="AZ287" i="21" s="1"/>
  <c r="AN286" i="21"/>
  <c r="AL286" i="21"/>
  <c r="AK286" i="21"/>
  <c r="AJ286" i="21"/>
  <c r="AN285" i="21"/>
  <c r="AL285" i="21"/>
  <c r="AK285" i="21"/>
  <c r="AJ285" i="21"/>
  <c r="AZ285" i="21" s="1"/>
  <c r="AN284" i="21"/>
  <c r="AL284" i="21"/>
  <c r="AK284" i="21"/>
  <c r="AJ284" i="21"/>
  <c r="AN283" i="21"/>
  <c r="AL283" i="21"/>
  <c r="AK283" i="21"/>
  <c r="AJ283" i="21"/>
  <c r="AN282" i="21"/>
  <c r="AL282" i="21"/>
  <c r="AK282" i="21"/>
  <c r="AJ282" i="21"/>
  <c r="AZ282" i="21" s="1"/>
  <c r="AN281" i="21"/>
  <c r="AL281" i="21"/>
  <c r="AK281" i="21"/>
  <c r="AJ281" i="21"/>
  <c r="AN280" i="21"/>
  <c r="AL280" i="21"/>
  <c r="AK280" i="21"/>
  <c r="AJ280" i="21"/>
  <c r="AN279" i="21"/>
  <c r="AL279" i="21"/>
  <c r="AK279" i="21"/>
  <c r="AJ279" i="21"/>
  <c r="AN278" i="21"/>
  <c r="AL278" i="21"/>
  <c r="AK278" i="21"/>
  <c r="AJ278" i="21"/>
  <c r="AN277" i="21"/>
  <c r="AL277" i="21"/>
  <c r="AK277" i="21"/>
  <c r="AJ277" i="21"/>
  <c r="AN276" i="21"/>
  <c r="AL276" i="21"/>
  <c r="AK276" i="21"/>
  <c r="AJ276" i="21"/>
  <c r="AZ276" i="21" s="1"/>
  <c r="AN275" i="21"/>
  <c r="AL275" i="21"/>
  <c r="AK275" i="21"/>
  <c r="AJ275" i="21"/>
  <c r="AN274" i="21"/>
  <c r="AL274" i="21"/>
  <c r="AK274" i="21"/>
  <c r="AJ274" i="21"/>
  <c r="AZ274" i="21" s="1"/>
  <c r="AN273" i="21"/>
  <c r="AL273" i="21"/>
  <c r="AK273" i="21"/>
  <c r="AJ273" i="21"/>
  <c r="AN272" i="21"/>
  <c r="AL272" i="21"/>
  <c r="AK272" i="21"/>
  <c r="AJ272" i="21"/>
  <c r="AZ272" i="21" s="1"/>
  <c r="AN271" i="21"/>
  <c r="AL271" i="21"/>
  <c r="AK271" i="21"/>
  <c r="AJ271" i="21"/>
  <c r="AN270" i="21"/>
  <c r="AL270" i="21"/>
  <c r="AK270" i="21"/>
  <c r="AJ270" i="21"/>
  <c r="AN269" i="21"/>
  <c r="AL269" i="21"/>
  <c r="AK269" i="21"/>
  <c r="AJ269" i="21"/>
  <c r="AN268" i="21"/>
  <c r="AL268" i="21"/>
  <c r="AK268" i="21"/>
  <c r="AJ268" i="21"/>
  <c r="AZ268" i="21" s="1"/>
  <c r="AN267" i="21"/>
  <c r="AL267" i="21"/>
  <c r="AK267" i="21"/>
  <c r="AJ267" i="21"/>
  <c r="AZ267" i="21" s="1"/>
  <c r="AN266" i="21"/>
  <c r="AL266" i="21"/>
  <c r="AK266" i="21"/>
  <c r="AJ266" i="21"/>
  <c r="AN265" i="21"/>
  <c r="AL265" i="21"/>
  <c r="AK265" i="21"/>
  <c r="AJ265" i="21"/>
  <c r="AZ265" i="21" s="1"/>
  <c r="AN264" i="21"/>
  <c r="AL264" i="21"/>
  <c r="AK264" i="21"/>
  <c r="AJ264" i="21"/>
  <c r="AZ264" i="21" s="1"/>
  <c r="AN263" i="21"/>
  <c r="AL263" i="21"/>
  <c r="AK263" i="21"/>
  <c r="AJ263" i="21"/>
  <c r="AZ263" i="21" s="1"/>
  <c r="AN262" i="21"/>
  <c r="AL262" i="21"/>
  <c r="AK262" i="21"/>
  <c r="AJ262" i="21"/>
  <c r="AZ262" i="21" s="1"/>
  <c r="AN261" i="21"/>
  <c r="AL261" i="21"/>
  <c r="AK261" i="21"/>
  <c r="AJ261" i="21"/>
  <c r="AZ261" i="21" s="1"/>
  <c r="AN260" i="21"/>
  <c r="AL260" i="21"/>
  <c r="AK260" i="21"/>
  <c r="AJ260" i="21"/>
  <c r="AZ260" i="21" s="1"/>
  <c r="AN259" i="21"/>
  <c r="AL259" i="21"/>
  <c r="AK259" i="21"/>
  <c r="AJ259" i="21"/>
  <c r="AN258" i="21"/>
  <c r="AL258" i="21"/>
  <c r="AK258" i="21"/>
  <c r="AJ258" i="21"/>
  <c r="AZ258" i="21" s="1"/>
  <c r="AN257" i="21"/>
  <c r="AL257" i="21"/>
  <c r="AK257" i="21"/>
  <c r="AJ257" i="21"/>
  <c r="AN256" i="21"/>
  <c r="AL256" i="21"/>
  <c r="AK256" i="21"/>
  <c r="AJ256" i="21"/>
  <c r="AZ256" i="21" s="1"/>
  <c r="AN255" i="21"/>
  <c r="AL255" i="21"/>
  <c r="AK255" i="21"/>
  <c r="AJ255" i="21"/>
  <c r="AN254" i="21"/>
  <c r="AL254" i="21"/>
  <c r="AK254" i="21"/>
  <c r="AJ254" i="21"/>
  <c r="AZ254" i="21" s="1"/>
  <c r="AN253" i="21"/>
  <c r="AL253" i="21"/>
  <c r="AK253" i="21"/>
  <c r="AJ253" i="21"/>
  <c r="AZ253" i="21" s="1"/>
  <c r="AN252" i="21"/>
  <c r="AL252" i="21"/>
  <c r="AK252" i="21"/>
  <c r="AJ252" i="21"/>
  <c r="AZ252" i="21" s="1"/>
  <c r="AN251" i="21"/>
  <c r="AL251" i="21"/>
  <c r="AK251" i="21"/>
  <c r="AJ251" i="21"/>
  <c r="AN250" i="21"/>
  <c r="AL250" i="21"/>
  <c r="AK250" i="21"/>
  <c r="AJ250" i="21"/>
  <c r="AN249" i="21"/>
  <c r="AL249" i="21"/>
  <c r="AK249" i="21"/>
  <c r="AJ249" i="21"/>
  <c r="AN248" i="21"/>
  <c r="AL248" i="21"/>
  <c r="AK248" i="21"/>
  <c r="AJ248" i="21"/>
  <c r="AZ248" i="21" s="1"/>
  <c r="AN247" i="21"/>
  <c r="AL247" i="21"/>
  <c r="AK247" i="21"/>
  <c r="AJ247" i="21"/>
  <c r="AN246" i="21"/>
  <c r="AL246" i="21"/>
  <c r="AK246" i="21"/>
  <c r="AJ246" i="21"/>
  <c r="AN245" i="21"/>
  <c r="AL245" i="21"/>
  <c r="AK245" i="21"/>
  <c r="AJ245" i="21"/>
  <c r="AN244" i="21"/>
  <c r="AL244" i="21"/>
  <c r="AK244" i="21"/>
  <c r="AJ244" i="21"/>
  <c r="AZ244" i="21" s="1"/>
  <c r="AN243" i="21"/>
  <c r="AL243" i="21"/>
  <c r="AK243" i="21"/>
  <c r="AJ243" i="21"/>
  <c r="AN242" i="21"/>
  <c r="AL242" i="21"/>
  <c r="AK242" i="21"/>
  <c r="AJ242" i="21"/>
  <c r="AN241" i="21"/>
  <c r="AL241" i="21"/>
  <c r="AK241" i="21"/>
  <c r="AJ241" i="21"/>
  <c r="AN240" i="21"/>
  <c r="AL240" i="21"/>
  <c r="AK240" i="21"/>
  <c r="AJ240" i="21"/>
  <c r="AZ240" i="21" s="1"/>
  <c r="AN239" i="21"/>
  <c r="AL239" i="21"/>
  <c r="AK239" i="21"/>
  <c r="AJ239" i="21"/>
  <c r="AN238" i="21"/>
  <c r="AL238" i="21"/>
  <c r="AK238" i="21"/>
  <c r="AJ238" i="21"/>
  <c r="AN237" i="21"/>
  <c r="AL237" i="21"/>
  <c r="AK237" i="21"/>
  <c r="AJ237" i="21"/>
  <c r="AZ237" i="21" s="1"/>
  <c r="AN236" i="21"/>
  <c r="AL236" i="21"/>
  <c r="AK236" i="21"/>
  <c r="AJ236" i="21"/>
  <c r="AZ236" i="21" s="1"/>
  <c r="AN235" i="21"/>
  <c r="AL235" i="21"/>
  <c r="AK235" i="21"/>
  <c r="AJ235" i="21"/>
  <c r="AN234" i="21"/>
  <c r="AL234" i="21"/>
  <c r="AK234" i="21"/>
  <c r="AJ234" i="21"/>
  <c r="AZ234" i="21" s="1"/>
  <c r="AN233" i="21"/>
  <c r="AL233" i="21"/>
  <c r="AK233" i="21"/>
  <c r="AJ233" i="21"/>
  <c r="AN232" i="21"/>
  <c r="AL232" i="21"/>
  <c r="AK232" i="21"/>
  <c r="AJ232" i="21"/>
  <c r="AZ232" i="21" s="1"/>
  <c r="AN231" i="21"/>
  <c r="AL231" i="21"/>
  <c r="AK231" i="21"/>
  <c r="AJ231" i="21"/>
  <c r="AN230" i="21"/>
  <c r="AL230" i="21"/>
  <c r="AK230" i="21"/>
  <c r="AJ230" i="21"/>
  <c r="AZ230" i="21" s="1"/>
  <c r="AN229" i="21"/>
  <c r="AL229" i="21"/>
  <c r="AK229" i="21"/>
  <c r="AJ229" i="21"/>
  <c r="AN228" i="21"/>
  <c r="AL228" i="21"/>
  <c r="AK228" i="21"/>
  <c r="AJ228" i="21"/>
  <c r="AZ228" i="21" s="1"/>
  <c r="AN227" i="21"/>
  <c r="AL227" i="21"/>
  <c r="AK227" i="21"/>
  <c r="AJ227" i="21"/>
  <c r="AN226" i="21"/>
  <c r="AL226" i="21"/>
  <c r="AK226" i="21"/>
  <c r="AJ226" i="21"/>
  <c r="AN225" i="21"/>
  <c r="AL225" i="21"/>
  <c r="AK225" i="21"/>
  <c r="AJ225" i="21"/>
  <c r="AZ225" i="21" s="1"/>
  <c r="AN224" i="21"/>
  <c r="AL224" i="21"/>
  <c r="AK224" i="21"/>
  <c r="AJ224" i="21"/>
  <c r="AZ224" i="21" s="1"/>
  <c r="AN223" i="21"/>
  <c r="AL223" i="21"/>
  <c r="AK223" i="21"/>
  <c r="AJ223" i="21"/>
  <c r="AZ223" i="21" s="1"/>
  <c r="AN222" i="21"/>
  <c r="AL222" i="21"/>
  <c r="AK222" i="21"/>
  <c r="AJ222" i="21"/>
  <c r="AN221" i="21"/>
  <c r="AL221" i="21"/>
  <c r="AK221" i="21"/>
  <c r="AJ221" i="21"/>
  <c r="AN220" i="21"/>
  <c r="AL220" i="21"/>
  <c r="AK220" i="21"/>
  <c r="AJ220" i="21"/>
  <c r="AZ220" i="21" s="1"/>
  <c r="AN219" i="21"/>
  <c r="AL219" i="21"/>
  <c r="AK219" i="21"/>
  <c r="AJ219" i="21"/>
  <c r="AN218" i="21"/>
  <c r="AL218" i="21"/>
  <c r="AK218" i="21"/>
  <c r="AJ218" i="21"/>
  <c r="AZ218" i="21" s="1"/>
  <c r="AN217" i="21"/>
  <c r="AL217" i="21"/>
  <c r="AK217" i="21"/>
  <c r="AJ217" i="21"/>
  <c r="AN216" i="21"/>
  <c r="AL216" i="21"/>
  <c r="AK216" i="21"/>
  <c r="AJ216" i="21"/>
  <c r="AN215" i="21"/>
  <c r="AL215" i="21"/>
  <c r="AK215" i="21"/>
  <c r="AJ215" i="21"/>
  <c r="AN214" i="21"/>
  <c r="AL214" i="21"/>
  <c r="AK214" i="21"/>
  <c r="AJ214" i="21"/>
  <c r="AN213" i="21"/>
  <c r="AL213" i="21"/>
  <c r="AK213" i="21"/>
  <c r="AJ213" i="21"/>
  <c r="AN212" i="21"/>
  <c r="AL212" i="21"/>
  <c r="AK212" i="21"/>
  <c r="AJ212" i="21"/>
  <c r="AZ212" i="21" s="1"/>
  <c r="AN211" i="21"/>
  <c r="AL211" i="21"/>
  <c r="AK211" i="21"/>
  <c r="AJ211" i="21"/>
  <c r="AN210" i="21"/>
  <c r="AL210" i="21"/>
  <c r="AK210" i="21"/>
  <c r="AJ210" i="21"/>
  <c r="AN209" i="21"/>
  <c r="AL209" i="21"/>
  <c r="AK209" i="21"/>
  <c r="AJ209" i="21"/>
  <c r="AN208" i="21"/>
  <c r="AL208" i="21"/>
  <c r="AK208" i="21"/>
  <c r="AJ208" i="21"/>
  <c r="AZ208" i="21" s="1"/>
  <c r="AN207" i="21"/>
  <c r="AL207" i="21"/>
  <c r="AK207" i="21"/>
  <c r="AJ207" i="21"/>
  <c r="AN206" i="21"/>
  <c r="AL206" i="21"/>
  <c r="AK206" i="21"/>
  <c r="AJ206" i="21"/>
  <c r="AZ206" i="21" s="1"/>
  <c r="AN205" i="21"/>
  <c r="AL205" i="21"/>
  <c r="AK205" i="21"/>
  <c r="AJ205" i="21"/>
  <c r="AN204" i="21"/>
  <c r="AL204" i="21"/>
  <c r="AK204" i="21"/>
  <c r="AJ204" i="21"/>
  <c r="AN203" i="21"/>
  <c r="AL203" i="21"/>
  <c r="AK203" i="21"/>
  <c r="AJ203" i="21"/>
  <c r="AZ203" i="21" s="1"/>
  <c r="AN202" i="21"/>
  <c r="AL202" i="21"/>
  <c r="AK202" i="21"/>
  <c r="AJ202" i="21"/>
  <c r="AZ202" i="21" s="1"/>
  <c r="AN201" i="21"/>
  <c r="AL201" i="21"/>
  <c r="AK201" i="21"/>
  <c r="AJ201" i="21"/>
  <c r="AN200" i="21"/>
  <c r="AL200" i="21"/>
  <c r="AK200" i="21"/>
  <c r="AJ200" i="21"/>
  <c r="AZ200" i="21" s="1"/>
  <c r="AN199" i="21"/>
  <c r="AL199" i="21"/>
  <c r="AK199" i="21"/>
  <c r="AJ199" i="21"/>
  <c r="AN198" i="21"/>
  <c r="AL198" i="21"/>
  <c r="AK198" i="21"/>
  <c r="AJ198" i="21"/>
  <c r="AN197" i="21"/>
  <c r="AL197" i="21"/>
  <c r="AK197" i="21"/>
  <c r="AJ197" i="21"/>
  <c r="AN196" i="21"/>
  <c r="AL196" i="21"/>
  <c r="AK196" i="21"/>
  <c r="AJ196" i="21"/>
  <c r="AZ196" i="21" s="1"/>
  <c r="AN195" i="21"/>
  <c r="AL195" i="21"/>
  <c r="AK195" i="21"/>
  <c r="AJ195" i="21"/>
  <c r="AN194" i="21"/>
  <c r="AL194" i="21"/>
  <c r="AK194" i="21"/>
  <c r="AJ194" i="21"/>
  <c r="AZ194" i="21" s="1"/>
  <c r="AN193" i="21"/>
  <c r="AL193" i="21"/>
  <c r="AK193" i="21"/>
  <c r="AJ193" i="21"/>
  <c r="AN192" i="21"/>
  <c r="AL192" i="21"/>
  <c r="AK192" i="21"/>
  <c r="AJ192" i="21"/>
  <c r="AN191" i="21"/>
  <c r="AL191" i="21"/>
  <c r="AK191" i="21"/>
  <c r="AJ191" i="21"/>
  <c r="AN190" i="21"/>
  <c r="AL190" i="21"/>
  <c r="AK190" i="21"/>
  <c r="AJ190" i="21"/>
  <c r="AN189" i="21"/>
  <c r="AL189" i="21"/>
  <c r="AK189" i="21"/>
  <c r="AJ189" i="21"/>
  <c r="AZ189" i="21" s="1"/>
  <c r="AN188" i="21"/>
  <c r="AL188" i="21"/>
  <c r="AK188" i="21"/>
  <c r="AJ188" i="21"/>
  <c r="AZ188" i="21" s="1"/>
  <c r="AN187" i="21"/>
  <c r="AL187" i="21"/>
  <c r="AK187" i="21"/>
  <c r="AJ187" i="21"/>
  <c r="AN186" i="21"/>
  <c r="AL186" i="21"/>
  <c r="AK186" i="21"/>
  <c r="AJ186" i="21"/>
  <c r="AN185" i="21"/>
  <c r="AL185" i="21"/>
  <c r="AK185" i="21"/>
  <c r="AJ185" i="21"/>
  <c r="AZ185" i="21" s="1"/>
  <c r="AN184" i="21"/>
  <c r="AL184" i="21"/>
  <c r="AK184" i="21"/>
  <c r="AJ184" i="21"/>
  <c r="AZ184" i="21" s="1"/>
  <c r="AN183" i="21"/>
  <c r="AL183" i="21"/>
  <c r="AK183" i="21"/>
  <c r="AJ183" i="21"/>
  <c r="AN182" i="21"/>
  <c r="AL182" i="21"/>
  <c r="AK182" i="21"/>
  <c r="AJ182" i="21"/>
  <c r="AZ182" i="21" s="1"/>
  <c r="AN181" i="21"/>
  <c r="AL181" i="21"/>
  <c r="AK181" i="21"/>
  <c r="AJ181" i="21"/>
  <c r="AN180" i="21"/>
  <c r="AL180" i="21"/>
  <c r="AK180" i="21"/>
  <c r="AJ180" i="21"/>
  <c r="AN179" i="21"/>
  <c r="AL179" i="21"/>
  <c r="AK179" i="21"/>
  <c r="AJ179" i="21"/>
  <c r="AZ179" i="21" s="1"/>
  <c r="AN178" i="21"/>
  <c r="AL178" i="21"/>
  <c r="AK178" i="21"/>
  <c r="AJ178" i="21"/>
  <c r="AN177" i="21"/>
  <c r="AL177" i="21"/>
  <c r="AK177" i="21"/>
  <c r="AJ177" i="21"/>
  <c r="AN176" i="21"/>
  <c r="AL176" i="21"/>
  <c r="AK176" i="21"/>
  <c r="AJ176" i="21"/>
  <c r="AN175" i="21"/>
  <c r="AL175" i="21"/>
  <c r="AK175" i="21"/>
  <c r="AJ175" i="21"/>
  <c r="AN174" i="21"/>
  <c r="AL174" i="21"/>
  <c r="AK174" i="21"/>
  <c r="AJ174" i="21"/>
  <c r="AN173" i="21"/>
  <c r="AL173" i="21"/>
  <c r="AK173" i="21"/>
  <c r="AJ173" i="21"/>
  <c r="AN172" i="21"/>
  <c r="AL172" i="21"/>
  <c r="AK172" i="21"/>
  <c r="AJ172" i="21"/>
  <c r="AN171" i="21"/>
  <c r="AL171" i="21"/>
  <c r="AK171" i="21"/>
  <c r="AJ171" i="21"/>
  <c r="AZ171" i="21" s="1"/>
  <c r="AN170" i="21"/>
  <c r="AL170" i="21"/>
  <c r="AK170" i="21"/>
  <c r="AJ170" i="21"/>
  <c r="AN169" i="21"/>
  <c r="AL169" i="21"/>
  <c r="AK169" i="21"/>
  <c r="AJ169" i="21"/>
  <c r="AN168" i="21"/>
  <c r="AL168" i="21"/>
  <c r="AK168" i="21"/>
  <c r="AJ168" i="21"/>
  <c r="AN167" i="21"/>
  <c r="AL167" i="21"/>
  <c r="AK167" i="21"/>
  <c r="AJ167" i="21"/>
  <c r="AN166" i="21"/>
  <c r="AL166" i="21"/>
  <c r="AK166" i="21"/>
  <c r="AJ166" i="21"/>
  <c r="AZ166" i="21" s="1"/>
  <c r="AN165" i="21"/>
  <c r="AL165" i="21"/>
  <c r="AK165" i="21"/>
  <c r="AJ165" i="21"/>
  <c r="AN164" i="21"/>
  <c r="AL164" i="21"/>
  <c r="AK164" i="21"/>
  <c r="AJ164" i="21"/>
  <c r="AN163" i="21"/>
  <c r="AL163" i="21"/>
  <c r="AK163" i="21"/>
  <c r="AJ163" i="21"/>
  <c r="AZ163" i="21" s="1"/>
  <c r="AN162" i="21"/>
  <c r="AL162" i="21"/>
  <c r="AK162" i="21"/>
  <c r="AJ162" i="21"/>
  <c r="AN161" i="21"/>
  <c r="AL161" i="21"/>
  <c r="AK161" i="21"/>
  <c r="AJ161" i="21"/>
  <c r="AN160" i="21"/>
  <c r="AL160" i="21"/>
  <c r="AK160" i="21"/>
  <c r="AJ160" i="21"/>
  <c r="AZ160" i="21" s="1"/>
  <c r="AN159" i="21"/>
  <c r="AL159" i="21"/>
  <c r="AK159" i="21"/>
  <c r="AJ159" i="21"/>
  <c r="AN158" i="21"/>
  <c r="AL158" i="21"/>
  <c r="AK158" i="21"/>
  <c r="AJ158" i="21"/>
  <c r="AN157" i="21"/>
  <c r="AL157" i="21"/>
  <c r="AK157" i="21"/>
  <c r="AJ157" i="21"/>
  <c r="AN156" i="21"/>
  <c r="AL156" i="21"/>
  <c r="AK156" i="21"/>
  <c r="AJ156" i="21"/>
  <c r="AN155" i="21"/>
  <c r="AL155" i="21"/>
  <c r="AK155" i="21"/>
  <c r="AJ155" i="21"/>
  <c r="AN154" i="21"/>
  <c r="AL154" i="21"/>
  <c r="AK154" i="21"/>
  <c r="AJ154" i="21"/>
  <c r="AZ154" i="21" s="1"/>
  <c r="AN153" i="21"/>
  <c r="AL153" i="21"/>
  <c r="AK153" i="21"/>
  <c r="AJ153" i="21"/>
  <c r="AN152" i="21"/>
  <c r="AL152" i="21"/>
  <c r="AK152" i="21"/>
  <c r="AJ152" i="21"/>
  <c r="AN151" i="21"/>
  <c r="AL151" i="21"/>
  <c r="AK151" i="21"/>
  <c r="AJ151" i="21"/>
  <c r="AN150" i="21"/>
  <c r="AL150" i="21"/>
  <c r="AK150" i="21"/>
  <c r="AJ150" i="21"/>
  <c r="AZ150" i="21" s="1"/>
  <c r="AN149" i="21"/>
  <c r="AL149" i="21"/>
  <c r="AK149" i="21"/>
  <c r="AJ149" i="21"/>
  <c r="AN148" i="21"/>
  <c r="AL148" i="21"/>
  <c r="AK148" i="21"/>
  <c r="AJ148" i="21"/>
  <c r="AN147" i="21"/>
  <c r="AL147" i="21"/>
  <c r="AK147" i="21"/>
  <c r="AJ147" i="21"/>
  <c r="AN146" i="21"/>
  <c r="AL146" i="21"/>
  <c r="AK146" i="21"/>
  <c r="AJ146" i="21"/>
  <c r="AZ146" i="21" s="1"/>
  <c r="AN145" i="21"/>
  <c r="AL145" i="21"/>
  <c r="AK145" i="21"/>
  <c r="AJ145" i="21"/>
  <c r="AN144" i="21"/>
  <c r="AL144" i="21"/>
  <c r="AK144" i="21"/>
  <c r="AJ144" i="21"/>
  <c r="AN143" i="21"/>
  <c r="AL143" i="21"/>
  <c r="AK143" i="21"/>
  <c r="AJ143" i="21"/>
  <c r="AN142" i="21"/>
  <c r="AL142" i="21"/>
  <c r="AK142" i="21"/>
  <c r="AJ142" i="21"/>
  <c r="AZ142" i="21" s="1"/>
  <c r="AN141" i="21"/>
  <c r="AL141" i="21"/>
  <c r="AK141" i="21"/>
  <c r="AJ141" i="21"/>
  <c r="AZ141" i="21" s="1"/>
  <c r="AN140" i="21"/>
  <c r="AL140" i="21"/>
  <c r="AK140" i="21"/>
  <c r="AJ140" i="21"/>
  <c r="AN139" i="21"/>
  <c r="AL139" i="21"/>
  <c r="AK139" i="21"/>
  <c r="AJ139" i="21"/>
  <c r="AN138" i="21"/>
  <c r="AL138" i="21"/>
  <c r="AK138" i="21"/>
  <c r="AJ138" i="21"/>
  <c r="AZ138" i="21" s="1"/>
  <c r="AN137" i="21"/>
  <c r="AL137" i="21"/>
  <c r="AK137" i="21"/>
  <c r="AJ137" i="21"/>
  <c r="AN136" i="21"/>
  <c r="AL136" i="21"/>
  <c r="AK136" i="21"/>
  <c r="AJ136" i="21"/>
  <c r="AN135" i="21"/>
  <c r="AL135" i="21"/>
  <c r="AK135" i="21"/>
  <c r="AJ135" i="21"/>
  <c r="AZ135" i="21" s="1"/>
  <c r="AN134" i="21"/>
  <c r="AL134" i="21"/>
  <c r="AK134" i="21"/>
  <c r="AJ134" i="21"/>
  <c r="AZ134" i="21" s="1"/>
  <c r="AN133" i="21"/>
  <c r="AL133" i="21"/>
  <c r="AK133" i="21"/>
  <c r="AJ133" i="21"/>
  <c r="AN132" i="21"/>
  <c r="AL132" i="21"/>
  <c r="AK132" i="21"/>
  <c r="AJ132" i="21"/>
  <c r="AN131" i="21"/>
  <c r="AL131" i="21"/>
  <c r="AK131" i="21"/>
  <c r="AJ131" i="21"/>
  <c r="AZ131" i="21" s="1"/>
  <c r="AN130" i="21"/>
  <c r="AL130" i="21"/>
  <c r="AK130" i="21"/>
  <c r="AJ130" i="21"/>
  <c r="AZ130" i="21" s="1"/>
  <c r="AN129" i="21"/>
  <c r="AL129" i="21"/>
  <c r="AK129" i="21"/>
  <c r="AJ129" i="21"/>
  <c r="AN128" i="21"/>
  <c r="AL128" i="21"/>
  <c r="AK128" i="21"/>
  <c r="AJ128" i="21"/>
  <c r="AN127" i="21"/>
  <c r="AL127" i="21"/>
  <c r="AK127" i="21"/>
  <c r="AJ127" i="21"/>
  <c r="AZ127" i="21" s="1"/>
  <c r="AN126" i="21"/>
  <c r="AL126" i="21"/>
  <c r="AK126" i="21"/>
  <c r="AJ126" i="21"/>
  <c r="AN125" i="21"/>
  <c r="AL125" i="21"/>
  <c r="AK125" i="21"/>
  <c r="AJ125" i="21"/>
  <c r="AN124" i="21"/>
  <c r="AL124" i="21"/>
  <c r="AK124" i="21"/>
  <c r="AJ124" i="21"/>
  <c r="AN123" i="21"/>
  <c r="AL123" i="21"/>
  <c r="AK123" i="21"/>
  <c r="AJ123" i="21"/>
  <c r="AZ123" i="21" s="1"/>
  <c r="AN122" i="21"/>
  <c r="AL122" i="21"/>
  <c r="AK122" i="21"/>
  <c r="AJ122" i="21"/>
  <c r="AZ122" i="21" s="1"/>
  <c r="AN121" i="21"/>
  <c r="AL121" i="21"/>
  <c r="AK121" i="21"/>
  <c r="AJ121" i="21"/>
  <c r="AN120" i="21"/>
  <c r="AL120" i="21"/>
  <c r="AK120" i="21"/>
  <c r="AJ120" i="21"/>
  <c r="AN119" i="21"/>
  <c r="AL119" i="21"/>
  <c r="AK119" i="21"/>
  <c r="AJ119" i="21"/>
  <c r="AZ119" i="21" s="1"/>
  <c r="AN118" i="21"/>
  <c r="AL118" i="21"/>
  <c r="AK118" i="21"/>
  <c r="AJ118" i="21"/>
  <c r="AN117" i="21"/>
  <c r="AL117" i="21"/>
  <c r="AK117" i="21"/>
  <c r="AJ117" i="21"/>
  <c r="AN116" i="21"/>
  <c r="AL116" i="21"/>
  <c r="AK116" i="21"/>
  <c r="AJ116" i="21"/>
  <c r="AN115" i="21"/>
  <c r="AL115" i="21"/>
  <c r="AK115" i="21"/>
  <c r="AJ115" i="21"/>
  <c r="AZ115" i="21" s="1"/>
  <c r="AN114" i="21"/>
  <c r="AL114" i="21"/>
  <c r="AK114" i="21"/>
  <c r="AJ114" i="21"/>
  <c r="AN113" i="21"/>
  <c r="AL113" i="21"/>
  <c r="AK113" i="21"/>
  <c r="AJ113" i="21"/>
  <c r="AN112" i="21"/>
  <c r="AL112" i="21"/>
  <c r="AK112" i="21"/>
  <c r="AJ112" i="21"/>
  <c r="AN111" i="21"/>
  <c r="AL111" i="21"/>
  <c r="AK111" i="21"/>
  <c r="AJ111" i="21"/>
  <c r="AZ111" i="21" s="1"/>
  <c r="AN110" i="21"/>
  <c r="AL110" i="21"/>
  <c r="AK110" i="21"/>
  <c r="AJ110" i="21"/>
  <c r="AZ110" i="21" s="1"/>
  <c r="AN109" i="21"/>
  <c r="AL109" i="21"/>
  <c r="AK109" i="21"/>
  <c r="AJ109" i="21"/>
  <c r="AN108" i="21"/>
  <c r="AL108" i="21"/>
  <c r="AK108" i="21"/>
  <c r="AJ108" i="21"/>
  <c r="AN107" i="21"/>
  <c r="AL107" i="21"/>
  <c r="AK107" i="21"/>
  <c r="AJ107" i="21"/>
  <c r="AZ107" i="21" s="1"/>
  <c r="AN106" i="21"/>
  <c r="AL106" i="21"/>
  <c r="AK106" i="21"/>
  <c r="AJ106" i="21"/>
  <c r="AN105" i="21"/>
  <c r="AL105" i="21"/>
  <c r="AK105" i="21"/>
  <c r="AJ105" i="21"/>
  <c r="AN104" i="21"/>
  <c r="AL104" i="21"/>
  <c r="AK104" i="21"/>
  <c r="AJ104" i="21"/>
  <c r="AN103" i="21"/>
  <c r="AL103" i="21"/>
  <c r="AK103" i="21"/>
  <c r="AJ103" i="21"/>
  <c r="AZ103" i="21" s="1"/>
  <c r="AN102" i="21"/>
  <c r="AL102" i="21"/>
  <c r="AK102" i="21"/>
  <c r="AJ102" i="21"/>
  <c r="AN101" i="21"/>
  <c r="AL101" i="21"/>
  <c r="AK101" i="21"/>
  <c r="AJ101" i="21"/>
  <c r="AN100" i="21"/>
  <c r="AL100" i="21"/>
  <c r="AK100" i="21"/>
  <c r="AJ100" i="21"/>
  <c r="AN99" i="21"/>
  <c r="AL99" i="21"/>
  <c r="AK99" i="21"/>
  <c r="AJ99" i="21"/>
  <c r="AZ99" i="21" s="1"/>
  <c r="AN98" i="21"/>
  <c r="AL98" i="21"/>
  <c r="AK98" i="21"/>
  <c r="AJ98" i="21"/>
  <c r="AN97" i="21"/>
  <c r="AL97" i="21"/>
  <c r="AK97" i="21"/>
  <c r="AJ97" i="21"/>
  <c r="AN96" i="21"/>
  <c r="AL96" i="21"/>
  <c r="AK96" i="21"/>
  <c r="AJ96" i="21"/>
  <c r="AN95" i="21"/>
  <c r="AL95" i="21"/>
  <c r="AK95" i="21"/>
  <c r="AJ95" i="21"/>
  <c r="AZ95" i="21" s="1"/>
  <c r="AN94" i="21"/>
  <c r="AL94" i="21"/>
  <c r="AK94" i="21"/>
  <c r="AJ94" i="21"/>
  <c r="AN93" i="21"/>
  <c r="AL93" i="21"/>
  <c r="AK93" i="21"/>
  <c r="AJ93" i="21"/>
  <c r="AN92" i="21"/>
  <c r="AL92" i="21"/>
  <c r="AK92" i="21"/>
  <c r="AJ92" i="21"/>
  <c r="AN91" i="21"/>
  <c r="AL91" i="21"/>
  <c r="AK91" i="21"/>
  <c r="AJ91" i="21"/>
  <c r="AZ91" i="21" s="1"/>
  <c r="AN90" i="21"/>
  <c r="AL90" i="21"/>
  <c r="AK90" i="21"/>
  <c r="AJ90" i="21"/>
  <c r="AN89" i="21"/>
  <c r="AL89" i="21"/>
  <c r="AK89" i="21"/>
  <c r="AJ89" i="21"/>
  <c r="AN88" i="21"/>
  <c r="AL88" i="21"/>
  <c r="AK88" i="21"/>
  <c r="AJ88" i="21"/>
  <c r="AN87" i="21"/>
  <c r="AL87" i="21"/>
  <c r="AK87" i="21"/>
  <c r="AJ87" i="21"/>
  <c r="AZ87" i="21" s="1"/>
  <c r="AN86" i="21"/>
  <c r="AL86" i="21"/>
  <c r="AK86" i="21"/>
  <c r="AJ86" i="21"/>
  <c r="AN85" i="21"/>
  <c r="AL85" i="21"/>
  <c r="AK85" i="21"/>
  <c r="AJ85" i="21"/>
  <c r="AN84" i="21"/>
  <c r="AL84" i="21"/>
  <c r="AK84" i="21"/>
  <c r="AJ84" i="21"/>
  <c r="AN83" i="21"/>
  <c r="AL83" i="21"/>
  <c r="AK83" i="21"/>
  <c r="AJ83" i="21"/>
  <c r="AZ83" i="21" s="1"/>
  <c r="AN82" i="21"/>
  <c r="AL82" i="21"/>
  <c r="AK82" i="21"/>
  <c r="AJ82" i="21"/>
  <c r="AN81" i="21"/>
  <c r="AL81" i="21"/>
  <c r="AK81" i="21"/>
  <c r="AJ81" i="21"/>
  <c r="AN80" i="21"/>
  <c r="AL80" i="21"/>
  <c r="AK80" i="21"/>
  <c r="AJ80" i="21"/>
  <c r="AN79" i="21"/>
  <c r="AL79" i="21"/>
  <c r="AK79" i="21"/>
  <c r="AJ79" i="21"/>
  <c r="AZ79" i="21" s="1"/>
  <c r="AN78" i="21"/>
  <c r="AL78" i="21"/>
  <c r="AK78" i="21"/>
  <c r="AJ78" i="21"/>
  <c r="AN77" i="21"/>
  <c r="AL77" i="21"/>
  <c r="AK77" i="21"/>
  <c r="AJ77" i="21"/>
  <c r="AN76" i="21"/>
  <c r="AL76" i="21"/>
  <c r="AK76" i="21"/>
  <c r="AJ76" i="21"/>
  <c r="AN75" i="21"/>
  <c r="AL75" i="21"/>
  <c r="AK75" i="21"/>
  <c r="AJ75" i="21"/>
  <c r="AN74" i="21"/>
  <c r="AL74" i="21"/>
  <c r="AK74" i="21"/>
  <c r="AJ74" i="21"/>
  <c r="AN73" i="21"/>
  <c r="AL73" i="21"/>
  <c r="AK73" i="21"/>
  <c r="AJ73" i="21"/>
  <c r="AN72" i="21"/>
  <c r="AL72" i="21"/>
  <c r="AK72" i="21"/>
  <c r="AJ72" i="21"/>
  <c r="AN71" i="21"/>
  <c r="AL71" i="21"/>
  <c r="AK71" i="21"/>
  <c r="AJ71" i="21"/>
  <c r="AZ71" i="21" s="1"/>
  <c r="AN70" i="21"/>
  <c r="AL70" i="21"/>
  <c r="AK70" i="21"/>
  <c r="AJ70" i="21"/>
  <c r="AN69" i="21"/>
  <c r="AL69" i="21"/>
  <c r="AK69" i="21"/>
  <c r="AJ69" i="21"/>
  <c r="AN68" i="21"/>
  <c r="AL68" i="21"/>
  <c r="AK68" i="21"/>
  <c r="AJ68" i="21"/>
  <c r="AN67" i="21"/>
  <c r="AL67" i="21"/>
  <c r="AK67" i="21"/>
  <c r="AJ67" i="21"/>
  <c r="AZ67" i="21" s="1"/>
  <c r="AN66" i="21"/>
  <c r="AL66" i="21"/>
  <c r="AK66" i="21"/>
  <c r="AJ66" i="21"/>
  <c r="AN65" i="21"/>
  <c r="AL65" i="21"/>
  <c r="AK65" i="21"/>
  <c r="AJ65" i="21"/>
  <c r="AN64" i="21"/>
  <c r="AL64" i="21"/>
  <c r="AK64" i="21"/>
  <c r="AJ64" i="21"/>
  <c r="AZ64" i="21" s="1"/>
  <c r="AN63" i="21"/>
  <c r="AL63" i="21"/>
  <c r="AK63" i="21"/>
  <c r="AJ63" i="21"/>
  <c r="AZ63" i="21" s="1"/>
  <c r="AN62" i="21"/>
  <c r="AL62" i="21"/>
  <c r="AK62" i="21"/>
  <c r="AJ62" i="21"/>
  <c r="AN61" i="21"/>
  <c r="AL61" i="21"/>
  <c r="AK61" i="21"/>
  <c r="AJ61" i="21"/>
  <c r="AN60" i="21"/>
  <c r="AL60" i="21"/>
  <c r="AK60" i="21"/>
  <c r="AJ60" i="21"/>
  <c r="AZ60" i="21" s="1"/>
  <c r="AN59" i="21"/>
  <c r="AL59" i="21"/>
  <c r="AK59" i="21"/>
  <c r="AJ59" i="21"/>
  <c r="AN58" i="21"/>
  <c r="AL58" i="21"/>
  <c r="AK58" i="21"/>
  <c r="AJ58" i="21"/>
  <c r="AN57" i="21"/>
  <c r="AL57" i="21"/>
  <c r="AK57" i="21"/>
  <c r="AJ57" i="21"/>
  <c r="AN56" i="21"/>
  <c r="AL56" i="21"/>
  <c r="AK56" i="21"/>
  <c r="AJ56" i="21"/>
  <c r="AN55" i="21"/>
  <c r="AL55" i="21"/>
  <c r="AK55" i="21"/>
  <c r="AJ55" i="21"/>
  <c r="AN54" i="21"/>
  <c r="AL54" i="21"/>
  <c r="AK54" i="21"/>
  <c r="AJ54" i="21"/>
  <c r="AN53" i="21"/>
  <c r="AL53" i="21"/>
  <c r="AK53" i="21"/>
  <c r="AJ53" i="21"/>
  <c r="AN52" i="21"/>
  <c r="AL52" i="21"/>
  <c r="AK52" i="21"/>
  <c r="AJ52" i="21"/>
  <c r="AZ52" i="21" s="1"/>
  <c r="AN51" i="21"/>
  <c r="AL51" i="21"/>
  <c r="AK51" i="21"/>
  <c r="AJ51" i="21"/>
  <c r="AN50" i="21"/>
  <c r="AL50" i="21"/>
  <c r="AK50" i="21"/>
  <c r="AJ50" i="21"/>
  <c r="AN49" i="21"/>
  <c r="AL49" i="21"/>
  <c r="AK49" i="21"/>
  <c r="AJ49" i="21"/>
  <c r="AN48" i="21"/>
  <c r="AL48" i="21"/>
  <c r="AK48" i="21"/>
  <c r="AJ48" i="21"/>
  <c r="AN47" i="21"/>
  <c r="AL47" i="21"/>
  <c r="AK47" i="21"/>
  <c r="AJ47" i="21"/>
  <c r="AZ47" i="21" s="1"/>
  <c r="AN46" i="21"/>
  <c r="AL46" i="21"/>
  <c r="AK46" i="21"/>
  <c r="AJ46" i="21"/>
  <c r="AN45" i="21"/>
  <c r="AL45" i="21"/>
  <c r="AK45" i="21"/>
  <c r="AJ45" i="21"/>
  <c r="AN44" i="21"/>
  <c r="AL44" i="21"/>
  <c r="AK44" i="21"/>
  <c r="AJ44" i="21"/>
  <c r="AZ44" i="21" s="1"/>
  <c r="AN43" i="21"/>
  <c r="AL43" i="21"/>
  <c r="AK43" i="21"/>
  <c r="AJ43" i="21"/>
  <c r="AN42" i="21"/>
  <c r="AL42" i="21"/>
  <c r="AK42" i="21"/>
  <c r="AJ42" i="21"/>
  <c r="AN41" i="21"/>
  <c r="AL41" i="21"/>
  <c r="AK41" i="21"/>
  <c r="AJ41" i="21"/>
  <c r="AN40" i="21"/>
  <c r="AL40" i="21"/>
  <c r="AK40" i="21"/>
  <c r="AJ40" i="21"/>
  <c r="AZ40" i="21" s="1"/>
  <c r="AN39" i="21"/>
  <c r="AL39" i="21"/>
  <c r="AK39" i="21"/>
  <c r="AJ39" i="21"/>
  <c r="AZ39" i="21" s="1"/>
  <c r="AN38" i="21"/>
  <c r="AL38" i="21"/>
  <c r="AK38" i="21"/>
  <c r="AJ38" i="21"/>
  <c r="AN37" i="21"/>
  <c r="AL37" i="21"/>
  <c r="AK37" i="21"/>
  <c r="AJ37" i="21"/>
  <c r="AN36" i="21"/>
  <c r="AL36" i="21"/>
  <c r="AK36" i="21"/>
  <c r="AJ36" i="21"/>
  <c r="AN35" i="21"/>
  <c r="AL35" i="21"/>
  <c r="AK35" i="21"/>
  <c r="AJ35" i="21"/>
  <c r="AN34" i="21"/>
  <c r="AL34" i="21"/>
  <c r="AK34" i="21"/>
  <c r="AJ34" i="21"/>
  <c r="AN33" i="21"/>
  <c r="AL33" i="21"/>
  <c r="AK33" i="21"/>
  <c r="AJ33" i="21"/>
  <c r="AN32" i="21"/>
  <c r="AL32" i="21"/>
  <c r="AK32" i="21"/>
  <c r="AJ32" i="21"/>
  <c r="AN31" i="21"/>
  <c r="AL31" i="21"/>
  <c r="AK31" i="21"/>
  <c r="AJ31" i="21"/>
  <c r="AN30" i="21"/>
  <c r="AL30" i="21"/>
  <c r="AK30" i="21"/>
  <c r="AJ30" i="21"/>
  <c r="AN29" i="21"/>
  <c r="AL29" i="21"/>
  <c r="AK29" i="21"/>
  <c r="AJ29" i="21"/>
  <c r="AN28" i="21"/>
  <c r="AL28" i="21"/>
  <c r="AK28" i="21"/>
  <c r="AJ28" i="21"/>
  <c r="AN27" i="21"/>
  <c r="AL27" i="21"/>
  <c r="AK27" i="21"/>
  <c r="AJ27" i="21"/>
  <c r="AN26" i="21"/>
  <c r="AL26" i="21"/>
  <c r="AK26" i="21"/>
  <c r="AJ26" i="21"/>
  <c r="AN25" i="21"/>
  <c r="AL25" i="21"/>
  <c r="AK25" i="21"/>
  <c r="AJ25" i="21"/>
  <c r="AN24" i="21"/>
  <c r="AL24" i="21"/>
  <c r="AK24" i="21"/>
  <c r="AJ24" i="21"/>
  <c r="AN23" i="21"/>
  <c r="AL23" i="21"/>
  <c r="AK23" i="21"/>
  <c r="AJ23" i="21"/>
  <c r="AZ23" i="21" s="1"/>
  <c r="AN22" i="21"/>
  <c r="AL22" i="21"/>
  <c r="AK22" i="21"/>
  <c r="AJ22" i="21"/>
  <c r="AN21" i="21"/>
  <c r="AL21" i="21"/>
  <c r="AK21" i="21"/>
  <c r="AJ21" i="21"/>
  <c r="AN20" i="21"/>
  <c r="AL20" i="21"/>
  <c r="AK20" i="21"/>
  <c r="AJ20" i="21"/>
  <c r="AN19" i="21"/>
  <c r="AL19" i="21"/>
  <c r="AK19" i="21"/>
  <c r="AJ19" i="21"/>
  <c r="AN18" i="21"/>
  <c r="AL18" i="21"/>
  <c r="AK18" i="21"/>
  <c r="AJ18" i="21"/>
  <c r="AN17" i="21"/>
  <c r="AL17" i="21"/>
  <c r="AK17" i="21"/>
  <c r="AJ17" i="21"/>
  <c r="AN16" i="21"/>
  <c r="AL16" i="21"/>
  <c r="AK16" i="21"/>
  <c r="AJ16" i="21"/>
  <c r="AN15" i="21"/>
  <c r="AL15" i="21"/>
  <c r="AK15" i="21"/>
  <c r="AJ15" i="21"/>
  <c r="AN14" i="21"/>
  <c r="AL14" i="21"/>
  <c r="AK14" i="21"/>
  <c r="AJ14" i="21"/>
  <c r="AN13" i="21"/>
  <c r="AL13" i="21"/>
  <c r="AK13" i="21"/>
  <c r="AJ13" i="21"/>
  <c r="AN12" i="21"/>
  <c r="AL12" i="21"/>
  <c r="AK12" i="21"/>
  <c r="AJ12" i="21"/>
  <c r="AN11" i="21"/>
  <c r="AL11" i="21"/>
  <c r="AK11" i="21"/>
  <c r="AJ11" i="21"/>
  <c r="AN10" i="21"/>
  <c r="AL10" i="21"/>
  <c r="AK10" i="21"/>
  <c r="AJ10" i="21"/>
  <c r="AN9" i="21"/>
  <c r="AL9" i="21"/>
  <c r="AK9" i="21"/>
  <c r="AJ9" i="21"/>
  <c r="AN8" i="21"/>
  <c r="AL8" i="21"/>
  <c r="AK8" i="21"/>
  <c r="AJ8" i="21"/>
  <c r="AN7" i="21"/>
  <c r="AL7" i="21"/>
  <c r="AK7" i="21"/>
  <c r="AJ7" i="21"/>
  <c r="AN6" i="21"/>
  <c r="AL6" i="21"/>
  <c r="AK6" i="21"/>
  <c r="AJ6" i="21"/>
  <c r="AN5" i="21"/>
  <c r="AL5" i="21"/>
  <c r="AK5" i="21"/>
  <c r="AJ5" i="21"/>
  <c r="AN4" i="21"/>
  <c r="AL4" i="21"/>
  <c r="AK4" i="21"/>
  <c r="AJ4" i="21"/>
  <c r="AN3" i="21"/>
  <c r="AL3" i="21"/>
  <c r="AK3" i="21"/>
  <c r="AJ3" i="21"/>
  <c r="AM7" i="21" l="1"/>
  <c r="AM16" i="21"/>
  <c r="AM25" i="21"/>
  <c r="AM34" i="21"/>
  <c r="AM43" i="21"/>
  <c r="AM52" i="21"/>
  <c r="AM58" i="21"/>
  <c r="AM64" i="21"/>
  <c r="AM73" i="21"/>
  <c r="AM82" i="21"/>
  <c r="AM91" i="21"/>
  <c r="AM100" i="21"/>
  <c r="AM112" i="21"/>
  <c r="AM121" i="21"/>
  <c r="AM130" i="21"/>
  <c r="AM139" i="21"/>
  <c r="AM148" i="21"/>
  <c r="AM157" i="21"/>
  <c r="AM166" i="21"/>
  <c r="AM175" i="21"/>
  <c r="AM184" i="21"/>
  <c r="AM193" i="21"/>
  <c r="AM202" i="21"/>
  <c r="AM211" i="21"/>
  <c r="AM220" i="21"/>
  <c r="AM229" i="21"/>
  <c r="AM238" i="21"/>
  <c r="AM247" i="21"/>
  <c r="AM256" i="21"/>
  <c r="AM265" i="21"/>
  <c r="AM274" i="21"/>
  <c r="AM283" i="21"/>
  <c r="AM292" i="21"/>
  <c r="AM298" i="21"/>
  <c r="AM307" i="21"/>
  <c r="AM316" i="21"/>
  <c r="AM325" i="21"/>
  <c r="AM334" i="21"/>
  <c r="AM343" i="21"/>
  <c r="AM352" i="21"/>
  <c r="AM358" i="21"/>
  <c r="AM367" i="21"/>
  <c r="AM373" i="21"/>
  <c r="AM379" i="21"/>
  <c r="AM385" i="21"/>
  <c r="AM391" i="21"/>
  <c r="AM400" i="21"/>
  <c r="AM406" i="21"/>
  <c r="AM412" i="21"/>
  <c r="AM418" i="21"/>
  <c r="AM424" i="21"/>
  <c r="AM430" i="21"/>
  <c r="AM436" i="21"/>
  <c r="AM442" i="21"/>
  <c r="AM448" i="21"/>
  <c r="AM454" i="21"/>
  <c r="AM460" i="21"/>
  <c r="AM466" i="21"/>
  <c r="AM472" i="21"/>
  <c r="AM478" i="21"/>
  <c r="AM484" i="21"/>
  <c r="AM490" i="21"/>
  <c r="AM496" i="21"/>
  <c r="AM502" i="21"/>
  <c r="AM508" i="21"/>
  <c r="AM514" i="21"/>
  <c r="AM520" i="21"/>
  <c r="AM526" i="21"/>
  <c r="AM532" i="21"/>
  <c r="AM538" i="21"/>
  <c r="AM544" i="21"/>
  <c r="AM550" i="21"/>
  <c r="AM559" i="21"/>
  <c r="AM565" i="21"/>
  <c r="AM571" i="21"/>
  <c r="AM610" i="21"/>
  <c r="AM10" i="21"/>
  <c r="AM19" i="21"/>
  <c r="AM28" i="21"/>
  <c r="AM37" i="21"/>
  <c r="AM46" i="21"/>
  <c r="AM55" i="21"/>
  <c r="AM67" i="21"/>
  <c r="AM79" i="21"/>
  <c r="AM88" i="21"/>
  <c r="AM97" i="21"/>
  <c r="AM106" i="21"/>
  <c r="AM115" i="21"/>
  <c r="AM124" i="21"/>
  <c r="AM133" i="21"/>
  <c r="AM142" i="21"/>
  <c r="AM151" i="21"/>
  <c r="AM160" i="21"/>
  <c r="AM169" i="21"/>
  <c r="AM178" i="21"/>
  <c r="AM187" i="21"/>
  <c r="AM196" i="21"/>
  <c r="AM205" i="21"/>
  <c r="AM214" i="21"/>
  <c r="AM223" i="21"/>
  <c r="AM232" i="21"/>
  <c r="AM241" i="21"/>
  <c r="AM250" i="21"/>
  <c r="AM259" i="21"/>
  <c r="AM268" i="21"/>
  <c r="AM280" i="21"/>
  <c r="AM289" i="21"/>
  <c r="AM301" i="21"/>
  <c r="AM310" i="21"/>
  <c r="AM319" i="21"/>
  <c r="AM331" i="21"/>
  <c r="AM340" i="21"/>
  <c r="AM349" i="21"/>
  <c r="AM361" i="21"/>
  <c r="AM397" i="21"/>
  <c r="AM604" i="21"/>
  <c r="AM8" i="21"/>
  <c r="AM17" i="21"/>
  <c r="AM26" i="21"/>
  <c r="AM35" i="21"/>
  <c r="AM44" i="21"/>
  <c r="AM56" i="21"/>
  <c r="AM65" i="21"/>
  <c r="AM71" i="21"/>
  <c r="AM80" i="21"/>
  <c r="AM92" i="21"/>
  <c r="AM98" i="21"/>
  <c r="AM107" i="21"/>
  <c r="AM116" i="21"/>
  <c r="AM125" i="21"/>
  <c r="AM137" i="21"/>
  <c r="AM146" i="21"/>
  <c r="AM152" i="21"/>
  <c r="AM161" i="21"/>
  <c r="AM170" i="21"/>
  <c r="AM179" i="21"/>
  <c r="AM188" i="21"/>
  <c r="AM194" i="21"/>
  <c r="AM206" i="21"/>
  <c r="AM212" i="21"/>
  <c r="AM221" i="21"/>
  <c r="AM230" i="21"/>
  <c r="AM239" i="21"/>
  <c r="AM248" i="21"/>
  <c r="AM257" i="21"/>
  <c r="AM266" i="21"/>
  <c r="AM275" i="21"/>
  <c r="AM284" i="21"/>
  <c r="AM293" i="21"/>
  <c r="AM302" i="21"/>
  <c r="AM311" i="21"/>
  <c r="AM320" i="21"/>
  <c r="AM329" i="21"/>
  <c r="AM335" i="21"/>
  <c r="AM344" i="21"/>
  <c r="AM353" i="21"/>
  <c r="AM362" i="21"/>
  <c r="AM374" i="21"/>
  <c r="AM383" i="21"/>
  <c r="AM389" i="21"/>
  <c r="AM398" i="21"/>
  <c r="AM407" i="21"/>
  <c r="AM416" i="21"/>
  <c r="AM425" i="21"/>
  <c r="AM434" i="21"/>
  <c r="AM443" i="21"/>
  <c r="AM452" i="21"/>
  <c r="AM464" i="21"/>
  <c r="AM470" i="21"/>
  <c r="AM479" i="21"/>
  <c r="AM491" i="21"/>
  <c r="AM497" i="21"/>
  <c r="AM506" i="21"/>
  <c r="AM512" i="21"/>
  <c r="AM524" i="21"/>
  <c r="AM533" i="21"/>
  <c r="AM542" i="21"/>
  <c r="AM551" i="21"/>
  <c r="AM557" i="21"/>
  <c r="AM569" i="21"/>
  <c r="AM578" i="21"/>
  <c r="AM587" i="21"/>
  <c r="AM596" i="21"/>
  <c r="AM608" i="21"/>
  <c r="AM656" i="21"/>
  <c r="AM5" i="21"/>
  <c r="AM14" i="21"/>
  <c r="AM23" i="21"/>
  <c r="AM32" i="21"/>
  <c r="AM41" i="21"/>
  <c r="AM50" i="21"/>
  <c r="AM59" i="21"/>
  <c r="AM68" i="21"/>
  <c r="AM77" i="21"/>
  <c r="AM86" i="21"/>
  <c r="AM95" i="21"/>
  <c r="AM104" i="21"/>
  <c r="AM113" i="21"/>
  <c r="AM122" i="21"/>
  <c r="AM131" i="21"/>
  <c r="AM140" i="21"/>
  <c r="AM149" i="21"/>
  <c r="AM158" i="21"/>
  <c r="AM167" i="21"/>
  <c r="AM176" i="21"/>
  <c r="AM191" i="21"/>
  <c r="AM200" i="21"/>
  <c r="AM209" i="21"/>
  <c r="AM218" i="21"/>
  <c r="AM227" i="21"/>
  <c r="AM236" i="21"/>
  <c r="AM245" i="21"/>
  <c r="AM254" i="21"/>
  <c r="AM263" i="21"/>
  <c r="AM272" i="21"/>
  <c r="AM281" i="21"/>
  <c r="AM290" i="21"/>
  <c r="AM299" i="21"/>
  <c r="AM308" i="21"/>
  <c r="AM317" i="21"/>
  <c r="AM326" i="21"/>
  <c r="AM338" i="21"/>
  <c r="AM347" i="21"/>
  <c r="AM359" i="21"/>
  <c r="AM368" i="21"/>
  <c r="AM377" i="21"/>
  <c r="AM386" i="21"/>
  <c r="AM395" i="21"/>
  <c r="AM404" i="21"/>
  <c r="AM413" i="21"/>
  <c r="AM422" i="21"/>
  <c r="AM431" i="21"/>
  <c r="AM440" i="21"/>
  <c r="AM449" i="21"/>
  <c r="AM458" i="21"/>
  <c r="AM467" i="21"/>
  <c r="AM476" i="21"/>
  <c r="AM485" i="21"/>
  <c r="AM494" i="21"/>
  <c r="AM503" i="21"/>
  <c r="AM518" i="21"/>
  <c r="AM527" i="21"/>
  <c r="AM536" i="21"/>
  <c r="AM545" i="21"/>
  <c r="AM554" i="21"/>
  <c r="AM563" i="21"/>
  <c r="AM572" i="21"/>
  <c r="AM581" i="21"/>
  <c r="AM590" i="21"/>
  <c r="AM599" i="21"/>
  <c r="AM605" i="21"/>
  <c r="AM614" i="21"/>
  <c r="AM620" i="21"/>
  <c r="AM626" i="21"/>
  <c r="AM632" i="21"/>
  <c r="AM638" i="21"/>
  <c r="AM650" i="21"/>
  <c r="AW10" i="15"/>
  <c r="AM11" i="21"/>
  <c r="AM20" i="21"/>
  <c r="AM29" i="21"/>
  <c r="AM38" i="21"/>
  <c r="AM47" i="21"/>
  <c r="AM53" i="21"/>
  <c r="AM62" i="21"/>
  <c r="AM74" i="21"/>
  <c r="AM83" i="21"/>
  <c r="AM89" i="21"/>
  <c r="AM101" i="21"/>
  <c r="AM110" i="21"/>
  <c r="AM119" i="21"/>
  <c r="AM128" i="21"/>
  <c r="AM134" i="21"/>
  <c r="AM143" i="21"/>
  <c r="AM155" i="21"/>
  <c r="AM164" i="21"/>
  <c r="AM173" i="21"/>
  <c r="AM182" i="21"/>
  <c r="AM185" i="21"/>
  <c r="AM197" i="21"/>
  <c r="AM203" i="21"/>
  <c r="AM215" i="21"/>
  <c r="AM224" i="21"/>
  <c r="AM233" i="21"/>
  <c r="AM242" i="21"/>
  <c r="AM251" i="21"/>
  <c r="AM260" i="21"/>
  <c r="AM269" i="21"/>
  <c r="AM278" i="21"/>
  <c r="AM287" i="21"/>
  <c r="AM296" i="21"/>
  <c r="AM305" i="21"/>
  <c r="AM314" i="21"/>
  <c r="AM323" i="21"/>
  <c r="AM332" i="21"/>
  <c r="AM341" i="21"/>
  <c r="AM350" i="21"/>
  <c r="AM356" i="21"/>
  <c r="AM365" i="21"/>
  <c r="AM371" i="21"/>
  <c r="AM380" i="21"/>
  <c r="AM392" i="21"/>
  <c r="AM401" i="21"/>
  <c r="AM410" i="21"/>
  <c r="AM419" i="21"/>
  <c r="AM428" i="21"/>
  <c r="AM437" i="21"/>
  <c r="AM446" i="21"/>
  <c r="AM455" i="21"/>
  <c r="AM461" i="21"/>
  <c r="AM473" i="21"/>
  <c r="AM482" i="21"/>
  <c r="AM488" i="21"/>
  <c r="AM500" i="21"/>
  <c r="AM509" i="21"/>
  <c r="AM515" i="21"/>
  <c r="AM521" i="21"/>
  <c r="AM530" i="21"/>
  <c r="AM539" i="21"/>
  <c r="AM548" i="21"/>
  <c r="AM560" i="21"/>
  <c r="AM566" i="21"/>
  <c r="AM575" i="21"/>
  <c r="AM584" i="21"/>
  <c r="AM593" i="21"/>
  <c r="AM602" i="21"/>
  <c r="AM611" i="21"/>
  <c r="AM617" i="21"/>
  <c r="AM623" i="21"/>
  <c r="AM629" i="21"/>
  <c r="AM635" i="21"/>
  <c r="AM641" i="21"/>
  <c r="AM644" i="21"/>
  <c r="AM647" i="21"/>
  <c r="AM653" i="21"/>
  <c r="AM6" i="21"/>
  <c r="AM15" i="21"/>
  <c r="AM24" i="21"/>
  <c r="AM30" i="21"/>
  <c r="AM39" i="21"/>
  <c r="AM48" i="21"/>
  <c r="AM57" i="21"/>
  <c r="AM66" i="21"/>
  <c r="AM75" i="21"/>
  <c r="AM84" i="21"/>
  <c r="AM93" i="21"/>
  <c r="AM102" i="21"/>
  <c r="AM111" i="21"/>
  <c r="AM117" i="21"/>
  <c r="AM126" i="21"/>
  <c r="AM135" i="21"/>
  <c r="AM144" i="21"/>
  <c r="AM153" i="21"/>
  <c r="AM162" i="21"/>
  <c r="AM171" i="21"/>
  <c r="AM180" i="21"/>
  <c r="AM189" i="21"/>
  <c r="AM198" i="21"/>
  <c r="AM207" i="21"/>
  <c r="AM216" i="21"/>
  <c r="AM225" i="21"/>
  <c r="AM234" i="21"/>
  <c r="AM243" i="21"/>
  <c r="AM252" i="21"/>
  <c r="AM261" i="21"/>
  <c r="AM270" i="21"/>
  <c r="AM279" i="21"/>
  <c r="AM288" i="21"/>
  <c r="AM297" i="21"/>
  <c r="AM306" i="21"/>
  <c r="AM315" i="21"/>
  <c r="AM324" i="21"/>
  <c r="AM333" i="21"/>
  <c r="AM342" i="21"/>
  <c r="AM351" i="21"/>
  <c r="AM360" i="21"/>
  <c r="AM372" i="21"/>
  <c r="AM381" i="21"/>
  <c r="AM390" i="21"/>
  <c r="AM399" i="21"/>
  <c r="AM408" i="21"/>
  <c r="AM417" i="21"/>
  <c r="AM423" i="21"/>
  <c r="AM432" i="21"/>
  <c r="AM441" i="21"/>
  <c r="AM450" i="21"/>
  <c r="AM456" i="21"/>
  <c r="AM465" i="21"/>
  <c r="AM474" i="21"/>
  <c r="AM483" i="21"/>
  <c r="AM492" i="21"/>
  <c r="AM501" i="21"/>
  <c r="AM510" i="21"/>
  <c r="AM519" i="21"/>
  <c r="AM528" i="21"/>
  <c r="AM537" i="21"/>
  <c r="AM552" i="21"/>
  <c r="AM561" i="21"/>
  <c r="AM567" i="21"/>
  <c r="AM576" i="21"/>
  <c r="AM585" i="21"/>
  <c r="AM591" i="21"/>
  <c r="AM600" i="21"/>
  <c r="AM603" i="21"/>
  <c r="AM618" i="21"/>
  <c r="AM9" i="21"/>
  <c r="AM18" i="21"/>
  <c r="AM27" i="21"/>
  <c r="AM36" i="21"/>
  <c r="AM45" i="21"/>
  <c r="AM54" i="21"/>
  <c r="AM63" i="21"/>
  <c r="AM69" i="21"/>
  <c r="AM78" i="21"/>
  <c r="AM87" i="21"/>
  <c r="AM96" i="21"/>
  <c r="AM105" i="21"/>
  <c r="AM114" i="21"/>
  <c r="AM123" i="21"/>
  <c r="AM132" i="21"/>
  <c r="AM141" i="21"/>
  <c r="AM150" i="21"/>
  <c r="AM159" i="21"/>
  <c r="AM168" i="21"/>
  <c r="AM177" i="21"/>
  <c r="AM186" i="21"/>
  <c r="AM195" i="21"/>
  <c r="AM204" i="21"/>
  <c r="AM213" i="21"/>
  <c r="AM222" i="21"/>
  <c r="AM231" i="21"/>
  <c r="AM240" i="21"/>
  <c r="AM249" i="21"/>
  <c r="AM258" i="21"/>
  <c r="AM267" i="21"/>
  <c r="AM276" i="21"/>
  <c r="AM285" i="21"/>
  <c r="AM291" i="21"/>
  <c r="AM300" i="21"/>
  <c r="AM309" i="21"/>
  <c r="AM318" i="21"/>
  <c r="AM327" i="21"/>
  <c r="AM336" i="21"/>
  <c r="AM345" i="21"/>
  <c r="AM354" i="21"/>
  <c r="AM363" i="21"/>
  <c r="AM369" i="21"/>
  <c r="AM378" i="21"/>
  <c r="AM387" i="21"/>
  <c r="AM396" i="21"/>
  <c r="AM405" i="21"/>
  <c r="AM414" i="21"/>
  <c r="AM426" i="21"/>
  <c r="AM435" i="21"/>
  <c r="AM444" i="21"/>
  <c r="AM453" i="21"/>
  <c r="AM462" i="21"/>
  <c r="AM471" i="21"/>
  <c r="AM480" i="21"/>
  <c r="AM489" i="21"/>
  <c r="AM498" i="21"/>
  <c r="AM507" i="21"/>
  <c r="AM516" i="21"/>
  <c r="AM525" i="21"/>
  <c r="AM534" i="21"/>
  <c r="AM543" i="21"/>
  <c r="AM549" i="21"/>
  <c r="AM558" i="21"/>
  <c r="AM570" i="21"/>
  <c r="AM579" i="21"/>
  <c r="AM588" i="21"/>
  <c r="AM594" i="21"/>
  <c r="AM606" i="21"/>
  <c r="AM615" i="21"/>
  <c r="AM3" i="21"/>
  <c r="AM12" i="21"/>
  <c r="AM21" i="21"/>
  <c r="AM33" i="21"/>
  <c r="AM42" i="21"/>
  <c r="AM51" i="21"/>
  <c r="AM60" i="21"/>
  <c r="AM72" i="21"/>
  <c r="AM81" i="21"/>
  <c r="AM90" i="21"/>
  <c r="AM99" i="21"/>
  <c r="AM108" i="21"/>
  <c r="AM120" i="21"/>
  <c r="AM129" i="21"/>
  <c r="AM138" i="21"/>
  <c r="AM147" i="21"/>
  <c r="AM156" i="21"/>
  <c r="AM165" i="21"/>
  <c r="AM174" i="21"/>
  <c r="AM183" i="21"/>
  <c r="AM192" i="21"/>
  <c r="AM201" i="21"/>
  <c r="AM210" i="21"/>
  <c r="AM219" i="21"/>
  <c r="AM228" i="21"/>
  <c r="AM237" i="21"/>
  <c r="AM246" i="21"/>
  <c r="AM255" i="21"/>
  <c r="AM264" i="21"/>
  <c r="AM273" i="21"/>
  <c r="AM282" i="21"/>
  <c r="AM294" i="21"/>
  <c r="AM303" i="21"/>
  <c r="AM312" i="21"/>
  <c r="AM321" i="21"/>
  <c r="AM330" i="21"/>
  <c r="AM339" i="21"/>
  <c r="AM348" i="21"/>
  <c r="AM357" i="21"/>
  <c r="AM366" i="21"/>
  <c r="AM375" i="21"/>
  <c r="AM384" i="21"/>
  <c r="AM393" i="21"/>
  <c r="AM402" i="21"/>
  <c r="AM411" i="21"/>
  <c r="AM420" i="21"/>
  <c r="AM429" i="21"/>
  <c r="AM438" i="21"/>
  <c r="AM447" i="21"/>
  <c r="AM459" i="21"/>
  <c r="AM468" i="21"/>
  <c r="AM477" i="21"/>
  <c r="AM486" i="21"/>
  <c r="AM495" i="21"/>
  <c r="AM504" i="21"/>
  <c r="AM513" i="21"/>
  <c r="AM522" i="21"/>
  <c r="AM531" i="21"/>
  <c r="AM540" i="21"/>
  <c r="AM546" i="21"/>
  <c r="AM555" i="21"/>
  <c r="AM564" i="21"/>
  <c r="AM573" i="21"/>
  <c r="AM582" i="21"/>
  <c r="AM597" i="21"/>
  <c r="AM609" i="21"/>
  <c r="AM612" i="21"/>
  <c r="AM4" i="21"/>
  <c r="AM13" i="21"/>
  <c r="AM22" i="21"/>
  <c r="AM31" i="21"/>
  <c r="AM40" i="21"/>
  <c r="AM49" i="21"/>
  <c r="AM61" i="21"/>
  <c r="AM70" i="21"/>
  <c r="AM76" i="21"/>
  <c r="AM85" i="21"/>
  <c r="AM94" i="21"/>
  <c r="AM103" i="21"/>
  <c r="AM109" i="21"/>
  <c r="AM118" i="21"/>
  <c r="AM127" i="21"/>
  <c r="AM136" i="21"/>
  <c r="AM145" i="21"/>
  <c r="AM154" i="21"/>
  <c r="AM163" i="21"/>
  <c r="AM172" i="21"/>
  <c r="AM181" i="21"/>
  <c r="AM190" i="21"/>
  <c r="AM199" i="21"/>
  <c r="AM208" i="21"/>
  <c r="AM217" i="21"/>
  <c r="AM226" i="21"/>
  <c r="AM235" i="21"/>
  <c r="AM244" i="21"/>
  <c r="AM253" i="21"/>
  <c r="AM262" i="21"/>
  <c r="AM271" i="21"/>
  <c r="AM277" i="21"/>
  <c r="AM286" i="21"/>
  <c r="AM295" i="21"/>
  <c r="AM304" i="21"/>
  <c r="AM313" i="21"/>
  <c r="AM322" i="21"/>
  <c r="AM328" i="21"/>
  <c r="AM337" i="21"/>
  <c r="AM346" i="21"/>
  <c r="AM355" i="21"/>
  <c r="AM364" i="21"/>
  <c r="AM370" i="21"/>
  <c r="AM376" i="21"/>
  <c r="AM382" i="21"/>
  <c r="AM388" i="21"/>
  <c r="AM394" i="21"/>
  <c r="AM403" i="21"/>
  <c r="AM409" i="21"/>
  <c r="AM415" i="21"/>
  <c r="AM421" i="21"/>
  <c r="AM427" i="21"/>
  <c r="AM433" i="21"/>
  <c r="AM439" i="21"/>
  <c r="AM445" i="21"/>
  <c r="AM451" i="21"/>
  <c r="AM457" i="21"/>
  <c r="AM463" i="21"/>
  <c r="AM469" i="21"/>
  <c r="AM475" i="21"/>
  <c r="AM481" i="21"/>
  <c r="AM487" i="21"/>
  <c r="AM493" i="21"/>
  <c r="AM499" i="21"/>
  <c r="AM505" i="21"/>
  <c r="AM511" i="21"/>
  <c r="AM517" i="21"/>
  <c r="AM523" i="21"/>
  <c r="AM529" i="21"/>
  <c r="AM535" i="21"/>
  <c r="AM541" i="21"/>
  <c r="AM547" i="21"/>
  <c r="AM553" i="21"/>
  <c r="AM556" i="21"/>
  <c r="AM562" i="21"/>
  <c r="AM568" i="21"/>
  <c r="AM574" i="21"/>
  <c r="AM577" i="21"/>
  <c r="AM580" i="21"/>
  <c r="AM583" i="21"/>
  <c r="AM586" i="21"/>
  <c r="AM589" i="21"/>
  <c r="AM592" i="21"/>
  <c r="AM595" i="21"/>
  <c r="AM598" i="21"/>
  <c r="AM601" i="21"/>
  <c r="AM607" i="21"/>
  <c r="AM619" i="21"/>
  <c r="AM628" i="21"/>
  <c r="AM637" i="21"/>
  <c r="AM646" i="21"/>
  <c r="AM655" i="21"/>
  <c r="AM664" i="21"/>
  <c r="AM673" i="21"/>
  <c r="AM682" i="21"/>
  <c r="AM691" i="21"/>
  <c r="AM700" i="21"/>
  <c r="AM709" i="21"/>
  <c r="AM718" i="21"/>
  <c r="AM727" i="21"/>
  <c r="AM736" i="21"/>
  <c r="AM745" i="21"/>
  <c r="AM754" i="21"/>
  <c r="AM763" i="21"/>
  <c r="AM772" i="21"/>
  <c r="AM784" i="21"/>
  <c r="AW3" i="15"/>
  <c r="AW12" i="15"/>
  <c r="AW21" i="15"/>
  <c r="AW30" i="15"/>
  <c r="AW39" i="15"/>
  <c r="AW48" i="15"/>
  <c r="AW60" i="15"/>
  <c r="AW78" i="15"/>
  <c r="AW87" i="15"/>
  <c r="AW96" i="15"/>
  <c r="AW111" i="15"/>
  <c r="AW120" i="15"/>
  <c r="AW129" i="15"/>
  <c r="AW138" i="15"/>
  <c r="AW147" i="15"/>
  <c r="AW156" i="15"/>
  <c r="AW162" i="15"/>
  <c r="AW171" i="15"/>
  <c r="AW177" i="15"/>
  <c r="AW183" i="15"/>
  <c r="AW189" i="15"/>
  <c r="AW195" i="15"/>
  <c r="AW201" i="15"/>
  <c r="AW207" i="15"/>
  <c r="AW210" i="15"/>
  <c r="AW216" i="15"/>
  <c r="AW222" i="15"/>
  <c r="AW228" i="15"/>
  <c r="AW234" i="15"/>
  <c r="AW240" i="15"/>
  <c r="AW246" i="15"/>
  <c r="AW252" i="15"/>
  <c r="AW255" i="15"/>
  <c r="AW261" i="15"/>
  <c r="AW264" i="15"/>
  <c r="AW267" i="15"/>
  <c r="AW270" i="15"/>
  <c r="AW273" i="15"/>
  <c r="AW276" i="15"/>
  <c r="AW282" i="15"/>
  <c r="AW285" i="15"/>
  <c r="AW291" i="15"/>
  <c r="AW300" i="15"/>
  <c r="AW309" i="15"/>
  <c r="AW318" i="15"/>
  <c r="AW327" i="15"/>
  <c r="AW336" i="15"/>
  <c r="AW345" i="15"/>
  <c r="AW354" i="15"/>
  <c r="AW360" i="15"/>
  <c r="AW366" i="15"/>
  <c r="AW372" i="15"/>
  <c r="AW375" i="15"/>
  <c r="AW738" i="15"/>
  <c r="AW744" i="15"/>
  <c r="AW750" i="15"/>
  <c r="AW756" i="15"/>
  <c r="AM613" i="21"/>
  <c r="AM622" i="21"/>
  <c r="AM631" i="21"/>
  <c r="AM640" i="21"/>
  <c r="AM649" i="21"/>
  <c r="AM658" i="21"/>
  <c r="AM667" i="21"/>
  <c r="AM676" i="21"/>
  <c r="AM685" i="21"/>
  <c r="AM694" i="21"/>
  <c r="AM703" i="21"/>
  <c r="AM712" i="21"/>
  <c r="AM721" i="21"/>
  <c r="AM730" i="21"/>
  <c r="AM739" i="21"/>
  <c r="AM748" i="21"/>
  <c r="AM757" i="21"/>
  <c r="AM766" i="21"/>
  <c r="AM775" i="21"/>
  <c r="AM781" i="21"/>
  <c r="AM790" i="21"/>
  <c r="AW9" i="15"/>
  <c r="AW18" i="15"/>
  <c r="AW27" i="15"/>
  <c r="AW33" i="15"/>
  <c r="AW42" i="15"/>
  <c r="AW51" i="15"/>
  <c r="AW57" i="15"/>
  <c r="AW66" i="15"/>
  <c r="AW69" i="15"/>
  <c r="AW72" i="15"/>
  <c r="AW81" i="15"/>
  <c r="AW90" i="15"/>
  <c r="AW99" i="15"/>
  <c r="AW108" i="15"/>
  <c r="AW117" i="15"/>
  <c r="AW126" i="15"/>
  <c r="AW135" i="15"/>
  <c r="AW144" i="15"/>
  <c r="AW153" i="15"/>
  <c r="AW159" i="15"/>
  <c r="AW168" i="15"/>
  <c r="AW174" i="15"/>
  <c r="AW180" i="15"/>
  <c r="AW186" i="15"/>
  <c r="AW192" i="15"/>
  <c r="AW198" i="15"/>
  <c r="AW204" i="15"/>
  <c r="AW213" i="15"/>
  <c r="AW279" i="15"/>
  <c r="AW288" i="15"/>
  <c r="AW297" i="15"/>
  <c r="AW303" i="15"/>
  <c r="AW312" i="15"/>
  <c r="AW321" i="15"/>
  <c r="AW330" i="15"/>
  <c r="AW339" i="15"/>
  <c r="AW348" i="15"/>
  <c r="AW381" i="15"/>
  <c r="AW390" i="15"/>
  <c r="AW411" i="15"/>
  <c r="AW417" i="15"/>
  <c r="AW423" i="15"/>
  <c r="AW429" i="15"/>
  <c r="AW435" i="15"/>
  <c r="AW741" i="15"/>
  <c r="AW747" i="15"/>
  <c r="AW753" i="15"/>
  <c r="AW759" i="15"/>
  <c r="AW762" i="15"/>
  <c r="AM659" i="21"/>
  <c r="AM665" i="21"/>
  <c r="AM671" i="21"/>
  <c r="AM677" i="21"/>
  <c r="AM683" i="21"/>
  <c r="AM686" i="21"/>
  <c r="AM695" i="21"/>
  <c r="AM701" i="21"/>
  <c r="AM707" i="21"/>
  <c r="AM713" i="21"/>
  <c r="AM719" i="21"/>
  <c r="AM725" i="21"/>
  <c r="AM731" i="21"/>
  <c r="AM734" i="21"/>
  <c r="AM740" i="21"/>
  <c r="AM746" i="21"/>
  <c r="AM752" i="21"/>
  <c r="AM758" i="21"/>
  <c r="AM764" i="21"/>
  <c r="AM770" i="21"/>
  <c r="AM776" i="21"/>
  <c r="AM779" i="21"/>
  <c r="AM785" i="21"/>
  <c r="AM791" i="21"/>
  <c r="AW7" i="15"/>
  <c r="AW19" i="15"/>
  <c r="AW28" i="15"/>
  <c r="AW37" i="15"/>
  <c r="AW46" i="15"/>
  <c r="AW55" i="15"/>
  <c r="AW64" i="15"/>
  <c r="AW73" i="15"/>
  <c r="AW82" i="15"/>
  <c r="AW88" i="15"/>
  <c r="AW94" i="15"/>
  <c r="AW100" i="15"/>
  <c r="AW103" i="15"/>
  <c r="AW109" i="15"/>
  <c r="AW118" i="15"/>
  <c r="AW127" i="15"/>
  <c r="AW136" i="15"/>
  <c r="AW145" i="15"/>
  <c r="AW154" i="15"/>
  <c r="AW163" i="15"/>
  <c r="AW175" i="15"/>
  <c r="AW187" i="15"/>
  <c r="AW196" i="15"/>
  <c r="AW205" i="15"/>
  <c r="AW214" i="15"/>
  <c r="AW226" i="15"/>
  <c r="AW235" i="15"/>
  <c r="AW244" i="15"/>
  <c r="AW253" i="15"/>
  <c r="AW262" i="15"/>
  <c r="AW268" i="15"/>
  <c r="AW271" i="15"/>
  <c r="AW274" i="15"/>
  <c r="AW277" i="15"/>
  <c r="AW283" i="15"/>
  <c r="AW289" i="15"/>
  <c r="AW295" i="15"/>
  <c r="AW361" i="15"/>
  <c r="AW379" i="15"/>
  <c r="AW388" i="15"/>
  <c r="AW397" i="15"/>
  <c r="AW403" i="15"/>
  <c r="AW412" i="15"/>
  <c r="AW418" i="15"/>
  <c r="AW424" i="15"/>
  <c r="AW430" i="15"/>
  <c r="AW436" i="15"/>
  <c r="AW439" i="15"/>
  <c r="AW448" i="15"/>
  <c r="AW454" i="15"/>
  <c r="AW463" i="15"/>
  <c r="AW472" i="15"/>
  <c r="AW481" i="15"/>
  <c r="AW490" i="15"/>
  <c r="AW499" i="15"/>
  <c r="AW508" i="15"/>
  <c r="AW517" i="15"/>
  <c r="AW739" i="15"/>
  <c r="AW748" i="15"/>
  <c r="AW757" i="15"/>
  <c r="AW766" i="15"/>
  <c r="AW16" i="15"/>
  <c r="AW22" i="15"/>
  <c r="AW31" i="15"/>
  <c r="AW40" i="15"/>
  <c r="AW49" i="15"/>
  <c r="AW58" i="15"/>
  <c r="AW67" i="15"/>
  <c r="AW76" i="15"/>
  <c r="AW112" i="15"/>
  <c r="AW121" i="15"/>
  <c r="AW130" i="15"/>
  <c r="AW139" i="15"/>
  <c r="AW157" i="15"/>
  <c r="AW166" i="15"/>
  <c r="AW172" i="15"/>
  <c r="AW181" i="15"/>
  <c r="AW193" i="15"/>
  <c r="AW202" i="15"/>
  <c r="AW211" i="15"/>
  <c r="AW220" i="15"/>
  <c r="AW229" i="15"/>
  <c r="AW238" i="15"/>
  <c r="AW247" i="15"/>
  <c r="AW256" i="15"/>
  <c r="AW280" i="15"/>
  <c r="AW286" i="15"/>
  <c r="AW292" i="15"/>
  <c r="AW301" i="15"/>
  <c r="AW307" i="15"/>
  <c r="AW313" i="15"/>
  <c r="AW319" i="15"/>
  <c r="AW325" i="15"/>
  <c r="AW328" i="15"/>
  <c r="AW331" i="15"/>
  <c r="AW334" i="15"/>
  <c r="AW337" i="15"/>
  <c r="AW340" i="15"/>
  <c r="AW343" i="15"/>
  <c r="AW346" i="15"/>
  <c r="AW349" i="15"/>
  <c r="AW352" i="15"/>
  <c r="AW355" i="15"/>
  <c r="AW364" i="15"/>
  <c r="AW367" i="15"/>
  <c r="AW373" i="15"/>
  <c r="AW376" i="15"/>
  <c r="AW385" i="15"/>
  <c r="AW394" i="15"/>
  <c r="AW409" i="15"/>
  <c r="AW415" i="15"/>
  <c r="AW421" i="15"/>
  <c r="AW427" i="15"/>
  <c r="AW433" i="15"/>
  <c r="AW445" i="15"/>
  <c r="AW457" i="15"/>
  <c r="AW466" i="15"/>
  <c r="AW475" i="15"/>
  <c r="AW487" i="15"/>
  <c r="AW496" i="15"/>
  <c r="AW505" i="15"/>
  <c r="AW514" i="15"/>
  <c r="AW523" i="15"/>
  <c r="AW745" i="15"/>
  <c r="AW754" i="15"/>
  <c r="AW760" i="15"/>
  <c r="AM662" i="21"/>
  <c r="AM668" i="21"/>
  <c r="AM674" i="21"/>
  <c r="AM680" i="21"/>
  <c r="AM689" i="21"/>
  <c r="AM692" i="21"/>
  <c r="AM698" i="21"/>
  <c r="AM704" i="21"/>
  <c r="AM710" i="21"/>
  <c r="AM716" i="21"/>
  <c r="AM722" i="21"/>
  <c r="AM728" i="21"/>
  <c r="AM737" i="21"/>
  <c r="AM743" i="21"/>
  <c r="AM749" i="21"/>
  <c r="AM755" i="21"/>
  <c r="AM761" i="21"/>
  <c r="AM767" i="21"/>
  <c r="AM773" i="21"/>
  <c r="AM782" i="21"/>
  <c r="AM788" i="21"/>
  <c r="AW4" i="15"/>
  <c r="AW13" i="15"/>
  <c r="AW25" i="15"/>
  <c r="AW34" i="15"/>
  <c r="AW43" i="15"/>
  <c r="AW52" i="15"/>
  <c r="AW61" i="15"/>
  <c r="AW70" i="15"/>
  <c r="AW79" i="15"/>
  <c r="AW85" i="15"/>
  <c r="AW91" i="15"/>
  <c r="AW97" i="15"/>
  <c r="AW106" i="15"/>
  <c r="AW115" i="15"/>
  <c r="AW124" i="15"/>
  <c r="AW133" i="15"/>
  <c r="AW142" i="15"/>
  <c r="AW148" i="15"/>
  <c r="AW151" i="15"/>
  <c r="AW160" i="15"/>
  <c r="AW169" i="15"/>
  <c r="AW178" i="15"/>
  <c r="AW184" i="15"/>
  <c r="AW190" i="15"/>
  <c r="AW199" i="15"/>
  <c r="AW208" i="15"/>
  <c r="AW217" i="15"/>
  <c r="AW223" i="15"/>
  <c r="AW232" i="15"/>
  <c r="AW241" i="15"/>
  <c r="AW250" i="15"/>
  <c r="AW259" i="15"/>
  <c r="AW265" i="15"/>
  <c r="AW298" i="15"/>
  <c r="AW304" i="15"/>
  <c r="AW310" i="15"/>
  <c r="AW316" i="15"/>
  <c r="AW322" i="15"/>
  <c r="AW358" i="15"/>
  <c r="AW370" i="15"/>
  <c r="AW382" i="15"/>
  <c r="AW391" i="15"/>
  <c r="AW400" i="15"/>
  <c r="AW406" i="15"/>
  <c r="AW442" i="15"/>
  <c r="AW451" i="15"/>
  <c r="AW460" i="15"/>
  <c r="AW469" i="15"/>
  <c r="AW478" i="15"/>
  <c r="AW484" i="15"/>
  <c r="AW493" i="15"/>
  <c r="AW502" i="15"/>
  <c r="AW511" i="15"/>
  <c r="AW520" i="15"/>
  <c r="AW742" i="15"/>
  <c r="AW751" i="15"/>
  <c r="AW763" i="15"/>
  <c r="AM627" i="21"/>
  <c r="AM636" i="21"/>
  <c r="AM648" i="21"/>
  <c r="AM657" i="21"/>
  <c r="AM669" i="21"/>
  <c r="AM678" i="21"/>
  <c r="AM687" i="21"/>
  <c r="AM696" i="21"/>
  <c r="AM705" i="21"/>
  <c r="AM717" i="21"/>
  <c r="AM726" i="21"/>
  <c r="AM738" i="21"/>
  <c r="AM747" i="21"/>
  <c r="AM756" i="21"/>
  <c r="AM765" i="21"/>
  <c r="AM777" i="21"/>
  <c r="AM786" i="21"/>
  <c r="AW5" i="15"/>
  <c r="AW14" i="15"/>
  <c r="AW23" i="15"/>
  <c r="AW32" i="15"/>
  <c r="AW41" i="15"/>
  <c r="AW44" i="15"/>
  <c r="AW53" i="15"/>
  <c r="AW62" i="15"/>
  <c r="AW71" i="15"/>
  <c r="AW83" i="15"/>
  <c r="AW89" i="15"/>
  <c r="AW95" i="15"/>
  <c r="AW104" i="15"/>
  <c r="AW110" i="15"/>
  <c r="AW122" i="15"/>
  <c r="AW131" i="15"/>
  <c r="AW137" i="15"/>
  <c r="AW146" i="15"/>
  <c r="AW152" i="15"/>
  <c r="AW161" i="15"/>
  <c r="AW176" i="15"/>
  <c r="AW263" i="15"/>
  <c r="AW293" i="15"/>
  <c r="AW302" i="15"/>
  <c r="AW311" i="15"/>
  <c r="AW320" i="15"/>
  <c r="AW329" i="15"/>
  <c r="AW338" i="15"/>
  <c r="AW347" i="15"/>
  <c r="AW356" i="15"/>
  <c r="AW374" i="15"/>
  <c r="AW383" i="15"/>
  <c r="AW392" i="15"/>
  <c r="AW401" i="15"/>
  <c r="AW407" i="15"/>
  <c r="AW416" i="15"/>
  <c r="AW419" i="15"/>
  <c r="AW425" i="15"/>
  <c r="AW737" i="15"/>
  <c r="AW746" i="15"/>
  <c r="AW755" i="15"/>
  <c r="AW764" i="15"/>
  <c r="AM621" i="21"/>
  <c r="AM630" i="21"/>
  <c r="AM639" i="21"/>
  <c r="AM645" i="21"/>
  <c r="AM654" i="21"/>
  <c r="AM663" i="21"/>
  <c r="AM672" i="21"/>
  <c r="AM681" i="21"/>
  <c r="AM690" i="21"/>
  <c r="AM699" i="21"/>
  <c r="AM708" i="21"/>
  <c r="AM714" i="21"/>
  <c r="AM723" i="21"/>
  <c r="AM732" i="21"/>
  <c r="AM741" i="21"/>
  <c r="AM750" i="21"/>
  <c r="AM759" i="21"/>
  <c r="AM768" i="21"/>
  <c r="AM774" i="21"/>
  <c r="AM783" i="21"/>
  <c r="AM789" i="21"/>
  <c r="AW11" i="15"/>
  <c r="AW20" i="15"/>
  <c r="AW26" i="15"/>
  <c r="AW35" i="15"/>
  <c r="AW47" i="15"/>
  <c r="AW56" i="15"/>
  <c r="AW65" i="15"/>
  <c r="AW77" i="15"/>
  <c r="AW86" i="15"/>
  <c r="AW92" i="15"/>
  <c r="AW98" i="15"/>
  <c r="AW101" i="15"/>
  <c r="AW113" i="15"/>
  <c r="AW119" i="15"/>
  <c r="AW128" i="15"/>
  <c r="AW140" i="15"/>
  <c r="AW155" i="15"/>
  <c r="AW164" i="15"/>
  <c r="AW170" i="15"/>
  <c r="AW179" i="15"/>
  <c r="AW185" i="15"/>
  <c r="AW191" i="15"/>
  <c r="AW197" i="15"/>
  <c r="AW203" i="15"/>
  <c r="AW209" i="15"/>
  <c r="AW215" i="15"/>
  <c r="AW221" i="15"/>
  <c r="AW227" i="15"/>
  <c r="AW230" i="15"/>
  <c r="AW239" i="15"/>
  <c r="AW242" i="15"/>
  <c r="AW248" i="15"/>
  <c r="AW254" i="15"/>
  <c r="AW260" i="15"/>
  <c r="AW266" i="15"/>
  <c r="AW269" i="15"/>
  <c r="AW272" i="15"/>
  <c r="AW278" i="15"/>
  <c r="AW284" i="15"/>
  <c r="AW290" i="15"/>
  <c r="AW296" i="15"/>
  <c r="AW305" i="15"/>
  <c r="AW314" i="15"/>
  <c r="AW323" i="15"/>
  <c r="AW332" i="15"/>
  <c r="AW341" i="15"/>
  <c r="AW350" i="15"/>
  <c r="AW359" i="15"/>
  <c r="AW365" i="15"/>
  <c r="AW368" i="15"/>
  <c r="AW380" i="15"/>
  <c r="AW389" i="15"/>
  <c r="AW398" i="15"/>
  <c r="AW404" i="15"/>
  <c r="AW413" i="15"/>
  <c r="AW422" i="15"/>
  <c r="AW440" i="15"/>
  <c r="AW740" i="15"/>
  <c r="AW749" i="15"/>
  <c r="AW758" i="15"/>
  <c r="AW767" i="15"/>
  <c r="AM624" i="21"/>
  <c r="AM633" i="21"/>
  <c r="AM642" i="21"/>
  <c r="AM651" i="21"/>
  <c r="AM660" i="21"/>
  <c r="AM666" i="21"/>
  <c r="AM675" i="21"/>
  <c r="AM684" i="21"/>
  <c r="AM693" i="21"/>
  <c r="AM702" i="21"/>
  <c r="AM711" i="21"/>
  <c r="AM720" i="21"/>
  <c r="AM729" i="21"/>
  <c r="AM735" i="21"/>
  <c r="AM744" i="21"/>
  <c r="AM753" i="21"/>
  <c r="AM762" i="21"/>
  <c r="AM771" i="21"/>
  <c r="AM780" i="21"/>
  <c r="AM792" i="21"/>
  <c r="AW8" i="15"/>
  <c r="AW17" i="15"/>
  <c r="AW29" i="15"/>
  <c r="AW38" i="15"/>
  <c r="AW50" i="15"/>
  <c r="AW59" i="15"/>
  <c r="AW68" i="15"/>
  <c r="AW74" i="15"/>
  <c r="AW80" i="15"/>
  <c r="AW107" i="15"/>
  <c r="AW116" i="15"/>
  <c r="AW125" i="15"/>
  <c r="AW134" i="15"/>
  <c r="AW143" i="15"/>
  <c r="AW149" i="15"/>
  <c r="AW158" i="15"/>
  <c r="AW167" i="15"/>
  <c r="AW173" i="15"/>
  <c r="AW182" i="15"/>
  <c r="AW188" i="15"/>
  <c r="AW194" i="15"/>
  <c r="AW200" i="15"/>
  <c r="AW206" i="15"/>
  <c r="AW212" i="15"/>
  <c r="AW218" i="15"/>
  <c r="AW224" i="15"/>
  <c r="AW233" i="15"/>
  <c r="AW236" i="15"/>
  <c r="AW245" i="15"/>
  <c r="AW251" i="15"/>
  <c r="AW257" i="15"/>
  <c r="AW275" i="15"/>
  <c r="AW281" i="15"/>
  <c r="AW287" i="15"/>
  <c r="AW299" i="15"/>
  <c r="AW308" i="15"/>
  <c r="AW317" i="15"/>
  <c r="AW326" i="15"/>
  <c r="AW335" i="15"/>
  <c r="AW344" i="15"/>
  <c r="AW353" i="15"/>
  <c r="AW362" i="15"/>
  <c r="AW371" i="15"/>
  <c r="AW377" i="15"/>
  <c r="AW386" i="15"/>
  <c r="AW395" i="15"/>
  <c r="AW410" i="15"/>
  <c r="AW431" i="15"/>
  <c r="AW437" i="15"/>
  <c r="AW443" i="15"/>
  <c r="AW743" i="15"/>
  <c r="AW752" i="15"/>
  <c r="AW761" i="15"/>
  <c r="AM616" i="21"/>
  <c r="AM625" i="21"/>
  <c r="AM634" i="21"/>
  <c r="AM643" i="21"/>
  <c r="AM652" i="21"/>
  <c r="AM661" i="21"/>
  <c r="AM670" i="21"/>
  <c r="AM679" i="21"/>
  <c r="AM688" i="21"/>
  <c r="AM697" i="21"/>
  <c r="AM706" i="21"/>
  <c r="AM715" i="21"/>
  <c r="AM724" i="21"/>
  <c r="AM733" i="21"/>
  <c r="AM742" i="21"/>
  <c r="AM751" i="21"/>
  <c r="AM760" i="21"/>
  <c r="AM769" i="21"/>
  <c r="AM778" i="21"/>
  <c r="AM787" i="21"/>
  <c r="AW6" i="15"/>
  <c r="AW15" i="15"/>
  <c r="AW24" i="15"/>
  <c r="AW36" i="15"/>
  <c r="AW45" i="15"/>
  <c r="AW54" i="15"/>
  <c r="AW63" i="15"/>
  <c r="AW75" i="15"/>
  <c r="AW84" i="15"/>
  <c r="AW93" i="15"/>
  <c r="AW102" i="15"/>
  <c r="AW105" i="15"/>
  <c r="AW114" i="15"/>
  <c r="AW123" i="15"/>
  <c r="AW132" i="15"/>
  <c r="AW141" i="15"/>
  <c r="AW150" i="15"/>
  <c r="AW165" i="15"/>
  <c r="AW219" i="15"/>
  <c r="AW225" i="15"/>
  <c r="AW231" i="15"/>
  <c r="AW237" i="15"/>
  <c r="AW243" i="15"/>
  <c r="AW249" i="15"/>
  <c r="AW258" i="15"/>
  <c r="AW294" i="15"/>
  <c r="AW306" i="15"/>
  <c r="AW315" i="15"/>
  <c r="AW324" i="15"/>
  <c r="AW333" i="15"/>
  <c r="AW342" i="15"/>
  <c r="AW351" i="15"/>
  <c r="AW357" i="15"/>
  <c r="AW363" i="15"/>
  <c r="AW369" i="15"/>
  <c r="AW378" i="15"/>
  <c r="AW384" i="15"/>
  <c r="AW387" i="15"/>
  <c r="AW393" i="15"/>
  <c r="AW396" i="15"/>
  <c r="AW399" i="15"/>
  <c r="AW402" i="15"/>
  <c r="AW405" i="15"/>
  <c r="AW408" i="15"/>
  <c r="AW420" i="15"/>
  <c r="AW426" i="15"/>
  <c r="AW432" i="15"/>
  <c r="AP247" i="21"/>
  <c r="AZ247" i="21"/>
  <c r="AS250" i="21"/>
  <c r="AZ250" i="21"/>
  <c r="AP259" i="21"/>
  <c r="AZ259" i="21"/>
  <c r="AS271" i="21"/>
  <c r="AZ271" i="21"/>
  <c r="AQ277" i="21"/>
  <c r="AZ277" i="21"/>
  <c r="AP295" i="21"/>
  <c r="AZ295" i="21"/>
  <c r="AP304" i="21"/>
  <c r="AZ304" i="21"/>
  <c r="AQ316" i="21"/>
  <c r="AZ316" i="21"/>
  <c r="AO319" i="21"/>
  <c r="AZ319" i="21"/>
  <c r="AS328" i="21"/>
  <c r="AZ328" i="21"/>
  <c r="AQ337" i="21"/>
  <c r="AZ337" i="21"/>
  <c r="AS340" i="21"/>
  <c r="AZ340" i="21"/>
  <c r="AS343" i="21"/>
  <c r="AZ343" i="21"/>
  <c r="AS349" i="21"/>
  <c r="AZ349" i="21"/>
  <c r="AS409" i="21"/>
  <c r="AZ409" i="21"/>
  <c r="AO415" i="21"/>
  <c r="AZ415" i="21"/>
  <c r="AS421" i="21"/>
  <c r="AZ421" i="21"/>
  <c r="AQ424" i="21"/>
  <c r="AZ424" i="21"/>
  <c r="AO427" i="21"/>
  <c r="AZ427" i="21"/>
  <c r="AO436" i="21"/>
  <c r="AZ436" i="21"/>
  <c r="AS545" i="21"/>
  <c r="AZ545" i="21"/>
  <c r="AS548" i="21"/>
  <c r="AZ548" i="21"/>
  <c r="AO551" i="21"/>
  <c r="AZ551" i="21"/>
  <c r="AS557" i="21"/>
  <c r="AZ557" i="21"/>
  <c r="AS560" i="21"/>
  <c r="AZ560" i="21"/>
  <c r="AP581" i="21"/>
  <c r="AZ581" i="21"/>
  <c r="AS590" i="21"/>
  <c r="AZ590" i="21"/>
  <c r="AP593" i="21"/>
  <c r="AZ593" i="21"/>
  <c r="AQ596" i="21"/>
  <c r="AZ596" i="21"/>
  <c r="AO599" i="21"/>
  <c r="AZ599" i="21"/>
  <c r="AS602" i="21"/>
  <c r="AZ602" i="21"/>
  <c r="AP605" i="21"/>
  <c r="AZ605" i="21"/>
  <c r="AQ608" i="21"/>
  <c r="AZ608" i="21"/>
  <c r="AO620" i="21"/>
  <c r="AZ620" i="21"/>
  <c r="AO623" i="21"/>
  <c r="AZ623" i="21"/>
  <c r="AS629" i="21"/>
  <c r="AZ629" i="21"/>
  <c r="AO656" i="21"/>
  <c r="AZ656" i="21"/>
  <c r="AS659" i="21"/>
  <c r="AZ659" i="21"/>
  <c r="AS662" i="21"/>
  <c r="AZ662" i="21"/>
  <c r="AS668" i="21"/>
  <c r="AZ668" i="21"/>
  <c r="AO695" i="21"/>
  <c r="AZ695" i="21"/>
  <c r="AQ698" i="21"/>
  <c r="AZ698" i="21"/>
  <c r="AO704" i="21"/>
  <c r="AZ704" i="21"/>
  <c r="AQ707" i="21"/>
  <c r="AZ707" i="21"/>
  <c r="AQ710" i="21"/>
  <c r="AZ710" i="21"/>
  <c r="AP713" i="21"/>
  <c r="AZ713" i="21"/>
  <c r="AO716" i="21"/>
  <c r="AZ716" i="21"/>
  <c r="AQ731" i="21"/>
  <c r="AZ731" i="21"/>
  <c r="AP740" i="21"/>
  <c r="AZ740" i="21"/>
  <c r="AO17" i="21"/>
  <c r="AZ17" i="21"/>
  <c r="AS62" i="21"/>
  <c r="AZ62" i="21"/>
  <c r="AP65" i="21"/>
  <c r="AZ65" i="21"/>
  <c r="AS74" i="21"/>
  <c r="AZ74" i="21"/>
  <c r="AO77" i="21"/>
  <c r="AZ77" i="21"/>
  <c r="AS80" i="21"/>
  <c r="AZ80" i="21"/>
  <c r="AS125" i="21"/>
  <c r="AZ125" i="21"/>
  <c r="AQ137" i="21"/>
  <c r="AZ137" i="21"/>
  <c r="AO140" i="21"/>
  <c r="AZ140" i="21"/>
  <c r="AQ143" i="21"/>
  <c r="AZ143" i="21"/>
  <c r="AP149" i="21"/>
  <c r="AZ149" i="21"/>
  <c r="AS158" i="21"/>
  <c r="AZ158" i="21"/>
  <c r="AQ167" i="21"/>
  <c r="AZ167" i="21"/>
  <c r="AQ197" i="21"/>
  <c r="AZ197" i="21"/>
  <c r="AP215" i="21"/>
  <c r="AZ215" i="21"/>
  <c r="AQ221" i="21"/>
  <c r="AZ221" i="21"/>
  <c r="AP233" i="21"/>
  <c r="AZ233" i="21"/>
  <c r="AS500" i="21"/>
  <c r="AZ500" i="21"/>
  <c r="AQ503" i="21"/>
  <c r="AZ503" i="21"/>
  <c r="AP506" i="21"/>
  <c r="AZ506" i="21"/>
  <c r="AS512" i="21"/>
  <c r="AZ512" i="21"/>
  <c r="AS524" i="21"/>
  <c r="AZ524" i="21"/>
  <c r="AO527" i="21"/>
  <c r="AZ527" i="21"/>
  <c r="AS533" i="21"/>
  <c r="AZ533" i="21"/>
  <c r="AS536" i="21"/>
  <c r="AZ536" i="21"/>
  <c r="AP566" i="21"/>
  <c r="AZ566" i="21"/>
  <c r="AS578" i="21"/>
  <c r="AZ578" i="21"/>
  <c r="AQ584" i="21"/>
  <c r="AZ584" i="21"/>
  <c r="AS614" i="21"/>
  <c r="AZ614" i="21"/>
  <c r="AP635" i="21"/>
  <c r="AZ635" i="21"/>
  <c r="AS638" i="21"/>
  <c r="AZ638" i="21"/>
  <c r="AS641" i="21"/>
  <c r="AZ641" i="21"/>
  <c r="AS644" i="21"/>
  <c r="AZ644" i="21"/>
  <c r="AQ647" i="21"/>
  <c r="AZ647" i="21"/>
  <c r="AP650" i="21"/>
  <c r="AZ650" i="21"/>
  <c r="AO683" i="21"/>
  <c r="AZ683" i="21"/>
  <c r="AQ722" i="21"/>
  <c r="AZ722" i="21"/>
  <c r="AP725" i="21"/>
  <c r="AZ725" i="21"/>
  <c r="AP737" i="21"/>
  <c r="AZ737" i="21"/>
  <c r="AQ743" i="21"/>
  <c r="AZ743" i="21"/>
  <c r="AS746" i="21"/>
  <c r="AZ746" i="21"/>
  <c r="AP749" i="21"/>
  <c r="AZ749" i="21"/>
  <c r="AP752" i="21"/>
  <c r="AZ752" i="21"/>
  <c r="AP755" i="21"/>
  <c r="AZ755" i="21"/>
  <c r="AQ758" i="21"/>
  <c r="AZ758" i="21"/>
  <c r="AP761" i="21"/>
  <c r="AZ761" i="21"/>
  <c r="AP764" i="21"/>
  <c r="AZ764" i="21"/>
  <c r="AS767" i="21"/>
  <c r="AZ767" i="21"/>
  <c r="AP770" i="21"/>
  <c r="AZ770" i="21"/>
  <c r="AP773" i="21"/>
  <c r="AZ773" i="21"/>
  <c r="AP776" i="21"/>
  <c r="AZ776" i="21"/>
  <c r="AS779" i="21"/>
  <c r="AZ779" i="21"/>
  <c r="AQ782" i="21"/>
  <c r="AZ782" i="21"/>
  <c r="AP785" i="21"/>
  <c r="AZ785" i="21"/>
  <c r="AP788" i="21"/>
  <c r="AZ788" i="21"/>
  <c r="AS791" i="21"/>
  <c r="AZ791" i="21"/>
  <c r="AQ275" i="21"/>
  <c r="AZ275" i="21"/>
  <c r="AS278" i="21"/>
  <c r="AZ278" i="21"/>
  <c r="AQ281" i="21"/>
  <c r="AZ281" i="21"/>
  <c r="AS284" i="21"/>
  <c r="AZ284" i="21"/>
  <c r="AP314" i="21"/>
  <c r="AZ314" i="21"/>
  <c r="AP329" i="21"/>
  <c r="AZ329" i="21"/>
  <c r="AO332" i="21"/>
  <c r="AZ332" i="21"/>
  <c r="AQ341" i="21"/>
  <c r="AZ341" i="21"/>
  <c r="AQ365" i="21"/>
  <c r="AZ365" i="21"/>
  <c r="AQ368" i="21"/>
  <c r="AZ368" i="21"/>
  <c r="AS371" i="21"/>
  <c r="AZ371" i="21"/>
  <c r="AQ380" i="21"/>
  <c r="AZ380" i="21"/>
  <c r="AS383" i="21"/>
  <c r="AZ383" i="21"/>
  <c r="AS395" i="21"/>
  <c r="AZ395" i="21"/>
  <c r="AQ398" i="21"/>
  <c r="AZ398" i="21"/>
  <c r="AQ401" i="21"/>
  <c r="AZ401" i="21"/>
  <c r="AS404" i="21"/>
  <c r="AZ404" i="21"/>
  <c r="AS419" i="21"/>
  <c r="AZ419" i="21"/>
  <c r="AP452" i="21"/>
  <c r="AZ452" i="21"/>
  <c r="AP464" i="21"/>
  <c r="AZ464" i="21"/>
  <c r="AQ470" i="21"/>
  <c r="AZ470" i="21"/>
  <c r="AP485" i="21"/>
  <c r="AZ485" i="21"/>
  <c r="AS494" i="21"/>
  <c r="AZ494" i="21"/>
  <c r="AS53" i="21"/>
  <c r="AZ53" i="21"/>
  <c r="AS68" i="21"/>
  <c r="AZ68" i="21"/>
  <c r="AQ86" i="21"/>
  <c r="AZ86" i="21"/>
  <c r="AO89" i="21"/>
  <c r="AZ89" i="21"/>
  <c r="AS92" i="21"/>
  <c r="AZ92" i="21"/>
  <c r="AQ98" i="21"/>
  <c r="AZ98" i="21"/>
  <c r="AO101" i="21"/>
  <c r="AZ101" i="21"/>
  <c r="AS104" i="21"/>
  <c r="AZ104" i="21"/>
  <c r="AS113" i="21"/>
  <c r="AZ113" i="21"/>
  <c r="AS116" i="21"/>
  <c r="AZ116" i="21"/>
  <c r="AS128" i="21"/>
  <c r="AZ128" i="21"/>
  <c r="AS152" i="21"/>
  <c r="AZ152" i="21"/>
  <c r="AS155" i="21"/>
  <c r="AZ155" i="21"/>
  <c r="AS161" i="21"/>
  <c r="AZ161" i="21"/>
  <c r="AO164" i="21"/>
  <c r="AZ164" i="21"/>
  <c r="AS170" i="21"/>
  <c r="AZ170" i="21"/>
  <c r="AP173" i="21"/>
  <c r="AZ173" i="21"/>
  <c r="AO176" i="21"/>
  <c r="AZ176" i="21"/>
  <c r="AP191" i="21"/>
  <c r="AZ191" i="21"/>
  <c r="AP209" i="21"/>
  <c r="AZ209" i="21"/>
  <c r="AP227" i="21"/>
  <c r="AZ227" i="21"/>
  <c r="AQ239" i="21"/>
  <c r="AZ239" i="21"/>
  <c r="AS242" i="21"/>
  <c r="AZ242" i="21"/>
  <c r="AO245" i="21"/>
  <c r="AZ245" i="21"/>
  <c r="AP251" i="21"/>
  <c r="AZ251" i="21"/>
  <c r="AO257" i="21"/>
  <c r="AZ257" i="21"/>
  <c r="AS266" i="21"/>
  <c r="AZ266" i="21"/>
  <c r="AP269" i="21"/>
  <c r="AZ269" i="21"/>
  <c r="AQ293" i="21"/>
  <c r="AZ293" i="21"/>
  <c r="AO296" i="21"/>
  <c r="AZ296" i="21"/>
  <c r="AP299" i="21"/>
  <c r="AZ299" i="21"/>
  <c r="AP302" i="21"/>
  <c r="AZ302" i="21"/>
  <c r="AO308" i="21"/>
  <c r="AZ308" i="21"/>
  <c r="AQ320" i="21"/>
  <c r="AZ320" i="21"/>
  <c r="AO344" i="21"/>
  <c r="AZ344" i="21"/>
  <c r="AS347" i="21"/>
  <c r="AZ347" i="21"/>
  <c r="AQ350" i="21"/>
  <c r="AZ350" i="21"/>
  <c r="AQ353" i="21"/>
  <c r="AZ353" i="21"/>
  <c r="AP356" i="21"/>
  <c r="AZ356" i="21"/>
  <c r="AS359" i="21"/>
  <c r="AZ359" i="21"/>
  <c r="AO389" i="21"/>
  <c r="AZ389" i="21"/>
  <c r="AQ410" i="21"/>
  <c r="AZ410" i="21"/>
  <c r="AS413" i="21"/>
  <c r="AZ413" i="21"/>
  <c r="AS425" i="21"/>
  <c r="AZ425" i="21"/>
  <c r="AP431" i="21"/>
  <c r="AZ431" i="21"/>
  <c r="AQ434" i="21"/>
  <c r="AZ434" i="21"/>
  <c r="AS437" i="21"/>
  <c r="AZ437" i="21"/>
  <c r="AP440" i="21"/>
  <c r="AZ440" i="21"/>
  <c r="AQ443" i="21"/>
  <c r="AZ443" i="21"/>
  <c r="AP458" i="21"/>
  <c r="AZ458" i="21"/>
  <c r="AP476" i="21"/>
  <c r="AZ476" i="21"/>
  <c r="AQ479" i="21"/>
  <c r="AZ479" i="21"/>
  <c r="AO5" i="21"/>
  <c r="AZ5" i="21"/>
  <c r="AQ14" i="21"/>
  <c r="AZ14" i="21"/>
  <c r="AQ29" i="21"/>
  <c r="AZ29" i="21"/>
  <c r="AS38" i="21"/>
  <c r="AZ38" i="21"/>
  <c r="AS56" i="21"/>
  <c r="AZ56" i="21"/>
  <c r="AO9" i="21"/>
  <c r="AZ9" i="21"/>
  <c r="AQ18" i="21"/>
  <c r="AZ18" i="21"/>
  <c r="AP27" i="21"/>
  <c r="AZ27" i="21"/>
  <c r="AO36" i="21"/>
  <c r="AZ36" i="21"/>
  <c r="AQ45" i="21"/>
  <c r="AZ45" i="21"/>
  <c r="AS54" i="21"/>
  <c r="AZ54" i="21"/>
  <c r="AP57" i="21"/>
  <c r="AZ57" i="21"/>
  <c r="AO66" i="21"/>
  <c r="AZ66" i="21"/>
  <c r="AQ75" i="21"/>
  <c r="AZ75" i="21"/>
  <c r="AP81" i="21"/>
  <c r="AZ81" i="21"/>
  <c r="AQ90" i="21"/>
  <c r="AZ90" i="21"/>
  <c r="AS117" i="21"/>
  <c r="AZ117" i="21"/>
  <c r="AS126" i="21"/>
  <c r="AZ126" i="21"/>
  <c r="AQ162" i="21"/>
  <c r="AZ162" i="21"/>
  <c r="AP570" i="21"/>
  <c r="AZ570" i="21"/>
  <c r="AP576" i="21"/>
  <c r="AZ576" i="21"/>
  <c r="AO579" i="21"/>
  <c r="AZ579" i="21"/>
  <c r="AO585" i="21"/>
  <c r="AZ585" i="21"/>
  <c r="AQ588" i="21"/>
  <c r="AZ588" i="21"/>
  <c r="AS594" i="21"/>
  <c r="AZ594" i="21"/>
  <c r="AP597" i="21"/>
  <c r="AZ597" i="21"/>
  <c r="AQ600" i="21"/>
  <c r="AZ600" i="21"/>
  <c r="AS603" i="21"/>
  <c r="AZ603" i="21"/>
  <c r="AS606" i="21"/>
  <c r="AZ606" i="21"/>
  <c r="AP609" i="21"/>
  <c r="AZ609" i="21"/>
  <c r="AQ612" i="21"/>
  <c r="AZ612" i="21"/>
  <c r="AP615" i="21"/>
  <c r="AZ615" i="21"/>
  <c r="AP618" i="21"/>
  <c r="AZ618" i="21"/>
  <c r="AP621" i="21"/>
  <c r="AZ621" i="21"/>
  <c r="AQ624" i="21"/>
  <c r="AZ624" i="21"/>
  <c r="AS627" i="21"/>
  <c r="AZ627" i="21"/>
  <c r="AO630" i="21"/>
  <c r="AZ630" i="21"/>
  <c r="AP633" i="21"/>
  <c r="AZ633" i="21"/>
  <c r="AQ636" i="21"/>
  <c r="AZ636" i="21"/>
  <c r="AO639" i="21"/>
  <c r="AZ639" i="21"/>
  <c r="AO642" i="21"/>
  <c r="AZ642" i="21"/>
  <c r="AO645" i="21"/>
  <c r="AZ645" i="21"/>
  <c r="AQ651" i="21"/>
  <c r="AZ651" i="21"/>
  <c r="AS654" i="21"/>
  <c r="AZ654" i="21"/>
  <c r="AP657" i="21"/>
  <c r="AZ657" i="21"/>
  <c r="AP663" i="21"/>
  <c r="AZ663" i="21"/>
  <c r="AP666" i="21"/>
  <c r="AZ666" i="21"/>
  <c r="AS678" i="21"/>
  <c r="AZ678" i="21"/>
  <c r="AO693" i="21"/>
  <c r="AZ693" i="21"/>
  <c r="AS702" i="21"/>
  <c r="AZ702" i="21"/>
  <c r="AP705" i="21"/>
  <c r="AZ705" i="21"/>
  <c r="AS711" i="21"/>
  <c r="AZ711" i="21"/>
  <c r="AQ714" i="21"/>
  <c r="AZ714" i="21"/>
  <c r="AP717" i="21"/>
  <c r="AZ717" i="21"/>
  <c r="AO720" i="21"/>
  <c r="AZ720" i="21"/>
  <c r="AO723" i="21"/>
  <c r="AZ723" i="21"/>
  <c r="AS726" i="21"/>
  <c r="AZ726" i="21"/>
  <c r="AP729" i="21"/>
  <c r="AZ729" i="21"/>
  <c r="AP732" i="21"/>
  <c r="AZ732" i="21"/>
  <c r="AS735" i="21"/>
  <c r="AZ735" i="21"/>
  <c r="AS738" i="21"/>
  <c r="AZ738" i="21"/>
  <c r="AP741" i="21"/>
  <c r="AZ741" i="21"/>
  <c r="AP744" i="21"/>
  <c r="AZ744" i="21"/>
  <c r="AS747" i="21"/>
  <c r="AZ747" i="21"/>
  <c r="AP750" i="21"/>
  <c r="AZ750" i="21"/>
  <c r="AP753" i="21"/>
  <c r="AZ753" i="21"/>
  <c r="AP756" i="21"/>
  <c r="AZ756" i="21"/>
  <c r="AP759" i="21"/>
  <c r="AZ759" i="21"/>
  <c r="AQ762" i="21"/>
  <c r="AZ762" i="21"/>
  <c r="AP765" i="21"/>
  <c r="AZ765" i="21"/>
  <c r="AP768" i="21"/>
  <c r="AZ768" i="21"/>
  <c r="AS771" i="21"/>
  <c r="AZ771" i="21"/>
  <c r="AS774" i="21"/>
  <c r="AZ774" i="21"/>
  <c r="AP777" i="21"/>
  <c r="AZ777" i="21"/>
  <c r="AP780" i="21"/>
  <c r="AZ780" i="21"/>
  <c r="AS783" i="21"/>
  <c r="AZ783" i="21"/>
  <c r="AS786" i="21"/>
  <c r="AZ786" i="21"/>
  <c r="AP789" i="21"/>
  <c r="AZ789" i="21"/>
  <c r="AQ792" i="21"/>
  <c r="AZ792" i="21"/>
  <c r="AP32" i="21"/>
  <c r="AZ32" i="21"/>
  <c r="AS41" i="21"/>
  <c r="AZ41" i="21"/>
  <c r="AQ59" i="21"/>
  <c r="AZ59" i="21"/>
  <c r="AS6" i="21"/>
  <c r="AZ6" i="21"/>
  <c r="AP15" i="21"/>
  <c r="AZ15" i="21"/>
  <c r="AS24" i="21"/>
  <c r="AZ24" i="21"/>
  <c r="AP33" i="21"/>
  <c r="AZ33" i="21"/>
  <c r="AO48" i="21"/>
  <c r="AZ48" i="21"/>
  <c r="AS72" i="21"/>
  <c r="AZ72" i="21"/>
  <c r="AO78" i="21"/>
  <c r="AZ78" i="21"/>
  <c r="AS84" i="21"/>
  <c r="AZ84" i="21"/>
  <c r="AO93" i="21"/>
  <c r="AZ93" i="21"/>
  <c r="AS96" i="21"/>
  <c r="AZ96" i="21"/>
  <c r="AO105" i="21"/>
  <c r="AZ105" i="21"/>
  <c r="AS132" i="21"/>
  <c r="AZ132" i="21"/>
  <c r="AS159" i="21"/>
  <c r="AZ159" i="21"/>
  <c r="AO168" i="21"/>
  <c r="AZ168" i="21"/>
  <c r="AP186" i="21"/>
  <c r="AZ186" i="21"/>
  <c r="AQ438" i="21"/>
  <c r="AZ438" i="21"/>
  <c r="AS447" i="21"/>
  <c r="AZ447" i="21"/>
  <c r="AQ450" i="21"/>
  <c r="AZ450" i="21"/>
  <c r="AP453" i="21"/>
  <c r="AZ453" i="21"/>
  <c r="AS462" i="21"/>
  <c r="AZ462" i="21"/>
  <c r="AP468" i="21"/>
  <c r="AZ468" i="21"/>
  <c r="AQ471" i="21"/>
  <c r="AZ471" i="21"/>
  <c r="AO474" i="21"/>
  <c r="AZ474" i="21"/>
  <c r="AP477" i="21"/>
  <c r="AZ477" i="21"/>
  <c r="AP480" i="21"/>
  <c r="AZ480" i="21"/>
  <c r="AQ486" i="21"/>
  <c r="AZ486" i="21"/>
  <c r="AO489" i="21"/>
  <c r="AZ489" i="21"/>
  <c r="AO495" i="21"/>
  <c r="AZ495" i="21"/>
  <c r="AP498" i="21"/>
  <c r="AZ498" i="21"/>
  <c r="AS501" i="21"/>
  <c r="AZ501" i="21"/>
  <c r="AS504" i="21"/>
  <c r="AZ504" i="21"/>
  <c r="AO510" i="21"/>
  <c r="AZ510" i="21"/>
  <c r="AS513" i="21"/>
  <c r="AZ513" i="21"/>
  <c r="AS516" i="21"/>
  <c r="AZ516" i="21"/>
  <c r="AQ519" i="21"/>
  <c r="AZ519" i="21"/>
  <c r="AS528" i="21"/>
  <c r="AZ528" i="21"/>
  <c r="AS534" i="21"/>
  <c r="AZ534" i="21"/>
  <c r="AS540" i="21"/>
  <c r="AZ540" i="21"/>
  <c r="AS543" i="21"/>
  <c r="AZ543" i="21"/>
  <c r="AS549" i="21"/>
  <c r="AZ549" i="21"/>
  <c r="AS552" i="21"/>
  <c r="AZ552" i="21"/>
  <c r="AS555" i="21"/>
  <c r="AZ555" i="21"/>
  <c r="AO558" i="21"/>
  <c r="AZ558" i="21"/>
  <c r="AQ564" i="21"/>
  <c r="AZ564" i="21"/>
  <c r="AP243" i="21"/>
  <c r="AZ243" i="21"/>
  <c r="AS246" i="21"/>
  <c r="AZ246" i="21"/>
  <c r="AO249" i="21"/>
  <c r="AZ249" i="21"/>
  <c r="AS270" i="21"/>
  <c r="AZ270" i="21"/>
  <c r="AQ273" i="21"/>
  <c r="AZ273" i="21"/>
  <c r="AP300" i="21"/>
  <c r="AZ300" i="21"/>
  <c r="AP303" i="21"/>
  <c r="AZ303" i="21"/>
  <c r="AP306" i="21"/>
  <c r="AZ306" i="21"/>
  <c r="AP309" i="21"/>
  <c r="AZ309" i="21"/>
  <c r="AP312" i="21"/>
  <c r="AZ312" i="21"/>
  <c r="AQ324" i="21"/>
  <c r="AZ324" i="21"/>
  <c r="AO327" i="21"/>
  <c r="AZ327" i="21"/>
  <c r="AS330" i="21"/>
  <c r="AZ330" i="21"/>
  <c r="AS387" i="21"/>
  <c r="AZ387" i="21"/>
  <c r="AQ390" i="21"/>
  <c r="AZ390" i="21"/>
  <c r="AQ393" i="21"/>
  <c r="AZ393" i="21"/>
  <c r="AQ396" i="21"/>
  <c r="AZ396" i="21"/>
  <c r="AQ414" i="21"/>
  <c r="AZ414" i="21"/>
  <c r="AS417" i="21"/>
  <c r="AZ417" i="21"/>
  <c r="AQ420" i="21"/>
  <c r="AZ420" i="21"/>
  <c r="AS429" i="21"/>
  <c r="AZ429" i="21"/>
  <c r="AP11" i="21"/>
  <c r="AZ11" i="21"/>
  <c r="AP20" i="21"/>
  <c r="AZ20" i="21"/>
  <c r="AS26" i="21"/>
  <c r="AZ26" i="21"/>
  <c r="AP35" i="21"/>
  <c r="AZ35" i="21"/>
  <c r="AP50" i="21"/>
  <c r="AZ50" i="21"/>
  <c r="AP3" i="21"/>
  <c r="AZ3" i="21"/>
  <c r="AP12" i="21"/>
  <c r="AZ12" i="21"/>
  <c r="AS21" i="21"/>
  <c r="AZ21" i="21"/>
  <c r="AP30" i="21"/>
  <c r="AZ30" i="21"/>
  <c r="AQ42" i="21"/>
  <c r="AZ42" i="21"/>
  <c r="AQ51" i="21"/>
  <c r="AZ51" i="21"/>
  <c r="AO69" i="21"/>
  <c r="AZ69" i="21"/>
  <c r="AQ102" i="21"/>
  <c r="AZ102" i="21"/>
  <c r="AS108" i="21"/>
  <c r="AZ108" i="21"/>
  <c r="AS114" i="21"/>
  <c r="AZ114" i="21"/>
  <c r="AS120" i="21"/>
  <c r="AZ120" i="21"/>
  <c r="AS129" i="21"/>
  <c r="AZ129" i="21"/>
  <c r="AQ144" i="21"/>
  <c r="AZ144" i="21"/>
  <c r="AP147" i="21"/>
  <c r="AZ147" i="21"/>
  <c r="AO153" i="21"/>
  <c r="AZ153" i="21"/>
  <c r="AP156" i="21"/>
  <c r="AZ156" i="21"/>
  <c r="AP165" i="21"/>
  <c r="AZ165" i="21"/>
  <c r="AS174" i="21"/>
  <c r="AZ174" i="21"/>
  <c r="AS177" i="21"/>
  <c r="AZ177" i="21"/>
  <c r="AP180" i="21"/>
  <c r="AZ180" i="21"/>
  <c r="AS183" i="21"/>
  <c r="AZ183" i="21"/>
  <c r="AP192" i="21"/>
  <c r="AZ192" i="21"/>
  <c r="AP195" i="21"/>
  <c r="AZ195" i="21"/>
  <c r="AP198" i="21"/>
  <c r="AZ198" i="21"/>
  <c r="AP201" i="21"/>
  <c r="AZ201" i="21"/>
  <c r="AP204" i="21"/>
  <c r="AZ204" i="21"/>
  <c r="AS207" i="21"/>
  <c r="AZ207" i="21"/>
  <c r="AP210" i="21"/>
  <c r="AZ210" i="21"/>
  <c r="AO213" i="21"/>
  <c r="AZ213" i="21"/>
  <c r="AP216" i="21"/>
  <c r="AZ216" i="21"/>
  <c r="AP219" i="21"/>
  <c r="AZ219" i="21"/>
  <c r="AS222" i="21"/>
  <c r="AZ222" i="21"/>
  <c r="AP231" i="21"/>
  <c r="AZ231" i="21"/>
  <c r="AP255" i="21"/>
  <c r="AZ255" i="21"/>
  <c r="AQ279" i="21"/>
  <c r="AZ279" i="21"/>
  <c r="AS288" i="21"/>
  <c r="AZ288" i="21"/>
  <c r="AP291" i="21"/>
  <c r="AZ291" i="21"/>
  <c r="AS294" i="21"/>
  <c r="AZ294" i="21"/>
  <c r="AP318" i="21"/>
  <c r="AZ318" i="21"/>
  <c r="AS339" i="21"/>
  <c r="AZ339" i="21"/>
  <c r="AS342" i="21"/>
  <c r="AZ342" i="21"/>
  <c r="AS351" i="21"/>
  <c r="AZ351" i="21"/>
  <c r="AQ357" i="21"/>
  <c r="AZ357" i="21"/>
  <c r="AS363" i="21"/>
  <c r="AZ363" i="21"/>
  <c r="AQ366" i="21"/>
  <c r="AZ366" i="21"/>
  <c r="AP369" i="21"/>
  <c r="AZ369" i="21"/>
  <c r="AS372" i="21"/>
  <c r="AZ372" i="21"/>
  <c r="AQ381" i="21"/>
  <c r="AZ381" i="21"/>
  <c r="AQ405" i="21"/>
  <c r="AZ405" i="21"/>
  <c r="AP408" i="21"/>
  <c r="AZ408" i="21"/>
  <c r="AP7" i="21"/>
  <c r="AZ7" i="21"/>
  <c r="AP16" i="21"/>
  <c r="AZ16" i="21"/>
  <c r="AQ25" i="21"/>
  <c r="AZ25" i="21"/>
  <c r="AP34" i="21"/>
  <c r="AZ34" i="21"/>
  <c r="AS61" i="21"/>
  <c r="AZ61" i="21"/>
  <c r="AO85" i="21"/>
  <c r="AZ85" i="21"/>
  <c r="AO97" i="21"/>
  <c r="AZ97" i="21"/>
  <c r="AS178" i="21"/>
  <c r="AZ178" i="21"/>
  <c r="AS229" i="21"/>
  <c r="AZ229" i="21"/>
  <c r="AS604" i="21"/>
  <c r="AZ604" i="21"/>
  <c r="AQ607" i="21"/>
  <c r="AZ607" i="21"/>
  <c r="AS610" i="21"/>
  <c r="AZ610" i="21"/>
  <c r="AP613" i="21"/>
  <c r="AZ613" i="21"/>
  <c r="AQ616" i="21"/>
  <c r="AZ616" i="21"/>
  <c r="AS619" i="21"/>
  <c r="AZ619" i="21"/>
  <c r="AS622" i="21"/>
  <c r="AZ622" i="21"/>
  <c r="AS631" i="21"/>
  <c r="AZ631" i="21"/>
  <c r="AP634" i="21"/>
  <c r="AZ634" i="21"/>
  <c r="AQ637" i="21"/>
  <c r="AZ637" i="21"/>
  <c r="AS643" i="21"/>
  <c r="AZ643" i="21"/>
  <c r="AP646" i="21"/>
  <c r="AZ646" i="21"/>
  <c r="AQ649" i="21"/>
  <c r="AZ649" i="21"/>
  <c r="AQ655" i="21"/>
  <c r="AZ655" i="21"/>
  <c r="AO658" i="21"/>
  <c r="AZ658" i="21"/>
  <c r="AP661" i="21"/>
  <c r="AZ661" i="21"/>
  <c r="AQ664" i="21"/>
  <c r="AZ664" i="21"/>
  <c r="AS667" i="21"/>
  <c r="AZ667" i="21"/>
  <c r="AP670" i="21"/>
  <c r="AZ670" i="21"/>
  <c r="AQ676" i="21"/>
  <c r="AZ676" i="21"/>
  <c r="AS682" i="21"/>
  <c r="AZ682" i="21"/>
  <c r="AQ685" i="21"/>
  <c r="AZ685" i="21"/>
  <c r="AQ691" i="21"/>
  <c r="AZ691" i="21"/>
  <c r="AO703" i="21"/>
  <c r="AZ703" i="21"/>
  <c r="AP706" i="21"/>
  <c r="AZ706" i="21"/>
  <c r="AP709" i="21"/>
  <c r="AZ709" i="21"/>
  <c r="AS715" i="21"/>
  <c r="AZ715" i="21"/>
  <c r="AS718" i="21"/>
  <c r="AZ718" i="21"/>
  <c r="AP721" i="21"/>
  <c r="AZ721" i="21"/>
  <c r="AP727" i="21"/>
  <c r="AZ727" i="21"/>
  <c r="AQ730" i="21"/>
  <c r="AZ730" i="21"/>
  <c r="AP733" i="21"/>
  <c r="AZ733" i="21"/>
  <c r="AP739" i="21"/>
  <c r="AZ739" i="21"/>
  <c r="AQ742" i="21"/>
  <c r="AZ742" i="21"/>
  <c r="AP745" i="21"/>
  <c r="AZ745" i="21"/>
  <c r="AS751" i="21"/>
  <c r="AZ751" i="21"/>
  <c r="AS754" i="21"/>
  <c r="AZ754" i="21"/>
  <c r="AP757" i="21"/>
  <c r="AZ757" i="21"/>
  <c r="AP760" i="21"/>
  <c r="AZ760" i="21"/>
  <c r="AP763" i="21"/>
  <c r="AZ763" i="21"/>
  <c r="AS766" i="21"/>
  <c r="AZ766" i="21"/>
  <c r="AP769" i="21"/>
  <c r="AZ769" i="21"/>
  <c r="AP772" i="21"/>
  <c r="AZ772" i="21"/>
  <c r="AS775" i="21"/>
  <c r="AZ775" i="21"/>
  <c r="AQ778" i="21"/>
  <c r="AZ778" i="21"/>
  <c r="AP781" i="21"/>
  <c r="AZ781" i="21"/>
  <c r="AP784" i="21"/>
  <c r="AZ784" i="21"/>
  <c r="AS787" i="21"/>
  <c r="AZ787" i="21"/>
  <c r="AP790" i="21"/>
  <c r="AZ790" i="21"/>
  <c r="AP8" i="21"/>
  <c r="AZ8" i="21"/>
  <c r="AP4" i="21"/>
  <c r="AZ4" i="21"/>
  <c r="AS10" i="21"/>
  <c r="AZ10" i="21"/>
  <c r="AP19" i="21"/>
  <c r="AZ19" i="21"/>
  <c r="AS22" i="21"/>
  <c r="AZ22" i="21"/>
  <c r="AP28" i="21"/>
  <c r="AZ28" i="21"/>
  <c r="AP31" i="21"/>
  <c r="AZ31" i="21"/>
  <c r="AS37" i="21"/>
  <c r="AZ37" i="21"/>
  <c r="AQ43" i="21"/>
  <c r="AZ43" i="21"/>
  <c r="AP46" i="21"/>
  <c r="AZ46" i="21"/>
  <c r="AO55" i="21"/>
  <c r="AZ55" i="21"/>
  <c r="AS58" i="21"/>
  <c r="AZ58" i="21"/>
  <c r="AS73" i="21"/>
  <c r="AZ73" i="21"/>
  <c r="AS76" i="21"/>
  <c r="AZ76" i="21"/>
  <c r="AQ82" i="21"/>
  <c r="AZ82" i="21"/>
  <c r="AS88" i="21"/>
  <c r="AZ88" i="21"/>
  <c r="AQ106" i="21"/>
  <c r="AZ106" i="21"/>
  <c r="AS109" i="21"/>
  <c r="AZ109" i="21"/>
  <c r="AS112" i="21"/>
  <c r="AZ112" i="21"/>
  <c r="AS118" i="21"/>
  <c r="AZ118" i="21"/>
  <c r="AS133" i="21"/>
  <c r="AZ133" i="21"/>
  <c r="AP136" i="21"/>
  <c r="AZ136" i="21"/>
  <c r="AP139" i="21"/>
  <c r="AZ139" i="21"/>
  <c r="AO172" i="21"/>
  <c r="AZ172" i="21"/>
  <c r="AQ187" i="21"/>
  <c r="AZ187" i="21"/>
  <c r="AP190" i="21"/>
  <c r="AZ190" i="21"/>
  <c r="AQ193" i="21"/>
  <c r="AZ193" i="21"/>
  <c r="AP199" i="21"/>
  <c r="AZ199" i="21"/>
  <c r="AS226" i="21"/>
  <c r="AZ226" i="21"/>
  <c r="AS238" i="21"/>
  <c r="AZ238" i="21"/>
  <c r="AQ370" i="21"/>
  <c r="AZ370" i="21"/>
  <c r="AP388" i="21"/>
  <c r="AZ388" i="21"/>
  <c r="AS400" i="21"/>
  <c r="AZ400" i="21"/>
  <c r="AS442" i="21"/>
  <c r="AZ442" i="21"/>
  <c r="AQ445" i="21"/>
  <c r="AZ445" i="21"/>
  <c r="AQ475" i="21"/>
  <c r="AZ475" i="21"/>
  <c r="AQ478" i="21"/>
  <c r="AZ478" i="21"/>
  <c r="AO481" i="21"/>
  <c r="AZ481" i="21"/>
  <c r="AQ487" i="21"/>
  <c r="AZ487" i="21"/>
  <c r="AS493" i="21"/>
  <c r="AZ493" i="21"/>
  <c r="AS517" i="21"/>
  <c r="AZ517" i="21"/>
  <c r="AS520" i="21"/>
  <c r="AZ520" i="21"/>
  <c r="AS529" i="21"/>
  <c r="AZ529" i="21"/>
  <c r="AS532" i="21"/>
  <c r="AZ532" i="21"/>
  <c r="AO535" i="21"/>
  <c r="AZ535" i="21"/>
  <c r="AO538" i="21"/>
  <c r="AZ538" i="21"/>
  <c r="AS553" i="21"/>
  <c r="AZ553" i="21"/>
  <c r="AS556" i="21"/>
  <c r="AZ556" i="21"/>
  <c r="AP565" i="21"/>
  <c r="AZ565" i="21"/>
  <c r="AQ568" i="21"/>
  <c r="AZ568" i="21"/>
  <c r="AS574" i="21"/>
  <c r="AZ574" i="21"/>
  <c r="AP577" i="21"/>
  <c r="AZ577" i="21"/>
  <c r="AQ580" i="21"/>
  <c r="AZ580" i="21"/>
  <c r="AP589" i="21"/>
  <c r="AZ589" i="21"/>
  <c r="AO595" i="21"/>
  <c r="AZ595" i="21"/>
  <c r="AP13" i="21"/>
  <c r="AZ13" i="21"/>
  <c r="AS49" i="21"/>
  <c r="AZ49" i="21"/>
  <c r="AS70" i="21"/>
  <c r="AZ70" i="21"/>
  <c r="AQ94" i="21"/>
  <c r="AZ94" i="21"/>
  <c r="AS100" i="21"/>
  <c r="AZ100" i="21"/>
  <c r="AS121" i="21"/>
  <c r="AZ121" i="21"/>
  <c r="AS124" i="21"/>
  <c r="AZ124" i="21"/>
  <c r="AQ145" i="21"/>
  <c r="AZ145" i="21"/>
  <c r="AS148" i="21"/>
  <c r="AZ148" i="21"/>
  <c r="AQ151" i="21"/>
  <c r="AZ151" i="21"/>
  <c r="AS157" i="21"/>
  <c r="AZ157" i="21"/>
  <c r="AS169" i="21"/>
  <c r="AZ169" i="21"/>
  <c r="AQ175" i="21"/>
  <c r="AZ175" i="21"/>
  <c r="AP181" i="21"/>
  <c r="AZ181" i="21"/>
  <c r="AP205" i="21"/>
  <c r="AZ205" i="21"/>
  <c r="AP211" i="21"/>
  <c r="AZ211" i="21"/>
  <c r="AO214" i="21"/>
  <c r="AZ214" i="21"/>
  <c r="AS217" i="21"/>
  <c r="AZ217" i="21"/>
  <c r="AP235" i="21"/>
  <c r="AZ235" i="21"/>
  <c r="AQ241" i="21"/>
  <c r="AZ241" i="21"/>
  <c r="AS280" i="21"/>
  <c r="AZ280" i="21"/>
  <c r="AQ283" i="21"/>
  <c r="AZ283" i="21"/>
  <c r="AS286" i="21"/>
  <c r="AZ286" i="21"/>
  <c r="AQ289" i="21"/>
  <c r="AZ289" i="21"/>
  <c r="AQ301" i="21"/>
  <c r="AZ301" i="21"/>
  <c r="AO313" i="21"/>
  <c r="AZ313" i="21"/>
  <c r="AS331" i="21"/>
  <c r="AZ331" i="21"/>
  <c r="AQ352" i="21"/>
  <c r="AZ352" i="21"/>
  <c r="AS355" i="21"/>
  <c r="AZ355" i="21"/>
  <c r="AS358" i="21"/>
  <c r="AZ358" i="21"/>
  <c r="AS376" i="21"/>
  <c r="AZ376" i="21"/>
  <c r="AO385" i="21"/>
  <c r="AZ385" i="21"/>
  <c r="AS391" i="21"/>
  <c r="AZ391" i="21"/>
  <c r="AS433" i="21"/>
  <c r="AZ433" i="21"/>
  <c r="AP451" i="21"/>
  <c r="AZ451" i="21"/>
  <c r="AP460" i="21"/>
  <c r="AZ460" i="21"/>
  <c r="AS463" i="21"/>
  <c r="AZ463" i="21"/>
  <c r="AS496" i="21"/>
  <c r="AZ496" i="21"/>
  <c r="AQ499" i="21"/>
  <c r="AZ499" i="21"/>
  <c r="AS505" i="21"/>
  <c r="AZ505" i="21"/>
  <c r="AS508" i="21"/>
  <c r="AZ508" i="21"/>
  <c r="AS511" i="21"/>
  <c r="AZ511" i="21"/>
  <c r="AS544" i="21"/>
  <c r="AZ544" i="21"/>
  <c r="AO550" i="21"/>
  <c r="AZ550" i="21"/>
  <c r="AO559" i="21"/>
  <c r="AZ559" i="21"/>
  <c r="AO594" i="21"/>
  <c r="AO643" i="21"/>
  <c r="AS605" i="21"/>
  <c r="AO785" i="21"/>
  <c r="AP193" i="21"/>
  <c r="AO301" i="21"/>
  <c r="AQ594" i="21"/>
  <c r="AO790" i="21"/>
  <c r="AQ790" i="21"/>
  <c r="AS559" i="21"/>
  <c r="AS790" i="21"/>
  <c r="AO788" i="21"/>
  <c r="AO431" i="21"/>
  <c r="AO759" i="21"/>
  <c r="AS213" i="21"/>
  <c r="AQ69" i="21"/>
  <c r="AP148" i="21"/>
  <c r="AS646" i="21"/>
  <c r="AQ623" i="21"/>
  <c r="AS618" i="21"/>
  <c r="AO647" i="21"/>
  <c r="AS759" i="21"/>
  <c r="AQ727" i="21"/>
  <c r="AQ113" i="21"/>
  <c r="AQ659" i="21"/>
  <c r="AP66" i="21"/>
  <c r="AQ295" i="21"/>
  <c r="AS498" i="21"/>
  <c r="AP707" i="21"/>
  <c r="AQ789" i="21"/>
  <c r="AS707" i="21"/>
  <c r="AO33" i="21"/>
  <c r="AS558" i="21"/>
  <c r="AO58" i="21"/>
  <c r="AP242" i="21"/>
  <c r="AO749" i="21"/>
  <c r="AO293" i="21"/>
  <c r="AO46" i="21"/>
  <c r="AP162" i="21"/>
  <c r="AO145" i="21"/>
  <c r="AP250" i="21"/>
  <c r="AP365" i="21"/>
  <c r="AP519" i="21"/>
  <c r="AS42" i="21"/>
  <c r="AS231" i="21"/>
  <c r="AO295" i="21"/>
  <c r="AS443" i="21"/>
  <c r="AS621" i="21"/>
  <c r="AQ638" i="21"/>
  <c r="AO657" i="21"/>
  <c r="AQ771" i="21"/>
  <c r="AQ751" i="21"/>
  <c r="AO783" i="21"/>
  <c r="AQ599" i="21"/>
  <c r="AO217" i="21"/>
  <c r="AO226" i="21"/>
  <c r="AO312" i="21"/>
  <c r="AS588" i="21"/>
  <c r="AP619" i="21"/>
  <c r="AO636" i="21"/>
  <c r="AS655" i="21"/>
  <c r="AS743" i="21"/>
  <c r="AO278" i="21"/>
  <c r="AS306" i="21"/>
  <c r="AP62" i="21"/>
  <c r="AS94" i="21"/>
  <c r="AS312" i="21"/>
  <c r="AQ332" i="21"/>
  <c r="AO45" i="21"/>
  <c r="AP535" i="21"/>
  <c r="AS105" i="21"/>
  <c r="AS314" i="21"/>
  <c r="AS34" i="21"/>
  <c r="AS293" i="21"/>
  <c r="AP332" i="21"/>
  <c r="AO355" i="21"/>
  <c r="AP17" i="21"/>
  <c r="AO57" i="21"/>
  <c r="AP26" i="21"/>
  <c r="AQ57" i="21"/>
  <c r="AS97" i="21"/>
  <c r="AS301" i="21"/>
  <c r="AS332" i="21"/>
  <c r="AP376" i="21"/>
  <c r="AQ495" i="21"/>
  <c r="AO631" i="21"/>
  <c r="AO650" i="21"/>
  <c r="AO729" i="21"/>
  <c r="AP74" i="21"/>
  <c r="AP296" i="21"/>
  <c r="AO353" i="21"/>
  <c r="AQ376" i="21"/>
  <c r="AS495" i="21"/>
  <c r="AS46" i="21"/>
  <c r="AQ77" i="21"/>
  <c r="AO250" i="21"/>
  <c r="AS296" i="21"/>
  <c r="AP631" i="21"/>
  <c r="AO662" i="21"/>
  <c r="AO682" i="21"/>
  <c r="AO746" i="21"/>
  <c r="AO754" i="21"/>
  <c r="AP662" i="21"/>
  <c r="AQ35" i="21"/>
  <c r="AP41" i="21"/>
  <c r="AQ662" i="21"/>
  <c r="AQ785" i="21"/>
  <c r="AQ13" i="21"/>
  <c r="AS478" i="21"/>
  <c r="AS5" i="21"/>
  <c r="AQ46" i="21"/>
  <c r="AQ149" i="21"/>
  <c r="AS235" i="21"/>
  <c r="AO246" i="21"/>
  <c r="AP301" i="21"/>
  <c r="AP340" i="21"/>
  <c r="AO401" i="21"/>
  <c r="AO470" i="21"/>
  <c r="AQ605" i="21"/>
  <c r="AQ621" i="21"/>
  <c r="AP655" i="21"/>
  <c r="AO221" i="21"/>
  <c r="AO359" i="21"/>
  <c r="AS527" i="21"/>
  <c r="AS13" i="21"/>
  <c r="AO54" i="21"/>
  <c r="AQ54" i="21"/>
  <c r="AO70" i="21"/>
  <c r="AO309" i="21"/>
  <c r="AO349" i="21"/>
  <c r="AO393" i="21"/>
  <c r="AO404" i="21"/>
  <c r="AP129" i="21"/>
  <c r="AQ129" i="21"/>
  <c r="AP221" i="21"/>
  <c r="AP238" i="21"/>
  <c r="AQ73" i="21"/>
  <c r="AP78" i="21"/>
  <c r="AQ233" i="21"/>
  <c r="AQ299" i="21"/>
  <c r="AO304" i="21"/>
  <c r="AQ309" i="21"/>
  <c r="AO316" i="21"/>
  <c r="AS385" i="21"/>
  <c r="AS396" i="21"/>
  <c r="AP404" i="21"/>
  <c r="AP436" i="21"/>
  <c r="AP608" i="21"/>
  <c r="AP643" i="21"/>
  <c r="AQ650" i="21"/>
  <c r="AS714" i="21"/>
  <c r="AS727" i="21"/>
  <c r="AQ763" i="21"/>
  <c r="AP381" i="21"/>
  <c r="AP22" i="21"/>
  <c r="AO266" i="21"/>
  <c r="AO14" i="21"/>
  <c r="AO42" i="21"/>
  <c r="AP90" i="21"/>
  <c r="AP133" i="21"/>
  <c r="AP197" i="21"/>
  <c r="AS233" i="21"/>
  <c r="AQ255" i="21"/>
  <c r="AS309" i="21"/>
  <c r="AO314" i="21"/>
  <c r="AP316" i="21"/>
  <c r="AO380" i="21"/>
  <c r="AO419" i="21"/>
  <c r="AQ436" i="21"/>
  <c r="AQ462" i="21"/>
  <c r="AQ589" i="21"/>
  <c r="AO638" i="21"/>
  <c r="AQ643" i="21"/>
  <c r="AS650" i="21"/>
  <c r="AS763" i="21"/>
  <c r="AP478" i="21"/>
  <c r="AP42" i="21"/>
  <c r="AQ133" i="21"/>
  <c r="AS197" i="21"/>
  <c r="AQ314" i="21"/>
  <c r="AP698" i="21"/>
  <c r="AO717" i="21"/>
  <c r="AQ725" i="21"/>
  <c r="AS698" i="21"/>
  <c r="AP723" i="21"/>
  <c r="AO761" i="21"/>
  <c r="AQ723" i="21"/>
  <c r="AO331" i="21"/>
  <c r="AO339" i="21"/>
  <c r="AP353" i="21"/>
  <c r="AQ400" i="21"/>
  <c r="AP495" i="21"/>
  <c r="AS535" i="21"/>
  <c r="AO659" i="21"/>
  <c r="AO707" i="21"/>
  <c r="AP715" i="21"/>
  <c r="AS723" i="21"/>
  <c r="AO751" i="21"/>
  <c r="AQ759" i="21"/>
  <c r="AS69" i="21"/>
  <c r="AP94" i="21"/>
  <c r="AP226" i="21"/>
  <c r="AS259" i="21"/>
  <c r="AP293" i="21"/>
  <c r="AQ308" i="21"/>
  <c r="AO320" i="21"/>
  <c r="AO376" i="21"/>
  <c r="AS389" i="21"/>
  <c r="AP443" i="21"/>
  <c r="AQ93" i="21"/>
  <c r="AQ125" i="21"/>
  <c r="AQ302" i="21"/>
  <c r="AO447" i="21"/>
  <c r="AP682" i="21"/>
  <c r="AQ11" i="21"/>
  <c r="AP245" i="21"/>
  <c r="AO357" i="21"/>
  <c r="AS368" i="21"/>
  <c r="AO460" i="21"/>
  <c r="AP487" i="21"/>
  <c r="AP511" i="21"/>
  <c r="AP9" i="21"/>
  <c r="AQ30" i="21"/>
  <c r="AP85" i="21"/>
  <c r="AS98" i="21"/>
  <c r="AP109" i="21"/>
  <c r="AQ173" i="21"/>
  <c r="AO190" i="21"/>
  <c r="AQ195" i="21"/>
  <c r="AP214" i="21"/>
  <c r="AS221" i="21"/>
  <c r="AS295" i="21"/>
  <c r="AO400" i="21"/>
  <c r="AQ404" i="21"/>
  <c r="AP424" i="21"/>
  <c r="AP442" i="21"/>
  <c r="AP447" i="21"/>
  <c r="AO498" i="21"/>
  <c r="AP503" i="21"/>
  <c r="AO517" i="21"/>
  <c r="AO534" i="21"/>
  <c r="AS570" i="21"/>
  <c r="AQ631" i="21"/>
  <c r="AP82" i="21"/>
  <c r="AQ9" i="21"/>
  <c r="AS30" i="21"/>
  <c r="AO65" i="21"/>
  <c r="AS85" i="21"/>
  <c r="AQ109" i="21"/>
  <c r="AP117" i="21"/>
  <c r="AS173" i="21"/>
  <c r="AS219" i="21"/>
  <c r="AP341" i="21"/>
  <c r="AO363" i="21"/>
  <c r="AO395" i="21"/>
  <c r="AP400" i="21"/>
  <c r="AS424" i="21"/>
  <c r="AQ447" i="21"/>
  <c r="AS452" i="21"/>
  <c r="AQ498" i="21"/>
  <c r="AS503" i="21"/>
  <c r="AP551" i="21"/>
  <c r="AQ595" i="21"/>
  <c r="AP614" i="21"/>
  <c r="AQ634" i="21"/>
  <c r="AQ705" i="21"/>
  <c r="AP754" i="21"/>
  <c r="AO627" i="21"/>
  <c r="AQ642" i="21"/>
  <c r="AQ721" i="21"/>
  <c r="AP742" i="21"/>
  <c r="AQ747" i="21"/>
  <c r="AQ752" i="21"/>
  <c r="AQ754" i="21"/>
  <c r="AS778" i="21"/>
  <c r="AS440" i="21"/>
  <c r="AP450" i="21"/>
  <c r="AQ477" i="21"/>
  <c r="AS551" i="21"/>
  <c r="AQ627" i="21"/>
  <c r="AO654" i="21"/>
  <c r="AQ661" i="21"/>
  <c r="AP731" i="21"/>
  <c r="AS742" i="21"/>
  <c r="AO773" i="21"/>
  <c r="AO588" i="21"/>
  <c r="AQ654" i="21"/>
  <c r="AO666" i="21"/>
  <c r="AP703" i="21"/>
  <c r="AS731" i="21"/>
  <c r="AO776" i="21"/>
  <c r="AQ65" i="21"/>
  <c r="AS14" i="21"/>
  <c r="AS45" i="21"/>
  <c r="AP70" i="21"/>
  <c r="AP393" i="21"/>
  <c r="AP427" i="21"/>
  <c r="AQ33" i="21"/>
  <c r="AS393" i="21"/>
  <c r="AS450" i="21"/>
  <c r="AQ17" i="21"/>
  <c r="AS33" i="21"/>
  <c r="AQ58" i="21"/>
  <c r="AP105" i="21"/>
  <c r="AP213" i="21"/>
  <c r="AQ215" i="21"/>
  <c r="AP257" i="21"/>
  <c r="AO286" i="21"/>
  <c r="AS427" i="21"/>
  <c r="AQ666" i="21"/>
  <c r="AO737" i="21"/>
  <c r="AQ776" i="21"/>
  <c r="AS9" i="21"/>
  <c r="AQ551" i="21"/>
  <c r="AQ217" i="21"/>
  <c r="AQ427" i="21"/>
  <c r="AQ5" i="21"/>
  <c r="AO81" i="21"/>
  <c r="AQ97" i="21"/>
  <c r="AQ105" i="21"/>
  <c r="AP113" i="21"/>
  <c r="AQ121" i="21"/>
  <c r="AQ191" i="21"/>
  <c r="AQ213" i="21"/>
  <c r="AS215" i="21"/>
  <c r="AS257" i="21"/>
  <c r="AP337" i="21"/>
  <c r="AP396" i="21"/>
  <c r="AP475" i="21"/>
  <c r="AQ480" i="21"/>
  <c r="AQ527" i="21"/>
  <c r="AO727" i="21"/>
  <c r="AQ753" i="21"/>
  <c r="AO763" i="21"/>
  <c r="AO779" i="21"/>
  <c r="AP787" i="21"/>
  <c r="AP298" i="21"/>
  <c r="AS298" i="21"/>
  <c r="AO298" i="21"/>
  <c r="AQ336" i="21"/>
  <c r="AP336" i="21"/>
  <c r="AO336" i="21"/>
  <c r="AO459" i="21"/>
  <c r="AS459" i="21"/>
  <c r="AQ459" i="21"/>
  <c r="AQ515" i="21"/>
  <c r="AO515" i="21"/>
  <c r="AS598" i="21"/>
  <c r="AO598" i="21"/>
  <c r="AQ598" i="21"/>
  <c r="AO694" i="21"/>
  <c r="AQ694" i="21"/>
  <c r="AP694" i="21"/>
  <c r="AO237" i="21"/>
  <c r="AS237" i="21"/>
  <c r="AP237" i="21"/>
  <c r="AS454" i="21"/>
  <c r="AP454" i="21"/>
  <c r="AO454" i="21"/>
  <c r="AS483" i="21"/>
  <c r="AO483" i="21"/>
  <c r="AQ507" i="21"/>
  <c r="AP507" i="21"/>
  <c r="AO507" i="21"/>
  <c r="AS562" i="21"/>
  <c r="AO562" i="21"/>
  <c r="AS671" i="21"/>
  <c r="AQ671" i="21"/>
  <c r="AP671" i="21"/>
  <c r="AO671" i="21"/>
  <c r="AO20" i="21"/>
  <c r="AO22" i="21"/>
  <c r="AQ26" i="21"/>
  <c r="AO35" i="21"/>
  <c r="AS48" i="21"/>
  <c r="AP54" i="21"/>
  <c r="AP58" i="21"/>
  <c r="AO74" i="21"/>
  <c r="AP93" i="21"/>
  <c r="AS102" i="21"/>
  <c r="AQ117" i="21"/>
  <c r="AP125" i="21"/>
  <c r="AP178" i="21"/>
  <c r="AS193" i="21"/>
  <c r="AP217" i="21"/>
  <c r="AQ219" i="21"/>
  <c r="AQ253" i="21"/>
  <c r="AS253" i="21"/>
  <c r="AO499" i="21"/>
  <c r="AP499" i="21"/>
  <c r="AS499" i="21"/>
  <c r="AS546" i="21"/>
  <c r="AO546" i="21"/>
  <c r="AS582" i="21"/>
  <c r="AQ582" i="21"/>
  <c r="AO582" i="21"/>
  <c r="AP689" i="21"/>
  <c r="AQ689" i="21"/>
  <c r="AO689" i="21"/>
  <c r="AP261" i="21"/>
  <c r="AO261" i="21"/>
  <c r="AQ22" i="21"/>
  <c r="AQ81" i="21"/>
  <c r="AS321" i="21"/>
  <c r="AP321" i="21"/>
  <c r="AO321" i="21"/>
  <c r="AS336" i="21"/>
  <c r="AP459" i="21"/>
  <c r="AP515" i="21"/>
  <c r="AP598" i="21"/>
  <c r="AP292" i="21"/>
  <c r="AO292" i="21"/>
  <c r="AP473" i="21"/>
  <c r="AS473" i="21"/>
  <c r="AS521" i="21"/>
  <c r="AO521" i="21"/>
  <c r="AO16" i="21"/>
  <c r="AO18" i="21"/>
  <c r="AQ74" i="21"/>
  <c r="AS93" i="21"/>
  <c r="AO12" i="21"/>
  <c r="AS18" i="21"/>
  <c r="AO38" i="21"/>
  <c r="AO53" i="21"/>
  <c r="AO61" i="21"/>
  <c r="AP144" i="21"/>
  <c r="AP153" i="21"/>
  <c r="AO169" i="21"/>
  <c r="AQ181" i="21"/>
  <c r="AO201" i="21"/>
  <c r="AO209" i="21"/>
  <c r="AQ211" i="21"/>
  <c r="AQ237" i="21"/>
  <c r="AP344" i="21"/>
  <c r="AO372" i="21"/>
  <c r="AQ372" i="21"/>
  <c r="AP372" i="21"/>
  <c r="AQ377" i="21"/>
  <c r="AS377" i="21"/>
  <c r="AO377" i="21"/>
  <c r="AS380" i="21"/>
  <c r="AP380" i="21"/>
  <c r="AO388" i="21"/>
  <c r="AS388" i="21"/>
  <c r="AQ388" i="21"/>
  <c r="AQ483" i="21"/>
  <c r="AS507" i="21"/>
  <c r="AO566" i="21"/>
  <c r="AS566" i="21"/>
  <c r="AQ566" i="21"/>
  <c r="AP457" i="21"/>
  <c r="AS457" i="21"/>
  <c r="AS12" i="21"/>
  <c r="AP38" i="21"/>
  <c r="AP61" i="21"/>
  <c r="AS181" i="21"/>
  <c r="AQ201" i="21"/>
  <c r="AQ209" i="21"/>
  <c r="AS211" i="21"/>
  <c r="AS254" i="21"/>
  <c r="AO254" i="21"/>
  <c r="AO432" i="21"/>
  <c r="AS432" i="21"/>
  <c r="AQ432" i="21"/>
  <c r="AP432" i="21"/>
  <c r="AQ454" i="21"/>
  <c r="AO547" i="21"/>
  <c r="AQ547" i="21"/>
  <c r="AP547" i="21"/>
  <c r="AP586" i="21"/>
  <c r="AS586" i="21"/>
  <c r="AO32" i="21"/>
  <c r="AQ38" i="21"/>
  <c r="AQ53" i="21"/>
  <c r="AQ61" i="21"/>
  <c r="AQ89" i="21"/>
  <c r="AP101" i="21"/>
  <c r="AS153" i="21"/>
  <c r="AO177" i="21"/>
  <c r="AS201" i="21"/>
  <c r="AS209" i="21"/>
  <c r="AS282" i="21"/>
  <c r="AO282" i="21"/>
  <c r="AP290" i="21"/>
  <c r="AS290" i="21"/>
  <c r="AQ290" i="21"/>
  <c r="AO290" i="21"/>
  <c r="AS455" i="21"/>
  <c r="AQ455" i="21"/>
  <c r="AO455" i="21"/>
  <c r="AO457" i="21"/>
  <c r="AS525" i="21"/>
  <c r="AO525" i="21"/>
  <c r="AQ572" i="21"/>
  <c r="AS572" i="21"/>
  <c r="AP572" i="21"/>
  <c r="AO572" i="21"/>
  <c r="AP687" i="21"/>
  <c r="AO687" i="21"/>
  <c r="AS687" i="21"/>
  <c r="AQ687" i="21"/>
  <c r="AP53" i="21"/>
  <c r="AP89" i="21"/>
  <c r="AS144" i="21"/>
  <c r="AQ153" i="21"/>
  <c r="AO21" i="21"/>
  <c r="AO25" i="21"/>
  <c r="AP21" i="21"/>
  <c r="AS25" i="21"/>
  <c r="AO30" i="21"/>
  <c r="AS36" i="21"/>
  <c r="AO49" i="21"/>
  <c r="AS57" i="21"/>
  <c r="AP73" i="21"/>
  <c r="AS89" i="21"/>
  <c r="AQ101" i="21"/>
  <c r="AP121" i="21"/>
  <c r="AO149" i="21"/>
  <c r="AS167" i="21"/>
  <c r="AP177" i="21"/>
  <c r="AS199" i="21"/>
  <c r="AO222" i="21"/>
  <c r="AS241" i="21"/>
  <c r="AP241" i="21"/>
  <c r="AO241" i="21"/>
  <c r="AQ261" i="21"/>
  <c r="AQ321" i="21"/>
  <c r="AS335" i="21"/>
  <c r="AO335" i="21"/>
  <c r="AS367" i="21"/>
  <c r="AO367" i="21"/>
  <c r="AO408" i="21"/>
  <c r="AS408" i="21"/>
  <c r="AQ408" i="21"/>
  <c r="AS466" i="21"/>
  <c r="AQ466" i="21"/>
  <c r="AP466" i="21"/>
  <c r="AO466" i="21"/>
  <c r="AS538" i="21"/>
  <c r="AS101" i="21"/>
  <c r="AQ177" i="21"/>
  <c r="AS261" i="21"/>
  <c r="AQ328" i="21"/>
  <c r="AP328" i="21"/>
  <c r="AQ411" i="21"/>
  <c r="AS411" i="21"/>
  <c r="AP411" i="21"/>
  <c r="AQ482" i="21"/>
  <c r="AS482" i="21"/>
  <c r="AP482" i="21"/>
  <c r="AO482" i="21"/>
  <c r="AP673" i="21"/>
  <c r="AQ673" i="21"/>
  <c r="AO673" i="21"/>
  <c r="AS149" i="21"/>
  <c r="AS262" i="21"/>
  <c r="AO262" i="21"/>
  <c r="AQ389" i="21"/>
  <c r="AP389" i="21"/>
  <c r="AS420" i="21"/>
  <c r="AO420" i="21"/>
  <c r="AP448" i="21"/>
  <c r="AQ448" i="21"/>
  <c r="AP461" i="21"/>
  <c r="AS461" i="21"/>
  <c r="AS509" i="21"/>
  <c r="AO509" i="21"/>
  <c r="AS587" i="21"/>
  <c r="AO587" i="21"/>
  <c r="AQ21" i="21"/>
  <c r="AP49" i="21"/>
  <c r="AQ49" i="21"/>
  <c r="AS147" i="21"/>
  <c r="AO165" i="21"/>
  <c r="AP170" i="21"/>
  <c r="AS175" i="21"/>
  <c r="AO11" i="21"/>
  <c r="AO13" i="21"/>
  <c r="AS17" i="21"/>
  <c r="AO28" i="21"/>
  <c r="AO43" i="21"/>
  <c r="AP69" i="21"/>
  <c r="AQ85" i="21"/>
  <c r="AP97" i="21"/>
  <c r="AP106" i="21"/>
  <c r="AO173" i="21"/>
  <c r="AP239" i="21"/>
  <c r="AS239" i="21"/>
  <c r="AP282" i="21"/>
  <c r="AO317" i="21"/>
  <c r="AS317" i="21"/>
  <c r="AQ317" i="21"/>
  <c r="AP317" i="21"/>
  <c r="AS423" i="21"/>
  <c r="AQ423" i="21"/>
  <c r="AP423" i="21"/>
  <c r="AO423" i="21"/>
  <c r="AP491" i="21"/>
  <c r="AS491" i="21"/>
  <c r="AQ491" i="21"/>
  <c r="AO491" i="21"/>
  <c r="AQ494" i="21"/>
  <c r="AP494" i="21"/>
  <c r="AO494" i="21"/>
  <c r="AO523" i="21"/>
  <c r="AQ523" i="21"/>
  <c r="AP523" i="21"/>
  <c r="AQ576" i="21"/>
  <c r="AO576" i="21"/>
  <c r="AS576" i="21"/>
  <c r="AP357" i="21"/>
  <c r="AS401" i="21"/>
  <c r="AP470" i="21"/>
  <c r="AS666" i="21"/>
  <c r="AO678" i="21"/>
  <c r="AO735" i="21"/>
  <c r="AQ755" i="21"/>
  <c r="AP762" i="21"/>
  <c r="AP783" i="21"/>
  <c r="AQ306" i="21"/>
  <c r="AO340" i="21"/>
  <c r="AS357" i="21"/>
  <c r="AO365" i="21"/>
  <c r="AO442" i="21"/>
  <c r="AQ468" i="21"/>
  <c r="AS470" i="21"/>
  <c r="AO475" i="21"/>
  <c r="AO511" i="21"/>
  <c r="AO513" i="21"/>
  <c r="AO549" i="21"/>
  <c r="AP559" i="21"/>
  <c r="AO603" i="21"/>
  <c r="AO633" i="21"/>
  <c r="AP639" i="21"/>
  <c r="AS656" i="21"/>
  <c r="AP678" i="21"/>
  <c r="AO702" i="21"/>
  <c r="AP722" i="21"/>
  <c r="AP726" i="21"/>
  <c r="AS758" i="21"/>
  <c r="AS762" i="21"/>
  <c r="AP603" i="21"/>
  <c r="AQ633" i="21"/>
  <c r="AQ639" i="21"/>
  <c r="AO676" i="21"/>
  <c r="AQ678" i="21"/>
  <c r="AP702" i="21"/>
  <c r="AO718" i="21"/>
  <c r="AS722" i="21"/>
  <c r="AO738" i="21"/>
  <c r="AO740" i="21"/>
  <c r="AO747" i="21"/>
  <c r="AQ749" i="21"/>
  <c r="AP779" i="21"/>
  <c r="AQ304" i="21"/>
  <c r="AQ340" i="21"/>
  <c r="AS365" i="21"/>
  <c r="AP419" i="21"/>
  <c r="AQ442" i="21"/>
  <c r="AQ511" i="21"/>
  <c r="AP594" i="21"/>
  <c r="AQ603" i="21"/>
  <c r="AS639" i="21"/>
  <c r="AP683" i="21"/>
  <c r="AQ702" i="21"/>
  <c r="AO709" i="21"/>
  <c r="AO714" i="21"/>
  <c r="AP718" i="21"/>
  <c r="AP738" i="21"/>
  <c r="AP747" i="21"/>
  <c r="AO767" i="21"/>
  <c r="AQ779" i="21"/>
  <c r="AS304" i="21"/>
  <c r="AS353" i="21"/>
  <c r="AQ419" i="21"/>
  <c r="AQ683" i="21"/>
  <c r="AQ709" i="21"/>
  <c r="AP714" i="21"/>
  <c r="AQ718" i="21"/>
  <c r="AQ738" i="21"/>
  <c r="AP767" i="21"/>
  <c r="AO233" i="21"/>
  <c r="AQ259" i="21"/>
  <c r="AP278" i="21"/>
  <c r="AQ296" i="21"/>
  <c r="AP368" i="21"/>
  <c r="AO387" i="21"/>
  <c r="AO391" i="21"/>
  <c r="AO462" i="21"/>
  <c r="AO478" i="21"/>
  <c r="AO487" i="21"/>
  <c r="AO503" i="21"/>
  <c r="AO505" i="21"/>
  <c r="AO519" i="21"/>
  <c r="AO545" i="21"/>
  <c r="AS589" i="21"/>
  <c r="AP599" i="21"/>
  <c r="AO608" i="21"/>
  <c r="AQ618" i="21"/>
  <c r="AP627" i="21"/>
  <c r="AO655" i="21"/>
  <c r="AO661" i="21"/>
  <c r="AO698" i="21"/>
  <c r="AO705" i="21"/>
  <c r="AO743" i="21"/>
  <c r="AO752" i="21"/>
  <c r="AQ767" i="21"/>
  <c r="AO775" i="21"/>
  <c r="AP782" i="21"/>
  <c r="AP743" i="21"/>
  <c r="AS782" i="21"/>
  <c r="AS431" i="21"/>
  <c r="AS460" i="21"/>
  <c r="AS487" i="21"/>
  <c r="AP527" i="21"/>
  <c r="AS599" i="21"/>
  <c r="AS608" i="21"/>
  <c r="AO634" i="21"/>
  <c r="AP638" i="21"/>
  <c r="AQ657" i="21"/>
  <c r="AP659" i="21"/>
  <c r="AO721" i="21"/>
  <c r="AO725" i="21"/>
  <c r="AQ729" i="21"/>
  <c r="AQ761" i="21"/>
  <c r="AO787" i="21"/>
  <c r="AQ787" i="21"/>
  <c r="AQ312" i="21"/>
  <c r="AS436" i="21"/>
  <c r="AP588" i="21"/>
  <c r="AS623" i="21"/>
  <c r="AQ682" i="21"/>
  <c r="AQ713" i="21"/>
  <c r="AO732" i="21"/>
  <c r="AO766" i="21"/>
  <c r="AO771" i="21"/>
  <c r="AQ732" i="21"/>
  <c r="AP141" i="21"/>
  <c r="AS141" i="21"/>
  <c r="AQ154" i="21"/>
  <c r="AS154" i="21"/>
  <c r="AO154" i="21"/>
  <c r="AS234" i="21"/>
  <c r="AP234" i="21"/>
  <c r="AO234" i="21"/>
  <c r="AS258" i="21"/>
  <c r="AP258" i="21"/>
  <c r="AO258" i="21"/>
  <c r="AP267" i="21"/>
  <c r="AQ267" i="21"/>
  <c r="AS267" i="21"/>
  <c r="AO26" i="21"/>
  <c r="AQ28" i="21"/>
  <c r="AO51" i="21"/>
  <c r="AO73" i="21"/>
  <c r="AP98" i="21"/>
  <c r="AS103" i="21"/>
  <c r="AQ103" i="21"/>
  <c r="AS134" i="21"/>
  <c r="AQ134" i="21"/>
  <c r="AO134" i="21"/>
  <c r="AP172" i="21"/>
  <c r="AP202" i="21"/>
  <c r="AO202" i="21"/>
  <c r="AP207" i="21"/>
  <c r="AQ207" i="21"/>
  <c r="AP23" i="21"/>
  <c r="AO23" i="21"/>
  <c r="AQ110" i="21"/>
  <c r="AP110" i="21"/>
  <c r="AQ122" i="21"/>
  <c r="AP122" i="21"/>
  <c r="AP137" i="21"/>
  <c r="AS137" i="21"/>
  <c r="AO150" i="21"/>
  <c r="AQ150" i="21"/>
  <c r="AP150" i="21"/>
  <c r="AS189" i="21"/>
  <c r="AQ189" i="21"/>
  <c r="AO189" i="21"/>
  <c r="AP154" i="21"/>
  <c r="AO161" i="21"/>
  <c r="AS230" i="21"/>
  <c r="AP230" i="21"/>
  <c r="AO230" i="21"/>
  <c r="AP311" i="21"/>
  <c r="AS311" i="21"/>
  <c r="AQ311" i="21"/>
  <c r="AO311" i="21"/>
  <c r="AQ345" i="21"/>
  <c r="AP345" i="21"/>
  <c r="AS345" i="21"/>
  <c r="AO345" i="21"/>
  <c r="AS99" i="21"/>
  <c r="AQ99" i="21"/>
  <c r="AO141" i="21"/>
  <c r="AS146" i="21"/>
  <c r="AO146" i="21"/>
  <c r="AP161" i="21"/>
  <c r="AP187" i="21"/>
  <c r="AS187" i="21"/>
  <c r="AP203" i="21"/>
  <c r="AQ203" i="21"/>
  <c r="AS225" i="21"/>
  <c r="AQ225" i="21"/>
  <c r="AP225" i="21"/>
  <c r="AO225" i="21"/>
  <c r="AP263" i="21"/>
  <c r="AS263" i="21"/>
  <c r="AQ263" i="21"/>
  <c r="AO265" i="21"/>
  <c r="AS265" i="21"/>
  <c r="AQ265" i="21"/>
  <c r="AP265" i="21"/>
  <c r="AS375" i="21"/>
  <c r="AO375" i="21"/>
  <c r="AO41" i="21"/>
  <c r="AQ41" i="21"/>
  <c r="AQ55" i="21"/>
  <c r="AS65" i="21"/>
  <c r="AO6" i="21"/>
  <c r="AO8" i="21"/>
  <c r="AQ23" i="21"/>
  <c r="AP25" i="21"/>
  <c r="AO29" i="21"/>
  <c r="AO50" i="21"/>
  <c r="AO62" i="21"/>
  <c r="AQ62" i="21"/>
  <c r="AS90" i="21"/>
  <c r="AS110" i="21"/>
  <c r="AQ118" i="21"/>
  <c r="AP118" i="21"/>
  <c r="AS122" i="21"/>
  <c r="AQ130" i="21"/>
  <c r="AS130" i="21"/>
  <c r="AP130" i="21"/>
  <c r="AQ141" i="21"/>
  <c r="AS150" i="21"/>
  <c r="AQ161" i="21"/>
  <c r="AP189" i="21"/>
  <c r="AO205" i="21"/>
  <c r="AS334" i="21"/>
  <c r="AQ334" i="21"/>
  <c r="AQ592" i="21"/>
  <c r="AS592" i="21"/>
  <c r="AO592" i="21"/>
  <c r="AP592" i="21"/>
  <c r="AQ384" i="21"/>
  <c r="AS384" i="21"/>
  <c r="AP384" i="21"/>
  <c r="AO384" i="21"/>
  <c r="AS81" i="21"/>
  <c r="AS95" i="21"/>
  <c r="AQ95" i="21"/>
  <c r="AP6" i="21"/>
  <c r="AO10" i="21"/>
  <c r="AP24" i="21"/>
  <c r="AQ24" i="21"/>
  <c r="AP29" i="21"/>
  <c r="AO37" i="21"/>
  <c r="AP39" i="21"/>
  <c r="AO39" i="21"/>
  <c r="AS39" i="21"/>
  <c r="AQ50" i="21"/>
  <c r="AP86" i="21"/>
  <c r="AS91" i="21"/>
  <c r="AQ91" i="21"/>
  <c r="AS111" i="21"/>
  <c r="AQ111" i="21"/>
  <c r="AS123" i="21"/>
  <c r="AQ123" i="21"/>
  <c r="AO137" i="21"/>
  <c r="AO157" i="21"/>
  <c r="AS185" i="21"/>
  <c r="AP185" i="21"/>
  <c r="AO185" i="21"/>
  <c r="AQ205" i="21"/>
  <c r="AS115" i="21"/>
  <c r="AQ115" i="21"/>
  <c r="AS127" i="21"/>
  <c r="AQ127" i="21"/>
  <c r="AQ6" i="21"/>
  <c r="AS86" i="21"/>
  <c r="AP157" i="21"/>
  <c r="AS205" i="21"/>
  <c r="AP223" i="21"/>
  <c r="AS223" i="21"/>
  <c r="AQ223" i="21"/>
  <c r="AS322" i="21"/>
  <c r="AQ322" i="21"/>
  <c r="AQ361" i="21"/>
  <c r="AS361" i="21"/>
  <c r="AP361" i="21"/>
  <c r="AO361" i="21"/>
  <c r="AS87" i="21"/>
  <c r="AQ87" i="21"/>
  <c r="AP140" i="21"/>
  <c r="AQ155" i="21"/>
  <c r="AQ157" i="21"/>
  <c r="AP183" i="21"/>
  <c r="AQ183" i="21"/>
  <c r="AS203" i="21"/>
  <c r="AS274" i="21"/>
  <c r="AP274" i="21"/>
  <c r="AO274" i="21"/>
  <c r="AS403" i="21"/>
  <c r="AO403" i="21"/>
  <c r="AS412" i="21"/>
  <c r="AQ412" i="21"/>
  <c r="AO412" i="21"/>
  <c r="AP412" i="21"/>
  <c r="AS467" i="21"/>
  <c r="AQ467" i="21"/>
  <c r="AP467" i="21"/>
  <c r="AO467" i="21"/>
  <c r="AP10" i="21"/>
  <c r="AP37" i="21"/>
  <c r="AS50" i="21"/>
  <c r="AS29" i="21"/>
  <c r="AO34" i="21"/>
  <c r="AQ34" i="21"/>
  <c r="AP45" i="21"/>
  <c r="AQ66" i="21"/>
  <c r="AQ78" i="21"/>
  <c r="AS82" i="21"/>
  <c r="AS106" i="21"/>
  <c r="AQ114" i="21"/>
  <c r="AP114" i="21"/>
  <c r="AQ126" i="21"/>
  <c r="AP126" i="21"/>
  <c r="AS131" i="21"/>
  <c r="AQ131" i="21"/>
  <c r="AQ140" i="21"/>
  <c r="AP145" i="21"/>
  <c r="AS145" i="21"/>
  <c r="AS165" i="21"/>
  <c r="AQ165" i="21"/>
  <c r="AP169" i="21"/>
  <c r="AO325" i="21"/>
  <c r="AS325" i="21"/>
  <c r="AP325" i="21"/>
  <c r="AQ325" i="21"/>
  <c r="AS399" i="21"/>
  <c r="AO399" i="21"/>
  <c r="AO40" i="21"/>
  <c r="AS40" i="21"/>
  <c r="AQ10" i="21"/>
  <c r="AQ37" i="21"/>
  <c r="AP14" i="21"/>
  <c r="AP18" i="21"/>
  <c r="AQ70" i="21"/>
  <c r="AP77" i="21"/>
  <c r="AS77" i="21"/>
  <c r="AP5" i="21"/>
  <c r="AO24" i="21"/>
  <c r="AQ39" i="21"/>
  <c r="AS66" i="21"/>
  <c r="AS78" i="21"/>
  <c r="AP102" i="21"/>
  <c r="AS107" i="21"/>
  <c r="AQ107" i="21"/>
  <c r="AS119" i="21"/>
  <c r="AQ119" i="21"/>
  <c r="AS140" i="21"/>
  <c r="AQ169" i="21"/>
  <c r="AP179" i="21"/>
  <c r="AS179" i="21"/>
  <c r="AQ179" i="21"/>
  <c r="AQ185" i="21"/>
  <c r="AS561" i="21"/>
  <c r="AO561" i="21"/>
  <c r="AS407" i="21"/>
  <c r="AQ407" i="21"/>
  <c r="AP407" i="21"/>
  <c r="AO407" i="21"/>
  <c r="AP441" i="21"/>
  <c r="AQ441" i="21"/>
  <c r="AP456" i="21"/>
  <c r="AQ456" i="21"/>
  <c r="AQ530" i="21"/>
  <c r="AP530" i="21"/>
  <c r="AO530" i="21"/>
  <c r="AS530" i="21"/>
  <c r="AO543" i="21"/>
  <c r="AP543" i="21"/>
  <c r="AQ543" i="21"/>
  <c r="AS626" i="21"/>
  <c r="AQ626" i="21"/>
  <c r="AO626" i="21"/>
  <c r="AP626" i="21"/>
  <c r="AP222" i="21"/>
  <c r="AQ235" i="21"/>
  <c r="AP246" i="21"/>
  <c r="AS255" i="21"/>
  <c r="AQ257" i="21"/>
  <c r="AP286" i="21"/>
  <c r="AS289" i="21"/>
  <c r="AP289" i="21"/>
  <c r="AO289" i="21"/>
  <c r="AS379" i="21"/>
  <c r="AO379" i="21"/>
  <c r="AP469" i="21"/>
  <c r="AS469" i="21"/>
  <c r="AQ469" i="21"/>
  <c r="AO469" i="21"/>
  <c r="AP471" i="21"/>
  <c r="AO471" i="21"/>
  <c r="AO502" i="21"/>
  <c r="AS502" i="21"/>
  <c r="AP502" i="21"/>
  <c r="AO563" i="21"/>
  <c r="AS563" i="21"/>
  <c r="AQ563" i="21"/>
  <c r="AQ575" i="21"/>
  <c r="AO575" i="21"/>
  <c r="AP575" i="21"/>
  <c r="AP601" i="21"/>
  <c r="AO601" i="21"/>
  <c r="AS601" i="21"/>
  <c r="AP697" i="21"/>
  <c r="AQ697" i="21"/>
  <c r="AO697" i="21"/>
  <c r="AP699" i="21"/>
  <c r="AO699" i="21"/>
  <c r="AQ699" i="21"/>
  <c r="AS699" i="21"/>
  <c r="AP287" i="21"/>
  <c r="AQ287" i="21"/>
  <c r="AQ348" i="21"/>
  <c r="AS348" i="21"/>
  <c r="AS392" i="21"/>
  <c r="AQ392" i="21"/>
  <c r="AP392" i="21"/>
  <c r="AO392" i="21"/>
  <c r="AS439" i="21"/>
  <c r="AQ439" i="21"/>
  <c r="AP439" i="21"/>
  <c r="AS446" i="21"/>
  <c r="AQ446" i="21"/>
  <c r="AO446" i="21"/>
  <c r="AP465" i="21"/>
  <c r="AQ465" i="21"/>
  <c r="AP484" i="21"/>
  <c r="AO484" i="21"/>
  <c r="AQ484" i="21"/>
  <c r="AQ518" i="21"/>
  <c r="AS518" i="21"/>
  <c r="AP518" i="21"/>
  <c r="AO518" i="21"/>
  <c r="AP669" i="21"/>
  <c r="AO669" i="21"/>
  <c r="AQ669" i="21"/>
  <c r="AS285" i="21"/>
  <c r="AP285" i="21"/>
  <c r="AP307" i="21"/>
  <c r="AS307" i="21"/>
  <c r="AO307" i="21"/>
  <c r="AQ364" i="21"/>
  <c r="AP364" i="21"/>
  <c r="AO364" i="21"/>
  <c r="AP428" i="21"/>
  <c r="AO428" i="21"/>
  <c r="AQ435" i="21"/>
  <c r="AS435" i="21"/>
  <c r="AO435" i="21"/>
  <c r="AQ526" i="21"/>
  <c r="AP526" i="21"/>
  <c r="AS526" i="21"/>
  <c r="AO531" i="21"/>
  <c r="AQ531" i="21"/>
  <c r="AP531" i="21"/>
  <c r="AS541" i="21"/>
  <c r="AO541" i="21"/>
  <c r="AP690" i="21"/>
  <c r="AO690" i="21"/>
  <c r="AQ690" i="21"/>
  <c r="AS690" i="21"/>
  <c r="AP283" i="21"/>
  <c r="AS283" i="21"/>
  <c r="AQ297" i="21"/>
  <c r="AP297" i="21"/>
  <c r="AO297" i="21"/>
  <c r="AS305" i="21"/>
  <c r="AQ305" i="21"/>
  <c r="AP305" i="21"/>
  <c r="AQ397" i="21"/>
  <c r="AS397" i="21"/>
  <c r="AO397" i="21"/>
  <c r="AP444" i="21"/>
  <c r="AQ444" i="21"/>
  <c r="AQ463" i="21"/>
  <c r="AO463" i="21"/>
  <c r="AP463" i="21"/>
  <c r="AS474" i="21"/>
  <c r="AQ474" i="21"/>
  <c r="AP474" i="21"/>
  <c r="AQ502" i="21"/>
  <c r="AP563" i="21"/>
  <c r="AS571" i="21"/>
  <c r="AQ571" i="21"/>
  <c r="AO571" i="21"/>
  <c r="AP573" i="21"/>
  <c r="AQ573" i="21"/>
  <c r="AS573" i="21"/>
  <c r="AS575" i="21"/>
  <c r="AP578" i="21"/>
  <c r="AO578" i="21"/>
  <c r="AQ601" i="21"/>
  <c r="AQ620" i="21"/>
  <c r="AP620" i="21"/>
  <c r="AS620" i="21"/>
  <c r="AP665" i="21"/>
  <c r="AS665" i="21"/>
  <c r="AO665" i="21"/>
  <c r="AO181" i="21"/>
  <c r="AQ243" i="21"/>
  <c r="AQ245" i="21"/>
  <c r="AP254" i="21"/>
  <c r="AS281" i="21"/>
  <c r="AP281" i="21"/>
  <c r="AS292" i="21"/>
  <c r="AQ292" i="21"/>
  <c r="AS313" i="21"/>
  <c r="AQ313" i="21"/>
  <c r="AP313" i="21"/>
  <c r="AS316" i="21"/>
  <c r="AQ344" i="21"/>
  <c r="AS344" i="21"/>
  <c r="AO348" i="21"/>
  <c r="AS350" i="21"/>
  <c r="AO439" i="21"/>
  <c r="AP446" i="21"/>
  <c r="AS451" i="21"/>
  <c r="AQ451" i="21"/>
  <c r="AO451" i="21"/>
  <c r="AS471" i="21"/>
  <c r="AS484" i="21"/>
  <c r="AQ554" i="21"/>
  <c r="AP554" i="21"/>
  <c r="AO554" i="21"/>
  <c r="AS554" i="21"/>
  <c r="AQ583" i="21"/>
  <c r="AP583" i="21"/>
  <c r="AO583" i="21"/>
  <c r="AS583" i="21"/>
  <c r="AO624" i="21"/>
  <c r="AP674" i="21"/>
  <c r="AO674" i="21"/>
  <c r="AQ674" i="21"/>
  <c r="AS674" i="21"/>
  <c r="AS686" i="21"/>
  <c r="AP686" i="21"/>
  <c r="AO686" i="21"/>
  <c r="AQ686" i="21"/>
  <c r="AS243" i="21"/>
  <c r="AS245" i="21"/>
  <c r="AQ247" i="21"/>
  <c r="AP249" i="21"/>
  <c r="AP279" i="21"/>
  <c r="AS279" i="21"/>
  <c r="AS287" i="21"/>
  <c r="AP348" i="21"/>
  <c r="AS360" i="21"/>
  <c r="AQ360" i="21"/>
  <c r="AP360" i="21"/>
  <c r="AQ373" i="21"/>
  <c r="AS373" i="21"/>
  <c r="AP373" i="21"/>
  <c r="AO373" i="21"/>
  <c r="AP472" i="21"/>
  <c r="AS472" i="21"/>
  <c r="AQ472" i="21"/>
  <c r="AO490" i="21"/>
  <c r="AS490" i="21"/>
  <c r="AP490" i="21"/>
  <c r="AS514" i="21"/>
  <c r="AQ514" i="21"/>
  <c r="AP514" i="21"/>
  <c r="AO514" i="21"/>
  <c r="AO539" i="21"/>
  <c r="AS539" i="21"/>
  <c r="AQ539" i="21"/>
  <c r="AP569" i="21"/>
  <c r="AS569" i="21"/>
  <c r="AO569" i="21"/>
  <c r="AS611" i="21"/>
  <c r="AP611" i="21"/>
  <c r="AO611" i="21"/>
  <c r="AP653" i="21"/>
  <c r="AS653" i="21"/>
  <c r="AO653" i="21"/>
  <c r="AO229" i="21"/>
  <c r="AS247" i="21"/>
  <c r="AQ249" i="21"/>
  <c r="AO270" i="21"/>
  <c r="AS277" i="21"/>
  <c r="AP277" i="21"/>
  <c r="AQ307" i="21"/>
  <c r="AQ333" i="21"/>
  <c r="AS333" i="21"/>
  <c r="AP333" i="21"/>
  <c r="AO333" i="21"/>
  <c r="AQ349" i="21"/>
  <c r="AP349" i="21"/>
  <c r="AS364" i="21"/>
  <c r="AP415" i="21"/>
  <c r="AQ428" i="21"/>
  <c r="AP449" i="21"/>
  <c r="AS449" i="21"/>
  <c r="AQ453" i="21"/>
  <c r="AP481" i="21"/>
  <c r="AS481" i="21"/>
  <c r="AQ481" i="21"/>
  <c r="AO526" i="21"/>
  <c r="AS531" i="21"/>
  <c r="AQ542" i="21"/>
  <c r="AP542" i="21"/>
  <c r="AS542" i="21"/>
  <c r="AO542" i="21"/>
  <c r="AP679" i="21"/>
  <c r="AO679" i="21"/>
  <c r="AQ679" i="21"/>
  <c r="AS679" i="21"/>
  <c r="AP164" i="21"/>
  <c r="AO193" i="21"/>
  <c r="AO197" i="21"/>
  <c r="AQ227" i="21"/>
  <c r="AP229" i="21"/>
  <c r="AO238" i="21"/>
  <c r="AS249" i="21"/>
  <c r="AQ251" i="21"/>
  <c r="AO253" i="21"/>
  <c r="AP270" i="21"/>
  <c r="AS273" i="21"/>
  <c r="AP273" i="21"/>
  <c r="AP275" i="21"/>
  <c r="AS275" i="21"/>
  <c r="AP294" i="21"/>
  <c r="AQ294" i="21"/>
  <c r="AS297" i="21"/>
  <c r="AS300" i="21"/>
  <c r="AQ300" i="21"/>
  <c r="AO300" i="21"/>
  <c r="AO305" i="21"/>
  <c r="AS308" i="21"/>
  <c r="AP308" i="21"/>
  <c r="AS324" i="21"/>
  <c r="AP324" i="21"/>
  <c r="AO324" i="21"/>
  <c r="AS356" i="21"/>
  <c r="AQ356" i="21"/>
  <c r="AO356" i="21"/>
  <c r="AQ369" i="21"/>
  <c r="AS369" i="21"/>
  <c r="AO369" i="21"/>
  <c r="AQ385" i="21"/>
  <c r="AP385" i="21"/>
  <c r="AP397" i="21"/>
  <c r="AQ415" i="21"/>
  <c r="AS428" i="21"/>
  <c r="AP435" i="21"/>
  <c r="AP445" i="21"/>
  <c r="AO445" i="21"/>
  <c r="AS510" i="21"/>
  <c r="AQ510" i="21"/>
  <c r="AP510" i="21"/>
  <c r="AP522" i="21"/>
  <c r="AS522" i="21"/>
  <c r="AQ522" i="21"/>
  <c r="AO522" i="21"/>
  <c r="AS537" i="21"/>
  <c r="AO537" i="21"/>
  <c r="AP571" i="21"/>
  <c r="AQ578" i="21"/>
  <c r="AP649" i="21"/>
  <c r="AO649" i="21"/>
  <c r="AS227" i="21"/>
  <c r="AQ229" i="21"/>
  <c r="AS251" i="21"/>
  <c r="AP253" i="21"/>
  <c r="AP271" i="21"/>
  <c r="AQ271" i="21"/>
  <c r="AS320" i="21"/>
  <c r="AP320" i="21"/>
  <c r="AS329" i="21"/>
  <c r="AQ329" i="21"/>
  <c r="AO329" i="21"/>
  <c r="AS415" i="21"/>
  <c r="AO479" i="21"/>
  <c r="AS479" i="21"/>
  <c r="AP479" i="21"/>
  <c r="AQ550" i="21"/>
  <c r="AP550" i="21"/>
  <c r="AS550" i="21"/>
  <c r="AO555" i="21"/>
  <c r="AQ555" i="21"/>
  <c r="AP555" i="21"/>
  <c r="AS565" i="21"/>
  <c r="AQ565" i="21"/>
  <c r="AO565" i="21"/>
  <c r="AO607" i="21"/>
  <c r="AS607" i="21"/>
  <c r="AP607" i="21"/>
  <c r="AQ12" i="21"/>
  <c r="AO109" i="21"/>
  <c r="AO113" i="21"/>
  <c r="AO117" i="21"/>
  <c r="AO121" i="21"/>
  <c r="AO125" i="21"/>
  <c r="AO129" i="21"/>
  <c r="AO133" i="21"/>
  <c r="AQ147" i="21"/>
  <c r="AO158" i="21"/>
  <c r="AS162" i="21"/>
  <c r="AQ170" i="21"/>
  <c r="AQ178" i="21"/>
  <c r="AS191" i="21"/>
  <c r="AS195" i="21"/>
  <c r="AQ199" i="21"/>
  <c r="AQ231" i="21"/>
  <c r="AO242" i="21"/>
  <c r="AP262" i="21"/>
  <c r="AP266" i="21"/>
  <c r="AS269" i="21"/>
  <c r="AQ269" i="21"/>
  <c r="AP310" i="21"/>
  <c r="AS310" i="21"/>
  <c r="AO310" i="21"/>
  <c r="AO352" i="21"/>
  <c r="AS352" i="21"/>
  <c r="AP352" i="21"/>
  <c r="AO360" i="21"/>
  <c r="AO371" i="21"/>
  <c r="AS416" i="21"/>
  <c r="AQ416" i="21"/>
  <c r="AP416" i="21"/>
  <c r="AO416" i="21"/>
  <c r="AQ458" i="21"/>
  <c r="AS458" i="21"/>
  <c r="AO458" i="21"/>
  <c r="AO472" i="21"/>
  <c r="AO486" i="21"/>
  <c r="AS486" i="21"/>
  <c r="AP486" i="21"/>
  <c r="AQ490" i="21"/>
  <c r="AS506" i="21"/>
  <c r="AQ506" i="21"/>
  <c r="AO506" i="21"/>
  <c r="AP539" i="21"/>
  <c r="AQ569" i="21"/>
  <c r="AQ579" i="21"/>
  <c r="AP579" i="21"/>
  <c r="AS579" i="21"/>
  <c r="AQ611" i="21"/>
  <c r="AP645" i="21"/>
  <c r="AQ645" i="21"/>
  <c r="AQ431" i="21"/>
  <c r="AS515" i="21"/>
  <c r="AS519" i="21"/>
  <c r="AP567" i="21"/>
  <c r="AS567" i="21"/>
  <c r="AS670" i="21"/>
  <c r="AQ670" i="21"/>
  <c r="AO670" i="21"/>
  <c r="AS691" i="21"/>
  <c r="AP691" i="21"/>
  <c r="AQ711" i="21"/>
  <c r="AO711" i="21"/>
  <c r="AS497" i="21"/>
  <c r="AO497" i="21"/>
  <c r="AP591" i="21"/>
  <c r="AO591" i="21"/>
  <c r="AS591" i="21"/>
  <c r="AO610" i="21"/>
  <c r="AQ610" i="21"/>
  <c r="AP617" i="21"/>
  <c r="AS617" i="21"/>
  <c r="AO617" i="21"/>
  <c r="AO619" i="21"/>
  <c r="AQ619" i="21"/>
  <c r="AS658" i="21"/>
  <c r="AQ658" i="21"/>
  <c r="AP658" i="21"/>
  <c r="AP685" i="21"/>
  <c r="AO685" i="21"/>
  <c r="AQ538" i="21"/>
  <c r="AP538" i="21"/>
  <c r="AQ562" i="21"/>
  <c r="AP562" i="21"/>
  <c r="AQ587" i="21"/>
  <c r="AP587" i="21"/>
  <c r="AP602" i="21"/>
  <c r="AQ602" i="21"/>
  <c r="AS642" i="21"/>
  <c r="AP642" i="21"/>
  <c r="AO646" i="21"/>
  <c r="AQ646" i="21"/>
  <c r="AO299" i="21"/>
  <c r="AO302" i="21"/>
  <c r="AO328" i="21"/>
  <c r="AO337" i="21"/>
  <c r="AO341" i="21"/>
  <c r="AO343" i="21"/>
  <c r="AO347" i="21"/>
  <c r="AO368" i="21"/>
  <c r="AP377" i="21"/>
  <c r="AO381" i="21"/>
  <c r="AO383" i="21"/>
  <c r="AO396" i="21"/>
  <c r="AP401" i="21"/>
  <c r="AS405" i="21"/>
  <c r="AO411" i="21"/>
  <c r="AP420" i="21"/>
  <c r="AO424" i="21"/>
  <c r="AO443" i="21"/>
  <c r="AO448" i="21"/>
  <c r="AO450" i="21"/>
  <c r="AP455" i="21"/>
  <c r="AQ460" i="21"/>
  <c r="AP462" i="21"/>
  <c r="AS476" i="21"/>
  <c r="AP483" i="21"/>
  <c r="AO533" i="21"/>
  <c r="AQ535" i="21"/>
  <c r="AO557" i="21"/>
  <c r="AQ559" i="21"/>
  <c r="AP582" i="21"/>
  <c r="AP595" i="21"/>
  <c r="AQ604" i="21"/>
  <c r="AP604" i="21"/>
  <c r="AO604" i="21"/>
  <c r="AS615" i="21"/>
  <c r="AQ615" i="21"/>
  <c r="AO615" i="21"/>
  <c r="AP654" i="21"/>
  <c r="AP681" i="21"/>
  <c r="AQ681" i="21"/>
  <c r="AO681" i="21"/>
  <c r="AO691" i="21"/>
  <c r="AP711" i="21"/>
  <c r="AQ534" i="21"/>
  <c r="AP534" i="21"/>
  <c r="AQ558" i="21"/>
  <c r="AP558" i="21"/>
  <c r="AP585" i="21"/>
  <c r="AS585" i="21"/>
  <c r="AQ585" i="21"/>
  <c r="AQ630" i="21"/>
  <c r="AP630" i="21"/>
  <c r="AP701" i="21"/>
  <c r="AQ701" i="21"/>
  <c r="AO701" i="21"/>
  <c r="AS299" i="21"/>
  <c r="AS302" i="21"/>
  <c r="AS337" i="21"/>
  <c r="AS341" i="21"/>
  <c r="AO351" i="21"/>
  <c r="AS381" i="21"/>
  <c r="AS448" i="21"/>
  <c r="AQ457" i="21"/>
  <c r="AS464" i="21"/>
  <c r="AS485" i="21"/>
  <c r="AQ489" i="21"/>
  <c r="AO493" i="21"/>
  <c r="AO501" i="21"/>
  <c r="AO529" i="21"/>
  <c r="AO553" i="21"/>
  <c r="AQ591" i="21"/>
  <c r="AS595" i="21"/>
  <c r="AP610" i="21"/>
  <c r="AQ617" i="21"/>
  <c r="AP623" i="21"/>
  <c r="AO668" i="21"/>
  <c r="AS675" i="21"/>
  <c r="AP675" i="21"/>
  <c r="AP677" i="21"/>
  <c r="AQ677" i="21"/>
  <c r="AS734" i="21"/>
  <c r="AQ734" i="21"/>
  <c r="AP734" i="21"/>
  <c r="AO734" i="21"/>
  <c r="AP667" i="21"/>
  <c r="AO667" i="21"/>
  <c r="AQ667" i="21"/>
  <c r="AS683" i="21"/>
  <c r="AQ688" i="21"/>
  <c r="AO688" i="21"/>
  <c r="AS694" i="21"/>
  <c r="AQ703" i="21"/>
  <c r="AO614" i="21"/>
  <c r="AQ614" i="21"/>
  <c r="AS630" i="21"/>
  <c r="AS634" i="21"/>
  <c r="AP637" i="21"/>
  <c r="AO637" i="21"/>
  <c r="AP641" i="21"/>
  <c r="AO641" i="21"/>
  <c r="AS647" i="21"/>
  <c r="AP647" i="21"/>
  <c r="AP651" i="21"/>
  <c r="AO651" i="21"/>
  <c r="AS651" i="21"/>
  <c r="AS663" i="21"/>
  <c r="AQ663" i="21"/>
  <c r="AO663" i="21"/>
  <c r="AO675" i="21"/>
  <c r="AO677" i="21"/>
  <c r="AP693" i="21"/>
  <c r="AQ693" i="21"/>
  <c r="AS695" i="21"/>
  <c r="AQ695" i="21"/>
  <c r="AP695" i="21"/>
  <c r="AS703" i="21"/>
  <c r="AS706" i="21"/>
  <c r="AQ706" i="21"/>
  <c r="AO706" i="21"/>
  <c r="AP719" i="21"/>
  <c r="AO719" i="21"/>
  <c r="AS719" i="21"/>
  <c r="AQ719" i="21"/>
  <c r="AS475" i="21"/>
  <c r="AS523" i="21"/>
  <c r="AQ546" i="21"/>
  <c r="AP546" i="21"/>
  <c r="AS547" i="21"/>
  <c r="AS635" i="21"/>
  <c r="AQ635" i="21"/>
  <c r="AO635" i="21"/>
  <c r="AQ675" i="21"/>
  <c r="AS710" i="21"/>
  <c r="AS730" i="21"/>
  <c r="AQ739" i="21"/>
  <c r="AQ741" i="21"/>
  <c r="AQ750" i="21"/>
  <c r="AS755" i="21"/>
  <c r="AQ768" i="21"/>
  <c r="AQ770" i="21"/>
  <c r="AO774" i="21"/>
  <c r="AQ781" i="21"/>
  <c r="AQ788" i="21"/>
  <c r="AS739" i="21"/>
  <c r="AS750" i="21"/>
  <c r="AS770" i="21"/>
  <c r="AP774" i="21"/>
  <c r="AQ774" i="21"/>
  <c r="AQ745" i="21"/>
  <c r="AO758" i="21"/>
  <c r="AQ765" i="21"/>
  <c r="AO778" i="21"/>
  <c r="AQ783" i="21"/>
  <c r="AS792" i="21"/>
  <c r="AP758" i="21"/>
  <c r="AP778" i="21"/>
  <c r="AO713" i="21"/>
  <c r="AO722" i="21"/>
  <c r="AO731" i="21"/>
  <c r="AO742" i="21"/>
  <c r="AQ756" i="21"/>
  <c r="AO762" i="21"/>
  <c r="AQ769" i="21"/>
  <c r="AO782" i="21"/>
  <c r="AO789" i="21"/>
  <c r="AO715" i="21"/>
  <c r="AO726" i="21"/>
  <c r="AQ733" i="21"/>
  <c r="AQ740" i="21"/>
  <c r="AP751" i="21"/>
  <c r="AP771" i="21"/>
  <c r="AQ773" i="21"/>
  <c r="AQ780" i="21"/>
  <c r="AO786" i="21"/>
  <c r="AO791" i="21"/>
  <c r="AP786" i="21"/>
  <c r="AP791" i="21"/>
  <c r="AO710" i="21"/>
  <c r="AQ715" i="21"/>
  <c r="AQ717" i="21"/>
  <c r="AQ726" i="21"/>
  <c r="AO730" i="21"/>
  <c r="AP735" i="21"/>
  <c r="AQ737" i="21"/>
  <c r="AO744" i="21"/>
  <c r="AP746" i="21"/>
  <c r="AO755" i="21"/>
  <c r="AO764" i="21"/>
  <c r="AP766" i="21"/>
  <c r="AP775" i="21"/>
  <c r="AQ786" i="21"/>
  <c r="AQ791" i="21"/>
  <c r="AP710" i="21"/>
  <c r="AP730" i="21"/>
  <c r="AQ735" i="21"/>
  <c r="AO739" i="21"/>
  <c r="AQ744" i="21"/>
  <c r="AQ746" i="21"/>
  <c r="AO750" i="21"/>
  <c r="AQ757" i="21"/>
  <c r="AQ764" i="21"/>
  <c r="AQ766" i="21"/>
  <c r="AO770" i="21"/>
  <c r="AQ775" i="21"/>
  <c r="AQ777" i="21"/>
  <c r="AS63" i="21"/>
  <c r="AP63" i="21"/>
  <c r="AO63" i="21"/>
  <c r="AS79" i="21"/>
  <c r="AP79" i="21"/>
  <c r="AO79" i="21"/>
  <c r="AP135" i="21"/>
  <c r="AS135" i="21"/>
  <c r="AQ135" i="21"/>
  <c r="AO135" i="21"/>
  <c r="AS166" i="21"/>
  <c r="AQ166" i="21"/>
  <c r="AP166" i="21"/>
  <c r="AO166" i="21"/>
  <c r="AS374" i="21"/>
  <c r="AP374" i="21"/>
  <c r="AO374" i="21"/>
  <c r="AQ374" i="21"/>
  <c r="AQ8" i="21"/>
  <c r="AQ20" i="21"/>
  <c r="AQ32" i="21"/>
  <c r="AS60" i="21"/>
  <c r="AQ60" i="21"/>
  <c r="AP60" i="21"/>
  <c r="AO60" i="21"/>
  <c r="AS8" i="21"/>
  <c r="AS11" i="21"/>
  <c r="AS20" i="21"/>
  <c r="AS23" i="21"/>
  <c r="AS32" i="21"/>
  <c r="AS35" i="21"/>
  <c r="AS67" i="21"/>
  <c r="AP67" i="21"/>
  <c r="AO67" i="21"/>
  <c r="AS182" i="21"/>
  <c r="AQ182" i="21"/>
  <c r="AP182" i="21"/>
  <c r="AO182" i="21"/>
  <c r="AQ36" i="21"/>
  <c r="AP36" i="21"/>
  <c r="AS55" i="21"/>
  <c r="AP55" i="21"/>
  <c r="AQ63" i="21"/>
  <c r="AQ79" i="21"/>
  <c r="AS136" i="21"/>
  <c r="AQ136" i="21"/>
  <c r="AO136" i="21"/>
  <c r="AS252" i="21"/>
  <c r="AQ252" i="21"/>
  <c r="AP252" i="21"/>
  <c r="AO252" i="21"/>
  <c r="AS83" i="21"/>
  <c r="AP83" i="21"/>
  <c r="AO83" i="21"/>
  <c r="AO31" i="21"/>
  <c r="AQ44" i="21"/>
  <c r="AP44" i="21"/>
  <c r="AS47" i="21"/>
  <c r="AP47" i="21"/>
  <c r="AQ52" i="21"/>
  <c r="AP52" i="21"/>
  <c r="AO52" i="21"/>
  <c r="AS64" i="21"/>
  <c r="AQ64" i="21"/>
  <c r="AP64" i="21"/>
  <c r="AO64" i="21"/>
  <c r="AQ83" i="21"/>
  <c r="AQ4" i="21"/>
  <c r="AQ16" i="21"/>
  <c r="AQ19" i="21"/>
  <c r="AQ31" i="21"/>
  <c r="AS71" i="21"/>
  <c r="AP71" i="21"/>
  <c r="AO71" i="21"/>
  <c r="AS138" i="21"/>
  <c r="AP138" i="21"/>
  <c r="AO138" i="21"/>
  <c r="AQ7" i="21"/>
  <c r="AS4" i="21"/>
  <c r="AS7" i="21"/>
  <c r="AS16" i="21"/>
  <c r="AS19" i="21"/>
  <c r="AS28" i="21"/>
  <c r="AS31" i="21"/>
  <c r="AQ67" i="21"/>
  <c r="AS142" i="21"/>
  <c r="AQ142" i="21"/>
  <c r="AP142" i="21"/>
  <c r="AO142" i="21"/>
  <c r="AO15" i="21"/>
  <c r="AO27" i="21"/>
  <c r="AO47" i="21"/>
  <c r="AS59" i="21"/>
  <c r="AP59" i="21"/>
  <c r="AO59" i="21"/>
  <c r="AS75" i="21"/>
  <c r="AP75" i="21"/>
  <c r="AO75" i="21"/>
  <c r="AS272" i="21"/>
  <c r="AQ272" i="21"/>
  <c r="AP272" i="21"/>
  <c r="AO272" i="21"/>
  <c r="AO4" i="21"/>
  <c r="AO7" i="21"/>
  <c r="AO19" i="21"/>
  <c r="AO3" i="21"/>
  <c r="AQ3" i="21"/>
  <c r="AQ15" i="21"/>
  <c r="AQ27" i="21"/>
  <c r="AO44" i="21"/>
  <c r="AQ47" i="21"/>
  <c r="AS52" i="21"/>
  <c r="AQ56" i="21"/>
  <c r="AP56" i="21"/>
  <c r="AO56" i="21"/>
  <c r="AQ71" i="21"/>
  <c r="AQ138" i="21"/>
  <c r="AS3" i="21"/>
  <c r="AS15" i="21"/>
  <c r="AS27" i="21"/>
  <c r="AQ40" i="21"/>
  <c r="AP40" i="21"/>
  <c r="AS43" i="21"/>
  <c r="AP43" i="21"/>
  <c r="AS44" i="21"/>
  <c r="AQ48" i="21"/>
  <c r="AP48" i="21"/>
  <c r="AS51" i="21"/>
  <c r="AP51" i="21"/>
  <c r="AP143" i="21"/>
  <c r="AS143" i="21"/>
  <c r="AO143" i="21"/>
  <c r="AS160" i="21"/>
  <c r="AQ160" i="21"/>
  <c r="AP163" i="21"/>
  <c r="AO163" i="21"/>
  <c r="AS194" i="21"/>
  <c r="AQ194" i="21"/>
  <c r="AS206" i="21"/>
  <c r="AQ206" i="21"/>
  <c r="AS218" i="21"/>
  <c r="AQ218" i="21"/>
  <c r="AS276" i="21"/>
  <c r="AQ276" i="21"/>
  <c r="AP276" i="21"/>
  <c r="AO276" i="21"/>
  <c r="AP171" i="21"/>
  <c r="AO171" i="21"/>
  <c r="AS184" i="21"/>
  <c r="AQ184" i="21"/>
  <c r="AO184" i="21"/>
  <c r="AS196" i="21"/>
  <c r="AQ196" i="21"/>
  <c r="AO196" i="21"/>
  <c r="AS208" i="21"/>
  <c r="AQ208" i="21"/>
  <c r="AO208" i="21"/>
  <c r="AS220" i="21"/>
  <c r="AQ220" i="21"/>
  <c r="AP220" i="21"/>
  <c r="AO220" i="21"/>
  <c r="AS236" i="21"/>
  <c r="AQ236" i="21"/>
  <c r="AP236" i="21"/>
  <c r="AO236" i="21"/>
  <c r="AO68" i="21"/>
  <c r="AO72" i="21"/>
  <c r="AO76" i="21"/>
  <c r="AO80" i="21"/>
  <c r="AO84" i="21"/>
  <c r="AO88" i="21"/>
  <c r="AO92" i="21"/>
  <c r="AO96" i="21"/>
  <c r="AO100" i="21"/>
  <c r="AO104" i="21"/>
  <c r="AO108" i="21"/>
  <c r="AO112" i="21"/>
  <c r="AO116" i="21"/>
  <c r="AO120" i="21"/>
  <c r="AO124" i="21"/>
  <c r="AO128" i="21"/>
  <c r="AO132" i="21"/>
  <c r="AO139" i="21"/>
  <c r="AP146" i="21"/>
  <c r="AP151" i="21"/>
  <c r="AO151" i="21"/>
  <c r="AO152" i="21"/>
  <c r="AP158" i="21"/>
  <c r="AS168" i="21"/>
  <c r="AQ168" i="21"/>
  <c r="AS176" i="21"/>
  <c r="AQ176" i="21"/>
  <c r="AS256" i="21"/>
  <c r="AQ256" i="21"/>
  <c r="AP256" i="21"/>
  <c r="AO256" i="21"/>
  <c r="AP68" i="21"/>
  <c r="AP72" i="21"/>
  <c r="AP76" i="21"/>
  <c r="AP80" i="21"/>
  <c r="AP84" i="21"/>
  <c r="AP88" i="21"/>
  <c r="AP92" i="21"/>
  <c r="AP96" i="21"/>
  <c r="AP100" i="21"/>
  <c r="AP104" i="21"/>
  <c r="AP108" i="21"/>
  <c r="AP112" i="21"/>
  <c r="AP116" i="21"/>
  <c r="AP120" i="21"/>
  <c r="AP124" i="21"/>
  <c r="AP128" i="21"/>
  <c r="AP132" i="21"/>
  <c r="AQ139" i="21"/>
  <c r="AQ146" i="21"/>
  <c r="AP152" i="21"/>
  <c r="AQ158" i="21"/>
  <c r="AQ68" i="21"/>
  <c r="AQ72" i="21"/>
  <c r="AQ76" i="21"/>
  <c r="AQ80" i="21"/>
  <c r="AQ84" i="21"/>
  <c r="AQ88" i="21"/>
  <c r="AQ92" i="21"/>
  <c r="AQ96" i="21"/>
  <c r="AQ100" i="21"/>
  <c r="AQ104" i="21"/>
  <c r="AQ108" i="21"/>
  <c r="AQ112" i="21"/>
  <c r="AQ116" i="21"/>
  <c r="AQ120" i="21"/>
  <c r="AQ124" i="21"/>
  <c r="AQ128" i="21"/>
  <c r="AQ132" i="21"/>
  <c r="AS139" i="21"/>
  <c r="AQ152" i="21"/>
  <c r="AO174" i="21"/>
  <c r="AS186" i="21"/>
  <c r="AQ186" i="21"/>
  <c r="AO194" i="21"/>
  <c r="AS198" i="21"/>
  <c r="AQ198" i="21"/>
  <c r="AO206" i="21"/>
  <c r="AS210" i="21"/>
  <c r="AQ210" i="21"/>
  <c r="AO218" i="21"/>
  <c r="AS224" i="21"/>
  <c r="AQ224" i="21"/>
  <c r="AP224" i="21"/>
  <c r="AO224" i="21"/>
  <c r="AS240" i="21"/>
  <c r="AQ240" i="21"/>
  <c r="AP240" i="21"/>
  <c r="AO240" i="21"/>
  <c r="AS418" i="21"/>
  <c r="AP418" i="21"/>
  <c r="AO418" i="21"/>
  <c r="AQ418" i="21"/>
  <c r="AO87" i="21"/>
  <c r="AO91" i="21"/>
  <c r="AO95" i="21"/>
  <c r="AO99" i="21"/>
  <c r="AO103" i="21"/>
  <c r="AO107" i="21"/>
  <c r="AO111" i="21"/>
  <c r="AO115" i="21"/>
  <c r="AO119" i="21"/>
  <c r="AO123" i="21"/>
  <c r="AO127" i="21"/>
  <c r="AO131" i="21"/>
  <c r="AS156" i="21"/>
  <c r="AQ156" i="21"/>
  <c r="AP159" i="21"/>
  <c r="AO159" i="21"/>
  <c r="AO160" i="21"/>
  <c r="AQ163" i="21"/>
  <c r="AP174" i="21"/>
  <c r="AS188" i="21"/>
  <c r="AQ188" i="21"/>
  <c r="AO188" i="21"/>
  <c r="AP194" i="21"/>
  <c r="AS200" i="21"/>
  <c r="AQ200" i="21"/>
  <c r="AO200" i="21"/>
  <c r="AP206" i="21"/>
  <c r="AS212" i="21"/>
  <c r="AQ212" i="21"/>
  <c r="AO212" i="21"/>
  <c r="AP218" i="21"/>
  <c r="AS260" i="21"/>
  <c r="AQ260" i="21"/>
  <c r="AP260" i="21"/>
  <c r="AO260" i="21"/>
  <c r="AP87" i="21"/>
  <c r="AP91" i="21"/>
  <c r="AP95" i="21"/>
  <c r="AP99" i="21"/>
  <c r="AP103" i="21"/>
  <c r="AP107" i="21"/>
  <c r="AP111" i="21"/>
  <c r="AP115" i="21"/>
  <c r="AP119" i="21"/>
  <c r="AP123" i="21"/>
  <c r="AP127" i="21"/>
  <c r="AP131" i="21"/>
  <c r="AO148" i="21"/>
  <c r="AP160" i="21"/>
  <c r="AS163" i="21"/>
  <c r="AQ171" i="21"/>
  <c r="AQ174" i="21"/>
  <c r="AP184" i="21"/>
  <c r="AP196" i="21"/>
  <c r="AP208" i="21"/>
  <c r="AS164" i="21"/>
  <c r="AQ164" i="21"/>
  <c r="AP167" i="21"/>
  <c r="AO167" i="21"/>
  <c r="AS171" i="21"/>
  <c r="AP175" i="21"/>
  <c r="AO175" i="21"/>
  <c r="AS228" i="21"/>
  <c r="AQ228" i="21"/>
  <c r="AP228" i="21"/>
  <c r="AO228" i="21"/>
  <c r="AS244" i="21"/>
  <c r="AQ244" i="21"/>
  <c r="AP244" i="21"/>
  <c r="AO244" i="21"/>
  <c r="AS394" i="21"/>
  <c r="AP394" i="21"/>
  <c r="AO394" i="21"/>
  <c r="AQ394" i="21"/>
  <c r="AO82" i="21"/>
  <c r="AO86" i="21"/>
  <c r="AO90" i="21"/>
  <c r="AO94" i="21"/>
  <c r="AO98" i="21"/>
  <c r="AO102" i="21"/>
  <c r="AO106" i="21"/>
  <c r="AO110" i="21"/>
  <c r="AO114" i="21"/>
  <c r="AO118" i="21"/>
  <c r="AO122" i="21"/>
  <c r="AO126" i="21"/>
  <c r="AO130" i="21"/>
  <c r="AP134" i="21"/>
  <c r="AO144" i="21"/>
  <c r="AQ148" i="21"/>
  <c r="AS151" i="21"/>
  <c r="AO162" i="21"/>
  <c r="AP168" i="21"/>
  <c r="AS172" i="21"/>
  <c r="AQ172" i="21"/>
  <c r="AP176" i="21"/>
  <c r="AS180" i="21"/>
  <c r="AQ180" i="21"/>
  <c r="AO180" i="21"/>
  <c r="AO186" i="21"/>
  <c r="AS190" i="21"/>
  <c r="AQ190" i="21"/>
  <c r="AO198" i="21"/>
  <c r="AS202" i="21"/>
  <c r="AQ202" i="21"/>
  <c r="AO210" i="21"/>
  <c r="AS214" i="21"/>
  <c r="AQ214" i="21"/>
  <c r="AS264" i="21"/>
  <c r="AQ264" i="21"/>
  <c r="AP264" i="21"/>
  <c r="AO264" i="21"/>
  <c r="AS192" i="21"/>
  <c r="AQ192" i="21"/>
  <c r="AO192" i="21"/>
  <c r="AS204" i="21"/>
  <c r="AQ204" i="21"/>
  <c r="AO204" i="21"/>
  <c r="AS216" i="21"/>
  <c r="AQ216" i="21"/>
  <c r="AO216" i="21"/>
  <c r="AS248" i="21"/>
  <c r="AQ248" i="21"/>
  <c r="AP248" i="21"/>
  <c r="AO248" i="21"/>
  <c r="AP326" i="21"/>
  <c r="AO326" i="21"/>
  <c r="AS326" i="21"/>
  <c r="AQ326" i="21"/>
  <c r="AO147" i="21"/>
  <c r="AP155" i="21"/>
  <c r="AO155" i="21"/>
  <c r="AO156" i="21"/>
  <c r="AQ159" i="21"/>
  <c r="AO170" i="21"/>
  <c r="AO178" i="21"/>
  <c r="AP188" i="21"/>
  <c r="AP200" i="21"/>
  <c r="AP212" i="21"/>
  <c r="AS232" i="21"/>
  <c r="AQ232" i="21"/>
  <c r="AP232" i="21"/>
  <c r="AO232" i="21"/>
  <c r="AS268" i="21"/>
  <c r="AQ268" i="21"/>
  <c r="AP268" i="21"/>
  <c r="AO268" i="21"/>
  <c r="AP338" i="21"/>
  <c r="AO338" i="21"/>
  <c r="AP354" i="21"/>
  <c r="AO354" i="21"/>
  <c r="AQ315" i="21"/>
  <c r="AP315" i="21"/>
  <c r="AS323" i="21"/>
  <c r="AQ323" i="21"/>
  <c r="AP323" i="21"/>
  <c r="AQ222" i="21"/>
  <c r="AQ226" i="21"/>
  <c r="AQ230" i="21"/>
  <c r="AQ234" i="21"/>
  <c r="AQ238" i="21"/>
  <c r="AQ242" i="21"/>
  <c r="AQ246" i="21"/>
  <c r="AQ250" i="21"/>
  <c r="AQ254" i="21"/>
  <c r="AQ258" i="21"/>
  <c r="AQ262" i="21"/>
  <c r="AQ266" i="21"/>
  <c r="AQ270" i="21"/>
  <c r="AQ274" i="21"/>
  <c r="AQ278" i="21"/>
  <c r="AQ282" i="21"/>
  <c r="AQ286" i="21"/>
  <c r="AP342" i="21"/>
  <c r="AO342" i="21"/>
  <c r="AP358" i="21"/>
  <c r="AO358" i="21"/>
  <c r="AS378" i="21"/>
  <c r="AP378" i="21"/>
  <c r="AO378" i="21"/>
  <c r="AS422" i="21"/>
  <c r="AP422" i="21"/>
  <c r="AO422" i="21"/>
  <c r="AO269" i="21"/>
  <c r="AO273" i="21"/>
  <c r="AO277" i="21"/>
  <c r="AO281" i="21"/>
  <c r="AO285" i="21"/>
  <c r="AQ298" i="21"/>
  <c r="AQ310" i="21"/>
  <c r="AQ338" i="21"/>
  <c r="AQ354" i="21"/>
  <c r="AS398" i="21"/>
  <c r="AP398" i="21"/>
  <c r="AO398" i="21"/>
  <c r="AS338" i="21"/>
  <c r="AS354" i="21"/>
  <c r="AS382" i="21"/>
  <c r="AP382" i="21"/>
  <c r="AO382" i="21"/>
  <c r="AS426" i="21"/>
  <c r="AP426" i="21"/>
  <c r="AO426" i="21"/>
  <c r="AQ285" i="21"/>
  <c r="AO318" i="21"/>
  <c r="AP330" i="21"/>
  <c r="AO330" i="21"/>
  <c r="AP346" i="21"/>
  <c r="AO346" i="21"/>
  <c r="AP362" i="21"/>
  <c r="AO362" i="21"/>
  <c r="AO280" i="21"/>
  <c r="AO284" i="21"/>
  <c r="AO288" i="21"/>
  <c r="AO291" i="21"/>
  <c r="AO294" i="21"/>
  <c r="AO303" i="21"/>
  <c r="AO306" i="21"/>
  <c r="AO315" i="21"/>
  <c r="AQ318" i="21"/>
  <c r="AO323" i="21"/>
  <c r="AS327" i="21"/>
  <c r="AQ327" i="21"/>
  <c r="AP327" i="21"/>
  <c r="AQ342" i="21"/>
  <c r="AQ358" i="21"/>
  <c r="AQ378" i="21"/>
  <c r="AS386" i="21"/>
  <c r="AP386" i="21"/>
  <c r="AO386" i="21"/>
  <c r="AS402" i="21"/>
  <c r="AP402" i="21"/>
  <c r="AO402" i="21"/>
  <c r="AS406" i="21"/>
  <c r="AP406" i="21"/>
  <c r="AO406" i="21"/>
  <c r="AQ422" i="21"/>
  <c r="AS430" i="21"/>
  <c r="AP430" i="21"/>
  <c r="AO430" i="21"/>
  <c r="AP280" i="21"/>
  <c r="AP284" i="21"/>
  <c r="AP288" i="21"/>
  <c r="AQ291" i="21"/>
  <c r="AQ303" i="21"/>
  <c r="AS315" i="21"/>
  <c r="AS318" i="21"/>
  <c r="AP322" i="21"/>
  <c r="AO322" i="21"/>
  <c r="AQ280" i="21"/>
  <c r="AQ284" i="21"/>
  <c r="AQ288" i="21"/>
  <c r="AS291" i="21"/>
  <c r="AS303" i="21"/>
  <c r="AS319" i="21"/>
  <c r="AQ319" i="21"/>
  <c r="AP319" i="21"/>
  <c r="AP334" i="21"/>
  <c r="AO334" i="21"/>
  <c r="AP350" i="21"/>
  <c r="AO350" i="21"/>
  <c r="AS366" i="21"/>
  <c r="AP366" i="21"/>
  <c r="AO366" i="21"/>
  <c r="AQ382" i="21"/>
  <c r="AS410" i="21"/>
  <c r="AP410" i="21"/>
  <c r="AO410" i="21"/>
  <c r="AQ426" i="21"/>
  <c r="AS434" i="21"/>
  <c r="AP434" i="21"/>
  <c r="AO434" i="21"/>
  <c r="AO179" i="21"/>
  <c r="AO183" i="21"/>
  <c r="AO187" i="21"/>
  <c r="AO191" i="21"/>
  <c r="AO195" i="21"/>
  <c r="AO199" i="21"/>
  <c r="AO203" i="21"/>
  <c r="AO207" i="21"/>
  <c r="AO211" i="21"/>
  <c r="AO215" i="21"/>
  <c r="AO219" i="21"/>
  <c r="AO223" i="21"/>
  <c r="AO227" i="21"/>
  <c r="AO231" i="21"/>
  <c r="AO235" i="21"/>
  <c r="AO239" i="21"/>
  <c r="AO243" i="21"/>
  <c r="AO247" i="21"/>
  <c r="AO251" i="21"/>
  <c r="AO255" i="21"/>
  <c r="AO259" i="21"/>
  <c r="AO263" i="21"/>
  <c r="AO267" i="21"/>
  <c r="AO271" i="21"/>
  <c r="AO275" i="21"/>
  <c r="AO279" i="21"/>
  <c r="AO283" i="21"/>
  <c r="AO287" i="21"/>
  <c r="AQ330" i="21"/>
  <c r="AQ346" i="21"/>
  <c r="AQ362" i="21"/>
  <c r="AS390" i="21"/>
  <c r="AP390" i="21"/>
  <c r="AO390" i="21"/>
  <c r="AS438" i="21"/>
  <c r="AP438" i="21"/>
  <c r="AO438" i="21"/>
  <c r="AS346" i="21"/>
  <c r="AS362" i="21"/>
  <c r="AS370" i="21"/>
  <c r="AP370" i="21"/>
  <c r="AO370" i="21"/>
  <c r="AQ386" i="21"/>
  <c r="AQ402" i="21"/>
  <c r="AQ406" i="21"/>
  <c r="AS414" i="21"/>
  <c r="AP414" i="21"/>
  <c r="AO414" i="21"/>
  <c r="AQ430" i="21"/>
  <c r="AP680" i="21"/>
  <c r="AS680" i="21"/>
  <c r="AQ680" i="21"/>
  <c r="AO680" i="21"/>
  <c r="AP331" i="21"/>
  <c r="AP335" i="21"/>
  <c r="AP339" i="21"/>
  <c r="AP343" i="21"/>
  <c r="AP347" i="21"/>
  <c r="AP351" i="21"/>
  <c r="AP355" i="21"/>
  <c r="AP359" i="21"/>
  <c r="AP363" i="21"/>
  <c r="AP367" i="21"/>
  <c r="AP371" i="21"/>
  <c r="AP375" i="21"/>
  <c r="AP379" i="21"/>
  <c r="AP383" i="21"/>
  <c r="AP387" i="21"/>
  <c r="AP391" i="21"/>
  <c r="AP395" i="21"/>
  <c r="AP399" i="21"/>
  <c r="AP403" i="21"/>
  <c r="AQ331" i="21"/>
  <c r="AQ335" i="21"/>
  <c r="AQ339" i="21"/>
  <c r="AQ343" i="21"/>
  <c r="AQ347" i="21"/>
  <c r="AQ351" i="21"/>
  <c r="AQ355" i="21"/>
  <c r="AQ359" i="21"/>
  <c r="AQ363" i="21"/>
  <c r="AQ367" i="21"/>
  <c r="AQ371" i="21"/>
  <c r="AQ375" i="21"/>
  <c r="AQ379" i="21"/>
  <c r="AQ383" i="21"/>
  <c r="AQ387" i="21"/>
  <c r="AQ391" i="21"/>
  <c r="AQ395" i="21"/>
  <c r="AQ399" i="21"/>
  <c r="AQ403" i="21"/>
  <c r="AS445" i="21"/>
  <c r="AO441" i="21"/>
  <c r="AO444" i="21"/>
  <c r="AO453" i="21"/>
  <c r="AO456" i="21"/>
  <c r="AO465" i="21"/>
  <c r="AO468" i="21"/>
  <c r="AO477" i="21"/>
  <c r="AO480" i="21"/>
  <c r="AQ488" i="21"/>
  <c r="AP488" i="21"/>
  <c r="AO488" i="21"/>
  <c r="AP628" i="21"/>
  <c r="AS628" i="21"/>
  <c r="AQ628" i="21"/>
  <c r="AO628" i="21"/>
  <c r="AP708" i="21"/>
  <c r="AS708" i="21"/>
  <c r="AQ708" i="21"/>
  <c r="AO708" i="21"/>
  <c r="AO405" i="21"/>
  <c r="AO409" i="21"/>
  <c r="AO413" i="21"/>
  <c r="AO417" i="21"/>
  <c r="AO421" i="21"/>
  <c r="AO425" i="21"/>
  <c r="AO429" i="21"/>
  <c r="AO433" i="21"/>
  <c r="AO437" i="21"/>
  <c r="AS441" i="21"/>
  <c r="AS444" i="21"/>
  <c r="AS453" i="21"/>
  <c r="AS456" i="21"/>
  <c r="AS465" i="21"/>
  <c r="AS468" i="21"/>
  <c r="AS477" i="21"/>
  <c r="AS480" i="21"/>
  <c r="AP405" i="21"/>
  <c r="AP409" i="21"/>
  <c r="AP413" i="21"/>
  <c r="AP417" i="21"/>
  <c r="AP421" i="21"/>
  <c r="AP425" i="21"/>
  <c r="AP429" i="21"/>
  <c r="AP433" i="21"/>
  <c r="AP437" i="21"/>
  <c r="AQ409" i="21"/>
  <c r="AQ413" i="21"/>
  <c r="AQ417" i="21"/>
  <c r="AQ421" i="21"/>
  <c r="AQ425" i="21"/>
  <c r="AQ429" i="21"/>
  <c r="AQ433" i="21"/>
  <c r="AQ437" i="21"/>
  <c r="AO440" i="21"/>
  <c r="AO449" i="21"/>
  <c r="AO452" i="21"/>
  <c r="AO461" i="21"/>
  <c r="AO464" i="21"/>
  <c r="AO473" i="21"/>
  <c r="AO476" i="21"/>
  <c r="AO485" i="21"/>
  <c r="AS488" i="21"/>
  <c r="AQ440" i="21"/>
  <c r="AQ449" i="21"/>
  <c r="AQ452" i="21"/>
  <c r="AQ461" i="21"/>
  <c r="AQ464" i="21"/>
  <c r="AQ473" i="21"/>
  <c r="AQ476" i="21"/>
  <c r="AQ485" i="21"/>
  <c r="AS489" i="21"/>
  <c r="AP489" i="21"/>
  <c r="AS492" i="21"/>
  <c r="AQ492" i="21"/>
  <c r="AP492" i="21"/>
  <c r="AO492" i="21"/>
  <c r="AQ567" i="21"/>
  <c r="AQ570" i="21"/>
  <c r="AQ586" i="21"/>
  <c r="AP648" i="21"/>
  <c r="AS648" i="21"/>
  <c r="AP692" i="21"/>
  <c r="AS692" i="21"/>
  <c r="AQ692" i="21"/>
  <c r="AP736" i="21"/>
  <c r="AO736" i="21"/>
  <c r="AS736" i="21"/>
  <c r="AQ736" i="21"/>
  <c r="AP625" i="21"/>
  <c r="AS625" i="21"/>
  <c r="AP660" i="21"/>
  <c r="AS660" i="21"/>
  <c r="AP724" i="21"/>
  <c r="AS724" i="21"/>
  <c r="AP640" i="21"/>
  <c r="AS640" i="21"/>
  <c r="AP696" i="21"/>
  <c r="AS696" i="21"/>
  <c r="AQ696" i="21"/>
  <c r="AO648" i="21"/>
  <c r="AP672" i="21"/>
  <c r="AS672" i="21"/>
  <c r="AP684" i="21"/>
  <c r="AS684" i="21"/>
  <c r="AO692" i="21"/>
  <c r="AP712" i="21"/>
  <c r="AS712" i="21"/>
  <c r="AO581" i="21"/>
  <c r="AO597" i="21"/>
  <c r="AO613" i="21"/>
  <c r="AP632" i="21"/>
  <c r="AQ632" i="21"/>
  <c r="AQ648" i="21"/>
  <c r="AP652" i="21"/>
  <c r="AS652" i="21"/>
  <c r="AP493" i="21"/>
  <c r="AP497" i="21"/>
  <c r="AP501" i="21"/>
  <c r="AP505" i="21"/>
  <c r="AP509" i="21"/>
  <c r="AP513" i="21"/>
  <c r="AP517" i="21"/>
  <c r="AP521" i="21"/>
  <c r="AP525" i="21"/>
  <c r="AP529" i="21"/>
  <c r="AP533" i="21"/>
  <c r="AP537" i="21"/>
  <c r="AP541" i="21"/>
  <c r="AP545" i="21"/>
  <c r="AP549" i="21"/>
  <c r="AP553" i="21"/>
  <c r="AP557" i="21"/>
  <c r="AP561" i="21"/>
  <c r="AO568" i="21"/>
  <c r="AQ581" i="21"/>
  <c r="AO584" i="21"/>
  <c r="AQ597" i="21"/>
  <c r="AO600" i="21"/>
  <c r="AQ613" i="21"/>
  <c r="AO616" i="21"/>
  <c r="AO660" i="21"/>
  <c r="AP700" i="21"/>
  <c r="AS700" i="21"/>
  <c r="AO724" i="21"/>
  <c r="AP728" i="21"/>
  <c r="AS728" i="21"/>
  <c r="AQ728" i="21"/>
  <c r="AQ493" i="21"/>
  <c r="AQ497" i="21"/>
  <c r="AQ501" i="21"/>
  <c r="AQ505" i="21"/>
  <c r="AQ509" i="21"/>
  <c r="AQ513" i="21"/>
  <c r="AQ517" i="21"/>
  <c r="AQ521" i="21"/>
  <c r="AQ525" i="21"/>
  <c r="AQ529" i="21"/>
  <c r="AQ533" i="21"/>
  <c r="AQ537" i="21"/>
  <c r="AQ541" i="21"/>
  <c r="AQ545" i="21"/>
  <c r="AQ549" i="21"/>
  <c r="AQ553" i="21"/>
  <c r="AQ557" i="21"/>
  <c r="AQ561" i="21"/>
  <c r="AP568" i="21"/>
  <c r="AO574" i="21"/>
  <c r="AS581" i="21"/>
  <c r="AP584" i="21"/>
  <c r="AO590" i="21"/>
  <c r="AS597" i="21"/>
  <c r="AP600" i="21"/>
  <c r="AO606" i="21"/>
  <c r="AS613" i="21"/>
  <c r="AP616" i="21"/>
  <c r="AO622" i="21"/>
  <c r="AO625" i="21"/>
  <c r="AP629" i="21"/>
  <c r="AQ629" i="21"/>
  <c r="AO640" i="21"/>
  <c r="AP644" i="21"/>
  <c r="AQ644" i="21"/>
  <c r="AQ660" i="21"/>
  <c r="AP664" i="21"/>
  <c r="AS664" i="21"/>
  <c r="AO696" i="21"/>
  <c r="AQ724" i="21"/>
  <c r="AO496" i="21"/>
  <c r="AO500" i="21"/>
  <c r="AO504" i="21"/>
  <c r="AO508" i="21"/>
  <c r="AO512" i="21"/>
  <c r="AO516" i="21"/>
  <c r="AO520" i="21"/>
  <c r="AO524" i="21"/>
  <c r="AO528" i="21"/>
  <c r="AO532" i="21"/>
  <c r="AO536" i="21"/>
  <c r="AO540" i="21"/>
  <c r="AO544" i="21"/>
  <c r="AO548" i="21"/>
  <c r="AO552" i="21"/>
  <c r="AO556" i="21"/>
  <c r="AO560" i="21"/>
  <c r="AO564" i="21"/>
  <c r="AS568" i="21"/>
  <c r="AP574" i="21"/>
  <c r="AO577" i="21"/>
  <c r="AS584" i="21"/>
  <c r="AP590" i="21"/>
  <c r="AO593" i="21"/>
  <c r="AS600" i="21"/>
  <c r="AP606" i="21"/>
  <c r="AO609" i="21"/>
  <c r="AS616" i="21"/>
  <c r="AP622" i="21"/>
  <c r="AP624" i="21"/>
  <c r="AS624" i="21"/>
  <c r="AQ625" i="21"/>
  <c r="AQ640" i="21"/>
  <c r="AO672" i="21"/>
  <c r="AO684" i="21"/>
  <c r="AP688" i="21"/>
  <c r="AS688" i="21"/>
  <c r="AO712" i="21"/>
  <c r="AP716" i="21"/>
  <c r="AS716" i="21"/>
  <c r="AQ716" i="21"/>
  <c r="AP748" i="21"/>
  <c r="AO748" i="21"/>
  <c r="AS748" i="21"/>
  <c r="AQ748" i="21"/>
  <c r="AP496" i="21"/>
  <c r="AP500" i="21"/>
  <c r="AP504" i="21"/>
  <c r="AP508" i="21"/>
  <c r="AP512" i="21"/>
  <c r="AP516" i="21"/>
  <c r="AP520" i="21"/>
  <c r="AP524" i="21"/>
  <c r="AP528" i="21"/>
  <c r="AP532" i="21"/>
  <c r="AP536" i="21"/>
  <c r="AP540" i="21"/>
  <c r="AP544" i="21"/>
  <c r="AP548" i="21"/>
  <c r="AP552" i="21"/>
  <c r="AP556" i="21"/>
  <c r="AP560" i="21"/>
  <c r="AP564" i="21"/>
  <c r="AQ574" i="21"/>
  <c r="AQ577" i="21"/>
  <c r="AO580" i="21"/>
  <c r="AQ590" i="21"/>
  <c r="AQ593" i="21"/>
  <c r="AO596" i="21"/>
  <c r="AQ606" i="21"/>
  <c r="AQ609" i="21"/>
  <c r="AO612" i="21"/>
  <c r="AQ622" i="21"/>
  <c r="AO632" i="21"/>
  <c r="AO652" i="21"/>
  <c r="AP656" i="21"/>
  <c r="AQ656" i="21"/>
  <c r="AQ672" i="21"/>
  <c r="AP676" i="21"/>
  <c r="AS676" i="21"/>
  <c r="AQ684" i="21"/>
  <c r="AQ712" i="21"/>
  <c r="AQ496" i="21"/>
  <c r="AQ500" i="21"/>
  <c r="AQ504" i="21"/>
  <c r="AQ508" i="21"/>
  <c r="AQ512" i="21"/>
  <c r="AQ516" i="21"/>
  <c r="AQ520" i="21"/>
  <c r="AQ524" i="21"/>
  <c r="AQ528" i="21"/>
  <c r="AQ532" i="21"/>
  <c r="AQ536" i="21"/>
  <c r="AQ540" i="21"/>
  <c r="AQ544" i="21"/>
  <c r="AQ548" i="21"/>
  <c r="AQ552" i="21"/>
  <c r="AQ556" i="21"/>
  <c r="AQ560" i="21"/>
  <c r="AS564" i="21"/>
  <c r="AO567" i="21"/>
  <c r="AO570" i="21"/>
  <c r="AS577" i="21"/>
  <c r="AP580" i="21"/>
  <c r="AO586" i="21"/>
  <c r="AS593" i="21"/>
  <c r="AP596" i="21"/>
  <c r="AO602" i="21"/>
  <c r="AS609" i="21"/>
  <c r="AP612" i="21"/>
  <c r="AO618" i="21"/>
  <c r="AS632" i="21"/>
  <c r="AP636" i="21"/>
  <c r="AS636" i="21"/>
  <c r="AQ652" i="21"/>
  <c r="AO700" i="21"/>
  <c r="AP704" i="21"/>
  <c r="AS704" i="21"/>
  <c r="AQ704" i="21"/>
  <c r="AO728" i="21"/>
  <c r="AO573" i="21"/>
  <c r="AS580" i="21"/>
  <c r="AO589" i="21"/>
  <c r="AS596" i="21"/>
  <c r="AO605" i="21"/>
  <c r="AS612" i="21"/>
  <c r="AO621" i="21"/>
  <c r="AO629" i="21"/>
  <c r="AO644" i="21"/>
  <c r="AO664" i="21"/>
  <c r="AP668" i="21"/>
  <c r="AQ668" i="21"/>
  <c r="AQ700" i="21"/>
  <c r="AP720" i="21"/>
  <c r="AS720" i="21"/>
  <c r="AQ720" i="21"/>
  <c r="AQ760" i="21"/>
  <c r="AQ772" i="21"/>
  <c r="AQ784" i="21"/>
  <c r="AS637" i="21"/>
  <c r="AS649" i="21"/>
  <c r="AS661" i="21"/>
  <c r="AS673" i="21"/>
  <c r="AS685" i="21"/>
  <c r="AS697" i="21"/>
  <c r="AS709" i="21"/>
  <c r="AS721" i="21"/>
  <c r="AS733" i="21"/>
  <c r="AS745" i="21"/>
  <c r="AS757" i="21"/>
  <c r="AS760" i="21"/>
  <c r="AS769" i="21"/>
  <c r="AS772" i="21"/>
  <c r="AS781" i="21"/>
  <c r="AS784" i="21"/>
  <c r="AO741" i="21"/>
  <c r="AO753" i="21"/>
  <c r="AO756" i="21"/>
  <c r="AO765" i="21"/>
  <c r="AO768" i="21"/>
  <c r="AO777" i="21"/>
  <c r="AO780" i="21"/>
  <c r="AS633" i="21"/>
  <c r="AS645" i="21"/>
  <c r="AS657" i="21"/>
  <c r="AS669" i="21"/>
  <c r="AS681" i="21"/>
  <c r="AS693" i="21"/>
  <c r="AS705" i="21"/>
  <c r="AS717" i="21"/>
  <c r="AS729" i="21"/>
  <c r="AS732" i="21"/>
  <c r="AS741" i="21"/>
  <c r="AS744" i="21"/>
  <c r="AS753" i="21"/>
  <c r="AS756" i="21"/>
  <c r="AS765" i="21"/>
  <c r="AS768" i="21"/>
  <c r="AS777" i="21"/>
  <c r="AS780" i="21"/>
  <c r="AS789" i="21"/>
  <c r="AQ641" i="21"/>
  <c r="AQ653" i="21"/>
  <c r="AQ665" i="21"/>
  <c r="AS677" i="21"/>
  <c r="AS689" i="21"/>
  <c r="AS701" i="21"/>
  <c r="AS713" i="21"/>
  <c r="AS725" i="21"/>
  <c r="AS737" i="21"/>
  <c r="AS740" i="21"/>
  <c r="AS749" i="21"/>
  <c r="AS752" i="21"/>
  <c r="AS761" i="21"/>
  <c r="AS764" i="21"/>
  <c r="AS773" i="21"/>
  <c r="AS776" i="21"/>
  <c r="AS785" i="21"/>
  <c r="AS788" i="21"/>
  <c r="AO733" i="21"/>
  <c r="AO745" i="21"/>
  <c r="AO757" i="21"/>
  <c r="AO760" i="21"/>
  <c r="AO769" i="21"/>
  <c r="AO772" i="21"/>
  <c r="AO781" i="21"/>
  <c r="AO784" i="21"/>
  <c r="AO792" i="21"/>
  <c r="AP792" i="21"/>
  <c r="Q242" i="12" l="1"/>
  <c r="P242" i="12"/>
  <c r="AL497" i="9"/>
  <c r="P173" i="12"/>
  <c r="AL455" i="12"/>
  <c r="Q206" i="12"/>
  <c r="AL445" i="12"/>
  <c r="Q300" i="12"/>
  <c r="Q140" i="12"/>
  <c r="Q332" i="12"/>
  <c r="O179" i="9"/>
  <c r="Q148" i="9"/>
  <c r="AL411" i="9"/>
  <c r="Q222" i="9"/>
  <c r="Q133" i="9"/>
  <c r="Q319" i="9"/>
  <c r="Q113" i="9"/>
  <c r="AL470" i="9"/>
  <c r="AL471" i="9"/>
  <c r="P179" i="12"/>
  <c r="Q176" i="12"/>
  <c r="Q309" i="12"/>
  <c r="Q326" i="12"/>
  <c r="AL444" i="12"/>
  <c r="Q321" i="12"/>
  <c r="AL422" i="12"/>
  <c r="AL494" i="12"/>
  <c r="Q342" i="12"/>
  <c r="AL458" i="12"/>
  <c r="Q201" i="9"/>
  <c r="Q179" i="12"/>
  <c r="O299" i="12"/>
  <c r="O300" i="12"/>
  <c r="P300" i="12" s="1"/>
  <c r="Q147" i="12"/>
  <c r="AL431" i="12"/>
  <c r="O189" i="9"/>
  <c r="Q141" i="12"/>
  <c r="AL470" i="12"/>
  <c r="Q335" i="12"/>
  <c r="AL492" i="12"/>
  <c r="Q206" i="9"/>
  <c r="Q101" i="12"/>
  <c r="Q299" i="12"/>
  <c r="AL440" i="12"/>
  <c r="Q303" i="12"/>
  <c r="Q145" i="12"/>
  <c r="AL429" i="12"/>
  <c r="AL449" i="12"/>
  <c r="Q149" i="12"/>
  <c r="AL471" i="12"/>
  <c r="Q334" i="12"/>
  <c r="AL447" i="12"/>
  <c r="Q304" i="9"/>
  <c r="Q342" i="9"/>
  <c r="Q326" i="9"/>
  <c r="Q327" i="9"/>
  <c r="Q217" i="12"/>
  <c r="Q173" i="12"/>
  <c r="Q174" i="12" s="1"/>
  <c r="Q93" i="12"/>
  <c r="O296" i="12"/>
  <c r="O173" i="9"/>
  <c r="Q96" i="12"/>
  <c r="Q133" i="12"/>
  <c r="AL414" i="12"/>
  <c r="AL497" i="12"/>
  <c r="Q126" i="12"/>
  <c r="Q185" i="12"/>
  <c r="Q327" i="12"/>
  <c r="Q103" i="9"/>
  <c r="AL481" i="12"/>
  <c r="AL493" i="12"/>
  <c r="AL425" i="12"/>
  <c r="AL480" i="9"/>
  <c r="AL463" i="9"/>
  <c r="AL423" i="9"/>
  <c r="AL479" i="9"/>
  <c r="AL421" i="9"/>
  <c r="AL480" i="12"/>
  <c r="AL463" i="12"/>
  <c r="AL423" i="12"/>
  <c r="AL462" i="9"/>
  <c r="AL479" i="12"/>
  <c r="AL462" i="12"/>
  <c r="AL413" i="12"/>
  <c r="AL478" i="9"/>
  <c r="AL461" i="9"/>
  <c r="AL413" i="9"/>
  <c r="AK413" i="9" s="1"/>
  <c r="AL478" i="12"/>
  <c r="AL461" i="12"/>
  <c r="AL421" i="12"/>
  <c r="AL477" i="12"/>
  <c r="AL457" i="12"/>
  <c r="AL476" i="9"/>
  <c r="AL456" i="9"/>
  <c r="AL475" i="9"/>
  <c r="AL442" i="9"/>
  <c r="AL474" i="9"/>
  <c r="AL436" i="9"/>
  <c r="AL472" i="9"/>
  <c r="AL477" i="9"/>
  <c r="AL476" i="12"/>
  <c r="AL456" i="12"/>
  <c r="AL428" i="9"/>
  <c r="AL425" i="9"/>
  <c r="AL475" i="12"/>
  <c r="AL442" i="12"/>
  <c r="AL474" i="12"/>
  <c r="AL436" i="12"/>
  <c r="AL473" i="9"/>
  <c r="AL432" i="9"/>
  <c r="AL473" i="12"/>
  <c r="AL432" i="12"/>
  <c r="AL496" i="9"/>
  <c r="AL481" i="9"/>
  <c r="AJ481" i="9" s="1"/>
  <c r="AL472" i="12"/>
  <c r="AL428" i="12"/>
  <c r="AL495" i="9"/>
  <c r="AL466" i="9"/>
  <c r="AL427" i="9"/>
  <c r="AL457" i="9"/>
  <c r="AL496" i="12"/>
  <c r="AL427" i="12"/>
  <c r="AL493" i="9"/>
  <c r="AL465" i="9"/>
  <c r="AL426" i="9"/>
  <c r="AL495" i="12"/>
  <c r="AL426" i="12"/>
  <c r="AL464" i="9"/>
  <c r="AL446" i="9"/>
  <c r="AL494" i="9"/>
  <c r="Q145" i="9"/>
  <c r="Q117" i="9"/>
  <c r="Q221" i="9"/>
  <c r="Q119" i="9"/>
  <c r="Q99" i="12"/>
  <c r="Q296" i="12"/>
  <c r="O94" i="9"/>
  <c r="Q224" i="12"/>
  <c r="Q131" i="12"/>
  <c r="AL410" i="12"/>
  <c r="Q104" i="12"/>
  <c r="Q118" i="12"/>
  <c r="Q304" i="12"/>
  <c r="Q319" i="12"/>
  <c r="AL438" i="12"/>
  <c r="P182" i="12"/>
  <c r="O313" i="12"/>
  <c r="P313" i="12" s="1"/>
  <c r="O304" i="12"/>
  <c r="P304" i="12" s="1"/>
  <c r="O303" i="12"/>
  <c r="P303" i="12" s="1"/>
  <c r="O302" i="12"/>
  <c r="P302" i="12" s="1"/>
  <c r="O297" i="12"/>
  <c r="P297" i="12" s="1"/>
  <c r="P192" i="12"/>
  <c r="P242" i="9"/>
  <c r="O313" i="9"/>
  <c r="P313" i="9" s="1"/>
  <c r="O304" i="9"/>
  <c r="P304" i="9" s="1"/>
  <c r="P192" i="9"/>
  <c r="O303" i="9"/>
  <c r="P303" i="9" s="1"/>
  <c r="Q361" i="9"/>
  <c r="Q363" i="9" s="1"/>
  <c r="P248" i="9"/>
  <c r="O361" i="9"/>
  <c r="O302" i="9"/>
  <c r="P302" i="9" s="1"/>
  <c r="P182" i="9"/>
  <c r="O297" i="9"/>
  <c r="P297" i="9" s="1"/>
  <c r="P245" i="9"/>
  <c r="Q344" i="9"/>
  <c r="Q207" i="9"/>
  <c r="Q212" i="9"/>
  <c r="Q220" i="12"/>
  <c r="Q218" i="12"/>
  <c r="O96" i="9"/>
  <c r="P96" i="9" s="1"/>
  <c r="Q216" i="12"/>
  <c r="Q119" i="12"/>
  <c r="Q94" i="12"/>
  <c r="Q114" i="12"/>
  <c r="Q103" i="12"/>
  <c r="Q148" i="12"/>
  <c r="AL430" i="12"/>
  <c r="Q225" i="9"/>
  <c r="Q215" i="9"/>
  <c r="Q208" i="9"/>
  <c r="AL410" i="9"/>
  <c r="Q141" i="9"/>
  <c r="Q118" i="9"/>
  <c r="Q341" i="9"/>
  <c r="AL416" i="9"/>
  <c r="Q224" i="9"/>
  <c r="Q147" i="9"/>
  <c r="Q132" i="9"/>
  <c r="AL435" i="12"/>
  <c r="AL443" i="12"/>
  <c r="AL441" i="12"/>
  <c r="Q142" i="12"/>
  <c r="Q221" i="12"/>
  <c r="Q115" i="12"/>
  <c r="Q222" i="12"/>
  <c r="AL439" i="12"/>
  <c r="Q95" i="12"/>
  <c r="Q146" i="12"/>
  <c r="AL415" i="12"/>
  <c r="Q328" i="9"/>
  <c r="AL449" i="9"/>
  <c r="Q114" i="9"/>
  <c r="AL412" i="9"/>
  <c r="Q146" i="9"/>
  <c r="Q185" i="9"/>
  <c r="Q208" i="12"/>
  <c r="Q124" i="12"/>
  <c r="Q215" i="12"/>
  <c r="AL437" i="12"/>
  <c r="Q223" i="12"/>
  <c r="AL411" i="12"/>
  <c r="AL458" i="9"/>
  <c r="Q140" i="9"/>
  <c r="AL414" i="9"/>
  <c r="Q124" i="9"/>
  <c r="Q223" i="9"/>
  <c r="O308" i="12"/>
  <c r="AL459" i="12"/>
  <c r="Q345" i="12"/>
  <c r="Q320" i="12"/>
  <c r="Q226" i="12"/>
  <c r="Q182" i="12"/>
  <c r="Q183" i="12" s="1"/>
  <c r="Q151" i="12"/>
  <c r="Q127" i="12"/>
  <c r="Q343" i="12"/>
  <c r="Q313" i="12"/>
  <c r="Q219" i="12"/>
  <c r="Q150" i="12"/>
  <c r="Q125" i="12"/>
  <c r="Q340" i="12"/>
  <c r="Q213" i="12"/>
  <c r="O182" i="12"/>
  <c r="Q144" i="12"/>
  <c r="Q122" i="12"/>
  <c r="Q143" i="12"/>
  <c r="Q339" i="12"/>
  <c r="Q210" i="12"/>
  <c r="Q338" i="12"/>
  <c r="Q209" i="12"/>
  <c r="Q163" i="12"/>
  <c r="Q139" i="12"/>
  <c r="Q120" i="12"/>
  <c r="Q161" i="12"/>
  <c r="Q128" i="12"/>
  <c r="Q333" i="12"/>
  <c r="Q302" i="12"/>
  <c r="Q205" i="12"/>
  <c r="Q162" i="12"/>
  <c r="Q138" i="12"/>
  <c r="Q116" i="12"/>
  <c r="Q105" i="12"/>
  <c r="Q330" i="12"/>
  <c r="Q204" i="12"/>
  <c r="Q137" i="12"/>
  <c r="Q329" i="12"/>
  <c r="Q297" i="12"/>
  <c r="Q203" i="12"/>
  <c r="Q160" i="12"/>
  <c r="Q135" i="12"/>
  <c r="O15" i="12"/>
  <c r="P15" i="12" s="1"/>
  <c r="Q152" i="12"/>
  <c r="Q349" i="12"/>
  <c r="Q325" i="12"/>
  <c r="Q202" i="12"/>
  <c r="Q159" i="12"/>
  <c r="Q134" i="12"/>
  <c r="Q348" i="12"/>
  <c r="Q324" i="12"/>
  <c r="Q229" i="12"/>
  <c r="Q200" i="12"/>
  <c r="Q158" i="12"/>
  <c r="Q130" i="12"/>
  <c r="Q227" i="12"/>
  <c r="Q347" i="12"/>
  <c r="Q323" i="12"/>
  <c r="Q228" i="12"/>
  <c r="Q192" i="12"/>
  <c r="Q193" i="12" s="1"/>
  <c r="Q153" i="12"/>
  <c r="Q129" i="12"/>
  <c r="Q346" i="12"/>
  <c r="Q322" i="12"/>
  <c r="Q121" i="12"/>
  <c r="Q385" i="9"/>
  <c r="Q372" i="9"/>
  <c r="Q347" i="9"/>
  <c r="Q323" i="9"/>
  <c r="Q285" i="9"/>
  <c r="Q273" i="9"/>
  <c r="Q260" i="9"/>
  <c r="Q242" i="9"/>
  <c r="Q204" i="9"/>
  <c r="Q163" i="9"/>
  <c r="Q139" i="9"/>
  <c r="Q120" i="9"/>
  <c r="Q384" i="9"/>
  <c r="Q371" i="9"/>
  <c r="Q346" i="9"/>
  <c r="Q322" i="9"/>
  <c r="Q284" i="9"/>
  <c r="Q272" i="9"/>
  <c r="Q259" i="9"/>
  <c r="Q203" i="9"/>
  <c r="Q162" i="9"/>
  <c r="Q138" i="9"/>
  <c r="Q116" i="9"/>
  <c r="Q395" i="9"/>
  <c r="Q383" i="9"/>
  <c r="Q370" i="9"/>
  <c r="Q345" i="9"/>
  <c r="Q320" i="9"/>
  <c r="Q283" i="9"/>
  <c r="Q271" i="9"/>
  <c r="Q258" i="9"/>
  <c r="O242" i="9"/>
  <c r="Q202" i="9"/>
  <c r="Q161" i="9"/>
  <c r="Q137" i="9"/>
  <c r="Q105" i="9"/>
  <c r="Q394" i="9"/>
  <c r="Q382" i="9"/>
  <c r="Q369" i="9"/>
  <c r="Q343" i="9"/>
  <c r="Q313" i="9"/>
  <c r="Q282" i="9"/>
  <c r="Q270" i="9"/>
  <c r="Q257" i="9"/>
  <c r="Q229" i="9"/>
  <c r="Q200" i="9"/>
  <c r="Q160" i="9"/>
  <c r="Q135" i="9"/>
  <c r="Q393" i="9"/>
  <c r="Q381" i="9"/>
  <c r="Q368" i="9"/>
  <c r="Q340" i="9"/>
  <c r="Q281" i="9"/>
  <c r="Q269" i="9"/>
  <c r="Q256" i="9"/>
  <c r="Q228" i="9"/>
  <c r="Q192" i="9"/>
  <c r="Q193" i="9" s="1"/>
  <c r="Q159" i="9"/>
  <c r="Q134" i="9"/>
  <c r="Q392" i="9"/>
  <c r="Q380" i="9"/>
  <c r="Q367" i="9"/>
  <c r="Q339" i="9"/>
  <c r="Q280" i="9"/>
  <c r="Q268" i="9"/>
  <c r="Q255" i="9"/>
  <c r="Q227" i="9"/>
  <c r="Q158" i="9"/>
  <c r="Q130" i="9"/>
  <c r="Q391" i="9"/>
  <c r="Q379" i="9"/>
  <c r="Q366" i="9"/>
  <c r="Q338" i="9"/>
  <c r="Q279" i="9"/>
  <c r="Q266" i="9"/>
  <c r="Q248" i="9"/>
  <c r="Q226" i="9"/>
  <c r="O192" i="9"/>
  <c r="Q153" i="9"/>
  <c r="Q129" i="9"/>
  <c r="Q390" i="9"/>
  <c r="Q377" i="9"/>
  <c r="Q333" i="9"/>
  <c r="Q302" i="9"/>
  <c r="Q278" i="9"/>
  <c r="Q265" i="9"/>
  <c r="Q219" i="9"/>
  <c r="Q182" i="9"/>
  <c r="Q183" i="9" s="1"/>
  <c r="Q152" i="9"/>
  <c r="Q128" i="9"/>
  <c r="Q389" i="9"/>
  <c r="Q376" i="9"/>
  <c r="Q330" i="9"/>
  <c r="Q277" i="9"/>
  <c r="Q264" i="9"/>
  <c r="O248" i="9"/>
  <c r="Q213" i="9"/>
  <c r="Q151" i="9"/>
  <c r="Q127" i="9"/>
  <c r="Q388" i="9"/>
  <c r="Q375" i="9"/>
  <c r="Q329" i="9"/>
  <c r="Q297" i="9"/>
  <c r="Q276" i="9"/>
  <c r="Q263" i="9"/>
  <c r="Q245" i="9"/>
  <c r="Q210" i="9"/>
  <c r="O182" i="9"/>
  <c r="Q150" i="9"/>
  <c r="Q125" i="9"/>
  <c r="Q387" i="9"/>
  <c r="Q374" i="9"/>
  <c r="Q349" i="9"/>
  <c r="Q325" i="9"/>
  <c r="Q275" i="9"/>
  <c r="Q262" i="9"/>
  <c r="Q209" i="9"/>
  <c r="Q144" i="9"/>
  <c r="Q122" i="9"/>
  <c r="Q386" i="9"/>
  <c r="Q373" i="9"/>
  <c r="Q348" i="9"/>
  <c r="Q324" i="9"/>
  <c r="Q274" i="9"/>
  <c r="Q261" i="9"/>
  <c r="O245" i="9"/>
  <c r="Q205" i="9"/>
  <c r="Q143" i="9"/>
  <c r="Q121" i="9"/>
  <c r="O176" i="12"/>
  <c r="O17" i="12"/>
  <c r="O8" i="12"/>
  <c r="O94" i="12"/>
  <c r="O96" i="12"/>
  <c r="O101" i="12"/>
  <c r="O95" i="12"/>
  <c r="P95" i="12" s="1"/>
  <c r="O9" i="12"/>
  <c r="O173" i="12"/>
  <c r="P175" i="12" s="1"/>
  <c r="O99" i="12"/>
  <c r="O189" i="12"/>
  <c r="O179" i="12"/>
  <c r="O7" i="12"/>
  <c r="O6" i="12"/>
  <c r="Q212" i="12"/>
  <c r="AL448" i="12"/>
  <c r="Q214" i="12"/>
  <c r="Q132" i="12"/>
  <c r="Q115" i="9"/>
  <c r="Q189" i="12"/>
  <c r="O101" i="9"/>
  <c r="Q308" i="12"/>
  <c r="P308" i="12" s="1"/>
  <c r="Q337" i="12"/>
  <c r="Q225" i="12"/>
  <c r="AL424" i="12"/>
  <c r="Q207" i="12"/>
  <c r="Q117" i="12"/>
  <c r="AL438" i="9"/>
  <c r="Q199" i="9"/>
  <c r="Q334" i="9"/>
  <c r="AL454" i="9"/>
  <c r="Q303" i="9"/>
  <c r="AL429" i="9"/>
  <c r="Q131" i="9"/>
  <c r="Q335" i="9"/>
  <c r="P189" i="12"/>
  <c r="O95" i="9"/>
  <c r="Q298" i="12"/>
  <c r="O301" i="12"/>
  <c r="Q341" i="12"/>
  <c r="AL454" i="12"/>
  <c r="Q201" i="12"/>
  <c r="AL416" i="12"/>
  <c r="O176" i="9"/>
  <c r="Q199" i="12"/>
  <c r="Q113" i="12"/>
  <c r="Q321" i="9"/>
  <c r="AL459" i="9"/>
  <c r="Q216" i="9"/>
  <c r="Q214" i="9"/>
  <c r="AL422" i="9"/>
  <c r="Q82" i="9"/>
  <c r="Q336" i="9"/>
  <c r="AL445" i="9"/>
  <c r="Q126" i="9"/>
  <c r="Q149" i="9"/>
  <c r="P176" i="12"/>
  <c r="O309" i="12"/>
  <c r="O298" i="12"/>
  <c r="Q301" i="12"/>
  <c r="Q328" i="12"/>
  <c r="AL446" i="12"/>
  <c r="Q336" i="12"/>
  <c r="AL412" i="12"/>
  <c r="O99" i="9"/>
  <c r="Q344" i="12"/>
  <c r="AL460" i="12"/>
  <c r="Q101" i="9"/>
  <c r="AL439" i="9"/>
  <c r="Q296" i="9"/>
  <c r="O296" i="9"/>
  <c r="Q96" i="9"/>
  <c r="Q337" i="9"/>
  <c r="AL430" i="9"/>
  <c r="AL415" i="9"/>
  <c r="Q301" i="9"/>
  <c r="O301" i="9"/>
  <c r="Q176" i="9"/>
  <c r="P176" i="9"/>
  <c r="Q179" i="9"/>
  <c r="P179" i="9"/>
  <c r="Q189" i="9"/>
  <c r="P189" i="9"/>
  <c r="Q94" i="9"/>
  <c r="Q173" i="9"/>
  <c r="P173" i="9"/>
  <c r="Q104" i="9"/>
  <c r="AL492" i="9"/>
  <c r="Q99" i="9"/>
  <c r="Q93" i="9"/>
  <c r="AL443" i="9"/>
  <c r="Q220" i="9"/>
  <c r="Q217" i="9"/>
  <c r="Q299" i="9"/>
  <c r="O299" i="9"/>
  <c r="AL455" i="9"/>
  <c r="AL431" i="9"/>
  <c r="AL440" i="9"/>
  <c r="AL424" i="9"/>
  <c r="AL437" i="9"/>
  <c r="AL460" i="9"/>
  <c r="Q309" i="9"/>
  <c r="O309" i="9"/>
  <c r="Q95" i="9"/>
  <c r="AL444" i="9"/>
  <c r="Q300" i="9"/>
  <c r="O300" i="9"/>
  <c r="AL435" i="9"/>
  <c r="Q332" i="9"/>
  <c r="AL441" i="9"/>
  <c r="Q218" i="9"/>
  <c r="AL447" i="9"/>
  <c r="Q308" i="9"/>
  <c r="O308" i="9"/>
  <c r="Q142" i="9"/>
  <c r="Q298" i="9"/>
  <c r="O298" i="9"/>
  <c r="AL448" i="9"/>
  <c r="Q180" i="12"/>
  <c r="Q22" i="9"/>
  <c r="Q11" i="9"/>
  <c r="Q6" i="9"/>
  <c r="Q31" i="9"/>
  <c r="O17" i="9"/>
  <c r="Q10" i="9"/>
  <c r="Q33" i="9"/>
  <c r="Q12" i="9"/>
  <c r="O7" i="9"/>
  <c r="Q38" i="9"/>
  <c r="P38" i="9" s="1"/>
  <c r="Q44" i="9"/>
  <c r="Q46" i="9"/>
  <c r="Q35" i="9"/>
  <c r="O15" i="9"/>
  <c r="Q51" i="9"/>
  <c r="Q57" i="9"/>
  <c r="Q59" i="9"/>
  <c r="Q48" i="9"/>
  <c r="Q7" i="9"/>
  <c r="Q64" i="9"/>
  <c r="Q70" i="9"/>
  <c r="Q76" i="9"/>
  <c r="Q61" i="9"/>
  <c r="Q15" i="9"/>
  <c r="Q81" i="9"/>
  <c r="Q5" i="9"/>
  <c r="O11" i="9"/>
  <c r="P11" i="9" s="1"/>
  <c r="O12" i="9"/>
  <c r="P12" i="9" s="1"/>
  <c r="Q78" i="9"/>
  <c r="Q37" i="9"/>
  <c r="Q55" i="9"/>
  <c r="O10" i="9"/>
  <c r="P10" i="9" s="1"/>
  <c r="Q32" i="9"/>
  <c r="Q34" i="9"/>
  <c r="P34" i="9" s="1"/>
  <c r="Q36" i="9"/>
  <c r="Q50" i="9"/>
  <c r="Q8" i="9"/>
  <c r="Q23" i="9"/>
  <c r="Q45" i="9"/>
  <c r="Q47" i="9"/>
  <c r="Q49" i="9"/>
  <c r="Q63" i="9"/>
  <c r="Q17" i="9"/>
  <c r="Q43" i="9"/>
  <c r="Q58" i="9"/>
  <c r="Q60" i="9"/>
  <c r="Q62" i="9"/>
  <c r="Q80" i="9"/>
  <c r="Q39" i="9"/>
  <c r="P39" i="9" s="1"/>
  <c r="Q56" i="9"/>
  <c r="Q71" i="9"/>
  <c r="Q77" i="9"/>
  <c r="Q79" i="9"/>
  <c r="Q66" i="9"/>
  <c r="Q52" i="9"/>
  <c r="Q68" i="9"/>
  <c r="Q21" i="9"/>
  <c r="O9" i="9"/>
  <c r="Q53" i="9"/>
  <c r="O6" i="9"/>
  <c r="Q65" i="9"/>
  <c r="Q40" i="9"/>
  <c r="P40" i="9" s="1"/>
  <c r="Q9" i="9"/>
  <c r="Q42" i="9"/>
  <c r="Q67" i="9"/>
  <c r="O8" i="9"/>
  <c r="Q70" i="12"/>
  <c r="Q5" i="12"/>
  <c r="Q7" i="12"/>
  <c r="O11" i="12"/>
  <c r="P11" i="12" s="1"/>
  <c r="O10" i="12"/>
  <c r="P10" i="12" s="1"/>
  <c r="Q44" i="12"/>
  <c r="Q78" i="12"/>
  <c r="Q32" i="12"/>
  <c r="Q60" i="12"/>
  <c r="Q65" i="12"/>
  <c r="Q61" i="12"/>
  <c r="Q37" i="12"/>
  <c r="Q79" i="12"/>
  <c r="Q76" i="12"/>
  <c r="Q63" i="12"/>
  <c r="Q38" i="12"/>
  <c r="P38" i="12" s="1"/>
  <c r="Q33" i="12"/>
  <c r="Q52" i="12"/>
  <c r="Q47" i="12"/>
  <c r="Q51" i="12"/>
  <c r="Q42" i="12"/>
  <c r="Q15" i="12"/>
  <c r="Q12" i="12"/>
  <c r="Q49" i="12"/>
  <c r="Q21" i="12"/>
  <c r="Q81" i="12"/>
  <c r="Q77" i="12"/>
  <c r="Q75" i="12"/>
  <c r="Q35" i="12"/>
  <c r="Q82" i="12"/>
  <c r="Q55" i="12"/>
  <c r="Q48" i="12"/>
  <c r="Q46" i="12"/>
  <c r="Q8" i="12"/>
  <c r="Q31" i="12"/>
  <c r="Q56" i="12"/>
  <c r="Q23" i="12"/>
  <c r="O12" i="12"/>
  <c r="P12" i="12" s="1"/>
  <c r="Q6" i="12"/>
  <c r="Q68" i="12"/>
  <c r="Q34" i="12"/>
  <c r="P34" i="12" s="1"/>
  <c r="Q66" i="12"/>
  <c r="Q40" i="12"/>
  <c r="P40" i="12" s="1"/>
  <c r="Q80" i="12"/>
  <c r="Q64" i="12"/>
  <c r="Q71" i="12"/>
  <c r="Q9" i="12"/>
  <c r="Q10" i="12"/>
  <c r="Q59" i="12"/>
  <c r="Q53" i="12"/>
  <c r="Q58" i="12"/>
  <c r="Q45" i="12"/>
  <c r="Q17" i="12"/>
  <c r="Q62" i="12"/>
  <c r="Q57" i="12"/>
  <c r="Q50" i="12"/>
  <c r="Q11" i="12"/>
  <c r="Q22" i="12"/>
  <c r="Q43" i="12"/>
  <c r="Q39" i="12"/>
  <c r="P39" i="12" s="1"/>
  <c r="Q67" i="12"/>
  <c r="Q36" i="12"/>
  <c r="Q177" i="12" l="1"/>
  <c r="P17" i="12"/>
  <c r="P309" i="12"/>
  <c r="P181" i="9"/>
  <c r="P299" i="12"/>
  <c r="P8" i="12"/>
  <c r="Q186" i="12"/>
  <c r="Q195" i="12" s="1"/>
  <c r="Q106" i="9"/>
  <c r="O114" i="9" s="1"/>
  <c r="P101" i="9"/>
  <c r="P296" i="12"/>
  <c r="P8" i="9"/>
  <c r="P9" i="12"/>
  <c r="P178" i="9"/>
  <c r="P99" i="9"/>
  <c r="Q136" i="9"/>
  <c r="P96" i="12"/>
  <c r="O97" i="9"/>
  <c r="P160" i="9" s="1"/>
  <c r="O160" i="9" s="1"/>
  <c r="Q123" i="9"/>
  <c r="P308" i="9"/>
  <c r="Q190" i="12"/>
  <c r="P298" i="12"/>
  <c r="P7" i="12"/>
  <c r="Q211" i="9"/>
  <c r="Q331" i="9"/>
  <c r="AL467" i="9"/>
  <c r="O305" i="12"/>
  <c r="P178" i="12"/>
  <c r="Q123" i="12"/>
  <c r="Q305" i="12"/>
  <c r="Q310" i="12" s="1"/>
  <c r="Q315" i="12" s="1"/>
  <c r="Q154" i="9"/>
  <c r="P95" i="9"/>
  <c r="Q249" i="9"/>
  <c r="P251" i="9"/>
  <c r="Q350" i="9"/>
  <c r="O13" i="12"/>
  <c r="Q350" i="12"/>
  <c r="Q243" i="9"/>
  <c r="Q230" i="12"/>
  <c r="P181" i="12"/>
  <c r="P94" i="12"/>
  <c r="O97" i="12"/>
  <c r="Q106" i="12"/>
  <c r="O114" i="12" s="1"/>
  <c r="P301" i="12"/>
  <c r="Q378" i="9"/>
  <c r="P101" i="12"/>
  <c r="AL482" i="9"/>
  <c r="Q180" i="9"/>
  <c r="Q396" i="9"/>
  <c r="P396" i="9" s="1"/>
  <c r="Q97" i="12"/>
  <c r="Q251" i="9"/>
  <c r="Q246" i="9"/>
  <c r="Q164" i="9"/>
  <c r="O363" i="9"/>
  <c r="P363" i="9" s="1"/>
  <c r="P361" i="9"/>
  <c r="P300" i="9"/>
  <c r="Q164" i="12"/>
  <c r="Q136" i="12"/>
  <c r="P99" i="12"/>
  <c r="Q154" i="12"/>
  <c r="O186" i="9"/>
  <c r="P186" i="12"/>
  <c r="P195" i="12" s="1"/>
  <c r="Q211" i="12"/>
  <c r="O186" i="12"/>
  <c r="Q267" i="9"/>
  <c r="Q331" i="12"/>
  <c r="Q286" i="9"/>
  <c r="P17" i="9"/>
  <c r="Q186" i="9"/>
  <c r="Q177" i="9"/>
  <c r="Q230" i="9"/>
  <c r="P309" i="9"/>
  <c r="O305" i="9"/>
  <c r="P296" i="9"/>
  <c r="P202" i="9"/>
  <c r="P186" i="9"/>
  <c r="P175" i="9"/>
  <c r="Q174" i="9"/>
  <c r="P9" i="9"/>
  <c r="Q97" i="9"/>
  <c r="P94" i="9"/>
  <c r="P301" i="9"/>
  <c r="P7" i="9"/>
  <c r="P298" i="9"/>
  <c r="P299" i="9"/>
  <c r="Q190" i="9"/>
  <c r="Q305" i="9"/>
  <c r="Q310" i="9" s="1"/>
  <c r="Q315" i="9" s="1"/>
  <c r="Q24" i="12"/>
  <c r="O32" i="12" s="1"/>
  <c r="Q72" i="9"/>
  <c r="Q54" i="9"/>
  <c r="Q41" i="9"/>
  <c r="Q13" i="9"/>
  <c r="P15" i="9"/>
  <c r="Q24" i="9"/>
  <c r="O32" i="9" s="1"/>
  <c r="O13" i="9"/>
  <c r="P6" i="9"/>
  <c r="Q41" i="12"/>
  <c r="Q54" i="12"/>
  <c r="Q72" i="12"/>
  <c r="Q13" i="12"/>
  <c r="Q83" i="12"/>
  <c r="P6" i="12"/>
  <c r="A99" i="9"/>
  <c r="Q232" i="12" l="1"/>
  <c r="Q156" i="9"/>
  <c r="Q252" i="9"/>
  <c r="P97" i="9"/>
  <c r="Q74" i="12"/>
  <c r="P104" i="9"/>
  <c r="P103" i="9"/>
  <c r="O109" i="9"/>
  <c r="P105" i="9"/>
  <c r="O106" i="9"/>
  <c r="P106" i="9" s="1"/>
  <c r="Q352" i="9"/>
  <c r="P352" i="9" s="1"/>
  <c r="Q232" i="9"/>
  <c r="P187" i="12"/>
  <c r="P331" i="9"/>
  <c r="P305" i="12"/>
  <c r="P350" i="12"/>
  <c r="O310" i="12"/>
  <c r="O315" i="12" s="1"/>
  <c r="P315" i="12" s="1"/>
  <c r="Q352" i="12"/>
  <c r="P352" i="12" s="1"/>
  <c r="O106" i="12"/>
  <c r="P106" i="12" s="1"/>
  <c r="P105" i="12"/>
  <c r="P104" i="12"/>
  <c r="P103" i="12"/>
  <c r="O109" i="12"/>
  <c r="P97" i="12"/>
  <c r="Q156" i="12"/>
  <c r="Q288" i="9"/>
  <c r="P288" i="9" s="1"/>
  <c r="P286" i="9"/>
  <c r="Q187" i="12"/>
  <c r="O113" i="12"/>
  <c r="Q109" i="12"/>
  <c r="P136" i="12" s="1"/>
  <c r="P267" i="9"/>
  <c r="Q398" i="9"/>
  <c r="P378" i="9"/>
  <c r="Q27" i="9"/>
  <c r="P72" i="9" s="1"/>
  <c r="P331" i="12"/>
  <c r="P230" i="12"/>
  <c r="Q234" i="12"/>
  <c r="Q196" i="12"/>
  <c r="P211" i="12"/>
  <c r="O113" i="9"/>
  <c r="Q109" i="9"/>
  <c r="Q187" i="9"/>
  <c r="Q195" i="9"/>
  <c r="P305" i="9"/>
  <c r="O310" i="9"/>
  <c r="P350" i="9"/>
  <c r="P195" i="9"/>
  <c r="P187" i="9"/>
  <c r="P232" i="12"/>
  <c r="P21" i="9"/>
  <c r="P13" i="9"/>
  <c r="P23" i="9"/>
  <c r="O27" i="9"/>
  <c r="P22" i="9"/>
  <c r="Q74" i="9"/>
  <c r="O31" i="9"/>
  <c r="O24" i="9"/>
  <c r="O31" i="12"/>
  <c r="Q27" i="12"/>
  <c r="P21" i="12"/>
  <c r="P13" i="12"/>
  <c r="P23" i="12"/>
  <c r="P22" i="12"/>
  <c r="O27" i="12"/>
  <c r="O24" i="12"/>
  <c r="AN792" i="15"/>
  <c r="AL792" i="15"/>
  <c r="AK792" i="15"/>
  <c r="AJ792" i="15"/>
  <c r="AN791" i="15"/>
  <c r="AL791" i="15"/>
  <c r="AK791" i="15"/>
  <c r="AJ791" i="15"/>
  <c r="AN790" i="15"/>
  <c r="AL790" i="15"/>
  <c r="AK790" i="15"/>
  <c r="AJ790" i="15"/>
  <c r="AN789" i="15"/>
  <c r="AM789" i="15" s="1"/>
  <c r="AL789" i="15"/>
  <c r="AK789" i="15"/>
  <c r="AJ789" i="15"/>
  <c r="AN788" i="15"/>
  <c r="AL788" i="15"/>
  <c r="AK788" i="15"/>
  <c r="AJ788" i="15"/>
  <c r="AN787" i="15"/>
  <c r="AL787" i="15"/>
  <c r="AK787" i="15"/>
  <c r="AJ787" i="15"/>
  <c r="AN786" i="15"/>
  <c r="AM786" i="15" s="1"/>
  <c r="AL786" i="15"/>
  <c r="AK786" i="15"/>
  <c r="AJ786" i="15"/>
  <c r="AN785" i="15"/>
  <c r="AL785" i="15"/>
  <c r="AK785" i="15"/>
  <c r="AJ785" i="15"/>
  <c r="AN784" i="15"/>
  <c r="AL784" i="15"/>
  <c r="AK784" i="15"/>
  <c r="AJ784" i="15"/>
  <c r="AN783" i="15"/>
  <c r="AM783" i="15" s="1"/>
  <c r="AL783" i="15"/>
  <c r="AK783" i="15"/>
  <c r="AJ783" i="15"/>
  <c r="AN782" i="15"/>
  <c r="AL782" i="15"/>
  <c r="AK782" i="15"/>
  <c r="AJ782" i="15"/>
  <c r="AN781" i="15"/>
  <c r="AL781" i="15"/>
  <c r="AK781" i="15"/>
  <c r="AJ781" i="15"/>
  <c r="AN780" i="15"/>
  <c r="AM780" i="15" s="1"/>
  <c r="AL780" i="15"/>
  <c r="AK780" i="15"/>
  <c r="AJ780" i="15"/>
  <c r="AN779" i="15"/>
  <c r="AL779" i="15"/>
  <c r="AK779" i="15"/>
  <c r="AJ779" i="15"/>
  <c r="AN778" i="15"/>
  <c r="AL778" i="15"/>
  <c r="AK778" i="15"/>
  <c r="AJ778" i="15"/>
  <c r="AN777" i="15"/>
  <c r="AM777" i="15" s="1"/>
  <c r="AL777" i="15"/>
  <c r="AK777" i="15"/>
  <c r="AJ777" i="15"/>
  <c r="AN776" i="15"/>
  <c r="AL776" i="15"/>
  <c r="AK776" i="15"/>
  <c r="AJ776" i="15"/>
  <c r="AN775" i="15"/>
  <c r="AL775" i="15"/>
  <c r="AK775" i="15"/>
  <c r="AJ775" i="15"/>
  <c r="AN774" i="15"/>
  <c r="AM774" i="15" s="1"/>
  <c r="AL774" i="15"/>
  <c r="AK774" i="15"/>
  <c r="AJ774" i="15"/>
  <c r="AN773" i="15"/>
  <c r="AL773" i="15"/>
  <c r="AK773" i="15"/>
  <c r="AJ773" i="15"/>
  <c r="AN772" i="15"/>
  <c r="AL772" i="15"/>
  <c r="AK772" i="15"/>
  <c r="AJ772" i="15"/>
  <c r="AN771" i="15"/>
  <c r="AM771" i="15" s="1"/>
  <c r="AL771" i="15"/>
  <c r="AK771" i="15"/>
  <c r="AJ771" i="15"/>
  <c r="AN770" i="15"/>
  <c r="AL770" i="15"/>
  <c r="AK770" i="15"/>
  <c r="AJ770" i="15"/>
  <c r="AN769" i="15"/>
  <c r="AL769" i="15"/>
  <c r="AK769" i="15"/>
  <c r="AJ769" i="15"/>
  <c r="AN768" i="15"/>
  <c r="AM768" i="15" s="1"/>
  <c r="AL768" i="15"/>
  <c r="AK768" i="15"/>
  <c r="AJ768" i="15"/>
  <c r="AN767" i="15"/>
  <c r="AL767" i="15"/>
  <c r="AK767" i="15"/>
  <c r="AJ767" i="15"/>
  <c r="AN766" i="15"/>
  <c r="AL766" i="15"/>
  <c r="AK766" i="15"/>
  <c r="AJ766" i="15"/>
  <c r="AN765" i="15"/>
  <c r="AL765" i="15"/>
  <c r="AK765" i="15"/>
  <c r="AJ765" i="15"/>
  <c r="AN764" i="15"/>
  <c r="AL764" i="15"/>
  <c r="AK764" i="15"/>
  <c r="AJ764" i="15"/>
  <c r="AN763" i="15"/>
  <c r="AL763" i="15"/>
  <c r="AK763" i="15"/>
  <c r="AJ763" i="15"/>
  <c r="AN762" i="15"/>
  <c r="AM762" i="15" s="1"/>
  <c r="AL762" i="15"/>
  <c r="AK762" i="15"/>
  <c r="AJ762" i="15"/>
  <c r="AN761" i="15"/>
  <c r="AL761" i="15"/>
  <c r="AK761" i="15"/>
  <c r="AJ761" i="15"/>
  <c r="AN760" i="15"/>
  <c r="AL760" i="15"/>
  <c r="AK760" i="15"/>
  <c r="AJ760" i="15"/>
  <c r="AN759" i="15"/>
  <c r="AM759" i="15" s="1"/>
  <c r="AL759" i="15"/>
  <c r="AK759" i="15"/>
  <c r="AJ759" i="15"/>
  <c r="AN758" i="15"/>
  <c r="AL758" i="15"/>
  <c r="AK758" i="15"/>
  <c r="AJ758" i="15"/>
  <c r="AN757" i="15"/>
  <c r="AL757" i="15"/>
  <c r="AK757" i="15"/>
  <c r="AJ757" i="15"/>
  <c r="AN756" i="15"/>
  <c r="AM756" i="15" s="1"/>
  <c r="AL756" i="15"/>
  <c r="AK756" i="15"/>
  <c r="AJ756" i="15"/>
  <c r="AN755" i="15"/>
  <c r="AL755" i="15"/>
  <c r="AK755" i="15"/>
  <c r="AJ755" i="15"/>
  <c r="AN754" i="15"/>
  <c r="AL754" i="15"/>
  <c r="AK754" i="15"/>
  <c r="AJ754" i="15"/>
  <c r="AN753" i="15"/>
  <c r="AM753" i="15" s="1"/>
  <c r="AL753" i="15"/>
  <c r="AK753" i="15"/>
  <c r="AJ753" i="15"/>
  <c r="AN752" i="15"/>
  <c r="AL752" i="15"/>
  <c r="AK752" i="15"/>
  <c r="AJ752" i="15"/>
  <c r="AN751" i="15"/>
  <c r="AL751" i="15"/>
  <c r="AK751" i="15"/>
  <c r="AJ751" i="15"/>
  <c r="AN750" i="15"/>
  <c r="AM750" i="15" s="1"/>
  <c r="AL750" i="15"/>
  <c r="AK750" i="15"/>
  <c r="AJ750" i="15"/>
  <c r="AN749" i="15"/>
  <c r="AL749" i="15"/>
  <c r="AK749" i="15"/>
  <c r="AJ749" i="15"/>
  <c r="AN748" i="15"/>
  <c r="AL748" i="15"/>
  <c r="AK748" i="15"/>
  <c r="AJ748" i="15"/>
  <c r="AN747" i="15"/>
  <c r="AM747" i="15" s="1"/>
  <c r="AL747" i="15"/>
  <c r="AK747" i="15"/>
  <c r="AJ747" i="15"/>
  <c r="AN746" i="15"/>
  <c r="AL746" i="15"/>
  <c r="AK746" i="15"/>
  <c r="AJ746" i="15"/>
  <c r="AN745" i="15"/>
  <c r="AL745" i="15"/>
  <c r="AK745" i="15"/>
  <c r="AJ745" i="15"/>
  <c r="AN744" i="15"/>
  <c r="AM744" i="15" s="1"/>
  <c r="AL744" i="15"/>
  <c r="AK744" i="15"/>
  <c r="AJ744" i="15"/>
  <c r="AN743" i="15"/>
  <c r="AL743" i="15"/>
  <c r="AK743" i="15"/>
  <c r="AJ743" i="15"/>
  <c r="AN742" i="15"/>
  <c r="AL742" i="15"/>
  <c r="AK742" i="15"/>
  <c r="AJ742" i="15"/>
  <c r="AN741" i="15"/>
  <c r="AM741" i="15" s="1"/>
  <c r="AL741" i="15"/>
  <c r="AK741" i="15"/>
  <c r="AJ741" i="15"/>
  <c r="AN740" i="15"/>
  <c r="AL740" i="15"/>
  <c r="AK740" i="15"/>
  <c r="AJ740" i="15"/>
  <c r="AN739" i="15"/>
  <c r="AL739" i="15"/>
  <c r="AK739" i="15"/>
  <c r="AJ739" i="15"/>
  <c r="AN738" i="15"/>
  <c r="AM738" i="15" s="1"/>
  <c r="AL738" i="15"/>
  <c r="AK738" i="15"/>
  <c r="AJ738" i="15"/>
  <c r="AN737" i="15"/>
  <c r="AL737" i="15"/>
  <c r="AK737" i="15"/>
  <c r="AJ737" i="15"/>
  <c r="AN736" i="15"/>
  <c r="AL736" i="15"/>
  <c r="AK736" i="15"/>
  <c r="AJ736" i="15"/>
  <c r="AN735" i="15"/>
  <c r="AM735" i="15" s="1"/>
  <c r="AL735" i="15"/>
  <c r="AK735" i="15"/>
  <c r="AJ735" i="15"/>
  <c r="AN734" i="15"/>
  <c r="AL734" i="15"/>
  <c r="AK734" i="15"/>
  <c r="AJ734" i="15"/>
  <c r="AN733" i="15"/>
  <c r="AL733" i="15"/>
  <c r="AK733" i="15"/>
  <c r="AJ733" i="15"/>
  <c r="AN732" i="15"/>
  <c r="AM732" i="15" s="1"/>
  <c r="AL732" i="15"/>
  <c r="AK732" i="15"/>
  <c r="AJ732" i="15"/>
  <c r="AN731" i="15"/>
  <c r="AL731" i="15"/>
  <c r="AK731" i="15"/>
  <c r="AJ731" i="15"/>
  <c r="AN730" i="15"/>
  <c r="AL730" i="15"/>
  <c r="AK730" i="15"/>
  <c r="AJ730" i="15"/>
  <c r="AN729" i="15"/>
  <c r="AM729" i="15" s="1"/>
  <c r="AL729" i="15"/>
  <c r="AK729" i="15"/>
  <c r="AJ729" i="15"/>
  <c r="AN728" i="15"/>
  <c r="AL728" i="15"/>
  <c r="AK728" i="15"/>
  <c r="AJ728" i="15"/>
  <c r="AN727" i="15"/>
  <c r="AL727" i="15"/>
  <c r="AK727" i="15"/>
  <c r="AJ727" i="15"/>
  <c r="AN726" i="15"/>
  <c r="AM726" i="15" s="1"/>
  <c r="AL726" i="15"/>
  <c r="AK726" i="15"/>
  <c r="AJ726" i="15"/>
  <c r="AN725" i="15"/>
  <c r="AL725" i="15"/>
  <c r="AK725" i="15"/>
  <c r="AJ725" i="15"/>
  <c r="AN724" i="15"/>
  <c r="AL724" i="15"/>
  <c r="AK724" i="15"/>
  <c r="AJ724" i="15"/>
  <c r="AN723" i="15"/>
  <c r="AM723" i="15" s="1"/>
  <c r="AL723" i="15"/>
  <c r="AK723" i="15"/>
  <c r="AJ723" i="15"/>
  <c r="AN722" i="15"/>
  <c r="AL722" i="15"/>
  <c r="AK722" i="15"/>
  <c r="AJ722" i="15"/>
  <c r="AN721" i="15"/>
  <c r="AL721" i="15"/>
  <c r="AK721" i="15"/>
  <c r="AJ721" i="15"/>
  <c r="AN720" i="15"/>
  <c r="AM720" i="15" s="1"/>
  <c r="AL720" i="15"/>
  <c r="AK720" i="15"/>
  <c r="AJ720" i="15"/>
  <c r="AN719" i="15"/>
  <c r="AL719" i="15"/>
  <c r="AK719" i="15"/>
  <c r="AJ719" i="15"/>
  <c r="AN718" i="15"/>
  <c r="AL718" i="15"/>
  <c r="AK718" i="15"/>
  <c r="AJ718" i="15"/>
  <c r="AN717" i="15"/>
  <c r="AM717" i="15" s="1"/>
  <c r="AL717" i="15"/>
  <c r="AK717" i="15"/>
  <c r="AJ717" i="15"/>
  <c r="AN716" i="15"/>
  <c r="AL716" i="15"/>
  <c r="AK716" i="15"/>
  <c r="AJ716" i="15"/>
  <c r="AN715" i="15"/>
  <c r="AL715" i="15"/>
  <c r="AK715" i="15"/>
  <c r="AJ715" i="15"/>
  <c r="AN714" i="15"/>
  <c r="AM714" i="15" s="1"/>
  <c r="AL714" i="15"/>
  <c r="AK714" i="15"/>
  <c r="AJ714" i="15"/>
  <c r="AN713" i="15"/>
  <c r="AL713" i="15"/>
  <c r="AK713" i="15"/>
  <c r="AJ713" i="15"/>
  <c r="AN712" i="15"/>
  <c r="AL712" i="15"/>
  <c r="AK712" i="15"/>
  <c r="AJ712" i="15"/>
  <c r="AN711" i="15"/>
  <c r="AM711" i="15" s="1"/>
  <c r="AL711" i="15"/>
  <c r="AK711" i="15"/>
  <c r="AJ711" i="15"/>
  <c r="AN710" i="15"/>
  <c r="AL710" i="15"/>
  <c r="AK710" i="15"/>
  <c r="AJ710" i="15"/>
  <c r="AN709" i="15"/>
  <c r="AL709" i="15"/>
  <c r="AK709" i="15"/>
  <c r="AJ709" i="15"/>
  <c r="AN708" i="15"/>
  <c r="AM708" i="15" s="1"/>
  <c r="AL708" i="15"/>
  <c r="AK708" i="15"/>
  <c r="AJ708" i="15"/>
  <c r="AN707" i="15"/>
  <c r="AL707" i="15"/>
  <c r="AK707" i="15"/>
  <c r="AJ707" i="15"/>
  <c r="AN706" i="15"/>
  <c r="AL706" i="15"/>
  <c r="AK706" i="15"/>
  <c r="AJ706" i="15"/>
  <c r="AN705" i="15"/>
  <c r="AM705" i="15" s="1"/>
  <c r="AL705" i="15"/>
  <c r="AK705" i="15"/>
  <c r="AJ705" i="15"/>
  <c r="AN704" i="15"/>
  <c r="AL704" i="15"/>
  <c r="AK704" i="15"/>
  <c r="AJ704" i="15"/>
  <c r="AN703" i="15"/>
  <c r="AL703" i="15"/>
  <c r="AK703" i="15"/>
  <c r="AJ703" i="15"/>
  <c r="AN702" i="15"/>
  <c r="AM702" i="15" s="1"/>
  <c r="AL702" i="15"/>
  <c r="AK702" i="15"/>
  <c r="AJ702" i="15"/>
  <c r="AN701" i="15"/>
  <c r="AL701" i="15"/>
  <c r="AK701" i="15"/>
  <c r="AJ701" i="15"/>
  <c r="AN700" i="15"/>
  <c r="AL700" i="15"/>
  <c r="AK700" i="15"/>
  <c r="AJ700" i="15"/>
  <c r="AN699" i="15"/>
  <c r="AM699" i="15" s="1"/>
  <c r="AL699" i="15"/>
  <c r="AK699" i="15"/>
  <c r="AJ699" i="15"/>
  <c r="AN698" i="15"/>
  <c r="AL698" i="15"/>
  <c r="AK698" i="15"/>
  <c r="AJ698" i="15"/>
  <c r="AN697" i="15"/>
  <c r="AL697" i="15"/>
  <c r="AK697" i="15"/>
  <c r="AJ697" i="15"/>
  <c r="AN696" i="15"/>
  <c r="AM696" i="15" s="1"/>
  <c r="AL696" i="15"/>
  <c r="AK696" i="15"/>
  <c r="AJ696" i="15"/>
  <c r="AN695" i="15"/>
  <c r="AL695" i="15"/>
  <c r="AK695" i="15"/>
  <c r="AJ695" i="15"/>
  <c r="AN694" i="15"/>
  <c r="AL694" i="15"/>
  <c r="AK694" i="15"/>
  <c r="AJ694" i="15"/>
  <c r="AN693" i="15"/>
  <c r="AM693" i="15" s="1"/>
  <c r="AL693" i="15"/>
  <c r="AK693" i="15"/>
  <c r="AJ693" i="15"/>
  <c r="AN692" i="15"/>
  <c r="AL692" i="15"/>
  <c r="AK692" i="15"/>
  <c r="AJ692" i="15"/>
  <c r="AN691" i="15"/>
  <c r="AL691" i="15"/>
  <c r="AK691" i="15"/>
  <c r="AJ691" i="15"/>
  <c r="AN690" i="15"/>
  <c r="AM690" i="15" s="1"/>
  <c r="AL690" i="15"/>
  <c r="AK690" i="15"/>
  <c r="AJ690" i="15"/>
  <c r="AN689" i="15"/>
  <c r="AL689" i="15"/>
  <c r="AK689" i="15"/>
  <c r="AJ689" i="15"/>
  <c r="AN688" i="15"/>
  <c r="AL688" i="15"/>
  <c r="AK688" i="15"/>
  <c r="AJ688" i="15"/>
  <c r="AN687" i="15"/>
  <c r="AM687" i="15" s="1"/>
  <c r="AL687" i="15"/>
  <c r="AK687" i="15"/>
  <c r="AJ687" i="15"/>
  <c r="AN686" i="15"/>
  <c r="AL686" i="15"/>
  <c r="AK686" i="15"/>
  <c r="AJ686" i="15"/>
  <c r="AN685" i="15"/>
  <c r="AL685" i="15"/>
  <c r="AK685" i="15"/>
  <c r="AJ685" i="15"/>
  <c r="AN684" i="15"/>
  <c r="AM684" i="15" s="1"/>
  <c r="AL684" i="15"/>
  <c r="AK684" i="15"/>
  <c r="AJ684" i="15"/>
  <c r="AN683" i="15"/>
  <c r="AL683" i="15"/>
  <c r="AK683" i="15"/>
  <c r="AJ683" i="15"/>
  <c r="AN682" i="15"/>
  <c r="AL682" i="15"/>
  <c r="AK682" i="15"/>
  <c r="AJ682" i="15"/>
  <c r="AN681" i="15"/>
  <c r="AM681" i="15" s="1"/>
  <c r="AL681" i="15"/>
  <c r="AK681" i="15"/>
  <c r="AJ681" i="15"/>
  <c r="AN680" i="15"/>
  <c r="AL680" i="15"/>
  <c r="AK680" i="15"/>
  <c r="AJ680" i="15"/>
  <c r="AN679" i="15"/>
  <c r="AL679" i="15"/>
  <c r="AK679" i="15"/>
  <c r="AJ679" i="15"/>
  <c r="AN678" i="15"/>
  <c r="AM678" i="15" s="1"/>
  <c r="AL678" i="15"/>
  <c r="AK678" i="15"/>
  <c r="AJ678" i="15"/>
  <c r="AN677" i="15"/>
  <c r="AL677" i="15"/>
  <c r="AK677" i="15"/>
  <c r="AJ677" i="15"/>
  <c r="AN676" i="15"/>
  <c r="AL676" i="15"/>
  <c r="AK676" i="15"/>
  <c r="AJ676" i="15"/>
  <c r="AN675" i="15"/>
  <c r="AM675" i="15" s="1"/>
  <c r="AL675" i="15"/>
  <c r="AK675" i="15"/>
  <c r="AJ675" i="15"/>
  <c r="AN674" i="15"/>
  <c r="AL674" i="15"/>
  <c r="AK674" i="15"/>
  <c r="AJ674" i="15"/>
  <c r="AN673" i="15"/>
  <c r="AL673" i="15"/>
  <c r="AK673" i="15"/>
  <c r="AJ673" i="15"/>
  <c r="AN672" i="15"/>
  <c r="AM672" i="15" s="1"/>
  <c r="AL672" i="15"/>
  <c r="AK672" i="15"/>
  <c r="AJ672" i="15"/>
  <c r="AN671" i="15"/>
  <c r="AL671" i="15"/>
  <c r="AK671" i="15"/>
  <c r="AJ671" i="15"/>
  <c r="AN670" i="15"/>
  <c r="AL670" i="15"/>
  <c r="AK670" i="15"/>
  <c r="AJ670" i="15"/>
  <c r="AN669" i="15"/>
  <c r="AM669" i="15" s="1"/>
  <c r="AL669" i="15"/>
  <c r="AK669" i="15"/>
  <c r="AJ669" i="15"/>
  <c r="AN668" i="15"/>
  <c r="AL668" i="15"/>
  <c r="AK668" i="15"/>
  <c r="AJ668" i="15"/>
  <c r="AN667" i="15"/>
  <c r="AL667" i="15"/>
  <c r="AK667" i="15"/>
  <c r="AJ667" i="15"/>
  <c r="AN666" i="15"/>
  <c r="AM666" i="15" s="1"/>
  <c r="AL666" i="15"/>
  <c r="AK666" i="15"/>
  <c r="AJ666" i="15"/>
  <c r="AN665" i="15"/>
  <c r="AL665" i="15"/>
  <c r="AK665" i="15"/>
  <c r="AJ665" i="15"/>
  <c r="AN664" i="15"/>
  <c r="AL664" i="15"/>
  <c r="AK664" i="15"/>
  <c r="AJ664" i="15"/>
  <c r="AN663" i="15"/>
  <c r="AM663" i="15" s="1"/>
  <c r="AL663" i="15"/>
  <c r="AK663" i="15"/>
  <c r="AJ663" i="15"/>
  <c r="AN662" i="15"/>
  <c r="AL662" i="15"/>
  <c r="AK662" i="15"/>
  <c r="AJ662" i="15"/>
  <c r="AN661" i="15"/>
  <c r="AL661" i="15"/>
  <c r="AK661" i="15"/>
  <c r="AJ661" i="15"/>
  <c r="AN660" i="15"/>
  <c r="AM660" i="15" s="1"/>
  <c r="AL660" i="15"/>
  <c r="AK660" i="15"/>
  <c r="AJ660" i="15"/>
  <c r="AN659" i="15"/>
  <c r="AL659" i="15"/>
  <c r="AK659" i="15"/>
  <c r="AJ659" i="15"/>
  <c r="AN658" i="15"/>
  <c r="AL658" i="15"/>
  <c r="AK658" i="15"/>
  <c r="AJ658" i="15"/>
  <c r="AN657" i="15"/>
  <c r="AM657" i="15" s="1"/>
  <c r="AL657" i="15"/>
  <c r="AK657" i="15"/>
  <c r="AJ657" i="15"/>
  <c r="AN656" i="15"/>
  <c r="AL656" i="15"/>
  <c r="AK656" i="15"/>
  <c r="AJ656" i="15"/>
  <c r="AN655" i="15"/>
  <c r="AL655" i="15"/>
  <c r="AK655" i="15"/>
  <c r="AJ655" i="15"/>
  <c r="AN654" i="15"/>
  <c r="AM654" i="15" s="1"/>
  <c r="AL654" i="15"/>
  <c r="AK654" i="15"/>
  <c r="AJ654" i="15"/>
  <c r="AN653" i="15"/>
  <c r="AL653" i="15"/>
  <c r="AK653" i="15"/>
  <c r="AJ653" i="15"/>
  <c r="AN652" i="15"/>
  <c r="AL652" i="15"/>
  <c r="AK652" i="15"/>
  <c r="AJ652" i="15"/>
  <c r="AN651" i="15"/>
  <c r="AM651" i="15" s="1"/>
  <c r="AL651" i="15"/>
  <c r="AK651" i="15"/>
  <c r="AJ651" i="15"/>
  <c r="AN650" i="15"/>
  <c r="AL650" i="15"/>
  <c r="AK650" i="15"/>
  <c r="AJ650" i="15"/>
  <c r="AN649" i="15"/>
  <c r="AL649" i="15"/>
  <c r="AK649" i="15"/>
  <c r="AJ649" i="15"/>
  <c r="AN648" i="15"/>
  <c r="AM648" i="15" s="1"/>
  <c r="AL648" i="15"/>
  <c r="AK648" i="15"/>
  <c r="AJ648" i="15"/>
  <c r="AN647" i="15"/>
  <c r="AL647" i="15"/>
  <c r="AK647" i="15"/>
  <c r="AJ647" i="15"/>
  <c r="AN646" i="15"/>
  <c r="AL646" i="15"/>
  <c r="AK646" i="15"/>
  <c r="AJ646" i="15"/>
  <c r="AN645" i="15"/>
  <c r="AM645" i="15" s="1"/>
  <c r="AL645" i="15"/>
  <c r="AK645" i="15"/>
  <c r="AJ645" i="15"/>
  <c r="AN644" i="15"/>
  <c r="AL644" i="15"/>
  <c r="AK644" i="15"/>
  <c r="AJ644" i="15"/>
  <c r="AN643" i="15"/>
  <c r="AL643" i="15"/>
  <c r="AK643" i="15"/>
  <c r="AJ643" i="15"/>
  <c r="AN642" i="15"/>
  <c r="AM642" i="15" s="1"/>
  <c r="AL642" i="15"/>
  <c r="AK642" i="15"/>
  <c r="AJ642" i="15"/>
  <c r="AN641" i="15"/>
  <c r="AL641" i="15"/>
  <c r="AK641" i="15"/>
  <c r="AJ641" i="15"/>
  <c r="AN640" i="15"/>
  <c r="AL640" i="15"/>
  <c r="AK640" i="15"/>
  <c r="AJ640" i="15"/>
  <c r="AN639" i="15"/>
  <c r="AM639" i="15" s="1"/>
  <c r="AL639" i="15"/>
  <c r="AK639" i="15"/>
  <c r="AJ639" i="15"/>
  <c r="AN638" i="15"/>
  <c r="AL638" i="15"/>
  <c r="AK638" i="15"/>
  <c r="AJ638" i="15"/>
  <c r="AN637" i="15"/>
  <c r="AL637" i="15"/>
  <c r="AK637" i="15"/>
  <c r="AJ637" i="15"/>
  <c r="AN636" i="15"/>
  <c r="AM636" i="15" s="1"/>
  <c r="AL636" i="15"/>
  <c r="AK636" i="15"/>
  <c r="AJ636" i="15"/>
  <c r="AN635" i="15"/>
  <c r="AL635" i="15"/>
  <c r="AK635" i="15"/>
  <c r="AJ635" i="15"/>
  <c r="AN634" i="15"/>
  <c r="AL634" i="15"/>
  <c r="AK634" i="15"/>
  <c r="AJ634" i="15"/>
  <c r="AN633" i="15"/>
  <c r="AM633" i="15" s="1"/>
  <c r="AL633" i="15"/>
  <c r="AK633" i="15"/>
  <c r="AJ633" i="15"/>
  <c r="AN632" i="15"/>
  <c r="AL632" i="15"/>
  <c r="AK632" i="15"/>
  <c r="AJ632" i="15"/>
  <c r="AN631" i="15"/>
  <c r="AL631" i="15"/>
  <c r="AK631" i="15"/>
  <c r="AJ631" i="15"/>
  <c r="AN630" i="15"/>
  <c r="AM630" i="15" s="1"/>
  <c r="AL630" i="15"/>
  <c r="AK630" i="15"/>
  <c r="AJ630" i="15"/>
  <c r="AN629" i="15"/>
  <c r="AL629" i="15"/>
  <c r="AK629" i="15"/>
  <c r="AJ629" i="15"/>
  <c r="AN628" i="15"/>
  <c r="AL628" i="15"/>
  <c r="AK628" i="15"/>
  <c r="AJ628" i="15"/>
  <c r="AN627" i="15"/>
  <c r="AM627" i="15" s="1"/>
  <c r="AL627" i="15"/>
  <c r="AK627" i="15"/>
  <c r="AJ627" i="15"/>
  <c r="AN626" i="15"/>
  <c r="AL626" i="15"/>
  <c r="AK626" i="15"/>
  <c r="AJ626" i="15"/>
  <c r="AN625" i="15"/>
  <c r="AL625" i="15"/>
  <c r="AK625" i="15"/>
  <c r="AJ625" i="15"/>
  <c r="AN624" i="15"/>
  <c r="AM624" i="15" s="1"/>
  <c r="AL624" i="15"/>
  <c r="AK624" i="15"/>
  <c r="AJ624" i="15"/>
  <c r="AN623" i="15"/>
  <c r="AL623" i="15"/>
  <c r="AK623" i="15"/>
  <c r="AJ623" i="15"/>
  <c r="AN622" i="15"/>
  <c r="AL622" i="15"/>
  <c r="AK622" i="15"/>
  <c r="AJ622" i="15"/>
  <c r="AN621" i="15"/>
  <c r="AM621" i="15" s="1"/>
  <c r="AL621" i="15"/>
  <c r="AK621" i="15"/>
  <c r="AJ621" i="15"/>
  <c r="AN620" i="15"/>
  <c r="AL620" i="15"/>
  <c r="AK620" i="15"/>
  <c r="AJ620" i="15"/>
  <c r="AN619" i="15"/>
  <c r="AL619" i="15"/>
  <c r="AK619" i="15"/>
  <c r="AJ619" i="15"/>
  <c r="AN618" i="15"/>
  <c r="AM618" i="15" s="1"/>
  <c r="AL618" i="15"/>
  <c r="AK618" i="15"/>
  <c r="AJ618" i="15"/>
  <c r="AN617" i="15"/>
  <c r="AL617" i="15"/>
  <c r="AK617" i="15"/>
  <c r="AJ617" i="15"/>
  <c r="AN616" i="15"/>
  <c r="AL616" i="15"/>
  <c r="AK616" i="15"/>
  <c r="AJ616" i="15"/>
  <c r="AN615" i="15"/>
  <c r="AM615" i="15" s="1"/>
  <c r="AL615" i="15"/>
  <c r="AK615" i="15"/>
  <c r="AJ615" i="15"/>
  <c r="AN614" i="15"/>
  <c r="AL614" i="15"/>
  <c r="AK614" i="15"/>
  <c r="AJ614" i="15"/>
  <c r="AN613" i="15"/>
  <c r="AL613" i="15"/>
  <c r="AK613" i="15"/>
  <c r="AJ613" i="15"/>
  <c r="AN612" i="15"/>
  <c r="AM612" i="15" s="1"/>
  <c r="AL612" i="15"/>
  <c r="AK612" i="15"/>
  <c r="AJ612" i="15"/>
  <c r="AN611" i="15"/>
  <c r="AL611" i="15"/>
  <c r="AK611" i="15"/>
  <c r="AJ611" i="15"/>
  <c r="AN610" i="15"/>
  <c r="AL610" i="15"/>
  <c r="AK610" i="15"/>
  <c r="AJ610" i="15"/>
  <c r="AN609" i="15"/>
  <c r="AM609" i="15" s="1"/>
  <c r="AL609" i="15"/>
  <c r="AK609" i="15"/>
  <c r="AJ609" i="15"/>
  <c r="AN608" i="15"/>
  <c r="AL608" i="15"/>
  <c r="AK608" i="15"/>
  <c r="AJ608" i="15"/>
  <c r="AN607" i="15"/>
  <c r="AL607" i="15"/>
  <c r="AK607" i="15"/>
  <c r="AJ607" i="15"/>
  <c r="AN606" i="15"/>
  <c r="AM606" i="15" s="1"/>
  <c r="AL606" i="15"/>
  <c r="AK606" i="15"/>
  <c r="AJ606" i="15"/>
  <c r="AN605" i="15"/>
  <c r="AL605" i="15"/>
  <c r="AK605" i="15"/>
  <c r="AJ605" i="15"/>
  <c r="AN604" i="15"/>
  <c r="AM604" i="15" s="1"/>
  <c r="AL604" i="15"/>
  <c r="AK604" i="15"/>
  <c r="AJ604" i="15"/>
  <c r="AN603" i="15"/>
  <c r="AM603" i="15" s="1"/>
  <c r="AL603" i="15"/>
  <c r="AK603" i="15"/>
  <c r="AJ603" i="15"/>
  <c r="AN602" i="15"/>
  <c r="AL602" i="15"/>
  <c r="AK602" i="15"/>
  <c r="AJ602" i="15"/>
  <c r="AN601" i="15"/>
  <c r="AM601" i="15" s="1"/>
  <c r="AL601" i="15"/>
  <c r="AK601" i="15"/>
  <c r="AJ601" i="15"/>
  <c r="AN600" i="15"/>
  <c r="AM600" i="15" s="1"/>
  <c r="AL600" i="15"/>
  <c r="AK600" i="15"/>
  <c r="AJ600" i="15"/>
  <c r="AN599" i="15"/>
  <c r="AL599" i="15"/>
  <c r="AK599" i="15"/>
  <c r="AJ599" i="15"/>
  <c r="AN598" i="15"/>
  <c r="AM598" i="15" s="1"/>
  <c r="AL598" i="15"/>
  <c r="AK598" i="15"/>
  <c r="AJ598" i="15"/>
  <c r="AN597" i="15"/>
  <c r="AM597" i="15" s="1"/>
  <c r="AL597" i="15"/>
  <c r="AK597" i="15"/>
  <c r="AJ597" i="15"/>
  <c r="AN596" i="15"/>
  <c r="AL596" i="15"/>
  <c r="AK596" i="15"/>
  <c r="AJ596" i="15"/>
  <c r="AN595" i="15"/>
  <c r="AM595" i="15" s="1"/>
  <c r="AL595" i="15"/>
  <c r="AK595" i="15"/>
  <c r="AJ595" i="15"/>
  <c r="AN594" i="15"/>
  <c r="AM594" i="15" s="1"/>
  <c r="AL594" i="15"/>
  <c r="AK594" i="15"/>
  <c r="AJ594" i="15"/>
  <c r="AN593" i="15"/>
  <c r="AL593" i="15"/>
  <c r="AK593" i="15"/>
  <c r="AJ593" i="15"/>
  <c r="AN592" i="15"/>
  <c r="AM592" i="15" s="1"/>
  <c r="AL592" i="15"/>
  <c r="AK592" i="15"/>
  <c r="AJ592" i="15"/>
  <c r="AN591" i="15"/>
  <c r="AM591" i="15" s="1"/>
  <c r="AL591" i="15"/>
  <c r="AK591" i="15"/>
  <c r="AJ591" i="15"/>
  <c r="AN590" i="15"/>
  <c r="AL590" i="15"/>
  <c r="AK590" i="15"/>
  <c r="AJ590" i="15"/>
  <c r="AN589" i="15"/>
  <c r="AM589" i="15" s="1"/>
  <c r="AL589" i="15"/>
  <c r="AK589" i="15"/>
  <c r="AJ589" i="15"/>
  <c r="AN588" i="15"/>
  <c r="AM588" i="15" s="1"/>
  <c r="AL588" i="15"/>
  <c r="AK588" i="15"/>
  <c r="AJ588" i="15"/>
  <c r="AN587" i="15"/>
  <c r="AL587" i="15"/>
  <c r="AK587" i="15"/>
  <c r="AJ587" i="15"/>
  <c r="AN586" i="15"/>
  <c r="AM586" i="15" s="1"/>
  <c r="AL586" i="15"/>
  <c r="AK586" i="15"/>
  <c r="AJ586" i="15"/>
  <c r="AN585" i="15"/>
  <c r="AM585" i="15" s="1"/>
  <c r="AL585" i="15"/>
  <c r="AK585" i="15"/>
  <c r="AJ585" i="15"/>
  <c r="AN584" i="15"/>
  <c r="AL584" i="15"/>
  <c r="AK584" i="15"/>
  <c r="AJ584" i="15"/>
  <c r="AN583" i="15"/>
  <c r="AM583" i="15" s="1"/>
  <c r="AL583" i="15"/>
  <c r="AK583" i="15"/>
  <c r="AJ583" i="15"/>
  <c r="AN582" i="15"/>
  <c r="AM582" i="15" s="1"/>
  <c r="AL582" i="15"/>
  <c r="AK582" i="15"/>
  <c r="AJ582" i="15"/>
  <c r="AN581" i="15"/>
  <c r="AL581" i="15"/>
  <c r="AK581" i="15"/>
  <c r="AJ581" i="15"/>
  <c r="AN580" i="15"/>
  <c r="AM580" i="15" s="1"/>
  <c r="AL580" i="15"/>
  <c r="AK580" i="15"/>
  <c r="AJ580" i="15"/>
  <c r="AN579" i="15"/>
  <c r="AM579" i="15" s="1"/>
  <c r="AL579" i="15"/>
  <c r="AK579" i="15"/>
  <c r="AJ579" i="15"/>
  <c r="AN578" i="15"/>
  <c r="AL578" i="15"/>
  <c r="AK578" i="15"/>
  <c r="AJ578" i="15"/>
  <c r="AN577" i="15"/>
  <c r="AM577" i="15" s="1"/>
  <c r="AL577" i="15"/>
  <c r="AK577" i="15"/>
  <c r="AJ577" i="15"/>
  <c r="AN576" i="15"/>
  <c r="AM576" i="15" s="1"/>
  <c r="AL576" i="15"/>
  <c r="AK576" i="15"/>
  <c r="AJ576" i="15"/>
  <c r="AN575" i="15"/>
  <c r="AL575" i="15"/>
  <c r="AK575" i="15"/>
  <c r="AJ575" i="15"/>
  <c r="AN574" i="15"/>
  <c r="AM574" i="15" s="1"/>
  <c r="AL574" i="15"/>
  <c r="AK574" i="15"/>
  <c r="AJ574" i="15"/>
  <c r="AN573" i="15"/>
  <c r="AM573" i="15" s="1"/>
  <c r="AL573" i="15"/>
  <c r="AK573" i="15"/>
  <c r="AJ573" i="15"/>
  <c r="AN572" i="15"/>
  <c r="AL572" i="15"/>
  <c r="AK572" i="15"/>
  <c r="AJ572" i="15"/>
  <c r="AN571" i="15"/>
  <c r="AM571" i="15" s="1"/>
  <c r="AL571" i="15"/>
  <c r="AK571" i="15"/>
  <c r="AJ571" i="15"/>
  <c r="AN570" i="15"/>
  <c r="AM570" i="15" s="1"/>
  <c r="AL570" i="15"/>
  <c r="AK570" i="15"/>
  <c r="AJ570" i="15"/>
  <c r="AN569" i="15"/>
  <c r="AL569" i="15"/>
  <c r="AK569" i="15"/>
  <c r="AJ569" i="15"/>
  <c r="AN568" i="15"/>
  <c r="AM568" i="15" s="1"/>
  <c r="AL568" i="15"/>
  <c r="AK568" i="15"/>
  <c r="AJ568" i="15"/>
  <c r="AN567" i="15"/>
  <c r="AM567" i="15" s="1"/>
  <c r="AL567" i="15"/>
  <c r="AK567" i="15"/>
  <c r="AJ567" i="15"/>
  <c r="AN566" i="15"/>
  <c r="AL566" i="15"/>
  <c r="AK566" i="15"/>
  <c r="AJ566" i="15"/>
  <c r="AN565" i="15"/>
  <c r="AM565" i="15" s="1"/>
  <c r="AL565" i="15"/>
  <c r="AK565" i="15"/>
  <c r="AJ565" i="15"/>
  <c r="AN564" i="15"/>
  <c r="AM564" i="15" s="1"/>
  <c r="AL564" i="15"/>
  <c r="AK564" i="15"/>
  <c r="AJ564" i="15"/>
  <c r="AN563" i="15"/>
  <c r="AL563" i="15"/>
  <c r="AK563" i="15"/>
  <c r="AJ563" i="15"/>
  <c r="AN562" i="15"/>
  <c r="AM562" i="15" s="1"/>
  <c r="AL562" i="15"/>
  <c r="AK562" i="15"/>
  <c r="AJ562" i="15"/>
  <c r="AN561" i="15"/>
  <c r="AM561" i="15" s="1"/>
  <c r="AL561" i="15"/>
  <c r="AK561" i="15"/>
  <c r="AJ561" i="15"/>
  <c r="AN560" i="15"/>
  <c r="AL560" i="15"/>
  <c r="AK560" i="15"/>
  <c r="AJ560" i="15"/>
  <c r="AN559" i="15"/>
  <c r="AM559" i="15" s="1"/>
  <c r="AL559" i="15"/>
  <c r="AK559" i="15"/>
  <c r="AJ559" i="15"/>
  <c r="AN558" i="15"/>
  <c r="AM558" i="15" s="1"/>
  <c r="AL558" i="15"/>
  <c r="AK558" i="15"/>
  <c r="AJ558" i="15"/>
  <c r="AN557" i="15"/>
  <c r="AL557" i="15"/>
  <c r="AK557" i="15"/>
  <c r="AJ557" i="15"/>
  <c r="AN556" i="15"/>
  <c r="AM556" i="15" s="1"/>
  <c r="AL556" i="15"/>
  <c r="AK556" i="15"/>
  <c r="AJ556" i="15"/>
  <c r="AN555" i="15"/>
  <c r="AM555" i="15" s="1"/>
  <c r="AL555" i="15"/>
  <c r="AK555" i="15"/>
  <c r="AJ555" i="15"/>
  <c r="AN554" i="15"/>
  <c r="AL554" i="15"/>
  <c r="AK554" i="15"/>
  <c r="AJ554" i="15"/>
  <c r="AN553" i="15"/>
  <c r="AM553" i="15" s="1"/>
  <c r="AL553" i="15"/>
  <c r="AK553" i="15"/>
  <c r="AJ553" i="15"/>
  <c r="AN552" i="15"/>
  <c r="AM552" i="15" s="1"/>
  <c r="AL552" i="15"/>
  <c r="AK552" i="15"/>
  <c r="AJ552" i="15"/>
  <c r="AN551" i="15"/>
  <c r="AL551" i="15"/>
  <c r="AK551" i="15"/>
  <c r="AJ551" i="15"/>
  <c r="AN550" i="15"/>
  <c r="AM550" i="15" s="1"/>
  <c r="AL550" i="15"/>
  <c r="AK550" i="15"/>
  <c r="AJ550" i="15"/>
  <c r="AN549" i="15"/>
  <c r="AM549" i="15" s="1"/>
  <c r="AL549" i="15"/>
  <c r="AK549" i="15"/>
  <c r="AJ549" i="15"/>
  <c r="AN548" i="15"/>
  <c r="AL548" i="15"/>
  <c r="AK548" i="15"/>
  <c r="AJ548" i="15"/>
  <c r="AN547" i="15"/>
  <c r="AM547" i="15" s="1"/>
  <c r="AL547" i="15"/>
  <c r="AK547" i="15"/>
  <c r="AJ547" i="15"/>
  <c r="AN546" i="15"/>
  <c r="AM546" i="15" s="1"/>
  <c r="AL546" i="15"/>
  <c r="AK546" i="15"/>
  <c r="AJ546" i="15"/>
  <c r="AN545" i="15"/>
  <c r="AL545" i="15"/>
  <c r="AK545" i="15"/>
  <c r="AJ545" i="15"/>
  <c r="AN544" i="15"/>
  <c r="AM544" i="15" s="1"/>
  <c r="AL544" i="15"/>
  <c r="AK544" i="15"/>
  <c r="AJ544" i="15"/>
  <c r="AN543" i="15"/>
  <c r="AM543" i="15" s="1"/>
  <c r="AL543" i="15"/>
  <c r="AK543" i="15"/>
  <c r="AJ543" i="15"/>
  <c r="AN542" i="15"/>
  <c r="AL542" i="15"/>
  <c r="AK542" i="15"/>
  <c r="AJ542" i="15"/>
  <c r="AN541" i="15"/>
  <c r="AM541" i="15" s="1"/>
  <c r="AL541" i="15"/>
  <c r="AK541" i="15"/>
  <c r="AJ541" i="15"/>
  <c r="AN540" i="15"/>
  <c r="AM540" i="15" s="1"/>
  <c r="AL540" i="15"/>
  <c r="AK540" i="15"/>
  <c r="AJ540" i="15"/>
  <c r="AN539" i="15"/>
  <c r="AL539" i="15"/>
  <c r="AK539" i="15"/>
  <c r="AJ539" i="15"/>
  <c r="AN538" i="15"/>
  <c r="AM538" i="15" s="1"/>
  <c r="AL538" i="15"/>
  <c r="AK538" i="15"/>
  <c r="AJ538" i="15"/>
  <c r="AN537" i="15"/>
  <c r="AM537" i="15" s="1"/>
  <c r="AL537" i="15"/>
  <c r="AK537" i="15"/>
  <c r="AJ537" i="15"/>
  <c r="AN536" i="15"/>
  <c r="AL536" i="15"/>
  <c r="AK536" i="15"/>
  <c r="AJ536" i="15"/>
  <c r="AN535" i="15"/>
  <c r="AM535" i="15" s="1"/>
  <c r="AL535" i="15"/>
  <c r="AK535" i="15"/>
  <c r="AJ535" i="15"/>
  <c r="AN534" i="15"/>
  <c r="AM534" i="15" s="1"/>
  <c r="AL534" i="15"/>
  <c r="AK534" i="15"/>
  <c r="AJ534" i="15"/>
  <c r="AN533" i="15"/>
  <c r="AL533" i="15"/>
  <c r="AK533" i="15"/>
  <c r="AJ533" i="15"/>
  <c r="AN532" i="15"/>
  <c r="AM532" i="15" s="1"/>
  <c r="AL532" i="15"/>
  <c r="AK532" i="15"/>
  <c r="AJ532" i="15"/>
  <c r="AN531" i="15"/>
  <c r="AM531" i="15" s="1"/>
  <c r="AL531" i="15"/>
  <c r="AK531" i="15"/>
  <c r="AJ531" i="15"/>
  <c r="AN530" i="15"/>
  <c r="AL530" i="15"/>
  <c r="AK530" i="15"/>
  <c r="AJ530" i="15"/>
  <c r="AN529" i="15"/>
  <c r="AM529" i="15" s="1"/>
  <c r="AL529" i="15"/>
  <c r="AK529" i="15"/>
  <c r="AJ529" i="15"/>
  <c r="AN528" i="15"/>
  <c r="AM528" i="15" s="1"/>
  <c r="AL528" i="15"/>
  <c r="AK528" i="15"/>
  <c r="AJ528" i="15"/>
  <c r="AN527" i="15"/>
  <c r="AL527" i="15"/>
  <c r="AK527" i="15"/>
  <c r="AJ527" i="15"/>
  <c r="AN526" i="15"/>
  <c r="AM526" i="15" s="1"/>
  <c r="AL526" i="15"/>
  <c r="AK526" i="15"/>
  <c r="AJ526" i="15"/>
  <c r="AN525" i="15"/>
  <c r="AM525" i="15" s="1"/>
  <c r="AL525" i="15"/>
  <c r="AK525" i="15"/>
  <c r="AJ525" i="15"/>
  <c r="AN524" i="15"/>
  <c r="AL524" i="15"/>
  <c r="AK524" i="15"/>
  <c r="AJ524" i="15"/>
  <c r="AN523" i="15"/>
  <c r="AM523" i="15" s="1"/>
  <c r="AL523" i="15"/>
  <c r="AK523" i="15"/>
  <c r="AJ523" i="15"/>
  <c r="AN522" i="15"/>
  <c r="AM522" i="15" s="1"/>
  <c r="AL522" i="15"/>
  <c r="AK522" i="15"/>
  <c r="AJ522" i="15"/>
  <c r="AN521" i="15"/>
  <c r="AL521" i="15"/>
  <c r="AK521" i="15"/>
  <c r="AJ521" i="15"/>
  <c r="AN520" i="15"/>
  <c r="AM520" i="15" s="1"/>
  <c r="AL520" i="15"/>
  <c r="AK520" i="15"/>
  <c r="AJ520" i="15"/>
  <c r="AN519" i="15"/>
  <c r="AM519" i="15" s="1"/>
  <c r="AL519" i="15"/>
  <c r="AK519" i="15"/>
  <c r="AJ519" i="15"/>
  <c r="AN518" i="15"/>
  <c r="AL518" i="15"/>
  <c r="AK518" i="15"/>
  <c r="AJ518" i="15"/>
  <c r="AN517" i="15"/>
  <c r="AM517" i="15" s="1"/>
  <c r="AL517" i="15"/>
  <c r="AK517" i="15"/>
  <c r="AJ517" i="15"/>
  <c r="AN516" i="15"/>
  <c r="AM516" i="15" s="1"/>
  <c r="AL516" i="15"/>
  <c r="AK516" i="15"/>
  <c r="AJ516" i="15"/>
  <c r="AN515" i="15"/>
  <c r="AL515" i="15"/>
  <c r="AK515" i="15"/>
  <c r="AJ515" i="15"/>
  <c r="AN514" i="15"/>
  <c r="AM514" i="15" s="1"/>
  <c r="AL514" i="15"/>
  <c r="AK514" i="15"/>
  <c r="AJ514" i="15"/>
  <c r="AN513" i="15"/>
  <c r="AM513" i="15" s="1"/>
  <c r="AL513" i="15"/>
  <c r="AK513" i="15"/>
  <c r="AJ513" i="15"/>
  <c r="AN512" i="15"/>
  <c r="AL512" i="15"/>
  <c r="AK512" i="15"/>
  <c r="AJ512" i="15"/>
  <c r="AN511" i="15"/>
  <c r="AM511" i="15" s="1"/>
  <c r="AL511" i="15"/>
  <c r="AK511" i="15"/>
  <c r="AJ511" i="15"/>
  <c r="AN510" i="15"/>
  <c r="AM510" i="15" s="1"/>
  <c r="AL510" i="15"/>
  <c r="AK510" i="15"/>
  <c r="AJ510" i="15"/>
  <c r="AN509" i="15"/>
  <c r="AL509" i="15"/>
  <c r="AK509" i="15"/>
  <c r="AJ509" i="15"/>
  <c r="AN508" i="15"/>
  <c r="AM508" i="15" s="1"/>
  <c r="AL508" i="15"/>
  <c r="AK508" i="15"/>
  <c r="AJ508" i="15"/>
  <c r="AN507" i="15"/>
  <c r="AM507" i="15" s="1"/>
  <c r="AL507" i="15"/>
  <c r="AK507" i="15"/>
  <c r="AJ507" i="15"/>
  <c r="AN506" i="15"/>
  <c r="AL506" i="15"/>
  <c r="AK506" i="15"/>
  <c r="AJ506" i="15"/>
  <c r="AN505" i="15"/>
  <c r="AM505" i="15" s="1"/>
  <c r="AL505" i="15"/>
  <c r="AK505" i="15"/>
  <c r="AJ505" i="15"/>
  <c r="AN504" i="15"/>
  <c r="AM504" i="15" s="1"/>
  <c r="AL504" i="15"/>
  <c r="AK504" i="15"/>
  <c r="AJ504" i="15"/>
  <c r="AN503" i="15"/>
  <c r="AL503" i="15"/>
  <c r="AK503" i="15"/>
  <c r="AJ503" i="15"/>
  <c r="AN502" i="15"/>
  <c r="AM502" i="15" s="1"/>
  <c r="AL502" i="15"/>
  <c r="AK502" i="15"/>
  <c r="AJ502" i="15"/>
  <c r="AN501" i="15"/>
  <c r="AM501" i="15" s="1"/>
  <c r="AL501" i="15"/>
  <c r="AK501" i="15"/>
  <c r="AJ501" i="15"/>
  <c r="AN500" i="15"/>
  <c r="AL500" i="15"/>
  <c r="AK500" i="15"/>
  <c r="AJ500" i="15"/>
  <c r="AN499" i="15"/>
  <c r="AM499" i="15" s="1"/>
  <c r="AL499" i="15"/>
  <c r="AK499" i="15"/>
  <c r="AJ499" i="15"/>
  <c r="AN498" i="15"/>
  <c r="AM498" i="15" s="1"/>
  <c r="AL498" i="15"/>
  <c r="AK498" i="15"/>
  <c r="AJ498" i="15"/>
  <c r="AN497" i="15"/>
  <c r="AL497" i="15"/>
  <c r="AK497" i="15"/>
  <c r="AJ497" i="15"/>
  <c r="AN496" i="15"/>
  <c r="AM496" i="15" s="1"/>
  <c r="AL496" i="15"/>
  <c r="AK496" i="15"/>
  <c r="AJ496" i="15"/>
  <c r="AN495" i="15"/>
  <c r="AM495" i="15" s="1"/>
  <c r="AL495" i="15"/>
  <c r="AK495" i="15"/>
  <c r="AJ495" i="15"/>
  <c r="AN494" i="15"/>
  <c r="AL494" i="15"/>
  <c r="AK494" i="15"/>
  <c r="AJ494" i="15"/>
  <c r="AN493" i="15"/>
  <c r="AM493" i="15" s="1"/>
  <c r="AL493" i="15"/>
  <c r="AK493" i="15"/>
  <c r="AJ493" i="15"/>
  <c r="AN492" i="15"/>
  <c r="AM492" i="15" s="1"/>
  <c r="AL492" i="15"/>
  <c r="AK492" i="15"/>
  <c r="AJ492" i="15"/>
  <c r="AN491" i="15"/>
  <c r="AL491" i="15"/>
  <c r="AK491" i="15"/>
  <c r="AJ491" i="15"/>
  <c r="AN490" i="15"/>
  <c r="AM490" i="15" s="1"/>
  <c r="AL490" i="15"/>
  <c r="AK490" i="15"/>
  <c r="AJ490" i="15"/>
  <c r="AN489" i="15"/>
  <c r="AM489" i="15" s="1"/>
  <c r="AL489" i="15"/>
  <c r="AK489" i="15"/>
  <c r="AJ489" i="15"/>
  <c r="AN488" i="15"/>
  <c r="AL488" i="15"/>
  <c r="AK488" i="15"/>
  <c r="AJ488" i="15"/>
  <c r="AN487" i="15"/>
  <c r="AM487" i="15" s="1"/>
  <c r="AL487" i="15"/>
  <c r="AK487" i="15"/>
  <c r="AJ487" i="15"/>
  <c r="AN486" i="15"/>
  <c r="AM486" i="15" s="1"/>
  <c r="AL486" i="15"/>
  <c r="AK486" i="15"/>
  <c r="AJ486" i="15"/>
  <c r="AN485" i="15"/>
  <c r="AL485" i="15"/>
  <c r="AK485" i="15"/>
  <c r="AJ485" i="15"/>
  <c r="AN484" i="15"/>
  <c r="AM484" i="15" s="1"/>
  <c r="AL484" i="15"/>
  <c r="AK484" i="15"/>
  <c r="AJ484" i="15"/>
  <c r="AN483" i="15"/>
  <c r="AM483" i="15" s="1"/>
  <c r="AL483" i="15"/>
  <c r="AK483" i="15"/>
  <c r="AJ483" i="15"/>
  <c r="AN482" i="15"/>
  <c r="AL482" i="15"/>
  <c r="AK482" i="15"/>
  <c r="AJ482" i="15"/>
  <c r="AN481" i="15"/>
  <c r="AM481" i="15" s="1"/>
  <c r="AL481" i="15"/>
  <c r="AK481" i="15"/>
  <c r="AJ481" i="15"/>
  <c r="AN480" i="15"/>
  <c r="AM480" i="15" s="1"/>
  <c r="AL480" i="15"/>
  <c r="AK480" i="15"/>
  <c r="AJ480" i="15"/>
  <c r="AN479" i="15"/>
  <c r="AL479" i="15"/>
  <c r="AK479" i="15"/>
  <c r="AJ479" i="15"/>
  <c r="AN478" i="15"/>
  <c r="AM478" i="15" s="1"/>
  <c r="AL478" i="15"/>
  <c r="AK478" i="15"/>
  <c r="AJ478" i="15"/>
  <c r="AN477" i="15"/>
  <c r="AM477" i="15" s="1"/>
  <c r="AL477" i="15"/>
  <c r="AK477" i="15"/>
  <c r="AJ477" i="15"/>
  <c r="AN476" i="15"/>
  <c r="AL476" i="15"/>
  <c r="AK476" i="15"/>
  <c r="AJ476" i="15"/>
  <c r="AN475" i="15"/>
  <c r="AM475" i="15" s="1"/>
  <c r="AL475" i="15"/>
  <c r="AK475" i="15"/>
  <c r="AJ475" i="15"/>
  <c r="AN474" i="15"/>
  <c r="AM474" i="15" s="1"/>
  <c r="AL474" i="15"/>
  <c r="AK474" i="15"/>
  <c r="AJ474" i="15"/>
  <c r="AN473" i="15"/>
  <c r="AL473" i="15"/>
  <c r="AK473" i="15"/>
  <c r="AJ473" i="15"/>
  <c r="AN472" i="15"/>
  <c r="AM472" i="15" s="1"/>
  <c r="AL472" i="15"/>
  <c r="AK472" i="15"/>
  <c r="AJ472" i="15"/>
  <c r="AN471" i="15"/>
  <c r="AM471" i="15" s="1"/>
  <c r="AL471" i="15"/>
  <c r="AK471" i="15"/>
  <c r="AJ471" i="15"/>
  <c r="AN470" i="15"/>
  <c r="AL470" i="15"/>
  <c r="AK470" i="15"/>
  <c r="AJ470" i="15"/>
  <c r="AN469" i="15"/>
  <c r="AM469" i="15" s="1"/>
  <c r="AL469" i="15"/>
  <c r="AK469" i="15"/>
  <c r="AJ469" i="15"/>
  <c r="AN468" i="15"/>
  <c r="AM468" i="15" s="1"/>
  <c r="AL468" i="15"/>
  <c r="AK468" i="15"/>
  <c r="AJ468" i="15"/>
  <c r="AN467" i="15"/>
  <c r="AL467" i="15"/>
  <c r="AK467" i="15"/>
  <c r="AJ467" i="15"/>
  <c r="AN466" i="15"/>
  <c r="AM466" i="15" s="1"/>
  <c r="AL466" i="15"/>
  <c r="AN465" i="15"/>
  <c r="AM465" i="15" s="1"/>
  <c r="AL465" i="15"/>
  <c r="AN464" i="15"/>
  <c r="AM464" i="15" s="1"/>
  <c r="AL464" i="15"/>
  <c r="AN463" i="15"/>
  <c r="AL463" i="15"/>
  <c r="AN462" i="15"/>
  <c r="AL462" i="15"/>
  <c r="AN461" i="15"/>
  <c r="AL461" i="15"/>
  <c r="AN460" i="15"/>
  <c r="AM460" i="15" s="1"/>
  <c r="AL460" i="15"/>
  <c r="AN459" i="15"/>
  <c r="AM459" i="15" s="1"/>
  <c r="AL459" i="15"/>
  <c r="AN458" i="15"/>
  <c r="AM458" i="15" s="1"/>
  <c r="AL458" i="15"/>
  <c r="AN457" i="15"/>
  <c r="AL457" i="15"/>
  <c r="AN456" i="15"/>
  <c r="AL456" i="15"/>
  <c r="AN455" i="15"/>
  <c r="AL455" i="15"/>
  <c r="AN454" i="15"/>
  <c r="AM454" i="15" s="1"/>
  <c r="AL454" i="15"/>
  <c r="AN453" i="15"/>
  <c r="AL453" i="15"/>
  <c r="AN452" i="15"/>
  <c r="AM452" i="15" s="1"/>
  <c r="AL452" i="15"/>
  <c r="AN451" i="15"/>
  <c r="AL451" i="15"/>
  <c r="AN450" i="15"/>
  <c r="AL450" i="15"/>
  <c r="AN449" i="15"/>
  <c r="AL449" i="15"/>
  <c r="AN448" i="15"/>
  <c r="AM448" i="15" s="1"/>
  <c r="AL448" i="15"/>
  <c r="AN447" i="15"/>
  <c r="AM447" i="15" s="1"/>
  <c r="AL447" i="15"/>
  <c r="AN446" i="15"/>
  <c r="AM446" i="15" s="1"/>
  <c r="AL446" i="15"/>
  <c r="AN445" i="15"/>
  <c r="AL445" i="15"/>
  <c r="AN444" i="15"/>
  <c r="AL444" i="15"/>
  <c r="AN443" i="15"/>
  <c r="AL443" i="15"/>
  <c r="AN442" i="15"/>
  <c r="AM442" i="15" s="1"/>
  <c r="AL442" i="15"/>
  <c r="AN441" i="15"/>
  <c r="AM441" i="15" s="1"/>
  <c r="AL441" i="15"/>
  <c r="AN440" i="15"/>
  <c r="AM440" i="15" s="1"/>
  <c r="AL440" i="15"/>
  <c r="AN439" i="15"/>
  <c r="AL439" i="15"/>
  <c r="AN438" i="15"/>
  <c r="AL438" i="15"/>
  <c r="AN437" i="15"/>
  <c r="AL437" i="15"/>
  <c r="AN436" i="15"/>
  <c r="AM436" i="15" s="1"/>
  <c r="AL436" i="15"/>
  <c r="AN435" i="15"/>
  <c r="AM435" i="15" s="1"/>
  <c r="AL435" i="15"/>
  <c r="AN434" i="15"/>
  <c r="AM434" i="15" s="1"/>
  <c r="AL434" i="15"/>
  <c r="AN433" i="15"/>
  <c r="AL433" i="15"/>
  <c r="AN432" i="15"/>
  <c r="AL432" i="15"/>
  <c r="AN431" i="15"/>
  <c r="AL431" i="15"/>
  <c r="AN430" i="15"/>
  <c r="AM430" i="15" s="1"/>
  <c r="AL430" i="15"/>
  <c r="AN429" i="15"/>
  <c r="AM429" i="15" s="1"/>
  <c r="AL429" i="15"/>
  <c r="AN428" i="15"/>
  <c r="AM428" i="15" s="1"/>
  <c r="AL428" i="15"/>
  <c r="AN427" i="15"/>
  <c r="AL427" i="15"/>
  <c r="AN426" i="15"/>
  <c r="AL426" i="15"/>
  <c r="AN425" i="15"/>
  <c r="AM425" i="15" s="1"/>
  <c r="AL425" i="15"/>
  <c r="AN424" i="15"/>
  <c r="AM424" i="15" s="1"/>
  <c r="AL424" i="15"/>
  <c r="AN423" i="15"/>
  <c r="AM423" i="15" s="1"/>
  <c r="AL423" i="15"/>
  <c r="AN422" i="15"/>
  <c r="AM422" i="15" s="1"/>
  <c r="AL422" i="15"/>
  <c r="AN421" i="15"/>
  <c r="AL421" i="15"/>
  <c r="AN420" i="15"/>
  <c r="AL420" i="15"/>
  <c r="AN419" i="15"/>
  <c r="AM419" i="15" s="1"/>
  <c r="AL419" i="15"/>
  <c r="AN418" i="15"/>
  <c r="AM418" i="15" s="1"/>
  <c r="AL418" i="15"/>
  <c r="AN417" i="15"/>
  <c r="AM417" i="15" s="1"/>
  <c r="AL417" i="15"/>
  <c r="AN416" i="15"/>
  <c r="AM416" i="15" s="1"/>
  <c r="AL416" i="15"/>
  <c r="AN415" i="15"/>
  <c r="AL415" i="15"/>
  <c r="AN414" i="15"/>
  <c r="AL414" i="15"/>
  <c r="AN413" i="15"/>
  <c r="AM413" i="15" s="1"/>
  <c r="AL413" i="15"/>
  <c r="AN412" i="15"/>
  <c r="AM412" i="15" s="1"/>
  <c r="AL412" i="15"/>
  <c r="AN411" i="15"/>
  <c r="AM411" i="15" s="1"/>
  <c r="AL411" i="15"/>
  <c r="AN410" i="15"/>
  <c r="AM410" i="15" s="1"/>
  <c r="AL410" i="15"/>
  <c r="AN409" i="15"/>
  <c r="AL409" i="15"/>
  <c r="AN408" i="15"/>
  <c r="AL408" i="15"/>
  <c r="AN407" i="15"/>
  <c r="AM407" i="15" s="1"/>
  <c r="AL407" i="15"/>
  <c r="AN406" i="15"/>
  <c r="AM406" i="15" s="1"/>
  <c r="AL406" i="15"/>
  <c r="AN405" i="15"/>
  <c r="AM405" i="15" s="1"/>
  <c r="AL405" i="15"/>
  <c r="AN404" i="15"/>
  <c r="AM404" i="15" s="1"/>
  <c r="AL404" i="15"/>
  <c r="AN403" i="15"/>
  <c r="AL403" i="15"/>
  <c r="AN402" i="15"/>
  <c r="AL402" i="15"/>
  <c r="AN401" i="15"/>
  <c r="AM401" i="15" s="1"/>
  <c r="AL401" i="15"/>
  <c r="AN400" i="15"/>
  <c r="AM400" i="15" s="1"/>
  <c r="AL400" i="15"/>
  <c r="AN399" i="15"/>
  <c r="AM399" i="15" s="1"/>
  <c r="AL399" i="15"/>
  <c r="AN398" i="15"/>
  <c r="AM398" i="15" s="1"/>
  <c r="AL398" i="15"/>
  <c r="AN397" i="15"/>
  <c r="AL397" i="15"/>
  <c r="AN396" i="15"/>
  <c r="AL396" i="15"/>
  <c r="AN395" i="15"/>
  <c r="AM395" i="15" s="1"/>
  <c r="AL395" i="15"/>
  <c r="AN394" i="15"/>
  <c r="AM394" i="15" s="1"/>
  <c r="AL394" i="15"/>
  <c r="AN393" i="15"/>
  <c r="AM393" i="15" s="1"/>
  <c r="AL393" i="15"/>
  <c r="AN392" i="15"/>
  <c r="AM392" i="15" s="1"/>
  <c r="AL392" i="15"/>
  <c r="AN391" i="15"/>
  <c r="AL391" i="15"/>
  <c r="AN390" i="15"/>
  <c r="AL390" i="15"/>
  <c r="AN389" i="15"/>
  <c r="AM389" i="15" s="1"/>
  <c r="AL389" i="15"/>
  <c r="AN388" i="15"/>
  <c r="AM388" i="15" s="1"/>
  <c r="AL388" i="15"/>
  <c r="AN387" i="15"/>
  <c r="AM387" i="15" s="1"/>
  <c r="AL387" i="15"/>
  <c r="AN386" i="15"/>
  <c r="AM386" i="15" s="1"/>
  <c r="AL386" i="15"/>
  <c r="AN385" i="15"/>
  <c r="AL385" i="15"/>
  <c r="AN384" i="15"/>
  <c r="AL384" i="15"/>
  <c r="AN383" i="15"/>
  <c r="AM383" i="15" s="1"/>
  <c r="AL383" i="15"/>
  <c r="AN382" i="15"/>
  <c r="AM382" i="15" s="1"/>
  <c r="AL382" i="15"/>
  <c r="AN381" i="15"/>
  <c r="AM381" i="15" s="1"/>
  <c r="AL381" i="15"/>
  <c r="AN380" i="15"/>
  <c r="AM380" i="15" s="1"/>
  <c r="AL380" i="15"/>
  <c r="AN379" i="15"/>
  <c r="AL379" i="15"/>
  <c r="AN378" i="15"/>
  <c r="AL378" i="15"/>
  <c r="AN377" i="15"/>
  <c r="AM377" i="15" s="1"/>
  <c r="AL377" i="15"/>
  <c r="AN376" i="15"/>
  <c r="AM376" i="15" s="1"/>
  <c r="AL376" i="15"/>
  <c r="AN375" i="15"/>
  <c r="AM375" i="15" s="1"/>
  <c r="AL375" i="15"/>
  <c r="AN374" i="15"/>
  <c r="AL374" i="15"/>
  <c r="AN373" i="15"/>
  <c r="AL373" i="15"/>
  <c r="AN372" i="15"/>
  <c r="AL372" i="15"/>
  <c r="AN371" i="15"/>
  <c r="AM371" i="15" s="1"/>
  <c r="AL371" i="15"/>
  <c r="AN370" i="15"/>
  <c r="AM370" i="15" s="1"/>
  <c r="AL370" i="15"/>
  <c r="AN369" i="15"/>
  <c r="AM369" i="15" s="1"/>
  <c r="AL369" i="15"/>
  <c r="AN368" i="15"/>
  <c r="AL368" i="15"/>
  <c r="AN367" i="15"/>
  <c r="AL367" i="15"/>
  <c r="AN366" i="15"/>
  <c r="AL366" i="15"/>
  <c r="AN365" i="15"/>
  <c r="AM365" i="15" s="1"/>
  <c r="AL365" i="15"/>
  <c r="AN364" i="15"/>
  <c r="AM364" i="15" s="1"/>
  <c r="AL364" i="15"/>
  <c r="AN363" i="15"/>
  <c r="AM363" i="15" s="1"/>
  <c r="AL363" i="15"/>
  <c r="AN362" i="15"/>
  <c r="AL362" i="15"/>
  <c r="AN361" i="15"/>
  <c r="AL361" i="15"/>
  <c r="AN360" i="15"/>
  <c r="AL360" i="15"/>
  <c r="AN359" i="15"/>
  <c r="AM359" i="15" s="1"/>
  <c r="AL359" i="15"/>
  <c r="AN358" i="15"/>
  <c r="AL358" i="15"/>
  <c r="AN357" i="15"/>
  <c r="AM357" i="15" s="1"/>
  <c r="AL357" i="15"/>
  <c r="AN356" i="15"/>
  <c r="AL356" i="15"/>
  <c r="AN355" i="15"/>
  <c r="AM355" i="15" s="1"/>
  <c r="AL355" i="15"/>
  <c r="AN354" i="15"/>
  <c r="AL354" i="15"/>
  <c r="AN353" i="15"/>
  <c r="AM353" i="15" s="1"/>
  <c r="AL353" i="15"/>
  <c r="AN352" i="15"/>
  <c r="AL352" i="15"/>
  <c r="AN351" i="15"/>
  <c r="AM351" i="15" s="1"/>
  <c r="AL351" i="15"/>
  <c r="AN350" i="15"/>
  <c r="AL350" i="15"/>
  <c r="AN349" i="15"/>
  <c r="AL349" i="15"/>
  <c r="AN348" i="15"/>
  <c r="AL348" i="15"/>
  <c r="AN347" i="15"/>
  <c r="AM347" i="15" s="1"/>
  <c r="AL347" i="15"/>
  <c r="AN346" i="15"/>
  <c r="AL346" i="15"/>
  <c r="AN345" i="15"/>
  <c r="AM345" i="15" s="1"/>
  <c r="AL345" i="15"/>
  <c r="AN344" i="15"/>
  <c r="AL344" i="15"/>
  <c r="AN343" i="15"/>
  <c r="AL343" i="15"/>
  <c r="AN342" i="15"/>
  <c r="AL342" i="15"/>
  <c r="AN341" i="15"/>
  <c r="AM341" i="15" s="1"/>
  <c r="AL341" i="15"/>
  <c r="AN340" i="15"/>
  <c r="AL340" i="15"/>
  <c r="AN339" i="15"/>
  <c r="AM339" i="15" s="1"/>
  <c r="AL339" i="15"/>
  <c r="AN338" i="15"/>
  <c r="AL338" i="15"/>
  <c r="AN337" i="15"/>
  <c r="AL337" i="15"/>
  <c r="AN336" i="15"/>
  <c r="AL336" i="15"/>
  <c r="AN335" i="15"/>
  <c r="AM335" i="15" s="1"/>
  <c r="AL335" i="15"/>
  <c r="AN334" i="15"/>
  <c r="AL334" i="15"/>
  <c r="AN333" i="15"/>
  <c r="AM333" i="15" s="1"/>
  <c r="AL333" i="15"/>
  <c r="AN332" i="15"/>
  <c r="AL332" i="15"/>
  <c r="AN331" i="15"/>
  <c r="AL331" i="15"/>
  <c r="AN330" i="15"/>
  <c r="AL330" i="15"/>
  <c r="AN329" i="15"/>
  <c r="AM329" i="15" s="1"/>
  <c r="AL329" i="15"/>
  <c r="AN328" i="15"/>
  <c r="AL328" i="15"/>
  <c r="AN327" i="15"/>
  <c r="AM327" i="15" s="1"/>
  <c r="AL327" i="15"/>
  <c r="AN326" i="15"/>
  <c r="AL326" i="15"/>
  <c r="AN325" i="15"/>
  <c r="AL325" i="15"/>
  <c r="AN324" i="15"/>
  <c r="AL324" i="15"/>
  <c r="AN323" i="15"/>
  <c r="AM323" i="15" s="1"/>
  <c r="AL323" i="15"/>
  <c r="AN322" i="15"/>
  <c r="AL322" i="15"/>
  <c r="AN321" i="15"/>
  <c r="AM321" i="15" s="1"/>
  <c r="AL321" i="15"/>
  <c r="AN320" i="15"/>
  <c r="AL320" i="15"/>
  <c r="AN319" i="15"/>
  <c r="AL319" i="15"/>
  <c r="AN318" i="15"/>
  <c r="AL318" i="15"/>
  <c r="AN317" i="15"/>
  <c r="AM317" i="15" s="1"/>
  <c r="AL317" i="15"/>
  <c r="AN316" i="15"/>
  <c r="AL316" i="15"/>
  <c r="AN315" i="15"/>
  <c r="AM315" i="15" s="1"/>
  <c r="AL315" i="15"/>
  <c r="AN314" i="15"/>
  <c r="AL314" i="15"/>
  <c r="AN313" i="15"/>
  <c r="AL313" i="15"/>
  <c r="AN312" i="15"/>
  <c r="AL312" i="15"/>
  <c r="AN311" i="15"/>
  <c r="AM311" i="15" s="1"/>
  <c r="AL311" i="15"/>
  <c r="AN310" i="15"/>
  <c r="AL310" i="15"/>
  <c r="AN309" i="15"/>
  <c r="AM309" i="15" s="1"/>
  <c r="AL309" i="15"/>
  <c r="AN308" i="15"/>
  <c r="AL308" i="15"/>
  <c r="AN307" i="15"/>
  <c r="AL307" i="15"/>
  <c r="AN306" i="15"/>
  <c r="AL306" i="15"/>
  <c r="AN305" i="15"/>
  <c r="AM305" i="15" s="1"/>
  <c r="AL305" i="15"/>
  <c r="AN304" i="15"/>
  <c r="AL304" i="15"/>
  <c r="AN303" i="15"/>
  <c r="AM303" i="15" s="1"/>
  <c r="AL303" i="15"/>
  <c r="AN302" i="15"/>
  <c r="AL302" i="15"/>
  <c r="AN301" i="15"/>
  <c r="AL301" i="15"/>
  <c r="AN300" i="15"/>
  <c r="AL300" i="15"/>
  <c r="AN299" i="15"/>
  <c r="AM299" i="15" s="1"/>
  <c r="AL299" i="15"/>
  <c r="AN298" i="15"/>
  <c r="AL298" i="15"/>
  <c r="AN297" i="15"/>
  <c r="AM297" i="15" s="1"/>
  <c r="AL297" i="15"/>
  <c r="AN296" i="15"/>
  <c r="AL296" i="15"/>
  <c r="AN295" i="15"/>
  <c r="AL295" i="15"/>
  <c r="AN294" i="15"/>
  <c r="AL294" i="15"/>
  <c r="AN293" i="15"/>
  <c r="AM293" i="15" s="1"/>
  <c r="AL293" i="15"/>
  <c r="AN292" i="15"/>
  <c r="AL292" i="15"/>
  <c r="AN291" i="15"/>
  <c r="AM291" i="15" s="1"/>
  <c r="AL291" i="15"/>
  <c r="AN290" i="15"/>
  <c r="AL290" i="15"/>
  <c r="AN289" i="15"/>
  <c r="AL289" i="15"/>
  <c r="AN288" i="15"/>
  <c r="AL288" i="15"/>
  <c r="AN287" i="15"/>
  <c r="AM287" i="15" s="1"/>
  <c r="AL287" i="15"/>
  <c r="AN286" i="15"/>
  <c r="AL286" i="15"/>
  <c r="AN285" i="15"/>
  <c r="AM285" i="15" s="1"/>
  <c r="AL285" i="15"/>
  <c r="AN284" i="15"/>
  <c r="AL284" i="15"/>
  <c r="AN283" i="15"/>
  <c r="AL283" i="15"/>
  <c r="AN282" i="15"/>
  <c r="AL282" i="15"/>
  <c r="AN281" i="15"/>
  <c r="AM281" i="15" s="1"/>
  <c r="AL281" i="15"/>
  <c r="AN280" i="15"/>
  <c r="AL280" i="15"/>
  <c r="AN279" i="15"/>
  <c r="AM279" i="15" s="1"/>
  <c r="AL279" i="15"/>
  <c r="AN278" i="15"/>
  <c r="AL278" i="15"/>
  <c r="AN277" i="15"/>
  <c r="AL277" i="15"/>
  <c r="AN276" i="15"/>
  <c r="AL276" i="15"/>
  <c r="AN275" i="15"/>
  <c r="AM275" i="15" s="1"/>
  <c r="AL275" i="15"/>
  <c r="AN274" i="15"/>
  <c r="AL274" i="15"/>
  <c r="AN273" i="15"/>
  <c r="AM273" i="15" s="1"/>
  <c r="AL273" i="15"/>
  <c r="AN272" i="15"/>
  <c r="AL272" i="15"/>
  <c r="AN271" i="15"/>
  <c r="AL271" i="15"/>
  <c r="AN270" i="15"/>
  <c r="AL270" i="15"/>
  <c r="AN269" i="15"/>
  <c r="AM269" i="15" s="1"/>
  <c r="AL269" i="15"/>
  <c r="AN268" i="15"/>
  <c r="AL268" i="15"/>
  <c r="AN267" i="15"/>
  <c r="AM267" i="15" s="1"/>
  <c r="AL267" i="15"/>
  <c r="AN266" i="15"/>
  <c r="AL266" i="15"/>
  <c r="AN265" i="15"/>
  <c r="AL265" i="15"/>
  <c r="AN264" i="15"/>
  <c r="AL264" i="15"/>
  <c r="AN263" i="15"/>
  <c r="AM263" i="15" s="1"/>
  <c r="AL263" i="15"/>
  <c r="AN262" i="15"/>
  <c r="AL262" i="15"/>
  <c r="AN261" i="15"/>
  <c r="AM261" i="15" s="1"/>
  <c r="AL261" i="15"/>
  <c r="AN260" i="15"/>
  <c r="AL260" i="15"/>
  <c r="AN259" i="15"/>
  <c r="AL259" i="15"/>
  <c r="AN258" i="15"/>
  <c r="AL258" i="15"/>
  <c r="AN257" i="15"/>
  <c r="AM257" i="15" s="1"/>
  <c r="AL257" i="15"/>
  <c r="AN256" i="15"/>
  <c r="AL256" i="15"/>
  <c r="AN255" i="15"/>
  <c r="AM255" i="15" s="1"/>
  <c r="AL255" i="15"/>
  <c r="AN254" i="15"/>
  <c r="AL254" i="15"/>
  <c r="AN253" i="15"/>
  <c r="AL253" i="15"/>
  <c r="AN252" i="15"/>
  <c r="AL252" i="15"/>
  <c r="AN251" i="15"/>
  <c r="AM251" i="15" s="1"/>
  <c r="AL251" i="15"/>
  <c r="AN250" i="15"/>
  <c r="AL250" i="15"/>
  <c r="AN249" i="15"/>
  <c r="AM249" i="15" s="1"/>
  <c r="AL249" i="15"/>
  <c r="AN248" i="15"/>
  <c r="AL248" i="15"/>
  <c r="AN247" i="15"/>
  <c r="AL247" i="15"/>
  <c r="AN246" i="15"/>
  <c r="AL246" i="15"/>
  <c r="AN245" i="15"/>
  <c r="AM245" i="15" s="1"/>
  <c r="AL245" i="15"/>
  <c r="AN244" i="15"/>
  <c r="AL244" i="15"/>
  <c r="AN243" i="15"/>
  <c r="AM243" i="15" s="1"/>
  <c r="AL243" i="15"/>
  <c r="AN242" i="15"/>
  <c r="AL242" i="15"/>
  <c r="AN241" i="15"/>
  <c r="AL241" i="15"/>
  <c r="AN240" i="15"/>
  <c r="AL240" i="15"/>
  <c r="AN239" i="15"/>
  <c r="AM239" i="15" s="1"/>
  <c r="AL239" i="15"/>
  <c r="AN238" i="15"/>
  <c r="AL238" i="15"/>
  <c r="AN237" i="15"/>
  <c r="AM237" i="15" s="1"/>
  <c r="AL237" i="15"/>
  <c r="AN236" i="15"/>
  <c r="AL236" i="15"/>
  <c r="AN235" i="15"/>
  <c r="AL235" i="15"/>
  <c r="AN234" i="15"/>
  <c r="AL234" i="15"/>
  <c r="AN233" i="15"/>
  <c r="AM233" i="15" s="1"/>
  <c r="AL233" i="15"/>
  <c r="AN232" i="15"/>
  <c r="AL232" i="15"/>
  <c r="AN231" i="15"/>
  <c r="AM231" i="15" s="1"/>
  <c r="AL231" i="15"/>
  <c r="AN230" i="15"/>
  <c r="AL230" i="15"/>
  <c r="AN229" i="15"/>
  <c r="AL229" i="15"/>
  <c r="AN228" i="15"/>
  <c r="AL228" i="15"/>
  <c r="AN227" i="15"/>
  <c r="AM227" i="15" s="1"/>
  <c r="AL227" i="15"/>
  <c r="AN226" i="15"/>
  <c r="AL226" i="15"/>
  <c r="AN225" i="15"/>
  <c r="AM225" i="15" s="1"/>
  <c r="AL225" i="15"/>
  <c r="AN224" i="15"/>
  <c r="AL224" i="15"/>
  <c r="AN223" i="15"/>
  <c r="AL223" i="15"/>
  <c r="AN222" i="15"/>
  <c r="AL222" i="15"/>
  <c r="AN221" i="15"/>
  <c r="AM221" i="15" s="1"/>
  <c r="AL221" i="15"/>
  <c r="AN220" i="15"/>
  <c r="AL220" i="15"/>
  <c r="AN219" i="15"/>
  <c r="AM219" i="15" s="1"/>
  <c r="AL219" i="15"/>
  <c r="AN218" i="15"/>
  <c r="AL218" i="15"/>
  <c r="AN217" i="15"/>
  <c r="AL217" i="15"/>
  <c r="AN216" i="15"/>
  <c r="AL216" i="15"/>
  <c r="AN215" i="15"/>
  <c r="AM215" i="15" s="1"/>
  <c r="AL215" i="15"/>
  <c r="AN214" i="15"/>
  <c r="AL214" i="15"/>
  <c r="AN213" i="15"/>
  <c r="AM213" i="15" s="1"/>
  <c r="AL213" i="15"/>
  <c r="AN212" i="15"/>
  <c r="AL212" i="15"/>
  <c r="AN211" i="15"/>
  <c r="AL211" i="15"/>
  <c r="AN210" i="15"/>
  <c r="AL210" i="15"/>
  <c r="AN209" i="15"/>
  <c r="AM209" i="15" s="1"/>
  <c r="AL209" i="15"/>
  <c r="AN208" i="15"/>
  <c r="AL208" i="15"/>
  <c r="AN207" i="15"/>
  <c r="AM207" i="15" s="1"/>
  <c r="AL207" i="15"/>
  <c r="AN206" i="15"/>
  <c r="AL206" i="15"/>
  <c r="AN205" i="15"/>
  <c r="AL205" i="15"/>
  <c r="AN204" i="15"/>
  <c r="AL204" i="15"/>
  <c r="AN203" i="15"/>
  <c r="AM203" i="15" s="1"/>
  <c r="AL203" i="15"/>
  <c r="AN202" i="15"/>
  <c r="AL202" i="15"/>
  <c r="AN201" i="15"/>
  <c r="AM201" i="15" s="1"/>
  <c r="AL201" i="15"/>
  <c r="AN200" i="15"/>
  <c r="AL200" i="15"/>
  <c r="AN199" i="15"/>
  <c r="AL199" i="15"/>
  <c r="AN198" i="15"/>
  <c r="AL198" i="15"/>
  <c r="AN197" i="15"/>
  <c r="AM197" i="15" s="1"/>
  <c r="AL197" i="15"/>
  <c r="AN196" i="15"/>
  <c r="AL196" i="15"/>
  <c r="AN195" i="15"/>
  <c r="AM195" i="15" s="1"/>
  <c r="AL195" i="15"/>
  <c r="AN194" i="15"/>
  <c r="AL194" i="15"/>
  <c r="AN193" i="15"/>
  <c r="AL193" i="15"/>
  <c r="AN192" i="15"/>
  <c r="AL192" i="15"/>
  <c r="AN191" i="15"/>
  <c r="AM191" i="15" s="1"/>
  <c r="AL191" i="15"/>
  <c r="AN190" i="15"/>
  <c r="AL190" i="15"/>
  <c r="AN189" i="15"/>
  <c r="AM189" i="15" s="1"/>
  <c r="AL189" i="15"/>
  <c r="AN188" i="15"/>
  <c r="AL188" i="15"/>
  <c r="AN187" i="15"/>
  <c r="AL187" i="15"/>
  <c r="AN186" i="15"/>
  <c r="AL186" i="15"/>
  <c r="AN185" i="15"/>
  <c r="AM185" i="15" s="1"/>
  <c r="AL185" i="15"/>
  <c r="AN184" i="15"/>
  <c r="AL184" i="15"/>
  <c r="AN183" i="15"/>
  <c r="AM183" i="15" s="1"/>
  <c r="AL183" i="15"/>
  <c r="AN182" i="15"/>
  <c r="AL182" i="15"/>
  <c r="AN181" i="15"/>
  <c r="AL181" i="15"/>
  <c r="AN180" i="15"/>
  <c r="AL180" i="15"/>
  <c r="AN179" i="15"/>
  <c r="AM179" i="15" s="1"/>
  <c r="AL179" i="15"/>
  <c r="AN178" i="15"/>
  <c r="AL178" i="15"/>
  <c r="AN177" i="15"/>
  <c r="AM177" i="15" s="1"/>
  <c r="AL177" i="15"/>
  <c r="AN176" i="15"/>
  <c r="AL176" i="15"/>
  <c r="AN175" i="15"/>
  <c r="AL175" i="15"/>
  <c r="AN174" i="15"/>
  <c r="AL174" i="15"/>
  <c r="AN173" i="15"/>
  <c r="AM173" i="15" s="1"/>
  <c r="AL173" i="15"/>
  <c r="AN172" i="15"/>
  <c r="AL172" i="15"/>
  <c r="AN171" i="15"/>
  <c r="AM171" i="15" s="1"/>
  <c r="AL171" i="15"/>
  <c r="AN170" i="15"/>
  <c r="AL170" i="15"/>
  <c r="AN169" i="15"/>
  <c r="AL169" i="15"/>
  <c r="AN168" i="15"/>
  <c r="AL168" i="15"/>
  <c r="AN167" i="15"/>
  <c r="AM167" i="15" s="1"/>
  <c r="AL167" i="15"/>
  <c r="AN166" i="15"/>
  <c r="AL166" i="15"/>
  <c r="AN165" i="15"/>
  <c r="AM165" i="15" s="1"/>
  <c r="AL165" i="15"/>
  <c r="AN164" i="15"/>
  <c r="AL164" i="15"/>
  <c r="AN163" i="15"/>
  <c r="AL163" i="15"/>
  <c r="AN162" i="15"/>
  <c r="AL162" i="15"/>
  <c r="AN161" i="15"/>
  <c r="AM161" i="15" s="1"/>
  <c r="AL161" i="15"/>
  <c r="AN160" i="15"/>
  <c r="AL160" i="15"/>
  <c r="AN159" i="15"/>
  <c r="AM159" i="15" s="1"/>
  <c r="AL159" i="15"/>
  <c r="AN158" i="15"/>
  <c r="AL158" i="15"/>
  <c r="AN157" i="15"/>
  <c r="AL157" i="15"/>
  <c r="AN156" i="15"/>
  <c r="AL156" i="15"/>
  <c r="AN155" i="15"/>
  <c r="AM155" i="15" s="1"/>
  <c r="AL155" i="15"/>
  <c r="AN154" i="15"/>
  <c r="AL154" i="15"/>
  <c r="AN153" i="15"/>
  <c r="AM153" i="15" s="1"/>
  <c r="AL153" i="15"/>
  <c r="AN152" i="15"/>
  <c r="AL152" i="15"/>
  <c r="AN151" i="15"/>
  <c r="AL151" i="15"/>
  <c r="AN150" i="15"/>
  <c r="AL150" i="15"/>
  <c r="AN149" i="15"/>
  <c r="AM149" i="15" s="1"/>
  <c r="AL149" i="15"/>
  <c r="AN148" i="15"/>
  <c r="AL148" i="15"/>
  <c r="AN147" i="15"/>
  <c r="AM147" i="15" s="1"/>
  <c r="AL147" i="15"/>
  <c r="AN146" i="15"/>
  <c r="AL146" i="15"/>
  <c r="AN145" i="15"/>
  <c r="AL145" i="15"/>
  <c r="AN144" i="15"/>
  <c r="AL144" i="15"/>
  <c r="AN143" i="15"/>
  <c r="AM143" i="15" s="1"/>
  <c r="AL143" i="15"/>
  <c r="AN142" i="15"/>
  <c r="AL142" i="15"/>
  <c r="AN141" i="15"/>
  <c r="AM141" i="15" s="1"/>
  <c r="AL141" i="15"/>
  <c r="AN140" i="15"/>
  <c r="AL140" i="15"/>
  <c r="AN139" i="15"/>
  <c r="AM139" i="15" s="1"/>
  <c r="AL139" i="15"/>
  <c r="AN138" i="15"/>
  <c r="AL138" i="15"/>
  <c r="AN137" i="15"/>
  <c r="AM137" i="15" s="1"/>
  <c r="AL137" i="15"/>
  <c r="AN136" i="15"/>
  <c r="AL136" i="15"/>
  <c r="AN135" i="15"/>
  <c r="AM135" i="15" s="1"/>
  <c r="AL135" i="15"/>
  <c r="AN134" i="15"/>
  <c r="AL134" i="15"/>
  <c r="AN133" i="15"/>
  <c r="AM133" i="15" s="1"/>
  <c r="AL133" i="15"/>
  <c r="AN132" i="15"/>
  <c r="AL132" i="15"/>
  <c r="AN131" i="15"/>
  <c r="AM131" i="15" s="1"/>
  <c r="AL131" i="15"/>
  <c r="AN130" i="15"/>
  <c r="AL130" i="15"/>
  <c r="AN129" i="15"/>
  <c r="AM129" i="15" s="1"/>
  <c r="AL129" i="15"/>
  <c r="AN128" i="15"/>
  <c r="AL128" i="15"/>
  <c r="AN127" i="15"/>
  <c r="AL127" i="15"/>
  <c r="AN126" i="15"/>
  <c r="AL126" i="15"/>
  <c r="AN125" i="15"/>
  <c r="AM125" i="15" s="1"/>
  <c r="AL125" i="15"/>
  <c r="AN124" i="15"/>
  <c r="AL124" i="15"/>
  <c r="AN123" i="15"/>
  <c r="AM123" i="15" s="1"/>
  <c r="AL123" i="15"/>
  <c r="AN122" i="15"/>
  <c r="AL122" i="15"/>
  <c r="AN121" i="15"/>
  <c r="AM121" i="15" s="1"/>
  <c r="AL121" i="15"/>
  <c r="AN120" i="15"/>
  <c r="AL120" i="15"/>
  <c r="AN119" i="15"/>
  <c r="AM119" i="15" s="1"/>
  <c r="AL119" i="15"/>
  <c r="AN118" i="15"/>
  <c r="AL118" i="15"/>
  <c r="AN117" i="15"/>
  <c r="AM117" i="15" s="1"/>
  <c r="AL117" i="15"/>
  <c r="AN116" i="15"/>
  <c r="AL116" i="15"/>
  <c r="AN115" i="15"/>
  <c r="AM115" i="15" s="1"/>
  <c r="AL115" i="15"/>
  <c r="AN114" i="15"/>
  <c r="AL114" i="15"/>
  <c r="AN113" i="15"/>
  <c r="AM113" i="15" s="1"/>
  <c r="AL113" i="15"/>
  <c r="AN112" i="15"/>
  <c r="AL112" i="15"/>
  <c r="AN111" i="15"/>
  <c r="AM111" i="15" s="1"/>
  <c r="AL111" i="15"/>
  <c r="AN110" i="15"/>
  <c r="AL110" i="15"/>
  <c r="AN109" i="15"/>
  <c r="AM109" i="15" s="1"/>
  <c r="AL109" i="15"/>
  <c r="AN108" i="15"/>
  <c r="AL108" i="15"/>
  <c r="AN107" i="15"/>
  <c r="AM107" i="15" s="1"/>
  <c r="AL107" i="15"/>
  <c r="AN106" i="15"/>
  <c r="AL106" i="15"/>
  <c r="AN105" i="15"/>
  <c r="AM105" i="15" s="1"/>
  <c r="AL105" i="15"/>
  <c r="AN104" i="15"/>
  <c r="AL104" i="15"/>
  <c r="AN103" i="15"/>
  <c r="AM103" i="15" s="1"/>
  <c r="AL103" i="15"/>
  <c r="AN102" i="15"/>
  <c r="AL102" i="15"/>
  <c r="AN101" i="15"/>
  <c r="AM101" i="15" s="1"/>
  <c r="AL101" i="15"/>
  <c r="AN100" i="15"/>
  <c r="AL100" i="15"/>
  <c r="AN99" i="15"/>
  <c r="AM99" i="15" s="1"/>
  <c r="AL99" i="15"/>
  <c r="AN98" i="15"/>
  <c r="AL98" i="15"/>
  <c r="AN97" i="15"/>
  <c r="AM97" i="15" s="1"/>
  <c r="AL97" i="15"/>
  <c r="AN96" i="15"/>
  <c r="AL96" i="15"/>
  <c r="AN95" i="15"/>
  <c r="AM95" i="15" s="1"/>
  <c r="AL95" i="15"/>
  <c r="AN94" i="15"/>
  <c r="AL94" i="15"/>
  <c r="AN93" i="15"/>
  <c r="AM93" i="15" s="1"/>
  <c r="AL93" i="15"/>
  <c r="AN92" i="15"/>
  <c r="AL92" i="15"/>
  <c r="AN91" i="15"/>
  <c r="AL91" i="15"/>
  <c r="AN90" i="15"/>
  <c r="AL90" i="15"/>
  <c r="AN89" i="15"/>
  <c r="AM89" i="15" s="1"/>
  <c r="AL89" i="15"/>
  <c r="AN88" i="15"/>
  <c r="AL88" i="15"/>
  <c r="AN87" i="15"/>
  <c r="AM87" i="15" s="1"/>
  <c r="AL87" i="15"/>
  <c r="AN86" i="15"/>
  <c r="AL86" i="15"/>
  <c r="AN85" i="15"/>
  <c r="AL85" i="15"/>
  <c r="AN84" i="15"/>
  <c r="AL84" i="15"/>
  <c r="AN83" i="15"/>
  <c r="AM83" i="15" s="1"/>
  <c r="AL83" i="15"/>
  <c r="AN82" i="15"/>
  <c r="AL82" i="15"/>
  <c r="AN81" i="15"/>
  <c r="AM81" i="15" s="1"/>
  <c r="AL81" i="15"/>
  <c r="AN80" i="15"/>
  <c r="AL80" i="15"/>
  <c r="AN79" i="15"/>
  <c r="AL79" i="15"/>
  <c r="AN78" i="15"/>
  <c r="AL78" i="15"/>
  <c r="AN77" i="15"/>
  <c r="AM77" i="15" s="1"/>
  <c r="AL77" i="15"/>
  <c r="AN76" i="15"/>
  <c r="AL76" i="15"/>
  <c r="AN75" i="15"/>
  <c r="AM75" i="15" s="1"/>
  <c r="AL75" i="15"/>
  <c r="AN74" i="15"/>
  <c r="AL74" i="15"/>
  <c r="AN73" i="15"/>
  <c r="AL73" i="15"/>
  <c r="AN72" i="15"/>
  <c r="AL72" i="15"/>
  <c r="AN71" i="15"/>
  <c r="AM71" i="15" s="1"/>
  <c r="AL71" i="15"/>
  <c r="AN70" i="15"/>
  <c r="AL70" i="15"/>
  <c r="AN69" i="15"/>
  <c r="AL69" i="15"/>
  <c r="AN68" i="15"/>
  <c r="AL68" i="15"/>
  <c r="AN67" i="15"/>
  <c r="AL67" i="15"/>
  <c r="AN66" i="15"/>
  <c r="AL66" i="15"/>
  <c r="AN65" i="15"/>
  <c r="AM65" i="15" s="1"/>
  <c r="AL65" i="15"/>
  <c r="AN64" i="15"/>
  <c r="AL64" i="15"/>
  <c r="AN63" i="15"/>
  <c r="AM63" i="15" s="1"/>
  <c r="AL63" i="15"/>
  <c r="AN62" i="15"/>
  <c r="AL62" i="15"/>
  <c r="AN61" i="15"/>
  <c r="AL61" i="15"/>
  <c r="AN60" i="15"/>
  <c r="AL60" i="15"/>
  <c r="AN59" i="15"/>
  <c r="AM59" i="15" s="1"/>
  <c r="AL59" i="15"/>
  <c r="AN58" i="15"/>
  <c r="AL58" i="15"/>
  <c r="AN57" i="15"/>
  <c r="AM57" i="15" s="1"/>
  <c r="AL57" i="15"/>
  <c r="AN56" i="15"/>
  <c r="AL56" i="15"/>
  <c r="AN55" i="15"/>
  <c r="AL55" i="15"/>
  <c r="AN54" i="15"/>
  <c r="AL54" i="15"/>
  <c r="AN53" i="15"/>
  <c r="AM53" i="15" s="1"/>
  <c r="AL53" i="15"/>
  <c r="AN52" i="15"/>
  <c r="AL52" i="15"/>
  <c r="AN51" i="15"/>
  <c r="AM51" i="15" s="1"/>
  <c r="AL51" i="15"/>
  <c r="AN50" i="15"/>
  <c r="AL50" i="15"/>
  <c r="AN49" i="15"/>
  <c r="AL49" i="15"/>
  <c r="AN48" i="15"/>
  <c r="AL48" i="15"/>
  <c r="AN47" i="15"/>
  <c r="AM47" i="15" s="1"/>
  <c r="AL47" i="15"/>
  <c r="AN46" i="15"/>
  <c r="AL46" i="15"/>
  <c r="AN45" i="15"/>
  <c r="AM45" i="15" s="1"/>
  <c r="AL45" i="15"/>
  <c r="AN44" i="15"/>
  <c r="AL44" i="15"/>
  <c r="AN43" i="15"/>
  <c r="AL43" i="15"/>
  <c r="AN42" i="15"/>
  <c r="AL42" i="15"/>
  <c r="AN41" i="15"/>
  <c r="AM41" i="15" s="1"/>
  <c r="AL41" i="15"/>
  <c r="AN40" i="15"/>
  <c r="AL40" i="15"/>
  <c r="AN39" i="15"/>
  <c r="AL39" i="15"/>
  <c r="AN38" i="15"/>
  <c r="AL38" i="15"/>
  <c r="AN37" i="15"/>
  <c r="AL37" i="15"/>
  <c r="AN36" i="15"/>
  <c r="AL36" i="15"/>
  <c r="AN35" i="15"/>
  <c r="AM35" i="15" s="1"/>
  <c r="AL35" i="15"/>
  <c r="AN34" i="15"/>
  <c r="AL34" i="15"/>
  <c r="AN33" i="15"/>
  <c r="AL33" i="15"/>
  <c r="AN32" i="15"/>
  <c r="AL32" i="15"/>
  <c r="AN31" i="15"/>
  <c r="AL31" i="15"/>
  <c r="AN30" i="15"/>
  <c r="AL30" i="15"/>
  <c r="AN29" i="15"/>
  <c r="AM29" i="15" s="1"/>
  <c r="AL29" i="15"/>
  <c r="AN28" i="15"/>
  <c r="AL28" i="15"/>
  <c r="AN27" i="15"/>
  <c r="AM27" i="15" s="1"/>
  <c r="AL27" i="15"/>
  <c r="AN26" i="15"/>
  <c r="AL26" i="15"/>
  <c r="AN25" i="15"/>
  <c r="AL25" i="15"/>
  <c r="AN24" i="15"/>
  <c r="AL24" i="15"/>
  <c r="AN23" i="15"/>
  <c r="AM23" i="15" s="1"/>
  <c r="AL23" i="15"/>
  <c r="AN22" i="15"/>
  <c r="AL22" i="15"/>
  <c r="AN21" i="15"/>
  <c r="AL21" i="15"/>
  <c r="AN20" i="15"/>
  <c r="AL20" i="15"/>
  <c r="AN19" i="15"/>
  <c r="AL19" i="15"/>
  <c r="AN18" i="15"/>
  <c r="AL18" i="15"/>
  <c r="AN17" i="15"/>
  <c r="AM17" i="15" s="1"/>
  <c r="AL17" i="15"/>
  <c r="AN16" i="15"/>
  <c r="AL16" i="15"/>
  <c r="AN15" i="15"/>
  <c r="AM15" i="15" s="1"/>
  <c r="AL15" i="15"/>
  <c r="AN14" i="15"/>
  <c r="AL14" i="15"/>
  <c r="AN13" i="15"/>
  <c r="AL13" i="15"/>
  <c r="AN12" i="15"/>
  <c r="AL12" i="15"/>
  <c r="AN11" i="15"/>
  <c r="AM11" i="15" s="1"/>
  <c r="AL11" i="15"/>
  <c r="AN10" i="15"/>
  <c r="AL10" i="15"/>
  <c r="AN9" i="15"/>
  <c r="AM9" i="15" s="1"/>
  <c r="AL9" i="15"/>
  <c r="AN8" i="15"/>
  <c r="AL8" i="15"/>
  <c r="AN7" i="15"/>
  <c r="AL7" i="15"/>
  <c r="AN6" i="15"/>
  <c r="AL6" i="15"/>
  <c r="AN5" i="15"/>
  <c r="AM5" i="15" s="1"/>
  <c r="AL5" i="15"/>
  <c r="AN4" i="15"/>
  <c r="AL4" i="15"/>
  <c r="AN3" i="15"/>
  <c r="AM3" i="15" s="1"/>
  <c r="AL3" i="15"/>
  <c r="AK466" i="15"/>
  <c r="AJ466" i="15"/>
  <c r="AK465" i="15"/>
  <c r="AJ465" i="15"/>
  <c r="AK464" i="15"/>
  <c r="AJ464" i="15"/>
  <c r="AK463" i="15"/>
  <c r="AJ463" i="15"/>
  <c r="AK462" i="15"/>
  <c r="AJ462" i="15"/>
  <c r="AK461" i="15"/>
  <c r="AJ461" i="15"/>
  <c r="AK460" i="15"/>
  <c r="AJ460" i="15"/>
  <c r="AK459" i="15"/>
  <c r="AJ459" i="15"/>
  <c r="AK458" i="15"/>
  <c r="AJ458" i="15"/>
  <c r="AK457" i="15"/>
  <c r="AJ457" i="15"/>
  <c r="AK456" i="15"/>
  <c r="AJ456" i="15"/>
  <c r="AK455" i="15"/>
  <c r="AJ455" i="15"/>
  <c r="AK454" i="15"/>
  <c r="AJ454" i="15"/>
  <c r="AK453" i="15"/>
  <c r="AJ453" i="15"/>
  <c r="AK452" i="15"/>
  <c r="AJ452" i="15"/>
  <c r="AK451" i="15"/>
  <c r="AJ451" i="15"/>
  <c r="AK450" i="15"/>
  <c r="AJ450" i="15"/>
  <c r="AK449" i="15"/>
  <c r="AJ449" i="15"/>
  <c r="AK448" i="15"/>
  <c r="AJ448" i="15"/>
  <c r="AK447" i="15"/>
  <c r="AJ447" i="15"/>
  <c r="AK446" i="15"/>
  <c r="AJ446" i="15"/>
  <c r="AK445" i="15"/>
  <c r="AJ445" i="15"/>
  <c r="AK444" i="15"/>
  <c r="AJ444" i="15"/>
  <c r="AK443" i="15"/>
  <c r="AJ443" i="15"/>
  <c r="AK442" i="15"/>
  <c r="AJ442" i="15"/>
  <c r="AK441" i="15"/>
  <c r="AJ441" i="15"/>
  <c r="AK440" i="15"/>
  <c r="AJ440" i="15"/>
  <c r="AK439" i="15"/>
  <c r="AJ439" i="15"/>
  <c r="AK438" i="15"/>
  <c r="AJ438" i="15"/>
  <c r="AK437" i="15"/>
  <c r="AJ437" i="15"/>
  <c r="AK436" i="15"/>
  <c r="AJ436" i="15"/>
  <c r="AK435" i="15"/>
  <c r="AJ435" i="15"/>
  <c r="AK434" i="15"/>
  <c r="AJ434" i="15"/>
  <c r="AK433" i="15"/>
  <c r="AJ433" i="15"/>
  <c r="AK432" i="15"/>
  <c r="AJ432" i="15"/>
  <c r="AK431" i="15"/>
  <c r="AJ431" i="15"/>
  <c r="AK430" i="15"/>
  <c r="AJ430" i="15"/>
  <c r="AK429" i="15"/>
  <c r="AJ429" i="15"/>
  <c r="AK428" i="15"/>
  <c r="AJ428" i="15"/>
  <c r="AK427" i="15"/>
  <c r="AJ427" i="15"/>
  <c r="AK426" i="15"/>
  <c r="AJ426" i="15"/>
  <c r="AK425" i="15"/>
  <c r="AJ425" i="15"/>
  <c r="AK424" i="15"/>
  <c r="AJ424" i="15"/>
  <c r="AK423" i="15"/>
  <c r="AJ423" i="15"/>
  <c r="AK422" i="15"/>
  <c r="AJ422" i="15"/>
  <c r="AK421" i="15"/>
  <c r="AJ421" i="15"/>
  <c r="AK420" i="15"/>
  <c r="AJ420" i="15"/>
  <c r="AK419" i="15"/>
  <c r="AJ419" i="15"/>
  <c r="AK418" i="15"/>
  <c r="AJ418" i="15"/>
  <c r="AK417" i="15"/>
  <c r="AJ417" i="15"/>
  <c r="AK416" i="15"/>
  <c r="AJ416" i="15"/>
  <c r="AK415" i="15"/>
  <c r="AJ415" i="15"/>
  <c r="AK414" i="15"/>
  <c r="AJ414" i="15"/>
  <c r="AK413" i="15"/>
  <c r="AJ413" i="15"/>
  <c r="AK412" i="15"/>
  <c r="AJ412" i="15"/>
  <c r="AK411" i="15"/>
  <c r="AJ411" i="15"/>
  <c r="AK410" i="15"/>
  <c r="AJ410" i="15"/>
  <c r="AK409" i="15"/>
  <c r="AJ409" i="15"/>
  <c r="AK408" i="15"/>
  <c r="AJ408" i="15"/>
  <c r="AK407" i="15"/>
  <c r="AJ407" i="15"/>
  <c r="AK406" i="15"/>
  <c r="AJ406" i="15"/>
  <c r="AK405" i="15"/>
  <c r="AJ405" i="15"/>
  <c r="AK404" i="15"/>
  <c r="AJ404" i="15"/>
  <c r="AK403" i="15"/>
  <c r="AJ403" i="15"/>
  <c r="AK402" i="15"/>
  <c r="AJ402" i="15"/>
  <c r="AK401" i="15"/>
  <c r="AJ401" i="15"/>
  <c r="AK400" i="15"/>
  <c r="AJ400" i="15"/>
  <c r="AK399" i="15"/>
  <c r="AJ399" i="15"/>
  <c r="AK398" i="15"/>
  <c r="AJ398" i="15"/>
  <c r="AK397" i="15"/>
  <c r="AJ397" i="15"/>
  <c r="AK396" i="15"/>
  <c r="AJ396" i="15"/>
  <c r="AK395" i="15"/>
  <c r="AJ395" i="15"/>
  <c r="AK394" i="15"/>
  <c r="AJ394" i="15"/>
  <c r="AK393" i="15"/>
  <c r="AJ393" i="15"/>
  <c r="AK392" i="15"/>
  <c r="AJ392" i="15"/>
  <c r="AK391" i="15"/>
  <c r="AJ391" i="15"/>
  <c r="AK390" i="15"/>
  <c r="AJ390" i="15"/>
  <c r="AK389" i="15"/>
  <c r="AJ389" i="15"/>
  <c r="AK388" i="15"/>
  <c r="AJ388" i="15"/>
  <c r="AK387" i="15"/>
  <c r="AJ387" i="15"/>
  <c r="AK386" i="15"/>
  <c r="AJ386" i="15"/>
  <c r="AK385" i="15"/>
  <c r="AJ385" i="15"/>
  <c r="AK384" i="15"/>
  <c r="AJ384" i="15"/>
  <c r="AK383" i="15"/>
  <c r="AJ383" i="15"/>
  <c r="AK382" i="15"/>
  <c r="AJ382" i="15"/>
  <c r="AK381" i="15"/>
  <c r="AJ381" i="15"/>
  <c r="AK380" i="15"/>
  <c r="AJ380" i="15"/>
  <c r="AK379" i="15"/>
  <c r="AJ379" i="15"/>
  <c r="AK378" i="15"/>
  <c r="AJ378" i="15"/>
  <c r="AK377" i="15"/>
  <c r="AJ377" i="15"/>
  <c r="AK376" i="15"/>
  <c r="AJ376" i="15"/>
  <c r="AK375" i="15"/>
  <c r="AJ375" i="15"/>
  <c r="AK374" i="15"/>
  <c r="AJ374" i="15"/>
  <c r="AK373" i="15"/>
  <c r="AJ373" i="15"/>
  <c r="AK372" i="15"/>
  <c r="AJ372" i="15"/>
  <c r="AK371" i="15"/>
  <c r="AJ371" i="15"/>
  <c r="AK370" i="15"/>
  <c r="AJ370" i="15"/>
  <c r="AK369" i="15"/>
  <c r="AJ369" i="15"/>
  <c r="AK368" i="15"/>
  <c r="AJ368" i="15"/>
  <c r="AK367" i="15"/>
  <c r="AJ367" i="15"/>
  <c r="AK366" i="15"/>
  <c r="AJ366" i="15"/>
  <c r="AK365" i="15"/>
  <c r="AJ365" i="15"/>
  <c r="AK364" i="15"/>
  <c r="AJ364" i="15"/>
  <c r="AK363" i="15"/>
  <c r="AJ363" i="15"/>
  <c r="AK362" i="15"/>
  <c r="AJ362" i="15"/>
  <c r="AK361" i="15"/>
  <c r="AJ361" i="15"/>
  <c r="AK360" i="15"/>
  <c r="AJ360" i="15"/>
  <c r="AK359" i="15"/>
  <c r="AJ359" i="15"/>
  <c r="AK358" i="15"/>
  <c r="AJ358" i="15"/>
  <c r="AK357" i="15"/>
  <c r="AJ357" i="15"/>
  <c r="AK356" i="15"/>
  <c r="AJ356" i="15"/>
  <c r="AK355" i="15"/>
  <c r="AJ355" i="15"/>
  <c r="AK354" i="15"/>
  <c r="AJ354" i="15"/>
  <c r="AK353" i="15"/>
  <c r="AJ353" i="15"/>
  <c r="AK352" i="15"/>
  <c r="AJ352" i="15"/>
  <c r="AK351" i="15"/>
  <c r="AJ351" i="15"/>
  <c r="AK350" i="15"/>
  <c r="AJ350" i="15"/>
  <c r="AK349" i="15"/>
  <c r="AJ349" i="15"/>
  <c r="AK348" i="15"/>
  <c r="AJ348" i="15"/>
  <c r="AK347" i="15"/>
  <c r="AJ347" i="15"/>
  <c r="AK346" i="15"/>
  <c r="AJ346" i="15"/>
  <c r="AK345" i="15"/>
  <c r="AJ345" i="15"/>
  <c r="AK344" i="15"/>
  <c r="AJ344" i="15"/>
  <c r="AK343" i="15"/>
  <c r="AJ343" i="15"/>
  <c r="AK342" i="15"/>
  <c r="AJ342" i="15"/>
  <c r="AK341" i="15"/>
  <c r="AJ341" i="15"/>
  <c r="AK340" i="15"/>
  <c r="AJ340" i="15"/>
  <c r="AK339" i="15"/>
  <c r="AJ339" i="15"/>
  <c r="AK338" i="15"/>
  <c r="AJ338" i="15"/>
  <c r="AK337" i="15"/>
  <c r="AJ337" i="15"/>
  <c r="AK336" i="15"/>
  <c r="AJ336" i="15"/>
  <c r="AK335" i="15"/>
  <c r="AJ335" i="15"/>
  <c r="AK334" i="15"/>
  <c r="AJ334" i="15"/>
  <c r="AK333" i="15"/>
  <c r="AJ333" i="15"/>
  <c r="AK332" i="15"/>
  <c r="AJ332" i="15"/>
  <c r="AK331" i="15"/>
  <c r="AJ331" i="15"/>
  <c r="AK330" i="15"/>
  <c r="AJ330" i="15"/>
  <c r="AK329" i="15"/>
  <c r="AJ329" i="15"/>
  <c r="AK328" i="15"/>
  <c r="AJ328" i="15"/>
  <c r="AK327" i="15"/>
  <c r="AJ327" i="15"/>
  <c r="AK326" i="15"/>
  <c r="AJ326" i="15"/>
  <c r="AK325" i="15"/>
  <c r="AJ325" i="15"/>
  <c r="AK324" i="15"/>
  <c r="AJ324" i="15"/>
  <c r="AK323" i="15"/>
  <c r="AJ323" i="15"/>
  <c r="AK322" i="15"/>
  <c r="AJ322" i="15"/>
  <c r="AK321" i="15"/>
  <c r="AJ321" i="15"/>
  <c r="AK320" i="15"/>
  <c r="AJ320" i="15"/>
  <c r="AK319" i="15"/>
  <c r="AJ319" i="15"/>
  <c r="AK318" i="15"/>
  <c r="AJ318" i="15"/>
  <c r="AK317" i="15"/>
  <c r="AJ317" i="15"/>
  <c r="AK316" i="15"/>
  <c r="AJ316" i="15"/>
  <c r="AK315" i="15"/>
  <c r="AJ315" i="15"/>
  <c r="AK314" i="15"/>
  <c r="AJ314" i="15"/>
  <c r="AK313" i="15"/>
  <c r="AJ313" i="15"/>
  <c r="AK312" i="15"/>
  <c r="AJ312" i="15"/>
  <c r="AK311" i="15"/>
  <c r="AJ311" i="15"/>
  <c r="AK310" i="15"/>
  <c r="AJ310" i="15"/>
  <c r="AK309" i="15"/>
  <c r="AJ309" i="15"/>
  <c r="AK308" i="15"/>
  <c r="AJ308" i="15"/>
  <c r="AK307" i="15"/>
  <c r="AJ307" i="15"/>
  <c r="AK306" i="15"/>
  <c r="AJ306" i="15"/>
  <c r="AK305" i="15"/>
  <c r="AJ305" i="15"/>
  <c r="AK304" i="15"/>
  <c r="AJ304" i="15"/>
  <c r="AK303" i="15"/>
  <c r="AJ303" i="15"/>
  <c r="AK302" i="15"/>
  <c r="AJ302" i="15"/>
  <c r="AK301" i="15"/>
  <c r="AJ301" i="15"/>
  <c r="AK300" i="15"/>
  <c r="AJ300" i="15"/>
  <c r="AK299" i="15"/>
  <c r="AJ299" i="15"/>
  <c r="AK298" i="15"/>
  <c r="AJ298" i="15"/>
  <c r="AK297" i="15"/>
  <c r="AJ297" i="15"/>
  <c r="AK296" i="15"/>
  <c r="AJ296" i="15"/>
  <c r="AK295" i="15"/>
  <c r="AJ295" i="15"/>
  <c r="AK294" i="15"/>
  <c r="AJ294" i="15"/>
  <c r="AK293" i="15"/>
  <c r="AJ293" i="15"/>
  <c r="AK292" i="15"/>
  <c r="AJ292" i="15"/>
  <c r="AK291" i="15"/>
  <c r="AJ291" i="15"/>
  <c r="AK290" i="15"/>
  <c r="AJ290" i="15"/>
  <c r="AK289" i="15"/>
  <c r="AJ289" i="15"/>
  <c r="AK288" i="15"/>
  <c r="AJ288" i="15"/>
  <c r="AK287" i="15"/>
  <c r="AJ287" i="15"/>
  <c r="AK286" i="15"/>
  <c r="AJ286" i="15"/>
  <c r="AK285" i="15"/>
  <c r="AJ285" i="15"/>
  <c r="AK284" i="15"/>
  <c r="AJ284" i="15"/>
  <c r="AK283" i="15"/>
  <c r="AJ283" i="15"/>
  <c r="AK282" i="15"/>
  <c r="AJ282" i="15"/>
  <c r="AK281" i="15"/>
  <c r="AJ281" i="15"/>
  <c r="AK280" i="15"/>
  <c r="AJ280" i="15"/>
  <c r="AK279" i="15"/>
  <c r="AJ279" i="15"/>
  <c r="AK278" i="15"/>
  <c r="AJ278" i="15"/>
  <c r="AK277" i="15"/>
  <c r="AJ277" i="15"/>
  <c r="AK276" i="15"/>
  <c r="AJ276" i="15"/>
  <c r="AK275" i="15"/>
  <c r="AJ275" i="15"/>
  <c r="AK274" i="15"/>
  <c r="AJ274" i="15"/>
  <c r="AK273" i="15"/>
  <c r="AJ273" i="15"/>
  <c r="AK272" i="15"/>
  <c r="AJ272" i="15"/>
  <c r="AK271" i="15"/>
  <c r="AJ271" i="15"/>
  <c r="AK270" i="15"/>
  <c r="AJ270" i="15"/>
  <c r="AK269" i="15"/>
  <c r="AJ269" i="15"/>
  <c r="AK268" i="15"/>
  <c r="AJ268" i="15"/>
  <c r="AK267" i="15"/>
  <c r="AJ267" i="15"/>
  <c r="AK266" i="15"/>
  <c r="AJ266" i="15"/>
  <c r="AK265" i="15"/>
  <c r="AJ265" i="15"/>
  <c r="AK264" i="15"/>
  <c r="AJ264" i="15"/>
  <c r="AK263" i="15"/>
  <c r="AJ263" i="15"/>
  <c r="AK262" i="15"/>
  <c r="AJ262" i="15"/>
  <c r="AK261" i="15"/>
  <c r="AJ261" i="15"/>
  <c r="AK260" i="15"/>
  <c r="AJ260" i="15"/>
  <c r="AK259" i="15"/>
  <c r="AJ259" i="15"/>
  <c r="AK258" i="15"/>
  <c r="AJ258" i="15"/>
  <c r="AK257" i="15"/>
  <c r="AJ257" i="15"/>
  <c r="AK256" i="15"/>
  <c r="AJ256" i="15"/>
  <c r="AK255" i="15"/>
  <c r="AJ255" i="15"/>
  <c r="AK254" i="15"/>
  <c r="AJ254" i="15"/>
  <c r="AK253" i="15"/>
  <c r="AJ253" i="15"/>
  <c r="AK252" i="15"/>
  <c r="AJ252" i="15"/>
  <c r="AK251" i="15"/>
  <c r="AJ251" i="15"/>
  <c r="AK250" i="15"/>
  <c r="AJ250" i="15"/>
  <c r="AK249" i="15"/>
  <c r="AJ249" i="15"/>
  <c r="AK248" i="15"/>
  <c r="AJ248" i="15"/>
  <c r="AK247" i="15"/>
  <c r="AJ247" i="15"/>
  <c r="AK246" i="15"/>
  <c r="AJ246" i="15"/>
  <c r="AK245" i="15"/>
  <c r="AJ245" i="15"/>
  <c r="AK244" i="15"/>
  <c r="AJ244" i="15"/>
  <c r="AK243" i="15"/>
  <c r="AJ243" i="15"/>
  <c r="AK242" i="15"/>
  <c r="AJ242" i="15"/>
  <c r="AK241" i="15"/>
  <c r="AJ241" i="15"/>
  <c r="AK240" i="15"/>
  <c r="AJ240" i="15"/>
  <c r="AK239" i="15"/>
  <c r="AJ239" i="15"/>
  <c r="AK238" i="15"/>
  <c r="AJ238" i="15"/>
  <c r="AK237" i="15"/>
  <c r="AJ237" i="15"/>
  <c r="AK236" i="15"/>
  <c r="AJ236" i="15"/>
  <c r="AK235" i="15"/>
  <c r="AJ235" i="15"/>
  <c r="AK234" i="15"/>
  <c r="AJ234" i="15"/>
  <c r="AK233" i="15"/>
  <c r="AJ233" i="15"/>
  <c r="AK232" i="15"/>
  <c r="AJ232" i="15"/>
  <c r="AK231" i="15"/>
  <c r="AJ231" i="15"/>
  <c r="AK230" i="15"/>
  <c r="AJ230" i="15"/>
  <c r="AK229" i="15"/>
  <c r="AJ229" i="15"/>
  <c r="AK228" i="15"/>
  <c r="AJ228" i="15"/>
  <c r="AK227" i="15"/>
  <c r="AJ227" i="15"/>
  <c r="AK226" i="15"/>
  <c r="AJ226" i="15"/>
  <c r="AK225" i="15"/>
  <c r="AJ225" i="15"/>
  <c r="AK224" i="15"/>
  <c r="AJ224" i="15"/>
  <c r="AK223" i="15"/>
  <c r="AJ223" i="15"/>
  <c r="AK222" i="15"/>
  <c r="AJ222" i="15"/>
  <c r="AK221" i="15"/>
  <c r="AJ221" i="15"/>
  <c r="AK220" i="15"/>
  <c r="AJ220" i="15"/>
  <c r="AK219" i="15"/>
  <c r="AJ219" i="15"/>
  <c r="AK218" i="15"/>
  <c r="AJ218" i="15"/>
  <c r="AK217" i="15"/>
  <c r="AJ217" i="15"/>
  <c r="AK216" i="15"/>
  <c r="AJ216" i="15"/>
  <c r="AK215" i="15"/>
  <c r="AJ215" i="15"/>
  <c r="AK214" i="15"/>
  <c r="AJ214" i="15"/>
  <c r="AK213" i="15"/>
  <c r="AJ213" i="15"/>
  <c r="AK212" i="15"/>
  <c r="AJ212" i="15"/>
  <c r="AK211" i="15"/>
  <c r="AJ211" i="15"/>
  <c r="AK210" i="15"/>
  <c r="AJ210" i="15"/>
  <c r="AK209" i="15"/>
  <c r="AJ209" i="15"/>
  <c r="AK208" i="15"/>
  <c r="AJ208" i="15"/>
  <c r="AK207" i="15"/>
  <c r="AJ207" i="15"/>
  <c r="AK206" i="15"/>
  <c r="AJ206" i="15"/>
  <c r="AK205" i="15"/>
  <c r="AJ205" i="15"/>
  <c r="AK204" i="15"/>
  <c r="AJ204" i="15"/>
  <c r="AK203" i="15"/>
  <c r="AJ203" i="15"/>
  <c r="AK202" i="15"/>
  <c r="AJ202" i="15"/>
  <c r="AK201" i="15"/>
  <c r="AJ201" i="15"/>
  <c r="AK200" i="15"/>
  <c r="AJ200" i="15"/>
  <c r="AK199" i="15"/>
  <c r="AJ199" i="15"/>
  <c r="AK198" i="15"/>
  <c r="AJ198" i="15"/>
  <c r="AK197" i="15"/>
  <c r="AJ197" i="15"/>
  <c r="AK196" i="15"/>
  <c r="AJ196" i="15"/>
  <c r="AK195" i="15"/>
  <c r="AJ195" i="15"/>
  <c r="AK194" i="15"/>
  <c r="AJ194" i="15"/>
  <c r="AK193" i="15"/>
  <c r="AJ193" i="15"/>
  <c r="AK192" i="15"/>
  <c r="AJ192" i="15"/>
  <c r="AK191" i="15"/>
  <c r="AJ191" i="15"/>
  <c r="AK190" i="15"/>
  <c r="AJ190" i="15"/>
  <c r="AK189" i="15"/>
  <c r="AJ189" i="15"/>
  <c r="AK188" i="15"/>
  <c r="AJ188" i="15"/>
  <c r="AK187" i="15"/>
  <c r="AJ187" i="15"/>
  <c r="AK186" i="15"/>
  <c r="AJ186" i="15"/>
  <c r="AK185" i="15"/>
  <c r="AJ185" i="15"/>
  <c r="AK184" i="15"/>
  <c r="AJ184" i="15"/>
  <c r="AK183" i="15"/>
  <c r="AJ183" i="15"/>
  <c r="AK182" i="15"/>
  <c r="AJ182" i="15"/>
  <c r="AK181" i="15"/>
  <c r="AJ181" i="15"/>
  <c r="AK180" i="15"/>
  <c r="AJ180" i="15"/>
  <c r="AK179" i="15"/>
  <c r="AJ179" i="15"/>
  <c r="AK178" i="15"/>
  <c r="AJ178" i="15"/>
  <c r="AK177" i="15"/>
  <c r="AJ177" i="15"/>
  <c r="AK176" i="15"/>
  <c r="AJ176" i="15"/>
  <c r="AK175" i="15"/>
  <c r="AJ175" i="15"/>
  <c r="AK174" i="15"/>
  <c r="AJ174" i="15"/>
  <c r="AK173" i="15"/>
  <c r="AJ173" i="15"/>
  <c r="AK172" i="15"/>
  <c r="AJ172" i="15"/>
  <c r="AK171" i="15"/>
  <c r="AJ171" i="15"/>
  <c r="AK170" i="15"/>
  <c r="AJ170" i="15"/>
  <c r="AK169" i="15"/>
  <c r="AJ169" i="15"/>
  <c r="AK168" i="15"/>
  <c r="AJ168" i="15"/>
  <c r="AK167" i="15"/>
  <c r="AJ167" i="15"/>
  <c r="AK166" i="15"/>
  <c r="AJ166" i="15"/>
  <c r="AK165" i="15"/>
  <c r="AJ165" i="15"/>
  <c r="AK164" i="15"/>
  <c r="AJ164" i="15"/>
  <c r="AK163" i="15"/>
  <c r="AJ163" i="15"/>
  <c r="AK162" i="15"/>
  <c r="AJ162" i="15"/>
  <c r="AK161" i="15"/>
  <c r="AJ161" i="15"/>
  <c r="AK160" i="15"/>
  <c r="AJ160" i="15"/>
  <c r="AK159" i="15"/>
  <c r="AJ159" i="15"/>
  <c r="AK158" i="15"/>
  <c r="AJ158" i="15"/>
  <c r="AK157" i="15"/>
  <c r="AJ157" i="15"/>
  <c r="AK156" i="15"/>
  <c r="AJ156" i="15"/>
  <c r="AK155" i="15"/>
  <c r="AJ155" i="15"/>
  <c r="AK154" i="15"/>
  <c r="AJ154" i="15"/>
  <c r="AK153" i="15"/>
  <c r="AJ153" i="15"/>
  <c r="AK152" i="15"/>
  <c r="AJ152" i="15"/>
  <c r="AK151" i="15"/>
  <c r="AJ151" i="15"/>
  <c r="AK150" i="15"/>
  <c r="AJ150" i="15"/>
  <c r="AK149" i="15"/>
  <c r="AJ149" i="15"/>
  <c r="AK148" i="15"/>
  <c r="AJ148" i="15"/>
  <c r="AK147" i="15"/>
  <c r="AJ147" i="15"/>
  <c r="AK146" i="15"/>
  <c r="AJ146" i="15"/>
  <c r="AK145" i="15"/>
  <c r="AJ145" i="15"/>
  <c r="AK144" i="15"/>
  <c r="AJ144" i="15"/>
  <c r="AK143" i="15"/>
  <c r="AJ143" i="15"/>
  <c r="AK142" i="15"/>
  <c r="AJ142" i="15"/>
  <c r="AK141" i="15"/>
  <c r="AJ141" i="15"/>
  <c r="AK140" i="15"/>
  <c r="AJ140" i="15"/>
  <c r="AK139" i="15"/>
  <c r="AJ139" i="15"/>
  <c r="AK138" i="15"/>
  <c r="AJ138" i="15"/>
  <c r="AK137" i="15"/>
  <c r="AJ137" i="15"/>
  <c r="AK136" i="15"/>
  <c r="AJ136" i="15"/>
  <c r="AK135" i="15"/>
  <c r="AJ135" i="15"/>
  <c r="AK134" i="15"/>
  <c r="AJ134" i="15"/>
  <c r="AK133" i="15"/>
  <c r="AJ133" i="15"/>
  <c r="AK132" i="15"/>
  <c r="AJ132" i="15"/>
  <c r="AK131" i="15"/>
  <c r="AJ131" i="15"/>
  <c r="AK130" i="15"/>
  <c r="AJ130" i="15"/>
  <c r="AK129" i="15"/>
  <c r="AJ129" i="15"/>
  <c r="AK128" i="15"/>
  <c r="AJ128" i="15"/>
  <c r="AK127" i="15"/>
  <c r="AJ127" i="15"/>
  <c r="AK126" i="15"/>
  <c r="AJ126" i="15"/>
  <c r="AK125" i="15"/>
  <c r="AJ125" i="15"/>
  <c r="AK124" i="15"/>
  <c r="AJ124" i="15"/>
  <c r="AK123" i="15"/>
  <c r="AJ123" i="15"/>
  <c r="AK122" i="15"/>
  <c r="AJ122" i="15"/>
  <c r="AK121" i="15"/>
  <c r="AJ121" i="15"/>
  <c r="AK120" i="15"/>
  <c r="AJ120" i="15"/>
  <c r="AK119" i="15"/>
  <c r="AJ119" i="15"/>
  <c r="AK118" i="15"/>
  <c r="AJ118" i="15"/>
  <c r="AK117" i="15"/>
  <c r="AJ117" i="15"/>
  <c r="AK116" i="15"/>
  <c r="AJ116" i="15"/>
  <c r="AK115" i="15"/>
  <c r="AJ115" i="15"/>
  <c r="AK114" i="15"/>
  <c r="AJ114" i="15"/>
  <c r="AK113" i="15"/>
  <c r="AJ113" i="15"/>
  <c r="AK112" i="15"/>
  <c r="AJ112" i="15"/>
  <c r="AK111" i="15"/>
  <c r="AJ111" i="15"/>
  <c r="AK110" i="15"/>
  <c r="AJ110" i="15"/>
  <c r="AK109" i="15"/>
  <c r="AJ109" i="15"/>
  <c r="AK108" i="15"/>
  <c r="AJ108" i="15"/>
  <c r="AK107" i="15"/>
  <c r="AJ107" i="15"/>
  <c r="AK106" i="15"/>
  <c r="AJ106" i="15"/>
  <c r="AK105" i="15"/>
  <c r="AJ105" i="15"/>
  <c r="AK104" i="15"/>
  <c r="AJ104" i="15"/>
  <c r="AK103" i="15"/>
  <c r="AJ103" i="15"/>
  <c r="AK102" i="15"/>
  <c r="AJ102" i="15"/>
  <c r="AK101" i="15"/>
  <c r="AJ101" i="15"/>
  <c r="AK100" i="15"/>
  <c r="AJ100" i="15"/>
  <c r="AK99" i="15"/>
  <c r="AJ99" i="15"/>
  <c r="AK98" i="15"/>
  <c r="AJ98" i="15"/>
  <c r="AK97" i="15"/>
  <c r="AJ97" i="15"/>
  <c r="AK96" i="15"/>
  <c r="AJ96" i="15"/>
  <c r="AK95" i="15"/>
  <c r="AJ95" i="15"/>
  <c r="AK94" i="15"/>
  <c r="AJ94" i="15"/>
  <c r="AK93" i="15"/>
  <c r="AJ93" i="15"/>
  <c r="AK92" i="15"/>
  <c r="AJ92" i="15"/>
  <c r="AK91" i="15"/>
  <c r="AJ91" i="15"/>
  <c r="AK90" i="15"/>
  <c r="AJ90" i="15"/>
  <c r="AK89" i="15"/>
  <c r="AJ89" i="15"/>
  <c r="AK88" i="15"/>
  <c r="AJ88" i="15"/>
  <c r="AK87" i="15"/>
  <c r="AJ87" i="15"/>
  <c r="AK86" i="15"/>
  <c r="AJ86" i="15"/>
  <c r="AK85" i="15"/>
  <c r="AJ85" i="15"/>
  <c r="AK84" i="15"/>
  <c r="AJ84" i="15"/>
  <c r="AK83" i="15"/>
  <c r="AJ83" i="15"/>
  <c r="AK82" i="15"/>
  <c r="AJ82" i="15"/>
  <c r="AK81" i="15"/>
  <c r="AJ81" i="15"/>
  <c r="AK80" i="15"/>
  <c r="AJ80" i="15"/>
  <c r="AK79" i="15"/>
  <c r="AJ79" i="15"/>
  <c r="AK78" i="15"/>
  <c r="AJ78" i="15"/>
  <c r="AK77" i="15"/>
  <c r="AJ77" i="15"/>
  <c r="AK76" i="15"/>
  <c r="AJ76" i="15"/>
  <c r="AK75" i="15"/>
  <c r="AJ75" i="15"/>
  <c r="AK74" i="15"/>
  <c r="AJ74" i="15"/>
  <c r="AK73" i="15"/>
  <c r="AJ73" i="15"/>
  <c r="AK72" i="15"/>
  <c r="AJ72" i="15"/>
  <c r="AK71" i="15"/>
  <c r="AJ71" i="15"/>
  <c r="AK70" i="15"/>
  <c r="AJ70" i="15"/>
  <c r="AK69" i="15"/>
  <c r="AJ69" i="15"/>
  <c r="AK68" i="15"/>
  <c r="AJ68" i="15"/>
  <c r="AK67" i="15"/>
  <c r="AJ67" i="15"/>
  <c r="AK66" i="15"/>
  <c r="AJ66" i="15"/>
  <c r="AK65" i="15"/>
  <c r="AJ65" i="15"/>
  <c r="AK64" i="15"/>
  <c r="AJ64" i="15"/>
  <c r="AK63" i="15"/>
  <c r="AJ63" i="15"/>
  <c r="AK62" i="15"/>
  <c r="AJ62" i="15"/>
  <c r="AK61" i="15"/>
  <c r="AJ61" i="15"/>
  <c r="AK60" i="15"/>
  <c r="AJ60" i="15"/>
  <c r="AK59" i="15"/>
  <c r="AJ59" i="15"/>
  <c r="AK58" i="15"/>
  <c r="AJ58" i="15"/>
  <c r="AK57" i="15"/>
  <c r="AJ57" i="15"/>
  <c r="AK56" i="15"/>
  <c r="AJ56" i="15"/>
  <c r="AK55" i="15"/>
  <c r="AJ55" i="15"/>
  <c r="AK54" i="15"/>
  <c r="AJ54" i="15"/>
  <c r="AK53" i="15"/>
  <c r="AJ53" i="15"/>
  <c r="AK52" i="15"/>
  <c r="AJ52" i="15"/>
  <c r="AK51" i="15"/>
  <c r="AJ51" i="15"/>
  <c r="AK50" i="15"/>
  <c r="AJ50" i="15"/>
  <c r="AK49" i="15"/>
  <c r="AJ49" i="15"/>
  <c r="AK48" i="15"/>
  <c r="AJ48" i="15"/>
  <c r="AK47" i="15"/>
  <c r="AJ47" i="15"/>
  <c r="AK46" i="15"/>
  <c r="AJ46" i="15"/>
  <c r="AK45" i="15"/>
  <c r="AJ45" i="15"/>
  <c r="AK44" i="15"/>
  <c r="AJ44" i="15"/>
  <c r="AK43" i="15"/>
  <c r="AJ43" i="15"/>
  <c r="AK42" i="15"/>
  <c r="AJ42" i="15"/>
  <c r="AK41" i="15"/>
  <c r="AJ41" i="15"/>
  <c r="AK40" i="15"/>
  <c r="AJ40" i="15"/>
  <c r="AK39" i="15"/>
  <c r="AJ39" i="15"/>
  <c r="AK38" i="15"/>
  <c r="AJ38" i="15"/>
  <c r="AK37" i="15"/>
  <c r="AJ37" i="15"/>
  <c r="AK36" i="15"/>
  <c r="AJ36" i="15"/>
  <c r="AK35" i="15"/>
  <c r="AJ35" i="15"/>
  <c r="AK34" i="15"/>
  <c r="AJ34" i="15"/>
  <c r="AK33" i="15"/>
  <c r="AJ33" i="15"/>
  <c r="AK32" i="15"/>
  <c r="AJ32" i="15"/>
  <c r="AK31" i="15"/>
  <c r="AJ31" i="15"/>
  <c r="AK30" i="15"/>
  <c r="AJ30" i="15"/>
  <c r="AK29" i="15"/>
  <c r="AJ29" i="15"/>
  <c r="AK28" i="15"/>
  <c r="AJ28" i="15"/>
  <c r="AK27" i="15"/>
  <c r="AJ27" i="15"/>
  <c r="AK26" i="15"/>
  <c r="AJ26" i="15"/>
  <c r="AK25" i="15"/>
  <c r="AJ25" i="15"/>
  <c r="AK24" i="15"/>
  <c r="AJ24" i="15"/>
  <c r="AK23" i="15"/>
  <c r="AJ23" i="15"/>
  <c r="AK22" i="15"/>
  <c r="AJ22" i="15"/>
  <c r="AK21" i="15"/>
  <c r="AJ21" i="15"/>
  <c r="AK20" i="15"/>
  <c r="AJ20" i="15"/>
  <c r="AK19" i="15"/>
  <c r="AJ19" i="15"/>
  <c r="AK18" i="15"/>
  <c r="AJ18" i="15"/>
  <c r="AK17" i="15"/>
  <c r="AJ17" i="15"/>
  <c r="AK16" i="15"/>
  <c r="AJ16" i="15"/>
  <c r="AK15" i="15"/>
  <c r="AJ15" i="15"/>
  <c r="AK14" i="15"/>
  <c r="AJ14" i="15"/>
  <c r="AK13" i="15"/>
  <c r="AJ13" i="15"/>
  <c r="AK12" i="15"/>
  <c r="AJ12" i="15"/>
  <c r="AK11" i="15"/>
  <c r="AJ11" i="15"/>
  <c r="AK10" i="15"/>
  <c r="AJ10" i="15"/>
  <c r="AK9" i="15"/>
  <c r="AJ9" i="15"/>
  <c r="AK8" i="15"/>
  <c r="AJ8" i="15"/>
  <c r="AK7" i="15"/>
  <c r="AJ7" i="15"/>
  <c r="AK6" i="15"/>
  <c r="AJ6" i="15"/>
  <c r="AK5" i="15"/>
  <c r="AJ5" i="15"/>
  <c r="AK4" i="15"/>
  <c r="AJ4" i="15"/>
  <c r="AK3" i="15"/>
  <c r="AJ3" i="15"/>
  <c r="AM4" i="15" l="1"/>
  <c r="AM16" i="15"/>
  <c r="AM34" i="15"/>
  <c r="AM52" i="15"/>
  <c r="AM70" i="15"/>
  <c r="AM82" i="15"/>
  <c r="AM94" i="15"/>
  <c r="AM112" i="15"/>
  <c r="AM130" i="15"/>
  <c r="AM148" i="15"/>
  <c r="AM166" i="15"/>
  <c r="AM184" i="15"/>
  <c r="AM196" i="15"/>
  <c r="AM214" i="15"/>
  <c r="AM232" i="15"/>
  <c r="AM250" i="15"/>
  <c r="AM268" i="15"/>
  <c r="AM286" i="15"/>
  <c r="AM310" i="15"/>
  <c r="AM431" i="15"/>
  <c r="AM437" i="15"/>
  <c r="AM443" i="15"/>
  <c r="AM449" i="15"/>
  <c r="AM455" i="15"/>
  <c r="AM461" i="15"/>
  <c r="AM12" i="15"/>
  <c r="AM30" i="15"/>
  <c r="AM42" i="15"/>
  <c r="AM60" i="15"/>
  <c r="AM78" i="15"/>
  <c r="AM96" i="15"/>
  <c r="AM114" i="15"/>
  <c r="AM132" i="15"/>
  <c r="AM150" i="15"/>
  <c r="AM168" i="15"/>
  <c r="AM186" i="15"/>
  <c r="AM204" i="15"/>
  <c r="AM228" i="15"/>
  <c r="AM246" i="15"/>
  <c r="AM264" i="15"/>
  <c r="AM282" i="15"/>
  <c r="AM300" i="15"/>
  <c r="AM318" i="15"/>
  <c r="AM336" i="15"/>
  <c r="AM354" i="15"/>
  <c r="AM372" i="15"/>
  <c r="AM390" i="15"/>
  <c r="AM408" i="15"/>
  <c r="AM426" i="15"/>
  <c r="AM444" i="15"/>
  <c r="AM462" i="15"/>
  <c r="AM473" i="15"/>
  <c r="AM482" i="15"/>
  <c r="AM491" i="15"/>
  <c r="AM500" i="15"/>
  <c r="AM509" i="15"/>
  <c r="AM512" i="15"/>
  <c r="AM518" i="15"/>
  <c r="AM521" i="15"/>
  <c r="AM524" i="15"/>
  <c r="AM527" i="15"/>
  <c r="AM530" i="15"/>
  <c r="AM533" i="15"/>
  <c r="AM536" i="15"/>
  <c r="AM539" i="15"/>
  <c r="AM542" i="15"/>
  <c r="AM551" i="15"/>
  <c r="AM554" i="15"/>
  <c r="AM557" i="15"/>
  <c r="AM560" i="15"/>
  <c r="AM563" i="15"/>
  <c r="AM566" i="15"/>
  <c r="AM569" i="15"/>
  <c r="AM572" i="15"/>
  <c r="AM575" i="15"/>
  <c r="AM578" i="15"/>
  <c r="AM581" i="15"/>
  <c r="AM584" i="15"/>
  <c r="AM587" i="15"/>
  <c r="AM590" i="15"/>
  <c r="AM593" i="15"/>
  <c r="AM596" i="15"/>
  <c r="AM599" i="15"/>
  <c r="AM602" i="15"/>
  <c r="AM605" i="15"/>
  <c r="AM608" i="15"/>
  <c r="AM611" i="15"/>
  <c r="AM614" i="15"/>
  <c r="AM617" i="15"/>
  <c r="AM620" i="15"/>
  <c r="AM623" i="15"/>
  <c r="AM626" i="15"/>
  <c r="AM629" i="15"/>
  <c r="AM632" i="15"/>
  <c r="AM635" i="15"/>
  <c r="AM638" i="15"/>
  <c r="AM641" i="15"/>
  <c r="AM644" i="15"/>
  <c r="AM647" i="15"/>
  <c r="AM650" i="15"/>
  <c r="AM653" i="15"/>
  <c r="AM656" i="15"/>
  <c r="AM659" i="15"/>
  <c r="AM662" i="15"/>
  <c r="AM665" i="15"/>
  <c r="AM668" i="15"/>
  <c r="AM671" i="15"/>
  <c r="AM674" i="15"/>
  <c r="AM677" i="15"/>
  <c r="AM680" i="15"/>
  <c r="AM683" i="15"/>
  <c r="AM686" i="15"/>
  <c r="AM689" i="15"/>
  <c r="AM692" i="15"/>
  <c r="AM695" i="15"/>
  <c r="AM698" i="15"/>
  <c r="AM701" i="15"/>
  <c r="AM704" i="15"/>
  <c r="AM707" i="15"/>
  <c r="AM710" i="15"/>
  <c r="AM713" i="15"/>
  <c r="AM716" i="15"/>
  <c r="AM719" i="15"/>
  <c r="AM722" i="15"/>
  <c r="AM725" i="15"/>
  <c r="AM728" i="15"/>
  <c r="AM731" i="15"/>
  <c r="AM734" i="15"/>
  <c r="AM737" i="15"/>
  <c r="AM740" i="15"/>
  <c r="AM743" i="15"/>
  <c r="AM746" i="15"/>
  <c r="AM749" i="15"/>
  <c r="AM752" i="15"/>
  <c r="AM755" i="15"/>
  <c r="AM758" i="15"/>
  <c r="AM761" i="15"/>
  <c r="AM764" i="15"/>
  <c r="AM767" i="15"/>
  <c r="AM770" i="15"/>
  <c r="AM773" i="15"/>
  <c r="AM776" i="15"/>
  <c r="AM779" i="15"/>
  <c r="AM782" i="15"/>
  <c r="AM785" i="15"/>
  <c r="AM788" i="15"/>
  <c r="AM791" i="15"/>
  <c r="AM6" i="15"/>
  <c r="AM24" i="15"/>
  <c r="AM48" i="15"/>
  <c r="AM66" i="15"/>
  <c r="AM90" i="15"/>
  <c r="AM108" i="15"/>
  <c r="AM126" i="15"/>
  <c r="AM144" i="15"/>
  <c r="AM162" i="15"/>
  <c r="AM180" i="15"/>
  <c r="AM198" i="15"/>
  <c r="AM216" i="15"/>
  <c r="AM234" i="15"/>
  <c r="AM252" i="15"/>
  <c r="AM270" i="15"/>
  <c r="AM288" i="15"/>
  <c r="AM306" i="15"/>
  <c r="AM324" i="15"/>
  <c r="AM348" i="15"/>
  <c r="AM366" i="15"/>
  <c r="AM384" i="15"/>
  <c r="AM402" i="15"/>
  <c r="AM420" i="15"/>
  <c r="AM438" i="15"/>
  <c r="AM456" i="15"/>
  <c r="AM470" i="15"/>
  <c r="AM479" i="15"/>
  <c r="AM488" i="15"/>
  <c r="AM503" i="15"/>
  <c r="AM545" i="15"/>
  <c r="AM18" i="15"/>
  <c r="AM36" i="15"/>
  <c r="AM54" i="15"/>
  <c r="AM72" i="15"/>
  <c r="AM84" i="15"/>
  <c r="AM102" i="15"/>
  <c r="AM120" i="15"/>
  <c r="AM138" i="15"/>
  <c r="AM156" i="15"/>
  <c r="AM174" i="15"/>
  <c r="AM192" i="15"/>
  <c r="AM210" i="15"/>
  <c r="AM222" i="15"/>
  <c r="AM240" i="15"/>
  <c r="AM258" i="15"/>
  <c r="AM276" i="15"/>
  <c r="AM294" i="15"/>
  <c r="AM312" i="15"/>
  <c r="AM330" i="15"/>
  <c r="AM342" i="15"/>
  <c r="AM360" i="15"/>
  <c r="AM378" i="15"/>
  <c r="AM396" i="15"/>
  <c r="AM414" i="15"/>
  <c r="AM432" i="15"/>
  <c r="AM450" i="15"/>
  <c r="AM467" i="15"/>
  <c r="AM476" i="15"/>
  <c r="AM485" i="15"/>
  <c r="AM494" i="15"/>
  <c r="AM497" i="15"/>
  <c r="AM506" i="15"/>
  <c r="AM515" i="15"/>
  <c r="AM548" i="15"/>
  <c r="AM7" i="15"/>
  <c r="AM13" i="15"/>
  <c r="AM19" i="15"/>
  <c r="AM25" i="15"/>
  <c r="AM31" i="15"/>
  <c r="AM37" i="15"/>
  <c r="AM43" i="15"/>
  <c r="AM49" i="15"/>
  <c r="AM55" i="15"/>
  <c r="AM61" i="15"/>
  <c r="AM67" i="15"/>
  <c r="AM73" i="15"/>
  <c r="AM79" i="15"/>
  <c r="AM85" i="15"/>
  <c r="AM91" i="15"/>
  <c r="AM127" i="15"/>
  <c r="AM145" i="15"/>
  <c r="AM151" i="15"/>
  <c r="AM157" i="15"/>
  <c r="AM163" i="15"/>
  <c r="AM169" i="15"/>
  <c r="AM175" i="15"/>
  <c r="AM181" i="15"/>
  <c r="AM187" i="15"/>
  <c r="AM193" i="15"/>
  <c r="AM199" i="15"/>
  <c r="AM205" i="15"/>
  <c r="AM211" i="15"/>
  <c r="AM217" i="15"/>
  <c r="AM223" i="15"/>
  <c r="AM229" i="15"/>
  <c r="AM235" i="15"/>
  <c r="AM241" i="15"/>
  <c r="AM247" i="15"/>
  <c r="AM253" i="15"/>
  <c r="AM259" i="15"/>
  <c r="AM265" i="15"/>
  <c r="AM271" i="15"/>
  <c r="AM277" i="15"/>
  <c r="AM283" i="15"/>
  <c r="AM289" i="15"/>
  <c r="AM295" i="15"/>
  <c r="AM301" i="15"/>
  <c r="AM307" i="15"/>
  <c r="AM313" i="15"/>
  <c r="AM319" i="15"/>
  <c r="AM325" i="15"/>
  <c r="AM331" i="15"/>
  <c r="AM337" i="15"/>
  <c r="AM343" i="15"/>
  <c r="AM349" i="15"/>
  <c r="AM361" i="15"/>
  <c r="AM367" i="15"/>
  <c r="AM373" i="15"/>
  <c r="AM379" i="15"/>
  <c r="AM385" i="15"/>
  <c r="AM391" i="15"/>
  <c r="AM397" i="15"/>
  <c r="AM403" i="15"/>
  <c r="AM409" i="15"/>
  <c r="AM415" i="15"/>
  <c r="AM421" i="15"/>
  <c r="AM427" i="15"/>
  <c r="AM433" i="15"/>
  <c r="AM439" i="15"/>
  <c r="AM445" i="15"/>
  <c r="AM451" i="15"/>
  <c r="AM457" i="15"/>
  <c r="AM463" i="15"/>
  <c r="AM26" i="15"/>
  <c r="AM44" i="15"/>
  <c r="AM62" i="15"/>
  <c r="AM80" i="15"/>
  <c r="AM110" i="15"/>
  <c r="AM128" i="15"/>
  <c r="AM146" i="15"/>
  <c r="AM170" i="15"/>
  <c r="AM194" i="15"/>
  <c r="AM212" i="15"/>
  <c r="AM230" i="15"/>
  <c r="AM254" i="15"/>
  <c r="AM278" i="15"/>
  <c r="AM296" i="15"/>
  <c r="AM314" i="15"/>
  <c r="AM344" i="15"/>
  <c r="AM362" i="15"/>
  <c r="AM368" i="15"/>
  <c r="AM765" i="15"/>
  <c r="AM792" i="15"/>
  <c r="AM14" i="15"/>
  <c r="AM38" i="15"/>
  <c r="AM56" i="15"/>
  <c r="AM68" i="15"/>
  <c r="AM86" i="15"/>
  <c r="AM104" i="15"/>
  <c r="AM122" i="15"/>
  <c r="AM134" i="15"/>
  <c r="AM152" i="15"/>
  <c r="AM176" i="15"/>
  <c r="AM188" i="15"/>
  <c r="AM206" i="15"/>
  <c r="AM224" i="15"/>
  <c r="AM242" i="15"/>
  <c r="AM260" i="15"/>
  <c r="AM272" i="15"/>
  <c r="AM284" i="15"/>
  <c r="AM302" i="15"/>
  <c r="AM320" i="15"/>
  <c r="AM332" i="15"/>
  <c r="AM356" i="15"/>
  <c r="AM8" i="15"/>
  <c r="AM20" i="15"/>
  <c r="AM32" i="15"/>
  <c r="AM50" i="15"/>
  <c r="AM74" i="15"/>
  <c r="AM92" i="15"/>
  <c r="AM98" i="15"/>
  <c r="AM116" i="15"/>
  <c r="AM140" i="15"/>
  <c r="AM158" i="15"/>
  <c r="AM164" i="15"/>
  <c r="AM182" i="15"/>
  <c r="AM200" i="15"/>
  <c r="AM218" i="15"/>
  <c r="AM236" i="15"/>
  <c r="AM248" i="15"/>
  <c r="AM266" i="15"/>
  <c r="AM290" i="15"/>
  <c r="AM308" i="15"/>
  <c r="AM326" i="15"/>
  <c r="AM338" i="15"/>
  <c r="AM350" i="15"/>
  <c r="AM374" i="15"/>
  <c r="AM21" i="15"/>
  <c r="AM33" i="15"/>
  <c r="AM39" i="15"/>
  <c r="AM69" i="15"/>
  <c r="AM453" i="15"/>
  <c r="AM22" i="15"/>
  <c r="AM40" i="15"/>
  <c r="AM58" i="15"/>
  <c r="AM76" i="15"/>
  <c r="AM100" i="15"/>
  <c r="AM124" i="15"/>
  <c r="AM142" i="15"/>
  <c r="AM160" i="15"/>
  <c r="AM178" i="15"/>
  <c r="AM202" i="15"/>
  <c r="AM226" i="15"/>
  <c r="AM244" i="15"/>
  <c r="AM262" i="15"/>
  <c r="AM280" i="15"/>
  <c r="AM298" i="15"/>
  <c r="AM316" i="15"/>
  <c r="AM334" i="15"/>
  <c r="AM346" i="15"/>
  <c r="AM358" i="15"/>
  <c r="AM607" i="15"/>
  <c r="AM610" i="15"/>
  <c r="AM613" i="15"/>
  <c r="AM616" i="15"/>
  <c r="AM619" i="15"/>
  <c r="AM622" i="15"/>
  <c r="AM625" i="15"/>
  <c r="AM628" i="15"/>
  <c r="AM631" i="15"/>
  <c r="AM634" i="15"/>
  <c r="AM637" i="15"/>
  <c r="AM640" i="15"/>
  <c r="AM643" i="15"/>
  <c r="AM646" i="15"/>
  <c r="AM649" i="15"/>
  <c r="AM652" i="15"/>
  <c r="AM655" i="15"/>
  <c r="AM658" i="15"/>
  <c r="AM661" i="15"/>
  <c r="AM664" i="15"/>
  <c r="AM667" i="15"/>
  <c r="AM670" i="15"/>
  <c r="AM673" i="15"/>
  <c r="AM676" i="15"/>
  <c r="AM679" i="15"/>
  <c r="AM682" i="15"/>
  <c r="AM685" i="15"/>
  <c r="AM688" i="15"/>
  <c r="AM691" i="15"/>
  <c r="AM694" i="15"/>
  <c r="AM697" i="15"/>
  <c r="AM700" i="15"/>
  <c r="AM703" i="15"/>
  <c r="AM706" i="15"/>
  <c r="AM709" i="15"/>
  <c r="AM712" i="15"/>
  <c r="AM715" i="15"/>
  <c r="AM718" i="15"/>
  <c r="AM721" i="15"/>
  <c r="AM724" i="15"/>
  <c r="AM727" i="15"/>
  <c r="AM730" i="15"/>
  <c r="AM733" i="15"/>
  <c r="AM736" i="15"/>
  <c r="AM739" i="15"/>
  <c r="AM742" i="15"/>
  <c r="AM745" i="15"/>
  <c r="AM748" i="15"/>
  <c r="AM751" i="15"/>
  <c r="AM754" i="15"/>
  <c r="AM757" i="15"/>
  <c r="AM760" i="15"/>
  <c r="AM763" i="15"/>
  <c r="AM766" i="15"/>
  <c r="AM769" i="15"/>
  <c r="AM772" i="15"/>
  <c r="AM775" i="15"/>
  <c r="AM778" i="15"/>
  <c r="AM781" i="15"/>
  <c r="AM784" i="15"/>
  <c r="AM787" i="15"/>
  <c r="AM790" i="15"/>
  <c r="AM10" i="15"/>
  <c r="AM28" i="15"/>
  <c r="AM46" i="15"/>
  <c r="AM64" i="15"/>
  <c r="AM88" i="15"/>
  <c r="AM106" i="15"/>
  <c r="AM118" i="15"/>
  <c r="AM136" i="15"/>
  <c r="AM154" i="15"/>
  <c r="AM172" i="15"/>
  <c r="AM190" i="15"/>
  <c r="AM208" i="15"/>
  <c r="AM220" i="15"/>
  <c r="AM238" i="15"/>
  <c r="AM256" i="15"/>
  <c r="AM274" i="15"/>
  <c r="AM292" i="15"/>
  <c r="AM304" i="15"/>
  <c r="AM322" i="15"/>
  <c r="AM328" i="15"/>
  <c r="AM340" i="15"/>
  <c r="AM352" i="15"/>
  <c r="P74" i="12"/>
  <c r="P27" i="12"/>
  <c r="P109" i="9"/>
  <c r="Q354" i="9"/>
  <c r="P310" i="12"/>
  <c r="P41" i="12"/>
  <c r="P41" i="9"/>
  <c r="P109" i="12"/>
  <c r="Q354" i="12"/>
  <c r="P156" i="12"/>
  <c r="P74" i="9"/>
  <c r="P54" i="9"/>
  <c r="P398" i="9"/>
  <c r="Q400" i="9"/>
  <c r="Q290" i="9"/>
  <c r="Q166" i="12"/>
  <c r="P154" i="12"/>
  <c r="P123" i="12"/>
  <c r="Q196" i="9"/>
  <c r="Q234" i="9"/>
  <c r="P211" i="9"/>
  <c r="P230" i="9"/>
  <c r="P154" i="9"/>
  <c r="Q166" i="9"/>
  <c r="P123" i="9"/>
  <c r="P136" i="9"/>
  <c r="O315" i="9"/>
  <c r="P315" i="9" s="1"/>
  <c r="P310" i="9"/>
  <c r="AK481" i="9"/>
  <c r="AK412" i="9"/>
  <c r="AK411" i="9"/>
  <c r="AK414" i="9"/>
  <c r="AK410" i="9"/>
  <c r="AK416" i="9"/>
  <c r="AK415" i="9"/>
  <c r="P156" i="9"/>
  <c r="AL408" i="9"/>
  <c r="P232" i="9"/>
  <c r="P24" i="9"/>
  <c r="P82" i="9"/>
  <c r="O82" i="9" s="1"/>
  <c r="P36" i="9"/>
  <c r="P32" i="9"/>
  <c r="P33" i="9"/>
  <c r="P37" i="9"/>
  <c r="P35" i="9"/>
  <c r="P31" i="9"/>
  <c r="P27" i="9"/>
  <c r="P78" i="9"/>
  <c r="P33" i="12"/>
  <c r="P36" i="12"/>
  <c r="P32" i="12"/>
  <c r="P31" i="12"/>
  <c r="P35" i="12"/>
  <c r="P24" i="12"/>
  <c r="P37" i="12"/>
  <c r="P54" i="12"/>
  <c r="Q85" i="12"/>
  <c r="P72" i="12"/>
  <c r="AS11" i="15"/>
  <c r="AZ11" i="15"/>
  <c r="AS41" i="15"/>
  <c r="AZ41" i="15"/>
  <c r="AZ83" i="15"/>
  <c r="AZ125" i="15"/>
  <c r="AZ155" i="15"/>
  <c r="AO197" i="15"/>
  <c r="AZ197" i="15"/>
  <c r="AZ233" i="15"/>
  <c r="AZ257" i="15"/>
  <c r="AZ287" i="15"/>
  <c r="AZ329" i="15"/>
  <c r="AZ371" i="15"/>
  <c r="AZ431" i="15"/>
  <c r="AZ30" i="15"/>
  <c r="AZ90" i="15"/>
  <c r="AZ132" i="15"/>
  <c r="AZ180" i="15"/>
  <c r="AQ7" i="15"/>
  <c r="AZ7" i="15"/>
  <c r="AQ31" i="15"/>
  <c r="AZ31" i="15"/>
  <c r="AQ43" i="15"/>
  <c r="AZ43" i="15"/>
  <c r="AZ73" i="15"/>
  <c r="AZ91" i="15"/>
  <c r="AZ127" i="15"/>
  <c r="AP169" i="15"/>
  <c r="AZ169" i="15"/>
  <c r="AS14" i="15"/>
  <c r="AZ14" i="15"/>
  <c r="AS32" i="15"/>
  <c r="AZ32" i="15"/>
  <c r="AS50" i="15"/>
  <c r="AZ50" i="15"/>
  <c r="AZ62" i="15"/>
  <c r="AS80" i="15"/>
  <c r="AZ80" i="15"/>
  <c r="AZ104" i="15"/>
  <c r="AS122" i="15"/>
  <c r="AZ122" i="15"/>
  <c r="AZ134" i="15"/>
  <c r="AZ146" i="15"/>
  <c r="AZ170" i="15"/>
  <c r="AZ206" i="15"/>
  <c r="AS3" i="15"/>
  <c r="AZ3" i="15"/>
  <c r="AZ9" i="15"/>
  <c r="AZ15" i="15"/>
  <c r="AZ21" i="15"/>
  <c r="AZ27" i="15"/>
  <c r="AZ33" i="15"/>
  <c r="AZ39" i="15"/>
  <c r="AZ45" i="15"/>
  <c r="AZ51" i="15"/>
  <c r="AZ57" i="15"/>
  <c r="AZ63" i="15"/>
  <c r="AZ69" i="15"/>
  <c r="AZ75" i="15"/>
  <c r="AZ81" i="15"/>
  <c r="AZ87" i="15"/>
  <c r="AZ93" i="15"/>
  <c r="AZ99" i="15"/>
  <c r="AZ105" i="15"/>
  <c r="AZ111" i="15"/>
  <c r="AZ117" i="15"/>
  <c r="AZ123" i="15"/>
  <c r="AZ129" i="15"/>
  <c r="AZ135" i="15"/>
  <c r="AZ141" i="15"/>
  <c r="AZ147" i="15"/>
  <c r="AQ153" i="15"/>
  <c r="AZ153" i="15"/>
  <c r="AZ159" i="15"/>
  <c r="AQ165" i="15"/>
  <c r="AZ165" i="15"/>
  <c r="AZ171" i="15"/>
  <c r="AQ177" i="15"/>
  <c r="AZ177" i="15"/>
  <c r="AZ183" i="15"/>
  <c r="AZ189" i="15"/>
  <c r="AZ195" i="15"/>
  <c r="AZ201" i="15"/>
  <c r="AQ207" i="15"/>
  <c r="AZ207" i="15"/>
  <c r="AZ213" i="15"/>
  <c r="AZ219" i="15"/>
  <c r="AQ225" i="15"/>
  <c r="AZ225" i="15"/>
  <c r="AZ231" i="15"/>
  <c r="AZ237" i="15"/>
  <c r="AQ243" i="15"/>
  <c r="AZ243" i="15"/>
  <c r="AZ249" i="15"/>
  <c r="AZ255" i="15"/>
  <c r="AQ261" i="15"/>
  <c r="AZ261" i="15"/>
  <c r="AZ267" i="15"/>
  <c r="AZ273" i="15"/>
  <c r="AZ279" i="15"/>
  <c r="AZ285" i="15"/>
  <c r="AZ291" i="15"/>
  <c r="AQ297" i="15"/>
  <c r="AZ297" i="15"/>
  <c r="AZ303" i="15"/>
  <c r="AZ309" i="15"/>
  <c r="AQ315" i="15"/>
  <c r="AZ315" i="15"/>
  <c r="AZ321" i="15"/>
  <c r="AZ327" i="15"/>
  <c r="AQ333" i="15"/>
  <c r="AZ333" i="15"/>
  <c r="AZ339" i="15"/>
  <c r="AZ345" i="15"/>
  <c r="AQ351" i="15"/>
  <c r="AZ351" i="15"/>
  <c r="AZ357" i="15"/>
  <c r="AQ363" i="15"/>
  <c r="AZ363" i="15"/>
  <c r="AZ369" i="15"/>
  <c r="AZ375" i="15"/>
  <c r="AZ381" i="15"/>
  <c r="AZ387" i="15"/>
  <c r="AZ393" i="15"/>
  <c r="AZ399" i="15"/>
  <c r="AZ405" i="15"/>
  <c r="AZ411" i="15"/>
  <c r="AZ417" i="15"/>
  <c r="AZ423" i="15"/>
  <c r="AZ429" i="15"/>
  <c r="AZ435" i="15"/>
  <c r="AZ441" i="15"/>
  <c r="AZ447" i="15"/>
  <c r="AZ453" i="15"/>
  <c r="AZ459" i="15"/>
  <c r="AZ465" i="15"/>
  <c r="AZ468" i="15"/>
  <c r="AZ471" i="15"/>
  <c r="AZ474" i="15"/>
  <c r="AZ477" i="15"/>
  <c r="AZ480" i="15"/>
  <c r="AZ483" i="15"/>
  <c r="AZ486" i="15"/>
  <c r="AZ489" i="15"/>
  <c r="AZ492" i="15"/>
  <c r="AZ495" i="15"/>
  <c r="AZ498" i="15"/>
  <c r="AZ501" i="15"/>
  <c r="AZ504" i="15"/>
  <c r="AZ507" i="15"/>
  <c r="AZ510" i="15"/>
  <c r="AZ513" i="15"/>
  <c r="AZ516" i="15"/>
  <c r="AZ519" i="15"/>
  <c r="AZ522" i="15"/>
  <c r="AZ525" i="15"/>
  <c r="AZ528" i="15"/>
  <c r="AZ531" i="15"/>
  <c r="AZ534" i="15"/>
  <c r="AZ537" i="15"/>
  <c r="AZ540" i="15"/>
  <c r="AZ543" i="15"/>
  <c r="AZ546" i="15"/>
  <c r="AZ549" i="15"/>
  <c r="AZ552" i="15"/>
  <c r="AZ555" i="15"/>
  <c r="AZ558" i="15"/>
  <c r="AZ561" i="15"/>
  <c r="AZ564" i="15"/>
  <c r="AZ567" i="15"/>
  <c r="AZ570" i="15"/>
  <c r="AZ573" i="15"/>
  <c r="AZ576" i="15"/>
  <c r="AZ579" i="15"/>
  <c r="AZ582" i="15"/>
  <c r="AZ585" i="15"/>
  <c r="AZ588" i="15"/>
  <c r="AZ591" i="15"/>
  <c r="AZ594" i="15"/>
  <c r="AZ597" i="15"/>
  <c r="AZ600" i="15"/>
  <c r="AZ603" i="15"/>
  <c r="AZ606" i="15"/>
  <c r="AZ609" i="15"/>
  <c r="AZ612" i="15"/>
  <c r="AZ615" i="15"/>
  <c r="AZ618" i="15"/>
  <c r="AZ621" i="15"/>
  <c r="AZ624" i="15"/>
  <c r="AZ627" i="15"/>
  <c r="AZ630" i="15"/>
  <c r="AZ633" i="15"/>
  <c r="AZ636" i="15"/>
  <c r="AZ639" i="15"/>
  <c r="AZ642" i="15"/>
  <c r="AZ645" i="15"/>
  <c r="AZ648" i="15"/>
  <c r="AZ651" i="15"/>
  <c r="AZ654" i="15"/>
  <c r="AZ657" i="15"/>
  <c r="AZ660" i="15"/>
  <c r="AZ663" i="15"/>
  <c r="AZ666" i="15"/>
  <c r="AZ669" i="15"/>
  <c r="AZ672" i="15"/>
  <c r="AZ675" i="15"/>
  <c r="AZ678" i="15"/>
  <c r="AZ681" i="15"/>
  <c r="AZ684" i="15"/>
  <c r="AZ687" i="15"/>
  <c r="AZ690" i="15"/>
  <c r="AZ693" i="15"/>
  <c r="AZ696" i="15"/>
  <c r="AZ699" i="15"/>
  <c r="AZ702" i="15"/>
  <c r="AZ705" i="15"/>
  <c r="AZ708" i="15"/>
  <c r="AZ711" i="15"/>
  <c r="AZ714" i="15"/>
  <c r="AZ717" i="15"/>
  <c r="AZ720" i="15"/>
  <c r="AZ723" i="15"/>
  <c r="AZ726" i="15"/>
  <c r="AZ729" i="15"/>
  <c r="AZ732" i="15"/>
  <c r="AZ735" i="15"/>
  <c r="AZ738" i="15"/>
  <c r="AZ741" i="15"/>
  <c r="AZ744" i="15"/>
  <c r="AZ747" i="15"/>
  <c r="AZ750" i="15"/>
  <c r="AZ753" i="15"/>
  <c r="AZ756" i="15"/>
  <c r="AZ759" i="15"/>
  <c r="AZ762" i="15"/>
  <c r="AZ765" i="15"/>
  <c r="AZ768" i="15"/>
  <c r="AZ771" i="15"/>
  <c r="AZ774" i="15"/>
  <c r="AZ777" i="15"/>
  <c r="AZ780" i="15"/>
  <c r="AZ783" i="15"/>
  <c r="AZ786" i="15"/>
  <c r="AZ789" i="15"/>
  <c r="AZ792" i="15"/>
  <c r="AZ10" i="15"/>
  <c r="AZ22" i="15"/>
  <c r="AZ34" i="15"/>
  <c r="AZ46" i="15"/>
  <c r="AZ58" i="15"/>
  <c r="AZ76" i="15"/>
  <c r="AZ88" i="15"/>
  <c r="AZ100" i="15"/>
  <c r="AZ112" i="15"/>
  <c r="AZ124" i="15"/>
  <c r="AZ136" i="15"/>
  <c r="AZ154" i="15"/>
  <c r="AZ166" i="15"/>
  <c r="AZ178" i="15"/>
  <c r="AZ190" i="15"/>
  <c r="AZ202" i="15"/>
  <c r="AZ214" i="15"/>
  <c r="AZ226" i="15"/>
  <c r="AZ238" i="15"/>
  <c r="AZ250" i="15"/>
  <c r="AZ256" i="15"/>
  <c r="AZ268" i="15"/>
  <c r="AZ274" i="15"/>
  <c r="AZ280" i="15"/>
  <c r="AZ286" i="15"/>
  <c r="AZ292" i="15"/>
  <c r="AZ298" i="15"/>
  <c r="AZ310" i="15"/>
  <c r="AZ316" i="15"/>
  <c r="AZ322" i="15"/>
  <c r="AZ328" i="15"/>
  <c r="AZ334" i="15"/>
  <c r="AZ340" i="15"/>
  <c r="AZ346" i="15"/>
  <c r="AZ352" i="15"/>
  <c r="AZ358" i="15"/>
  <c r="AZ364" i="15"/>
  <c r="AZ370" i="15"/>
  <c r="AZ376" i="15"/>
  <c r="AZ382" i="15"/>
  <c r="AZ388" i="15"/>
  <c r="AZ394" i="15"/>
  <c r="AZ400" i="15"/>
  <c r="AZ406" i="15"/>
  <c r="AZ412" i="15"/>
  <c r="AZ418" i="15"/>
  <c r="AZ424" i="15"/>
  <c r="AZ430" i="15"/>
  <c r="AZ436" i="15"/>
  <c r="AZ442" i="15"/>
  <c r="AZ448" i="15"/>
  <c r="AZ454" i="15"/>
  <c r="AZ460" i="15"/>
  <c r="AZ466" i="15"/>
  <c r="AZ4" i="15"/>
  <c r="AZ16" i="15"/>
  <c r="AZ28" i="15"/>
  <c r="AZ40" i="15"/>
  <c r="AZ52" i="15"/>
  <c r="AZ64" i="15"/>
  <c r="AZ70" i="15"/>
  <c r="AZ82" i="15"/>
  <c r="AZ94" i="15"/>
  <c r="AZ106" i="15"/>
  <c r="AZ118" i="15"/>
  <c r="AZ130" i="15"/>
  <c r="AZ142" i="15"/>
  <c r="AZ148" i="15"/>
  <c r="AZ160" i="15"/>
  <c r="AZ172" i="15"/>
  <c r="AZ184" i="15"/>
  <c r="AZ196" i="15"/>
  <c r="AZ208" i="15"/>
  <c r="AZ220" i="15"/>
  <c r="AZ232" i="15"/>
  <c r="AZ244" i="15"/>
  <c r="AZ262" i="15"/>
  <c r="AZ304" i="15"/>
  <c r="AZ538" i="15"/>
  <c r="AZ541" i="15"/>
  <c r="AZ544" i="15"/>
  <c r="AZ547" i="15"/>
  <c r="AZ550" i="15"/>
  <c r="AZ553" i="15"/>
  <c r="AZ556" i="15"/>
  <c r="AZ559" i="15"/>
  <c r="AZ562" i="15"/>
  <c r="AZ565" i="15"/>
  <c r="AZ568" i="15"/>
  <c r="AZ571" i="15"/>
  <c r="AZ574" i="15"/>
  <c r="AZ577" i="15"/>
  <c r="AZ580" i="15"/>
  <c r="AZ583" i="15"/>
  <c r="AZ586" i="15"/>
  <c r="AZ589" i="15"/>
  <c r="AZ592" i="15"/>
  <c r="AZ595" i="15"/>
  <c r="AZ598" i="15"/>
  <c r="AZ601" i="15"/>
  <c r="AZ604" i="15"/>
  <c r="AZ607" i="15"/>
  <c r="AZ610" i="15"/>
  <c r="AZ613" i="15"/>
  <c r="AZ616" i="15"/>
  <c r="AZ619" i="15"/>
  <c r="AZ622" i="15"/>
  <c r="AZ625" i="15"/>
  <c r="AZ628" i="15"/>
  <c r="AZ631" i="15"/>
  <c r="AZ634" i="15"/>
  <c r="AZ637" i="15"/>
  <c r="AZ640" i="15"/>
  <c r="AZ643" i="15"/>
  <c r="AZ646" i="15"/>
  <c r="AZ649" i="15"/>
  <c r="AZ652" i="15"/>
  <c r="AZ655" i="15"/>
  <c r="AZ658" i="15"/>
  <c r="AZ661" i="15"/>
  <c r="AZ664" i="15"/>
  <c r="AZ667" i="15"/>
  <c r="AZ670" i="15"/>
  <c r="AZ673" i="15"/>
  <c r="AZ676" i="15"/>
  <c r="AZ679" i="15"/>
  <c r="AZ682" i="15"/>
  <c r="AZ685" i="15"/>
  <c r="AZ688" i="15"/>
  <c r="AZ691" i="15"/>
  <c r="AZ694" i="15"/>
  <c r="AZ697" i="15"/>
  <c r="AZ700" i="15"/>
  <c r="AZ703" i="15"/>
  <c r="AZ706" i="15"/>
  <c r="AZ709" i="15"/>
  <c r="AZ712" i="15"/>
  <c r="AZ715" i="15"/>
  <c r="AZ718" i="15"/>
  <c r="AZ721" i="15"/>
  <c r="AZ724" i="15"/>
  <c r="AZ727" i="15"/>
  <c r="AZ730" i="15"/>
  <c r="AZ733" i="15"/>
  <c r="AZ736" i="15"/>
  <c r="AZ739" i="15"/>
  <c r="AZ742" i="15"/>
  <c r="AZ745" i="15"/>
  <c r="AZ748" i="15"/>
  <c r="AZ751" i="15"/>
  <c r="AZ754" i="15"/>
  <c r="AZ757" i="15"/>
  <c r="AZ760" i="15"/>
  <c r="AZ763" i="15"/>
  <c r="AZ766" i="15"/>
  <c r="AZ769" i="15"/>
  <c r="AZ772" i="15"/>
  <c r="AZ775" i="15"/>
  <c r="AZ778" i="15"/>
  <c r="AZ781" i="15"/>
  <c r="AZ784" i="15"/>
  <c r="AZ787" i="15"/>
  <c r="AZ790" i="15"/>
  <c r="AS23" i="15"/>
  <c r="AZ23" i="15"/>
  <c r="AZ59" i="15"/>
  <c r="AZ89" i="15"/>
  <c r="AZ137" i="15"/>
  <c r="AZ179" i="15"/>
  <c r="AZ221" i="15"/>
  <c r="AZ275" i="15"/>
  <c r="AZ317" i="15"/>
  <c r="AZ359" i="15"/>
  <c r="AZ395" i="15"/>
  <c r="AZ443" i="15"/>
  <c r="AZ469" i="15"/>
  <c r="AZ472" i="15"/>
  <c r="AZ475" i="15"/>
  <c r="AZ478" i="15"/>
  <c r="AZ481" i="15"/>
  <c r="AZ484" i="15"/>
  <c r="AZ487" i="15"/>
  <c r="AZ490" i="15"/>
  <c r="AZ493" i="15"/>
  <c r="AZ496" i="15"/>
  <c r="AZ499" i="15"/>
  <c r="AZ502" i="15"/>
  <c r="AZ505" i="15"/>
  <c r="AZ508" i="15"/>
  <c r="AZ511" i="15"/>
  <c r="AZ514" i="15"/>
  <c r="AZ517" i="15"/>
  <c r="AZ520" i="15"/>
  <c r="AZ523" i="15"/>
  <c r="AZ526" i="15"/>
  <c r="AZ529" i="15"/>
  <c r="AZ532" i="15"/>
  <c r="AZ535" i="15"/>
  <c r="AZ17" i="15"/>
  <c r="AZ77" i="15"/>
  <c r="AZ113" i="15"/>
  <c r="AZ167" i="15"/>
  <c r="AZ215" i="15"/>
  <c r="AZ263" i="15"/>
  <c r="AZ323" i="15"/>
  <c r="AZ377" i="15"/>
  <c r="AZ425" i="15"/>
  <c r="AZ6" i="15"/>
  <c r="AZ48" i="15"/>
  <c r="AZ72" i="15"/>
  <c r="AZ120" i="15"/>
  <c r="AZ150" i="15"/>
  <c r="AZ162" i="15"/>
  <c r="AZ186" i="15"/>
  <c r="AZ210" i="15"/>
  <c r="AZ216" i="15"/>
  <c r="AZ222" i="15"/>
  <c r="AZ228" i="15"/>
  <c r="AZ234" i="15"/>
  <c r="AZ240" i="15"/>
  <c r="AZ246" i="15"/>
  <c r="AZ252" i="15"/>
  <c r="AZ258" i="15"/>
  <c r="AZ264" i="15"/>
  <c r="AZ270" i="15"/>
  <c r="AZ276" i="15"/>
  <c r="AZ282" i="15"/>
  <c r="AQ288" i="15"/>
  <c r="AZ288" i="15"/>
  <c r="AZ294" i="15"/>
  <c r="AZ300" i="15"/>
  <c r="AQ306" i="15"/>
  <c r="AZ306" i="15"/>
  <c r="AZ312" i="15"/>
  <c r="AZ318" i="15"/>
  <c r="AZ324" i="15"/>
  <c r="AZ330" i="15"/>
  <c r="AZ336" i="15"/>
  <c r="AZ342" i="15"/>
  <c r="AZ348" i="15"/>
  <c r="AZ354" i="15"/>
  <c r="AZ360" i="15"/>
  <c r="AZ366" i="15"/>
  <c r="AZ372" i="15"/>
  <c r="AZ378" i="15"/>
  <c r="AZ384" i="15"/>
  <c r="AZ390" i="15"/>
  <c r="AZ396" i="15"/>
  <c r="AZ402" i="15"/>
  <c r="AZ408" i="15"/>
  <c r="AZ414" i="15"/>
  <c r="AZ420" i="15"/>
  <c r="AZ426" i="15"/>
  <c r="AZ432" i="15"/>
  <c r="AZ438" i="15"/>
  <c r="AZ444" i="15"/>
  <c r="AZ450" i="15"/>
  <c r="AZ456" i="15"/>
  <c r="AZ462" i="15"/>
  <c r="AZ47" i="15"/>
  <c r="AZ101" i="15"/>
  <c r="AZ161" i="15"/>
  <c r="AZ227" i="15"/>
  <c r="AZ293" i="15"/>
  <c r="AZ353" i="15"/>
  <c r="AZ407" i="15"/>
  <c r="AZ455" i="15"/>
  <c r="AZ42" i="15"/>
  <c r="AZ78" i="15"/>
  <c r="AZ114" i="15"/>
  <c r="AZ168" i="15"/>
  <c r="AZ65" i="15"/>
  <c r="AZ131" i="15"/>
  <c r="AZ185" i="15"/>
  <c r="AZ245" i="15"/>
  <c r="AZ311" i="15"/>
  <c r="AZ383" i="15"/>
  <c r="AZ449" i="15"/>
  <c r="AZ24" i="15"/>
  <c r="AZ66" i="15"/>
  <c r="AZ102" i="15"/>
  <c r="AZ138" i="15"/>
  <c r="AZ192" i="15"/>
  <c r="AZ19" i="15"/>
  <c r="AZ67" i="15"/>
  <c r="AZ109" i="15"/>
  <c r="AZ139" i="15"/>
  <c r="AP157" i="15"/>
  <c r="AZ157" i="15"/>
  <c r="AZ181" i="15"/>
  <c r="AP193" i="15"/>
  <c r="AZ193" i="15"/>
  <c r="AZ205" i="15"/>
  <c r="AZ217" i="15"/>
  <c r="AZ229" i="15"/>
  <c r="AZ241" i="15"/>
  <c r="AZ253" i="15"/>
  <c r="AZ265" i="15"/>
  <c r="AZ271" i="15"/>
  <c r="AZ277" i="15"/>
  <c r="AZ283" i="15"/>
  <c r="AZ289" i="15"/>
  <c r="AZ301" i="15"/>
  <c r="AZ307" i="15"/>
  <c r="AZ313" i="15"/>
  <c r="AZ319" i="15"/>
  <c r="AZ325" i="15"/>
  <c r="AZ331" i="15"/>
  <c r="AZ337" i="15"/>
  <c r="AZ343" i="15"/>
  <c r="AZ349" i="15"/>
  <c r="AZ355" i="15"/>
  <c r="AZ361" i="15"/>
  <c r="AZ367" i="15"/>
  <c r="AZ373" i="15"/>
  <c r="AZ379" i="15"/>
  <c r="AZ385" i="15"/>
  <c r="AZ391" i="15"/>
  <c r="AZ403" i="15"/>
  <c r="AZ421" i="15"/>
  <c r="AZ433" i="15"/>
  <c r="AZ457" i="15"/>
  <c r="AZ467" i="15"/>
  <c r="AZ470" i="15"/>
  <c r="AZ473" i="15"/>
  <c r="AZ476" i="15"/>
  <c r="AZ479" i="15"/>
  <c r="AZ482" i="15"/>
  <c r="AZ485" i="15"/>
  <c r="AZ488" i="15"/>
  <c r="AZ491" i="15"/>
  <c r="AZ494" i="15"/>
  <c r="AZ497" i="15"/>
  <c r="AZ500" i="15"/>
  <c r="AZ503" i="15"/>
  <c r="AZ506" i="15"/>
  <c r="AZ509" i="15"/>
  <c r="AZ512" i="15"/>
  <c r="AZ515" i="15"/>
  <c r="AZ518" i="15"/>
  <c r="AZ521" i="15"/>
  <c r="AZ524" i="15"/>
  <c r="AZ527" i="15"/>
  <c r="AZ530" i="15"/>
  <c r="AZ533" i="15"/>
  <c r="AZ536" i="15"/>
  <c r="AZ539" i="15"/>
  <c r="AZ542" i="15"/>
  <c r="AZ545" i="15"/>
  <c r="AZ548" i="15"/>
  <c r="AZ551" i="15"/>
  <c r="AZ554" i="15"/>
  <c r="AZ557" i="15"/>
  <c r="AZ560" i="15"/>
  <c r="AZ563" i="15"/>
  <c r="AZ566" i="15"/>
  <c r="AZ569" i="15"/>
  <c r="AZ572" i="15"/>
  <c r="AZ575" i="15"/>
  <c r="AZ578" i="15"/>
  <c r="AZ581" i="15"/>
  <c r="AZ584" i="15"/>
  <c r="AZ587" i="15"/>
  <c r="AZ590" i="15"/>
  <c r="AZ593" i="15"/>
  <c r="AZ596" i="15"/>
  <c r="AZ599" i="15"/>
  <c r="AZ602" i="15"/>
  <c r="AZ605" i="15"/>
  <c r="AZ608" i="15"/>
  <c r="AZ611" i="15"/>
  <c r="AZ614" i="15"/>
  <c r="AZ617" i="15"/>
  <c r="AZ620" i="15"/>
  <c r="AZ623" i="15"/>
  <c r="AZ626" i="15"/>
  <c r="AZ629" i="15"/>
  <c r="AZ632" i="15"/>
  <c r="AZ635" i="15"/>
  <c r="AZ638" i="15"/>
  <c r="AZ641" i="15"/>
  <c r="AZ644" i="15"/>
  <c r="AZ647" i="15"/>
  <c r="AZ650" i="15"/>
  <c r="AZ653" i="15"/>
  <c r="AZ656" i="15"/>
  <c r="AZ659" i="15"/>
  <c r="AZ662" i="15"/>
  <c r="AZ665" i="15"/>
  <c r="AZ668" i="15"/>
  <c r="AZ671" i="15"/>
  <c r="AZ674" i="15"/>
  <c r="AZ677" i="15"/>
  <c r="AZ680" i="15"/>
  <c r="AZ683" i="15"/>
  <c r="AZ686" i="15"/>
  <c r="AZ689" i="15"/>
  <c r="AZ692" i="15"/>
  <c r="AZ695" i="15"/>
  <c r="AZ698" i="15"/>
  <c r="AZ701" i="15"/>
  <c r="AZ704" i="15"/>
  <c r="AZ707" i="15"/>
  <c r="AZ710" i="15"/>
  <c r="AZ713" i="15"/>
  <c r="AZ716" i="15"/>
  <c r="AZ719" i="15"/>
  <c r="AZ722" i="15"/>
  <c r="AZ725" i="15"/>
  <c r="AZ728" i="15"/>
  <c r="AZ731" i="15"/>
  <c r="AZ734" i="15"/>
  <c r="AZ737" i="15"/>
  <c r="AZ740" i="15"/>
  <c r="AZ743" i="15"/>
  <c r="AZ746" i="15"/>
  <c r="AZ749" i="15"/>
  <c r="AZ752" i="15"/>
  <c r="AZ755" i="15"/>
  <c r="AZ758" i="15"/>
  <c r="AZ761" i="15"/>
  <c r="AZ764" i="15"/>
  <c r="AZ767" i="15"/>
  <c r="AZ770" i="15"/>
  <c r="AZ773" i="15"/>
  <c r="AZ776" i="15"/>
  <c r="AZ779" i="15"/>
  <c r="AZ782" i="15"/>
  <c r="AZ785" i="15"/>
  <c r="AZ788" i="15"/>
  <c r="AZ791" i="15"/>
  <c r="AS5" i="15"/>
  <c r="AZ5" i="15"/>
  <c r="AS29" i="15"/>
  <c r="AZ29" i="15"/>
  <c r="AS71" i="15"/>
  <c r="AZ71" i="15"/>
  <c r="AS107" i="15"/>
  <c r="AZ107" i="15"/>
  <c r="AZ143" i="15"/>
  <c r="AZ173" i="15"/>
  <c r="AZ209" i="15"/>
  <c r="AZ251" i="15"/>
  <c r="AZ299" i="15"/>
  <c r="AZ347" i="15"/>
  <c r="AZ401" i="15"/>
  <c r="AZ18" i="15"/>
  <c r="AZ60" i="15"/>
  <c r="AZ108" i="15"/>
  <c r="AZ144" i="15"/>
  <c r="AZ198" i="15"/>
  <c r="AQ13" i="15"/>
  <c r="AZ13" i="15"/>
  <c r="AZ49" i="15"/>
  <c r="AZ85" i="15"/>
  <c r="AZ115" i="15"/>
  <c r="AZ133" i="15"/>
  <c r="AP145" i="15"/>
  <c r="AZ145" i="15"/>
  <c r="AZ175" i="15"/>
  <c r="AZ187" i="15"/>
  <c r="AZ199" i="15"/>
  <c r="AZ211" i="15"/>
  <c r="AZ223" i="15"/>
  <c r="AZ235" i="15"/>
  <c r="AZ247" i="15"/>
  <c r="AZ259" i="15"/>
  <c r="AZ295" i="15"/>
  <c r="AZ397" i="15"/>
  <c r="AZ409" i="15"/>
  <c r="AZ415" i="15"/>
  <c r="AZ427" i="15"/>
  <c r="AZ439" i="15"/>
  <c r="AZ445" i="15"/>
  <c r="AZ451" i="15"/>
  <c r="AZ463" i="15"/>
  <c r="AZ35" i="15"/>
  <c r="AZ95" i="15"/>
  <c r="AO149" i="15"/>
  <c r="AZ149" i="15"/>
  <c r="AZ203" i="15"/>
  <c r="AZ239" i="15"/>
  <c r="AZ281" i="15"/>
  <c r="AZ305" i="15"/>
  <c r="AZ335" i="15"/>
  <c r="AZ365" i="15"/>
  <c r="AZ389" i="15"/>
  <c r="AZ413" i="15"/>
  <c r="AZ437" i="15"/>
  <c r="AZ461" i="15"/>
  <c r="AZ36" i="15"/>
  <c r="AZ84" i="15"/>
  <c r="AZ126" i="15"/>
  <c r="AZ174" i="15"/>
  <c r="AZ37" i="15"/>
  <c r="AZ61" i="15"/>
  <c r="AZ97" i="15"/>
  <c r="AZ163" i="15"/>
  <c r="AZ20" i="15"/>
  <c r="AS44" i="15"/>
  <c r="AZ44" i="15"/>
  <c r="AS74" i="15"/>
  <c r="AZ74" i="15"/>
  <c r="AS92" i="15"/>
  <c r="AZ92" i="15"/>
  <c r="AS110" i="15"/>
  <c r="AZ110" i="15"/>
  <c r="AS128" i="15"/>
  <c r="AZ128" i="15"/>
  <c r="AZ152" i="15"/>
  <c r="AZ164" i="15"/>
  <c r="AZ176" i="15"/>
  <c r="AZ182" i="15"/>
  <c r="AZ188" i="15"/>
  <c r="AZ194" i="15"/>
  <c r="AZ212" i="15"/>
  <c r="AZ218" i="15"/>
  <c r="AZ224" i="15"/>
  <c r="AZ230" i="15"/>
  <c r="AZ236" i="15"/>
  <c r="AZ242" i="15"/>
  <c r="AZ248" i="15"/>
  <c r="AZ254" i="15"/>
  <c r="AZ260" i="15"/>
  <c r="AZ266" i="15"/>
  <c r="AZ272" i="15"/>
  <c r="AZ278" i="15"/>
  <c r="AZ284" i="15"/>
  <c r="AZ290" i="15"/>
  <c r="AZ296" i="15"/>
  <c r="AZ302" i="15"/>
  <c r="AZ308" i="15"/>
  <c r="AZ314" i="15"/>
  <c r="AZ320" i="15"/>
  <c r="AZ326" i="15"/>
  <c r="AZ332" i="15"/>
  <c r="AZ338" i="15"/>
  <c r="AZ344" i="15"/>
  <c r="AZ350" i="15"/>
  <c r="AZ356" i="15"/>
  <c r="AZ362" i="15"/>
  <c r="AZ368" i="15"/>
  <c r="AZ374" i="15"/>
  <c r="AZ380" i="15"/>
  <c r="AZ386" i="15"/>
  <c r="AZ392" i="15"/>
  <c r="AZ398" i="15"/>
  <c r="AZ404" i="15"/>
  <c r="AZ410" i="15"/>
  <c r="AZ416" i="15"/>
  <c r="AZ422" i="15"/>
  <c r="AZ428" i="15"/>
  <c r="AZ434" i="15"/>
  <c r="AZ440" i="15"/>
  <c r="AZ446" i="15"/>
  <c r="AZ452" i="15"/>
  <c r="AZ458" i="15"/>
  <c r="AZ464" i="15"/>
  <c r="AZ53" i="15"/>
  <c r="AZ119" i="15"/>
  <c r="AZ191" i="15"/>
  <c r="AZ269" i="15"/>
  <c r="AZ341" i="15"/>
  <c r="AZ419" i="15"/>
  <c r="AZ12" i="15"/>
  <c r="AZ54" i="15"/>
  <c r="AZ96" i="15"/>
  <c r="AZ156" i="15"/>
  <c r="AZ204" i="15"/>
  <c r="AQ25" i="15"/>
  <c r="AZ25" i="15"/>
  <c r="AZ55" i="15"/>
  <c r="AZ79" i="15"/>
  <c r="AZ103" i="15"/>
  <c r="AZ121" i="15"/>
  <c r="AZ151" i="15"/>
  <c r="AS8" i="15"/>
  <c r="AZ8" i="15"/>
  <c r="AS26" i="15"/>
  <c r="AZ26" i="15"/>
  <c r="AZ38" i="15"/>
  <c r="AS56" i="15"/>
  <c r="AZ56" i="15"/>
  <c r="AZ68" i="15"/>
  <c r="AS86" i="15"/>
  <c r="AZ86" i="15"/>
  <c r="AZ98" i="15"/>
  <c r="AS116" i="15"/>
  <c r="AZ116" i="15"/>
  <c r="AZ140" i="15"/>
  <c r="AZ158" i="15"/>
  <c r="AZ200" i="15"/>
  <c r="AP4" i="15"/>
  <c r="AO4" i="15"/>
  <c r="AQ4" i="15"/>
  <c r="AS4" i="15"/>
  <c r="AS10" i="15"/>
  <c r="AP10" i="15"/>
  <c r="AO10" i="15"/>
  <c r="AQ10" i="15"/>
  <c r="AS16" i="15"/>
  <c r="AP16" i="15"/>
  <c r="AO16" i="15"/>
  <c r="AQ16" i="15"/>
  <c r="AS22" i="15"/>
  <c r="AP22" i="15"/>
  <c r="AO22" i="15"/>
  <c r="AQ22" i="15"/>
  <c r="AS34" i="15"/>
  <c r="AP34" i="15"/>
  <c r="AO34" i="15"/>
  <c r="AQ34" i="15"/>
  <c r="AS40" i="15"/>
  <c r="AP40" i="15"/>
  <c r="AO40" i="15"/>
  <c r="AQ40" i="15"/>
  <c r="AS46" i="15"/>
  <c r="AQ46" i="15"/>
  <c r="AP46" i="15"/>
  <c r="AO46" i="15"/>
  <c r="AS52" i="15"/>
  <c r="AQ52" i="15"/>
  <c r="AP52" i="15"/>
  <c r="AO52" i="15"/>
  <c r="AS58" i="15"/>
  <c r="AQ58" i="15"/>
  <c r="AP58" i="15"/>
  <c r="AO58" i="15"/>
  <c r="AS64" i="15"/>
  <c r="AQ64" i="15"/>
  <c r="AP64" i="15"/>
  <c r="AO64" i="15"/>
  <c r="AS70" i="15"/>
  <c r="AQ70" i="15"/>
  <c r="AP70" i="15"/>
  <c r="AO70" i="15"/>
  <c r="AS76" i="15"/>
  <c r="AQ76" i="15"/>
  <c r="AP76" i="15"/>
  <c r="AO76" i="15"/>
  <c r="AS82" i="15"/>
  <c r="AQ82" i="15"/>
  <c r="AP82" i="15"/>
  <c r="AO82" i="15"/>
  <c r="AS88" i="15"/>
  <c r="AQ88" i="15"/>
  <c r="AP88" i="15"/>
  <c r="AO88" i="15"/>
  <c r="AS94" i="15"/>
  <c r="AQ94" i="15"/>
  <c r="AP94" i="15"/>
  <c r="AO94" i="15"/>
  <c r="AS100" i="15"/>
  <c r="AQ100" i="15"/>
  <c r="AP100" i="15"/>
  <c r="AO100" i="15"/>
  <c r="AS106" i="15"/>
  <c r="AQ106" i="15"/>
  <c r="AP106" i="15"/>
  <c r="AO106" i="15"/>
  <c r="AS112" i="15"/>
  <c r="AQ112" i="15"/>
  <c r="AP112" i="15"/>
  <c r="AO112" i="15"/>
  <c r="AS118" i="15"/>
  <c r="AQ118" i="15"/>
  <c r="AP118" i="15"/>
  <c r="AO118" i="15"/>
  <c r="AS124" i="15"/>
  <c r="AQ124" i="15"/>
  <c r="AP124" i="15"/>
  <c r="AO124" i="15"/>
  <c r="AS130" i="15"/>
  <c r="AQ130" i="15"/>
  <c r="AP130" i="15"/>
  <c r="AO130" i="15"/>
  <c r="AS136" i="15"/>
  <c r="AQ136" i="15"/>
  <c r="AP136" i="15"/>
  <c r="AO136" i="15"/>
  <c r="AS142" i="15"/>
  <c r="AQ142" i="15"/>
  <c r="AP142" i="15"/>
  <c r="AO142" i="15"/>
  <c r="AS148" i="15"/>
  <c r="AQ148" i="15"/>
  <c r="AP148" i="15"/>
  <c r="AO148" i="15"/>
  <c r="AS154" i="15"/>
  <c r="AQ154" i="15"/>
  <c r="AP154" i="15"/>
  <c r="AO154" i="15"/>
  <c r="AS160" i="15"/>
  <c r="AQ160" i="15"/>
  <c r="AP160" i="15"/>
  <c r="AO160" i="15"/>
  <c r="AS166" i="15"/>
  <c r="AQ166" i="15"/>
  <c r="AP166" i="15"/>
  <c r="AO166" i="15"/>
  <c r="AS178" i="15"/>
  <c r="AQ178" i="15"/>
  <c r="AP178" i="15"/>
  <c r="AO178" i="15"/>
  <c r="AS184" i="15"/>
  <c r="AQ184" i="15"/>
  <c r="AP184" i="15"/>
  <c r="AO184" i="15"/>
  <c r="AS190" i="15"/>
  <c r="AQ190" i="15"/>
  <c r="AP190" i="15"/>
  <c r="AO190" i="15"/>
  <c r="AS196" i="15"/>
  <c r="AQ196" i="15"/>
  <c r="AP196" i="15"/>
  <c r="AO196" i="15"/>
  <c r="AS202" i="15"/>
  <c r="AQ202" i="15"/>
  <c r="AP202" i="15"/>
  <c r="AO202" i="15"/>
  <c r="AS208" i="15"/>
  <c r="AQ208" i="15"/>
  <c r="AO208" i="15"/>
  <c r="AP208" i="15"/>
  <c r="AS214" i="15"/>
  <c r="AQ214" i="15"/>
  <c r="AO214" i="15"/>
  <c r="AP214" i="15"/>
  <c r="AS220" i="15"/>
  <c r="AQ220" i="15"/>
  <c r="AO220" i="15"/>
  <c r="AP220" i="15"/>
  <c r="AS226" i="15"/>
  <c r="AQ226" i="15"/>
  <c r="AO226" i="15"/>
  <c r="AP226" i="15"/>
  <c r="AS232" i="15"/>
  <c r="AQ232" i="15"/>
  <c r="AO232" i="15"/>
  <c r="AP232" i="15"/>
  <c r="AS238" i="15"/>
  <c r="AQ238" i="15"/>
  <c r="AO238" i="15"/>
  <c r="AP238" i="15"/>
  <c r="AS244" i="15"/>
  <c r="AQ244" i="15"/>
  <c r="AO244" i="15"/>
  <c r="AP244" i="15"/>
  <c r="AS250" i="15"/>
  <c r="AQ250" i="15"/>
  <c r="AO250" i="15"/>
  <c r="AP250" i="15"/>
  <c r="AS256" i="15"/>
  <c r="AQ256" i="15"/>
  <c r="AO256" i="15"/>
  <c r="AP256" i="15"/>
  <c r="AS262" i="15"/>
  <c r="AQ262" i="15"/>
  <c r="AO262" i="15"/>
  <c r="AP262" i="15"/>
  <c r="AS268" i="15"/>
  <c r="AQ268" i="15"/>
  <c r="AO268" i="15"/>
  <c r="AP268" i="15"/>
  <c r="AS274" i="15"/>
  <c r="AQ274" i="15"/>
  <c r="AO274" i="15"/>
  <c r="AP274" i="15"/>
  <c r="AS280" i="15"/>
  <c r="AQ280" i="15"/>
  <c r="AO280" i="15"/>
  <c r="AP280" i="15"/>
  <c r="AS286" i="15"/>
  <c r="AQ286" i="15"/>
  <c r="AO286" i="15"/>
  <c r="AP286" i="15"/>
  <c r="AS292" i="15"/>
  <c r="AQ292" i="15"/>
  <c r="AO292" i="15"/>
  <c r="AP292" i="15"/>
  <c r="AS298" i="15"/>
  <c r="AQ298" i="15"/>
  <c r="AO298" i="15"/>
  <c r="AP298" i="15"/>
  <c r="AS304" i="15"/>
  <c r="AQ304" i="15"/>
  <c r="AO304" i="15"/>
  <c r="AP304" i="15"/>
  <c r="AS310" i="15"/>
  <c r="AQ310" i="15"/>
  <c r="AO310" i="15"/>
  <c r="AP310" i="15"/>
  <c r="AS316" i="15"/>
  <c r="AQ316" i="15"/>
  <c r="AO316" i="15"/>
  <c r="AP316" i="15"/>
  <c r="AS322" i="15"/>
  <c r="AQ322" i="15"/>
  <c r="AO322" i="15"/>
  <c r="AP322" i="15"/>
  <c r="AS328" i="15"/>
  <c r="AQ328" i="15"/>
  <c r="AO328" i="15"/>
  <c r="AP328" i="15"/>
  <c r="AS334" i="15"/>
  <c r="AQ334" i="15"/>
  <c r="AO334" i="15"/>
  <c r="AP334" i="15"/>
  <c r="AS340" i="15"/>
  <c r="AQ340" i="15"/>
  <c r="AO340" i="15"/>
  <c r="AP340" i="15"/>
  <c r="AS346" i="15"/>
  <c r="AQ346" i="15"/>
  <c r="AO346" i="15"/>
  <c r="AP346" i="15"/>
  <c r="AS352" i="15"/>
  <c r="AQ352" i="15"/>
  <c r="AP352" i="15"/>
  <c r="AO352" i="15"/>
  <c r="AS358" i="15"/>
  <c r="AQ358" i="15"/>
  <c r="AP358" i="15"/>
  <c r="AO358" i="15"/>
  <c r="AS364" i="15"/>
  <c r="AQ364" i="15"/>
  <c r="AP364" i="15"/>
  <c r="AO364" i="15"/>
  <c r="AS370" i="15"/>
  <c r="AQ370" i="15"/>
  <c r="AP370" i="15"/>
  <c r="AO370" i="15"/>
  <c r="AS376" i="15"/>
  <c r="AQ376" i="15"/>
  <c r="AP376" i="15"/>
  <c r="AO376" i="15"/>
  <c r="AS382" i="15"/>
  <c r="AQ382" i="15"/>
  <c r="AP382" i="15"/>
  <c r="AO382" i="15"/>
  <c r="AS388" i="15"/>
  <c r="AQ388" i="15"/>
  <c r="AP388" i="15"/>
  <c r="AO388" i="15"/>
  <c r="AS394" i="15"/>
  <c r="AQ394" i="15"/>
  <c r="AP394" i="15"/>
  <c r="AO394" i="15"/>
  <c r="AS400" i="15"/>
  <c r="AQ400" i="15"/>
  <c r="AP400" i="15"/>
  <c r="AO400" i="15"/>
  <c r="AS406" i="15"/>
  <c r="AQ406" i="15"/>
  <c r="AP406" i="15"/>
  <c r="AO406" i="15"/>
  <c r="AS412" i="15"/>
  <c r="AQ412" i="15"/>
  <c r="AP412" i="15"/>
  <c r="AO412" i="15"/>
  <c r="AS418" i="15"/>
  <c r="AQ418" i="15"/>
  <c r="AP418" i="15"/>
  <c r="AO418" i="15"/>
  <c r="AS28" i="15"/>
  <c r="AP28" i="15"/>
  <c r="AO28" i="15"/>
  <c r="AQ28" i="15"/>
  <c r="AS172" i="15"/>
  <c r="AQ172" i="15"/>
  <c r="AP172" i="15"/>
  <c r="AO172" i="15"/>
  <c r="AS424" i="15"/>
  <c r="AQ424" i="15"/>
  <c r="AP424" i="15"/>
  <c r="AO424" i="15"/>
  <c r="AS430" i="15"/>
  <c r="AQ430" i="15"/>
  <c r="AP430" i="15"/>
  <c r="AO430" i="15"/>
  <c r="AS442" i="15"/>
  <c r="AQ442" i="15"/>
  <c r="AP442" i="15"/>
  <c r="AO442" i="15"/>
  <c r="AS448" i="15"/>
  <c r="AQ448" i="15"/>
  <c r="AP448" i="15"/>
  <c r="AO448" i="15"/>
  <c r="AS460" i="15"/>
  <c r="AQ460" i="15"/>
  <c r="AP460" i="15"/>
  <c r="AO460" i="15"/>
  <c r="AS466" i="15"/>
  <c r="AQ466" i="15"/>
  <c r="AP466" i="15"/>
  <c r="AO466" i="15"/>
  <c r="AS514" i="15"/>
  <c r="AQ514" i="15"/>
  <c r="AP514" i="15"/>
  <c r="AO514" i="15"/>
  <c r="AS517" i="15"/>
  <c r="AQ517" i="15"/>
  <c r="AP517" i="15"/>
  <c r="AO517" i="15"/>
  <c r="AS573" i="15"/>
  <c r="AP573" i="15"/>
  <c r="AQ573" i="15"/>
  <c r="AO573" i="15"/>
  <c r="AS626" i="15"/>
  <c r="AQ626" i="15"/>
  <c r="AP626" i="15"/>
  <c r="AO626" i="15"/>
  <c r="AS646" i="15"/>
  <c r="AQ646" i="15"/>
  <c r="AP646" i="15"/>
  <c r="AO646" i="15"/>
  <c r="AO467" i="15"/>
  <c r="AP467" i="15"/>
  <c r="AS467" i="15"/>
  <c r="AQ467" i="15"/>
  <c r="AS520" i="15"/>
  <c r="AQ520" i="15"/>
  <c r="AP520" i="15"/>
  <c r="AO520" i="15"/>
  <c r="AS523" i="15"/>
  <c r="AQ523" i="15"/>
  <c r="AP523" i="15"/>
  <c r="AO523" i="15"/>
  <c r="AS526" i="15"/>
  <c r="AQ526" i="15"/>
  <c r="AP526" i="15"/>
  <c r="AO526" i="15"/>
  <c r="AS529" i="15"/>
  <c r="AQ529" i="15"/>
  <c r="AP529" i="15"/>
  <c r="AO529" i="15"/>
  <c r="AS532" i="15"/>
  <c r="AQ532" i="15"/>
  <c r="AP532" i="15"/>
  <c r="AO532" i="15"/>
  <c r="AS535" i="15"/>
  <c r="AQ535" i="15"/>
  <c r="AP535" i="15"/>
  <c r="AO535" i="15"/>
  <c r="AS538" i="15"/>
  <c r="AQ538" i="15"/>
  <c r="AP538" i="15"/>
  <c r="AO538" i="15"/>
  <c r="AS541" i="15"/>
  <c r="AQ541" i="15"/>
  <c r="AP541" i="15"/>
  <c r="AO541" i="15"/>
  <c r="AS544" i="15"/>
  <c r="AQ544" i="15"/>
  <c r="AP544" i="15"/>
  <c r="AO544" i="15"/>
  <c r="AS547" i="15"/>
  <c r="AQ547" i="15"/>
  <c r="AO547" i="15"/>
  <c r="AP547" i="15"/>
  <c r="AQ550" i="15"/>
  <c r="AS550" i="15"/>
  <c r="AP550" i="15"/>
  <c r="AO550" i="15"/>
  <c r="AO553" i="15"/>
  <c r="AP553" i="15"/>
  <c r="AS553" i="15"/>
  <c r="AQ553" i="15"/>
  <c r="AQ556" i="15"/>
  <c r="AP556" i="15"/>
  <c r="AO556" i="15"/>
  <c r="AS556" i="15"/>
  <c r="AS559" i="15"/>
  <c r="AQ559" i="15"/>
  <c r="AP559" i="15"/>
  <c r="AO559" i="15"/>
  <c r="AP576" i="15"/>
  <c r="AO576" i="15"/>
  <c r="AQ576" i="15"/>
  <c r="AS576" i="15"/>
  <c r="AS436" i="15"/>
  <c r="AQ436" i="15"/>
  <c r="AP436" i="15"/>
  <c r="AO436" i="15"/>
  <c r="AS454" i="15"/>
  <c r="AQ454" i="15"/>
  <c r="AP454" i="15"/>
  <c r="AO454" i="15"/>
  <c r="AS511" i="15"/>
  <c r="AQ511" i="15"/>
  <c r="AP511" i="15"/>
  <c r="AO511" i="15"/>
  <c r="AS629" i="15"/>
  <c r="AQ629" i="15"/>
  <c r="AP629" i="15"/>
  <c r="AO629" i="15"/>
  <c r="AQ5" i="15"/>
  <c r="AP5" i="15"/>
  <c r="AO5" i="15"/>
  <c r="AQ11" i="15"/>
  <c r="AP11" i="15"/>
  <c r="AO11" i="15"/>
  <c r="AQ17" i="15"/>
  <c r="AP17" i="15"/>
  <c r="AO17" i="15"/>
  <c r="AQ23" i="15"/>
  <c r="AP23" i="15"/>
  <c r="AO23" i="15"/>
  <c r="AQ29" i="15"/>
  <c r="AP29" i="15"/>
  <c r="AO29" i="15"/>
  <c r="AQ35" i="15"/>
  <c r="AP35" i="15"/>
  <c r="AO35" i="15"/>
  <c r="AQ41" i="15"/>
  <c r="AP41" i="15"/>
  <c r="AO41" i="15"/>
  <c r="AQ47" i="15"/>
  <c r="AP47" i="15"/>
  <c r="AO47" i="15"/>
  <c r="AQ53" i="15"/>
  <c r="AP53" i="15"/>
  <c r="AO53" i="15"/>
  <c r="AQ59" i="15"/>
  <c r="AP59" i="15"/>
  <c r="AO59" i="15"/>
  <c r="AQ65" i="15"/>
  <c r="AP65" i="15"/>
  <c r="AO65" i="15"/>
  <c r="AQ71" i="15"/>
  <c r="AP71" i="15"/>
  <c r="AO71" i="15"/>
  <c r="AQ77" i="15"/>
  <c r="AP77" i="15"/>
  <c r="AO77" i="15"/>
  <c r="AQ83" i="15"/>
  <c r="AP83" i="15"/>
  <c r="AO83" i="15"/>
  <c r="AQ89" i="15"/>
  <c r="AP89" i="15"/>
  <c r="AO89" i="15"/>
  <c r="AQ95" i="15"/>
  <c r="AP95" i="15"/>
  <c r="AO95" i="15"/>
  <c r="AQ101" i="15"/>
  <c r="AP101" i="15"/>
  <c r="AO101" i="15"/>
  <c r="AQ107" i="15"/>
  <c r="AP107" i="15"/>
  <c r="AO107" i="15"/>
  <c r="AQ113" i="15"/>
  <c r="AP113" i="15"/>
  <c r="AO113" i="15"/>
  <c r="AQ119" i="15"/>
  <c r="AP119" i="15"/>
  <c r="AO119" i="15"/>
  <c r="AQ125" i="15"/>
  <c r="AP125" i="15"/>
  <c r="AO125" i="15"/>
  <c r="AQ131" i="15"/>
  <c r="AP131" i="15"/>
  <c r="AO131" i="15"/>
  <c r="AQ137" i="15"/>
  <c r="AP137" i="15"/>
  <c r="AO137" i="15"/>
  <c r="AQ143" i="15"/>
  <c r="AS143" i="15"/>
  <c r="AP143" i="15"/>
  <c r="AO143" i="15"/>
  <c r="AQ149" i="15"/>
  <c r="AS149" i="15"/>
  <c r="AP149" i="15"/>
  <c r="AQ155" i="15"/>
  <c r="AS155" i="15"/>
  <c r="AP155" i="15"/>
  <c r="AO155" i="15"/>
  <c r="AQ161" i="15"/>
  <c r="AS161" i="15"/>
  <c r="AP161" i="15"/>
  <c r="AQ167" i="15"/>
  <c r="AS167" i="15"/>
  <c r="AP167" i="15"/>
  <c r="AO167" i="15"/>
  <c r="AQ173" i="15"/>
  <c r="AS173" i="15"/>
  <c r="AP173" i="15"/>
  <c r="AQ179" i="15"/>
  <c r="AS179" i="15"/>
  <c r="AP179" i="15"/>
  <c r="AO179" i="15"/>
  <c r="AQ185" i="15"/>
  <c r="AS185" i="15"/>
  <c r="AP185" i="15"/>
  <c r="AQ191" i="15"/>
  <c r="AS191" i="15"/>
  <c r="AP191" i="15"/>
  <c r="AO191" i="15"/>
  <c r="AS197" i="15"/>
  <c r="AQ197" i="15"/>
  <c r="AP197" i="15"/>
  <c r="AS203" i="15"/>
  <c r="AQ203" i="15"/>
  <c r="AP203" i="15"/>
  <c r="AO203" i="15"/>
  <c r="AS209" i="15"/>
  <c r="AQ209" i="15"/>
  <c r="AP209" i="15"/>
  <c r="AO209" i="15"/>
  <c r="AS215" i="15"/>
  <c r="AQ215" i="15"/>
  <c r="AP215" i="15"/>
  <c r="AO215" i="15"/>
  <c r="AS221" i="15"/>
  <c r="AQ221" i="15"/>
  <c r="AP221" i="15"/>
  <c r="AO221" i="15"/>
  <c r="AS227" i="15"/>
  <c r="AQ227" i="15"/>
  <c r="AP227" i="15"/>
  <c r="AO227" i="15"/>
  <c r="AS233" i="15"/>
  <c r="AQ233" i="15"/>
  <c r="AP233" i="15"/>
  <c r="AO233" i="15"/>
  <c r="AS239" i="15"/>
  <c r="AQ239" i="15"/>
  <c r="AP239" i="15"/>
  <c r="AO239" i="15"/>
  <c r="AS245" i="15"/>
  <c r="AQ245" i="15"/>
  <c r="AP245" i="15"/>
  <c r="AO245" i="15"/>
  <c r="AS251" i="15"/>
  <c r="AQ251" i="15"/>
  <c r="AP251" i="15"/>
  <c r="AO251" i="15"/>
  <c r="AS257" i="15"/>
  <c r="AQ257" i="15"/>
  <c r="AP257" i="15"/>
  <c r="AO257" i="15"/>
  <c r="AS263" i="15"/>
  <c r="AQ263" i="15"/>
  <c r="AP263" i="15"/>
  <c r="AO263" i="15"/>
  <c r="AS269" i="15"/>
  <c r="AQ269" i="15"/>
  <c r="AP269" i="15"/>
  <c r="AO269" i="15"/>
  <c r="AS275" i="15"/>
  <c r="AQ275" i="15"/>
  <c r="AP275" i="15"/>
  <c r="AO275" i="15"/>
  <c r="AS281" i="15"/>
  <c r="AQ281" i="15"/>
  <c r="AP281" i="15"/>
  <c r="AO281" i="15"/>
  <c r="AS287" i="15"/>
  <c r="AQ287" i="15"/>
  <c r="AP287" i="15"/>
  <c r="AO287" i="15"/>
  <c r="AS293" i="15"/>
  <c r="AQ293" i="15"/>
  <c r="AP293" i="15"/>
  <c r="AO293" i="15"/>
  <c r="AS299" i="15"/>
  <c r="AQ299" i="15"/>
  <c r="AP299" i="15"/>
  <c r="AO299" i="15"/>
  <c r="AS305" i="15"/>
  <c r="AQ305" i="15"/>
  <c r="AP305" i="15"/>
  <c r="AO305" i="15"/>
  <c r="AS311" i="15"/>
  <c r="AQ311" i="15"/>
  <c r="AP311" i="15"/>
  <c r="AO311" i="15"/>
  <c r="AS317" i="15"/>
  <c r="AQ317" i="15"/>
  <c r="AP317" i="15"/>
  <c r="AO317" i="15"/>
  <c r="AS323" i="15"/>
  <c r="AQ323" i="15"/>
  <c r="AP323" i="15"/>
  <c r="AO323" i="15"/>
  <c r="AS329" i="15"/>
  <c r="AQ329" i="15"/>
  <c r="AP329" i="15"/>
  <c r="AO329" i="15"/>
  <c r="AS335" i="15"/>
  <c r="AQ335" i="15"/>
  <c r="AP335" i="15"/>
  <c r="AO335" i="15"/>
  <c r="AS341" i="15"/>
  <c r="AQ341" i="15"/>
  <c r="AP341" i="15"/>
  <c r="AO341" i="15"/>
  <c r="AS347" i="15"/>
  <c r="AQ347" i="15"/>
  <c r="AP347" i="15"/>
  <c r="AO347" i="15"/>
  <c r="AS353" i="15"/>
  <c r="AQ353" i="15"/>
  <c r="AP353" i="15"/>
  <c r="AO353" i="15"/>
  <c r="AS359" i="15"/>
  <c r="AQ359" i="15"/>
  <c r="AP359" i="15"/>
  <c r="AO359" i="15"/>
  <c r="AS365" i="15"/>
  <c r="AQ365" i="15"/>
  <c r="AP365" i="15"/>
  <c r="AO365" i="15"/>
  <c r="AS371" i="15"/>
  <c r="AQ371" i="15"/>
  <c r="AP371" i="15"/>
  <c r="AO371" i="15"/>
  <c r="AS377" i="15"/>
  <c r="AQ377" i="15"/>
  <c r="AP377" i="15"/>
  <c r="AO377" i="15"/>
  <c r="AO383" i="15"/>
  <c r="AS383" i="15"/>
  <c r="AQ383" i="15"/>
  <c r="AO389" i="15"/>
  <c r="AS389" i="15"/>
  <c r="AQ389" i="15"/>
  <c r="AP389" i="15"/>
  <c r="AO395" i="15"/>
  <c r="AS395" i="15"/>
  <c r="AQ395" i="15"/>
  <c r="AP395" i="15"/>
  <c r="AO401" i="15"/>
  <c r="AS401" i="15"/>
  <c r="AQ401" i="15"/>
  <c r="AP401" i="15"/>
  <c r="AO407" i="15"/>
  <c r="AS407" i="15"/>
  <c r="AQ407" i="15"/>
  <c r="AP407" i="15"/>
  <c r="AO413" i="15"/>
  <c r="AQ413" i="15"/>
  <c r="AP413" i="15"/>
  <c r="AO419" i="15"/>
  <c r="AS419" i="15"/>
  <c r="AQ419" i="15"/>
  <c r="AP419" i="15"/>
  <c r="AO425" i="15"/>
  <c r="AS425" i="15"/>
  <c r="AQ425" i="15"/>
  <c r="AP425" i="15"/>
  <c r="AO431" i="15"/>
  <c r="AS431" i="15"/>
  <c r="AQ431" i="15"/>
  <c r="AP431" i="15"/>
  <c r="AO437" i="15"/>
  <c r="AP437" i="15"/>
  <c r="AS437" i="15"/>
  <c r="AQ437" i="15"/>
  <c r="AO443" i="15"/>
  <c r="AP443" i="15"/>
  <c r="AS443" i="15"/>
  <c r="AQ443" i="15"/>
  <c r="AO449" i="15"/>
  <c r="AP449" i="15"/>
  <c r="AS449" i="15"/>
  <c r="AQ449" i="15"/>
  <c r="AO455" i="15"/>
  <c r="AP455" i="15"/>
  <c r="AS455" i="15"/>
  <c r="AQ455" i="15"/>
  <c r="AO461" i="15"/>
  <c r="AP461" i="15"/>
  <c r="AS461" i="15"/>
  <c r="AQ461" i="15"/>
  <c r="AO470" i="15"/>
  <c r="AP470" i="15"/>
  <c r="AS470" i="15"/>
  <c r="AQ470" i="15"/>
  <c r="AO473" i="15"/>
  <c r="AP473" i="15"/>
  <c r="AS473" i="15"/>
  <c r="AQ473" i="15"/>
  <c r="AO476" i="15"/>
  <c r="AP476" i="15"/>
  <c r="AS476" i="15"/>
  <c r="AQ476" i="15"/>
  <c r="AO479" i="15"/>
  <c r="AP479" i="15"/>
  <c r="AS479" i="15"/>
  <c r="AQ479" i="15"/>
  <c r="AO482" i="15"/>
  <c r="AP482" i="15"/>
  <c r="AS482" i="15"/>
  <c r="AQ482" i="15"/>
  <c r="AS562" i="15"/>
  <c r="AQ562" i="15"/>
  <c r="AP562" i="15"/>
  <c r="AO562" i="15"/>
  <c r="AS565" i="15"/>
  <c r="AQ565" i="15"/>
  <c r="AO565" i="15"/>
  <c r="AP565" i="15"/>
  <c r="AS568" i="15"/>
  <c r="AQ568" i="15"/>
  <c r="AP568" i="15"/>
  <c r="AO568" i="15"/>
  <c r="AS579" i="15"/>
  <c r="AQ579" i="15"/>
  <c r="AP579" i="15"/>
  <c r="AO579" i="15"/>
  <c r="AS582" i="15"/>
  <c r="AP582" i="15"/>
  <c r="AQ582" i="15"/>
  <c r="AO582" i="15"/>
  <c r="AP585" i="15"/>
  <c r="AO585" i="15"/>
  <c r="AQ585" i="15"/>
  <c r="AS585" i="15"/>
  <c r="AS588" i="15"/>
  <c r="AQ588" i="15"/>
  <c r="AP588" i="15"/>
  <c r="AO588" i="15"/>
  <c r="AS591" i="15"/>
  <c r="AO591" i="15"/>
  <c r="AQ591" i="15"/>
  <c r="AP591" i="15"/>
  <c r="AS594" i="15"/>
  <c r="AQ594" i="15"/>
  <c r="AP594" i="15"/>
  <c r="AO594" i="15"/>
  <c r="AS597" i="15"/>
  <c r="AP597" i="15"/>
  <c r="AQ597" i="15"/>
  <c r="AO597" i="15"/>
  <c r="AQ600" i="15"/>
  <c r="AP600" i="15"/>
  <c r="AO600" i="15"/>
  <c r="AS600" i="15"/>
  <c r="AS603" i="15"/>
  <c r="AQ603" i="15"/>
  <c r="AP603" i="15"/>
  <c r="AO603" i="15"/>
  <c r="AS632" i="15"/>
  <c r="AQ632" i="15"/>
  <c r="AP632" i="15"/>
  <c r="AO632" i="15"/>
  <c r="AS635" i="15"/>
  <c r="AQ635" i="15"/>
  <c r="AP635" i="15"/>
  <c r="AO635" i="15"/>
  <c r="AS649" i="15"/>
  <c r="AQ649" i="15"/>
  <c r="AP649" i="15"/>
  <c r="AO649" i="15"/>
  <c r="AS652" i="15"/>
  <c r="AQ652" i="15"/>
  <c r="AP652" i="15"/>
  <c r="AO652" i="15"/>
  <c r="AS655" i="15"/>
  <c r="AQ655" i="15"/>
  <c r="AP655" i="15"/>
  <c r="AO655" i="15"/>
  <c r="AS658" i="15"/>
  <c r="AQ658" i="15"/>
  <c r="AP658" i="15"/>
  <c r="AO658" i="15"/>
  <c r="AS661" i="15"/>
  <c r="AQ661" i="15"/>
  <c r="AP661" i="15"/>
  <c r="AO661" i="15"/>
  <c r="AS664" i="15"/>
  <c r="AQ664" i="15"/>
  <c r="AP664" i="15"/>
  <c r="AO664" i="15"/>
  <c r="AS667" i="15"/>
  <c r="AQ667" i="15"/>
  <c r="AP667" i="15"/>
  <c r="AO667" i="15"/>
  <c r="AS670" i="15"/>
  <c r="AQ670" i="15"/>
  <c r="AP670" i="15"/>
  <c r="AO670" i="15"/>
  <c r="AS673" i="15"/>
  <c r="AQ673" i="15"/>
  <c r="AP673" i="15"/>
  <c r="AO673" i="15"/>
  <c r="AS676" i="15"/>
  <c r="AQ676" i="15"/>
  <c r="AP676" i="15"/>
  <c r="AO676" i="15"/>
  <c r="AS679" i="15"/>
  <c r="AQ679" i="15"/>
  <c r="AP679" i="15"/>
  <c r="AO679" i="15"/>
  <c r="AS682" i="15"/>
  <c r="AQ682" i="15"/>
  <c r="AP682" i="15"/>
  <c r="AO682" i="15"/>
  <c r="AS685" i="15"/>
  <c r="AQ685" i="15"/>
  <c r="AP685" i="15"/>
  <c r="AO685" i="15"/>
  <c r="AS688" i="15"/>
  <c r="AQ688" i="15"/>
  <c r="AP688" i="15"/>
  <c r="AO688" i="15"/>
  <c r="AS691" i="15"/>
  <c r="AQ691" i="15"/>
  <c r="AP691" i="15"/>
  <c r="AO691" i="15"/>
  <c r="AS694" i="15"/>
  <c r="AQ694" i="15"/>
  <c r="AP694" i="15"/>
  <c r="AO694" i="15"/>
  <c r="AS697" i="15"/>
  <c r="AQ697" i="15"/>
  <c r="AP697" i="15"/>
  <c r="AO697" i="15"/>
  <c r="AS700" i="15"/>
  <c r="AQ700" i="15"/>
  <c r="AP700" i="15"/>
  <c r="AO700" i="15"/>
  <c r="AS703" i="15"/>
  <c r="AQ703" i="15"/>
  <c r="AP703" i="15"/>
  <c r="AO703" i="15"/>
  <c r="AS706" i="15"/>
  <c r="AQ706" i="15"/>
  <c r="AP706" i="15"/>
  <c r="AO706" i="15"/>
  <c r="AS709" i="15"/>
  <c r="AQ709" i="15"/>
  <c r="AP709" i="15"/>
  <c r="AO709" i="15"/>
  <c r="AS712" i="15"/>
  <c r="AQ712" i="15"/>
  <c r="AP712" i="15"/>
  <c r="AO712" i="15"/>
  <c r="AS715" i="15"/>
  <c r="AQ715" i="15"/>
  <c r="AP715" i="15"/>
  <c r="AO715" i="15"/>
  <c r="AS718" i="15"/>
  <c r="AQ718" i="15"/>
  <c r="AP718" i="15"/>
  <c r="AO718" i="15"/>
  <c r="AS721" i="15"/>
  <c r="AQ721" i="15"/>
  <c r="AP721" i="15"/>
  <c r="AO721" i="15"/>
  <c r="AS724" i="15"/>
  <c r="AQ724" i="15"/>
  <c r="AP724" i="15"/>
  <c r="AO724" i="15"/>
  <c r="AS727" i="15"/>
  <c r="AQ727" i="15"/>
  <c r="AP727" i="15"/>
  <c r="AO727" i="15"/>
  <c r="AS730" i="15"/>
  <c r="AQ730" i="15"/>
  <c r="AP730" i="15"/>
  <c r="AO730" i="15"/>
  <c r="AS733" i="15"/>
  <c r="AQ733" i="15"/>
  <c r="AP733" i="15"/>
  <c r="AO733" i="15"/>
  <c r="AS736" i="15"/>
  <c r="AQ736" i="15"/>
  <c r="AP736" i="15"/>
  <c r="AO736" i="15"/>
  <c r="AS739" i="15"/>
  <c r="AQ739" i="15"/>
  <c r="AP739" i="15"/>
  <c r="AO739" i="15"/>
  <c r="AS742" i="15"/>
  <c r="AQ742" i="15"/>
  <c r="AP742" i="15"/>
  <c r="AO742" i="15"/>
  <c r="AS745" i="15"/>
  <c r="AQ745" i="15"/>
  <c r="AP745" i="15"/>
  <c r="AO745" i="15"/>
  <c r="AS748" i="15"/>
  <c r="AQ748" i="15"/>
  <c r="AP748" i="15"/>
  <c r="AO748" i="15"/>
  <c r="AS77" i="15"/>
  <c r="AS113" i="15"/>
  <c r="AO485" i="15"/>
  <c r="AP485" i="15"/>
  <c r="AS485" i="15"/>
  <c r="AQ485" i="15"/>
  <c r="AO488" i="15"/>
  <c r="AP488" i="15"/>
  <c r="AS488" i="15"/>
  <c r="AQ488" i="15"/>
  <c r="AO491" i="15"/>
  <c r="AP491" i="15"/>
  <c r="AS491" i="15"/>
  <c r="AO494" i="15"/>
  <c r="AP494" i="15"/>
  <c r="AS494" i="15"/>
  <c r="AQ494" i="15"/>
  <c r="AO497" i="15"/>
  <c r="AP497" i="15"/>
  <c r="AS497" i="15"/>
  <c r="AQ497" i="15"/>
  <c r="AO500" i="15"/>
  <c r="AP500" i="15"/>
  <c r="AS500" i="15"/>
  <c r="AQ500" i="15"/>
  <c r="AO503" i="15"/>
  <c r="AP503" i="15"/>
  <c r="AS503" i="15"/>
  <c r="AQ503" i="15"/>
  <c r="AO506" i="15"/>
  <c r="AP506" i="15"/>
  <c r="AS506" i="15"/>
  <c r="AQ506" i="15"/>
  <c r="AO509" i="15"/>
  <c r="AP509" i="15"/>
  <c r="AS509" i="15"/>
  <c r="AQ509" i="15"/>
  <c r="AS571" i="15"/>
  <c r="AQ571" i="15"/>
  <c r="AP571" i="15"/>
  <c r="AO571" i="15"/>
  <c r="AO606" i="15"/>
  <c r="AP606" i="15"/>
  <c r="AS606" i="15"/>
  <c r="AQ606" i="15"/>
  <c r="AS609" i="15"/>
  <c r="AQ609" i="15"/>
  <c r="AP609" i="15"/>
  <c r="AO609" i="15"/>
  <c r="AO612" i="15"/>
  <c r="AP612" i="15"/>
  <c r="AS612" i="15"/>
  <c r="AQ612" i="15"/>
  <c r="AS615" i="15"/>
  <c r="AQ615" i="15"/>
  <c r="AP615" i="15"/>
  <c r="AO615" i="15"/>
  <c r="AO618" i="15"/>
  <c r="AP618" i="15"/>
  <c r="AS618" i="15"/>
  <c r="AQ618" i="15"/>
  <c r="AS621" i="15"/>
  <c r="AQ621" i="15"/>
  <c r="AP621" i="15"/>
  <c r="AO621" i="15"/>
  <c r="AO624" i="15"/>
  <c r="AP624" i="15"/>
  <c r="AS624" i="15"/>
  <c r="AQ624" i="15"/>
  <c r="AS638" i="15"/>
  <c r="AQ638" i="15"/>
  <c r="AP638" i="15"/>
  <c r="AO638" i="15"/>
  <c r="AS641" i="15"/>
  <c r="AQ641" i="15"/>
  <c r="AP641" i="15"/>
  <c r="AO641" i="15"/>
  <c r="AS644" i="15"/>
  <c r="AQ644" i="15"/>
  <c r="AP644" i="15"/>
  <c r="AO644" i="15"/>
  <c r="AS751" i="15"/>
  <c r="AQ751" i="15"/>
  <c r="AP751" i="15"/>
  <c r="AO751" i="15"/>
  <c r="AS754" i="15"/>
  <c r="AQ754" i="15"/>
  <c r="AP754" i="15"/>
  <c r="AO754" i="15"/>
  <c r="AS757" i="15"/>
  <c r="AQ757" i="15"/>
  <c r="AP757" i="15"/>
  <c r="AO757" i="15"/>
  <c r="AS760" i="15"/>
  <c r="AQ760" i="15"/>
  <c r="AP760" i="15"/>
  <c r="AO760" i="15"/>
  <c r="AS763" i="15"/>
  <c r="AQ763" i="15"/>
  <c r="AP763" i="15"/>
  <c r="AO763" i="15"/>
  <c r="AS766" i="15"/>
  <c r="AQ766" i="15"/>
  <c r="AP766" i="15"/>
  <c r="AO766" i="15"/>
  <c r="AS769" i="15"/>
  <c r="AQ769" i="15"/>
  <c r="AP769" i="15"/>
  <c r="AO769" i="15"/>
  <c r="AS772" i="15"/>
  <c r="AQ772" i="15"/>
  <c r="AP772" i="15"/>
  <c r="AO772" i="15"/>
  <c r="AS775" i="15"/>
  <c r="AQ775" i="15"/>
  <c r="AP775" i="15"/>
  <c r="AO775" i="15"/>
  <c r="AS778" i="15"/>
  <c r="AQ778" i="15"/>
  <c r="AP778" i="15"/>
  <c r="AO778" i="15"/>
  <c r="AS781" i="15"/>
  <c r="AQ781" i="15"/>
  <c r="AP781" i="15"/>
  <c r="AO781" i="15"/>
  <c r="AS784" i="15"/>
  <c r="AQ784" i="15"/>
  <c r="AP784" i="15"/>
  <c r="AO784" i="15"/>
  <c r="AS787" i="15"/>
  <c r="AQ787" i="15"/>
  <c r="AP787" i="15"/>
  <c r="AO787" i="15"/>
  <c r="AS790" i="15"/>
  <c r="AQ790" i="15"/>
  <c r="AP790" i="15"/>
  <c r="AO790" i="15"/>
  <c r="AS6" i="15"/>
  <c r="AQ6" i="15"/>
  <c r="AP6" i="15"/>
  <c r="AO6" i="15"/>
  <c r="AS12" i="15"/>
  <c r="AQ12" i="15"/>
  <c r="AP12" i="15"/>
  <c r="AO12" i="15"/>
  <c r="AS18" i="15"/>
  <c r="AQ18" i="15"/>
  <c r="AP18" i="15"/>
  <c r="AO18" i="15"/>
  <c r="AS24" i="15"/>
  <c r="AQ24" i="15"/>
  <c r="AP24" i="15"/>
  <c r="AO24" i="15"/>
  <c r="AS30" i="15"/>
  <c r="AQ30" i="15"/>
  <c r="AP30" i="15"/>
  <c r="AO30" i="15"/>
  <c r="AS36" i="15"/>
  <c r="AQ36" i="15"/>
  <c r="AP36" i="15"/>
  <c r="AO36" i="15"/>
  <c r="AS42" i="15"/>
  <c r="AQ42" i="15"/>
  <c r="AP42" i="15"/>
  <c r="AO42" i="15"/>
  <c r="AS48" i="15"/>
  <c r="AQ48" i="15"/>
  <c r="AP48" i="15"/>
  <c r="AO48" i="15"/>
  <c r="AS54" i="15"/>
  <c r="AQ54" i="15"/>
  <c r="AP54" i="15"/>
  <c r="AO54" i="15"/>
  <c r="AS60" i="15"/>
  <c r="AQ60" i="15"/>
  <c r="AP60" i="15"/>
  <c r="AO60" i="15"/>
  <c r="AS66" i="15"/>
  <c r="AQ66" i="15"/>
  <c r="AP66" i="15"/>
  <c r="AO66" i="15"/>
  <c r="AS72" i="15"/>
  <c r="AQ72" i="15"/>
  <c r="AP72" i="15"/>
  <c r="AO72" i="15"/>
  <c r="AS78" i="15"/>
  <c r="AQ78" i="15"/>
  <c r="AP78" i="15"/>
  <c r="AO78" i="15"/>
  <c r="AS84" i="15"/>
  <c r="AQ84" i="15"/>
  <c r="AP84" i="15"/>
  <c r="AO84" i="15"/>
  <c r="AS90" i="15"/>
  <c r="AQ90" i="15"/>
  <c r="AP90" i="15"/>
  <c r="AO90" i="15"/>
  <c r="AS96" i="15"/>
  <c r="AQ96" i="15"/>
  <c r="AP96" i="15"/>
  <c r="AO96" i="15"/>
  <c r="AS102" i="15"/>
  <c r="AQ102" i="15"/>
  <c r="AP102" i="15"/>
  <c r="AO102" i="15"/>
  <c r="AS108" i="15"/>
  <c r="AQ108" i="15"/>
  <c r="AP108" i="15"/>
  <c r="AO108" i="15"/>
  <c r="AS114" i="15"/>
  <c r="AQ114" i="15"/>
  <c r="AP114" i="15"/>
  <c r="AO114" i="15"/>
  <c r="AS120" i="15"/>
  <c r="AQ120" i="15"/>
  <c r="AP120" i="15"/>
  <c r="AO120" i="15"/>
  <c r="AS126" i="15"/>
  <c r="AQ126" i="15"/>
  <c r="AP126" i="15"/>
  <c r="AO126" i="15"/>
  <c r="AS132" i="15"/>
  <c r="AQ132" i="15"/>
  <c r="AP132" i="15"/>
  <c r="AO132" i="15"/>
  <c r="AS138" i="15"/>
  <c r="AQ138" i="15"/>
  <c r="AP138" i="15"/>
  <c r="AO138" i="15"/>
  <c r="AP144" i="15"/>
  <c r="AO144" i="15"/>
  <c r="AS144" i="15"/>
  <c r="AQ144" i="15"/>
  <c r="AP150" i="15"/>
  <c r="AO150" i="15"/>
  <c r="AS150" i="15"/>
  <c r="AQ150" i="15"/>
  <c r="AP156" i="15"/>
  <c r="AO156" i="15"/>
  <c r="AS156" i="15"/>
  <c r="AQ156" i="15"/>
  <c r="AP162" i="15"/>
  <c r="AO162" i="15"/>
  <c r="AS162" i="15"/>
  <c r="AQ162" i="15"/>
  <c r="AP168" i="15"/>
  <c r="AO168" i="15"/>
  <c r="AS168" i="15"/>
  <c r="AQ168" i="15"/>
  <c r="AP174" i="15"/>
  <c r="AO174" i="15"/>
  <c r="AS174" i="15"/>
  <c r="AQ174" i="15"/>
  <c r="AP180" i="15"/>
  <c r="AO180" i="15"/>
  <c r="AS180" i="15"/>
  <c r="AQ180" i="15"/>
  <c r="AP186" i="15"/>
  <c r="AO186" i="15"/>
  <c r="AS186" i="15"/>
  <c r="AQ186" i="15"/>
  <c r="AP192" i="15"/>
  <c r="AO192" i="15"/>
  <c r="AS192" i="15"/>
  <c r="AQ192" i="15"/>
  <c r="AP198" i="15"/>
  <c r="AO198" i="15"/>
  <c r="AS198" i="15"/>
  <c r="AQ198" i="15"/>
  <c r="AP204" i="15"/>
  <c r="AO204" i="15"/>
  <c r="AS204" i="15"/>
  <c r="AQ204" i="15"/>
  <c r="AP210" i="15"/>
  <c r="AO210" i="15"/>
  <c r="AS210" i="15"/>
  <c r="AQ210" i="15"/>
  <c r="AP216" i="15"/>
  <c r="AO216" i="15"/>
  <c r="AS216" i="15"/>
  <c r="AP222" i="15"/>
  <c r="AO222" i="15"/>
  <c r="AS222" i="15"/>
  <c r="AQ222" i="15"/>
  <c r="AP228" i="15"/>
  <c r="AO228" i="15"/>
  <c r="AS228" i="15"/>
  <c r="AQ228" i="15"/>
  <c r="AP234" i="15"/>
  <c r="AO234" i="15"/>
  <c r="AS234" i="15"/>
  <c r="AP240" i="15"/>
  <c r="AO240" i="15"/>
  <c r="AS240" i="15"/>
  <c r="AQ240" i="15"/>
  <c r="AP246" i="15"/>
  <c r="AO246" i="15"/>
  <c r="AS246" i="15"/>
  <c r="AQ246" i="15"/>
  <c r="AP252" i="15"/>
  <c r="AO252" i="15"/>
  <c r="AS252" i="15"/>
  <c r="AP258" i="15"/>
  <c r="AO258" i="15"/>
  <c r="AS258" i="15"/>
  <c r="AQ258" i="15"/>
  <c r="AP264" i="15"/>
  <c r="AO264" i="15"/>
  <c r="AS264" i="15"/>
  <c r="AQ264" i="15"/>
  <c r="AP270" i="15"/>
  <c r="AO270" i="15"/>
  <c r="AS270" i="15"/>
  <c r="AP276" i="15"/>
  <c r="AO276" i="15"/>
  <c r="AS276" i="15"/>
  <c r="AQ276" i="15"/>
  <c r="AP282" i="15"/>
  <c r="AO282" i="15"/>
  <c r="AS282" i="15"/>
  <c r="AQ282" i="15"/>
  <c r="AP288" i="15"/>
  <c r="AO288" i="15"/>
  <c r="AS288" i="15"/>
  <c r="AP294" i="15"/>
  <c r="AO294" i="15"/>
  <c r="AS294" i="15"/>
  <c r="AQ294" i="15"/>
  <c r="AP300" i="15"/>
  <c r="AO300" i="15"/>
  <c r="AS300" i="15"/>
  <c r="AQ300" i="15"/>
  <c r="AP306" i="15"/>
  <c r="AO306" i="15"/>
  <c r="AS306" i="15"/>
  <c r="AP312" i="15"/>
  <c r="AO312" i="15"/>
  <c r="AS312" i="15"/>
  <c r="AQ312" i="15"/>
  <c r="AP318" i="15"/>
  <c r="AO318" i="15"/>
  <c r="AS318" i="15"/>
  <c r="AQ318" i="15"/>
  <c r="AP324" i="15"/>
  <c r="AO324" i="15"/>
  <c r="AS324" i="15"/>
  <c r="AP330" i="15"/>
  <c r="AO330" i="15"/>
  <c r="AS330" i="15"/>
  <c r="AQ330" i="15"/>
  <c r="AP336" i="15"/>
  <c r="AO336" i="15"/>
  <c r="AS336" i="15"/>
  <c r="AQ336" i="15"/>
  <c r="AP342" i="15"/>
  <c r="AO342" i="15"/>
  <c r="AS342" i="15"/>
  <c r="AP348" i="15"/>
  <c r="AO348" i="15"/>
  <c r="AS348" i="15"/>
  <c r="AQ348" i="15"/>
  <c r="AP354" i="15"/>
  <c r="AO354" i="15"/>
  <c r="AS354" i="15"/>
  <c r="AQ354" i="15"/>
  <c r="AP360" i="15"/>
  <c r="AO360" i="15"/>
  <c r="AS360" i="15"/>
  <c r="AQ360" i="15"/>
  <c r="AP366" i="15"/>
  <c r="AO366" i="15"/>
  <c r="AS366" i="15"/>
  <c r="AQ366" i="15"/>
  <c r="AP372" i="15"/>
  <c r="AO372" i="15"/>
  <c r="AS372" i="15"/>
  <c r="AQ372" i="15"/>
  <c r="AP378" i="15"/>
  <c r="AO378" i="15"/>
  <c r="AS378" i="15"/>
  <c r="AQ378" i="15"/>
  <c r="AS384" i="15"/>
  <c r="AQ384" i="15"/>
  <c r="AP384" i="15"/>
  <c r="AO384" i="15"/>
  <c r="AS390" i="15"/>
  <c r="AQ390" i="15"/>
  <c r="AP390" i="15"/>
  <c r="AO390" i="15"/>
  <c r="AS396" i="15"/>
  <c r="AQ396" i="15"/>
  <c r="AP396" i="15"/>
  <c r="AO396" i="15"/>
  <c r="AQ402" i="15"/>
  <c r="AP402" i="15"/>
  <c r="AO402" i="15"/>
  <c r="AS402" i="15"/>
  <c r="AO408" i="15"/>
  <c r="AS408" i="15"/>
  <c r="AQ408" i="15"/>
  <c r="AP408" i="15"/>
  <c r="AS414" i="15"/>
  <c r="AQ414" i="15"/>
  <c r="AP414" i="15"/>
  <c r="AO414" i="15"/>
  <c r="AS420" i="15"/>
  <c r="AQ420" i="15"/>
  <c r="AP420" i="15"/>
  <c r="AO420" i="15"/>
  <c r="AS426" i="15"/>
  <c r="AQ426" i="15"/>
  <c r="AP426" i="15"/>
  <c r="AO426" i="15"/>
  <c r="AS432" i="15"/>
  <c r="AQ432" i="15"/>
  <c r="AP432" i="15"/>
  <c r="AO432" i="15"/>
  <c r="AS438" i="15"/>
  <c r="AQ438" i="15"/>
  <c r="AP438" i="15"/>
  <c r="AO438" i="15"/>
  <c r="AS444" i="15"/>
  <c r="AQ444" i="15"/>
  <c r="AO444" i="15"/>
  <c r="AP444" i="15"/>
  <c r="AS450" i="15"/>
  <c r="AQ450" i="15"/>
  <c r="AP450" i="15"/>
  <c r="AO450" i="15"/>
  <c r="AS456" i="15"/>
  <c r="AQ456" i="15"/>
  <c r="AO456" i="15"/>
  <c r="AP456" i="15"/>
  <c r="AS462" i="15"/>
  <c r="AQ462" i="15"/>
  <c r="AO462" i="15"/>
  <c r="AP462" i="15"/>
  <c r="AO512" i="15"/>
  <c r="AP512" i="15"/>
  <c r="AS512" i="15"/>
  <c r="AQ512" i="15"/>
  <c r="AO515" i="15"/>
  <c r="AP515" i="15"/>
  <c r="AS515" i="15"/>
  <c r="AQ515" i="15"/>
  <c r="AO518" i="15"/>
  <c r="AP518" i="15"/>
  <c r="AS518" i="15"/>
  <c r="AQ518" i="15"/>
  <c r="AS574" i="15"/>
  <c r="AQ574" i="15"/>
  <c r="AP574" i="15"/>
  <c r="AO574" i="15"/>
  <c r="AS627" i="15"/>
  <c r="AQ627" i="15"/>
  <c r="AP627" i="15"/>
  <c r="AO627" i="15"/>
  <c r="AO630" i="15"/>
  <c r="AP630" i="15"/>
  <c r="AS630" i="15"/>
  <c r="AQ630" i="15"/>
  <c r="AS47" i="15"/>
  <c r="AS83" i="15"/>
  <c r="AS119" i="15"/>
  <c r="AO161" i="15"/>
  <c r="AQ216" i="15"/>
  <c r="AQ324" i="15"/>
  <c r="AS471" i="15"/>
  <c r="AQ471" i="15"/>
  <c r="AO471" i="15"/>
  <c r="AP471" i="15"/>
  <c r="AS474" i="15"/>
  <c r="AQ474" i="15"/>
  <c r="AO474" i="15"/>
  <c r="AP474" i="15"/>
  <c r="AS477" i="15"/>
  <c r="AQ477" i="15"/>
  <c r="AO477" i="15"/>
  <c r="AP477" i="15"/>
  <c r="AS480" i="15"/>
  <c r="AQ480" i="15"/>
  <c r="AO480" i="15"/>
  <c r="AP480" i="15"/>
  <c r="AS483" i="15"/>
  <c r="AQ483" i="15"/>
  <c r="AO483" i="15"/>
  <c r="AP483" i="15"/>
  <c r="AS563" i="15"/>
  <c r="AP563" i="15"/>
  <c r="AQ563" i="15"/>
  <c r="AO563" i="15"/>
  <c r="AS566" i="15"/>
  <c r="AP566" i="15"/>
  <c r="AQ566" i="15"/>
  <c r="AO566" i="15"/>
  <c r="AS577" i="15"/>
  <c r="AQ577" i="15"/>
  <c r="AP577" i="15"/>
  <c r="AO577" i="15"/>
  <c r="AS580" i="15"/>
  <c r="AQ580" i="15"/>
  <c r="AP580" i="15"/>
  <c r="AO580" i="15"/>
  <c r="AS583" i="15"/>
  <c r="AQ583" i="15"/>
  <c r="AP583" i="15"/>
  <c r="AO583" i="15"/>
  <c r="AS586" i="15"/>
  <c r="AQ586" i="15"/>
  <c r="AP586" i="15"/>
  <c r="AO586" i="15"/>
  <c r="AS589" i="15"/>
  <c r="AQ589" i="15"/>
  <c r="AP589" i="15"/>
  <c r="AO589" i="15"/>
  <c r="AS592" i="15"/>
  <c r="AQ592" i="15"/>
  <c r="AP592" i="15"/>
  <c r="AO592" i="15"/>
  <c r="AS595" i="15"/>
  <c r="AQ595" i="15"/>
  <c r="AO595" i="15"/>
  <c r="AP595" i="15"/>
  <c r="AS598" i="15"/>
  <c r="AQ598" i="15"/>
  <c r="AP598" i="15"/>
  <c r="AO598" i="15"/>
  <c r="AS601" i="15"/>
  <c r="AQ601" i="15"/>
  <c r="AP601" i="15"/>
  <c r="AO601" i="15"/>
  <c r="AS604" i="15"/>
  <c r="AQ604" i="15"/>
  <c r="AP604" i="15"/>
  <c r="AO604" i="15"/>
  <c r="AS633" i="15"/>
  <c r="AQ633" i="15"/>
  <c r="AP633" i="15"/>
  <c r="AO633" i="15"/>
  <c r="AS650" i="15"/>
  <c r="AQ650" i="15"/>
  <c r="AP650" i="15"/>
  <c r="AO650" i="15"/>
  <c r="AS653" i="15"/>
  <c r="AQ653" i="15"/>
  <c r="AP653" i="15"/>
  <c r="AO653" i="15"/>
  <c r="AS656" i="15"/>
  <c r="AQ656" i="15"/>
  <c r="AP656" i="15"/>
  <c r="AO656" i="15"/>
  <c r="AS659" i="15"/>
  <c r="AQ659" i="15"/>
  <c r="AP659" i="15"/>
  <c r="AO659" i="15"/>
  <c r="AS662" i="15"/>
  <c r="AQ662" i="15"/>
  <c r="AP662" i="15"/>
  <c r="AO662" i="15"/>
  <c r="AS665" i="15"/>
  <c r="AQ665" i="15"/>
  <c r="AP665" i="15"/>
  <c r="AO665" i="15"/>
  <c r="AS668" i="15"/>
  <c r="AQ668" i="15"/>
  <c r="AP668" i="15"/>
  <c r="AO668" i="15"/>
  <c r="AS671" i="15"/>
  <c r="AQ671" i="15"/>
  <c r="AP671" i="15"/>
  <c r="AO671" i="15"/>
  <c r="AS674" i="15"/>
  <c r="AQ674" i="15"/>
  <c r="AP674" i="15"/>
  <c r="AO674" i="15"/>
  <c r="AS677" i="15"/>
  <c r="AQ677" i="15"/>
  <c r="AP677" i="15"/>
  <c r="AO677" i="15"/>
  <c r="AS680" i="15"/>
  <c r="AQ680" i="15"/>
  <c r="AP680" i="15"/>
  <c r="AO680" i="15"/>
  <c r="AS683" i="15"/>
  <c r="AQ683" i="15"/>
  <c r="AP683" i="15"/>
  <c r="AO683" i="15"/>
  <c r="AS686" i="15"/>
  <c r="AQ686" i="15"/>
  <c r="AP686" i="15"/>
  <c r="AO686" i="15"/>
  <c r="AS689" i="15"/>
  <c r="AQ689" i="15"/>
  <c r="AP689" i="15"/>
  <c r="AO689" i="15"/>
  <c r="AS692" i="15"/>
  <c r="AQ692" i="15"/>
  <c r="AP692" i="15"/>
  <c r="AO692" i="15"/>
  <c r="AS695" i="15"/>
  <c r="AQ695" i="15"/>
  <c r="AP695" i="15"/>
  <c r="AO695" i="15"/>
  <c r="AS698" i="15"/>
  <c r="AQ698" i="15"/>
  <c r="AP698" i="15"/>
  <c r="AO698" i="15"/>
  <c r="AS701" i="15"/>
  <c r="AQ701" i="15"/>
  <c r="AP701" i="15"/>
  <c r="AO701" i="15"/>
  <c r="AS704" i="15"/>
  <c r="AQ704" i="15"/>
  <c r="AP704" i="15"/>
  <c r="AO704" i="15"/>
  <c r="AS707" i="15"/>
  <c r="AQ707" i="15"/>
  <c r="AP707" i="15"/>
  <c r="AO707" i="15"/>
  <c r="AS710" i="15"/>
  <c r="AQ710" i="15"/>
  <c r="AP710" i="15"/>
  <c r="AO710" i="15"/>
  <c r="AS713" i="15"/>
  <c r="AQ713" i="15"/>
  <c r="AP713" i="15"/>
  <c r="AO713" i="15"/>
  <c r="AS716" i="15"/>
  <c r="AQ716" i="15"/>
  <c r="AP716" i="15"/>
  <c r="AO716" i="15"/>
  <c r="AS719" i="15"/>
  <c r="AQ719" i="15"/>
  <c r="AP719" i="15"/>
  <c r="AO719" i="15"/>
  <c r="AS722" i="15"/>
  <c r="AQ722" i="15"/>
  <c r="AP722" i="15"/>
  <c r="AO722" i="15"/>
  <c r="AS725" i="15"/>
  <c r="AQ725" i="15"/>
  <c r="AP725" i="15"/>
  <c r="AO725" i="15"/>
  <c r="AS728" i="15"/>
  <c r="AQ728" i="15"/>
  <c r="AP728" i="15"/>
  <c r="AO728" i="15"/>
  <c r="AS731" i="15"/>
  <c r="AQ731" i="15"/>
  <c r="AP731" i="15"/>
  <c r="AO731" i="15"/>
  <c r="AS734" i="15"/>
  <c r="AQ734" i="15"/>
  <c r="AP734" i="15"/>
  <c r="AO734" i="15"/>
  <c r="AS737" i="15"/>
  <c r="AQ737" i="15"/>
  <c r="AP737" i="15"/>
  <c r="AO737" i="15"/>
  <c r="AS740" i="15"/>
  <c r="AQ740" i="15"/>
  <c r="AP740" i="15"/>
  <c r="AO740" i="15"/>
  <c r="AS743" i="15"/>
  <c r="AQ743" i="15"/>
  <c r="AP743" i="15"/>
  <c r="AO743" i="15"/>
  <c r="AS746" i="15"/>
  <c r="AQ746" i="15"/>
  <c r="AP746" i="15"/>
  <c r="AO746" i="15"/>
  <c r="AS53" i="15"/>
  <c r="AS89" i="15"/>
  <c r="AS125" i="15"/>
  <c r="AQ234" i="15"/>
  <c r="AQ342" i="15"/>
  <c r="AO524" i="15"/>
  <c r="AP524" i="15"/>
  <c r="AS524" i="15"/>
  <c r="AQ524" i="15"/>
  <c r="AO536" i="15"/>
  <c r="AP536" i="15"/>
  <c r="AS536" i="15"/>
  <c r="AQ536" i="15"/>
  <c r="AS545" i="15"/>
  <c r="AP545" i="15"/>
  <c r="AQ545" i="15"/>
  <c r="AO545" i="15"/>
  <c r="AS557" i="15"/>
  <c r="AP557" i="15"/>
  <c r="AQ557" i="15"/>
  <c r="AO557" i="15"/>
  <c r="AS560" i="15"/>
  <c r="AP560" i="15"/>
  <c r="AO560" i="15"/>
  <c r="AQ560" i="15"/>
  <c r="AS19" i="15"/>
  <c r="AP19" i="15"/>
  <c r="AO19" i="15"/>
  <c r="AS31" i="15"/>
  <c r="AP31" i="15"/>
  <c r="AO31" i="15"/>
  <c r="AS55" i="15"/>
  <c r="AQ55" i="15"/>
  <c r="AP55" i="15"/>
  <c r="AO55" i="15"/>
  <c r="AS73" i="15"/>
  <c r="AQ73" i="15"/>
  <c r="AP73" i="15"/>
  <c r="AO73" i="15"/>
  <c r="AS85" i="15"/>
  <c r="AQ85" i="15"/>
  <c r="AP85" i="15"/>
  <c r="AO85" i="15"/>
  <c r="AS97" i="15"/>
  <c r="AQ97" i="15"/>
  <c r="AP97" i="15"/>
  <c r="AO97" i="15"/>
  <c r="AS109" i="15"/>
  <c r="AQ109" i="15"/>
  <c r="AP109" i="15"/>
  <c r="AO109" i="15"/>
  <c r="AS133" i="15"/>
  <c r="AQ133" i="15"/>
  <c r="AP133" i="15"/>
  <c r="AO133" i="15"/>
  <c r="AS151" i="15"/>
  <c r="AQ151" i="15"/>
  <c r="AP151" i="15"/>
  <c r="AO151" i="15"/>
  <c r="AO157" i="15"/>
  <c r="AS157" i="15"/>
  <c r="AQ157" i="15"/>
  <c r="AS175" i="15"/>
  <c r="AQ175" i="15"/>
  <c r="AP175" i="15"/>
  <c r="AO175" i="15"/>
  <c r="AO193" i="15"/>
  <c r="AS193" i="15"/>
  <c r="AQ193" i="15"/>
  <c r="AS211" i="15"/>
  <c r="AQ211" i="15"/>
  <c r="AO211" i="15"/>
  <c r="AP211" i="15"/>
  <c r="AS241" i="15"/>
  <c r="AQ241" i="15"/>
  <c r="AO241" i="15"/>
  <c r="AP241" i="15"/>
  <c r="AS265" i="15"/>
  <c r="AQ265" i="15"/>
  <c r="AO265" i="15"/>
  <c r="AP265" i="15"/>
  <c r="AS289" i="15"/>
  <c r="AQ289" i="15"/>
  <c r="AO289" i="15"/>
  <c r="AP289" i="15"/>
  <c r="AS325" i="15"/>
  <c r="AQ325" i="15"/>
  <c r="AO325" i="15"/>
  <c r="AP325" i="15"/>
  <c r="AS349" i="15"/>
  <c r="AQ349" i="15"/>
  <c r="AO349" i="15"/>
  <c r="AP349" i="15"/>
  <c r="AQ379" i="15"/>
  <c r="AS379" i="15"/>
  <c r="AP379" i="15"/>
  <c r="AO379" i="15"/>
  <c r="AS403" i="15"/>
  <c r="AQ403" i="15"/>
  <c r="AP403" i="15"/>
  <c r="AO403" i="15"/>
  <c r="AS427" i="15"/>
  <c r="AQ427" i="15"/>
  <c r="AP427" i="15"/>
  <c r="AO427" i="15"/>
  <c r="AS457" i="15"/>
  <c r="AQ457" i="15"/>
  <c r="AP457" i="15"/>
  <c r="AO457" i="15"/>
  <c r="AS486" i="15"/>
  <c r="AQ486" i="15"/>
  <c r="AO486" i="15"/>
  <c r="AP486" i="15"/>
  <c r="AS489" i="15"/>
  <c r="AQ489" i="15"/>
  <c r="AO489" i="15"/>
  <c r="AP489" i="15"/>
  <c r="AS492" i="15"/>
  <c r="AQ492" i="15"/>
  <c r="AO492" i="15"/>
  <c r="AP492" i="15"/>
  <c r="AS495" i="15"/>
  <c r="AQ495" i="15"/>
  <c r="AO495" i="15"/>
  <c r="AP495" i="15"/>
  <c r="AS498" i="15"/>
  <c r="AQ498" i="15"/>
  <c r="AO498" i="15"/>
  <c r="AP498" i="15"/>
  <c r="AS501" i="15"/>
  <c r="AQ501" i="15"/>
  <c r="AO501" i="15"/>
  <c r="AP501" i="15"/>
  <c r="AS504" i="15"/>
  <c r="AQ504" i="15"/>
  <c r="AO504" i="15"/>
  <c r="AP504" i="15"/>
  <c r="AS507" i="15"/>
  <c r="AQ507" i="15"/>
  <c r="AO507" i="15"/>
  <c r="AP507" i="15"/>
  <c r="AS510" i="15"/>
  <c r="AQ510" i="15"/>
  <c r="AO510" i="15"/>
  <c r="AP510" i="15"/>
  <c r="AS569" i="15"/>
  <c r="AP569" i="15"/>
  <c r="AQ569" i="15"/>
  <c r="AO569" i="15"/>
  <c r="AS607" i="15"/>
  <c r="AQ607" i="15"/>
  <c r="AO607" i="15"/>
  <c r="AP607" i="15"/>
  <c r="AS610" i="15"/>
  <c r="AQ610" i="15"/>
  <c r="AP610" i="15"/>
  <c r="AO610" i="15"/>
  <c r="AS613" i="15"/>
  <c r="AQ613" i="15"/>
  <c r="AO613" i="15"/>
  <c r="AP613" i="15"/>
  <c r="AS616" i="15"/>
  <c r="AQ616" i="15"/>
  <c r="AP616" i="15"/>
  <c r="AO616" i="15"/>
  <c r="AS619" i="15"/>
  <c r="AQ619" i="15"/>
  <c r="AO619" i="15"/>
  <c r="AP619" i="15"/>
  <c r="AS622" i="15"/>
  <c r="AQ622" i="15"/>
  <c r="AP622" i="15"/>
  <c r="AO622" i="15"/>
  <c r="AS625" i="15"/>
  <c r="AQ625" i="15"/>
  <c r="AO625" i="15"/>
  <c r="AP625" i="15"/>
  <c r="AO636" i="15"/>
  <c r="AP636" i="15"/>
  <c r="AS636" i="15"/>
  <c r="AQ636" i="15"/>
  <c r="AS639" i="15"/>
  <c r="AQ639" i="15"/>
  <c r="AP639" i="15"/>
  <c r="AO639" i="15"/>
  <c r="AP642" i="15"/>
  <c r="AO642" i="15"/>
  <c r="AQ642" i="15"/>
  <c r="AS642" i="15"/>
  <c r="AQ645" i="15"/>
  <c r="AP645" i="15"/>
  <c r="AS645" i="15"/>
  <c r="AO645" i="15"/>
  <c r="AS749" i="15"/>
  <c r="AQ749" i="15"/>
  <c r="AP749" i="15"/>
  <c r="AO749" i="15"/>
  <c r="AS752" i="15"/>
  <c r="AQ752" i="15"/>
  <c r="AP752" i="15"/>
  <c r="AO752" i="15"/>
  <c r="AS755" i="15"/>
  <c r="AQ755" i="15"/>
  <c r="AP755" i="15"/>
  <c r="AO755" i="15"/>
  <c r="AS758" i="15"/>
  <c r="AQ758" i="15"/>
  <c r="AP758" i="15"/>
  <c r="AO758" i="15"/>
  <c r="AS761" i="15"/>
  <c r="AQ761" i="15"/>
  <c r="AP761" i="15"/>
  <c r="AO761" i="15"/>
  <c r="AS764" i="15"/>
  <c r="AQ764" i="15"/>
  <c r="AP764" i="15"/>
  <c r="AO764" i="15"/>
  <c r="AS767" i="15"/>
  <c r="AQ767" i="15"/>
  <c r="AP767" i="15"/>
  <c r="AO767" i="15"/>
  <c r="AS770" i="15"/>
  <c r="AQ770" i="15"/>
  <c r="AP770" i="15"/>
  <c r="AO770" i="15"/>
  <c r="AS773" i="15"/>
  <c r="AQ773" i="15"/>
  <c r="AP773" i="15"/>
  <c r="AO773" i="15"/>
  <c r="AS776" i="15"/>
  <c r="AQ776" i="15"/>
  <c r="AP776" i="15"/>
  <c r="AO776" i="15"/>
  <c r="AS779" i="15"/>
  <c r="AQ779" i="15"/>
  <c r="AP779" i="15"/>
  <c r="AO779" i="15"/>
  <c r="AS782" i="15"/>
  <c r="AQ782" i="15"/>
  <c r="AP782" i="15"/>
  <c r="AO782" i="15"/>
  <c r="AS785" i="15"/>
  <c r="AQ785" i="15"/>
  <c r="AP785" i="15"/>
  <c r="AO785" i="15"/>
  <c r="AS788" i="15"/>
  <c r="AQ788" i="15"/>
  <c r="AP788" i="15"/>
  <c r="AO788" i="15"/>
  <c r="AS791" i="15"/>
  <c r="AQ791" i="15"/>
  <c r="AP791" i="15"/>
  <c r="AO791" i="15"/>
  <c r="AO173" i="15"/>
  <c r="AO521" i="15"/>
  <c r="AP521" i="15"/>
  <c r="AS521" i="15"/>
  <c r="AQ521" i="15"/>
  <c r="AO530" i="15"/>
  <c r="AP530" i="15"/>
  <c r="AS530" i="15"/>
  <c r="AQ530" i="15"/>
  <c r="AS542" i="15"/>
  <c r="AP542" i="15"/>
  <c r="AO542" i="15"/>
  <c r="AQ542" i="15"/>
  <c r="AS551" i="15"/>
  <c r="AP551" i="15"/>
  <c r="AQ551" i="15"/>
  <c r="AO551" i="15"/>
  <c r="AS13" i="15"/>
  <c r="AP13" i="15"/>
  <c r="AO13" i="15"/>
  <c r="AS37" i="15"/>
  <c r="AP37" i="15"/>
  <c r="AO37" i="15"/>
  <c r="AS67" i="15"/>
  <c r="AQ67" i="15"/>
  <c r="AP67" i="15"/>
  <c r="AO67" i="15"/>
  <c r="AS103" i="15"/>
  <c r="AQ103" i="15"/>
  <c r="AP103" i="15"/>
  <c r="AO103" i="15"/>
  <c r="AS139" i="15"/>
  <c r="AQ139" i="15"/>
  <c r="AP139" i="15"/>
  <c r="AO139" i="15"/>
  <c r="AO169" i="15"/>
  <c r="AS169" i="15"/>
  <c r="AQ169" i="15"/>
  <c r="AS199" i="15"/>
  <c r="AQ199" i="15"/>
  <c r="AP199" i="15"/>
  <c r="AO199" i="15"/>
  <c r="AS229" i="15"/>
  <c r="AQ229" i="15"/>
  <c r="AO229" i="15"/>
  <c r="AP229" i="15"/>
  <c r="AS247" i="15"/>
  <c r="AQ247" i="15"/>
  <c r="AO247" i="15"/>
  <c r="AP247" i="15"/>
  <c r="AS277" i="15"/>
  <c r="AQ277" i="15"/>
  <c r="AO277" i="15"/>
  <c r="AP277" i="15"/>
  <c r="AS307" i="15"/>
  <c r="AQ307" i="15"/>
  <c r="AO307" i="15"/>
  <c r="AP307" i="15"/>
  <c r="AS337" i="15"/>
  <c r="AQ337" i="15"/>
  <c r="AO337" i="15"/>
  <c r="AP337" i="15"/>
  <c r="AS361" i="15"/>
  <c r="AQ361" i="15"/>
  <c r="AP361" i="15"/>
  <c r="AO361" i="15"/>
  <c r="AS373" i="15"/>
  <c r="AQ373" i="15"/>
  <c r="AP373" i="15"/>
  <c r="AO373" i="15"/>
  <c r="AS391" i="15"/>
  <c r="AQ391" i="15"/>
  <c r="AP391" i="15"/>
  <c r="AO391" i="15"/>
  <c r="AS421" i="15"/>
  <c r="AQ421" i="15"/>
  <c r="AP421" i="15"/>
  <c r="AO421" i="15"/>
  <c r="AS451" i="15"/>
  <c r="AQ451" i="15"/>
  <c r="AP451" i="15"/>
  <c r="AO451" i="15"/>
  <c r="AQ8" i="15"/>
  <c r="AP8" i="15"/>
  <c r="AO8" i="15"/>
  <c r="AQ14" i="15"/>
  <c r="AP14" i="15"/>
  <c r="AO14" i="15"/>
  <c r="AQ20" i="15"/>
  <c r="AP20" i="15"/>
  <c r="AO20" i="15"/>
  <c r="AQ26" i="15"/>
  <c r="AP26" i="15"/>
  <c r="AO26" i="15"/>
  <c r="AQ32" i="15"/>
  <c r="AP32" i="15"/>
  <c r="AO32" i="15"/>
  <c r="AQ38" i="15"/>
  <c r="AP38" i="15"/>
  <c r="AO38" i="15"/>
  <c r="AQ44" i="15"/>
  <c r="AP44" i="15"/>
  <c r="AO44" i="15"/>
  <c r="AQ50" i="15"/>
  <c r="AP50" i="15"/>
  <c r="AO50" i="15"/>
  <c r="AQ56" i="15"/>
  <c r="AP56" i="15"/>
  <c r="AO56" i="15"/>
  <c r="AQ62" i="15"/>
  <c r="AP62" i="15"/>
  <c r="AO62" i="15"/>
  <c r="AQ68" i="15"/>
  <c r="AP68" i="15"/>
  <c r="AO68" i="15"/>
  <c r="AQ74" i="15"/>
  <c r="AP74" i="15"/>
  <c r="AO74" i="15"/>
  <c r="AQ80" i="15"/>
  <c r="AP80" i="15"/>
  <c r="AO80" i="15"/>
  <c r="AQ86" i="15"/>
  <c r="AP86" i="15"/>
  <c r="AO86" i="15"/>
  <c r="AQ92" i="15"/>
  <c r="AP92" i="15"/>
  <c r="AO92" i="15"/>
  <c r="AQ98" i="15"/>
  <c r="AP98" i="15"/>
  <c r="AO98" i="15"/>
  <c r="AQ104" i="15"/>
  <c r="AP104" i="15"/>
  <c r="AO104" i="15"/>
  <c r="AQ110" i="15"/>
  <c r="AP110" i="15"/>
  <c r="AO110" i="15"/>
  <c r="AQ116" i="15"/>
  <c r="AP116" i="15"/>
  <c r="AO116" i="15"/>
  <c r="AQ122" i="15"/>
  <c r="AP122" i="15"/>
  <c r="AO122" i="15"/>
  <c r="AQ128" i="15"/>
  <c r="AP128" i="15"/>
  <c r="AO128" i="15"/>
  <c r="AQ134" i="15"/>
  <c r="AP134" i="15"/>
  <c r="AO134" i="15"/>
  <c r="AQ140" i="15"/>
  <c r="AS140" i="15"/>
  <c r="AP140" i="15"/>
  <c r="AO140" i="15"/>
  <c r="AQ146" i="15"/>
  <c r="AS146" i="15"/>
  <c r="AP146" i="15"/>
  <c r="AO146" i="15"/>
  <c r="AQ152" i="15"/>
  <c r="AS152" i="15"/>
  <c r="AP152" i="15"/>
  <c r="AO152" i="15"/>
  <c r="AQ158" i="15"/>
  <c r="AS158" i="15"/>
  <c r="AP158" i="15"/>
  <c r="AO158" i="15"/>
  <c r="AQ164" i="15"/>
  <c r="AS164" i="15"/>
  <c r="AP164" i="15"/>
  <c r="AO164" i="15"/>
  <c r="AQ170" i="15"/>
  <c r="AS170" i="15"/>
  <c r="AP170" i="15"/>
  <c r="AO170" i="15"/>
  <c r="AQ176" i="15"/>
  <c r="AS176" i="15"/>
  <c r="AP176" i="15"/>
  <c r="AO176" i="15"/>
  <c r="AQ182" i="15"/>
  <c r="AS182" i="15"/>
  <c r="AP182" i="15"/>
  <c r="AO182" i="15"/>
  <c r="AQ188" i="15"/>
  <c r="AS188" i="15"/>
  <c r="AP188" i="15"/>
  <c r="AO188" i="15"/>
  <c r="AQ194" i="15"/>
  <c r="AS194" i="15"/>
  <c r="AP194" i="15"/>
  <c r="AO194" i="15"/>
  <c r="AS200" i="15"/>
  <c r="AQ200" i="15"/>
  <c r="AP200" i="15"/>
  <c r="AO200" i="15"/>
  <c r="AS206" i="15"/>
  <c r="AQ206" i="15"/>
  <c r="AP206" i="15"/>
  <c r="AO206" i="15"/>
  <c r="AS212" i="15"/>
  <c r="AQ212" i="15"/>
  <c r="AP212" i="15"/>
  <c r="AO212" i="15"/>
  <c r="AS218" i="15"/>
  <c r="AQ218" i="15"/>
  <c r="AP218" i="15"/>
  <c r="AO218" i="15"/>
  <c r="AS224" i="15"/>
  <c r="AQ224" i="15"/>
  <c r="AP224" i="15"/>
  <c r="AO224" i="15"/>
  <c r="AS230" i="15"/>
  <c r="AQ230" i="15"/>
  <c r="AP230" i="15"/>
  <c r="AO230" i="15"/>
  <c r="AS236" i="15"/>
  <c r="AQ236" i="15"/>
  <c r="AP236" i="15"/>
  <c r="AO236" i="15"/>
  <c r="AS242" i="15"/>
  <c r="AQ242" i="15"/>
  <c r="AP242" i="15"/>
  <c r="AO242" i="15"/>
  <c r="AS248" i="15"/>
  <c r="AQ248" i="15"/>
  <c r="AP248" i="15"/>
  <c r="AO248" i="15"/>
  <c r="AS254" i="15"/>
  <c r="AQ254" i="15"/>
  <c r="AP254" i="15"/>
  <c r="AO254" i="15"/>
  <c r="AS260" i="15"/>
  <c r="AQ260" i="15"/>
  <c r="AP260" i="15"/>
  <c r="AO260" i="15"/>
  <c r="AS266" i="15"/>
  <c r="AQ266" i="15"/>
  <c r="AP266" i="15"/>
  <c r="AO266" i="15"/>
  <c r="AS272" i="15"/>
  <c r="AQ272" i="15"/>
  <c r="AP272" i="15"/>
  <c r="AO272" i="15"/>
  <c r="AS278" i="15"/>
  <c r="AQ278" i="15"/>
  <c r="AP278" i="15"/>
  <c r="AO278" i="15"/>
  <c r="AS284" i="15"/>
  <c r="AQ284" i="15"/>
  <c r="AP284" i="15"/>
  <c r="AO284" i="15"/>
  <c r="AS290" i="15"/>
  <c r="AQ290" i="15"/>
  <c r="AP290" i="15"/>
  <c r="AO290" i="15"/>
  <c r="AS296" i="15"/>
  <c r="AQ296" i="15"/>
  <c r="AP296" i="15"/>
  <c r="AO296" i="15"/>
  <c r="AS302" i="15"/>
  <c r="AQ302" i="15"/>
  <c r="AP302" i="15"/>
  <c r="AO302" i="15"/>
  <c r="AS308" i="15"/>
  <c r="AQ308" i="15"/>
  <c r="AP308" i="15"/>
  <c r="AO308" i="15"/>
  <c r="AS314" i="15"/>
  <c r="AQ314" i="15"/>
  <c r="AP314" i="15"/>
  <c r="AO314" i="15"/>
  <c r="AS320" i="15"/>
  <c r="AQ320" i="15"/>
  <c r="AP320" i="15"/>
  <c r="AO320" i="15"/>
  <c r="AS326" i="15"/>
  <c r="AQ326" i="15"/>
  <c r="AP326" i="15"/>
  <c r="AO326" i="15"/>
  <c r="AS332" i="15"/>
  <c r="AQ332" i="15"/>
  <c r="AP332" i="15"/>
  <c r="AO332" i="15"/>
  <c r="AS338" i="15"/>
  <c r="AQ338" i="15"/>
  <c r="AP338" i="15"/>
  <c r="AO338" i="15"/>
  <c r="AS344" i="15"/>
  <c r="AQ344" i="15"/>
  <c r="AP344" i="15"/>
  <c r="AO344" i="15"/>
  <c r="AS350" i="15"/>
  <c r="AQ350" i="15"/>
  <c r="AP350" i="15"/>
  <c r="AO350" i="15"/>
  <c r="AS356" i="15"/>
  <c r="AQ356" i="15"/>
  <c r="AP356" i="15"/>
  <c r="AO356" i="15"/>
  <c r="AS362" i="15"/>
  <c r="AQ362" i="15"/>
  <c r="AP362" i="15"/>
  <c r="AO362" i="15"/>
  <c r="AS368" i="15"/>
  <c r="AQ368" i="15"/>
  <c r="AP368" i="15"/>
  <c r="AO368" i="15"/>
  <c r="AS374" i="15"/>
  <c r="AQ374" i="15"/>
  <c r="AP374" i="15"/>
  <c r="AO374" i="15"/>
  <c r="AO380" i="15"/>
  <c r="AS380" i="15"/>
  <c r="AQ380" i="15"/>
  <c r="AP380" i="15"/>
  <c r="AO386" i="15"/>
  <c r="AS386" i="15"/>
  <c r="AQ386" i="15"/>
  <c r="AP386" i="15"/>
  <c r="AO392" i="15"/>
  <c r="AS392" i="15"/>
  <c r="AQ392" i="15"/>
  <c r="AP392" i="15"/>
  <c r="AO398" i="15"/>
  <c r="AP398" i="15"/>
  <c r="AS398" i="15"/>
  <c r="AQ398" i="15"/>
  <c r="AO404" i="15"/>
  <c r="AS404" i="15"/>
  <c r="AQ404" i="15"/>
  <c r="AP404" i="15"/>
  <c r="AO410" i="15"/>
  <c r="AS410" i="15"/>
  <c r="AQ410" i="15"/>
  <c r="AP410" i="15"/>
  <c r="AO416" i="15"/>
  <c r="AS416" i="15"/>
  <c r="AQ416" i="15"/>
  <c r="AP416" i="15"/>
  <c r="AO422" i="15"/>
  <c r="AS422" i="15"/>
  <c r="AQ422" i="15"/>
  <c r="AP422" i="15"/>
  <c r="AO428" i="15"/>
  <c r="AS428" i="15"/>
  <c r="AQ428" i="15"/>
  <c r="AP428" i="15"/>
  <c r="AO434" i="15"/>
  <c r="AP434" i="15"/>
  <c r="AS434" i="15"/>
  <c r="AQ434" i="15"/>
  <c r="AO440" i="15"/>
  <c r="AP440" i="15"/>
  <c r="AS440" i="15"/>
  <c r="AQ440" i="15"/>
  <c r="AO446" i="15"/>
  <c r="AP446" i="15"/>
  <c r="AS446" i="15"/>
  <c r="AQ446" i="15"/>
  <c r="AO452" i="15"/>
  <c r="AP452" i="15"/>
  <c r="AS452" i="15"/>
  <c r="AQ452" i="15"/>
  <c r="AO458" i="15"/>
  <c r="AP458" i="15"/>
  <c r="AS458" i="15"/>
  <c r="AQ458" i="15"/>
  <c r="AO464" i="15"/>
  <c r="AP464" i="15"/>
  <c r="AS464" i="15"/>
  <c r="AQ464" i="15"/>
  <c r="AS513" i="15"/>
  <c r="AQ513" i="15"/>
  <c r="AO513" i="15"/>
  <c r="AP513" i="15"/>
  <c r="AS516" i="15"/>
  <c r="AQ516" i="15"/>
  <c r="AO516" i="15"/>
  <c r="AP516" i="15"/>
  <c r="AS572" i="15"/>
  <c r="AP572" i="15"/>
  <c r="AO572" i="15"/>
  <c r="AQ572" i="15"/>
  <c r="AS575" i="15"/>
  <c r="AP575" i="15"/>
  <c r="AQ575" i="15"/>
  <c r="AO575" i="15"/>
  <c r="AS628" i="15"/>
  <c r="AQ628" i="15"/>
  <c r="AP628" i="15"/>
  <c r="AO628" i="15"/>
  <c r="AS59" i="15"/>
  <c r="AS95" i="15"/>
  <c r="AS131" i="15"/>
  <c r="AQ252" i="15"/>
  <c r="AS468" i="15"/>
  <c r="AQ468" i="15"/>
  <c r="AO468" i="15"/>
  <c r="AP468" i="15"/>
  <c r="AO527" i="15"/>
  <c r="AP527" i="15"/>
  <c r="AS527" i="15"/>
  <c r="AQ527" i="15"/>
  <c r="AO533" i="15"/>
  <c r="AP533" i="15"/>
  <c r="AS533" i="15"/>
  <c r="AQ533" i="15"/>
  <c r="AS548" i="15"/>
  <c r="AP548" i="15"/>
  <c r="AQ548" i="15"/>
  <c r="AO548" i="15"/>
  <c r="AS647" i="15"/>
  <c r="AQ647" i="15"/>
  <c r="AP647" i="15"/>
  <c r="AO647" i="15"/>
  <c r="AS7" i="15"/>
  <c r="AP7" i="15"/>
  <c r="AO7" i="15"/>
  <c r="AS43" i="15"/>
  <c r="AP43" i="15"/>
  <c r="AO43" i="15"/>
  <c r="AS79" i="15"/>
  <c r="AQ79" i="15"/>
  <c r="AP79" i="15"/>
  <c r="AO79" i="15"/>
  <c r="AS121" i="15"/>
  <c r="AQ121" i="15"/>
  <c r="AP121" i="15"/>
  <c r="AO121" i="15"/>
  <c r="AO181" i="15"/>
  <c r="AS181" i="15"/>
  <c r="AQ181" i="15"/>
  <c r="AS217" i="15"/>
  <c r="AQ217" i="15"/>
  <c r="AO217" i="15"/>
  <c r="AP217" i="15"/>
  <c r="AS259" i="15"/>
  <c r="AQ259" i="15"/>
  <c r="AO259" i="15"/>
  <c r="AP259" i="15"/>
  <c r="AS295" i="15"/>
  <c r="AQ295" i="15"/>
  <c r="AO295" i="15"/>
  <c r="AP295" i="15"/>
  <c r="AS319" i="15"/>
  <c r="AQ319" i="15"/>
  <c r="AO319" i="15"/>
  <c r="AP319" i="15"/>
  <c r="AS355" i="15"/>
  <c r="AQ355" i="15"/>
  <c r="AP355" i="15"/>
  <c r="AO355" i="15"/>
  <c r="AS385" i="15"/>
  <c r="AQ385" i="15"/>
  <c r="AP385" i="15"/>
  <c r="AO385" i="15"/>
  <c r="AS409" i="15"/>
  <c r="AQ409" i="15"/>
  <c r="AP409" i="15"/>
  <c r="AO409" i="15"/>
  <c r="AS433" i="15"/>
  <c r="AQ433" i="15"/>
  <c r="AP433" i="15"/>
  <c r="AO433" i="15"/>
  <c r="AS445" i="15"/>
  <c r="AQ445" i="15"/>
  <c r="AP445" i="15"/>
  <c r="AO445" i="15"/>
  <c r="AS469" i="15"/>
  <c r="AQ469" i="15"/>
  <c r="AP469" i="15"/>
  <c r="AO469" i="15"/>
  <c r="AS519" i="15"/>
  <c r="AQ519" i="15"/>
  <c r="AO519" i="15"/>
  <c r="AP519" i="15"/>
  <c r="AS522" i="15"/>
  <c r="AQ522" i="15"/>
  <c r="AO522" i="15"/>
  <c r="AP522" i="15"/>
  <c r="AS525" i="15"/>
  <c r="AQ525" i="15"/>
  <c r="AO525" i="15"/>
  <c r="AP525" i="15"/>
  <c r="AS528" i="15"/>
  <c r="AQ528" i="15"/>
  <c r="AO528" i="15"/>
  <c r="AP528" i="15"/>
  <c r="AS531" i="15"/>
  <c r="AQ531" i="15"/>
  <c r="AO531" i="15"/>
  <c r="AP531" i="15"/>
  <c r="AS534" i="15"/>
  <c r="AQ534" i="15"/>
  <c r="AO534" i="15"/>
  <c r="AP534" i="15"/>
  <c r="AS537" i="15"/>
  <c r="AQ537" i="15"/>
  <c r="AO537" i="15"/>
  <c r="AP537" i="15"/>
  <c r="AS540" i="15"/>
  <c r="AQ540" i="15"/>
  <c r="AO540" i="15"/>
  <c r="AP540" i="15"/>
  <c r="AQ543" i="15"/>
  <c r="AS543" i="15"/>
  <c r="AP543" i="15"/>
  <c r="AO543" i="15"/>
  <c r="AO546" i="15"/>
  <c r="AP546" i="15"/>
  <c r="AS546" i="15"/>
  <c r="AQ546" i="15"/>
  <c r="AQ549" i="15"/>
  <c r="AP549" i="15"/>
  <c r="AO549" i="15"/>
  <c r="AS549" i="15"/>
  <c r="AS552" i="15"/>
  <c r="AQ552" i="15"/>
  <c r="AP552" i="15"/>
  <c r="AO552" i="15"/>
  <c r="AS555" i="15"/>
  <c r="AQ555" i="15"/>
  <c r="AP555" i="15"/>
  <c r="AO555" i="15"/>
  <c r="AS558" i="15"/>
  <c r="AQ558" i="15"/>
  <c r="AO558" i="15"/>
  <c r="AP558" i="15"/>
  <c r="AS631" i="15"/>
  <c r="AQ631" i="15"/>
  <c r="AO631" i="15"/>
  <c r="AP631" i="15"/>
  <c r="AS17" i="15"/>
  <c r="AS35" i="15"/>
  <c r="AS62" i="15"/>
  <c r="AS98" i="15"/>
  <c r="AS134" i="15"/>
  <c r="AP181" i="15"/>
  <c r="AP383" i="15"/>
  <c r="AS127" i="15"/>
  <c r="AQ127" i="15"/>
  <c r="AP127" i="15"/>
  <c r="AO127" i="15"/>
  <c r="AS9" i="15"/>
  <c r="AQ9" i="15"/>
  <c r="AP9" i="15"/>
  <c r="AO9" i="15"/>
  <c r="AS15" i="15"/>
  <c r="AQ15" i="15"/>
  <c r="AP15" i="15"/>
  <c r="AO15" i="15"/>
  <c r="AS21" i="15"/>
  <c r="AQ21" i="15"/>
  <c r="AP21" i="15"/>
  <c r="AO21" i="15"/>
  <c r="AS27" i="15"/>
  <c r="AQ27" i="15"/>
  <c r="AP27" i="15"/>
  <c r="AO27" i="15"/>
  <c r="AS33" i="15"/>
  <c r="AQ33" i="15"/>
  <c r="AP33" i="15"/>
  <c r="AO33" i="15"/>
  <c r="AS39" i="15"/>
  <c r="AQ39" i="15"/>
  <c r="AP39" i="15"/>
  <c r="AO39" i="15"/>
  <c r="AS45" i="15"/>
  <c r="AQ45" i="15"/>
  <c r="AP45" i="15"/>
  <c r="AO45" i="15"/>
  <c r="AS51" i="15"/>
  <c r="AQ51" i="15"/>
  <c r="AP51" i="15"/>
  <c r="AO51" i="15"/>
  <c r="AS57" i="15"/>
  <c r="AQ57" i="15"/>
  <c r="AP57" i="15"/>
  <c r="AO57" i="15"/>
  <c r="AS63" i="15"/>
  <c r="AQ63" i="15"/>
  <c r="AP63" i="15"/>
  <c r="AO63" i="15"/>
  <c r="AS69" i="15"/>
  <c r="AQ69" i="15"/>
  <c r="AP69" i="15"/>
  <c r="AO69" i="15"/>
  <c r="AS75" i="15"/>
  <c r="AQ75" i="15"/>
  <c r="AP75" i="15"/>
  <c r="AO75" i="15"/>
  <c r="AS81" i="15"/>
  <c r="AQ81" i="15"/>
  <c r="AP81" i="15"/>
  <c r="AO81" i="15"/>
  <c r="AS87" i="15"/>
  <c r="AQ87" i="15"/>
  <c r="AP87" i="15"/>
  <c r="AO87" i="15"/>
  <c r="AS93" i="15"/>
  <c r="AQ93" i="15"/>
  <c r="AP93" i="15"/>
  <c r="AO93" i="15"/>
  <c r="AS99" i="15"/>
  <c r="AQ99" i="15"/>
  <c r="AP99" i="15"/>
  <c r="AO99" i="15"/>
  <c r="AS105" i="15"/>
  <c r="AQ105" i="15"/>
  <c r="AP105" i="15"/>
  <c r="AO105" i="15"/>
  <c r="AS111" i="15"/>
  <c r="AQ111" i="15"/>
  <c r="AP111" i="15"/>
  <c r="AO111" i="15"/>
  <c r="AS117" i="15"/>
  <c r="AQ117" i="15"/>
  <c r="AP117" i="15"/>
  <c r="AO117" i="15"/>
  <c r="AS123" i="15"/>
  <c r="AQ123" i="15"/>
  <c r="AP123" i="15"/>
  <c r="AO123" i="15"/>
  <c r="AS129" i="15"/>
  <c r="AQ129" i="15"/>
  <c r="AP129" i="15"/>
  <c r="AO129" i="15"/>
  <c r="AS135" i="15"/>
  <c r="AQ135" i="15"/>
  <c r="AP135" i="15"/>
  <c r="AO135" i="15"/>
  <c r="AP141" i="15"/>
  <c r="AO141" i="15"/>
  <c r="AS141" i="15"/>
  <c r="AP147" i="15"/>
  <c r="AO147" i="15"/>
  <c r="AS147" i="15"/>
  <c r="AQ147" i="15"/>
  <c r="AP153" i="15"/>
  <c r="AO153" i="15"/>
  <c r="AS153" i="15"/>
  <c r="AP159" i="15"/>
  <c r="AO159" i="15"/>
  <c r="AS159" i="15"/>
  <c r="AQ159" i="15"/>
  <c r="AP165" i="15"/>
  <c r="AO165" i="15"/>
  <c r="AS165" i="15"/>
  <c r="AP171" i="15"/>
  <c r="AO171" i="15"/>
  <c r="AS171" i="15"/>
  <c r="AQ171" i="15"/>
  <c r="AP177" i="15"/>
  <c r="AO177" i="15"/>
  <c r="AS177" i="15"/>
  <c r="AP183" i="15"/>
  <c r="AO183" i="15"/>
  <c r="AS183" i="15"/>
  <c r="AQ183" i="15"/>
  <c r="AP189" i="15"/>
  <c r="AO189" i="15"/>
  <c r="AS189" i="15"/>
  <c r="AP195" i="15"/>
  <c r="AO195" i="15"/>
  <c r="AS195" i="15"/>
  <c r="AQ195" i="15"/>
  <c r="AP201" i="15"/>
  <c r="AO201" i="15"/>
  <c r="AS201" i="15"/>
  <c r="AQ201" i="15"/>
  <c r="AP207" i="15"/>
  <c r="AO207" i="15"/>
  <c r="AS207" i="15"/>
  <c r="AP213" i="15"/>
  <c r="AO213" i="15"/>
  <c r="AS213" i="15"/>
  <c r="AQ213" i="15"/>
  <c r="AP219" i="15"/>
  <c r="AO219" i="15"/>
  <c r="AS219" i="15"/>
  <c r="AQ219" i="15"/>
  <c r="AP225" i="15"/>
  <c r="AO225" i="15"/>
  <c r="AS225" i="15"/>
  <c r="AP231" i="15"/>
  <c r="AO231" i="15"/>
  <c r="AS231" i="15"/>
  <c r="AQ231" i="15"/>
  <c r="AP237" i="15"/>
  <c r="AO237" i="15"/>
  <c r="AS237" i="15"/>
  <c r="AQ237" i="15"/>
  <c r="AP243" i="15"/>
  <c r="AO243" i="15"/>
  <c r="AS243" i="15"/>
  <c r="AP249" i="15"/>
  <c r="AO249" i="15"/>
  <c r="AS249" i="15"/>
  <c r="AQ249" i="15"/>
  <c r="AP255" i="15"/>
  <c r="AO255" i="15"/>
  <c r="AS255" i="15"/>
  <c r="AQ255" i="15"/>
  <c r="AP261" i="15"/>
  <c r="AO261" i="15"/>
  <c r="AS261" i="15"/>
  <c r="AP267" i="15"/>
  <c r="AO267" i="15"/>
  <c r="AS267" i="15"/>
  <c r="AQ267" i="15"/>
  <c r="AP273" i="15"/>
  <c r="AO273" i="15"/>
  <c r="AS273" i="15"/>
  <c r="AQ273" i="15"/>
  <c r="AP279" i="15"/>
  <c r="AO279" i="15"/>
  <c r="AS279" i="15"/>
  <c r="AP285" i="15"/>
  <c r="AO285" i="15"/>
  <c r="AS285" i="15"/>
  <c r="AQ285" i="15"/>
  <c r="AP291" i="15"/>
  <c r="AO291" i="15"/>
  <c r="AS291" i="15"/>
  <c r="AQ291" i="15"/>
  <c r="AP297" i="15"/>
  <c r="AO297" i="15"/>
  <c r="AS297" i="15"/>
  <c r="AP303" i="15"/>
  <c r="AO303" i="15"/>
  <c r="AS303" i="15"/>
  <c r="AQ303" i="15"/>
  <c r="AP309" i="15"/>
  <c r="AO309" i="15"/>
  <c r="AS309" i="15"/>
  <c r="AQ309" i="15"/>
  <c r="AP315" i="15"/>
  <c r="AO315" i="15"/>
  <c r="AS315" i="15"/>
  <c r="AP321" i="15"/>
  <c r="AO321" i="15"/>
  <c r="AS321" i="15"/>
  <c r="AQ321" i="15"/>
  <c r="AP327" i="15"/>
  <c r="AO327" i="15"/>
  <c r="AS327" i="15"/>
  <c r="AQ327" i="15"/>
  <c r="AP333" i="15"/>
  <c r="AO333" i="15"/>
  <c r="AS333" i="15"/>
  <c r="AP339" i="15"/>
  <c r="AO339" i="15"/>
  <c r="AS339" i="15"/>
  <c r="AQ339" i="15"/>
  <c r="AP345" i="15"/>
  <c r="AO345" i="15"/>
  <c r="AS345" i="15"/>
  <c r="AQ345" i="15"/>
  <c r="AP351" i="15"/>
  <c r="AO351" i="15"/>
  <c r="AS351" i="15"/>
  <c r="AP357" i="15"/>
  <c r="AO357" i="15"/>
  <c r="AS357" i="15"/>
  <c r="AQ357" i="15"/>
  <c r="AP363" i="15"/>
  <c r="AO363" i="15"/>
  <c r="AS363" i="15"/>
  <c r="AP369" i="15"/>
  <c r="AO369" i="15"/>
  <c r="AS369" i="15"/>
  <c r="AQ369" i="15"/>
  <c r="AP375" i="15"/>
  <c r="AO375" i="15"/>
  <c r="AS375" i="15"/>
  <c r="AQ375" i="15"/>
  <c r="AS381" i="15"/>
  <c r="AQ381" i="15"/>
  <c r="AP381" i="15"/>
  <c r="AO381" i="15"/>
  <c r="AP387" i="15"/>
  <c r="AO387" i="15"/>
  <c r="AS387" i="15"/>
  <c r="AQ387" i="15"/>
  <c r="AS393" i="15"/>
  <c r="AQ393" i="15"/>
  <c r="AP393" i="15"/>
  <c r="AO393" i="15"/>
  <c r="AS399" i="15"/>
  <c r="AQ399" i="15"/>
  <c r="AP399" i="15"/>
  <c r="AO399" i="15"/>
  <c r="AS405" i="15"/>
  <c r="AQ405" i="15"/>
  <c r="AP405" i="15"/>
  <c r="AO405" i="15"/>
  <c r="AS411" i="15"/>
  <c r="AQ411" i="15"/>
  <c r="AP411" i="15"/>
  <c r="AO411" i="15"/>
  <c r="AS417" i="15"/>
  <c r="AQ417" i="15"/>
  <c r="AP417" i="15"/>
  <c r="AO417" i="15"/>
  <c r="AP423" i="15"/>
  <c r="AO423" i="15"/>
  <c r="AS423" i="15"/>
  <c r="AQ423" i="15"/>
  <c r="AS429" i="15"/>
  <c r="AQ429" i="15"/>
  <c r="AP429" i="15"/>
  <c r="AO429" i="15"/>
  <c r="AS435" i="15"/>
  <c r="AQ435" i="15"/>
  <c r="AO435" i="15"/>
  <c r="AP435" i="15"/>
  <c r="AS441" i="15"/>
  <c r="AQ441" i="15"/>
  <c r="AP441" i="15"/>
  <c r="AO441" i="15"/>
  <c r="AS447" i="15"/>
  <c r="AQ447" i="15"/>
  <c r="AP447" i="15"/>
  <c r="AO447" i="15"/>
  <c r="AS453" i="15"/>
  <c r="AQ453" i="15"/>
  <c r="AO453" i="15"/>
  <c r="AP453" i="15"/>
  <c r="AS459" i="15"/>
  <c r="AQ459" i="15"/>
  <c r="AO459" i="15"/>
  <c r="AP459" i="15"/>
  <c r="AS465" i="15"/>
  <c r="AQ465" i="15"/>
  <c r="AO465" i="15"/>
  <c r="AP465" i="15"/>
  <c r="AS472" i="15"/>
  <c r="AQ472" i="15"/>
  <c r="AP472" i="15"/>
  <c r="AO472" i="15"/>
  <c r="AS475" i="15"/>
  <c r="AQ475" i="15"/>
  <c r="AP475" i="15"/>
  <c r="AO475" i="15"/>
  <c r="AS478" i="15"/>
  <c r="AQ478" i="15"/>
  <c r="AP478" i="15"/>
  <c r="AO478" i="15"/>
  <c r="AS481" i="15"/>
  <c r="AQ481" i="15"/>
  <c r="AP481" i="15"/>
  <c r="AO481" i="15"/>
  <c r="AS484" i="15"/>
  <c r="AQ484" i="15"/>
  <c r="AP484" i="15"/>
  <c r="AO484" i="15"/>
  <c r="AQ561" i="15"/>
  <c r="AS561" i="15"/>
  <c r="AP561" i="15"/>
  <c r="AO561" i="15"/>
  <c r="AO564" i="15"/>
  <c r="AP564" i="15"/>
  <c r="AS564" i="15"/>
  <c r="AQ564" i="15"/>
  <c r="AQ567" i="15"/>
  <c r="AP567" i="15"/>
  <c r="AO567" i="15"/>
  <c r="AS567" i="15"/>
  <c r="AS578" i="15"/>
  <c r="AP578" i="15"/>
  <c r="AQ578" i="15"/>
  <c r="AO578" i="15"/>
  <c r="AS581" i="15"/>
  <c r="AP581" i="15"/>
  <c r="AO581" i="15"/>
  <c r="AQ581" i="15"/>
  <c r="AS584" i="15"/>
  <c r="AP584" i="15"/>
  <c r="AQ584" i="15"/>
  <c r="AO584" i="15"/>
  <c r="AS587" i="15"/>
  <c r="AP587" i="15"/>
  <c r="AO587" i="15"/>
  <c r="AQ587" i="15"/>
  <c r="AS590" i="15"/>
  <c r="AP590" i="15"/>
  <c r="AO590" i="15"/>
  <c r="AQ590" i="15"/>
  <c r="AS593" i="15"/>
  <c r="AP593" i="15"/>
  <c r="AO593" i="15"/>
  <c r="AQ593" i="15"/>
  <c r="AS596" i="15"/>
  <c r="AP596" i="15"/>
  <c r="AO596" i="15"/>
  <c r="AQ596" i="15"/>
  <c r="AS599" i="15"/>
  <c r="AP599" i="15"/>
  <c r="AO599" i="15"/>
  <c r="AQ599" i="15"/>
  <c r="AS602" i="15"/>
  <c r="AP602" i="15"/>
  <c r="AO602" i="15"/>
  <c r="AQ602" i="15"/>
  <c r="AS634" i="15"/>
  <c r="AQ634" i="15"/>
  <c r="AP634" i="15"/>
  <c r="AO634" i="15"/>
  <c r="AQ648" i="15"/>
  <c r="AS648" i="15"/>
  <c r="AP648" i="15"/>
  <c r="AO648" i="15"/>
  <c r="AQ651" i="15"/>
  <c r="AS651" i="15"/>
  <c r="AP651" i="15"/>
  <c r="AO651" i="15"/>
  <c r="AQ654" i="15"/>
  <c r="AO654" i="15"/>
  <c r="AP654" i="15"/>
  <c r="AS654" i="15"/>
  <c r="AQ657" i="15"/>
  <c r="AP657" i="15"/>
  <c r="AS657" i="15"/>
  <c r="AO657" i="15"/>
  <c r="AQ660" i="15"/>
  <c r="AS660" i="15"/>
  <c r="AP660" i="15"/>
  <c r="AO660" i="15"/>
  <c r="AQ663" i="15"/>
  <c r="AS663" i="15"/>
  <c r="AP663" i="15"/>
  <c r="AO663" i="15"/>
  <c r="AQ666" i="15"/>
  <c r="AO666" i="15"/>
  <c r="AP666" i="15"/>
  <c r="AS666" i="15"/>
  <c r="AQ669" i="15"/>
  <c r="AP669" i="15"/>
  <c r="AS669" i="15"/>
  <c r="AO669" i="15"/>
  <c r="AQ672" i="15"/>
  <c r="AS672" i="15"/>
  <c r="AP672" i="15"/>
  <c r="AO672" i="15"/>
  <c r="AQ675" i="15"/>
  <c r="AS675" i="15"/>
  <c r="AP675" i="15"/>
  <c r="AO675" i="15"/>
  <c r="AQ678" i="15"/>
  <c r="AO678" i="15"/>
  <c r="AP678" i="15"/>
  <c r="AS678" i="15"/>
  <c r="AQ681" i="15"/>
  <c r="AP681" i="15"/>
  <c r="AS681" i="15"/>
  <c r="AO681" i="15"/>
  <c r="AQ684" i="15"/>
  <c r="AS684" i="15"/>
  <c r="AP684" i="15"/>
  <c r="AO684" i="15"/>
  <c r="AQ687" i="15"/>
  <c r="AS687" i="15"/>
  <c r="AP687" i="15"/>
  <c r="AO687" i="15"/>
  <c r="AQ690" i="15"/>
  <c r="AO690" i="15"/>
  <c r="AP690" i="15"/>
  <c r="AS690" i="15"/>
  <c r="AQ693" i="15"/>
  <c r="AP693" i="15"/>
  <c r="AS693" i="15"/>
  <c r="AO693" i="15"/>
  <c r="AQ696" i="15"/>
  <c r="AS696" i="15"/>
  <c r="AP696" i="15"/>
  <c r="AO696" i="15"/>
  <c r="AS699" i="15"/>
  <c r="AQ699" i="15"/>
  <c r="AP699" i="15"/>
  <c r="AO699" i="15"/>
  <c r="AS702" i="15"/>
  <c r="AQ702" i="15"/>
  <c r="AP702" i="15"/>
  <c r="AO702" i="15"/>
  <c r="AS705" i="15"/>
  <c r="AQ705" i="15"/>
  <c r="AO705" i="15"/>
  <c r="AP705" i="15"/>
  <c r="AS708" i="15"/>
  <c r="AQ708" i="15"/>
  <c r="AP708" i="15"/>
  <c r="AO708" i="15"/>
  <c r="AS711" i="15"/>
  <c r="AQ711" i="15"/>
  <c r="AP711" i="15"/>
  <c r="AO711" i="15"/>
  <c r="AS714" i="15"/>
  <c r="AQ714" i="15"/>
  <c r="AP714" i="15"/>
  <c r="AO714" i="15"/>
  <c r="AS717" i="15"/>
  <c r="AQ717" i="15"/>
  <c r="AP717" i="15"/>
  <c r="AO717" i="15"/>
  <c r="AS720" i="15"/>
  <c r="AQ720" i="15"/>
  <c r="AP720" i="15"/>
  <c r="AO720" i="15"/>
  <c r="AS723" i="15"/>
  <c r="AQ723" i="15"/>
  <c r="AO723" i="15"/>
  <c r="AP723" i="15"/>
  <c r="AS726" i="15"/>
  <c r="AQ726" i="15"/>
  <c r="AP726" i="15"/>
  <c r="AO726" i="15"/>
  <c r="AS729" i="15"/>
  <c r="AQ729" i="15"/>
  <c r="AP729" i="15"/>
  <c r="AO729" i="15"/>
  <c r="AS732" i="15"/>
  <c r="AQ732" i="15"/>
  <c r="AP732" i="15"/>
  <c r="AO732" i="15"/>
  <c r="AS735" i="15"/>
  <c r="AQ735" i="15"/>
  <c r="AP735" i="15"/>
  <c r="AO735" i="15"/>
  <c r="AS738" i="15"/>
  <c r="AQ738" i="15"/>
  <c r="AP738" i="15"/>
  <c r="AO738" i="15"/>
  <c r="AS741" i="15"/>
  <c r="AQ741" i="15"/>
  <c r="AO741" i="15"/>
  <c r="AP741" i="15"/>
  <c r="AS744" i="15"/>
  <c r="AQ744" i="15"/>
  <c r="AP744" i="15"/>
  <c r="AO744" i="15"/>
  <c r="AS747" i="15"/>
  <c r="AQ747" i="15"/>
  <c r="AP747" i="15"/>
  <c r="AO747" i="15"/>
  <c r="AQ19" i="15"/>
  <c r="AQ37" i="15"/>
  <c r="AS65" i="15"/>
  <c r="AS101" i="15"/>
  <c r="AS137" i="15"/>
  <c r="AO185" i="15"/>
  <c r="AQ270" i="15"/>
  <c r="AS413" i="15"/>
  <c r="AO539" i="15"/>
  <c r="AP539" i="15"/>
  <c r="AS539" i="15"/>
  <c r="AQ539" i="15"/>
  <c r="AS554" i="15"/>
  <c r="AP554" i="15"/>
  <c r="AO554" i="15"/>
  <c r="AQ554" i="15"/>
  <c r="AS25" i="15"/>
  <c r="AP25" i="15"/>
  <c r="AO25" i="15"/>
  <c r="AS49" i="15"/>
  <c r="AQ49" i="15"/>
  <c r="AP49" i="15"/>
  <c r="AO49" i="15"/>
  <c r="AS61" i="15"/>
  <c r="AQ61" i="15"/>
  <c r="AP61" i="15"/>
  <c r="AO61" i="15"/>
  <c r="AS91" i="15"/>
  <c r="AQ91" i="15"/>
  <c r="AP91" i="15"/>
  <c r="AO91" i="15"/>
  <c r="AS115" i="15"/>
  <c r="AQ115" i="15"/>
  <c r="AP115" i="15"/>
  <c r="AO115" i="15"/>
  <c r="AO145" i="15"/>
  <c r="AS145" i="15"/>
  <c r="AQ145" i="15"/>
  <c r="AS163" i="15"/>
  <c r="AQ163" i="15"/>
  <c r="AP163" i="15"/>
  <c r="AO163" i="15"/>
  <c r="AS187" i="15"/>
  <c r="AQ187" i="15"/>
  <c r="AP187" i="15"/>
  <c r="AO187" i="15"/>
  <c r="AS205" i="15"/>
  <c r="AQ205" i="15"/>
  <c r="AP205" i="15"/>
  <c r="AO205" i="15"/>
  <c r="AS223" i="15"/>
  <c r="AQ223" i="15"/>
  <c r="AO223" i="15"/>
  <c r="AP223" i="15"/>
  <c r="AS235" i="15"/>
  <c r="AQ235" i="15"/>
  <c r="AO235" i="15"/>
  <c r="AP235" i="15"/>
  <c r="AS253" i="15"/>
  <c r="AQ253" i="15"/>
  <c r="AO253" i="15"/>
  <c r="AP253" i="15"/>
  <c r="AS271" i="15"/>
  <c r="AQ271" i="15"/>
  <c r="AO271" i="15"/>
  <c r="AP271" i="15"/>
  <c r="AS283" i="15"/>
  <c r="AQ283" i="15"/>
  <c r="AO283" i="15"/>
  <c r="AP283" i="15"/>
  <c r="AS301" i="15"/>
  <c r="AQ301" i="15"/>
  <c r="AO301" i="15"/>
  <c r="AP301" i="15"/>
  <c r="AS313" i="15"/>
  <c r="AQ313" i="15"/>
  <c r="AO313" i="15"/>
  <c r="AP313" i="15"/>
  <c r="AS331" i="15"/>
  <c r="AQ331" i="15"/>
  <c r="AO331" i="15"/>
  <c r="AP331" i="15"/>
  <c r="AS343" i="15"/>
  <c r="AQ343" i="15"/>
  <c r="AO343" i="15"/>
  <c r="AP343" i="15"/>
  <c r="AS367" i="15"/>
  <c r="AQ367" i="15"/>
  <c r="AP367" i="15"/>
  <c r="AO367" i="15"/>
  <c r="AS397" i="15"/>
  <c r="AQ397" i="15"/>
  <c r="AP397" i="15"/>
  <c r="AO397" i="15"/>
  <c r="AS415" i="15"/>
  <c r="AQ415" i="15"/>
  <c r="AP415" i="15"/>
  <c r="AO415" i="15"/>
  <c r="AS439" i="15"/>
  <c r="AQ439" i="15"/>
  <c r="AP439" i="15"/>
  <c r="AO439" i="15"/>
  <c r="AS463" i="15"/>
  <c r="AQ463" i="15"/>
  <c r="AP463" i="15"/>
  <c r="AO463" i="15"/>
  <c r="AS487" i="15"/>
  <c r="AQ487" i="15"/>
  <c r="AP487" i="15"/>
  <c r="AO487" i="15"/>
  <c r="AS490" i="15"/>
  <c r="AQ490" i="15"/>
  <c r="AP490" i="15"/>
  <c r="AO490" i="15"/>
  <c r="AS493" i="15"/>
  <c r="AQ493" i="15"/>
  <c r="AP493" i="15"/>
  <c r="AO493" i="15"/>
  <c r="AS496" i="15"/>
  <c r="AQ496" i="15"/>
  <c r="AP496" i="15"/>
  <c r="AO496" i="15"/>
  <c r="AS499" i="15"/>
  <c r="AQ499" i="15"/>
  <c r="AP499" i="15"/>
  <c r="AO499" i="15"/>
  <c r="AS502" i="15"/>
  <c r="AQ502" i="15"/>
  <c r="AP502" i="15"/>
  <c r="AO502" i="15"/>
  <c r="AS505" i="15"/>
  <c r="AQ505" i="15"/>
  <c r="AP505" i="15"/>
  <c r="AO505" i="15"/>
  <c r="AS508" i="15"/>
  <c r="AQ508" i="15"/>
  <c r="AP508" i="15"/>
  <c r="AO508" i="15"/>
  <c r="AS570" i="15"/>
  <c r="AQ570" i="15"/>
  <c r="AP570" i="15"/>
  <c r="AO570" i="15"/>
  <c r="AS605" i="15"/>
  <c r="AP605" i="15"/>
  <c r="AO605" i="15"/>
  <c r="AQ605" i="15"/>
  <c r="AS608" i="15"/>
  <c r="AQ608" i="15"/>
  <c r="AP608" i="15"/>
  <c r="AO608" i="15"/>
  <c r="AS611" i="15"/>
  <c r="AQ611" i="15"/>
  <c r="AP611" i="15"/>
  <c r="AO611" i="15"/>
  <c r="AS614" i="15"/>
  <c r="AQ614" i="15"/>
  <c r="AP614" i="15"/>
  <c r="AO614" i="15"/>
  <c r="AS617" i="15"/>
  <c r="AQ617" i="15"/>
  <c r="AP617" i="15"/>
  <c r="AO617" i="15"/>
  <c r="AS620" i="15"/>
  <c r="AQ620" i="15"/>
  <c r="AP620" i="15"/>
  <c r="AO620" i="15"/>
  <c r="AS623" i="15"/>
  <c r="AQ623" i="15"/>
  <c r="AP623" i="15"/>
  <c r="AO623" i="15"/>
  <c r="AS637" i="15"/>
  <c r="AQ637" i="15"/>
  <c r="AO637" i="15"/>
  <c r="AP637" i="15"/>
  <c r="AS640" i="15"/>
  <c r="AQ640" i="15"/>
  <c r="AO640" i="15"/>
  <c r="AP640" i="15"/>
  <c r="AS643" i="15"/>
  <c r="AQ643" i="15"/>
  <c r="AP643" i="15"/>
  <c r="AO643" i="15"/>
  <c r="AS20" i="15"/>
  <c r="AS38" i="15"/>
  <c r="AS68" i="15"/>
  <c r="AS104" i="15"/>
  <c r="AQ141" i="15"/>
  <c r="AQ189" i="15"/>
  <c r="AQ279" i="15"/>
  <c r="AQ491" i="15"/>
  <c r="AS750" i="15"/>
  <c r="AQ750" i="15"/>
  <c r="AP750" i="15"/>
  <c r="AO750" i="15"/>
  <c r="AS753" i="15"/>
  <c r="AQ753" i="15"/>
  <c r="AP753" i="15"/>
  <c r="AO753" i="15"/>
  <c r="AS756" i="15"/>
  <c r="AQ756" i="15"/>
  <c r="AP756" i="15"/>
  <c r="AO756" i="15"/>
  <c r="AS759" i="15"/>
  <c r="AQ759" i="15"/>
  <c r="AO759" i="15"/>
  <c r="AP759" i="15"/>
  <c r="AS762" i="15"/>
  <c r="AQ762" i="15"/>
  <c r="AP762" i="15"/>
  <c r="AO762" i="15"/>
  <c r="AS765" i="15"/>
  <c r="AQ765" i="15"/>
  <c r="AP765" i="15"/>
  <c r="AO765" i="15"/>
  <c r="AS768" i="15"/>
  <c r="AQ768" i="15"/>
  <c r="AP768" i="15"/>
  <c r="AO768" i="15"/>
  <c r="AS771" i="15"/>
  <c r="AQ771" i="15"/>
  <c r="AP771" i="15"/>
  <c r="AO771" i="15"/>
  <c r="AS774" i="15"/>
  <c r="AQ774" i="15"/>
  <c r="AP774" i="15"/>
  <c r="AO774" i="15"/>
  <c r="AS777" i="15"/>
  <c r="AQ777" i="15"/>
  <c r="AO777" i="15"/>
  <c r="AP777" i="15"/>
  <c r="AS780" i="15"/>
  <c r="AQ780" i="15"/>
  <c r="AP780" i="15"/>
  <c r="AO780" i="15"/>
  <c r="AS783" i="15"/>
  <c r="AQ783" i="15"/>
  <c r="AP783" i="15"/>
  <c r="AO783" i="15"/>
  <c r="AS786" i="15"/>
  <c r="AQ786" i="15"/>
  <c r="AP786" i="15"/>
  <c r="AO786" i="15"/>
  <c r="AS789" i="15"/>
  <c r="AQ789" i="15"/>
  <c r="AP789" i="15"/>
  <c r="AO789" i="15"/>
  <c r="AS792" i="15"/>
  <c r="AQ792" i="15"/>
  <c r="AP792" i="15"/>
  <c r="AO792" i="15"/>
  <c r="R192" i="9"/>
  <c r="AL407" i="9" l="1"/>
  <c r="K173" i="12"/>
  <c r="J299" i="12"/>
  <c r="L5" i="12"/>
  <c r="K179" i="12"/>
  <c r="J298" i="12"/>
  <c r="J309" i="12"/>
  <c r="L93" i="12"/>
  <c r="J301" i="12"/>
  <c r="K189" i="12"/>
  <c r="J300" i="12"/>
  <c r="K176" i="12"/>
  <c r="J308" i="12"/>
  <c r="K248" i="12"/>
  <c r="J313" i="12"/>
  <c r="J304" i="12"/>
  <c r="J302" i="12"/>
  <c r="J361" i="12"/>
  <c r="K245" i="12"/>
  <c r="J297" i="12"/>
  <c r="K182" i="12"/>
  <c r="K242" i="12"/>
  <c r="J303" i="12"/>
  <c r="K192" i="12"/>
  <c r="J296" i="12"/>
  <c r="B488" i="3"/>
  <c r="B405" i="3"/>
  <c r="B294" i="3"/>
  <c r="B359" i="3" s="1"/>
  <c r="B239" i="3"/>
  <c r="B171" i="3"/>
  <c r="B92" i="3"/>
  <c r="A497" i="9" l="1"/>
  <c r="B1" i="20" l="1"/>
  <c r="A96" i="12"/>
  <c r="E98" i="12"/>
  <c r="A97" i="9"/>
  <c r="A98" i="9"/>
  <c r="A100" i="9"/>
  <c r="A96" i="9"/>
  <c r="F249" i="9"/>
  <c r="E98" i="9"/>
  <c r="D53" i="9"/>
  <c r="A500" i="20"/>
  <c r="A499" i="20"/>
  <c r="A498" i="20"/>
  <c r="A497" i="20"/>
  <c r="A496" i="20"/>
  <c r="A495" i="20"/>
  <c r="A494" i="20"/>
  <c r="A486" i="20"/>
  <c r="A485" i="20"/>
  <c r="A484" i="20"/>
  <c r="A483" i="20"/>
  <c r="A482" i="20"/>
  <c r="A481" i="20"/>
  <c r="A480" i="20"/>
  <c r="A479" i="20"/>
  <c r="A478" i="20"/>
  <c r="A477" i="20"/>
  <c r="A476" i="20"/>
  <c r="A475" i="20"/>
  <c r="A474" i="20"/>
  <c r="A473" i="20"/>
  <c r="A472" i="20"/>
  <c r="A471" i="20"/>
  <c r="A470" i="20"/>
  <c r="A469" i="20"/>
  <c r="A468" i="20"/>
  <c r="A467" i="20"/>
  <c r="A466" i="20"/>
  <c r="A465" i="20"/>
  <c r="A464" i="20"/>
  <c r="A463" i="20"/>
  <c r="A462" i="20"/>
  <c r="A461" i="20"/>
  <c r="A460" i="20"/>
  <c r="A459" i="20"/>
  <c r="A458" i="20"/>
  <c r="A457" i="20"/>
  <c r="A456" i="20"/>
  <c r="A455" i="20"/>
  <c r="A454" i="20"/>
  <c r="A453" i="20"/>
  <c r="A452" i="20"/>
  <c r="A451" i="20"/>
  <c r="A450" i="20"/>
  <c r="A449" i="20"/>
  <c r="A448" i="20"/>
  <c r="A447" i="20"/>
  <c r="A446" i="20"/>
  <c r="A445" i="20"/>
  <c r="A444" i="20"/>
  <c r="A442" i="20"/>
  <c r="A441" i="20"/>
  <c r="A440" i="20"/>
  <c r="A439" i="20"/>
  <c r="A438" i="20"/>
  <c r="A437" i="20"/>
  <c r="A436" i="20"/>
  <c r="A434" i="20"/>
  <c r="A433" i="20"/>
  <c r="A432" i="20"/>
  <c r="A431" i="20"/>
  <c r="A430" i="20"/>
  <c r="A429" i="20"/>
  <c r="A428" i="20"/>
  <c r="A427" i="20"/>
  <c r="A426" i="20"/>
  <c r="A425" i="20"/>
  <c r="A424" i="20"/>
  <c r="A423" i="20"/>
  <c r="A422" i="20"/>
  <c r="A421" i="20"/>
  <c r="A420" i="20"/>
  <c r="A419" i="20"/>
  <c r="A418" i="20"/>
  <c r="A417" i="20"/>
  <c r="A416" i="20"/>
  <c r="A415" i="20"/>
  <c r="A414" i="20"/>
  <c r="A413" i="20"/>
  <c r="A412" i="20"/>
  <c r="A411" i="20"/>
  <c r="A410" i="20"/>
  <c r="A409" i="20"/>
  <c r="A402" i="20"/>
  <c r="A401" i="20"/>
  <c r="A400" i="20"/>
  <c r="A399" i="20"/>
  <c r="A398" i="20"/>
  <c r="A397" i="20"/>
  <c r="A396" i="20"/>
  <c r="A395" i="20"/>
  <c r="A394" i="20"/>
  <c r="A393" i="20"/>
  <c r="A392" i="20"/>
  <c r="A391" i="20"/>
  <c r="A390" i="20"/>
  <c r="A389" i="20"/>
  <c r="A388" i="20"/>
  <c r="A387" i="20"/>
  <c r="A386" i="20"/>
  <c r="A385" i="20"/>
  <c r="A384" i="20"/>
  <c r="A383" i="20"/>
  <c r="A382" i="20"/>
  <c r="A381" i="20"/>
  <c r="A380" i="20"/>
  <c r="A379" i="20"/>
  <c r="A378" i="20"/>
  <c r="A377" i="20"/>
  <c r="A376" i="20"/>
  <c r="A375" i="20"/>
  <c r="A374" i="20"/>
  <c r="A373" i="20"/>
  <c r="A372" i="20"/>
  <c r="A371" i="20"/>
  <c r="A370" i="20"/>
  <c r="A369" i="20"/>
  <c r="A368" i="20"/>
  <c r="A367" i="20"/>
  <c r="A366" i="20"/>
  <c r="A365" i="20"/>
  <c r="A364" i="20"/>
  <c r="A363" i="20"/>
  <c r="A356" i="20"/>
  <c r="A355" i="20"/>
  <c r="A354" i="20"/>
  <c r="A353" i="20"/>
  <c r="A352" i="20"/>
  <c r="A351" i="20"/>
  <c r="A350" i="20"/>
  <c r="A349" i="20"/>
  <c r="A348" i="20"/>
  <c r="A347" i="20"/>
  <c r="A346" i="20"/>
  <c r="A345" i="20"/>
  <c r="A344" i="20"/>
  <c r="A343" i="20"/>
  <c r="A342" i="20"/>
  <c r="A341" i="20"/>
  <c r="A340" i="20"/>
  <c r="A339" i="20"/>
  <c r="A338" i="20"/>
  <c r="A337" i="20"/>
  <c r="A336" i="20"/>
  <c r="A335" i="20"/>
  <c r="A334" i="20"/>
  <c r="A333" i="20"/>
  <c r="A332" i="20"/>
  <c r="A331" i="20"/>
  <c r="A330" i="20"/>
  <c r="A329" i="20"/>
  <c r="A328" i="20"/>
  <c r="A327" i="20"/>
  <c r="A326" i="20"/>
  <c r="A325" i="20"/>
  <c r="A324" i="20"/>
  <c r="A323" i="20"/>
  <c r="A322" i="20"/>
  <c r="A321" i="20"/>
  <c r="A320" i="20"/>
  <c r="A319" i="20"/>
  <c r="A318" i="20"/>
  <c r="A317" i="20"/>
  <c r="A316" i="20"/>
  <c r="A315" i="20"/>
  <c r="A314" i="20"/>
  <c r="A313" i="20"/>
  <c r="A312" i="20"/>
  <c r="A311" i="20"/>
  <c r="A310" i="20"/>
  <c r="A309" i="20"/>
  <c r="A308" i="20"/>
  <c r="A307" i="20"/>
  <c r="A306" i="20"/>
  <c r="A305" i="20"/>
  <c r="A304" i="20"/>
  <c r="A303" i="20"/>
  <c r="A302" i="20"/>
  <c r="A301" i="20"/>
  <c r="A300" i="20"/>
  <c r="A299" i="20"/>
  <c r="A298" i="20"/>
  <c r="A297" i="20"/>
  <c r="A292" i="20"/>
  <c r="A291" i="20"/>
  <c r="A290" i="20"/>
  <c r="A289" i="20"/>
  <c r="A288" i="20"/>
  <c r="A287" i="20"/>
  <c r="A286" i="20"/>
  <c r="A285" i="20"/>
  <c r="A284" i="20"/>
  <c r="A283" i="20"/>
  <c r="A282" i="20"/>
  <c r="A281" i="20"/>
  <c r="A280" i="20"/>
  <c r="A279" i="20"/>
  <c r="A278" i="20"/>
  <c r="A277" i="20"/>
  <c r="A276" i="20"/>
  <c r="A275" i="20"/>
  <c r="A274" i="20"/>
  <c r="A273" i="20"/>
  <c r="A272" i="20"/>
  <c r="A271" i="20"/>
  <c r="A270" i="20"/>
  <c r="A269" i="20"/>
  <c r="A268" i="20"/>
  <c r="A267" i="20"/>
  <c r="A266" i="20"/>
  <c r="A265" i="20"/>
  <c r="A264" i="20"/>
  <c r="A263" i="20"/>
  <c r="A262" i="20"/>
  <c r="A261" i="20"/>
  <c r="A260" i="20"/>
  <c r="A259" i="20"/>
  <c r="A258" i="20"/>
  <c r="A257" i="20"/>
  <c r="A256" i="20"/>
  <c r="A255" i="20"/>
  <c r="A254" i="20"/>
  <c r="A253" i="20"/>
  <c r="A252" i="20"/>
  <c r="A251" i="20"/>
  <c r="A250" i="20"/>
  <c r="A249" i="20"/>
  <c r="A248" i="20"/>
  <c r="A247" i="20"/>
  <c r="A246" i="20"/>
  <c r="A245" i="20"/>
  <c r="A244" i="20"/>
  <c r="A243" i="20"/>
  <c r="A242" i="20"/>
  <c r="A236" i="20"/>
  <c r="A235" i="20"/>
  <c r="A234" i="20"/>
  <c r="A233" i="20"/>
  <c r="A232" i="20"/>
  <c r="A231" i="20"/>
  <c r="A230" i="20"/>
  <c r="A229" i="20"/>
  <c r="A228" i="20"/>
  <c r="A227" i="20"/>
  <c r="A226" i="20"/>
  <c r="A225" i="20"/>
  <c r="A224" i="20"/>
  <c r="A223" i="20"/>
  <c r="A222" i="20"/>
  <c r="A221" i="20"/>
  <c r="A220" i="20"/>
  <c r="A219" i="20"/>
  <c r="A218" i="20"/>
  <c r="A217" i="20"/>
  <c r="A216" i="20"/>
  <c r="A215" i="20"/>
  <c r="A214" i="20"/>
  <c r="A213" i="20"/>
  <c r="A212" i="20"/>
  <c r="A211" i="20"/>
  <c r="A210" i="20"/>
  <c r="A209" i="20"/>
  <c r="A208" i="20"/>
  <c r="A207" i="20"/>
  <c r="A206" i="20"/>
  <c r="A205" i="20"/>
  <c r="A204" i="20"/>
  <c r="A203" i="20"/>
  <c r="A202" i="20"/>
  <c r="A201" i="20"/>
  <c r="A200" i="20"/>
  <c r="A199" i="20"/>
  <c r="A198" i="20"/>
  <c r="A197" i="20"/>
  <c r="A196" i="20"/>
  <c r="A195" i="20"/>
  <c r="A194" i="20"/>
  <c r="A193" i="20"/>
  <c r="A192" i="20"/>
  <c r="A191" i="20"/>
  <c r="A190" i="20"/>
  <c r="A189" i="20"/>
  <c r="A188" i="20"/>
  <c r="A187" i="20"/>
  <c r="A186" i="20"/>
  <c r="A185" i="20"/>
  <c r="A184" i="20"/>
  <c r="A183" i="20"/>
  <c r="A182" i="20"/>
  <c r="A181" i="20"/>
  <c r="A180" i="20"/>
  <c r="A179" i="20"/>
  <c r="A178" i="20"/>
  <c r="A177" i="20"/>
  <c r="A176" i="20"/>
  <c r="A175" i="20"/>
  <c r="A174" i="20"/>
  <c r="A168" i="20"/>
  <c r="A167" i="20"/>
  <c r="A166" i="20"/>
  <c r="A165" i="20"/>
  <c r="A164" i="20"/>
  <c r="A163" i="20"/>
  <c r="A162" i="20"/>
  <c r="A161" i="20"/>
  <c r="A160" i="20"/>
  <c r="A159" i="20"/>
  <c r="A158" i="20"/>
  <c r="A157" i="20"/>
  <c r="A156" i="20"/>
  <c r="A155" i="20"/>
  <c r="A154" i="20"/>
  <c r="A153" i="20"/>
  <c r="A152" i="20"/>
  <c r="A151" i="20"/>
  <c r="A150" i="20"/>
  <c r="A149" i="20"/>
  <c r="A148" i="20"/>
  <c r="A147" i="20"/>
  <c r="A146" i="20"/>
  <c r="A145" i="20"/>
  <c r="A144" i="20"/>
  <c r="A143" i="20"/>
  <c r="A142" i="20"/>
  <c r="A141" i="20"/>
  <c r="A140" i="20"/>
  <c r="A139" i="20"/>
  <c r="A138" i="20"/>
  <c r="A136" i="20"/>
  <c r="A135" i="20"/>
  <c r="A134" i="20"/>
  <c r="A133" i="20"/>
  <c r="A132" i="20"/>
  <c r="A131" i="20"/>
  <c r="A130" i="20"/>
  <c r="A129" i="20"/>
  <c r="A128" i="20"/>
  <c r="A127" i="20"/>
  <c r="A126" i="20"/>
  <c r="A125" i="20"/>
  <c r="A124" i="20"/>
  <c r="A123" i="20"/>
  <c r="A122" i="20"/>
  <c r="A121" i="20"/>
  <c r="A120" i="20"/>
  <c r="A119" i="20"/>
  <c r="A118" i="20"/>
  <c r="A117" i="20"/>
  <c r="A116" i="20"/>
  <c r="A115" i="20"/>
  <c r="A114" i="20"/>
  <c r="A113" i="20"/>
  <c r="A112" i="20"/>
  <c r="A111" i="20"/>
  <c r="A110" i="20"/>
  <c r="A109" i="20"/>
  <c r="A108" i="20"/>
  <c r="A107" i="20"/>
  <c r="A106" i="20"/>
  <c r="A105" i="20"/>
  <c r="A104" i="20"/>
  <c r="A103" i="20"/>
  <c r="A102" i="20"/>
  <c r="A101" i="20"/>
  <c r="A100" i="20"/>
  <c r="A99" i="20"/>
  <c r="A98" i="20"/>
  <c r="A97" i="20"/>
  <c r="A96" i="20"/>
  <c r="A88" i="20"/>
  <c r="A87" i="20"/>
  <c r="A86" i="20"/>
  <c r="A85" i="20"/>
  <c r="A84" i="20"/>
  <c r="A83" i="20"/>
  <c r="A82" i="20"/>
  <c r="A81" i="20"/>
  <c r="A80" i="20"/>
  <c r="A79" i="20"/>
  <c r="A78" i="20"/>
  <c r="A77" i="20"/>
  <c r="A76" i="20"/>
  <c r="A75" i="20"/>
  <c r="A74" i="20"/>
  <c r="A73" i="20"/>
  <c r="A72" i="20"/>
  <c r="A71" i="20"/>
  <c r="A70" i="20"/>
  <c r="A69" i="20"/>
  <c r="A68" i="20"/>
  <c r="A67" i="20"/>
  <c r="A66" i="20"/>
  <c r="A65" i="20"/>
  <c r="A64" i="20"/>
  <c r="A63" i="20"/>
  <c r="A62" i="20"/>
  <c r="A61" i="20"/>
  <c r="A60" i="20"/>
  <c r="A59" i="20"/>
  <c r="A58" i="20"/>
  <c r="A57" i="20"/>
  <c r="A56" i="20"/>
  <c r="A55" i="20"/>
  <c r="A54" i="20"/>
  <c r="A53" i="20"/>
  <c r="A52" i="20"/>
  <c r="A51" i="20"/>
  <c r="A50" i="20"/>
  <c r="A49" i="20"/>
  <c r="A48" i="20"/>
  <c r="A47" i="20"/>
  <c r="A46" i="20"/>
  <c r="A45" i="20"/>
  <c r="A44" i="20"/>
  <c r="A43" i="20"/>
  <c r="A42" i="20"/>
  <c r="A41" i="20"/>
  <c r="A40" i="20"/>
  <c r="A39" i="20"/>
  <c r="A38" i="20"/>
  <c r="A37" i="20"/>
  <c r="A36" i="20"/>
  <c r="A35" i="20"/>
  <c r="A34" i="20"/>
  <c r="A33" i="20"/>
  <c r="A32" i="20"/>
  <c r="A31" i="20"/>
  <c r="A30" i="20"/>
  <c r="A29" i="20"/>
  <c r="A28" i="20"/>
  <c r="A27" i="20"/>
  <c r="A26" i="20"/>
  <c r="A25" i="20"/>
  <c r="A24" i="20"/>
  <c r="A23" i="20"/>
  <c r="A22" i="20"/>
  <c r="A21" i="20"/>
  <c r="A20" i="20"/>
  <c r="A19" i="20"/>
  <c r="A18" i="20"/>
  <c r="A17" i="20"/>
  <c r="A16" i="20"/>
  <c r="A15" i="20"/>
  <c r="A14" i="20"/>
  <c r="A13" i="20"/>
  <c r="A12" i="20"/>
  <c r="A11" i="20"/>
  <c r="A10" i="20"/>
  <c r="A9" i="20"/>
  <c r="A8" i="20"/>
  <c r="AO2" i="20"/>
  <c r="AN2" i="20"/>
  <c r="AM2" i="20"/>
  <c r="AL2" i="20"/>
  <c r="AK2" i="20"/>
  <c r="AJ2" i="20"/>
  <c r="AI2" i="20"/>
  <c r="AH2" i="20"/>
  <c r="AG2" i="20"/>
  <c r="AF2" i="20"/>
  <c r="AE2" i="20"/>
  <c r="AD2" i="20"/>
  <c r="AC2" i="20"/>
  <c r="AB2" i="20"/>
  <c r="AA2" i="20"/>
  <c r="Z2" i="20"/>
  <c r="Y2" i="20"/>
  <c r="X2" i="20"/>
  <c r="W2" i="20"/>
  <c r="V2" i="20"/>
  <c r="U2" i="20"/>
  <c r="T2" i="20"/>
  <c r="S2" i="20"/>
  <c r="R2" i="20"/>
  <c r="Q2" i="20"/>
  <c r="P2" i="20"/>
  <c r="O2" i="20"/>
  <c r="N2" i="20"/>
  <c r="M2" i="20"/>
  <c r="L2" i="20"/>
  <c r="K2" i="20"/>
  <c r="J2" i="20"/>
  <c r="I2" i="20"/>
  <c r="H2" i="20"/>
  <c r="G2" i="20"/>
  <c r="F2" i="20"/>
  <c r="A340" i="3"/>
  <c r="A276" i="3"/>
  <c r="A220" i="3"/>
  <c r="B1" i="3"/>
  <c r="A99" i="3"/>
  <c r="N8" i="7"/>
  <c r="N7" i="7"/>
  <c r="M6" i="6"/>
  <c r="L6" i="6"/>
  <c r="N3" i="7"/>
  <c r="AL498" i="9" l="1"/>
  <c r="Q75" i="9"/>
  <c r="Q83" i="9" s="1"/>
  <c r="Q85" i="9" s="1"/>
  <c r="O2" i="7" l="1"/>
  <c r="N2" i="7" l="1"/>
  <c r="AO3" i="15" l="1"/>
  <c r="AP3" i="15"/>
  <c r="AQ3" i="15"/>
  <c r="AF498" i="12" l="1"/>
  <c r="AF496" i="12"/>
  <c r="AF495" i="12"/>
  <c r="AF493" i="12"/>
  <c r="AF463" i="12"/>
  <c r="AF462" i="12"/>
  <c r="J245" i="12"/>
  <c r="AF461" i="12"/>
  <c r="AF457" i="12"/>
  <c r="AF456" i="12"/>
  <c r="AF421" i="12"/>
  <c r="J248" i="12"/>
  <c r="AF460" i="12"/>
  <c r="AF492" i="12"/>
  <c r="AF470" i="12"/>
  <c r="AF455" i="12"/>
  <c r="AF494" i="12"/>
  <c r="AF459" i="12"/>
  <c r="AF497" i="12"/>
  <c r="AF449" i="12"/>
  <c r="AF454" i="12"/>
  <c r="AF440" i="12"/>
  <c r="AF447" i="12"/>
  <c r="AF458" i="12"/>
  <c r="L395" i="12"/>
  <c r="L383" i="12"/>
  <c r="L370" i="12"/>
  <c r="L343" i="12"/>
  <c r="L313" i="12"/>
  <c r="L281" i="12"/>
  <c r="L269" i="12"/>
  <c r="L48" i="12"/>
  <c r="L227" i="12"/>
  <c r="L151" i="12"/>
  <c r="L76" i="12"/>
  <c r="L11" i="12"/>
  <c r="L122" i="12"/>
  <c r="L264" i="12"/>
  <c r="L70" i="12"/>
  <c r="L61" i="12"/>
  <c r="L394" i="12"/>
  <c r="L382" i="12"/>
  <c r="L369" i="12"/>
  <c r="L340" i="12"/>
  <c r="L280" i="12"/>
  <c r="L268" i="12"/>
  <c r="L127" i="12"/>
  <c r="L219" i="12"/>
  <c r="L213" i="12"/>
  <c r="L393" i="12"/>
  <c r="L381" i="12"/>
  <c r="L368" i="12"/>
  <c r="L339" i="12"/>
  <c r="L279" i="12"/>
  <c r="L266" i="12"/>
  <c r="L248" i="12"/>
  <c r="L226" i="12"/>
  <c r="L182" i="12"/>
  <c r="L150" i="12"/>
  <c r="L125" i="12"/>
  <c r="L75" i="12"/>
  <c r="L392" i="12"/>
  <c r="L380" i="12"/>
  <c r="L367" i="12"/>
  <c r="L265" i="12"/>
  <c r="J11" i="12"/>
  <c r="L10" i="12"/>
  <c r="L391" i="12"/>
  <c r="L379" i="12"/>
  <c r="L366" i="12"/>
  <c r="L333" i="12"/>
  <c r="L302" i="12"/>
  <c r="L277" i="12"/>
  <c r="J182" i="12"/>
  <c r="L38" i="12"/>
  <c r="L390" i="12"/>
  <c r="L377" i="12"/>
  <c r="L361" i="12"/>
  <c r="L330" i="12"/>
  <c r="L276" i="12"/>
  <c r="L263" i="12"/>
  <c r="L245" i="12"/>
  <c r="L210" i="12"/>
  <c r="L163" i="12"/>
  <c r="L139" i="12"/>
  <c r="L120" i="12"/>
  <c r="L68" i="12"/>
  <c r="L40" i="12"/>
  <c r="J10" i="12"/>
  <c r="L116" i="12"/>
  <c r="L205" i="12"/>
  <c r="L161" i="12"/>
  <c r="L389" i="12"/>
  <c r="L376" i="12"/>
  <c r="L329" i="12"/>
  <c r="L297" i="12"/>
  <c r="L275" i="12"/>
  <c r="L262" i="12"/>
  <c r="L209" i="12"/>
  <c r="L162" i="12"/>
  <c r="L138" i="12"/>
  <c r="L62" i="12"/>
  <c r="L39" i="12"/>
  <c r="L388" i="12"/>
  <c r="L375" i="12"/>
  <c r="L349" i="12"/>
  <c r="L325" i="12"/>
  <c r="L274" i="12"/>
  <c r="L261" i="12"/>
  <c r="L387" i="12"/>
  <c r="L374" i="12"/>
  <c r="L348" i="12"/>
  <c r="L324" i="12"/>
  <c r="L285" i="12"/>
  <c r="L273" i="12"/>
  <c r="L260" i="12"/>
  <c r="L242" i="12"/>
  <c r="L204" i="12"/>
  <c r="L160" i="12"/>
  <c r="L135" i="12"/>
  <c r="L82" i="12"/>
  <c r="L56" i="12"/>
  <c r="L34" i="12"/>
  <c r="L55" i="12"/>
  <c r="L130" i="12"/>
  <c r="L53" i="12"/>
  <c r="J12" i="12"/>
  <c r="L338" i="12"/>
  <c r="L45" i="12"/>
  <c r="L121" i="12"/>
  <c r="L43" i="12"/>
  <c r="L137" i="12"/>
  <c r="L386" i="12"/>
  <c r="L373" i="12"/>
  <c r="L347" i="12"/>
  <c r="L323" i="12"/>
  <c r="L284" i="12"/>
  <c r="L272" i="12"/>
  <c r="L259" i="12"/>
  <c r="L203" i="12"/>
  <c r="L159" i="12"/>
  <c r="L134" i="12"/>
  <c r="L81" i="12"/>
  <c r="L23" i="12"/>
  <c r="L80" i="12"/>
  <c r="L15" i="12"/>
  <c r="L71" i="12"/>
  <c r="L143" i="12"/>
  <c r="L105" i="12"/>
  <c r="L385" i="12"/>
  <c r="L372" i="12"/>
  <c r="L346" i="12"/>
  <c r="L322" i="12"/>
  <c r="L283" i="12"/>
  <c r="L271" i="12"/>
  <c r="L258" i="12"/>
  <c r="J242" i="12"/>
  <c r="L202" i="12"/>
  <c r="L158" i="12"/>
  <c r="L384" i="12"/>
  <c r="L371" i="12"/>
  <c r="L345" i="12"/>
  <c r="L320" i="12"/>
  <c r="L282" i="12"/>
  <c r="L270" i="12"/>
  <c r="L257" i="12"/>
  <c r="L229" i="12"/>
  <c r="L200" i="12"/>
  <c r="L153" i="12"/>
  <c r="L129" i="12"/>
  <c r="L79" i="12"/>
  <c r="L52" i="12"/>
  <c r="J15" i="12"/>
  <c r="L256" i="12"/>
  <c r="L228" i="12"/>
  <c r="L192" i="12"/>
  <c r="L152" i="12"/>
  <c r="L128" i="12"/>
  <c r="L77" i="12"/>
  <c r="L12" i="12"/>
  <c r="L255" i="12"/>
  <c r="L47" i="12"/>
  <c r="L46" i="12"/>
  <c r="L278" i="12"/>
  <c r="L144" i="12"/>
  <c r="L75" i="9"/>
  <c r="L76" i="9"/>
  <c r="L77" i="9"/>
  <c r="L79" i="9"/>
  <c r="L80" i="9"/>
  <c r="L81" i="9"/>
  <c r="L82" i="9"/>
  <c r="J6" i="12"/>
  <c r="J95" i="12"/>
  <c r="J8" i="12"/>
  <c r="J9" i="12"/>
  <c r="J99" i="12"/>
  <c r="J94" i="12"/>
  <c r="J173" i="12"/>
  <c r="J176" i="12"/>
  <c r="J189" i="12"/>
  <c r="J96" i="12"/>
  <c r="J101" i="12"/>
  <c r="J179" i="12"/>
  <c r="J7" i="12"/>
  <c r="J17" i="12"/>
  <c r="L51" i="12"/>
  <c r="L42" i="12"/>
  <c r="L95" i="12"/>
  <c r="L124" i="12"/>
  <c r="L140" i="12"/>
  <c r="L114" i="12"/>
  <c r="L133" i="12"/>
  <c r="L173" i="12"/>
  <c r="L50" i="12"/>
  <c r="L44" i="12"/>
  <c r="L9" i="12"/>
  <c r="L131" i="12"/>
  <c r="L148" i="12"/>
  <c r="L141" i="12"/>
  <c r="L142" i="12"/>
  <c r="L296" i="12"/>
  <c r="L214" i="12"/>
  <c r="L64" i="12"/>
  <c r="L57" i="12"/>
  <c r="L103" i="12"/>
  <c r="L145" i="12"/>
  <c r="L342" i="12"/>
  <c r="L201" i="12"/>
  <c r="L328" i="12"/>
  <c r="L308" i="12"/>
  <c r="L176" i="12"/>
  <c r="L8" i="12"/>
  <c r="L117" i="12"/>
  <c r="L118" i="12"/>
  <c r="L304" i="12"/>
  <c r="L147" i="12"/>
  <c r="L199" i="12"/>
  <c r="L225" i="12"/>
  <c r="L337" i="12"/>
  <c r="L300" i="12"/>
  <c r="L132" i="12"/>
  <c r="L126" i="12"/>
  <c r="L185" i="12"/>
  <c r="L326" i="12"/>
  <c r="L207" i="12"/>
  <c r="L212" i="12"/>
  <c r="L206" i="12"/>
  <c r="L189" i="12"/>
  <c r="L146" i="12"/>
  <c r="L149" i="12"/>
  <c r="L78" i="12"/>
  <c r="L341" i="12"/>
  <c r="L223" i="12"/>
  <c r="L215" i="12"/>
  <c r="L221" i="12"/>
  <c r="L22" i="12"/>
  <c r="L319" i="12"/>
  <c r="L321" i="12"/>
  <c r="L208" i="12"/>
  <c r="L21" i="12"/>
  <c r="L33" i="12"/>
  <c r="L216" i="12"/>
  <c r="L301" i="12"/>
  <c r="L6" i="12"/>
  <c r="L309" i="12"/>
  <c r="L327" i="12"/>
  <c r="L332" i="12"/>
  <c r="L217" i="12"/>
  <c r="L94" i="12"/>
  <c r="L224" i="12"/>
  <c r="L334" i="12"/>
  <c r="L336" i="12"/>
  <c r="L67" i="12"/>
  <c r="L63" i="12"/>
  <c r="L35" i="12"/>
  <c r="L96" i="12"/>
  <c r="L298" i="12"/>
  <c r="L60" i="12"/>
  <c r="L99" i="12"/>
  <c r="L335" i="12"/>
  <c r="L220" i="12"/>
  <c r="L31" i="12"/>
  <c r="L32" i="12"/>
  <c r="L101" i="12"/>
  <c r="L179" i="12"/>
  <c r="L104" i="12"/>
  <c r="L66" i="12"/>
  <c r="L344" i="12"/>
  <c r="L222" i="12"/>
  <c r="L49" i="12"/>
  <c r="L58" i="12"/>
  <c r="L37" i="12"/>
  <c r="L115" i="12"/>
  <c r="L303" i="12"/>
  <c r="L7" i="12"/>
  <c r="L299" i="12"/>
  <c r="L218" i="12"/>
  <c r="L17" i="12"/>
  <c r="L65" i="12"/>
  <c r="L113" i="12"/>
  <c r="L59" i="12"/>
  <c r="L119" i="12"/>
  <c r="L36" i="12"/>
  <c r="L78" i="9"/>
  <c r="J182" i="9"/>
  <c r="J9" i="9"/>
  <c r="J176" i="9"/>
  <c r="J7" i="9"/>
  <c r="J173" i="9"/>
  <c r="J6" i="9"/>
  <c r="J179" i="9"/>
  <c r="J8" i="9"/>
  <c r="J245" i="9"/>
  <c r="J94" i="9"/>
  <c r="J17" i="9"/>
  <c r="J242" i="9"/>
  <c r="J189" i="9"/>
  <c r="J101" i="9"/>
  <c r="J99" i="9"/>
  <c r="J96" i="9"/>
  <c r="J248" i="9"/>
  <c r="J95" i="9"/>
  <c r="J192" i="9"/>
  <c r="J15" i="9"/>
  <c r="AF449" i="9"/>
  <c r="AF460" i="9"/>
  <c r="AF447" i="9"/>
  <c r="AF440" i="9"/>
  <c r="L99" i="9"/>
  <c r="L31" i="9"/>
  <c r="L301" i="9"/>
  <c r="L303" i="9"/>
  <c r="L114" i="9"/>
  <c r="L32" i="9"/>
  <c r="AF497" i="9"/>
  <c r="L113" i="9"/>
  <c r="L242" i="9"/>
  <c r="L96" i="9"/>
  <c r="S96" i="9" s="1"/>
  <c r="L95" i="9"/>
  <c r="L94" i="9"/>
  <c r="L104" i="9"/>
  <c r="L101" i="9"/>
  <c r="L103" i="9"/>
  <c r="L105" i="9"/>
  <c r="L192" i="9"/>
  <c r="S192" i="9" s="1"/>
  <c r="J13" i="12" l="1"/>
  <c r="J13" i="9"/>
  <c r="R99" i="9"/>
  <c r="K99" i="9"/>
  <c r="M99" i="9"/>
  <c r="S99" i="9"/>
  <c r="N99" i="9"/>
  <c r="L97" i="9"/>
  <c r="K96" i="12"/>
  <c r="J97" i="9"/>
  <c r="K96" i="9"/>
  <c r="R96" i="9"/>
  <c r="K101" i="9"/>
  <c r="L106" i="9"/>
  <c r="K94" i="9"/>
  <c r="K95" i="9"/>
  <c r="K113" i="9" l="1"/>
  <c r="P113" i="9"/>
  <c r="P122" i="9"/>
  <c r="P115" i="9"/>
  <c r="P116" i="9"/>
  <c r="P119" i="9"/>
  <c r="P120" i="9"/>
  <c r="P117" i="9"/>
  <c r="P118" i="9"/>
  <c r="P121" i="9"/>
  <c r="P114" i="9"/>
  <c r="L109" i="9"/>
  <c r="K97" i="9"/>
  <c r="K105" i="9"/>
  <c r="R105" i="9" s="1"/>
  <c r="J109" i="9"/>
  <c r="J106" i="9"/>
  <c r="K103" i="9"/>
  <c r="R103" i="9" s="1"/>
  <c r="K104" i="9"/>
  <c r="R104" i="9" s="1"/>
  <c r="K109" i="9" l="1"/>
  <c r="K106" i="9"/>
  <c r="AH468" i="12" l="1"/>
  <c r="AI466" i="12"/>
  <c r="AH466" i="12"/>
  <c r="AI465" i="12"/>
  <c r="AH465" i="12"/>
  <c r="AI464" i="12"/>
  <c r="AH464" i="12"/>
  <c r="N353" i="12"/>
  <c r="N289" i="12"/>
  <c r="N233" i="12"/>
  <c r="M183" i="12"/>
  <c r="AH468" i="9"/>
  <c r="N353" i="9"/>
  <c r="N289" i="9"/>
  <c r="N233" i="9"/>
  <c r="M183" i="9"/>
  <c r="S1" i="12" l="1"/>
  <c r="S1" i="9"/>
  <c r="S89" i="9" s="1"/>
  <c r="K183" i="9"/>
  <c r="I69" i="8"/>
  <c r="I61" i="8"/>
  <c r="I49" i="8"/>
  <c r="I37" i="8"/>
  <c r="G69" i="8"/>
  <c r="G61" i="8"/>
  <c r="G49" i="8"/>
  <c r="G37" i="8"/>
  <c r="E69" i="8"/>
  <c r="E61" i="8"/>
  <c r="E49" i="8"/>
  <c r="E37" i="8"/>
  <c r="I20" i="8"/>
  <c r="G20" i="8"/>
  <c r="E20" i="8"/>
  <c r="I176" i="16" l="1"/>
  <c r="I174" i="16"/>
  <c r="I172" i="16"/>
  <c r="I170" i="16"/>
  <c r="I167" i="16"/>
  <c r="I165" i="16"/>
  <c r="I160" i="16"/>
  <c r="I157" i="16"/>
  <c r="I156" i="16"/>
  <c r="I155" i="16"/>
  <c r="I154" i="16"/>
  <c r="I153" i="16"/>
  <c r="I152" i="16"/>
  <c r="I151" i="16"/>
  <c r="I150" i="16"/>
  <c r="I149" i="16"/>
  <c r="I148" i="16"/>
  <c r="I146" i="16"/>
  <c r="I145" i="16"/>
  <c r="I144" i="16"/>
  <c r="I143" i="16"/>
  <c r="I142" i="16"/>
  <c r="I140" i="16"/>
  <c r="I128" i="16"/>
  <c r="I125" i="16"/>
  <c r="I124" i="16"/>
  <c r="I121" i="16"/>
  <c r="I118" i="16"/>
  <c r="I116" i="16"/>
  <c r="I114" i="16"/>
  <c r="I113" i="16"/>
  <c r="I109" i="16"/>
  <c r="I105" i="16"/>
  <c r="I104" i="16"/>
  <c r="I103" i="16"/>
  <c r="I102" i="16"/>
  <c r="I101" i="16"/>
  <c r="I100" i="16"/>
  <c r="I99" i="16"/>
  <c r="I98" i="16"/>
  <c r="I93" i="16"/>
  <c r="I91" i="16"/>
  <c r="I87" i="16"/>
  <c r="I83" i="16"/>
  <c r="I82" i="16"/>
  <c r="I81" i="16"/>
  <c r="I78" i="16"/>
  <c r="I76" i="16"/>
  <c r="I73" i="16"/>
  <c r="I72" i="16"/>
  <c r="I71" i="16"/>
  <c r="I66" i="16"/>
  <c r="I64" i="16"/>
  <c r="I63" i="16"/>
  <c r="I61" i="16"/>
  <c r="I60" i="16"/>
  <c r="I59" i="16"/>
  <c r="I54" i="16"/>
  <c r="I47" i="16"/>
  <c r="I44" i="16"/>
  <c r="I41" i="16"/>
  <c r="I37" i="16"/>
  <c r="I36" i="16"/>
  <c r="I34" i="16"/>
  <c r="I33" i="16"/>
  <c r="I27" i="16"/>
  <c r="I17" i="16"/>
  <c r="I15" i="16"/>
  <c r="I11" i="16"/>
  <c r="G8" i="16"/>
  <c r="I7" i="16"/>
  <c r="G7" i="16"/>
  <c r="G6" i="16"/>
  <c r="G5" i="16"/>
  <c r="I4" i="16"/>
  <c r="G4" i="16"/>
  <c r="G3" i="16"/>
  <c r="I2" i="16"/>
  <c r="A500" i="12"/>
  <c r="A499" i="12"/>
  <c r="A498" i="12"/>
  <c r="A497" i="12"/>
  <c r="A496" i="12"/>
  <c r="A495" i="12"/>
  <c r="A494" i="12"/>
  <c r="A493" i="12"/>
  <c r="A492" i="12"/>
  <c r="A491" i="12"/>
  <c r="A490" i="12"/>
  <c r="A489" i="12"/>
  <c r="A488" i="12"/>
  <c r="A487" i="12"/>
  <c r="A485" i="12"/>
  <c r="A484" i="12"/>
  <c r="AO483" i="12"/>
  <c r="AN483" i="12"/>
  <c r="A483" i="12"/>
  <c r="A482" i="12"/>
  <c r="A481" i="12"/>
  <c r="A480" i="12"/>
  <c r="A479" i="12"/>
  <c r="A478" i="12"/>
  <c r="A477" i="12"/>
  <c r="A476" i="12"/>
  <c r="A475" i="12"/>
  <c r="A474" i="12"/>
  <c r="A473" i="12"/>
  <c r="A472" i="12"/>
  <c r="A471" i="12"/>
  <c r="A470" i="12"/>
  <c r="A469" i="12"/>
  <c r="AO468" i="12"/>
  <c r="AN468" i="12"/>
  <c r="A468" i="12"/>
  <c r="A467" i="12"/>
  <c r="AR466" i="12"/>
  <c r="A466" i="12"/>
  <c r="AR465" i="12"/>
  <c r="A465" i="12"/>
  <c r="AR464" i="12"/>
  <c r="A464" i="12"/>
  <c r="A463" i="12"/>
  <c r="A462" i="12"/>
  <c r="A461" i="12"/>
  <c r="A460" i="12"/>
  <c r="A459" i="12"/>
  <c r="A458" i="12"/>
  <c r="A457" i="12"/>
  <c r="A456" i="12"/>
  <c r="A455" i="12"/>
  <c r="A454" i="12"/>
  <c r="A453" i="12"/>
  <c r="A452" i="12"/>
  <c r="A451" i="12"/>
  <c r="A450" i="12"/>
  <c r="A449" i="12"/>
  <c r="A448" i="12"/>
  <c r="A447" i="12"/>
  <c r="A446" i="12"/>
  <c r="A445" i="12"/>
  <c r="A444" i="12"/>
  <c r="A443" i="12"/>
  <c r="A442" i="12"/>
  <c r="A440" i="12"/>
  <c r="A439" i="12"/>
  <c r="A438" i="12"/>
  <c r="A437" i="12"/>
  <c r="A436" i="12"/>
  <c r="A435" i="12"/>
  <c r="A434" i="12"/>
  <c r="A433" i="12"/>
  <c r="A432" i="12"/>
  <c r="A431" i="12"/>
  <c r="A430" i="12"/>
  <c r="A429" i="12"/>
  <c r="A428" i="12"/>
  <c r="A427" i="12"/>
  <c r="A426" i="12"/>
  <c r="A425" i="12"/>
  <c r="A424" i="12"/>
  <c r="A423" i="12"/>
  <c r="A422" i="12"/>
  <c r="A421" i="12"/>
  <c r="A420" i="12"/>
  <c r="A419" i="12"/>
  <c r="A418" i="12"/>
  <c r="A417" i="12"/>
  <c r="A416" i="12"/>
  <c r="A415" i="12"/>
  <c r="A414" i="12"/>
  <c r="A413" i="12"/>
  <c r="A412" i="12"/>
  <c r="A411" i="12"/>
  <c r="A410" i="12"/>
  <c r="A409" i="12"/>
  <c r="A408" i="12"/>
  <c r="A407" i="12"/>
  <c r="A406" i="12"/>
  <c r="A405" i="12"/>
  <c r="A395" i="12"/>
  <c r="A394" i="12"/>
  <c r="A393" i="12"/>
  <c r="A392" i="12"/>
  <c r="A391" i="12"/>
  <c r="A390" i="12"/>
  <c r="A389" i="12"/>
  <c r="A388" i="12"/>
  <c r="A387" i="12"/>
  <c r="A386" i="12"/>
  <c r="A385" i="12"/>
  <c r="A384" i="12"/>
  <c r="A383" i="12"/>
  <c r="A382" i="12"/>
  <c r="A381" i="12"/>
  <c r="A380" i="12"/>
  <c r="A379" i="12"/>
  <c r="A378" i="12"/>
  <c r="A377" i="12"/>
  <c r="A376" i="12"/>
  <c r="A375" i="12"/>
  <c r="A374" i="12"/>
  <c r="A373" i="12"/>
  <c r="A372" i="12"/>
  <c r="A371" i="12"/>
  <c r="A370" i="12"/>
  <c r="A369" i="12"/>
  <c r="A368" i="12"/>
  <c r="A367" i="12"/>
  <c r="A366" i="12"/>
  <c r="A365" i="12"/>
  <c r="A364" i="12"/>
  <c r="A363" i="12"/>
  <c r="A362" i="12"/>
  <c r="A361" i="12"/>
  <c r="A360" i="12"/>
  <c r="A349" i="12"/>
  <c r="A348" i="12"/>
  <c r="A347" i="12"/>
  <c r="A346" i="12"/>
  <c r="A345" i="12"/>
  <c r="A344" i="12"/>
  <c r="A343" i="12"/>
  <c r="A342" i="12"/>
  <c r="A341" i="12"/>
  <c r="A340" i="12"/>
  <c r="A339" i="12"/>
  <c r="A338" i="12"/>
  <c r="A337" i="12"/>
  <c r="A336" i="12"/>
  <c r="A335" i="12"/>
  <c r="A334" i="12"/>
  <c r="A333" i="12"/>
  <c r="A332" i="12"/>
  <c r="A331" i="12"/>
  <c r="A330" i="12"/>
  <c r="A329" i="12"/>
  <c r="A328" i="12"/>
  <c r="A327" i="12"/>
  <c r="A326" i="12"/>
  <c r="A325" i="12"/>
  <c r="A324" i="12"/>
  <c r="A323" i="12"/>
  <c r="A322" i="12"/>
  <c r="A321" i="12"/>
  <c r="A320" i="12"/>
  <c r="A319" i="12"/>
  <c r="A318" i="12"/>
  <c r="A317" i="12"/>
  <c r="A316" i="12"/>
  <c r="A315" i="12"/>
  <c r="A314" i="12"/>
  <c r="A313" i="12"/>
  <c r="A312" i="12"/>
  <c r="A311" i="12"/>
  <c r="A310" i="12"/>
  <c r="A309" i="12"/>
  <c r="A308" i="12"/>
  <c r="A307" i="12"/>
  <c r="A306" i="12"/>
  <c r="A305" i="12"/>
  <c r="A304" i="12"/>
  <c r="A303" i="12"/>
  <c r="A302" i="12"/>
  <c r="A301" i="12"/>
  <c r="A300" i="12"/>
  <c r="A299" i="12"/>
  <c r="A298" i="12"/>
  <c r="A297" i="12"/>
  <c r="A296" i="12"/>
  <c r="A295" i="12"/>
  <c r="A285" i="12"/>
  <c r="A284" i="12"/>
  <c r="A283" i="12"/>
  <c r="A282" i="12"/>
  <c r="A281" i="12"/>
  <c r="A280" i="12"/>
  <c r="A279" i="12"/>
  <c r="A278" i="12"/>
  <c r="A277" i="12"/>
  <c r="A276" i="12"/>
  <c r="A275" i="12"/>
  <c r="A274" i="12"/>
  <c r="A273" i="12"/>
  <c r="A272" i="12"/>
  <c r="A271" i="12"/>
  <c r="A270" i="12"/>
  <c r="A269" i="12"/>
  <c r="A268" i="12"/>
  <c r="A267" i="12"/>
  <c r="A266" i="12"/>
  <c r="A265" i="12"/>
  <c r="A264" i="12"/>
  <c r="A263" i="12"/>
  <c r="A262" i="12"/>
  <c r="A261" i="12"/>
  <c r="A260" i="12"/>
  <c r="A259" i="12"/>
  <c r="A258" i="12"/>
  <c r="A257" i="12"/>
  <c r="A256" i="12"/>
  <c r="A255" i="12"/>
  <c r="A254" i="12"/>
  <c r="A253" i="12"/>
  <c r="A252" i="12"/>
  <c r="A251" i="12"/>
  <c r="A250" i="12"/>
  <c r="A249" i="12"/>
  <c r="A248" i="12"/>
  <c r="A247" i="12"/>
  <c r="A246" i="12"/>
  <c r="A245" i="12"/>
  <c r="A244" i="12"/>
  <c r="A243" i="12"/>
  <c r="A242" i="12"/>
  <c r="A241" i="12"/>
  <c r="A240" i="12"/>
  <c r="A229" i="12"/>
  <c r="A228" i="12"/>
  <c r="A227" i="12"/>
  <c r="A226" i="12"/>
  <c r="A225" i="12"/>
  <c r="A224" i="12"/>
  <c r="A223" i="12"/>
  <c r="A222" i="12"/>
  <c r="A221" i="12"/>
  <c r="A220" i="12"/>
  <c r="A219" i="12"/>
  <c r="A218" i="12"/>
  <c r="A217" i="12"/>
  <c r="A216" i="12"/>
  <c r="A215" i="12"/>
  <c r="A214" i="12"/>
  <c r="A213" i="12"/>
  <c r="A212" i="12"/>
  <c r="A211" i="12"/>
  <c r="A210" i="12"/>
  <c r="A209" i="12"/>
  <c r="A208" i="12"/>
  <c r="A207" i="12"/>
  <c r="A206" i="12"/>
  <c r="A205" i="12"/>
  <c r="A204" i="12"/>
  <c r="A203" i="12"/>
  <c r="A202" i="12"/>
  <c r="A201" i="12"/>
  <c r="A200" i="12"/>
  <c r="A199" i="12"/>
  <c r="A198" i="12"/>
  <c r="A197" i="12"/>
  <c r="A196" i="12"/>
  <c r="A195" i="12"/>
  <c r="A194" i="12"/>
  <c r="A193" i="12"/>
  <c r="A192" i="12"/>
  <c r="A191" i="12"/>
  <c r="A190" i="12"/>
  <c r="R189" i="12"/>
  <c r="A189" i="12"/>
  <c r="A188" i="12"/>
  <c r="A187" i="12"/>
  <c r="A186" i="12"/>
  <c r="A185" i="12"/>
  <c r="A184" i="12"/>
  <c r="K183" i="12"/>
  <c r="A183" i="12"/>
  <c r="A182" i="12"/>
  <c r="A181" i="12"/>
  <c r="R180" i="12"/>
  <c r="A180" i="12"/>
  <c r="A179" i="12"/>
  <c r="A178" i="12"/>
  <c r="A177" i="12"/>
  <c r="A176" i="12"/>
  <c r="A175" i="12"/>
  <c r="A174" i="12"/>
  <c r="A173" i="12"/>
  <c r="A172" i="12"/>
  <c r="A163" i="12"/>
  <c r="A162" i="12"/>
  <c r="A161" i="12"/>
  <c r="A160" i="12"/>
  <c r="A159" i="12"/>
  <c r="A158" i="12"/>
  <c r="A157" i="12"/>
  <c r="A156" i="12"/>
  <c r="A155" i="12"/>
  <c r="A154" i="12"/>
  <c r="A153" i="12"/>
  <c r="A152" i="12"/>
  <c r="A151" i="12"/>
  <c r="A150" i="12"/>
  <c r="A149" i="12"/>
  <c r="A148" i="12"/>
  <c r="A147" i="12"/>
  <c r="A146" i="12"/>
  <c r="A145" i="12"/>
  <c r="A144" i="12"/>
  <c r="A143" i="12"/>
  <c r="A142" i="12"/>
  <c r="A141" i="12"/>
  <c r="A140" i="12"/>
  <c r="A139" i="12"/>
  <c r="A138" i="12"/>
  <c r="A137" i="12"/>
  <c r="A136" i="12"/>
  <c r="A135" i="12"/>
  <c r="A134" i="12"/>
  <c r="A133" i="12"/>
  <c r="A132" i="12"/>
  <c r="A131" i="12"/>
  <c r="A130" i="12"/>
  <c r="A129" i="12"/>
  <c r="A128" i="12"/>
  <c r="A127" i="12"/>
  <c r="A126" i="12"/>
  <c r="A125" i="12"/>
  <c r="A124" i="12"/>
  <c r="A123" i="12"/>
  <c r="A122" i="12"/>
  <c r="A121" i="12"/>
  <c r="A120" i="12"/>
  <c r="A119" i="12"/>
  <c r="A118" i="12"/>
  <c r="A117" i="12"/>
  <c r="A116" i="12"/>
  <c r="A115" i="12"/>
  <c r="A114" i="12"/>
  <c r="A113" i="12"/>
  <c r="A112" i="12"/>
  <c r="A111" i="12"/>
  <c r="A110" i="12"/>
  <c r="A109" i="12"/>
  <c r="A108" i="12"/>
  <c r="A107" i="12"/>
  <c r="A106" i="12"/>
  <c r="A105" i="12"/>
  <c r="A104" i="12"/>
  <c r="A103" i="12"/>
  <c r="A102" i="12"/>
  <c r="A101" i="12"/>
  <c r="A99" i="12"/>
  <c r="A98" i="12"/>
  <c r="A97" i="12"/>
  <c r="A95" i="12"/>
  <c r="A94" i="12"/>
  <c r="A93" i="12"/>
  <c r="B85" i="12"/>
  <c r="A85" i="12" s="1"/>
  <c r="B84" i="12"/>
  <c r="A84" i="12" s="1"/>
  <c r="B83" i="12"/>
  <c r="A83" i="12" s="1"/>
  <c r="B82" i="12"/>
  <c r="A82" i="12" s="1"/>
  <c r="B81" i="12"/>
  <c r="A81" i="12" s="1"/>
  <c r="B80" i="12"/>
  <c r="B79" i="12"/>
  <c r="A79" i="12" s="1"/>
  <c r="B78" i="12"/>
  <c r="A78" i="12" s="1"/>
  <c r="B77" i="12"/>
  <c r="A77" i="12" s="1"/>
  <c r="B76" i="12"/>
  <c r="B75" i="12"/>
  <c r="A75" i="12" s="1"/>
  <c r="B74" i="12"/>
  <c r="A74" i="12" s="1"/>
  <c r="B73" i="12"/>
  <c r="A73" i="12" s="1"/>
  <c r="B72" i="12"/>
  <c r="A72" i="12" s="1"/>
  <c r="B71" i="12"/>
  <c r="B70" i="12"/>
  <c r="A70" i="12" s="1"/>
  <c r="B69" i="12"/>
  <c r="A69" i="12" s="1"/>
  <c r="B68" i="12"/>
  <c r="A68" i="12" s="1"/>
  <c r="B67" i="12"/>
  <c r="B66" i="12"/>
  <c r="B65" i="12"/>
  <c r="A65" i="12" s="1"/>
  <c r="B64" i="12"/>
  <c r="A64" i="12" s="1"/>
  <c r="B63" i="12"/>
  <c r="A63" i="12" s="1"/>
  <c r="B62" i="12"/>
  <c r="B61" i="12"/>
  <c r="A61" i="12" s="1"/>
  <c r="B60" i="12"/>
  <c r="A60" i="12" s="1"/>
  <c r="B59" i="12"/>
  <c r="A59" i="12"/>
  <c r="B58" i="12"/>
  <c r="B57" i="12"/>
  <c r="A57" i="12" s="1"/>
  <c r="B56" i="12"/>
  <c r="A56" i="12" s="1"/>
  <c r="B55" i="12"/>
  <c r="A55" i="12" s="1"/>
  <c r="B54" i="12"/>
  <c r="A54" i="12" s="1"/>
  <c r="B53" i="12"/>
  <c r="A53" i="12" s="1"/>
  <c r="B52" i="12"/>
  <c r="A52" i="12" s="1"/>
  <c r="B51" i="12"/>
  <c r="B50" i="12"/>
  <c r="A50" i="12" s="1"/>
  <c r="B49" i="12"/>
  <c r="A49" i="12" s="1"/>
  <c r="B48" i="12"/>
  <c r="B47" i="12"/>
  <c r="B46" i="12"/>
  <c r="B45" i="12"/>
  <c r="A45" i="12" s="1"/>
  <c r="B44" i="12"/>
  <c r="B43" i="12"/>
  <c r="A43" i="12" s="1"/>
  <c r="B42" i="12"/>
  <c r="A42" i="12" s="1"/>
  <c r="B41" i="12"/>
  <c r="A41" i="12" s="1"/>
  <c r="B40" i="12"/>
  <c r="B39" i="12"/>
  <c r="B38" i="12"/>
  <c r="A38" i="12" s="1"/>
  <c r="B37" i="12"/>
  <c r="B36" i="12"/>
  <c r="A36" i="12" s="1"/>
  <c r="B35" i="12"/>
  <c r="B34" i="12"/>
  <c r="A34" i="12" s="1"/>
  <c r="B33" i="12"/>
  <c r="A33" i="12" s="1"/>
  <c r="B32" i="12"/>
  <c r="B31" i="12"/>
  <c r="A31" i="12" s="1"/>
  <c r="B30" i="12"/>
  <c r="A30" i="12" s="1"/>
  <c r="B29" i="12"/>
  <c r="A29" i="12" s="1"/>
  <c r="B28" i="12"/>
  <c r="A28" i="12" s="1"/>
  <c r="B27" i="12"/>
  <c r="A27" i="12" s="1"/>
  <c r="B26" i="12"/>
  <c r="A26" i="12" s="1"/>
  <c r="B25" i="12"/>
  <c r="A25" i="12" s="1"/>
  <c r="B24" i="12"/>
  <c r="A24" i="12" s="1"/>
  <c r="B23" i="12"/>
  <c r="B22" i="12"/>
  <c r="B21" i="12"/>
  <c r="A21" i="12" s="1"/>
  <c r="B20" i="12"/>
  <c r="A20" i="12" s="1"/>
  <c r="B19" i="12"/>
  <c r="A19" i="12" s="1"/>
  <c r="B18" i="12"/>
  <c r="A18" i="12" s="1"/>
  <c r="B17" i="12"/>
  <c r="A17" i="12" s="1"/>
  <c r="B16" i="12"/>
  <c r="A16" i="12" s="1"/>
  <c r="B15" i="12"/>
  <c r="A15" i="12" s="1"/>
  <c r="B14" i="12"/>
  <c r="A14" i="12" s="1"/>
  <c r="B13" i="12"/>
  <c r="A13" i="12" s="1"/>
  <c r="B12" i="12"/>
  <c r="A12" i="12" s="1"/>
  <c r="B11" i="12"/>
  <c r="A11" i="12" s="1"/>
  <c r="B10" i="12"/>
  <c r="A10" i="12" s="1"/>
  <c r="B9" i="12"/>
  <c r="A9" i="12" s="1"/>
  <c r="W8" i="12"/>
  <c r="B8" i="12"/>
  <c r="A8" i="12" s="1"/>
  <c r="B7" i="12"/>
  <c r="A7" i="12" s="1"/>
  <c r="B6" i="12"/>
  <c r="B5" i="12"/>
  <c r="A5" i="12" s="1"/>
  <c r="S292" i="12"/>
  <c r="C1" i="12"/>
  <c r="C169" i="12" s="1"/>
  <c r="AO483" i="9"/>
  <c r="AN483" i="9"/>
  <c r="AO468" i="9"/>
  <c r="AN468" i="9"/>
  <c r="R189" i="9"/>
  <c r="R180" i="9"/>
  <c r="AF14" i="9"/>
  <c r="AF15" i="9" s="1"/>
  <c r="AE15" i="9" s="1"/>
  <c r="W8" i="9"/>
  <c r="S169" i="9"/>
  <c r="C1" i="9"/>
  <c r="B89" i="8"/>
  <c r="B88" i="8"/>
  <c r="B87" i="8"/>
  <c r="C86" i="8"/>
  <c r="B86" i="8"/>
  <c r="G63" i="8"/>
  <c r="I63" i="8" s="1"/>
  <c r="F63" i="8"/>
  <c r="H63" i="8" s="1"/>
  <c r="B1" i="8"/>
  <c r="C34" i="8"/>
  <c r="F34" i="8" s="1"/>
  <c r="H34" i="8" s="1"/>
  <c r="C35" i="8"/>
  <c r="F35" i="8" s="1"/>
  <c r="H35" i="8" s="1"/>
  <c r="L3" i="6"/>
  <c r="C17" i="8" s="1"/>
  <c r="G17" i="8" s="1"/>
  <c r="I17" i="8" s="1"/>
  <c r="M2" i="6"/>
  <c r="L2" i="6"/>
  <c r="E20" i="5"/>
  <c r="G20" i="5" s="1"/>
  <c r="A20" i="5"/>
  <c r="E19" i="5"/>
  <c r="G19" i="5" s="1"/>
  <c r="A19" i="5"/>
  <c r="E18" i="5"/>
  <c r="G18" i="5" s="1"/>
  <c r="A18" i="5"/>
  <c r="E17" i="5"/>
  <c r="G17" i="5" s="1"/>
  <c r="A17" i="5"/>
  <c r="E16" i="5"/>
  <c r="G16" i="5" s="1"/>
  <c r="A16" i="5"/>
  <c r="A15" i="5"/>
  <c r="E14" i="5"/>
  <c r="G14" i="5" s="1"/>
  <c r="A14" i="5"/>
  <c r="E13" i="5"/>
  <c r="G13" i="5" s="1"/>
  <c r="A13" i="5"/>
  <c r="E12" i="5"/>
  <c r="G12" i="5" s="1"/>
  <c r="A12" i="5"/>
  <c r="E11" i="5"/>
  <c r="G11" i="5" s="1"/>
  <c r="A11" i="5"/>
  <c r="E10" i="5"/>
  <c r="G10" i="5" s="1"/>
  <c r="A10" i="5"/>
  <c r="E9" i="5"/>
  <c r="G9" i="5" s="1"/>
  <c r="A9" i="5"/>
  <c r="E8" i="5"/>
  <c r="G8" i="5" s="1"/>
  <c r="A8" i="5"/>
  <c r="E7" i="5"/>
  <c r="A7" i="5"/>
  <c r="E6" i="5"/>
  <c r="G6" i="5" s="1"/>
  <c r="A6" i="5"/>
  <c r="R5" i="5"/>
  <c r="Q5" i="5"/>
  <c r="P5" i="5"/>
  <c r="O5" i="5"/>
  <c r="N5" i="5"/>
  <c r="L5" i="5"/>
  <c r="K5" i="5"/>
  <c r="J5" i="5"/>
  <c r="I5" i="5"/>
  <c r="H5" i="5"/>
  <c r="F5" i="5"/>
  <c r="A500" i="3"/>
  <c r="A499" i="3"/>
  <c r="A498" i="3"/>
  <c r="A497" i="3"/>
  <c r="A496" i="3"/>
  <c r="A495" i="3"/>
  <c r="A494" i="3"/>
  <c r="A486" i="3"/>
  <c r="A485" i="3"/>
  <c r="A484" i="3"/>
  <c r="A483" i="3"/>
  <c r="A482" i="3"/>
  <c r="A481" i="3"/>
  <c r="A480" i="3"/>
  <c r="A479" i="3"/>
  <c r="A478" i="3"/>
  <c r="A477" i="3"/>
  <c r="A476" i="3"/>
  <c r="A475" i="3"/>
  <c r="A474" i="3"/>
  <c r="A473" i="3"/>
  <c r="A472" i="3"/>
  <c r="A471" i="3"/>
  <c r="A470" i="3"/>
  <c r="A469" i="3"/>
  <c r="A468" i="3"/>
  <c r="A467" i="3"/>
  <c r="A466" i="3"/>
  <c r="A465" i="3"/>
  <c r="A464" i="3"/>
  <c r="A463" i="3"/>
  <c r="A462" i="3"/>
  <c r="A461" i="3"/>
  <c r="A460" i="3"/>
  <c r="A459" i="3"/>
  <c r="A458" i="3"/>
  <c r="A457" i="3"/>
  <c r="A456" i="3"/>
  <c r="A455" i="3"/>
  <c r="A454" i="3"/>
  <c r="A453" i="3"/>
  <c r="A452" i="3"/>
  <c r="A451" i="3"/>
  <c r="A450" i="3"/>
  <c r="A449" i="3"/>
  <c r="A448" i="3"/>
  <c r="A447" i="3"/>
  <c r="A446" i="3"/>
  <c r="A445" i="3"/>
  <c r="A444" i="3"/>
  <c r="A442" i="3"/>
  <c r="A441" i="3"/>
  <c r="A440" i="3"/>
  <c r="A439" i="3"/>
  <c r="A438" i="3"/>
  <c r="A437" i="3"/>
  <c r="A436" i="3"/>
  <c r="A435" i="3"/>
  <c r="A434" i="3"/>
  <c r="A433" i="3"/>
  <c r="A432" i="3"/>
  <c r="A431" i="3"/>
  <c r="A430" i="3"/>
  <c r="A429" i="3"/>
  <c r="A428" i="3"/>
  <c r="A427" i="3"/>
  <c r="A426" i="3"/>
  <c r="A425" i="3"/>
  <c r="A424" i="3"/>
  <c r="A423" i="3"/>
  <c r="A422" i="3"/>
  <c r="A421" i="3"/>
  <c r="A420" i="3"/>
  <c r="A419" i="3"/>
  <c r="A418" i="3"/>
  <c r="A417" i="3"/>
  <c r="A416" i="3"/>
  <c r="A415" i="3"/>
  <c r="A414" i="3"/>
  <c r="A413" i="3"/>
  <c r="A412" i="3"/>
  <c r="A411" i="3"/>
  <c r="A410" i="3"/>
  <c r="A409" i="3"/>
  <c r="A402" i="3"/>
  <c r="A401" i="3"/>
  <c r="A400" i="3"/>
  <c r="A399" i="3"/>
  <c r="A398" i="3"/>
  <c r="A397" i="3"/>
  <c r="A396" i="3"/>
  <c r="A395" i="3"/>
  <c r="A394" i="3"/>
  <c r="A393" i="3"/>
  <c r="A392" i="3"/>
  <c r="A391" i="3"/>
  <c r="A390" i="3"/>
  <c r="A389" i="3"/>
  <c r="A388" i="3"/>
  <c r="A387" i="3"/>
  <c r="A386" i="3"/>
  <c r="A385" i="3"/>
  <c r="A384" i="3"/>
  <c r="A383" i="3"/>
  <c r="A382" i="3"/>
  <c r="A381" i="3"/>
  <c r="A380" i="3"/>
  <c r="A379" i="3"/>
  <c r="A378" i="3"/>
  <c r="A377" i="3"/>
  <c r="A376" i="3"/>
  <c r="A375" i="3"/>
  <c r="A374" i="3"/>
  <c r="A373" i="3"/>
  <c r="A372" i="3"/>
  <c r="A371" i="3"/>
  <c r="A370" i="3"/>
  <c r="A369" i="3"/>
  <c r="A368" i="3"/>
  <c r="A367" i="3"/>
  <c r="A366" i="3"/>
  <c r="A365" i="3"/>
  <c r="A364" i="3"/>
  <c r="A363" i="3"/>
  <c r="A356" i="3"/>
  <c r="A355" i="3"/>
  <c r="A354" i="3"/>
  <c r="A353" i="3"/>
  <c r="A352" i="3"/>
  <c r="A351" i="3"/>
  <c r="A350" i="3"/>
  <c r="A349" i="3"/>
  <c r="A348" i="3"/>
  <c r="A347" i="3"/>
  <c r="A346" i="3"/>
  <c r="A345" i="3"/>
  <c r="A344" i="3"/>
  <c r="A343" i="3"/>
  <c r="A342" i="3"/>
  <c r="A341" i="3"/>
  <c r="A339" i="3"/>
  <c r="A338" i="3"/>
  <c r="A337" i="3"/>
  <c r="A336" i="3"/>
  <c r="A335" i="3"/>
  <c r="A334" i="3"/>
  <c r="A333" i="3"/>
  <c r="A332" i="3"/>
  <c r="A331" i="3"/>
  <c r="A330" i="3"/>
  <c r="A329" i="3"/>
  <c r="A328" i="3"/>
  <c r="A327" i="3"/>
  <c r="A326" i="3"/>
  <c r="A325" i="3"/>
  <c r="A324" i="3"/>
  <c r="A323" i="3"/>
  <c r="A322" i="3"/>
  <c r="A321" i="3"/>
  <c r="A320" i="3"/>
  <c r="A319" i="3"/>
  <c r="A318" i="3"/>
  <c r="A317" i="3"/>
  <c r="A316" i="3"/>
  <c r="A315" i="3"/>
  <c r="A314" i="3"/>
  <c r="A313" i="3"/>
  <c r="A312" i="3"/>
  <c r="A311" i="3"/>
  <c r="A310" i="3"/>
  <c r="A309" i="3"/>
  <c r="A308" i="3"/>
  <c r="A307" i="3"/>
  <c r="A306" i="3"/>
  <c r="A305" i="3"/>
  <c r="A304" i="3"/>
  <c r="A303" i="3"/>
  <c r="A302" i="3"/>
  <c r="A301" i="3"/>
  <c r="A300" i="3"/>
  <c r="A299" i="3"/>
  <c r="A298" i="3"/>
  <c r="A297" i="3"/>
  <c r="A292" i="3"/>
  <c r="A291" i="3"/>
  <c r="A290" i="3"/>
  <c r="A289" i="3"/>
  <c r="A288" i="3"/>
  <c r="A287" i="3"/>
  <c r="A286" i="3"/>
  <c r="A285" i="3"/>
  <c r="A284" i="3"/>
  <c r="A283" i="3"/>
  <c r="A282" i="3"/>
  <c r="A281" i="3"/>
  <c r="A280" i="3"/>
  <c r="A279" i="3"/>
  <c r="A278" i="3"/>
  <c r="A277" i="3"/>
  <c r="A275" i="3"/>
  <c r="A274" i="3"/>
  <c r="A273" i="3"/>
  <c r="A272" i="3"/>
  <c r="A271" i="3"/>
  <c r="A270" i="3"/>
  <c r="A269" i="3"/>
  <c r="A268" i="3"/>
  <c r="A267" i="3"/>
  <c r="A266" i="3"/>
  <c r="A265" i="3"/>
  <c r="A264" i="3"/>
  <c r="A263" i="3"/>
  <c r="A262" i="3"/>
  <c r="A261" i="3"/>
  <c r="A260" i="3"/>
  <c r="A259" i="3"/>
  <c r="A258" i="3"/>
  <c r="A257" i="3"/>
  <c r="A256" i="3"/>
  <c r="A255" i="3"/>
  <c r="A254" i="3"/>
  <c r="A253" i="3"/>
  <c r="A252" i="3"/>
  <c r="A251" i="3"/>
  <c r="A250" i="3"/>
  <c r="A249" i="3"/>
  <c r="A248" i="3"/>
  <c r="A247" i="3"/>
  <c r="A246" i="3"/>
  <c r="A245" i="3"/>
  <c r="A244" i="3"/>
  <c r="A243" i="3"/>
  <c r="A242" i="3"/>
  <c r="A236" i="3"/>
  <c r="A235" i="3"/>
  <c r="A234" i="3"/>
  <c r="A233" i="3"/>
  <c r="A232" i="3"/>
  <c r="A231" i="3"/>
  <c r="A230" i="3"/>
  <c r="A229" i="3"/>
  <c r="A228" i="3"/>
  <c r="A227" i="3"/>
  <c r="A226" i="3"/>
  <c r="A225" i="3"/>
  <c r="A224" i="3"/>
  <c r="A223" i="3"/>
  <c r="A222" i="3"/>
  <c r="A221" i="3"/>
  <c r="A219" i="3"/>
  <c r="A218" i="3"/>
  <c r="A217" i="3"/>
  <c r="A216" i="3"/>
  <c r="A215" i="3"/>
  <c r="A214" i="3"/>
  <c r="A213" i="3"/>
  <c r="A212" i="3"/>
  <c r="A211" i="3"/>
  <c r="A210" i="3"/>
  <c r="A209" i="3"/>
  <c r="A208" i="3"/>
  <c r="A207" i="3"/>
  <c r="A206" i="3"/>
  <c r="A205" i="3"/>
  <c r="A204" i="3"/>
  <c r="A203" i="3"/>
  <c r="A202" i="3"/>
  <c r="A201" i="3"/>
  <c r="A200" i="3"/>
  <c r="A199" i="3"/>
  <c r="A198" i="3"/>
  <c r="A197" i="3"/>
  <c r="A196" i="3"/>
  <c r="A195" i="3"/>
  <c r="A194" i="3"/>
  <c r="A193" i="3"/>
  <c r="A192" i="3"/>
  <c r="A191" i="3"/>
  <c r="A190" i="3"/>
  <c r="A189" i="3"/>
  <c r="A188" i="3"/>
  <c r="A187" i="3"/>
  <c r="A186" i="3"/>
  <c r="A185" i="3"/>
  <c r="A184" i="3"/>
  <c r="A183" i="3"/>
  <c r="A182" i="3"/>
  <c r="A181" i="3"/>
  <c r="A180" i="3"/>
  <c r="A179" i="3"/>
  <c r="A178" i="3"/>
  <c r="A177" i="3"/>
  <c r="A176" i="3"/>
  <c r="A175" i="3"/>
  <c r="A174" i="3"/>
  <c r="A168" i="3"/>
  <c r="A167" i="3"/>
  <c r="A166" i="3"/>
  <c r="A165" i="3"/>
  <c r="A164" i="3"/>
  <c r="A163" i="3"/>
  <c r="A162" i="3"/>
  <c r="A161" i="3"/>
  <c r="A160" i="3"/>
  <c r="A159" i="3"/>
  <c r="A158" i="3"/>
  <c r="A157" i="3"/>
  <c r="A156" i="3"/>
  <c r="A155" i="3"/>
  <c r="A154" i="3"/>
  <c r="A153" i="3"/>
  <c r="A152" i="3"/>
  <c r="A151" i="3"/>
  <c r="A150" i="3"/>
  <c r="A149" i="3"/>
  <c r="A148" i="3"/>
  <c r="A147" i="3"/>
  <c r="A146" i="3"/>
  <c r="A145" i="3"/>
  <c r="A144" i="3"/>
  <c r="A143" i="3"/>
  <c r="A142" i="3"/>
  <c r="A141" i="3"/>
  <c r="A140" i="3"/>
  <c r="A139" i="3"/>
  <c r="A138" i="3"/>
  <c r="A137" i="3"/>
  <c r="A136" i="3"/>
  <c r="A135" i="3"/>
  <c r="A134" i="3"/>
  <c r="A133" i="3"/>
  <c r="A132" i="3"/>
  <c r="A131" i="3"/>
  <c r="A130" i="3"/>
  <c r="A129" i="3"/>
  <c r="A128" i="3"/>
  <c r="A127" i="3"/>
  <c r="A126" i="3"/>
  <c r="A125" i="3"/>
  <c r="A124" i="3"/>
  <c r="A123" i="3"/>
  <c r="A122" i="3"/>
  <c r="A121" i="3"/>
  <c r="A120" i="3"/>
  <c r="A119" i="3"/>
  <c r="A118" i="3"/>
  <c r="A117" i="3"/>
  <c r="A116" i="3"/>
  <c r="A115" i="3"/>
  <c r="A114" i="3"/>
  <c r="A113" i="3"/>
  <c r="A112" i="3"/>
  <c r="A111" i="3"/>
  <c r="A110" i="3"/>
  <c r="A109" i="3"/>
  <c r="A108" i="3"/>
  <c r="A107" i="3"/>
  <c r="A106" i="3"/>
  <c r="A105" i="3"/>
  <c r="A104" i="3"/>
  <c r="A103" i="3"/>
  <c r="A102" i="3"/>
  <c r="A101" i="3"/>
  <c r="A100" i="3"/>
  <c r="A98" i="3"/>
  <c r="A97" i="3"/>
  <c r="A96" i="3"/>
  <c r="A88" i="3"/>
  <c r="A87" i="3"/>
  <c r="A86" i="3"/>
  <c r="A85" i="3"/>
  <c r="A84" i="3"/>
  <c r="A83" i="3"/>
  <c r="A82" i="3"/>
  <c r="A81" i="3"/>
  <c r="A80" i="3"/>
  <c r="A79" i="3"/>
  <c r="A78" i="3"/>
  <c r="A77" i="3"/>
  <c r="A76" i="3"/>
  <c r="A75" i="3"/>
  <c r="A74" i="3"/>
  <c r="A73" i="3"/>
  <c r="A72" i="3"/>
  <c r="A71" i="3"/>
  <c r="A70" i="3"/>
  <c r="A69" i="3"/>
  <c r="A68" i="3"/>
  <c r="A67" i="3"/>
  <c r="A66" i="3"/>
  <c r="A65" i="3"/>
  <c r="A64" i="3"/>
  <c r="A63" i="3"/>
  <c r="A62" i="3"/>
  <c r="A61" i="3"/>
  <c r="A60" i="3"/>
  <c r="A59" i="3"/>
  <c r="A58" i="3"/>
  <c r="A57" i="3"/>
  <c r="A56" i="3"/>
  <c r="A55" i="3"/>
  <c r="A54" i="3"/>
  <c r="A53" i="3"/>
  <c r="A52" i="3"/>
  <c r="A51" i="3"/>
  <c r="A50" i="3"/>
  <c r="A49" i="3"/>
  <c r="A48" i="3"/>
  <c r="A47" i="3"/>
  <c r="A46" i="3"/>
  <c r="A45" i="3"/>
  <c r="A44" i="3"/>
  <c r="A43" i="3"/>
  <c r="A42" i="3"/>
  <c r="A41" i="3"/>
  <c r="A40" i="3"/>
  <c r="A39" i="3"/>
  <c r="A38" i="3"/>
  <c r="A37" i="3"/>
  <c r="A36" i="3"/>
  <c r="A35" i="3"/>
  <c r="A34" i="3"/>
  <c r="A33" i="3"/>
  <c r="A32" i="3"/>
  <c r="A31" i="3"/>
  <c r="A30" i="3"/>
  <c r="A29" i="3"/>
  <c r="A28" i="3"/>
  <c r="A27" i="3"/>
  <c r="A26" i="3"/>
  <c r="A25" i="3"/>
  <c r="A24" i="3"/>
  <c r="A23" i="3"/>
  <c r="A22" i="3"/>
  <c r="A21" i="3"/>
  <c r="A20" i="3"/>
  <c r="A19" i="3"/>
  <c r="A18" i="3"/>
  <c r="A17" i="3"/>
  <c r="A16" i="3"/>
  <c r="A15" i="3"/>
  <c r="A14" i="3"/>
  <c r="A13" i="3"/>
  <c r="A12" i="3"/>
  <c r="A11" i="3"/>
  <c r="A10" i="3"/>
  <c r="A9" i="3"/>
  <c r="A8" i="3"/>
  <c r="AO2" i="3"/>
  <c r="AN2" i="3"/>
  <c r="AM2" i="3"/>
  <c r="AL2" i="3"/>
  <c r="AK2" i="3"/>
  <c r="AJ2" i="3"/>
  <c r="AI2" i="3"/>
  <c r="AH2" i="3"/>
  <c r="AG2" i="3"/>
  <c r="AF2" i="3"/>
  <c r="AE2" i="3"/>
  <c r="AD2" i="3"/>
  <c r="AC2" i="3"/>
  <c r="AB2" i="3"/>
  <c r="AA2" i="3"/>
  <c r="Z2" i="3"/>
  <c r="Y2" i="3"/>
  <c r="X2" i="3"/>
  <c r="W2" i="3"/>
  <c r="V2" i="3"/>
  <c r="U2" i="3"/>
  <c r="T2" i="3"/>
  <c r="S2" i="3"/>
  <c r="R2" i="3"/>
  <c r="Q2" i="3"/>
  <c r="P2" i="3"/>
  <c r="O2" i="3"/>
  <c r="N2" i="3"/>
  <c r="M2" i="3"/>
  <c r="L2" i="3"/>
  <c r="K2" i="3"/>
  <c r="J2" i="3"/>
  <c r="I2" i="3"/>
  <c r="H2" i="3"/>
  <c r="G2" i="3"/>
  <c r="F2" i="3"/>
  <c r="A3" i="2"/>
  <c r="A2" i="2"/>
  <c r="M14" i="1"/>
  <c r="M13" i="1"/>
  <c r="M12" i="1"/>
  <c r="M11" i="1"/>
  <c r="M10" i="1"/>
  <c r="M9" i="1"/>
  <c r="M8" i="1"/>
  <c r="M7" i="1"/>
  <c r="M6" i="1"/>
  <c r="M5" i="1"/>
  <c r="M4" i="1"/>
  <c r="M3" i="1"/>
  <c r="C3" i="1"/>
  <c r="N6" i="1" s="1"/>
  <c r="Z497" i="9" l="1"/>
  <c r="V403" i="9"/>
  <c r="Q3" i="20"/>
  <c r="P3" i="20"/>
  <c r="O3" i="20"/>
  <c r="F75" i="9"/>
  <c r="F266" i="12" a="1"/>
  <c r="F266" i="12" s="1"/>
  <c r="Z454" i="9"/>
  <c r="F96" i="9"/>
  <c r="N96" i="9" s="1"/>
  <c r="Z458" i="9"/>
  <c r="Z456" i="9"/>
  <c r="Z495" i="9"/>
  <c r="AI495" i="9" s="1"/>
  <c r="Z461" i="9"/>
  <c r="Z494" i="9"/>
  <c r="Z492" i="9"/>
  <c r="Z459" i="9"/>
  <c r="Z470" i="9"/>
  <c r="Z462" i="9"/>
  <c r="Z478" i="9"/>
  <c r="Z421" i="9"/>
  <c r="Z493" i="9"/>
  <c r="AI493" i="9" s="1"/>
  <c r="Z457" i="9"/>
  <c r="AI457" i="9" s="1"/>
  <c r="Z455" i="9"/>
  <c r="Z460" i="9"/>
  <c r="Z498" i="12" a="1"/>
  <c r="Z498" i="12" s="1"/>
  <c r="AI498" i="12" s="1"/>
  <c r="F78" i="9"/>
  <c r="F69" i="9"/>
  <c r="N69" i="9" s="1"/>
  <c r="F59" i="9"/>
  <c r="F52" i="9"/>
  <c r="F42" i="9"/>
  <c r="F35" i="9"/>
  <c r="F22" i="9"/>
  <c r="F12" i="9"/>
  <c r="F6" i="9"/>
  <c r="F77" i="9"/>
  <c r="F58" i="9"/>
  <c r="F15" i="9"/>
  <c r="F53" i="9"/>
  <c r="F39" i="9"/>
  <c r="F8" i="9"/>
  <c r="F56" i="9"/>
  <c r="F38" i="9"/>
  <c r="D22" i="9"/>
  <c r="E22" i="9" s="1"/>
  <c r="D12" i="9"/>
  <c r="E12" i="9" s="1"/>
  <c r="F9" i="9"/>
  <c r="D6" i="9"/>
  <c r="F71" i="9"/>
  <c r="F40" i="9"/>
  <c r="F37" i="9"/>
  <c r="D23" i="9"/>
  <c r="E23" i="9" s="1"/>
  <c r="F81" i="9"/>
  <c r="F68" i="9"/>
  <c r="F65" i="9"/>
  <c r="F62" i="9"/>
  <c r="F51" i="9"/>
  <c r="F48" i="9"/>
  <c r="F45" i="9"/>
  <c r="F34" i="9"/>
  <c r="F31" i="9"/>
  <c r="D9" i="9"/>
  <c r="E9" i="9" s="1"/>
  <c r="F55" i="9"/>
  <c r="F10" i="9"/>
  <c r="F7" i="9"/>
  <c r="F70" i="9"/>
  <c r="F43" i="9"/>
  <c r="D11" i="9"/>
  <c r="E11" i="9" s="1"/>
  <c r="F80" i="9"/>
  <c r="F67" i="9"/>
  <c r="F61" i="9"/>
  <c r="F50" i="9"/>
  <c r="F44" i="9"/>
  <c r="F33" i="9"/>
  <c r="F21" i="9"/>
  <c r="D15" i="9"/>
  <c r="D10" i="9"/>
  <c r="D7" i="9"/>
  <c r="F5" i="9"/>
  <c r="F57" i="9"/>
  <c r="D17" i="9"/>
  <c r="F64" i="9"/>
  <c r="F47" i="9"/>
  <c r="F23" i="9"/>
  <c r="D21" i="9"/>
  <c r="E21" i="9" s="1"/>
  <c r="F17" i="9"/>
  <c r="F11" i="9"/>
  <c r="F79" i="9"/>
  <c r="F60" i="9"/>
  <c r="F36" i="9"/>
  <c r="D8" i="9"/>
  <c r="E8" i="9" s="1"/>
  <c r="F66" i="9"/>
  <c r="F46" i="9"/>
  <c r="F49" i="9"/>
  <c r="F63" i="9"/>
  <c r="F82" i="9"/>
  <c r="F32" i="9"/>
  <c r="F395" i="9"/>
  <c r="F382" i="9"/>
  <c r="F379" i="9"/>
  <c r="F361" i="9"/>
  <c r="F340" i="9"/>
  <c r="F325" i="9"/>
  <c r="D309" i="9"/>
  <c r="F304" i="9"/>
  <c r="D299" i="9"/>
  <c r="D297" i="9"/>
  <c r="F281" i="9"/>
  <c r="F275" i="9"/>
  <c r="F271" i="9"/>
  <c r="F268" i="9"/>
  <c r="F264" i="9"/>
  <c r="F229" i="9"/>
  <c r="F219" i="9"/>
  <c r="F212" i="9"/>
  <c r="F192" i="9"/>
  <c r="N192" i="9" s="1"/>
  <c r="F185" i="9"/>
  <c r="D42" i="8" s="1"/>
  <c r="E182" i="9"/>
  <c r="F157" i="9"/>
  <c r="N157" i="9" s="1"/>
  <c r="F151" i="9"/>
  <c r="F148" i="9"/>
  <c r="F138" i="9"/>
  <c r="F134" i="9"/>
  <c r="F131" i="9"/>
  <c r="F120" i="9"/>
  <c r="F117" i="9"/>
  <c r="F114" i="9"/>
  <c r="F104" i="9"/>
  <c r="D96" i="9"/>
  <c r="M96" i="9" s="1"/>
  <c r="F349" i="9"/>
  <c r="F330" i="9"/>
  <c r="D300" i="9"/>
  <c r="F280" i="9"/>
  <c r="F242" i="9"/>
  <c r="F200" i="9"/>
  <c r="F116" i="9"/>
  <c r="D173" i="9"/>
  <c r="F128" i="9"/>
  <c r="F391" i="9"/>
  <c r="F388" i="9"/>
  <c r="F374" i="9"/>
  <c r="F371" i="9"/>
  <c r="F367" i="9"/>
  <c r="D361" i="9"/>
  <c r="D363" i="9" s="1"/>
  <c r="E363" i="9" s="1"/>
  <c r="F346" i="9"/>
  <c r="F343" i="9"/>
  <c r="F336" i="9"/>
  <c r="F332" i="9"/>
  <c r="F328" i="9"/>
  <c r="F321" i="9"/>
  <c r="D59" i="8" s="1"/>
  <c r="D304" i="9"/>
  <c r="E304" i="9" s="1"/>
  <c r="F302" i="9"/>
  <c r="F278" i="9"/>
  <c r="F260" i="9"/>
  <c r="F257" i="9"/>
  <c r="F225" i="9"/>
  <c r="F222" i="9"/>
  <c r="F207" i="9"/>
  <c r="F204" i="9"/>
  <c r="F201" i="9"/>
  <c r="E192" i="9"/>
  <c r="D182" i="9"/>
  <c r="F163" i="9"/>
  <c r="F160" i="9"/>
  <c r="F144" i="9"/>
  <c r="F141" i="9"/>
  <c r="F127" i="9"/>
  <c r="F124" i="9"/>
  <c r="D104" i="9"/>
  <c r="E104" i="9" s="1"/>
  <c r="F101" i="9"/>
  <c r="N101" i="9" s="1"/>
  <c r="F94" i="9"/>
  <c r="F381" i="9"/>
  <c r="F345" i="9"/>
  <c r="F308" i="9"/>
  <c r="F277" i="9"/>
  <c r="F217" i="9"/>
  <c r="F150" i="9"/>
  <c r="F103" i="9"/>
  <c r="F145" i="9"/>
  <c r="F76" i="9"/>
  <c r="F394" i="9"/>
  <c r="F384" i="9"/>
  <c r="F377" i="9"/>
  <c r="F339" i="9"/>
  <c r="F324" i="9"/>
  <c r="D302" i="9"/>
  <c r="E302" i="9" s="1"/>
  <c r="F300" i="9"/>
  <c r="F284" i="9"/>
  <c r="F270" i="9"/>
  <c r="F263" i="9"/>
  <c r="F228" i="9"/>
  <c r="F214" i="9"/>
  <c r="D47" i="8" s="1"/>
  <c r="F210" i="9"/>
  <c r="F153" i="9"/>
  <c r="F147" i="9"/>
  <c r="F137" i="9"/>
  <c r="F130" i="9"/>
  <c r="F119" i="9"/>
  <c r="F113" i="9"/>
  <c r="D101" i="9"/>
  <c r="D94" i="9"/>
  <c r="F387" i="9"/>
  <c r="F370" i="9"/>
  <c r="F335" i="9"/>
  <c r="F313" i="9"/>
  <c r="M313" i="9" s="1"/>
  <c r="F298" i="9"/>
  <c r="F266" i="9"/>
  <c r="F206" i="9"/>
  <c r="F133" i="9"/>
  <c r="E176" i="9"/>
  <c r="F393" i="9"/>
  <c r="F390" i="9"/>
  <c r="F376" i="9"/>
  <c r="F373" i="9"/>
  <c r="F366" i="9"/>
  <c r="F342" i="9"/>
  <c r="F327" i="9"/>
  <c r="F323" i="9"/>
  <c r="F320" i="9"/>
  <c r="D313" i="9"/>
  <c r="E313" i="9" s="1"/>
  <c r="D308" i="9"/>
  <c r="E308" i="9" s="1"/>
  <c r="D298" i="9"/>
  <c r="F296" i="9"/>
  <c r="F283" i="9"/>
  <c r="F273" i="9"/>
  <c r="F262" i="9"/>
  <c r="F259" i="9"/>
  <c r="F256" i="9"/>
  <c r="F245" i="9"/>
  <c r="E242" i="9"/>
  <c r="F227" i="9"/>
  <c r="F224" i="9"/>
  <c r="F221" i="9"/>
  <c r="F203" i="9"/>
  <c r="F173" i="9"/>
  <c r="F162" i="9"/>
  <c r="F159" i="9"/>
  <c r="F146" i="9"/>
  <c r="F143" i="9"/>
  <c r="F140" i="9"/>
  <c r="F129" i="9"/>
  <c r="F126" i="9"/>
  <c r="F122" i="9"/>
  <c r="F105" i="9"/>
  <c r="N105" i="9" s="1"/>
  <c r="D103" i="9"/>
  <c r="E103" i="9" s="1"/>
  <c r="F95" i="9"/>
  <c r="N95" i="9" s="1"/>
  <c r="F392" i="9"/>
  <c r="F375" i="9"/>
  <c r="F341" i="9"/>
  <c r="F329" i="9"/>
  <c r="F322" i="9"/>
  <c r="D301" i="9"/>
  <c r="F279" i="9"/>
  <c r="F272" i="9"/>
  <c r="F255" i="9"/>
  <c r="F226" i="9"/>
  <c r="F205" i="9"/>
  <c r="E189" i="9"/>
  <c r="F158" i="9"/>
  <c r="F121" i="9"/>
  <c r="F386" i="9"/>
  <c r="F383" i="9"/>
  <c r="F369" i="9"/>
  <c r="F348" i="9"/>
  <c r="F334" i="9"/>
  <c r="F303" i="9"/>
  <c r="F301" i="9"/>
  <c r="D296" i="9"/>
  <c r="F269" i="9"/>
  <c r="F265" i="9"/>
  <c r="E245" i="9"/>
  <c r="D242" i="9"/>
  <c r="F216" i="9"/>
  <c r="F213" i="9"/>
  <c r="F209" i="9"/>
  <c r="F199" i="9"/>
  <c r="F189" i="9"/>
  <c r="F179" i="9"/>
  <c r="F176" i="9"/>
  <c r="E173" i="9"/>
  <c r="F152" i="9"/>
  <c r="F149" i="9"/>
  <c r="F135" i="9"/>
  <c r="F132" i="9"/>
  <c r="F118" i="9"/>
  <c r="F115" i="9"/>
  <c r="D105" i="9"/>
  <c r="E105" i="9" s="1"/>
  <c r="D95" i="9"/>
  <c r="F93" i="9"/>
  <c r="F380" i="9"/>
  <c r="F344" i="9"/>
  <c r="F337" i="9"/>
  <c r="F326" i="9"/>
  <c r="D303" i="9"/>
  <c r="E303" i="9" s="1"/>
  <c r="F282" i="9"/>
  <c r="F276" i="9"/>
  <c r="F261" i="9"/>
  <c r="D245" i="9"/>
  <c r="F220" i="9"/>
  <c r="F202" i="9"/>
  <c r="E179" i="9"/>
  <c r="F139" i="9"/>
  <c r="F125" i="9"/>
  <c r="F372" i="9"/>
  <c r="F285" i="9"/>
  <c r="F258" i="9"/>
  <c r="F182" i="9"/>
  <c r="F208" i="9"/>
  <c r="F385" i="9"/>
  <c r="F333" i="9"/>
  <c r="F223" i="9"/>
  <c r="D176" i="9"/>
  <c r="F319" i="9"/>
  <c r="F299" i="9"/>
  <c r="F368" i="9"/>
  <c r="F309" i="9"/>
  <c r="F297" i="9"/>
  <c r="F215" i="9"/>
  <c r="F389" i="9"/>
  <c r="D179" i="9"/>
  <c r="F347" i="9"/>
  <c r="F161" i="9"/>
  <c r="F142" i="9"/>
  <c r="C169" i="9"/>
  <c r="C89" i="9"/>
  <c r="C292" i="9"/>
  <c r="C357" i="9" s="1"/>
  <c r="C237" i="12"/>
  <c r="O3" i="7"/>
  <c r="O7" i="7"/>
  <c r="N5" i="7"/>
  <c r="C89" i="12"/>
  <c r="O8" i="7"/>
  <c r="S5" i="5"/>
  <c r="G35" i="8"/>
  <c r="I35" i="8" s="1"/>
  <c r="N8" i="1"/>
  <c r="AO486" i="9"/>
  <c r="N10" i="1"/>
  <c r="S237" i="9"/>
  <c r="AO403" i="9"/>
  <c r="N14" i="1"/>
  <c r="S89" i="12"/>
  <c r="S169" i="12"/>
  <c r="N5" i="1"/>
  <c r="Q3" i="3"/>
  <c r="K3" i="5"/>
  <c r="P3" i="3"/>
  <c r="O3" i="3"/>
  <c r="N11" i="1"/>
  <c r="N7" i="1"/>
  <c r="N3" i="1"/>
  <c r="N12" i="1"/>
  <c r="N4" i="1"/>
  <c r="N13" i="1"/>
  <c r="N9" i="1"/>
  <c r="G7" i="5"/>
  <c r="A48" i="12"/>
  <c r="F17" i="8"/>
  <c r="H17" i="8" s="1"/>
  <c r="M5" i="5"/>
  <c r="E15" i="5"/>
  <c r="G15" i="5" s="1"/>
  <c r="M3" i="6"/>
  <c r="C18" i="8"/>
  <c r="A22" i="12"/>
  <c r="A51" i="12"/>
  <c r="G34" i="8"/>
  <c r="I34" i="8" s="1"/>
  <c r="A44" i="12"/>
  <c r="A23" i="12"/>
  <c r="A67" i="12"/>
  <c r="A39" i="12"/>
  <c r="A80" i="12"/>
  <c r="A40" i="12"/>
  <c r="A46" i="12"/>
  <c r="A76" i="12"/>
  <c r="A32" i="12"/>
  <c r="A47" i="12"/>
  <c r="V486" i="9"/>
  <c r="C237" i="9"/>
  <c r="A35" i="12"/>
  <c r="A58" i="12"/>
  <c r="A62" i="12"/>
  <c r="A66" i="12"/>
  <c r="S292" i="9"/>
  <c r="S357" i="9"/>
  <c r="A6" i="12"/>
  <c r="A37" i="12"/>
  <c r="AO403" i="12"/>
  <c r="AO486" i="12"/>
  <c r="S357" i="12"/>
  <c r="A71" i="12"/>
  <c r="S237" i="12"/>
  <c r="V403" i="12"/>
  <c r="V486" i="12"/>
  <c r="A486" i="12" s="1"/>
  <c r="C292" i="12"/>
  <c r="C357" i="12" s="1"/>
  <c r="F177" i="9" l="1"/>
  <c r="AO477" i="9"/>
  <c r="E178" i="9"/>
  <c r="E181" i="9"/>
  <c r="E202" i="9"/>
  <c r="Z477" i="9"/>
  <c r="Z476" i="9"/>
  <c r="AO474" i="9"/>
  <c r="Z473" i="9"/>
  <c r="Z474" i="9"/>
  <c r="Z471" i="9"/>
  <c r="AO476" i="9"/>
  <c r="Z441" i="9"/>
  <c r="AI441" i="9" s="1"/>
  <c r="E94" i="9"/>
  <c r="S3" i="5"/>
  <c r="E6" i="9"/>
  <c r="AN3" i="3"/>
  <c r="AO3" i="3"/>
  <c r="E309" i="9"/>
  <c r="R3" i="5"/>
  <c r="AL3" i="20"/>
  <c r="AK3" i="20"/>
  <c r="AJ3" i="20"/>
  <c r="D186" i="9"/>
  <c r="J3" i="20"/>
  <c r="I3" i="20"/>
  <c r="K3" i="20"/>
  <c r="AO3" i="20"/>
  <c r="AN3" i="20"/>
  <c r="AM3" i="20"/>
  <c r="AH3" i="20"/>
  <c r="AG3" i="20"/>
  <c r="AI3" i="20"/>
  <c r="F3" i="20"/>
  <c r="H3" i="20"/>
  <c r="G3" i="20"/>
  <c r="R3" i="20"/>
  <c r="S3" i="20"/>
  <c r="T3" i="20"/>
  <c r="AA3" i="3"/>
  <c r="AA3" i="20"/>
  <c r="AC3" i="20"/>
  <c r="AB3" i="20"/>
  <c r="AD3" i="20"/>
  <c r="AF3" i="20"/>
  <c r="AE3" i="20"/>
  <c r="AM3" i="3"/>
  <c r="M3" i="3"/>
  <c r="N3" i="20"/>
  <c r="M3" i="20"/>
  <c r="L3" i="20"/>
  <c r="W3" i="3"/>
  <c r="V3" i="20"/>
  <c r="W3" i="20"/>
  <c r="U3" i="20"/>
  <c r="Z3" i="20"/>
  <c r="Y3" i="20"/>
  <c r="X3" i="20"/>
  <c r="F97" i="9"/>
  <c r="D22" i="8" s="1"/>
  <c r="E101" i="9"/>
  <c r="F136" i="9"/>
  <c r="F106" i="9"/>
  <c r="D114" i="9" s="1"/>
  <c r="Z481" i="9"/>
  <c r="E17" i="9"/>
  <c r="E7" i="9"/>
  <c r="F331" i="9"/>
  <c r="F190" i="9"/>
  <c r="E301" i="9"/>
  <c r="Z415" i="9"/>
  <c r="F211" i="9"/>
  <c r="E296" i="9"/>
  <c r="D305" i="9"/>
  <c r="F251" i="9"/>
  <c r="F246" i="9"/>
  <c r="E298" i="9"/>
  <c r="F123" i="9"/>
  <c r="Z475" i="9"/>
  <c r="F164" i="9"/>
  <c r="D32" i="8" s="1"/>
  <c r="F286" i="9"/>
  <c r="E286" i="9" s="1"/>
  <c r="Z444" i="9"/>
  <c r="Z437" i="9"/>
  <c r="Z430" i="9"/>
  <c r="Z466" i="9"/>
  <c r="AI466" i="9" s="1"/>
  <c r="Z465" i="9"/>
  <c r="AI465" i="9" s="1"/>
  <c r="Z464" i="9"/>
  <c r="AI464" i="9" s="1"/>
  <c r="Z428" i="9"/>
  <c r="AI428" i="9" s="1"/>
  <c r="Z419" i="9"/>
  <c r="AI419" i="9" s="1"/>
  <c r="Z498" i="9"/>
  <c r="AI498" i="9" s="1"/>
  <c r="Z452" i="9"/>
  <c r="AI452" i="9" s="1"/>
  <c r="Z427" i="9"/>
  <c r="AI427" i="9" s="1"/>
  <c r="Z479" i="9"/>
  <c r="Z480" i="9"/>
  <c r="Z451" i="9"/>
  <c r="AI451" i="9" s="1"/>
  <c r="Z426" i="9"/>
  <c r="AI426" i="9" s="1"/>
  <c r="Z418" i="9"/>
  <c r="AI418" i="9" s="1"/>
  <c r="Z496" i="9"/>
  <c r="AI496" i="9" s="1"/>
  <c r="Z450" i="9"/>
  <c r="AI450" i="9" s="1"/>
  <c r="Z433" i="9"/>
  <c r="AI433" i="9" s="1"/>
  <c r="Z417" i="9"/>
  <c r="AI417" i="9" s="1"/>
  <c r="Z443" i="9"/>
  <c r="Z414" i="9"/>
  <c r="Z411" i="9"/>
  <c r="Z440" i="9"/>
  <c r="F154" i="9"/>
  <c r="F378" i="9"/>
  <c r="F243" i="9"/>
  <c r="F183" i="9"/>
  <c r="Z442" i="9"/>
  <c r="F72" i="9"/>
  <c r="Z435" i="9"/>
  <c r="Z446" i="9"/>
  <c r="Z422" i="9"/>
  <c r="F186" i="9"/>
  <c r="F180" i="9"/>
  <c r="F305" i="9"/>
  <c r="F310" i="9" s="1"/>
  <c r="F315" i="9" s="1"/>
  <c r="F174" i="9"/>
  <c r="F350" i="9"/>
  <c r="F230" i="9"/>
  <c r="E361" i="9"/>
  <c r="F363" i="9"/>
  <c r="Z429" i="9"/>
  <c r="Z448" i="9"/>
  <c r="Z449" i="9"/>
  <c r="Z438" i="9"/>
  <c r="Z432" i="9"/>
  <c r="Z445" i="9"/>
  <c r="Z431" i="9"/>
  <c r="E96" i="9"/>
  <c r="Z472" i="9"/>
  <c r="F83" i="9"/>
  <c r="D15" i="8" s="1"/>
  <c r="E300" i="9"/>
  <c r="F193" i="9"/>
  <c r="F396" i="9"/>
  <c r="E396" i="9" s="1"/>
  <c r="D13" i="9"/>
  <c r="E10" i="9"/>
  <c r="Z410" i="9"/>
  <c r="F41" i="9"/>
  <c r="Z439" i="9"/>
  <c r="Z412" i="9"/>
  <c r="E95" i="9"/>
  <c r="D97" i="9"/>
  <c r="E114" i="9" s="1"/>
  <c r="E175" i="9"/>
  <c r="E186" i="9"/>
  <c r="E195" i="9" s="1"/>
  <c r="D38" i="8" s="1"/>
  <c r="F267" i="9"/>
  <c r="E297" i="9"/>
  <c r="Z447" i="9"/>
  <c r="E15" i="9"/>
  <c r="Z413" i="9"/>
  <c r="F13" i="9"/>
  <c r="D31" i="9" s="1"/>
  <c r="Z424" i="9"/>
  <c r="N104" i="9"/>
  <c r="E251" i="9"/>
  <c r="E299" i="9"/>
  <c r="F24" i="9"/>
  <c r="D32" i="9" s="1"/>
  <c r="F54" i="9"/>
  <c r="Z423" i="9"/>
  <c r="Z425" i="9"/>
  <c r="Z416" i="9"/>
  <c r="D66" i="8" s="1"/>
  <c r="Z436" i="9"/>
  <c r="M101" i="9"/>
  <c r="S95" i="9"/>
  <c r="S105" i="9"/>
  <c r="S101" i="9"/>
  <c r="S104" i="9"/>
  <c r="M95" i="9"/>
  <c r="N94" i="9"/>
  <c r="M94" i="9"/>
  <c r="N103" i="9"/>
  <c r="L93" i="9"/>
  <c r="AC3" i="3"/>
  <c r="O3" i="5"/>
  <c r="L333" i="9"/>
  <c r="N333" i="9" s="1"/>
  <c r="U3" i="3"/>
  <c r="V3" i="3"/>
  <c r="M3" i="5"/>
  <c r="J3" i="5"/>
  <c r="N3" i="3"/>
  <c r="L3" i="3"/>
  <c r="K179" i="9"/>
  <c r="N242" i="9"/>
  <c r="L225" i="9"/>
  <c r="N225" i="9" s="1"/>
  <c r="L185" i="9"/>
  <c r="N185" i="9" s="1"/>
  <c r="L15" i="9"/>
  <c r="N15" i="9" s="1"/>
  <c r="J12" i="9"/>
  <c r="L22" i="9"/>
  <c r="N22" i="9" s="1"/>
  <c r="L37" i="9"/>
  <c r="L45" i="9"/>
  <c r="N45" i="9" s="1"/>
  <c r="L53" i="9"/>
  <c r="N53" i="9" s="1"/>
  <c r="L62" i="9"/>
  <c r="N62" i="9" s="1"/>
  <c r="L71" i="9"/>
  <c r="N71" i="9" s="1"/>
  <c r="L116" i="9"/>
  <c r="L125" i="9"/>
  <c r="N125" i="9" s="1"/>
  <c r="L133" i="9"/>
  <c r="N133" i="9" s="1"/>
  <c r="L142" i="9"/>
  <c r="N142" i="9" s="1"/>
  <c r="L150" i="9"/>
  <c r="N150" i="9" s="1"/>
  <c r="L162" i="9"/>
  <c r="N162" i="9" s="1"/>
  <c r="L202" i="9"/>
  <c r="L210" i="9"/>
  <c r="N210" i="9" s="1"/>
  <c r="L219" i="9"/>
  <c r="N219" i="9" s="1"/>
  <c r="L227" i="9"/>
  <c r="N227" i="9" s="1"/>
  <c r="L245" i="9"/>
  <c r="N245" i="9" s="1"/>
  <c r="N246" i="9" s="1"/>
  <c r="L258" i="9"/>
  <c r="N258" i="9" s="1"/>
  <c r="L266" i="9"/>
  <c r="N266" i="9" s="1"/>
  <c r="L275" i="9"/>
  <c r="N275" i="9" s="1"/>
  <c r="L283" i="9"/>
  <c r="N283" i="9" s="1"/>
  <c r="L304" i="9"/>
  <c r="N304" i="9" s="1"/>
  <c r="L313" i="9"/>
  <c r="N313" i="9" s="1"/>
  <c r="L326" i="9"/>
  <c r="N326" i="9" s="1"/>
  <c r="L335" i="9"/>
  <c r="N335" i="9" s="1"/>
  <c r="L343" i="9"/>
  <c r="N343" i="9" s="1"/>
  <c r="L330" i="9"/>
  <c r="N330" i="9" s="1"/>
  <c r="L50" i="9"/>
  <c r="N50" i="9" s="1"/>
  <c r="L67" i="9"/>
  <c r="N67" i="9" s="1"/>
  <c r="L255" i="9"/>
  <c r="N255" i="9" s="1"/>
  <c r="L323" i="9"/>
  <c r="N323" i="9" s="1"/>
  <c r="M6" i="9"/>
  <c r="L9" i="9"/>
  <c r="N9" i="9" s="1"/>
  <c r="L12" i="9"/>
  <c r="N12" i="9" s="1"/>
  <c r="L23" i="9"/>
  <c r="N23" i="9" s="1"/>
  <c r="L46" i="9"/>
  <c r="N46" i="9" s="1"/>
  <c r="L55" i="9"/>
  <c r="N55" i="9" s="1"/>
  <c r="L63" i="9"/>
  <c r="N63" i="9" s="1"/>
  <c r="L117" i="9"/>
  <c r="L126" i="9"/>
  <c r="N126" i="9" s="1"/>
  <c r="L134" i="9"/>
  <c r="N134" i="9" s="1"/>
  <c r="L143" i="9"/>
  <c r="N143" i="9" s="1"/>
  <c r="L151" i="9"/>
  <c r="N151" i="9" s="1"/>
  <c r="L163" i="9"/>
  <c r="N163" i="9" s="1"/>
  <c r="L203" i="9"/>
  <c r="N203" i="9" s="1"/>
  <c r="L212" i="9"/>
  <c r="N212" i="9" s="1"/>
  <c r="L220" i="9"/>
  <c r="N220" i="9" s="1"/>
  <c r="L228" i="9"/>
  <c r="N228" i="9" s="1"/>
  <c r="L259" i="9"/>
  <c r="N259" i="9" s="1"/>
  <c r="L268" i="9"/>
  <c r="N268" i="9" s="1"/>
  <c r="L276" i="9"/>
  <c r="N276" i="9" s="1"/>
  <c r="L284" i="9"/>
  <c r="N284" i="9" s="1"/>
  <c r="L298" i="9"/>
  <c r="N298" i="9" s="1"/>
  <c r="N301" i="9"/>
  <c r="L319" i="9"/>
  <c r="N319" i="9" s="1"/>
  <c r="L327" i="9"/>
  <c r="N327" i="9" s="1"/>
  <c r="L336" i="9"/>
  <c r="N336" i="9" s="1"/>
  <c r="L344" i="9"/>
  <c r="N344" i="9" s="1"/>
  <c r="L345" i="9"/>
  <c r="N345" i="9" s="1"/>
  <c r="L130" i="9"/>
  <c r="N130" i="9" s="1"/>
  <c r="L199" i="9"/>
  <c r="N199" i="9" s="1"/>
  <c r="L263" i="9"/>
  <c r="N263" i="9" s="1"/>
  <c r="L6" i="9"/>
  <c r="J10" i="9"/>
  <c r="M15" i="9"/>
  <c r="L38" i="9"/>
  <c r="L47" i="9"/>
  <c r="N47" i="9" s="1"/>
  <c r="L56" i="9"/>
  <c r="N56" i="9" s="1"/>
  <c r="L64" i="9"/>
  <c r="N64" i="9" s="1"/>
  <c r="N76" i="9"/>
  <c r="L118" i="9"/>
  <c r="L127" i="9"/>
  <c r="N127" i="9" s="1"/>
  <c r="L135" i="9"/>
  <c r="N135" i="9" s="1"/>
  <c r="L144" i="9"/>
  <c r="N144" i="9" s="1"/>
  <c r="L152" i="9"/>
  <c r="N152" i="9" s="1"/>
  <c r="L179" i="9"/>
  <c r="L189" i="9"/>
  <c r="N189" i="9" s="1"/>
  <c r="L204" i="9"/>
  <c r="N204" i="9" s="1"/>
  <c r="L213" i="9"/>
  <c r="N213" i="9" s="1"/>
  <c r="L221" i="9"/>
  <c r="N221" i="9" s="1"/>
  <c r="L229" i="9"/>
  <c r="N229" i="9" s="1"/>
  <c r="L260" i="9"/>
  <c r="N260" i="9" s="1"/>
  <c r="L269" i="9"/>
  <c r="L277" i="9"/>
  <c r="N277" i="9" s="1"/>
  <c r="L285" i="9"/>
  <c r="N285" i="9" s="1"/>
  <c r="L308" i="9"/>
  <c r="N308" i="9" s="1"/>
  <c r="L320" i="9"/>
  <c r="N320" i="9" s="1"/>
  <c r="L328" i="9"/>
  <c r="N328" i="9" s="1"/>
  <c r="L337" i="9"/>
  <c r="N337" i="9" s="1"/>
  <c r="L322" i="9"/>
  <c r="N322" i="9" s="1"/>
  <c r="L59" i="9"/>
  <c r="N59" i="9" s="1"/>
  <c r="L139" i="9"/>
  <c r="N139" i="9" s="1"/>
  <c r="L309" i="9"/>
  <c r="N309" i="9" s="1"/>
  <c r="M7" i="9"/>
  <c r="L39" i="9"/>
  <c r="L48" i="9"/>
  <c r="N48" i="9" s="1"/>
  <c r="L57" i="9"/>
  <c r="N57" i="9" s="1"/>
  <c r="L65" i="9"/>
  <c r="N65" i="9" s="1"/>
  <c r="N77" i="9"/>
  <c r="L119" i="9"/>
  <c r="L128" i="9"/>
  <c r="N128" i="9" s="1"/>
  <c r="L137" i="9"/>
  <c r="N137" i="9" s="1"/>
  <c r="L145" i="9"/>
  <c r="N145" i="9" s="1"/>
  <c r="L153" i="9"/>
  <c r="N153" i="9" s="1"/>
  <c r="L205" i="9"/>
  <c r="N205" i="9" s="1"/>
  <c r="L214" i="9"/>
  <c r="N214" i="9" s="1"/>
  <c r="L222" i="9"/>
  <c r="N222" i="9" s="1"/>
  <c r="L248" i="9"/>
  <c r="L261" i="9"/>
  <c r="N261" i="9" s="1"/>
  <c r="L270" i="9"/>
  <c r="N270" i="9" s="1"/>
  <c r="L278" i="9"/>
  <c r="N278" i="9" s="1"/>
  <c r="L302" i="9"/>
  <c r="N302" i="9" s="1"/>
  <c r="L321" i="9"/>
  <c r="N321" i="9" s="1"/>
  <c r="L329" i="9"/>
  <c r="N329" i="9" s="1"/>
  <c r="L338" i="9"/>
  <c r="N338" i="9" s="1"/>
  <c r="L346" i="9"/>
  <c r="N346" i="9" s="1"/>
  <c r="L296" i="9"/>
  <c r="N296" i="9" s="1"/>
  <c r="L34" i="9"/>
  <c r="N34" i="9" s="1"/>
  <c r="L121" i="9"/>
  <c r="N121" i="9" s="1"/>
  <c r="L207" i="9"/>
  <c r="N207" i="9" s="1"/>
  <c r="L272" i="9"/>
  <c r="N272" i="9" s="1"/>
  <c r="L332" i="9"/>
  <c r="N332" i="9" s="1"/>
  <c r="L7" i="9"/>
  <c r="N7" i="9" s="1"/>
  <c r="L10" i="9"/>
  <c r="N10" i="9" s="1"/>
  <c r="L33" i="9"/>
  <c r="N33" i="9" s="1"/>
  <c r="L40" i="9"/>
  <c r="L49" i="9"/>
  <c r="N49" i="9" s="1"/>
  <c r="L58" i="9"/>
  <c r="N58" i="9" s="1"/>
  <c r="L66" i="9"/>
  <c r="N66" i="9" s="1"/>
  <c r="L120" i="9"/>
  <c r="N120" i="9" s="1"/>
  <c r="L129" i="9"/>
  <c r="N129" i="9" s="1"/>
  <c r="L138" i="9"/>
  <c r="N138" i="9" s="1"/>
  <c r="L146" i="9"/>
  <c r="N146" i="9" s="1"/>
  <c r="L158" i="9"/>
  <c r="N158" i="9" s="1"/>
  <c r="L173" i="9"/>
  <c r="N173" i="9" s="1"/>
  <c r="L206" i="9"/>
  <c r="N206" i="9" s="1"/>
  <c r="L215" i="9"/>
  <c r="N215" i="9" s="1"/>
  <c r="L223" i="9"/>
  <c r="N223" i="9" s="1"/>
  <c r="L262" i="9"/>
  <c r="N262" i="9" s="1"/>
  <c r="L271" i="9"/>
  <c r="N271" i="9" s="1"/>
  <c r="L279" i="9"/>
  <c r="N279" i="9" s="1"/>
  <c r="L299" i="9"/>
  <c r="N299" i="9" s="1"/>
  <c r="J11" i="9"/>
  <c r="N113" i="9"/>
  <c r="L8" i="9"/>
  <c r="L35" i="9"/>
  <c r="N35" i="9" s="1"/>
  <c r="L43" i="9"/>
  <c r="N43" i="9" s="1"/>
  <c r="L51" i="9"/>
  <c r="N51" i="9" s="1"/>
  <c r="L60" i="9"/>
  <c r="L68" i="9"/>
  <c r="N68" i="9" s="1"/>
  <c r="N80" i="9"/>
  <c r="L122" i="9"/>
  <c r="N122" i="9" s="1"/>
  <c r="L131" i="9"/>
  <c r="N131" i="9" s="1"/>
  <c r="L140" i="9"/>
  <c r="N140" i="9" s="1"/>
  <c r="L148" i="9"/>
  <c r="N148" i="9" s="1"/>
  <c r="L160" i="9"/>
  <c r="L182" i="9"/>
  <c r="N182" i="9" s="1"/>
  <c r="L200" i="9"/>
  <c r="N200" i="9" s="1"/>
  <c r="L208" i="9"/>
  <c r="N208" i="9" s="1"/>
  <c r="L217" i="9"/>
  <c r="N217" i="9" s="1"/>
  <c r="L256" i="9"/>
  <c r="N256" i="9" s="1"/>
  <c r="L264" i="9"/>
  <c r="N264" i="9" s="1"/>
  <c r="L273" i="9"/>
  <c r="N273" i="9" s="1"/>
  <c r="L281" i="9"/>
  <c r="N281" i="9" s="1"/>
  <c r="L300" i="9"/>
  <c r="N300" i="9" s="1"/>
  <c r="N303" i="9"/>
  <c r="L324" i="9"/>
  <c r="N324" i="9" s="1"/>
  <c r="L341" i="9"/>
  <c r="N341" i="9" s="1"/>
  <c r="L349" i="9"/>
  <c r="N349" i="9" s="1"/>
  <c r="L334" i="9"/>
  <c r="N334" i="9" s="1"/>
  <c r="L339" i="9"/>
  <c r="N339" i="9" s="1"/>
  <c r="L42" i="9"/>
  <c r="N42" i="9" s="1"/>
  <c r="N79" i="9"/>
  <c r="L159" i="9"/>
  <c r="N159" i="9" s="1"/>
  <c r="L216" i="9"/>
  <c r="N216" i="9" s="1"/>
  <c r="L280" i="9"/>
  <c r="N280" i="9" s="1"/>
  <c r="L340" i="9"/>
  <c r="N340" i="9" s="1"/>
  <c r="L11" i="9"/>
  <c r="N11" i="9" s="1"/>
  <c r="L21" i="9"/>
  <c r="L36" i="9"/>
  <c r="N36" i="9" s="1"/>
  <c r="L44" i="9"/>
  <c r="N44" i="9" s="1"/>
  <c r="L52" i="9"/>
  <c r="N52" i="9" s="1"/>
  <c r="L61" i="9"/>
  <c r="N61" i="9" s="1"/>
  <c r="L70" i="9"/>
  <c r="N70" i="9" s="1"/>
  <c r="N81" i="9"/>
  <c r="L115" i="9"/>
  <c r="L124" i="9"/>
  <c r="N124" i="9" s="1"/>
  <c r="L132" i="9"/>
  <c r="N132" i="9" s="1"/>
  <c r="L141" i="9"/>
  <c r="N141" i="9" s="1"/>
  <c r="L149" i="9"/>
  <c r="N149" i="9" s="1"/>
  <c r="L161" i="9"/>
  <c r="N161" i="9" s="1"/>
  <c r="L176" i="9"/>
  <c r="N176" i="9" s="1"/>
  <c r="L201" i="9"/>
  <c r="N201" i="9" s="1"/>
  <c r="L209" i="9"/>
  <c r="N209" i="9" s="1"/>
  <c r="L218" i="9"/>
  <c r="N218" i="9" s="1"/>
  <c r="L226" i="9"/>
  <c r="N226" i="9" s="1"/>
  <c r="L257" i="9"/>
  <c r="N257" i="9" s="1"/>
  <c r="L265" i="9"/>
  <c r="N265" i="9" s="1"/>
  <c r="L274" i="9"/>
  <c r="N274" i="9" s="1"/>
  <c r="L282" i="9"/>
  <c r="N282" i="9" s="1"/>
  <c r="L297" i="9"/>
  <c r="N297" i="9" s="1"/>
  <c r="L325" i="9"/>
  <c r="N325" i="9" s="1"/>
  <c r="L342" i="9"/>
  <c r="N342" i="9" s="1"/>
  <c r="L347" i="9"/>
  <c r="N347" i="9" s="1"/>
  <c r="L17" i="9"/>
  <c r="N17" i="9" s="1"/>
  <c r="L147" i="9"/>
  <c r="N147" i="9" s="1"/>
  <c r="L224" i="9"/>
  <c r="N224" i="9" s="1"/>
  <c r="L348" i="9"/>
  <c r="N348" i="9" s="1"/>
  <c r="G5" i="5"/>
  <c r="AF475" i="9"/>
  <c r="L5" i="9"/>
  <c r="J298" i="9"/>
  <c r="K189" i="9"/>
  <c r="M189" i="9" s="1"/>
  <c r="J308" i="9"/>
  <c r="K248" i="9"/>
  <c r="M248" i="9" s="1"/>
  <c r="J299" i="9"/>
  <c r="J302" i="9"/>
  <c r="K173" i="9"/>
  <c r="M173" i="9" s="1"/>
  <c r="K192" i="9"/>
  <c r="J296" i="9"/>
  <c r="M296" i="9" s="1"/>
  <c r="J309" i="9"/>
  <c r="J303" i="9"/>
  <c r="K303" i="9" s="1"/>
  <c r="K242" i="9"/>
  <c r="M242" i="9" s="1"/>
  <c r="K182" i="9"/>
  <c r="M182" i="9" s="1"/>
  <c r="J297" i="9"/>
  <c r="K176" i="9"/>
  <c r="M176" i="9" s="1"/>
  <c r="J313" i="9"/>
  <c r="K313" i="9" s="1"/>
  <c r="K245" i="9"/>
  <c r="J301" i="9"/>
  <c r="J304" i="9"/>
  <c r="K304" i="9" s="1"/>
  <c r="J300" i="9"/>
  <c r="M300" i="9" s="1"/>
  <c r="AB3" i="3"/>
  <c r="N338" i="12"/>
  <c r="N266" i="12"/>
  <c r="L395" i="9"/>
  <c r="L391" i="9"/>
  <c r="L387" i="9"/>
  <c r="L383" i="9"/>
  <c r="L379" i="9"/>
  <c r="L372" i="9"/>
  <c r="N274" i="12"/>
  <c r="L393" i="9"/>
  <c r="L390" i="9"/>
  <c r="L370" i="9"/>
  <c r="B51" i="2"/>
  <c r="E39" i="2"/>
  <c r="E35" i="2"/>
  <c r="B28" i="2"/>
  <c r="B24" i="2"/>
  <c r="B19" i="2"/>
  <c r="B14" i="2"/>
  <c r="B10" i="2"/>
  <c r="L375" i="9"/>
  <c r="L377" i="9"/>
  <c r="L369" i="9"/>
  <c r="L385" i="9"/>
  <c r="L389" i="9"/>
  <c r="L384" i="9"/>
  <c r="L388" i="9"/>
  <c r="L386" i="9"/>
  <c r="L381" i="9"/>
  <c r="L368" i="9"/>
  <c r="L392" i="9"/>
  <c r="L380" i="9"/>
  <c r="L376" i="9"/>
  <c r="L373" i="9"/>
  <c r="L366" i="9"/>
  <c r="L382" i="9"/>
  <c r="L371" i="9"/>
  <c r="L394" i="9"/>
  <c r="E49" i="2"/>
  <c r="E41" i="2"/>
  <c r="B37" i="2"/>
  <c r="B29" i="2"/>
  <c r="E24" i="2"/>
  <c r="E18" i="2"/>
  <c r="B13" i="2"/>
  <c r="B8" i="2"/>
  <c r="E48" i="2"/>
  <c r="B41" i="2"/>
  <c r="E36" i="2"/>
  <c r="E23" i="2"/>
  <c r="B18" i="2"/>
  <c r="E12" i="2"/>
  <c r="E7" i="2"/>
  <c r="L367" i="9"/>
  <c r="B46" i="2"/>
  <c r="B40" i="2"/>
  <c r="B35" i="2"/>
  <c r="B27" i="2"/>
  <c r="E22" i="2"/>
  <c r="E11" i="2"/>
  <c r="E5" i="2"/>
  <c r="B52" i="2"/>
  <c r="E33" i="2"/>
  <c r="B11" i="2"/>
  <c r="B5" i="2"/>
  <c r="B6" i="2" s="1"/>
  <c r="B39" i="2"/>
  <c r="E26" i="2"/>
  <c r="E15" i="2"/>
  <c r="L374" i="9"/>
  <c r="E51" i="2"/>
  <c r="B43" i="2"/>
  <c r="E38" i="2"/>
  <c r="B26" i="2"/>
  <c r="B15" i="2"/>
  <c r="E10" i="2"/>
  <c r="B48" i="2"/>
  <c r="E14" i="2"/>
  <c r="E9" i="2"/>
  <c r="B50" i="2"/>
  <c r="E27" i="2"/>
  <c r="E13" i="2"/>
  <c r="B36" i="2"/>
  <c r="B42" i="2"/>
  <c r="E25" i="2"/>
  <c r="B12" i="2"/>
  <c r="B25" i="2"/>
  <c r="E40" i="2"/>
  <c r="E19" i="2"/>
  <c r="B38" i="2"/>
  <c r="B23" i="2"/>
  <c r="B9" i="2"/>
  <c r="E37" i="2"/>
  <c r="B20" i="2"/>
  <c r="AH498" i="12"/>
  <c r="AR463" i="12"/>
  <c r="AF470" i="9"/>
  <c r="AH470" i="9" s="1"/>
  <c r="AI470" i="9" s="1"/>
  <c r="AF492" i="9"/>
  <c r="AH492" i="9" s="1"/>
  <c r="AI492" i="9" s="1"/>
  <c r="AH460" i="9"/>
  <c r="AI460" i="9" s="1"/>
  <c r="AF456" i="9"/>
  <c r="AH456" i="9" s="1"/>
  <c r="AI456" i="9" s="1"/>
  <c r="AF458" i="9"/>
  <c r="AH458" i="9" s="1"/>
  <c r="AI458" i="9" s="1"/>
  <c r="AF457" i="9"/>
  <c r="AH457" i="9" s="1"/>
  <c r="AF493" i="9"/>
  <c r="AH493" i="9" s="1"/>
  <c r="AF462" i="9"/>
  <c r="AH462" i="9" s="1"/>
  <c r="AI462" i="9" s="1"/>
  <c r="AF455" i="9"/>
  <c r="AH455" i="9" s="1"/>
  <c r="AI455" i="9" s="1"/>
  <c r="AF495" i="9"/>
  <c r="AH495" i="9" s="1"/>
  <c r="AF463" i="9"/>
  <c r="AF454" i="9"/>
  <c r="AH454" i="9" s="1"/>
  <c r="AF461" i="9"/>
  <c r="AH461" i="9" s="1"/>
  <c r="AI461" i="9" s="1"/>
  <c r="AF421" i="9"/>
  <c r="AH421" i="9" s="1"/>
  <c r="AI421" i="9" s="1"/>
  <c r="AF494" i="9"/>
  <c r="AH494" i="9" s="1"/>
  <c r="AI494" i="9" s="1"/>
  <c r="AF459" i="9"/>
  <c r="AH459" i="9" s="1"/>
  <c r="AI459" i="9" s="1"/>
  <c r="H3" i="5"/>
  <c r="G3" i="3"/>
  <c r="F3" i="3"/>
  <c r="H3" i="3"/>
  <c r="D52" i="8"/>
  <c r="D58" i="8"/>
  <c r="D54" i="8"/>
  <c r="K303" i="12"/>
  <c r="L193" i="12"/>
  <c r="K178" i="12"/>
  <c r="K313" i="12"/>
  <c r="K304" i="12"/>
  <c r="L361" i="9"/>
  <c r="K181" i="12"/>
  <c r="J361" i="9"/>
  <c r="AL3" i="3"/>
  <c r="AK3" i="3"/>
  <c r="AJ3" i="3"/>
  <c r="L3" i="5"/>
  <c r="T3" i="3"/>
  <c r="R3" i="3"/>
  <c r="S3" i="3"/>
  <c r="D44" i="8"/>
  <c r="D41" i="8"/>
  <c r="G18" i="8"/>
  <c r="I18" i="8" s="1"/>
  <c r="F18" i="8"/>
  <c r="H18" i="8" s="1"/>
  <c r="I3" i="3"/>
  <c r="I3" i="5"/>
  <c r="K3" i="3"/>
  <c r="J3" i="3"/>
  <c r="P3" i="5"/>
  <c r="AE3" i="3"/>
  <c r="AD3" i="3"/>
  <c r="AF3" i="3"/>
  <c r="AG3" i="3"/>
  <c r="Q3" i="5"/>
  <c r="AI3" i="3"/>
  <c r="AH3" i="3"/>
  <c r="E42" i="8"/>
  <c r="S69" i="9"/>
  <c r="R182" i="9"/>
  <c r="E59" i="8"/>
  <c r="E47" i="8"/>
  <c r="E28" i="8"/>
  <c r="D7" i="8"/>
  <c r="D11" i="8"/>
  <c r="D45" i="8"/>
  <c r="AO493" i="9"/>
  <c r="AO495" i="9"/>
  <c r="AO457" i="9"/>
  <c r="R245" i="9"/>
  <c r="R248" i="9"/>
  <c r="E5" i="5"/>
  <c r="D28" i="8"/>
  <c r="D53" i="8"/>
  <c r="D57" i="8"/>
  <c r="D51" i="8"/>
  <c r="AF475" i="12"/>
  <c r="Y3" i="3"/>
  <c r="N3" i="5"/>
  <c r="Z3" i="3"/>
  <c r="X3" i="3"/>
  <c r="D24" i="8"/>
  <c r="D40" i="8"/>
  <c r="Q266" i="12" l="1"/>
  <c r="S99" i="12"/>
  <c r="N60" i="9"/>
  <c r="N75" i="9"/>
  <c r="S75" i="9"/>
  <c r="D26" i="8"/>
  <c r="D113" i="9"/>
  <c r="L13" i="9"/>
  <c r="L193" i="9"/>
  <c r="M192" i="9"/>
  <c r="K114" i="9"/>
  <c r="J114" i="9"/>
  <c r="E267" i="9"/>
  <c r="E160" i="9"/>
  <c r="D160" i="9" s="1"/>
  <c r="N78" i="9"/>
  <c r="N160" i="9"/>
  <c r="N164" i="9" s="1"/>
  <c r="K160" i="9"/>
  <c r="J160" i="9" s="1"/>
  <c r="N82" i="9"/>
  <c r="N202" i="9"/>
  <c r="K202" i="9"/>
  <c r="N106" i="9"/>
  <c r="N107" i="9" s="1"/>
  <c r="L97" i="12"/>
  <c r="J97" i="12"/>
  <c r="N118" i="9"/>
  <c r="K118" i="9"/>
  <c r="N119" i="9"/>
  <c r="K119" i="9"/>
  <c r="N117" i="9"/>
  <c r="K117" i="9"/>
  <c r="N115" i="9"/>
  <c r="K115" i="9"/>
  <c r="N116" i="9"/>
  <c r="K116" i="9"/>
  <c r="F109" i="9"/>
  <c r="E136" i="9" s="1"/>
  <c r="AN462" i="12"/>
  <c r="AO462" i="12" s="1"/>
  <c r="AN458" i="12"/>
  <c r="AO458" i="12" s="1"/>
  <c r="AN454" i="12"/>
  <c r="AO454" i="12" s="1"/>
  <c r="Q264" i="12" a="1"/>
  <c r="Q264" i="12" s="1"/>
  <c r="S264" i="12" s="1"/>
  <c r="Q248" i="12" a="1"/>
  <c r="Q248" i="12" s="1"/>
  <c r="S249" i="12" s="1"/>
  <c r="P245" i="12" a="1"/>
  <c r="P245" i="12" s="1"/>
  <c r="S223" i="12"/>
  <c r="S219" i="12"/>
  <c r="S199" i="12"/>
  <c r="Q395" i="12" a="1"/>
  <c r="Q395" i="12" s="1"/>
  <c r="Q391" i="12" a="1"/>
  <c r="Q391" i="12" s="1"/>
  <c r="Q387" i="12" a="1"/>
  <c r="Q387" i="12" s="1"/>
  <c r="Q383" i="12" a="1"/>
  <c r="Q383" i="12" s="1"/>
  <c r="Q379" i="12" a="1"/>
  <c r="Q379" i="12" s="1"/>
  <c r="Q374" i="12" a="1"/>
  <c r="Q374" i="12" s="1"/>
  <c r="Q370" i="12" a="1"/>
  <c r="Q370" i="12" s="1"/>
  <c r="Q366" i="12" a="1"/>
  <c r="Q366" i="12" s="1"/>
  <c r="S348" i="12"/>
  <c r="S344" i="12"/>
  <c r="S340" i="12"/>
  <c r="S330" i="12"/>
  <c r="S326" i="12"/>
  <c r="S322" i="12"/>
  <c r="S308" i="12"/>
  <c r="S301" i="12"/>
  <c r="S299" i="12"/>
  <c r="Q285" i="12" a="1"/>
  <c r="Q285" i="12" s="1"/>
  <c r="S285" i="12" s="1"/>
  <c r="Q281" i="12" a="1"/>
  <c r="Q281" i="12" s="1"/>
  <c r="S281" i="12" s="1"/>
  <c r="Q277" i="12" a="1"/>
  <c r="Q277" i="12" s="1"/>
  <c r="Q272" i="12" a="1"/>
  <c r="Q272" i="12" s="1"/>
  <c r="S272" i="12" s="1"/>
  <c r="Q268" i="12" a="1"/>
  <c r="Q268" i="12" s="1"/>
  <c r="S268" i="12" s="1"/>
  <c r="Q260" i="12" a="1"/>
  <c r="Q260" i="12" s="1"/>
  <c r="S260" i="12" s="1"/>
  <c r="Q257" i="12" a="1"/>
  <c r="Q257" i="12" s="1"/>
  <c r="S257" i="12" s="1"/>
  <c r="P248" i="12" a="1"/>
  <c r="P248" i="12" s="1"/>
  <c r="O245" i="12" a="1"/>
  <c r="O245" i="12" s="1"/>
  <c r="R245" i="12" s="1"/>
  <c r="S215" i="12"/>
  <c r="S210" i="12"/>
  <c r="S206" i="12"/>
  <c r="S161" i="12"/>
  <c r="S148" i="12"/>
  <c r="S139" i="12"/>
  <c r="S129" i="12"/>
  <c r="S115" i="12"/>
  <c r="S105" i="12"/>
  <c r="S101" i="12"/>
  <c r="S80" i="12"/>
  <c r="S71" i="12"/>
  <c r="AN461" i="12"/>
  <c r="AO461" i="12" s="1"/>
  <c r="AO457" i="12"/>
  <c r="AN449" i="12"/>
  <c r="AO449" i="12" s="1"/>
  <c r="R308" i="12"/>
  <c r="R301" i="12"/>
  <c r="Q263" i="12" a="1"/>
  <c r="Q263" i="12" s="1"/>
  <c r="S263" i="12" s="1"/>
  <c r="O248" i="12" a="1"/>
  <c r="O248" i="12" s="1"/>
  <c r="R248" i="12" s="1"/>
  <c r="S226" i="12"/>
  <c r="S182" i="12"/>
  <c r="R179" i="12"/>
  <c r="R176" i="12"/>
  <c r="S151" i="12"/>
  <c r="S145" i="12"/>
  <c r="S142" i="12"/>
  <c r="S131" i="12"/>
  <c r="S125" i="12"/>
  <c r="S121" i="12"/>
  <c r="AN494" i="12"/>
  <c r="AO494" i="12" s="1"/>
  <c r="AN421" i="12"/>
  <c r="AO421" i="12" s="1"/>
  <c r="Q394" i="12" a="1"/>
  <c r="Q394" i="12" s="1"/>
  <c r="Q390" i="12" a="1"/>
  <c r="Q390" i="12" s="1"/>
  <c r="Q386" i="12" a="1"/>
  <c r="Q386" i="12" s="1"/>
  <c r="Q382" i="12" a="1"/>
  <c r="Q382" i="12" s="1"/>
  <c r="Q377" i="12" a="1"/>
  <c r="Q377" i="12" s="1"/>
  <c r="Q373" i="12" a="1"/>
  <c r="Q373" i="12" s="1"/>
  <c r="Q369" i="12" a="1"/>
  <c r="Q369" i="12" s="1"/>
  <c r="Q361" i="12" a="1"/>
  <c r="Q361" i="12" s="1"/>
  <c r="S347" i="12"/>
  <c r="S343" i="12"/>
  <c r="S339" i="12"/>
  <c r="S334" i="12"/>
  <c r="S329" i="12"/>
  <c r="S325" i="12"/>
  <c r="S321" i="12"/>
  <c r="Q284" i="12" a="1"/>
  <c r="Q284" i="12" s="1"/>
  <c r="S284" i="12" s="1"/>
  <c r="Q280" i="12" a="1"/>
  <c r="Q280" i="12" s="1"/>
  <c r="S280" i="12" s="1"/>
  <c r="Q276" i="12" a="1"/>
  <c r="Q276" i="12" s="1"/>
  <c r="S276" i="12" s="1"/>
  <c r="Q271" i="12" a="1"/>
  <c r="Q271" i="12" s="1"/>
  <c r="S271" i="12" s="1"/>
  <c r="S229" i="12"/>
  <c r="S214" i="12"/>
  <c r="S209" i="12"/>
  <c r="S205" i="12"/>
  <c r="S157" i="12"/>
  <c r="S134" i="12"/>
  <c r="S128" i="12"/>
  <c r="S117" i="12"/>
  <c r="S114" i="12"/>
  <c r="S103" i="12"/>
  <c r="S96" i="12"/>
  <c r="AN470" i="12"/>
  <c r="AO470" i="12" s="1"/>
  <c r="AN460" i="12"/>
  <c r="AO460" i="12" s="1"/>
  <c r="AN456" i="12"/>
  <c r="AO456" i="12" s="1"/>
  <c r="O361" i="12" a="1"/>
  <c r="O361" i="12" s="1"/>
  <c r="Q262" i="12" a="1"/>
  <c r="Q262" i="12" s="1"/>
  <c r="S262" i="12" s="1"/>
  <c r="Q259" i="12" a="1"/>
  <c r="Q259" i="12" s="1"/>
  <c r="S259" i="12" s="1"/>
  <c r="Q256" i="12" a="1"/>
  <c r="Q256" i="12" s="1"/>
  <c r="S256" i="12" s="1"/>
  <c r="S221" i="12"/>
  <c r="S201" i="12"/>
  <c r="S189" i="12"/>
  <c r="R182" i="12"/>
  <c r="S163" i="12"/>
  <c r="S144" i="12"/>
  <c r="S141" i="12"/>
  <c r="S138" i="12"/>
  <c r="S120" i="12"/>
  <c r="AN493" i="12"/>
  <c r="AO493" i="12" s="1"/>
  <c r="Q393" i="12" a="1"/>
  <c r="Q393" i="12" s="1"/>
  <c r="S393" i="12" s="1"/>
  <c r="Q389" i="12" a="1"/>
  <c r="Q389" i="12" s="1"/>
  <c r="Q385" i="12" a="1"/>
  <c r="Q385" i="12" s="1"/>
  <c r="Q381" i="12" a="1"/>
  <c r="Q381" i="12" s="1"/>
  <c r="Q376" i="12" a="1"/>
  <c r="Q376" i="12" s="1"/>
  <c r="Q372" i="12" a="1"/>
  <c r="Q372" i="12" s="1"/>
  <c r="Q368" i="12" a="1"/>
  <c r="Q368" i="12" s="1"/>
  <c r="S342" i="12"/>
  <c r="S337" i="12"/>
  <c r="S333" i="12"/>
  <c r="S328" i="12"/>
  <c r="S324" i="12"/>
  <c r="S320" i="12"/>
  <c r="S309" i="12"/>
  <c r="S304" i="12"/>
  <c r="S302" i="12"/>
  <c r="S300" i="12"/>
  <c r="S298" i="12"/>
  <c r="S296" i="12"/>
  <c r="Q283" i="12" a="1"/>
  <c r="Q283" i="12" s="1"/>
  <c r="S283" i="12" s="1"/>
  <c r="Q279" i="12" a="1"/>
  <c r="Q279" i="12" s="1"/>
  <c r="S279" i="12" s="1"/>
  <c r="Q275" i="12" a="1"/>
  <c r="Q275" i="12" s="1"/>
  <c r="S275" i="12" s="1"/>
  <c r="Q270" i="12" a="1"/>
  <c r="Q270" i="12" s="1"/>
  <c r="S270" i="12" s="1"/>
  <c r="Q265" i="12" a="1"/>
  <c r="Q265" i="12" s="1"/>
  <c r="S265" i="12" s="1"/>
  <c r="S242" i="12"/>
  <c r="S228" i="12"/>
  <c r="S213" i="12"/>
  <c r="S208" i="12"/>
  <c r="S204" i="12"/>
  <c r="AO477" i="12"/>
  <c r="S153" i="12"/>
  <c r="S130" i="12"/>
  <c r="S127" i="12"/>
  <c r="AN459" i="12"/>
  <c r="AO459" i="12" s="1"/>
  <c r="AN455" i="12"/>
  <c r="AO455" i="12" s="1"/>
  <c r="R309" i="12"/>
  <c r="R300" i="12"/>
  <c r="R298" i="12"/>
  <c r="R296" i="12"/>
  <c r="Q255" i="12" a="1"/>
  <c r="Q255" i="12" s="1"/>
  <c r="S255" i="12" s="1"/>
  <c r="S220" i="12"/>
  <c r="S200" i="12"/>
  <c r="S173" i="12"/>
  <c r="S162" i="12"/>
  <c r="S143" i="12"/>
  <c r="S140" i="12"/>
  <c r="S137" i="12"/>
  <c r="S133" i="12"/>
  <c r="S119" i="12"/>
  <c r="S116" i="12"/>
  <c r="S104" i="12"/>
  <c r="AN492" i="12"/>
  <c r="AO492" i="12" s="1"/>
  <c r="Q392" i="12" a="1"/>
  <c r="Q392" i="12" s="1"/>
  <c r="Q388" i="12" a="1"/>
  <c r="Q388" i="12" s="1"/>
  <c r="Q384" i="12" a="1"/>
  <c r="Q384" i="12" s="1"/>
  <c r="Q380" i="12" a="1"/>
  <c r="Q380" i="12" s="1"/>
  <c r="Q375" i="12" a="1"/>
  <c r="Q375" i="12" s="1"/>
  <c r="Q371" i="12" a="1"/>
  <c r="Q371" i="12" s="1"/>
  <c r="Q367" i="12" a="1"/>
  <c r="Q367" i="12" s="1"/>
  <c r="S349" i="12"/>
  <c r="S345" i="12"/>
  <c r="S341" i="12"/>
  <c r="S336" i="12"/>
  <c r="S332" i="12"/>
  <c r="Q258" i="12" a="1"/>
  <c r="Q258" i="12" s="1"/>
  <c r="S258" i="12" s="1"/>
  <c r="S212" i="12"/>
  <c r="S152" i="12"/>
  <c r="S126" i="12"/>
  <c r="S113" i="12"/>
  <c r="S51" i="12"/>
  <c r="S45" i="12"/>
  <c r="S35" i="12"/>
  <c r="S327" i="12"/>
  <c r="S207" i="12"/>
  <c r="R94" i="12"/>
  <c r="S69" i="12"/>
  <c r="S66" i="12"/>
  <c r="S63" i="12"/>
  <c r="S53" i="12"/>
  <c r="S38" i="12"/>
  <c r="S32" i="12"/>
  <c r="S22" i="12"/>
  <c r="S7" i="12"/>
  <c r="S323" i="12"/>
  <c r="Q282" i="12" a="1"/>
  <c r="Q282" i="12" s="1"/>
  <c r="S282" i="12" s="1"/>
  <c r="Q245" i="12" a="1"/>
  <c r="Q245" i="12" s="1"/>
  <c r="S246" i="12" s="1"/>
  <c r="S203" i="12"/>
  <c r="S149" i="12"/>
  <c r="S122" i="12"/>
  <c r="AO473" i="12"/>
  <c r="S60" i="12"/>
  <c r="S57" i="12"/>
  <c r="S15" i="12"/>
  <c r="S10" i="12"/>
  <c r="R7" i="12"/>
  <c r="S319" i="12"/>
  <c r="Q278" i="12" a="1"/>
  <c r="Q278" i="12" s="1"/>
  <c r="S278" i="12" s="1"/>
  <c r="O242" i="12" a="1"/>
  <c r="O242" i="12" s="1"/>
  <c r="R242" i="12" s="1"/>
  <c r="R173" i="12"/>
  <c r="S135" i="12"/>
  <c r="S79" i="12"/>
  <c r="S50" i="12"/>
  <c r="S47" i="12"/>
  <c r="S44" i="12"/>
  <c r="S40" i="12"/>
  <c r="S37" i="12"/>
  <c r="S31" i="12"/>
  <c r="S8" i="12"/>
  <c r="Q273" i="12" a="1"/>
  <c r="Q273" i="12" s="1"/>
  <c r="S273" i="12" s="1"/>
  <c r="S227" i="12"/>
  <c r="S68" i="12"/>
  <c r="S62" i="12"/>
  <c r="S59" i="12"/>
  <c r="S52" i="12"/>
  <c r="S34" i="12"/>
  <c r="S21" i="12"/>
  <c r="S17" i="12"/>
  <c r="R15" i="12"/>
  <c r="Q269" i="12" a="1"/>
  <c r="Q269" i="12" s="1"/>
  <c r="S269" i="12" s="1"/>
  <c r="S185" i="12"/>
  <c r="S146" i="12"/>
  <c r="S132" i="12"/>
  <c r="S118" i="12"/>
  <c r="S56" i="12"/>
  <c r="S46" i="12"/>
  <c r="S36" i="12"/>
  <c r="R17" i="12"/>
  <c r="S95" i="12"/>
  <c r="S70" i="12"/>
  <c r="S43" i="12"/>
  <c r="S39" i="12"/>
  <c r="S9" i="12"/>
  <c r="S6" i="12"/>
  <c r="S33" i="12"/>
  <c r="S12" i="12"/>
  <c r="Q261" i="12" a="1"/>
  <c r="Q261" i="12" s="1"/>
  <c r="S261" i="12" s="1"/>
  <c r="S216" i="12"/>
  <c r="AO476" i="12"/>
  <c r="R95" i="12"/>
  <c r="S81" i="12"/>
  <c r="AO474" i="12"/>
  <c r="S67" i="12"/>
  <c r="S64" i="12"/>
  <c r="S61" i="12"/>
  <c r="S58" i="12"/>
  <c r="S55" i="12"/>
  <c r="S48" i="12"/>
  <c r="S23" i="12"/>
  <c r="R6" i="12"/>
  <c r="S11" i="12"/>
  <c r="AO495" i="12"/>
  <c r="F192" i="12" a="1"/>
  <c r="F192" i="12" s="1"/>
  <c r="Z492" i="12" a="1"/>
  <c r="Z492" i="12" s="1"/>
  <c r="F392" i="12" a="1"/>
  <c r="F392" i="12" s="1"/>
  <c r="F388" i="12" a="1"/>
  <c r="F388" i="12" s="1"/>
  <c r="F384" i="12" a="1"/>
  <c r="F384" i="12" s="1"/>
  <c r="F380" i="12" a="1"/>
  <c r="F380" i="12" s="1"/>
  <c r="F375" i="12" a="1"/>
  <c r="F375" i="12" s="1"/>
  <c r="F371" i="12" a="1"/>
  <c r="F371" i="12" s="1"/>
  <c r="F367" i="12" a="1"/>
  <c r="F367" i="12" s="1"/>
  <c r="F349" i="12" a="1"/>
  <c r="F349" i="12" s="1"/>
  <c r="F345" i="12" a="1"/>
  <c r="F345" i="12" s="1"/>
  <c r="F341" i="12" a="1"/>
  <c r="F341" i="12" s="1"/>
  <c r="F336" i="12" a="1"/>
  <c r="F336" i="12" s="1"/>
  <c r="F332" i="12" a="1"/>
  <c r="F332" i="12" s="1"/>
  <c r="F327" i="12" a="1"/>
  <c r="F327" i="12" s="1"/>
  <c r="F323" i="12" a="1"/>
  <c r="F323" i="12" s="1"/>
  <c r="F319" i="12" a="1"/>
  <c r="F319" i="12" s="1"/>
  <c r="D309" i="12" a="1"/>
  <c r="D309" i="12" s="1"/>
  <c r="D304" i="12" a="1"/>
  <c r="D304" i="12" s="1"/>
  <c r="E304" i="12" s="1"/>
  <c r="D302" i="12" a="1"/>
  <c r="D302" i="12" s="1"/>
  <c r="E302" i="12" s="1"/>
  <c r="D300" i="12" a="1"/>
  <c r="D300" i="12" s="1"/>
  <c r="D298" i="12" a="1"/>
  <c r="D298" i="12" s="1"/>
  <c r="D296" i="12" a="1"/>
  <c r="D296" i="12" s="1"/>
  <c r="F282" i="12" a="1"/>
  <c r="F282" i="12" s="1"/>
  <c r="F278" i="12" a="1"/>
  <c r="F278" i="12" s="1"/>
  <c r="F273" i="12" a="1"/>
  <c r="F273" i="12" s="1"/>
  <c r="F269" i="12" a="1"/>
  <c r="F269" i="12" s="1"/>
  <c r="F261" i="12" a="1"/>
  <c r="F261" i="12" s="1"/>
  <c r="F258" i="12" a="1"/>
  <c r="F258" i="12" s="1"/>
  <c r="F242" i="12" a="1"/>
  <c r="F242" i="12" s="1"/>
  <c r="F216" i="12" a="1"/>
  <c r="F216" i="12" s="1"/>
  <c r="F212" i="12" a="1"/>
  <c r="F212" i="12" s="1"/>
  <c r="F207" i="12" a="1"/>
  <c r="F207" i="12" s="1"/>
  <c r="F203" i="12" a="1"/>
  <c r="F203" i="12" s="1"/>
  <c r="Z462" i="12" a="1"/>
  <c r="Z462" i="12" s="1"/>
  <c r="Z458" i="12" a="1"/>
  <c r="Z458" i="12" s="1"/>
  <c r="Z454" i="12" a="1"/>
  <c r="Z454" i="12" s="1"/>
  <c r="F264" i="12" a="1"/>
  <c r="F264" i="12" s="1"/>
  <c r="E242" i="12" a="1"/>
  <c r="E242" i="12" s="1"/>
  <c r="F227" i="12" a="1"/>
  <c r="F227" i="12" s="1"/>
  <c r="F223" i="12" a="1"/>
  <c r="F223" i="12" s="1"/>
  <c r="F199" i="12" a="1"/>
  <c r="F199" i="12" s="1"/>
  <c r="F185" i="12" a="1"/>
  <c r="F185" i="12" s="1"/>
  <c r="F173" i="12" a="1"/>
  <c r="F173" i="12" s="1"/>
  <c r="F158" i="12" a="1"/>
  <c r="F158" i="12" s="1"/>
  <c r="Z476" i="12" s="1"/>
  <c r="F146" i="12" a="1"/>
  <c r="F146" i="12" s="1"/>
  <c r="F135" i="12" a="1"/>
  <c r="F135" i="12" s="1"/>
  <c r="F132" i="12" a="1"/>
  <c r="F132" i="12" s="1"/>
  <c r="F118" i="12" a="1"/>
  <c r="F118" i="12" s="1"/>
  <c r="D104" i="12" a="1"/>
  <c r="D104" i="12" s="1"/>
  <c r="E104" i="12" s="1"/>
  <c r="F395" i="12" a="1"/>
  <c r="F395" i="12" s="1"/>
  <c r="F391" i="12" a="1"/>
  <c r="F391" i="12" s="1"/>
  <c r="F387" i="12" a="1"/>
  <c r="F387" i="12" s="1"/>
  <c r="F383" i="12" a="1"/>
  <c r="F383" i="12" s="1"/>
  <c r="F379" i="12" a="1"/>
  <c r="F379" i="12" s="1"/>
  <c r="F374" i="12" a="1"/>
  <c r="F374" i="12" s="1"/>
  <c r="F370" i="12" a="1"/>
  <c r="F370" i="12" s="1"/>
  <c r="F366" i="12" a="1"/>
  <c r="F366" i="12" s="1"/>
  <c r="F348" i="12" a="1"/>
  <c r="F348" i="12" s="1"/>
  <c r="F344" i="12" a="1"/>
  <c r="F344" i="12" s="1"/>
  <c r="F340" i="12" a="1"/>
  <c r="F340" i="12" s="1"/>
  <c r="F335" i="12" a="1"/>
  <c r="F335" i="12" s="1"/>
  <c r="F330" i="12" a="1"/>
  <c r="F330" i="12" s="1"/>
  <c r="F326" i="12" a="1"/>
  <c r="F326" i="12" s="1"/>
  <c r="F322" i="12" a="1"/>
  <c r="F322" i="12" s="1"/>
  <c r="F285" i="12" a="1"/>
  <c r="F285" i="12" s="1"/>
  <c r="F281" i="12" a="1"/>
  <c r="F281" i="12" s="1"/>
  <c r="F277" i="12" a="1"/>
  <c r="F277" i="12" s="1"/>
  <c r="F272" i="12" a="1"/>
  <c r="F272" i="12" s="1"/>
  <c r="F268" i="12" a="1"/>
  <c r="F268" i="12" s="1"/>
  <c r="F260" i="12" a="1"/>
  <c r="F260" i="12" s="1"/>
  <c r="F245" i="12" a="1"/>
  <c r="F245" i="12" s="1"/>
  <c r="D242" i="12" a="1"/>
  <c r="D242" i="12" s="1"/>
  <c r="F219" i="12" a="1"/>
  <c r="F219" i="12" s="1"/>
  <c r="F215" i="12" a="1"/>
  <c r="F215" i="12" s="1"/>
  <c r="F210" i="12" a="1"/>
  <c r="F210" i="12" s="1"/>
  <c r="F206" i="12" a="1"/>
  <c r="F206" i="12" s="1"/>
  <c r="E173" i="12" a="1"/>
  <c r="E173" i="12" s="1"/>
  <c r="F161" i="12" a="1"/>
  <c r="F161" i="12" s="1"/>
  <c r="F148" i="12" a="1"/>
  <c r="F148" i="12" s="1"/>
  <c r="F139" i="12" a="1"/>
  <c r="F139" i="12" s="1"/>
  <c r="F129" i="12" a="1"/>
  <c r="F129" i="12" s="1"/>
  <c r="F115" i="12" a="1"/>
  <c r="F115" i="12" s="1"/>
  <c r="D99" i="12" a="1"/>
  <c r="D99" i="12" s="1"/>
  <c r="E99" i="12" s="1"/>
  <c r="F95" i="12" a="1"/>
  <c r="F95" i="12" s="1"/>
  <c r="Z478" i="12" a="1"/>
  <c r="Z478" i="12" s="1"/>
  <c r="Z461" i="12" a="1"/>
  <c r="Z461" i="12" s="1"/>
  <c r="Z457" i="12" a="1"/>
  <c r="Z457" i="12" s="1"/>
  <c r="F313" i="12" a="1"/>
  <c r="F313" i="12" s="1"/>
  <c r="F308" i="12" a="1"/>
  <c r="F308" i="12" s="1"/>
  <c r="F303" i="12" a="1"/>
  <c r="F303" i="12" s="1"/>
  <c r="F301" i="12" a="1"/>
  <c r="F301" i="12" s="1"/>
  <c r="F299" i="12" a="1"/>
  <c r="F299" i="12" s="1"/>
  <c r="F297" i="12" a="1"/>
  <c r="F297" i="12" s="1"/>
  <c r="F263" i="12" a="1"/>
  <c r="F263" i="12" s="1"/>
  <c r="F257" i="12" a="1"/>
  <c r="F257" i="12" s="1"/>
  <c r="F248" i="12" a="1"/>
  <c r="F248" i="12" s="1"/>
  <c r="E245" i="12" a="1"/>
  <c r="E245" i="12" s="1"/>
  <c r="F226" i="12" a="1"/>
  <c r="F226" i="12" s="1"/>
  <c r="F222" i="12" a="1"/>
  <c r="F222" i="12" s="1"/>
  <c r="F202" i="12" a="1"/>
  <c r="F202" i="12" s="1"/>
  <c r="E192" i="12" a="1"/>
  <c r="E192" i="12" s="1"/>
  <c r="F176" i="12" a="1"/>
  <c r="F176" i="12" s="1"/>
  <c r="D173" i="12" a="1"/>
  <c r="D173" i="12" s="1"/>
  <c r="F145" i="12" a="1"/>
  <c r="F145" i="12" s="1"/>
  <c r="F142" i="12" a="1"/>
  <c r="F142" i="12" s="1"/>
  <c r="F131" i="12" a="1"/>
  <c r="F131" i="12" s="1"/>
  <c r="F125" i="12" a="1"/>
  <c r="F125" i="12" s="1"/>
  <c r="F121" i="12" a="1"/>
  <c r="F121" i="12" s="1"/>
  <c r="F105" i="12" a="1"/>
  <c r="F105" i="12" s="1"/>
  <c r="D95" i="12" a="1"/>
  <c r="D95" i="12" s="1"/>
  <c r="F93" i="12" a="1"/>
  <c r="F93" i="12" s="1"/>
  <c r="Z494" i="12" a="1"/>
  <c r="Z494" i="12" s="1"/>
  <c r="Z421" i="12" a="1"/>
  <c r="Z421" i="12" s="1"/>
  <c r="F394" i="12" a="1"/>
  <c r="F394" i="12" s="1"/>
  <c r="F390" i="12" a="1"/>
  <c r="F390" i="12" s="1"/>
  <c r="F386" i="12" a="1"/>
  <c r="F386" i="12" s="1"/>
  <c r="F382" i="12" a="1"/>
  <c r="F382" i="12" s="1"/>
  <c r="F377" i="12" a="1"/>
  <c r="F377" i="12" s="1"/>
  <c r="F373" i="12" a="1"/>
  <c r="F373" i="12" s="1"/>
  <c r="F369" i="12" a="1"/>
  <c r="F369" i="12" s="1"/>
  <c r="F347" i="12" a="1"/>
  <c r="F347" i="12" s="1"/>
  <c r="F343" i="12" a="1"/>
  <c r="F343" i="12" s="1"/>
  <c r="F339" i="12" a="1"/>
  <c r="F339" i="12" s="1"/>
  <c r="F334" i="12" a="1"/>
  <c r="F334" i="12" s="1"/>
  <c r="F329" i="12" a="1"/>
  <c r="F329" i="12" s="1"/>
  <c r="F325" i="12" a="1"/>
  <c r="F325" i="12" s="1"/>
  <c r="F321" i="12" a="1"/>
  <c r="F321" i="12" s="1"/>
  <c r="D313" i="12" a="1"/>
  <c r="D313" i="12" s="1"/>
  <c r="E313" i="12" s="1"/>
  <c r="D308" i="12" a="1"/>
  <c r="D308" i="12" s="1"/>
  <c r="D303" i="12" a="1"/>
  <c r="D303" i="12" s="1"/>
  <c r="E303" i="12" s="1"/>
  <c r="D301" i="12" a="1"/>
  <c r="D301" i="12" s="1"/>
  <c r="D299" i="12" a="1"/>
  <c r="D299" i="12" s="1"/>
  <c r="D297" i="12" a="1"/>
  <c r="D297" i="12" s="1"/>
  <c r="F284" i="12" a="1"/>
  <c r="F284" i="12" s="1"/>
  <c r="F280" i="12" a="1"/>
  <c r="F280" i="12" s="1"/>
  <c r="F276" i="12" a="1"/>
  <c r="F276" i="12" s="1"/>
  <c r="F271" i="12" a="1"/>
  <c r="F271" i="12" s="1"/>
  <c r="E248" i="12" a="1"/>
  <c r="E248" i="12" s="1"/>
  <c r="D245" i="12" a="1"/>
  <c r="D245" i="12" s="1"/>
  <c r="F229" i="12" a="1"/>
  <c r="F229" i="12" s="1"/>
  <c r="F218" i="12" a="1"/>
  <c r="F218" i="12" s="1"/>
  <c r="Z441" i="12" s="1"/>
  <c r="AI441" i="12" s="1"/>
  <c r="F214" i="12" a="1"/>
  <c r="F214" i="12" s="1"/>
  <c r="F209" i="12" a="1"/>
  <c r="F209" i="12" s="1"/>
  <c r="F205" i="12" a="1"/>
  <c r="F205" i="12" s="1"/>
  <c r="F179" i="12" a="1"/>
  <c r="F179" i="12" s="1"/>
  <c r="E176" i="12" a="1"/>
  <c r="E176" i="12" s="1"/>
  <c r="F160" i="12" a="1"/>
  <c r="F160" i="12" s="1"/>
  <c r="F157" i="12" a="1"/>
  <c r="F157" i="12" s="1"/>
  <c r="F151" i="12" a="1"/>
  <c r="F151" i="12" s="1"/>
  <c r="F128" i="12" a="1"/>
  <c r="F128" i="12" s="1"/>
  <c r="F114" i="12" a="1"/>
  <c r="F114" i="12" s="1"/>
  <c r="F101" i="12" a="1"/>
  <c r="F101" i="12" s="1"/>
  <c r="Z470" i="12" a="1"/>
  <c r="Z470" i="12" s="1"/>
  <c r="Z460" i="12" a="1"/>
  <c r="Z460" i="12" s="1"/>
  <c r="Z456" i="12" a="1"/>
  <c r="Z456" i="12" s="1"/>
  <c r="F361" i="12" a="1"/>
  <c r="F361" i="12" s="1"/>
  <c r="F262" i="12" a="1"/>
  <c r="F262" i="12" s="1"/>
  <c r="F256" i="12" a="1"/>
  <c r="F256" i="12" s="1"/>
  <c r="D248" i="12" a="1"/>
  <c r="D248" i="12" s="1"/>
  <c r="F225" i="12" a="1"/>
  <c r="F225" i="12" s="1"/>
  <c r="F221" i="12" a="1"/>
  <c r="F221" i="12" s="1"/>
  <c r="F201" i="12" a="1"/>
  <c r="F201" i="12" s="1"/>
  <c r="F182" i="12" a="1"/>
  <c r="F182" i="12" s="1"/>
  <c r="E179" i="12" a="1"/>
  <c r="E179" i="12" s="1"/>
  <c r="D176" i="12" a="1"/>
  <c r="D176" i="12" s="1"/>
  <c r="F163" i="12" a="1"/>
  <c r="F163" i="12" s="1"/>
  <c r="F144" i="12" a="1"/>
  <c r="F144" i="12" s="1"/>
  <c r="F141" i="12" a="1"/>
  <c r="F141" i="12" s="1"/>
  <c r="F138" i="12" a="1"/>
  <c r="F138" i="12" s="1"/>
  <c r="F134" i="12" a="1"/>
  <c r="F134" i="12" s="1"/>
  <c r="F124" i="12" a="1"/>
  <c r="F124" i="12" s="1"/>
  <c r="F120" i="12" a="1"/>
  <c r="F120" i="12" s="1"/>
  <c r="F117" i="12" a="1"/>
  <c r="F117" i="12" s="1"/>
  <c r="Z493" i="12" a="1"/>
  <c r="Z493" i="12" s="1"/>
  <c r="F393" i="12" a="1"/>
  <c r="F393" i="12" s="1"/>
  <c r="F389" i="12" a="1"/>
  <c r="F389" i="12" s="1"/>
  <c r="F385" i="12" a="1"/>
  <c r="F385" i="12" s="1"/>
  <c r="F381" i="12" a="1"/>
  <c r="F381" i="12" s="1"/>
  <c r="F376" i="12" a="1"/>
  <c r="F376" i="12" s="1"/>
  <c r="F372" i="12" a="1"/>
  <c r="F372" i="12" s="1"/>
  <c r="F368" i="12" a="1"/>
  <c r="F368" i="12" s="1"/>
  <c r="D361" i="12" a="1"/>
  <c r="D361" i="12" s="1"/>
  <c r="D363" i="12" s="1"/>
  <c r="E363" i="12" s="1"/>
  <c r="F346" i="12" a="1"/>
  <c r="F346" i="12" s="1"/>
  <c r="F342" i="12" a="1"/>
  <c r="F342" i="12" s="1"/>
  <c r="F337" i="12" a="1"/>
  <c r="F337" i="12" s="1"/>
  <c r="F333" i="12" a="1"/>
  <c r="F333" i="12" s="1"/>
  <c r="F328" i="12" a="1"/>
  <c r="F328" i="12" s="1"/>
  <c r="F324" i="12" a="1"/>
  <c r="F324" i="12" s="1"/>
  <c r="F320" i="12" a="1"/>
  <c r="F320" i="12" s="1"/>
  <c r="F283" i="12" a="1"/>
  <c r="F283" i="12" s="1"/>
  <c r="F279" i="12" a="1"/>
  <c r="F279" i="12" s="1"/>
  <c r="F275" i="12" a="1"/>
  <c r="F275" i="12" s="1"/>
  <c r="F270" i="12" a="1"/>
  <c r="F270" i="12" s="1"/>
  <c r="F259" i="12" a="1"/>
  <c r="F259" i="12" s="1"/>
  <c r="F228" i="12" a="1"/>
  <c r="F228" i="12" s="1"/>
  <c r="F217" i="12" a="1"/>
  <c r="F217" i="12" s="1"/>
  <c r="F213" i="12" a="1"/>
  <c r="F213" i="12" s="1"/>
  <c r="F208" i="12" a="1"/>
  <c r="F208" i="12" s="1"/>
  <c r="F204" i="12" a="1"/>
  <c r="F204" i="12" s="1"/>
  <c r="F189" i="12" a="1"/>
  <c r="F189" i="12" s="1"/>
  <c r="E182" i="12" a="1"/>
  <c r="E182" i="12" s="1"/>
  <c r="D179" i="12" a="1"/>
  <c r="D179" i="12" s="1"/>
  <c r="F159" i="12" a="1"/>
  <c r="F159" i="12" s="1"/>
  <c r="Z477" i="12" s="1"/>
  <c r="F153" i="12" a="1"/>
  <c r="F153" i="12" s="1"/>
  <c r="F150" i="12" a="1"/>
  <c r="F150" i="12" s="1"/>
  <c r="F147" i="12" a="1"/>
  <c r="F147" i="12" s="1"/>
  <c r="F127" i="12" a="1"/>
  <c r="F127" i="12" s="1"/>
  <c r="F103" i="12" a="1"/>
  <c r="F103" i="12" s="1"/>
  <c r="D96" i="12" a="1"/>
  <c r="D96" i="12" s="1"/>
  <c r="M96" i="12" s="1"/>
  <c r="F94" i="12" a="1"/>
  <c r="F94" i="12" s="1"/>
  <c r="F82" i="12" a="1"/>
  <c r="F82" i="12" s="1"/>
  <c r="F76" i="12" a="1"/>
  <c r="F76" i="12" s="1"/>
  <c r="Z463" i="12" a="1"/>
  <c r="Z463" i="12" s="1"/>
  <c r="Z459" i="12" a="1"/>
  <c r="Z459" i="12" s="1"/>
  <c r="Z455" i="12" a="1"/>
  <c r="Z455" i="12" s="1"/>
  <c r="F298" i="12" a="1"/>
  <c r="F298" i="12" s="1"/>
  <c r="F140" i="12" a="1"/>
  <c r="F140" i="12" s="1"/>
  <c r="F81" i="12" a="1"/>
  <c r="F81" i="12" s="1"/>
  <c r="F77" i="12" a="1"/>
  <c r="F77" i="12" s="1"/>
  <c r="Z474" i="12" s="1"/>
  <c r="F67" i="12" a="1"/>
  <c r="F67" i="12" s="1"/>
  <c r="F64" i="12" a="1"/>
  <c r="F64" i="12" s="1"/>
  <c r="F61" i="12" a="1"/>
  <c r="F61" i="12" s="1"/>
  <c r="F58" i="12" a="1"/>
  <c r="F58" i="12" s="1"/>
  <c r="F55" i="12" a="1"/>
  <c r="F55" i="12" s="1"/>
  <c r="F39" i="12" a="1"/>
  <c r="F39" i="12" s="1"/>
  <c r="F33" i="12" a="1"/>
  <c r="F33" i="12" s="1"/>
  <c r="F23" i="12" a="1"/>
  <c r="F23" i="12" s="1"/>
  <c r="D17" i="12" a="1"/>
  <c r="D17" i="12" s="1"/>
  <c r="D11" i="12" a="1"/>
  <c r="D11" i="12" s="1"/>
  <c r="E11" i="12" s="1"/>
  <c r="F296" i="12" a="1"/>
  <c r="F296" i="12" s="1"/>
  <c r="F255" i="12" a="1"/>
  <c r="F255" i="12" s="1"/>
  <c r="F152" i="12" a="1"/>
  <c r="F152" i="12" s="1"/>
  <c r="F126" i="12" a="1"/>
  <c r="F126" i="12" s="1"/>
  <c r="F113" i="12" a="1"/>
  <c r="F113" i="12" s="1"/>
  <c r="D101" i="12" a="1"/>
  <c r="D101" i="12" s="1"/>
  <c r="F80" i="12" a="1"/>
  <c r="F80" i="12" s="1"/>
  <c r="F51" i="12" a="1"/>
  <c r="F51" i="12" s="1"/>
  <c r="F48" i="12" a="1"/>
  <c r="F48" i="12" s="1"/>
  <c r="F45" i="12" a="1"/>
  <c r="F45" i="12" s="1"/>
  <c r="F42" i="12" a="1"/>
  <c r="F42" i="12" s="1"/>
  <c r="F12" i="12" a="1"/>
  <c r="F12" i="12" s="1"/>
  <c r="F9" i="12" a="1"/>
  <c r="F9" i="12" s="1"/>
  <c r="F6" i="12" a="1"/>
  <c r="F6" i="12" s="1"/>
  <c r="F137" i="12" a="1"/>
  <c r="F137" i="12" s="1"/>
  <c r="F66" i="12" a="1"/>
  <c r="F66" i="12" s="1"/>
  <c r="F53" i="12" a="1"/>
  <c r="F53" i="12" s="1"/>
  <c r="F38" i="12" a="1"/>
  <c r="F38" i="12" s="1"/>
  <c r="F35" i="12" a="1"/>
  <c r="F35" i="12" s="1"/>
  <c r="F32" i="12" a="1"/>
  <c r="F32" i="12" s="1"/>
  <c r="D12" i="12" a="1"/>
  <c r="D12" i="12" s="1"/>
  <c r="E12" i="12" s="1"/>
  <c r="D9" i="12" a="1"/>
  <c r="D9" i="12" s="1"/>
  <c r="E9" i="12" s="1"/>
  <c r="D6" i="12" a="1"/>
  <c r="D6" i="12" s="1"/>
  <c r="F22" i="12" a="1"/>
  <c r="F22" i="12" s="1"/>
  <c r="F200" i="12" a="1"/>
  <c r="F200" i="12" s="1"/>
  <c r="F149" i="12" a="1"/>
  <c r="F149" i="12" s="1"/>
  <c r="F122" i="12" a="1"/>
  <c r="F122" i="12" s="1"/>
  <c r="D105" i="12" a="1"/>
  <c r="D105" i="12" s="1"/>
  <c r="E105" i="12" s="1"/>
  <c r="F99" i="12" a="1"/>
  <c r="F99" i="12" s="1"/>
  <c r="N99" i="12" s="1"/>
  <c r="D94" i="12" a="1"/>
  <c r="D94" i="12" s="1"/>
  <c r="F69" i="12" a="1"/>
  <c r="F69" i="12" s="1"/>
  <c r="F63" i="12" a="1"/>
  <c r="F63" i="12" s="1"/>
  <c r="F60" i="12" a="1"/>
  <c r="F60" i="12" s="1"/>
  <c r="F309" i="12" a="1"/>
  <c r="F309" i="12" s="1"/>
  <c r="E189" i="12" a="1"/>
  <c r="E189" i="12" s="1"/>
  <c r="F162" i="12" a="1"/>
  <c r="F162" i="12" s="1"/>
  <c r="F133" i="12" a="1"/>
  <c r="F133" i="12" s="1"/>
  <c r="F119" i="12" a="1"/>
  <c r="F119" i="12" s="1"/>
  <c r="F79" i="12" a="1"/>
  <c r="F79" i="12" s="1"/>
  <c r="F75" i="12" a="1"/>
  <c r="F75" i="12" s="1"/>
  <c r="Z472" i="12" s="1"/>
  <c r="F57" i="12" a="1"/>
  <c r="F57" i="12" s="1"/>
  <c r="F50" i="12" a="1"/>
  <c r="F50" i="12" s="1"/>
  <c r="F47" i="12" a="1"/>
  <c r="F47" i="12" s="1"/>
  <c r="F44" i="12" a="1"/>
  <c r="F44" i="12" s="1"/>
  <c r="F40" i="12" a="1"/>
  <c r="F40" i="12" s="1"/>
  <c r="F37" i="12" a="1"/>
  <c r="F37" i="12" s="1"/>
  <c r="F304" i="12" a="1"/>
  <c r="F304" i="12" s="1"/>
  <c r="F224" i="12" a="1"/>
  <c r="F224" i="12" s="1"/>
  <c r="F104" i="12" a="1"/>
  <c r="F104" i="12" s="1"/>
  <c r="F96" i="12" a="1"/>
  <c r="F96" i="12" s="1"/>
  <c r="N96" i="12" s="1"/>
  <c r="F71" i="12" a="1"/>
  <c r="F71" i="12" s="1"/>
  <c r="F68" i="12" a="1"/>
  <c r="F68" i="12" s="1"/>
  <c r="F65" i="12" a="1"/>
  <c r="F65" i="12" s="1"/>
  <c r="F62" i="12" a="1"/>
  <c r="F62" i="12" s="1"/>
  <c r="F59" i="12" a="1"/>
  <c r="F59" i="12" s="1"/>
  <c r="F34" i="12" a="1"/>
  <c r="F34" i="12" s="1"/>
  <c r="F31" i="12" a="1"/>
  <c r="F31" i="12" s="1"/>
  <c r="F21" i="12" a="1"/>
  <c r="F21" i="12" s="1"/>
  <c r="F15" i="12" a="1"/>
  <c r="F15" i="12" s="1"/>
  <c r="F302" i="12" a="1"/>
  <c r="F302" i="12" s="1"/>
  <c r="F265" i="12" a="1"/>
  <c r="F265" i="12" s="1"/>
  <c r="F220" i="12" a="1"/>
  <c r="F220" i="12" s="1"/>
  <c r="D182" i="12" a="1"/>
  <c r="D182" i="12" s="1"/>
  <c r="F130" i="12" a="1"/>
  <c r="F130" i="12" s="1"/>
  <c r="F116" i="12" a="1"/>
  <c r="F116" i="12" s="1"/>
  <c r="F78" i="12" a="1"/>
  <c r="F78" i="12" s="1"/>
  <c r="Z471" i="12" s="1"/>
  <c r="F56" i="12" a="1"/>
  <c r="F56" i="12" s="1"/>
  <c r="F52" i="12" a="1"/>
  <c r="F52" i="12" s="1"/>
  <c r="F49" i="12" a="1"/>
  <c r="F49" i="12" s="1"/>
  <c r="F36" i="12" a="1"/>
  <c r="F36" i="12" s="1"/>
  <c r="D15" i="12" a="1"/>
  <c r="D15" i="12" s="1"/>
  <c r="F8" i="12" a="1"/>
  <c r="F8" i="12" s="1"/>
  <c r="F46" i="12" a="1"/>
  <c r="F46" i="12" s="1"/>
  <c r="D8" i="12" a="1"/>
  <c r="D8" i="12" s="1"/>
  <c r="E8" i="12" s="1"/>
  <c r="F300" i="12" a="1"/>
  <c r="F300" i="12" s="1"/>
  <c r="F143" i="12" a="1"/>
  <c r="F143" i="12" s="1"/>
  <c r="D103" i="12" a="1"/>
  <c r="D103" i="12" s="1"/>
  <c r="E103" i="12" s="1"/>
  <c r="F70" i="12" a="1"/>
  <c r="F70" i="12" s="1"/>
  <c r="F43" i="12" a="1"/>
  <c r="F43" i="12" s="1"/>
  <c r="F17" i="12" a="1"/>
  <c r="F17" i="12" s="1"/>
  <c r="F11" i="12" a="1"/>
  <c r="F11" i="12" s="1"/>
  <c r="D7" i="12" a="1"/>
  <c r="D7" i="12" s="1"/>
  <c r="F10" i="12" a="1"/>
  <c r="F10" i="12" s="1"/>
  <c r="D10" i="12" a="1"/>
  <c r="D10" i="12" s="1"/>
  <c r="E10" i="12" s="1"/>
  <c r="F5" i="12" a="1"/>
  <c r="F5" i="12" s="1"/>
  <c r="F7" i="12" a="1"/>
  <c r="F7" i="12" s="1"/>
  <c r="Z496" i="12" a="1"/>
  <c r="Z496" i="12" s="1"/>
  <c r="Z497" i="12" a="1"/>
  <c r="Z497" i="12" s="1"/>
  <c r="Z495" i="12" a="1"/>
  <c r="Z495" i="12" s="1"/>
  <c r="F352" i="9"/>
  <c r="F354" i="9" s="1"/>
  <c r="Z482" i="9"/>
  <c r="D67" i="8" s="1"/>
  <c r="D9" i="8"/>
  <c r="D12" i="8" s="1"/>
  <c r="E113" i="9"/>
  <c r="E119" i="9"/>
  <c r="E116" i="9"/>
  <c r="Y416" i="9"/>
  <c r="Y412" i="9"/>
  <c r="F195" i="9"/>
  <c r="Y429" i="9" s="1"/>
  <c r="F187" i="9"/>
  <c r="E117" i="9"/>
  <c r="Y411" i="9"/>
  <c r="F27" i="9"/>
  <c r="F288" i="9"/>
  <c r="E288" i="9" s="1"/>
  <c r="E120" i="9"/>
  <c r="Z434" i="9"/>
  <c r="E115" i="9"/>
  <c r="Y418" i="9"/>
  <c r="Y419" i="9"/>
  <c r="F252" i="9"/>
  <c r="E118" i="9"/>
  <c r="E350" i="9"/>
  <c r="F398" i="9"/>
  <c r="E398" i="9" s="1"/>
  <c r="E378" i="9"/>
  <c r="E121" i="9"/>
  <c r="F232" i="9"/>
  <c r="D27" i="9"/>
  <c r="E78" i="9" s="1"/>
  <c r="E13" i="9"/>
  <c r="Z453" i="9"/>
  <c r="D65" i="8" s="1"/>
  <c r="Y414" i="9"/>
  <c r="Z467" i="9"/>
  <c r="E305" i="9"/>
  <c r="D310" i="9"/>
  <c r="E331" i="9"/>
  <c r="Y413" i="9"/>
  <c r="F74" i="9"/>
  <c r="D24" i="9"/>
  <c r="E82" i="9" s="1"/>
  <c r="D82" i="9" s="1"/>
  <c r="E97" i="9"/>
  <c r="D109" i="9"/>
  <c r="D106" i="9"/>
  <c r="E106" i="9" s="1"/>
  <c r="Z420" i="9"/>
  <c r="Y410" i="9"/>
  <c r="E122" i="9"/>
  <c r="Y417" i="9"/>
  <c r="F156" i="9"/>
  <c r="Y415" i="9"/>
  <c r="N97" i="9"/>
  <c r="R95" i="9"/>
  <c r="M97" i="9"/>
  <c r="R94" i="9"/>
  <c r="S94" i="9"/>
  <c r="S97" i="9" s="1"/>
  <c r="S103" i="9"/>
  <c r="R101" i="9"/>
  <c r="N37" i="9"/>
  <c r="AF416" i="9"/>
  <c r="AH416" i="9" s="1"/>
  <c r="AI416" i="9" s="1"/>
  <c r="R242" i="9"/>
  <c r="S367" i="12"/>
  <c r="N114" i="9"/>
  <c r="N32" i="9"/>
  <c r="J113" i="9"/>
  <c r="AF435" i="12"/>
  <c r="AF422" i="12"/>
  <c r="S377" i="12"/>
  <c r="L183" i="9"/>
  <c r="N6" i="9"/>
  <c r="N31" i="9"/>
  <c r="N179" i="9"/>
  <c r="M179" i="9"/>
  <c r="D29" i="8"/>
  <c r="AH475" i="9"/>
  <c r="AI475" i="9" s="1"/>
  <c r="R179" i="9"/>
  <c r="E28" i="2"/>
  <c r="K297" i="9"/>
  <c r="M297" i="9"/>
  <c r="K302" i="9"/>
  <c r="M302" i="9"/>
  <c r="L24" i="9"/>
  <c r="N21" i="9"/>
  <c r="N249" i="9"/>
  <c r="N248" i="9"/>
  <c r="K39" i="9"/>
  <c r="N39" i="9"/>
  <c r="K299" i="9"/>
  <c r="M299" i="9"/>
  <c r="K11" i="9"/>
  <c r="M11" i="9"/>
  <c r="K9" i="9"/>
  <c r="M9" i="9"/>
  <c r="N350" i="9"/>
  <c r="K308" i="9"/>
  <c r="M308" i="9"/>
  <c r="K38" i="9"/>
  <c r="N38" i="9"/>
  <c r="K8" i="9"/>
  <c r="M8" i="9"/>
  <c r="K301" i="9"/>
  <c r="M301" i="9"/>
  <c r="K309" i="9"/>
  <c r="M309" i="9"/>
  <c r="N54" i="9"/>
  <c r="N72" i="9"/>
  <c r="N249" i="12"/>
  <c r="K251" i="9"/>
  <c r="M245" i="9"/>
  <c r="K40" i="9"/>
  <c r="N40" i="9"/>
  <c r="N243" i="9"/>
  <c r="AI454" i="9"/>
  <c r="K10" i="9"/>
  <c r="M10" i="9"/>
  <c r="K12" i="9"/>
  <c r="M12" i="9"/>
  <c r="K298" i="9"/>
  <c r="M298" i="9"/>
  <c r="N8" i="9"/>
  <c r="K17" i="9"/>
  <c r="M17" i="9"/>
  <c r="L286" i="9"/>
  <c r="N269" i="9"/>
  <c r="N286" i="9" s="1"/>
  <c r="L177" i="9"/>
  <c r="K178" i="9"/>
  <c r="K186" i="9"/>
  <c r="M186" i="9" s="1"/>
  <c r="L305" i="9"/>
  <c r="K175" i="9"/>
  <c r="J186" i="9"/>
  <c r="L83" i="9"/>
  <c r="C15" i="8" s="1"/>
  <c r="L123" i="9"/>
  <c r="L249" i="9"/>
  <c r="K6" i="9"/>
  <c r="J24" i="9"/>
  <c r="K82" i="9" s="1"/>
  <c r="J82" i="9" s="1"/>
  <c r="L350" i="9"/>
  <c r="L246" i="9"/>
  <c r="L251" i="9"/>
  <c r="N251" i="9" s="1"/>
  <c r="N252" i="9" s="1"/>
  <c r="K300" i="9"/>
  <c r="L72" i="9"/>
  <c r="L186" i="9"/>
  <c r="N186" i="9" s="1"/>
  <c r="N187" i="9" s="1"/>
  <c r="L174" i="9"/>
  <c r="L164" i="9"/>
  <c r="C32" i="8" s="1"/>
  <c r="K7" i="9"/>
  <c r="L230" i="9"/>
  <c r="N230" i="9" s="1"/>
  <c r="L136" i="9"/>
  <c r="N136" i="9" s="1"/>
  <c r="L54" i="9"/>
  <c r="L267" i="9"/>
  <c r="J305" i="9"/>
  <c r="M305" i="9" s="1"/>
  <c r="K296" i="9"/>
  <c r="K181" i="9"/>
  <c r="L41" i="9"/>
  <c r="N41" i="9" s="1"/>
  <c r="L154" i="9"/>
  <c r="L243" i="9"/>
  <c r="L190" i="9"/>
  <c r="K15" i="9"/>
  <c r="L211" i="9"/>
  <c r="N211" i="9" s="1"/>
  <c r="L331" i="9"/>
  <c r="N331" i="9" s="1"/>
  <c r="L180" i="9"/>
  <c r="N180" i="9" s="1"/>
  <c r="D25" i="8"/>
  <c r="R302" i="9"/>
  <c r="R300" i="9"/>
  <c r="R297" i="9"/>
  <c r="E24" i="8"/>
  <c r="C40" i="8"/>
  <c r="K302" i="12"/>
  <c r="AF414" i="12"/>
  <c r="AN495" i="9"/>
  <c r="AR460" i="12"/>
  <c r="AN457" i="12"/>
  <c r="AR457" i="12"/>
  <c r="AR492" i="12"/>
  <c r="S338" i="9"/>
  <c r="S134" i="9"/>
  <c r="S50" i="9"/>
  <c r="AF430" i="9"/>
  <c r="AH430" i="9" s="1"/>
  <c r="AI430" i="9" s="1"/>
  <c r="B21" i="2"/>
  <c r="S280" i="9"/>
  <c r="R7" i="9"/>
  <c r="S7" i="9"/>
  <c r="S117" i="9"/>
  <c r="S125" i="9"/>
  <c r="S120" i="9"/>
  <c r="S376" i="9"/>
  <c r="S298" i="9"/>
  <c r="K40" i="12"/>
  <c r="S217" i="9"/>
  <c r="S368" i="9"/>
  <c r="S61" i="9"/>
  <c r="AF442" i="9"/>
  <c r="AH442" i="9" s="1"/>
  <c r="AI442" i="9" s="1"/>
  <c r="S384" i="9"/>
  <c r="S44" i="9"/>
  <c r="AF424" i="9"/>
  <c r="AH424" i="9" s="1"/>
  <c r="AI424" i="9" s="1"/>
  <c r="S130" i="9"/>
  <c r="S131" i="9"/>
  <c r="S303" i="9"/>
  <c r="S275" i="9"/>
  <c r="S21" i="9"/>
  <c r="S35" i="9"/>
  <c r="AF414" i="9"/>
  <c r="AH414" i="9" s="1"/>
  <c r="AI414" i="9" s="1"/>
  <c r="S132" i="9"/>
  <c r="S258" i="9"/>
  <c r="K11" i="12"/>
  <c r="L24" i="12"/>
  <c r="S274" i="12"/>
  <c r="AF452" i="9"/>
  <c r="AH452" i="9" s="1"/>
  <c r="AF451" i="9"/>
  <c r="AH451" i="9" s="1"/>
  <c r="AF427" i="9"/>
  <c r="AH427" i="9" s="1"/>
  <c r="S10" i="9"/>
  <c r="AF419" i="9"/>
  <c r="AH419" i="9" s="1"/>
  <c r="AF417" i="9"/>
  <c r="AH417" i="9" s="1"/>
  <c r="AF498" i="9"/>
  <c r="AH498" i="9" s="1"/>
  <c r="AF496" i="9"/>
  <c r="AH496" i="9" s="1"/>
  <c r="AF464" i="9"/>
  <c r="AH464" i="9" s="1"/>
  <c r="AF428" i="9"/>
  <c r="AH428" i="9" s="1"/>
  <c r="AF465" i="9"/>
  <c r="AH465" i="9" s="1"/>
  <c r="AF433" i="9"/>
  <c r="AH433" i="9" s="1"/>
  <c r="AF426" i="9"/>
  <c r="AH426" i="9" s="1"/>
  <c r="AF480" i="9"/>
  <c r="AH480" i="9" s="1"/>
  <c r="AI480" i="9" s="1"/>
  <c r="AF479" i="9"/>
  <c r="AH479" i="9" s="1"/>
  <c r="AI479" i="9" s="1"/>
  <c r="AF418" i="9"/>
  <c r="AH418" i="9" s="1"/>
  <c r="AF478" i="9"/>
  <c r="AH478" i="9" s="1"/>
  <c r="AI478" i="9" s="1"/>
  <c r="AF450" i="9"/>
  <c r="AH450" i="9" s="1"/>
  <c r="AH497" i="9"/>
  <c r="AI497" i="9" s="1"/>
  <c r="AF466" i="9"/>
  <c r="AH466" i="9" s="1"/>
  <c r="S309" i="9"/>
  <c r="S391" i="9"/>
  <c r="S65" i="9"/>
  <c r="AF446" i="9"/>
  <c r="AH446" i="9" s="1"/>
  <c r="AI446" i="9" s="1"/>
  <c r="S139" i="9"/>
  <c r="S147" i="9"/>
  <c r="S200" i="9"/>
  <c r="S304" i="9"/>
  <c r="L177" i="12"/>
  <c r="L72" i="12"/>
  <c r="S147" i="12"/>
  <c r="J186" i="12"/>
  <c r="S266" i="12"/>
  <c r="S338" i="12"/>
  <c r="D21" i="8"/>
  <c r="D27" i="8" s="1"/>
  <c r="D30" i="8"/>
  <c r="R309" i="9"/>
  <c r="R299" i="12"/>
  <c r="E11" i="8"/>
  <c r="D64" i="8"/>
  <c r="E40" i="8"/>
  <c r="E38" i="8"/>
  <c r="R303" i="9"/>
  <c r="R299" i="9"/>
  <c r="AF413" i="12"/>
  <c r="AF416" i="12"/>
  <c r="E44" i="8"/>
  <c r="K39" i="12"/>
  <c r="K186" i="12"/>
  <c r="K175" i="12"/>
  <c r="AN455" i="9"/>
  <c r="AO455" i="9" s="1"/>
  <c r="AN456" i="9"/>
  <c r="AO456" i="9" s="1"/>
  <c r="AR461" i="12"/>
  <c r="AF467" i="12"/>
  <c r="AR454" i="12"/>
  <c r="S221" i="9"/>
  <c r="E16" i="2"/>
  <c r="S284" i="9"/>
  <c r="S204" i="9"/>
  <c r="E20" i="2"/>
  <c r="K10" i="12"/>
  <c r="R9" i="9"/>
  <c r="S119" i="9"/>
  <c r="S278" i="9"/>
  <c r="S159" i="9"/>
  <c r="AF477" i="9"/>
  <c r="AH477" i="9" s="1"/>
  <c r="AI477" i="9" s="1"/>
  <c r="S162" i="9"/>
  <c r="R10" i="9"/>
  <c r="S332" i="9"/>
  <c r="S265" i="9"/>
  <c r="S381" i="9"/>
  <c r="S127" i="9"/>
  <c r="S389" i="9"/>
  <c r="S60" i="9"/>
  <c r="AH440" i="9"/>
  <c r="AI440" i="9" s="1"/>
  <c r="S256" i="9"/>
  <c r="R8" i="9"/>
  <c r="S135" i="9"/>
  <c r="S322" i="9"/>
  <c r="S80" i="9"/>
  <c r="S324" i="9"/>
  <c r="S48" i="9"/>
  <c r="S263" i="9"/>
  <c r="S38" i="9"/>
  <c r="S182" i="9"/>
  <c r="S283" i="9"/>
  <c r="AF412" i="12"/>
  <c r="L41" i="12"/>
  <c r="AF410" i="12"/>
  <c r="L331" i="12"/>
  <c r="S11" i="9"/>
  <c r="S203" i="9"/>
  <c r="S323" i="9"/>
  <c r="S395" i="9"/>
  <c r="S66" i="9"/>
  <c r="AH447" i="9"/>
  <c r="AI447" i="9" s="1"/>
  <c r="S140" i="9"/>
  <c r="S148" i="9"/>
  <c r="S201" i="9"/>
  <c r="K15" i="12"/>
  <c r="L186" i="12"/>
  <c r="L174" i="12"/>
  <c r="L180" i="12"/>
  <c r="L190" i="12"/>
  <c r="S282" i="9"/>
  <c r="S150" i="9"/>
  <c r="E51" i="8"/>
  <c r="E57" i="8"/>
  <c r="R296" i="9"/>
  <c r="R301" i="9"/>
  <c r="E53" i="8"/>
  <c r="K8" i="12"/>
  <c r="L363" i="9"/>
  <c r="S361" i="9"/>
  <c r="K298" i="12"/>
  <c r="AN459" i="9"/>
  <c r="AO459" i="9" s="1"/>
  <c r="AN462" i="9"/>
  <c r="AO462" i="9" s="1"/>
  <c r="AR449" i="12"/>
  <c r="AR462" i="12"/>
  <c r="S374" i="9"/>
  <c r="S36" i="9"/>
  <c r="AF415" i="9"/>
  <c r="AH415" i="9" s="1"/>
  <c r="AI415" i="9" s="1"/>
  <c r="S209" i="9"/>
  <c r="S33" i="9"/>
  <c r="AF412" i="9"/>
  <c r="AH412" i="9" s="1"/>
  <c r="AI412" i="9" s="1"/>
  <c r="S386" i="9"/>
  <c r="S260" i="9"/>
  <c r="S215" i="9"/>
  <c r="S328" i="9"/>
  <c r="S279" i="9"/>
  <c r="S319" i="9"/>
  <c r="S364" i="9"/>
  <c r="E54" i="8"/>
  <c r="R308" i="9"/>
  <c r="E45" i="8"/>
  <c r="S246" i="9"/>
  <c r="D4" i="8"/>
  <c r="D43" i="8"/>
  <c r="D46" i="8" s="1"/>
  <c r="C54" i="8"/>
  <c r="K299" i="12"/>
  <c r="AN494" i="9"/>
  <c r="AO494" i="9" s="1"/>
  <c r="AN493" i="9"/>
  <c r="AN492" i="9"/>
  <c r="AO492" i="9" s="1"/>
  <c r="AR459" i="12"/>
  <c r="AR493" i="12"/>
  <c r="S330" i="9"/>
  <c r="S277" i="9"/>
  <c r="S224" i="9"/>
  <c r="S214" i="9"/>
  <c r="C47" i="8"/>
  <c r="S15" i="9"/>
  <c r="S229" i="9"/>
  <c r="S262" i="9"/>
  <c r="S116" i="9"/>
  <c r="S349" i="9"/>
  <c r="S8" i="9"/>
  <c r="S327" i="9"/>
  <c r="S388" i="9"/>
  <c r="S79" i="9"/>
  <c r="S320" i="9"/>
  <c r="S39" i="9"/>
  <c r="S222" i="9"/>
  <c r="S347" i="9"/>
  <c r="AF481" i="12"/>
  <c r="C28" i="8"/>
  <c r="S114" i="9"/>
  <c r="K17" i="12"/>
  <c r="AF472" i="9"/>
  <c r="AH472" i="9" s="1"/>
  <c r="AI472" i="9" s="1"/>
  <c r="S340" i="9"/>
  <c r="S57" i="9"/>
  <c r="AF437" i="9"/>
  <c r="AH437" i="9" s="1"/>
  <c r="AI437" i="9" s="1"/>
  <c r="S189" i="9"/>
  <c r="S337" i="9"/>
  <c r="AF477" i="12"/>
  <c r="S22" i="9"/>
  <c r="S218" i="9"/>
  <c r="AF441" i="9"/>
  <c r="AH441" i="9" s="1"/>
  <c r="S345" i="9"/>
  <c r="L267" i="12"/>
  <c r="AH449" i="9"/>
  <c r="AI449" i="9" s="1"/>
  <c r="S142" i="9"/>
  <c r="S269" i="9"/>
  <c r="K101" i="12"/>
  <c r="K99" i="12"/>
  <c r="S217" i="12"/>
  <c r="S297" i="12"/>
  <c r="R304" i="9"/>
  <c r="S249" i="9"/>
  <c r="E7" i="8"/>
  <c r="C58" i="8"/>
  <c r="C52" i="8"/>
  <c r="K301" i="12"/>
  <c r="J305" i="12"/>
  <c r="K296" i="12"/>
  <c r="AN460" i="9"/>
  <c r="AO460" i="9" s="1"/>
  <c r="S242" i="9"/>
  <c r="S227" i="9"/>
  <c r="S17" i="9"/>
  <c r="S297" i="9"/>
  <c r="S206" i="9"/>
  <c r="C45" i="8"/>
  <c r="S339" i="9"/>
  <c r="S308" i="9"/>
  <c r="S133" i="9"/>
  <c r="AF443" i="9"/>
  <c r="AH443" i="9" s="1"/>
  <c r="AI443" i="9" s="1"/>
  <c r="S62" i="9"/>
  <c r="R12" i="9"/>
  <c r="S336" i="9"/>
  <c r="S58" i="9"/>
  <c r="AF438" i="9"/>
  <c r="AH438" i="9" s="1"/>
  <c r="AI438" i="9" s="1"/>
  <c r="S47" i="9"/>
  <c r="C42" i="8"/>
  <c r="S185" i="9"/>
  <c r="AF415" i="12"/>
  <c r="S12" i="9"/>
  <c r="S213" i="9"/>
  <c r="S333" i="9"/>
  <c r="S277" i="12"/>
  <c r="AF448" i="9"/>
  <c r="AH448" i="9" s="1"/>
  <c r="AI448" i="9" s="1"/>
  <c r="S67" i="9"/>
  <c r="S141" i="9"/>
  <c r="S149" i="9"/>
  <c r="S268" i="9"/>
  <c r="AF471" i="12"/>
  <c r="L211" i="12"/>
  <c r="K95" i="12"/>
  <c r="S202" i="12"/>
  <c r="R361" i="9"/>
  <c r="E58" i="8"/>
  <c r="E52" i="8"/>
  <c r="R298" i="9"/>
  <c r="R173" i="9"/>
  <c r="AO480" i="9"/>
  <c r="AO426" i="9"/>
  <c r="AO427" i="9"/>
  <c r="AO479" i="9"/>
  <c r="AO428" i="9"/>
  <c r="S157" i="9"/>
  <c r="R176" i="9"/>
  <c r="D56" i="8"/>
  <c r="L83" i="12"/>
  <c r="AF472" i="12"/>
  <c r="K251" i="12"/>
  <c r="AN421" i="9"/>
  <c r="AO421" i="9" s="1"/>
  <c r="AN457" i="9"/>
  <c r="AN470" i="9"/>
  <c r="AO470" i="9" s="1"/>
  <c r="AR458" i="12"/>
  <c r="B44" i="2"/>
  <c r="B53" i="2" s="1"/>
  <c r="S34" i="9"/>
  <c r="AF413" i="9"/>
  <c r="AH413" i="9" s="1"/>
  <c r="AI413" i="9" s="1"/>
  <c r="S285" i="9"/>
  <c r="S208" i="9"/>
  <c r="S225" i="9"/>
  <c r="S46" i="9"/>
  <c r="S245" i="9"/>
  <c r="S313" i="9"/>
  <c r="R313" i="9" s="1"/>
  <c r="S129" i="9"/>
  <c r="S380" i="9"/>
  <c r="S37" i="9"/>
  <c r="S329" i="9"/>
  <c r="K12" i="12"/>
  <c r="S220" i="9"/>
  <c r="R11" i="9"/>
  <c r="S81" i="9"/>
  <c r="S385" i="9"/>
  <c r="AF425" i="9"/>
  <c r="AH425" i="9" s="1"/>
  <c r="AI425" i="9" s="1"/>
  <c r="S45" i="9"/>
  <c r="S248" i="9"/>
  <c r="S369" i="9"/>
  <c r="S124" i="9"/>
  <c r="K38" i="12"/>
  <c r="S121" i="9"/>
  <c r="S344" i="9"/>
  <c r="S202" i="9"/>
  <c r="S348" i="9"/>
  <c r="S76" i="9"/>
  <c r="AF473" i="9"/>
  <c r="AH473" i="9" s="1"/>
  <c r="AI473" i="9" s="1"/>
  <c r="S372" i="9"/>
  <c r="S224" i="12"/>
  <c r="S143" i="9"/>
  <c r="S151" i="9"/>
  <c r="S270" i="9"/>
  <c r="AF441" i="12"/>
  <c r="L305" i="12"/>
  <c r="L123" i="12"/>
  <c r="AR475" i="12"/>
  <c r="E41" i="8"/>
  <c r="K6" i="12"/>
  <c r="J24" i="12"/>
  <c r="AF473" i="12"/>
  <c r="C53" i="8"/>
  <c r="K309" i="12"/>
  <c r="AN461" i="9"/>
  <c r="AO461" i="9" s="1"/>
  <c r="AN458" i="9"/>
  <c r="AO458" i="9" s="1"/>
  <c r="AR421" i="12"/>
  <c r="B30" i="2"/>
  <c r="S367" i="9"/>
  <c r="S51" i="9"/>
  <c r="AF431" i="9"/>
  <c r="AH431" i="9" s="1"/>
  <c r="AI431" i="9" s="1"/>
  <c r="S300" i="9"/>
  <c r="S264" i="9"/>
  <c r="S321" i="9"/>
  <c r="C59" i="8"/>
  <c r="S52" i="9"/>
  <c r="AF432" i="9"/>
  <c r="AH432" i="9" s="1"/>
  <c r="AI432" i="9" s="1"/>
  <c r="S255" i="9"/>
  <c r="S325" i="9"/>
  <c r="S392" i="9"/>
  <c r="S113" i="9"/>
  <c r="C24" i="8"/>
  <c r="S335" i="9"/>
  <c r="S6" i="9"/>
  <c r="S274" i="9"/>
  <c r="K9" i="12"/>
  <c r="S53" i="9"/>
  <c r="S257" i="9"/>
  <c r="S377" i="9"/>
  <c r="S173" i="9"/>
  <c r="S163" i="9"/>
  <c r="S375" i="9"/>
  <c r="S216" i="9"/>
  <c r="S370" i="9"/>
  <c r="S303" i="12"/>
  <c r="L136" i="12"/>
  <c r="L183" i="12"/>
  <c r="S78" i="9"/>
  <c r="AF471" i="9"/>
  <c r="AH471" i="9" s="1"/>
  <c r="AI471" i="9" s="1"/>
  <c r="S259" i="9"/>
  <c r="L396" i="9"/>
  <c r="K396" i="9" s="1"/>
  <c r="S379" i="9"/>
  <c r="L154" i="12"/>
  <c r="S144" i="9"/>
  <c r="S152" i="9"/>
  <c r="S271" i="9"/>
  <c r="S222" i="12"/>
  <c r="S225" i="12"/>
  <c r="L286" i="12"/>
  <c r="K286" i="12" s="1"/>
  <c r="S335" i="12"/>
  <c r="L249" i="12"/>
  <c r="D13" i="8"/>
  <c r="D5" i="8"/>
  <c r="D8" i="8" s="1"/>
  <c r="K7" i="12"/>
  <c r="C51" i="8"/>
  <c r="C57" i="8"/>
  <c r="K297" i="12"/>
  <c r="K300" i="12"/>
  <c r="AN454" i="9"/>
  <c r="AR455" i="12"/>
  <c r="AR470" i="12"/>
  <c r="S176" i="9"/>
  <c r="S23" i="9"/>
  <c r="E42" i="2"/>
  <c r="AF481" i="9"/>
  <c r="S326" i="9"/>
  <c r="S343" i="9"/>
  <c r="S371" i="9"/>
  <c r="S70" i="9"/>
  <c r="S334" i="9"/>
  <c r="S366" i="9"/>
  <c r="L378" i="9"/>
  <c r="S210" i="9"/>
  <c r="L106" i="12"/>
  <c r="S158" i="9"/>
  <c r="AF476" i="9"/>
  <c r="AH476" i="9" s="1"/>
  <c r="AI476" i="9" s="1"/>
  <c r="S342" i="9"/>
  <c r="S43" i="9"/>
  <c r="AF423" i="9"/>
  <c r="AH423" i="9" s="1"/>
  <c r="AI423" i="9" s="1"/>
  <c r="S276" i="9"/>
  <c r="S31" i="9"/>
  <c r="C7" i="8"/>
  <c r="AF410" i="9"/>
  <c r="AH410" i="9" s="1"/>
  <c r="AI410" i="9" s="1"/>
  <c r="S118" i="9"/>
  <c r="AF435" i="9"/>
  <c r="AH435" i="9" s="1"/>
  <c r="S55" i="9"/>
  <c r="S207" i="9"/>
  <c r="R6" i="9"/>
  <c r="S179" i="9"/>
  <c r="L13" i="12"/>
  <c r="S115" i="9"/>
  <c r="S219" i="9"/>
  <c r="S390" i="9"/>
  <c r="AF474" i="12"/>
  <c r="L230" i="12"/>
  <c r="S128" i="9"/>
  <c r="S281" i="9"/>
  <c r="S383" i="9"/>
  <c r="S63" i="9"/>
  <c r="AF444" i="9"/>
  <c r="AH444" i="9" s="1"/>
  <c r="AI444" i="9" s="1"/>
  <c r="S137" i="9"/>
  <c r="S145" i="9"/>
  <c r="S153" i="9"/>
  <c r="S272" i="9"/>
  <c r="S313" i="12"/>
  <c r="R313" i="12" s="1"/>
  <c r="L243" i="12"/>
  <c r="K267" i="12"/>
  <c r="L246" i="12"/>
  <c r="L251" i="12"/>
  <c r="C41" i="8"/>
  <c r="J363" i="9"/>
  <c r="K363" i="9" s="1"/>
  <c r="K361" i="9"/>
  <c r="K308" i="12"/>
  <c r="AR456" i="12"/>
  <c r="AR494" i="12"/>
  <c r="S261" i="9"/>
  <c r="S301" i="9"/>
  <c r="S56" i="9"/>
  <c r="AF436" i="9"/>
  <c r="AH436" i="9" s="1"/>
  <c r="AI436" i="9" s="1"/>
  <c r="S77" i="9"/>
  <c r="AF474" i="9"/>
  <c r="AH474" i="9" s="1"/>
  <c r="AI474" i="9" s="1"/>
  <c r="S40" i="9"/>
  <c r="B16" i="2"/>
  <c r="R15" i="9"/>
  <c r="S341" i="9"/>
  <c r="S394" i="9"/>
  <c r="S382" i="9"/>
  <c r="S49" i="9"/>
  <c r="AF429" i="9"/>
  <c r="AH429" i="9" s="1"/>
  <c r="AI429" i="9" s="1"/>
  <c r="S373" i="9"/>
  <c r="S266" i="9"/>
  <c r="AF411" i="12"/>
  <c r="S205" i="9"/>
  <c r="AF439" i="9"/>
  <c r="AH439" i="9" s="1"/>
  <c r="AI439" i="9" s="1"/>
  <c r="S59" i="9"/>
  <c r="S296" i="9"/>
  <c r="S42" i="9"/>
  <c r="AF422" i="9"/>
  <c r="AH422" i="9" s="1"/>
  <c r="AI422" i="9" s="1"/>
  <c r="S126" i="9"/>
  <c r="S71" i="9"/>
  <c r="S302" i="9"/>
  <c r="S228" i="9"/>
  <c r="R17" i="9"/>
  <c r="S212" i="9"/>
  <c r="C11" i="8"/>
  <c r="S32" i="9"/>
  <c r="AF411" i="9"/>
  <c r="AH411" i="9" s="1"/>
  <c r="AI411" i="9" s="1"/>
  <c r="S122" i="9"/>
  <c r="S223" i="9"/>
  <c r="S393" i="9"/>
  <c r="K94" i="12"/>
  <c r="S9" i="9"/>
  <c r="S161" i="9"/>
  <c r="S299" i="9"/>
  <c r="S387" i="9"/>
  <c r="S64" i="9"/>
  <c r="AF445" i="9"/>
  <c r="AH445" i="9" s="1"/>
  <c r="AI445" i="9" s="1"/>
  <c r="S138" i="9"/>
  <c r="S146" i="9"/>
  <c r="S199" i="9"/>
  <c r="C44" i="8"/>
  <c r="S273" i="9"/>
  <c r="L164" i="12"/>
  <c r="AF476" i="12"/>
  <c r="L54" i="12"/>
  <c r="L350" i="12"/>
  <c r="S248" i="12" l="1"/>
  <c r="AL452" i="9"/>
  <c r="AO452" i="9" s="1"/>
  <c r="AL451" i="9"/>
  <c r="AO451" i="9" s="1"/>
  <c r="AL450" i="9"/>
  <c r="AN450" i="9" s="1"/>
  <c r="AL433" i="9"/>
  <c r="AL434" i="9" s="1"/>
  <c r="AL419" i="9"/>
  <c r="AK419" i="9" s="1"/>
  <c r="AL418" i="9"/>
  <c r="AK418" i="9" s="1"/>
  <c r="AL417" i="9"/>
  <c r="AO417" i="9" s="1"/>
  <c r="K114" i="12"/>
  <c r="P122" i="12"/>
  <c r="P113" i="12"/>
  <c r="P114" i="12"/>
  <c r="P115" i="12"/>
  <c r="P117" i="12"/>
  <c r="P119" i="12"/>
  <c r="P116" i="12"/>
  <c r="P118" i="12"/>
  <c r="P120" i="12"/>
  <c r="P121" i="12"/>
  <c r="R99" i="12"/>
  <c r="M99" i="12"/>
  <c r="L109" i="12"/>
  <c r="F401" i="9"/>
  <c r="S372" i="12"/>
  <c r="S391" i="12"/>
  <c r="S94" i="12"/>
  <c r="S97" i="12" s="1"/>
  <c r="Z481" i="12"/>
  <c r="R302" i="12"/>
  <c r="S245" i="12"/>
  <c r="S371" i="12"/>
  <c r="S387" i="12"/>
  <c r="S381" i="12"/>
  <c r="R303" i="12"/>
  <c r="S179" i="12"/>
  <c r="S389" i="12"/>
  <c r="S390" i="12"/>
  <c r="R304" i="12"/>
  <c r="S395" i="12"/>
  <c r="S382" i="12"/>
  <c r="N83" i="9"/>
  <c r="AN497" i="12"/>
  <c r="AO497" i="12" s="1"/>
  <c r="AH481" i="9"/>
  <c r="AI481" i="9" s="1"/>
  <c r="AD481" i="9"/>
  <c r="S369" i="12"/>
  <c r="S218" i="12"/>
  <c r="S373" i="12"/>
  <c r="S392" i="12"/>
  <c r="S386" i="12"/>
  <c r="S384" i="12"/>
  <c r="S159" i="12"/>
  <c r="S383" i="12"/>
  <c r="S394" i="12"/>
  <c r="F177" i="12"/>
  <c r="S77" i="12"/>
  <c r="S380" i="12"/>
  <c r="Z432" i="12"/>
  <c r="E15" i="12"/>
  <c r="K116" i="12"/>
  <c r="K117" i="12"/>
  <c r="Z429" i="12"/>
  <c r="E109" i="9"/>
  <c r="R186" i="12"/>
  <c r="S158" i="12"/>
  <c r="AN496" i="12"/>
  <c r="AO496" i="12" s="1"/>
  <c r="R297" i="12"/>
  <c r="S176" i="12"/>
  <c r="S374" i="12"/>
  <c r="AN495" i="12"/>
  <c r="AH441" i="12"/>
  <c r="AN498" i="12"/>
  <c r="AO498" i="12" s="1"/>
  <c r="S385" i="12"/>
  <c r="S368" i="12"/>
  <c r="E297" i="12"/>
  <c r="E299" i="12"/>
  <c r="R12" i="12"/>
  <c r="R101" i="12"/>
  <c r="S370" i="12"/>
  <c r="E154" i="9"/>
  <c r="R10" i="12"/>
  <c r="E301" i="12"/>
  <c r="S65" i="12"/>
  <c r="S72" i="12" s="1"/>
  <c r="S49" i="12"/>
  <c r="S54" i="12" s="1"/>
  <c r="S375" i="12"/>
  <c r="R9" i="12"/>
  <c r="S76" i="12"/>
  <c r="R8" i="12"/>
  <c r="R11" i="12"/>
  <c r="S376" i="12"/>
  <c r="E156" i="9"/>
  <c r="N218" i="12"/>
  <c r="Z430" i="12"/>
  <c r="E308" i="12"/>
  <c r="Z449" i="12"/>
  <c r="S78" i="12"/>
  <c r="S388" i="12"/>
  <c r="E123" i="9"/>
  <c r="K119" i="12"/>
  <c r="K115" i="12"/>
  <c r="K118" i="12"/>
  <c r="K113" i="12"/>
  <c r="R97" i="9"/>
  <c r="R97" i="12"/>
  <c r="N123" i="9"/>
  <c r="K123" i="9"/>
  <c r="R96" i="12"/>
  <c r="S331" i="12"/>
  <c r="F24" i="12"/>
  <c r="F183" i="12"/>
  <c r="Z423" i="12"/>
  <c r="E94" i="12"/>
  <c r="Z424" i="12"/>
  <c r="Z437" i="12"/>
  <c r="Z436" i="12"/>
  <c r="Z440" i="12"/>
  <c r="Z438" i="12"/>
  <c r="D10" i="8"/>
  <c r="Z444" i="12"/>
  <c r="E101" i="12"/>
  <c r="Z425" i="12"/>
  <c r="Z439" i="12"/>
  <c r="Z445" i="12"/>
  <c r="Z446" i="12"/>
  <c r="F154" i="12"/>
  <c r="E17" i="12"/>
  <c r="Z448" i="12"/>
  <c r="F83" i="12"/>
  <c r="Z473" i="12"/>
  <c r="F363" i="12"/>
  <c r="E361" i="12"/>
  <c r="Z475" i="12"/>
  <c r="F164" i="12"/>
  <c r="Z467" i="12"/>
  <c r="E300" i="12"/>
  <c r="AN415" i="12"/>
  <c r="AO415" i="12" s="1"/>
  <c r="Q267" i="12"/>
  <c r="S267" i="12" s="1"/>
  <c r="O363" i="12"/>
  <c r="R361" i="12"/>
  <c r="S243" i="9"/>
  <c r="E6" i="12"/>
  <c r="F13" i="12"/>
  <c r="F136" i="12"/>
  <c r="F186" i="12"/>
  <c r="F174" i="12"/>
  <c r="AN410" i="12"/>
  <c r="AO410" i="12" s="1"/>
  <c r="S41" i="12"/>
  <c r="R305" i="12"/>
  <c r="Q396" i="12"/>
  <c r="P396" i="12" s="1"/>
  <c r="F123" i="12"/>
  <c r="Z412" i="12"/>
  <c r="F97" i="12"/>
  <c r="AN416" i="12"/>
  <c r="AO416" i="12" s="1"/>
  <c r="S136" i="12"/>
  <c r="AO475" i="12"/>
  <c r="P251" i="12"/>
  <c r="Z479" i="12"/>
  <c r="Z452" i="12"/>
  <c r="Z427" i="12"/>
  <c r="Z417" i="12"/>
  <c r="Z451" i="12"/>
  <c r="Z426" i="12"/>
  <c r="Z450" i="12"/>
  <c r="Z433" i="12"/>
  <c r="Z419" i="12"/>
  <c r="Z480" i="12"/>
  <c r="Z428" i="12"/>
  <c r="Z418" i="12"/>
  <c r="E7" i="12"/>
  <c r="Z411" i="12"/>
  <c r="E96" i="12"/>
  <c r="F180" i="12"/>
  <c r="E251" i="12"/>
  <c r="F378" i="12"/>
  <c r="F211" i="12"/>
  <c r="E309" i="12"/>
  <c r="Q251" i="12"/>
  <c r="S251" i="12" s="1"/>
  <c r="S252" i="12" s="1"/>
  <c r="Q246" i="12"/>
  <c r="AN414" i="12"/>
  <c r="AO414" i="12" s="1"/>
  <c r="Q249" i="12"/>
  <c r="Z410" i="12"/>
  <c r="F41" i="12"/>
  <c r="Z414" i="12"/>
  <c r="Z422" i="12"/>
  <c r="F54" i="12"/>
  <c r="F72" i="12"/>
  <c r="Z435" i="12"/>
  <c r="F106" i="12"/>
  <c r="F190" i="12"/>
  <c r="F249" i="12"/>
  <c r="F331" i="12"/>
  <c r="F193" i="12"/>
  <c r="Q286" i="12"/>
  <c r="Z413" i="12"/>
  <c r="F267" i="12"/>
  <c r="F251" i="12"/>
  <c r="F246" i="12"/>
  <c r="F230" i="12"/>
  <c r="S24" i="12"/>
  <c r="S25" i="12" s="1"/>
  <c r="Q243" i="12"/>
  <c r="Q363" i="12"/>
  <c r="P361" i="12"/>
  <c r="AL467" i="12"/>
  <c r="F305" i="12"/>
  <c r="F310" i="12" s="1"/>
  <c r="F315" i="12" s="1"/>
  <c r="Z442" i="12"/>
  <c r="E95" i="12"/>
  <c r="D97" i="12"/>
  <c r="E122" i="12" s="1"/>
  <c r="F396" i="12"/>
  <c r="E396" i="12" s="1"/>
  <c r="D305" i="12"/>
  <c r="E296" i="12"/>
  <c r="Q378" i="12"/>
  <c r="Z415" i="12"/>
  <c r="Z443" i="12"/>
  <c r="Z416" i="12"/>
  <c r="D13" i="12"/>
  <c r="Z447" i="12"/>
  <c r="Z431" i="12"/>
  <c r="D186" i="12"/>
  <c r="E186" i="12"/>
  <c r="E195" i="12" s="1"/>
  <c r="E175" i="12"/>
  <c r="F286" i="12"/>
  <c r="F243" i="12"/>
  <c r="E298" i="12"/>
  <c r="F350" i="12"/>
  <c r="S154" i="12"/>
  <c r="S211" i="12"/>
  <c r="E352" i="9"/>
  <c r="E41" i="9"/>
  <c r="Z408" i="9"/>
  <c r="F166" i="9"/>
  <c r="E27" i="9"/>
  <c r="E74" i="9"/>
  <c r="E54" i="9"/>
  <c r="F400" i="9"/>
  <c r="E211" i="9"/>
  <c r="Y430" i="9"/>
  <c r="Y431" i="9"/>
  <c r="E24" i="9"/>
  <c r="E36" i="9"/>
  <c r="E39" i="9"/>
  <c r="E37" i="9"/>
  <c r="E34" i="9"/>
  <c r="E32" i="9"/>
  <c r="E33" i="9"/>
  <c r="E35" i="9"/>
  <c r="E31" i="9"/>
  <c r="E38" i="9"/>
  <c r="E40" i="9"/>
  <c r="E72" i="9"/>
  <c r="E232" i="9"/>
  <c r="E310" i="9"/>
  <c r="D315" i="9"/>
  <c r="E230" i="9"/>
  <c r="F196" i="9"/>
  <c r="F234" i="9"/>
  <c r="Z469" i="9"/>
  <c r="F290" i="9"/>
  <c r="M24" i="9"/>
  <c r="F85" i="9"/>
  <c r="M109" i="9"/>
  <c r="S109" i="9"/>
  <c r="S110" i="9" s="1"/>
  <c r="S106" i="9"/>
  <c r="S107" i="9" s="1"/>
  <c r="M106" i="9"/>
  <c r="N109" i="9"/>
  <c r="S150" i="12"/>
  <c r="AF423" i="12"/>
  <c r="S346" i="12"/>
  <c r="S350" i="12" s="1"/>
  <c r="S346" i="9"/>
  <c r="S350" i="9" s="1"/>
  <c r="AF442" i="12"/>
  <c r="AF436" i="12"/>
  <c r="AF437" i="12"/>
  <c r="AF446" i="12"/>
  <c r="AF425" i="12"/>
  <c r="AF430" i="12"/>
  <c r="AF432" i="12"/>
  <c r="AR432" i="12" s="1"/>
  <c r="AF443" i="12"/>
  <c r="AR443" i="12" s="1"/>
  <c r="AF438" i="12"/>
  <c r="AF431" i="12"/>
  <c r="AF429" i="12"/>
  <c r="AF424" i="12"/>
  <c r="AR424" i="12" s="1"/>
  <c r="AF448" i="12"/>
  <c r="S243" i="12"/>
  <c r="AF433" i="12"/>
  <c r="AR433" i="12" s="1"/>
  <c r="AF452" i="12"/>
  <c r="AR452" i="12" s="1"/>
  <c r="AF444" i="12"/>
  <c r="AR444" i="12" s="1"/>
  <c r="AF427" i="12"/>
  <c r="AR427" i="12" s="1"/>
  <c r="AF480" i="12"/>
  <c r="AF419" i="12"/>
  <c r="AF445" i="12"/>
  <c r="AR445" i="12" s="1"/>
  <c r="AF418" i="12"/>
  <c r="AR418" i="12" s="1"/>
  <c r="AF417" i="12"/>
  <c r="AE417" i="12" s="1"/>
  <c r="AF479" i="12"/>
  <c r="AF426" i="12"/>
  <c r="AF439" i="12"/>
  <c r="AF450" i="12"/>
  <c r="AF428" i="12"/>
  <c r="AR428" i="12" s="1"/>
  <c r="AF451" i="12"/>
  <c r="AR451" i="12" s="1"/>
  <c r="AF478" i="12"/>
  <c r="AN478" i="12" s="1"/>
  <c r="AO478" i="12" s="1"/>
  <c r="K361" i="12"/>
  <c r="J363" i="12"/>
  <c r="K363" i="12" s="1"/>
  <c r="S379" i="12"/>
  <c r="L396" i="12"/>
  <c r="S366" i="12"/>
  <c r="L378" i="12"/>
  <c r="S154" i="9"/>
  <c r="N13" i="9"/>
  <c r="N14" i="9" s="1"/>
  <c r="J31" i="9"/>
  <c r="S226" i="9"/>
  <c r="AH467" i="9"/>
  <c r="AI467" i="9" s="1"/>
  <c r="L27" i="9"/>
  <c r="S68" i="9"/>
  <c r="S72" i="9" s="1"/>
  <c r="B32" i="2"/>
  <c r="B56" i="2" s="1"/>
  <c r="J32" i="12"/>
  <c r="L27" i="12"/>
  <c r="M13" i="9"/>
  <c r="M14" i="9" s="1"/>
  <c r="K187" i="9"/>
  <c r="J114" i="12"/>
  <c r="K31" i="9"/>
  <c r="J32" i="9"/>
  <c r="N24" i="9"/>
  <c r="N25" i="9" s="1"/>
  <c r="AH453" i="9"/>
  <c r="AI453" i="9" s="1"/>
  <c r="AI435" i="9"/>
  <c r="E30" i="2"/>
  <c r="E45" i="2" s="1"/>
  <c r="K34" i="9"/>
  <c r="N154" i="9"/>
  <c r="L288" i="9"/>
  <c r="N288" i="9" s="1"/>
  <c r="N267" i="9"/>
  <c r="K35" i="9"/>
  <c r="L310" i="9"/>
  <c r="N305" i="9"/>
  <c r="N306" i="9" s="1"/>
  <c r="K286" i="9"/>
  <c r="K267" i="9"/>
  <c r="L352" i="9"/>
  <c r="L74" i="9"/>
  <c r="N74" i="9" s="1"/>
  <c r="L156" i="9"/>
  <c r="L232" i="9"/>
  <c r="N232" i="9" s="1"/>
  <c r="K23" i="9"/>
  <c r="R23" i="9" s="1"/>
  <c r="K13" i="9"/>
  <c r="K21" i="9"/>
  <c r="R21" i="9" s="1"/>
  <c r="J27" i="9"/>
  <c r="K22" i="9"/>
  <c r="R22" i="9" s="1"/>
  <c r="K33" i="9"/>
  <c r="K24" i="9"/>
  <c r="K36" i="9"/>
  <c r="K305" i="9"/>
  <c r="J310" i="9"/>
  <c r="M310" i="9" s="1"/>
  <c r="L195" i="9"/>
  <c r="L187" i="9"/>
  <c r="K195" i="9"/>
  <c r="K122" i="9"/>
  <c r="K120" i="9"/>
  <c r="K121" i="9"/>
  <c r="L252" i="9"/>
  <c r="M251" i="9" s="1"/>
  <c r="K32" i="9"/>
  <c r="K37" i="9"/>
  <c r="AF467" i="9"/>
  <c r="AF482" i="9"/>
  <c r="AH482" i="9" s="1"/>
  <c r="AI482" i="9" s="1"/>
  <c r="D31" i="8"/>
  <c r="D23" i="8"/>
  <c r="D72" i="8"/>
  <c r="D6" i="8"/>
  <c r="D14" i="8"/>
  <c r="K24" i="12"/>
  <c r="K34" i="12"/>
  <c r="K35" i="12"/>
  <c r="K33" i="12"/>
  <c r="K31" i="12"/>
  <c r="K36" i="12"/>
  <c r="K37" i="12"/>
  <c r="K32" i="12"/>
  <c r="S230" i="9"/>
  <c r="C43" i="8"/>
  <c r="S211" i="9"/>
  <c r="S54" i="9"/>
  <c r="F7" i="8"/>
  <c r="H7" i="8" s="1"/>
  <c r="G7" i="8"/>
  <c r="I7" i="8" s="1"/>
  <c r="AN423" i="9"/>
  <c r="AO423" i="9" s="1"/>
  <c r="AN467" i="9"/>
  <c r="G51" i="8"/>
  <c r="I51" i="8" s="1"/>
  <c r="F51" i="8"/>
  <c r="H51" i="8" s="1"/>
  <c r="S267" i="9"/>
  <c r="L310" i="12"/>
  <c r="AN425" i="9"/>
  <c r="AO425" i="9" s="1"/>
  <c r="AR472" i="12"/>
  <c r="AN472" i="9"/>
  <c r="R186" i="9"/>
  <c r="AR471" i="12"/>
  <c r="AN471" i="12"/>
  <c r="AO471" i="12" s="1"/>
  <c r="AN438" i="9"/>
  <c r="AO438" i="9" s="1"/>
  <c r="E21" i="8"/>
  <c r="AN441" i="9"/>
  <c r="AO441" i="9" s="1"/>
  <c r="G28" i="8"/>
  <c r="I28" i="8" s="1"/>
  <c r="F28" i="8"/>
  <c r="H28" i="8" s="1"/>
  <c r="L74" i="12"/>
  <c r="K187" i="12"/>
  <c r="AN497" i="9"/>
  <c r="AO497" i="9" s="1"/>
  <c r="AN427" i="9"/>
  <c r="E22" i="8"/>
  <c r="E25" i="8" s="1"/>
  <c r="F11" i="8"/>
  <c r="H11" i="8" s="1"/>
  <c r="G11" i="8"/>
  <c r="I11" i="8" s="1"/>
  <c r="AN422" i="9"/>
  <c r="AO422" i="9" s="1"/>
  <c r="AN439" i="9"/>
  <c r="AO439" i="9" s="1"/>
  <c r="AN474" i="9"/>
  <c r="J106" i="12"/>
  <c r="K105" i="12"/>
  <c r="R105" i="12" s="1"/>
  <c r="K120" i="12"/>
  <c r="K121" i="12"/>
  <c r="K122" i="12"/>
  <c r="J109" i="12"/>
  <c r="K104" i="12"/>
  <c r="R104" i="12" s="1"/>
  <c r="K103" i="12"/>
  <c r="R103" i="12" s="1"/>
  <c r="K97" i="12"/>
  <c r="S305" i="9"/>
  <c r="S306" i="9" s="1"/>
  <c r="AN444" i="9"/>
  <c r="AO444" i="9" s="1"/>
  <c r="AF453" i="9"/>
  <c r="AN435" i="9"/>
  <c r="AO435" i="9" s="1"/>
  <c r="S186" i="9"/>
  <c r="S187" i="9" s="1"/>
  <c r="S13" i="9"/>
  <c r="S14" i="9" s="1"/>
  <c r="AN432" i="9"/>
  <c r="AO432" i="9" s="1"/>
  <c r="E64" i="8"/>
  <c r="F15" i="8"/>
  <c r="H15" i="8" s="1"/>
  <c r="AN412" i="9"/>
  <c r="AO412" i="9" s="1"/>
  <c r="AE412" i="9"/>
  <c r="S363" i="9"/>
  <c r="AN447" i="9"/>
  <c r="AO447" i="9" s="1"/>
  <c r="AN467" i="12"/>
  <c r="D39" i="8"/>
  <c r="E4" i="8"/>
  <c r="AN446" i="9"/>
  <c r="AO446" i="9" s="1"/>
  <c r="AN428" i="9"/>
  <c r="AN424" i="9"/>
  <c r="AO424" i="9" s="1"/>
  <c r="F40" i="8"/>
  <c r="H40" i="8" s="1"/>
  <c r="G40" i="8"/>
  <c r="I40" i="8" s="1"/>
  <c r="R13" i="9"/>
  <c r="R14" i="9" s="1"/>
  <c r="AE481" i="9"/>
  <c r="S396" i="9"/>
  <c r="C5" i="8"/>
  <c r="AN441" i="12"/>
  <c r="AO441" i="12" s="1"/>
  <c r="AR441" i="12"/>
  <c r="S251" i="9"/>
  <c r="S252" i="9" s="1"/>
  <c r="L252" i="12"/>
  <c r="R363" i="9"/>
  <c r="AR481" i="12"/>
  <c r="F47" i="8"/>
  <c r="H47" i="8" s="1"/>
  <c r="G47" i="8"/>
  <c r="I47" i="8" s="1"/>
  <c r="R305" i="9"/>
  <c r="L195" i="12"/>
  <c r="L187" i="12"/>
  <c r="L352" i="12"/>
  <c r="AN440" i="9"/>
  <c r="AO440" i="9" s="1"/>
  <c r="E66" i="8"/>
  <c r="AN478" i="9"/>
  <c r="AO478" i="9" s="1"/>
  <c r="AE414" i="9"/>
  <c r="AN414" i="9"/>
  <c r="AO414" i="9" s="1"/>
  <c r="G41" i="8"/>
  <c r="I41" i="8" s="1"/>
  <c r="F41" i="8"/>
  <c r="H41" i="8" s="1"/>
  <c r="AN474" i="12"/>
  <c r="AR474" i="12"/>
  <c r="F53" i="8"/>
  <c r="H53" i="8" s="1"/>
  <c r="G53" i="8"/>
  <c r="I53" i="8" s="1"/>
  <c r="J27" i="12"/>
  <c r="K13" i="12"/>
  <c r="K23" i="12"/>
  <c r="R23" i="12" s="1"/>
  <c r="K21" i="12"/>
  <c r="R21" i="12" s="1"/>
  <c r="K22" i="12"/>
  <c r="R22" i="12" s="1"/>
  <c r="J113" i="12"/>
  <c r="C22" i="8"/>
  <c r="C25" i="8" s="1"/>
  <c r="AN448" i="9"/>
  <c r="AO448" i="9" s="1"/>
  <c r="AE415" i="12"/>
  <c r="AR415" i="12"/>
  <c r="C26" i="8"/>
  <c r="C29" i="8" s="1"/>
  <c r="F52" i="8"/>
  <c r="H52" i="8" s="1"/>
  <c r="G52" i="8"/>
  <c r="I52" i="8" s="1"/>
  <c r="L288" i="12"/>
  <c r="AR477" i="12"/>
  <c r="AN477" i="12"/>
  <c r="AN437" i="9"/>
  <c r="AO437" i="9" s="1"/>
  <c r="AE410" i="12"/>
  <c r="AR410" i="12"/>
  <c r="AE412" i="12"/>
  <c r="AR412" i="12"/>
  <c r="AR467" i="12"/>
  <c r="AE413" i="12"/>
  <c r="AR413" i="12"/>
  <c r="AE418" i="9"/>
  <c r="AG418" i="9" s="1"/>
  <c r="AN496" i="9"/>
  <c r="AO496" i="9" s="1"/>
  <c r="AN430" i="9"/>
  <c r="AO430" i="9" s="1"/>
  <c r="AE414" i="12"/>
  <c r="AR414" i="12"/>
  <c r="E30" i="8"/>
  <c r="AE411" i="12"/>
  <c r="AR411" i="12"/>
  <c r="D70" i="8"/>
  <c r="G59" i="8"/>
  <c r="I59" i="8" s="1"/>
  <c r="F59" i="8"/>
  <c r="H59" i="8" s="1"/>
  <c r="AN431" i="9"/>
  <c r="AO431" i="9" s="1"/>
  <c r="AN473" i="9"/>
  <c r="AO473" i="9" s="1"/>
  <c r="S136" i="9"/>
  <c r="AN449" i="9"/>
  <c r="AO449" i="9" s="1"/>
  <c r="G54" i="8"/>
  <c r="I54" i="8" s="1"/>
  <c r="F54" i="8"/>
  <c r="H54" i="8" s="1"/>
  <c r="K195" i="12"/>
  <c r="E9" i="8"/>
  <c r="E12" i="8" s="1"/>
  <c r="AN479" i="9"/>
  <c r="AN498" i="9"/>
  <c r="AO498" i="9" s="1"/>
  <c r="AR422" i="12"/>
  <c r="AN436" i="9"/>
  <c r="AO436" i="9" s="1"/>
  <c r="AN476" i="12"/>
  <c r="AR476" i="12"/>
  <c r="F44" i="8"/>
  <c r="H44" i="8" s="1"/>
  <c r="G44" i="8"/>
  <c r="I44" i="8" s="1"/>
  <c r="AN445" i="9"/>
  <c r="AO445" i="9" s="1"/>
  <c r="AN429" i="9"/>
  <c r="AO429" i="9" s="1"/>
  <c r="S13" i="12"/>
  <c r="C4" i="8"/>
  <c r="C13" i="8"/>
  <c r="S41" i="9"/>
  <c r="AN476" i="9"/>
  <c r="AR473" i="12"/>
  <c r="AN473" i="12"/>
  <c r="L156" i="12"/>
  <c r="E26" i="8"/>
  <c r="G42" i="8"/>
  <c r="I42" i="8" s="1"/>
  <c r="F42" i="8"/>
  <c r="H42" i="8" s="1"/>
  <c r="AN443" i="9"/>
  <c r="AO443" i="9" s="1"/>
  <c r="G45" i="8"/>
  <c r="I45" i="8" s="1"/>
  <c r="F45" i="8"/>
  <c r="H45" i="8" s="1"/>
  <c r="J310" i="12"/>
  <c r="K305" i="12"/>
  <c r="G58" i="8"/>
  <c r="I58" i="8" s="1"/>
  <c r="F58" i="8"/>
  <c r="H58" i="8" s="1"/>
  <c r="AO454" i="9"/>
  <c r="S331" i="9"/>
  <c r="E43" i="8"/>
  <c r="E46" i="8" s="1"/>
  <c r="AN480" i="9"/>
  <c r="AE417" i="9"/>
  <c r="AG417" i="9" s="1"/>
  <c r="F32" i="8"/>
  <c r="H32" i="8" s="1"/>
  <c r="K378" i="9"/>
  <c r="L398" i="9"/>
  <c r="S378" i="9"/>
  <c r="G24" i="8"/>
  <c r="I24" i="8" s="1"/>
  <c r="F24" i="8"/>
  <c r="H24" i="8" s="1"/>
  <c r="C21" i="8"/>
  <c r="E5" i="8"/>
  <c r="L232" i="12"/>
  <c r="AE415" i="9"/>
  <c r="C64" i="8"/>
  <c r="AN415" i="9"/>
  <c r="AO415" i="9" s="1"/>
  <c r="J31" i="12"/>
  <c r="AN426" i="9"/>
  <c r="AE419" i="9"/>
  <c r="AG419" i="9" s="1"/>
  <c r="AN442" i="9"/>
  <c r="AO442" i="9" s="1"/>
  <c r="AN411" i="9"/>
  <c r="AO411" i="9" s="1"/>
  <c r="AE411" i="9"/>
  <c r="AF420" i="9"/>
  <c r="AH420" i="9" s="1"/>
  <c r="AI420" i="9" s="1"/>
  <c r="AN410" i="9"/>
  <c r="AO410" i="9" s="1"/>
  <c r="AE410" i="9"/>
  <c r="F57" i="8"/>
  <c r="H57" i="8" s="1"/>
  <c r="G57" i="8"/>
  <c r="I57" i="8" s="1"/>
  <c r="AN471" i="9"/>
  <c r="AO471" i="9" s="1"/>
  <c r="S123" i="9"/>
  <c r="C30" i="8"/>
  <c r="AN416" i="9"/>
  <c r="AO416" i="9" s="1"/>
  <c r="AE416" i="9"/>
  <c r="C66" i="8"/>
  <c r="AN413" i="9"/>
  <c r="AO413" i="9" s="1"/>
  <c r="AE413" i="9"/>
  <c r="AF434" i="9"/>
  <c r="AH434" i="9" s="1"/>
  <c r="AI434" i="9" s="1"/>
  <c r="AN475" i="9"/>
  <c r="AO475" i="9" s="1"/>
  <c r="E13" i="8"/>
  <c r="AN477" i="9"/>
  <c r="AE416" i="12"/>
  <c r="AR416" i="12"/>
  <c r="AR435" i="12"/>
  <c r="S24" i="9"/>
  <c r="S25" i="9" s="1"/>
  <c r="C9" i="8"/>
  <c r="C12" i="8" s="1"/>
  <c r="AG411" i="9" l="1"/>
  <c r="AM411" i="9"/>
  <c r="AG416" i="9"/>
  <c r="AM416" i="9"/>
  <c r="AG414" i="9"/>
  <c r="AM414" i="9"/>
  <c r="AG415" i="9"/>
  <c r="AM415" i="9"/>
  <c r="AG410" i="9"/>
  <c r="AM410" i="9"/>
  <c r="AG413" i="9"/>
  <c r="AM413" i="9"/>
  <c r="AG412" i="9"/>
  <c r="AM412" i="9"/>
  <c r="AN419" i="9"/>
  <c r="AN417" i="9"/>
  <c r="AN451" i="9"/>
  <c r="AN452" i="9"/>
  <c r="AO418" i="9"/>
  <c r="AN418" i="9"/>
  <c r="AO419" i="9"/>
  <c r="AK417" i="9"/>
  <c r="AL420" i="9"/>
  <c r="AJ420" i="9" s="1"/>
  <c r="AL453" i="9"/>
  <c r="AJ453" i="9" s="1"/>
  <c r="AO450" i="9"/>
  <c r="AJ434" i="9"/>
  <c r="AJ482" i="9"/>
  <c r="AJ467" i="9"/>
  <c r="AJ408" i="9"/>
  <c r="D113" i="12"/>
  <c r="F109" i="12"/>
  <c r="E154" i="12" s="1"/>
  <c r="F402" i="9"/>
  <c r="S186" i="12"/>
  <c r="S187" i="12" s="1"/>
  <c r="S123" i="12"/>
  <c r="S156" i="12"/>
  <c r="AN422" i="12"/>
  <c r="AO422" i="12" s="1"/>
  <c r="AL434" i="12"/>
  <c r="AN429" i="12"/>
  <c r="AO429" i="12" s="1"/>
  <c r="AN480" i="12"/>
  <c r="AO480" i="12" s="1"/>
  <c r="AN447" i="12"/>
  <c r="AO447" i="12" s="1"/>
  <c r="AN425" i="12"/>
  <c r="AO425" i="12" s="1"/>
  <c r="X467" i="9"/>
  <c r="N27" i="9"/>
  <c r="N85" i="9" s="1"/>
  <c r="AN442" i="12"/>
  <c r="AO442" i="12" s="1"/>
  <c r="S305" i="12"/>
  <c r="S306" i="12" s="1"/>
  <c r="AN426" i="12"/>
  <c r="AO426" i="12" s="1"/>
  <c r="AN419" i="12"/>
  <c r="AO419" i="12" s="1"/>
  <c r="S14" i="12"/>
  <c r="AN446" i="12"/>
  <c r="AO446" i="12" s="1"/>
  <c r="AN436" i="12"/>
  <c r="AO436" i="12" s="1"/>
  <c r="AN437" i="12"/>
  <c r="AO437" i="12" s="1"/>
  <c r="M27" i="9"/>
  <c r="K78" i="9"/>
  <c r="R13" i="12"/>
  <c r="R14" i="12" s="1"/>
  <c r="S396" i="12"/>
  <c r="AO467" i="12"/>
  <c r="AN448" i="12"/>
  <c r="AO448" i="12" s="1"/>
  <c r="AN423" i="12"/>
  <c r="AO423" i="12" s="1"/>
  <c r="AN438" i="12"/>
  <c r="AO438" i="12" s="1"/>
  <c r="F27" i="12"/>
  <c r="E72" i="12" s="1"/>
  <c r="AN440" i="12"/>
  <c r="AO440" i="12" s="1"/>
  <c r="AN439" i="12"/>
  <c r="AO439" i="12" s="1"/>
  <c r="AN430" i="12"/>
  <c r="AO430" i="12" s="1"/>
  <c r="AN431" i="12"/>
  <c r="AO431" i="12" s="1"/>
  <c r="S106" i="12"/>
  <c r="S107" i="12" s="1"/>
  <c r="Z482" i="12"/>
  <c r="Z434" i="12"/>
  <c r="E117" i="12"/>
  <c r="AK413" i="12"/>
  <c r="AM413" i="12" s="1"/>
  <c r="Y416" i="12"/>
  <c r="AK411" i="12"/>
  <c r="AM411" i="12" s="1"/>
  <c r="AK412" i="12"/>
  <c r="AM412" i="12" s="1"/>
  <c r="E114" i="12"/>
  <c r="Y414" i="12"/>
  <c r="E120" i="12"/>
  <c r="AN475" i="12"/>
  <c r="AN412" i="12"/>
  <c r="AO412" i="12" s="1"/>
  <c r="AL453" i="12"/>
  <c r="S232" i="12"/>
  <c r="AN411" i="12"/>
  <c r="AO411" i="12" s="1"/>
  <c r="E350" i="12"/>
  <c r="D114" i="12"/>
  <c r="Z453" i="12"/>
  <c r="Z420" i="12"/>
  <c r="Y410" i="12"/>
  <c r="Y419" i="12"/>
  <c r="AK416" i="12"/>
  <c r="AM416" i="12" s="1"/>
  <c r="F156" i="12"/>
  <c r="AK417" i="12"/>
  <c r="P378" i="12"/>
  <c r="Q398" i="12"/>
  <c r="P398" i="12" s="1"/>
  <c r="F288" i="12"/>
  <c r="E288" i="12" s="1"/>
  <c r="E267" i="12"/>
  <c r="E116" i="12"/>
  <c r="AK414" i="12"/>
  <c r="AM414" i="12" s="1"/>
  <c r="F232" i="12"/>
  <c r="Q252" i="12"/>
  <c r="R251" i="12" s="1"/>
  <c r="AL420" i="12"/>
  <c r="AK410" i="12"/>
  <c r="AM410" i="12" s="1"/>
  <c r="AN413" i="12"/>
  <c r="AO413" i="12" s="1"/>
  <c r="D24" i="12"/>
  <c r="D27" i="12"/>
  <c r="E13" i="12"/>
  <c r="E305" i="12"/>
  <c r="D310" i="12"/>
  <c r="E378" i="12"/>
  <c r="F398" i="12"/>
  <c r="E398" i="12" s="1"/>
  <c r="Y411" i="12"/>
  <c r="E115" i="12"/>
  <c r="P363" i="12"/>
  <c r="R363" i="12"/>
  <c r="E121" i="12"/>
  <c r="E119" i="12"/>
  <c r="E331" i="12"/>
  <c r="F352" i="12"/>
  <c r="E352" i="12" s="1"/>
  <c r="AL482" i="12"/>
  <c r="P286" i="12"/>
  <c r="AK418" i="12"/>
  <c r="Q288" i="12"/>
  <c r="P288" i="12" s="1"/>
  <c r="P267" i="12"/>
  <c r="F74" i="12"/>
  <c r="R310" i="12"/>
  <c r="AN435" i="12"/>
  <c r="AO435" i="12" s="1"/>
  <c r="Y415" i="12"/>
  <c r="D106" i="12"/>
  <c r="E106" i="12" s="1"/>
  <c r="E97" i="12"/>
  <c r="D109" i="12"/>
  <c r="S364" i="12"/>
  <c r="Y413" i="12"/>
  <c r="E118" i="12"/>
  <c r="F195" i="12"/>
  <c r="F187" i="12"/>
  <c r="Y418" i="12"/>
  <c r="Y417" i="12"/>
  <c r="Y412" i="12"/>
  <c r="AK419" i="12"/>
  <c r="AK415" i="12"/>
  <c r="AM415" i="12" s="1"/>
  <c r="R109" i="12"/>
  <c r="R110" i="12" s="1"/>
  <c r="E187" i="12"/>
  <c r="F252" i="12"/>
  <c r="E286" i="12"/>
  <c r="E113" i="12"/>
  <c r="X420" i="9"/>
  <c r="X453" i="9"/>
  <c r="X434" i="9"/>
  <c r="X469" i="9"/>
  <c r="Z484" i="9"/>
  <c r="X482" i="9"/>
  <c r="E315" i="9"/>
  <c r="Z407" i="9"/>
  <c r="Y449" i="9" s="1"/>
  <c r="R109" i="9"/>
  <c r="R110" i="9" s="1"/>
  <c r="AR447" i="12"/>
  <c r="AR423" i="12"/>
  <c r="AR440" i="12"/>
  <c r="AR442" i="12"/>
  <c r="AR436" i="12"/>
  <c r="AR446" i="12"/>
  <c r="AR430" i="12"/>
  <c r="AN432" i="12"/>
  <c r="AO432" i="12" s="1"/>
  <c r="AN443" i="12"/>
  <c r="AO443" i="12" s="1"/>
  <c r="AR438" i="12"/>
  <c r="AR437" i="12"/>
  <c r="AR425" i="12"/>
  <c r="AN427" i="12"/>
  <c r="AO427" i="12" s="1"/>
  <c r="AR431" i="12"/>
  <c r="AR429" i="12"/>
  <c r="S156" i="9"/>
  <c r="AN424" i="12"/>
  <c r="AO424" i="12" s="1"/>
  <c r="AN444" i="12"/>
  <c r="AO444" i="12" s="1"/>
  <c r="AN452" i="12"/>
  <c r="AO452" i="12" s="1"/>
  <c r="AR448" i="12"/>
  <c r="AR419" i="12"/>
  <c r="AE419" i="12"/>
  <c r="AN417" i="12"/>
  <c r="AO417" i="12" s="1"/>
  <c r="AR439" i="12"/>
  <c r="AF453" i="12"/>
  <c r="AR453" i="12" s="1"/>
  <c r="AN445" i="12"/>
  <c r="AO445" i="12" s="1"/>
  <c r="AN451" i="12"/>
  <c r="AO451" i="12" s="1"/>
  <c r="AN450" i="12"/>
  <c r="AO450" i="12" s="1"/>
  <c r="AR450" i="12"/>
  <c r="AR480" i="12"/>
  <c r="AE418" i="12"/>
  <c r="AR478" i="12"/>
  <c r="AF420" i="12"/>
  <c r="AN418" i="12"/>
  <c r="AO418" i="12" s="1"/>
  <c r="AN428" i="12"/>
  <c r="AO428" i="12" s="1"/>
  <c r="AR417" i="12"/>
  <c r="AF482" i="12"/>
  <c r="AR482" i="12" s="1"/>
  <c r="AR426" i="12"/>
  <c r="AN479" i="12"/>
  <c r="AO479" i="12" s="1"/>
  <c r="AR479" i="12"/>
  <c r="AF434" i="12"/>
  <c r="S378" i="12"/>
  <c r="L398" i="12"/>
  <c r="K378" i="12"/>
  <c r="K396" i="12"/>
  <c r="L363" i="12"/>
  <c r="S363" i="12" s="1"/>
  <c r="S361" i="12"/>
  <c r="S230" i="12"/>
  <c r="D73" i="8"/>
  <c r="L234" i="9"/>
  <c r="K72" i="12"/>
  <c r="S286" i="12"/>
  <c r="E72" i="8"/>
  <c r="E31" i="8"/>
  <c r="E23" i="8"/>
  <c r="K54" i="9"/>
  <c r="K41" i="9"/>
  <c r="E6" i="8"/>
  <c r="K72" i="9"/>
  <c r="AO467" i="9"/>
  <c r="K288" i="9"/>
  <c r="L290" i="9"/>
  <c r="N290" i="9" s="1"/>
  <c r="K136" i="9"/>
  <c r="K211" i="12"/>
  <c r="K41" i="12"/>
  <c r="R251" i="9"/>
  <c r="K54" i="12"/>
  <c r="K136" i="12"/>
  <c r="K154" i="12"/>
  <c r="K123" i="12"/>
  <c r="L85" i="12"/>
  <c r="C67" i="8"/>
  <c r="F67" i="8" s="1"/>
  <c r="H67" i="8" s="1"/>
  <c r="K156" i="9"/>
  <c r="N156" i="9"/>
  <c r="K230" i="12"/>
  <c r="L315" i="9"/>
  <c r="N310" i="9"/>
  <c r="N311" i="9" s="1"/>
  <c r="K211" i="9"/>
  <c r="N195" i="9"/>
  <c r="N196" i="9" s="1"/>
  <c r="N352" i="9"/>
  <c r="K154" i="9"/>
  <c r="J315" i="9"/>
  <c r="AF407" i="9" s="1"/>
  <c r="K310" i="9"/>
  <c r="L166" i="9"/>
  <c r="N166" i="9" s="1"/>
  <c r="K232" i="9"/>
  <c r="K74" i="9"/>
  <c r="L85" i="9"/>
  <c r="L196" i="9"/>
  <c r="M195" i="9" s="1"/>
  <c r="K27" i="9"/>
  <c r="K230" i="9"/>
  <c r="E14" i="8"/>
  <c r="D71" i="8"/>
  <c r="F29" i="8"/>
  <c r="H29" i="8" s="1"/>
  <c r="G12" i="8"/>
  <c r="I12" i="8" s="1"/>
  <c r="F12" i="8"/>
  <c r="H12" i="8" s="1"/>
  <c r="S160" i="12"/>
  <c r="S164" i="12" s="1"/>
  <c r="G64" i="8"/>
  <c r="I64" i="8" s="1"/>
  <c r="F64" i="8"/>
  <c r="H64" i="8" s="1"/>
  <c r="K27" i="12"/>
  <c r="Q28" i="12" s="1"/>
  <c r="L196" i="12"/>
  <c r="L234" i="12"/>
  <c r="E8" i="8"/>
  <c r="E27" i="8"/>
  <c r="E29" i="8"/>
  <c r="G29" i="8" s="1"/>
  <c r="I29" i="8" s="1"/>
  <c r="K156" i="12"/>
  <c r="S74" i="9"/>
  <c r="E10" i="8"/>
  <c r="K288" i="12"/>
  <c r="AN434" i="9"/>
  <c r="AO434" i="9" s="1"/>
  <c r="K232" i="12"/>
  <c r="K398" i="9"/>
  <c r="S398" i="9"/>
  <c r="AM418" i="9"/>
  <c r="S288" i="9"/>
  <c r="C39" i="8"/>
  <c r="S195" i="9"/>
  <c r="S196" i="9" s="1"/>
  <c r="C65" i="8"/>
  <c r="S310" i="9"/>
  <c r="S311" i="9" s="1"/>
  <c r="K109" i="12"/>
  <c r="S160" i="9"/>
  <c r="S164" i="9" s="1"/>
  <c r="E32" i="8"/>
  <c r="G32" i="8" s="1"/>
  <c r="I32" i="8" s="1"/>
  <c r="AN472" i="12"/>
  <c r="AO472" i="12" s="1"/>
  <c r="L290" i="12"/>
  <c r="L166" i="12"/>
  <c r="AM419" i="9"/>
  <c r="C27" i="8"/>
  <c r="G26" i="8"/>
  <c r="I26" i="8" s="1"/>
  <c r="F26" i="8"/>
  <c r="H26" i="8" s="1"/>
  <c r="K106" i="12"/>
  <c r="G21" i="8"/>
  <c r="I21" i="8" s="1"/>
  <c r="F21" i="8"/>
  <c r="H21" i="8" s="1"/>
  <c r="F25" i="8"/>
  <c r="H25" i="8" s="1"/>
  <c r="G25" i="8"/>
  <c r="I25" i="8" s="1"/>
  <c r="F9" i="8"/>
  <c r="H9" i="8" s="1"/>
  <c r="C10" i="8"/>
  <c r="G9" i="8"/>
  <c r="I9" i="8" s="1"/>
  <c r="G30" i="8"/>
  <c r="I30" i="8" s="1"/>
  <c r="C31" i="8"/>
  <c r="F30" i="8"/>
  <c r="H30" i="8" s="1"/>
  <c r="E39" i="8"/>
  <c r="S232" i="9"/>
  <c r="AM417" i="9"/>
  <c r="G66" i="8"/>
  <c r="I66" i="8" s="1"/>
  <c r="F66" i="8"/>
  <c r="H66" i="8" s="1"/>
  <c r="S352" i="9"/>
  <c r="K310" i="12"/>
  <c r="J315" i="12"/>
  <c r="R27" i="9"/>
  <c r="R28" i="9" s="1"/>
  <c r="R310" i="9"/>
  <c r="G5" i="8"/>
  <c r="I5" i="8" s="1"/>
  <c r="F5" i="8"/>
  <c r="H5" i="8" s="1"/>
  <c r="C6" i="8"/>
  <c r="L400" i="9"/>
  <c r="C38" i="8"/>
  <c r="C46" i="8" s="1"/>
  <c r="F22" i="8"/>
  <c r="H22" i="8" s="1"/>
  <c r="C23" i="8"/>
  <c r="G22" i="8"/>
  <c r="I22" i="8" s="1"/>
  <c r="D62" i="8"/>
  <c r="S27" i="9"/>
  <c r="C72" i="8"/>
  <c r="AO472" i="9"/>
  <c r="G4" i="8"/>
  <c r="I4" i="8" s="1"/>
  <c r="F4" i="8"/>
  <c r="H4" i="8" s="1"/>
  <c r="AF469" i="9"/>
  <c r="AH469" i="9" s="1"/>
  <c r="AI469" i="9" s="1"/>
  <c r="C70" i="8"/>
  <c r="D50" i="8"/>
  <c r="D55" i="8" s="1"/>
  <c r="G13" i="8"/>
  <c r="I13" i="8" s="1"/>
  <c r="C14" i="8"/>
  <c r="F13" i="8"/>
  <c r="H13" i="8" s="1"/>
  <c r="S286" i="9"/>
  <c r="K74" i="12"/>
  <c r="S310" i="12"/>
  <c r="S311" i="12" s="1"/>
  <c r="L315" i="12"/>
  <c r="C8" i="8"/>
  <c r="F43" i="8"/>
  <c r="H43" i="8" s="1"/>
  <c r="G43" i="8"/>
  <c r="I43" i="8" s="1"/>
  <c r="AN453" i="9" l="1"/>
  <c r="AO453" i="9" s="1"/>
  <c r="E70" i="8"/>
  <c r="E65" i="8"/>
  <c r="AN420" i="9"/>
  <c r="AO420" i="9" s="1"/>
  <c r="L316" i="9"/>
  <c r="Q316" i="9"/>
  <c r="AL469" i="9"/>
  <c r="AN469" i="9" s="1"/>
  <c r="AO469" i="9" s="1"/>
  <c r="S109" i="12"/>
  <c r="S110" i="12" s="1"/>
  <c r="N234" i="9"/>
  <c r="K352" i="9"/>
  <c r="L401" i="9"/>
  <c r="AL408" i="12"/>
  <c r="AJ434" i="12" s="1"/>
  <c r="AL469" i="12"/>
  <c r="S352" i="12"/>
  <c r="E109" i="12"/>
  <c r="X408" i="9"/>
  <c r="AF408" i="9"/>
  <c r="AD408" i="9" s="1"/>
  <c r="S27" i="12"/>
  <c r="S28" i="12" s="1"/>
  <c r="S85" i="12"/>
  <c r="S74" i="12"/>
  <c r="F400" i="12"/>
  <c r="E27" i="12"/>
  <c r="E136" i="12"/>
  <c r="E54" i="12"/>
  <c r="E123" i="12"/>
  <c r="R27" i="12"/>
  <c r="R28" i="12" s="1"/>
  <c r="E41" i="12"/>
  <c r="E74" i="12"/>
  <c r="Z469" i="12"/>
  <c r="E156" i="12"/>
  <c r="Z408" i="12"/>
  <c r="X453" i="12" s="1"/>
  <c r="AN434" i="12"/>
  <c r="AO434" i="12" s="1"/>
  <c r="Q400" i="12"/>
  <c r="F166" i="12"/>
  <c r="F354" i="12"/>
  <c r="E211" i="12"/>
  <c r="E232" i="12"/>
  <c r="S195" i="12"/>
  <c r="S196" i="12" s="1"/>
  <c r="F290" i="12"/>
  <c r="E230" i="12"/>
  <c r="F85" i="12"/>
  <c r="R315" i="12"/>
  <c r="E24" i="12"/>
  <c r="E31" i="12"/>
  <c r="E40" i="12"/>
  <c r="E33" i="12"/>
  <c r="E35" i="12"/>
  <c r="E37" i="12"/>
  <c r="E36" i="12"/>
  <c r="E34" i="12"/>
  <c r="E38" i="12"/>
  <c r="E32" i="12"/>
  <c r="E39" i="12"/>
  <c r="S166" i="12"/>
  <c r="F234" i="12"/>
  <c r="F196" i="12"/>
  <c r="Q290" i="12"/>
  <c r="S290" i="12" s="1"/>
  <c r="D315" i="12"/>
  <c r="E310" i="12"/>
  <c r="S234" i="12"/>
  <c r="R195" i="12"/>
  <c r="Z490" i="9"/>
  <c r="Z489" i="9" s="1"/>
  <c r="Y489" i="9" s="1"/>
  <c r="Y484" i="9"/>
  <c r="S288" i="12"/>
  <c r="AN453" i="12"/>
  <c r="AO453" i="12" s="1"/>
  <c r="AF469" i="12"/>
  <c r="AR469" i="12" s="1"/>
  <c r="AR420" i="12"/>
  <c r="AR434" i="12"/>
  <c r="AN420" i="12"/>
  <c r="AO420" i="12" s="1"/>
  <c r="L400" i="12"/>
  <c r="S398" i="12"/>
  <c r="K398" i="12"/>
  <c r="E62" i="8"/>
  <c r="L354" i="9"/>
  <c r="L402" i="9" s="1"/>
  <c r="K315" i="9"/>
  <c r="M315" i="9"/>
  <c r="N315" i="9"/>
  <c r="N316" i="9" s="1"/>
  <c r="K350" i="9"/>
  <c r="K331" i="9"/>
  <c r="AF407" i="12"/>
  <c r="AR407" i="12" s="1"/>
  <c r="K352" i="12"/>
  <c r="S166" i="9"/>
  <c r="G46" i="8"/>
  <c r="I46" i="8" s="1"/>
  <c r="F46" i="8"/>
  <c r="H46" i="8" s="1"/>
  <c r="S82" i="9"/>
  <c r="S83" i="9" s="1"/>
  <c r="S85" i="9" s="1"/>
  <c r="S82" i="12"/>
  <c r="S83" i="12" s="1"/>
  <c r="F6" i="8"/>
  <c r="H6" i="8" s="1"/>
  <c r="G6" i="8"/>
  <c r="I6" i="8" s="1"/>
  <c r="G14" i="8"/>
  <c r="I14" i="8" s="1"/>
  <c r="F14" i="8"/>
  <c r="H14" i="8" s="1"/>
  <c r="C50" i="8"/>
  <c r="F65" i="8"/>
  <c r="H65" i="8" s="1"/>
  <c r="G65" i="8"/>
  <c r="I65" i="8" s="1"/>
  <c r="G8" i="8"/>
  <c r="I8" i="8" s="1"/>
  <c r="F8" i="8"/>
  <c r="H8" i="8" s="1"/>
  <c r="F72" i="8"/>
  <c r="H72" i="8" s="1"/>
  <c r="G72" i="8"/>
  <c r="I72" i="8" s="1"/>
  <c r="S400" i="9"/>
  <c r="S290" i="9"/>
  <c r="E56" i="8"/>
  <c r="D74" i="8"/>
  <c r="D75" i="8" s="1"/>
  <c r="F23" i="8"/>
  <c r="H23" i="8" s="1"/>
  <c r="G23" i="8"/>
  <c r="I23" i="8" s="1"/>
  <c r="S28" i="9"/>
  <c r="E50" i="8"/>
  <c r="E55" i="8" s="1"/>
  <c r="R315" i="9"/>
  <c r="L354" i="12"/>
  <c r="S315" i="12"/>
  <c r="S316" i="12" s="1"/>
  <c r="K350" i="12"/>
  <c r="AF408" i="12"/>
  <c r="K331" i="12"/>
  <c r="C56" i="8"/>
  <c r="S315" i="9"/>
  <c r="S316" i="9" s="1"/>
  <c r="G70" i="8"/>
  <c r="I70" i="8" s="1"/>
  <c r="F70" i="8"/>
  <c r="H70" i="8" s="1"/>
  <c r="G38" i="8"/>
  <c r="I38" i="8" s="1"/>
  <c r="F38" i="8"/>
  <c r="H38" i="8" s="1"/>
  <c r="K315" i="12"/>
  <c r="F31" i="8"/>
  <c r="H31" i="8" s="1"/>
  <c r="G31" i="8"/>
  <c r="I31" i="8" s="1"/>
  <c r="G10" i="8"/>
  <c r="I10" i="8" s="1"/>
  <c r="F10" i="8"/>
  <c r="H10" i="8" s="1"/>
  <c r="F27" i="8"/>
  <c r="H27" i="8" s="1"/>
  <c r="G27" i="8"/>
  <c r="I27" i="8" s="1"/>
  <c r="S234" i="9"/>
  <c r="F39" i="8"/>
  <c r="H39" i="8" s="1"/>
  <c r="G39" i="8"/>
  <c r="I39" i="8" s="1"/>
  <c r="AJ469" i="9" l="1"/>
  <c r="AL484" i="9"/>
  <c r="AL484" i="12"/>
  <c r="AL490" i="12" s="1"/>
  <c r="AH408" i="9"/>
  <c r="AI408" i="9" s="1"/>
  <c r="X420" i="12"/>
  <c r="X469" i="12"/>
  <c r="X467" i="12"/>
  <c r="Z484" i="12"/>
  <c r="Z490" i="12" s="1"/>
  <c r="X434" i="12"/>
  <c r="S400" i="12"/>
  <c r="X482" i="12"/>
  <c r="AJ469" i="12"/>
  <c r="AJ420" i="12"/>
  <c r="AJ467" i="12"/>
  <c r="AJ453" i="12"/>
  <c r="E315" i="12"/>
  <c r="Z407" i="12"/>
  <c r="AL407" i="12"/>
  <c r="Z499" i="9"/>
  <c r="Y490" i="9"/>
  <c r="N354" i="9"/>
  <c r="AN469" i="12"/>
  <c r="AO469" i="12" s="1"/>
  <c r="E71" i="8"/>
  <c r="E73" i="8"/>
  <c r="AD434" i="9"/>
  <c r="C71" i="8"/>
  <c r="F71" i="8" s="1"/>
  <c r="H71" i="8" s="1"/>
  <c r="AD482" i="9"/>
  <c r="AD453" i="9"/>
  <c r="AD467" i="9"/>
  <c r="C62" i="8"/>
  <c r="F62" i="8" s="1"/>
  <c r="H62" i="8" s="1"/>
  <c r="C73" i="8"/>
  <c r="F73" i="8" s="1"/>
  <c r="H73" i="8" s="1"/>
  <c r="AN408" i="9"/>
  <c r="AO408" i="9" s="1"/>
  <c r="AD469" i="9"/>
  <c r="AD420" i="9"/>
  <c r="AF484" i="9"/>
  <c r="AH484" i="9" s="1"/>
  <c r="AI484" i="9" s="1"/>
  <c r="AD469" i="12"/>
  <c r="AN481" i="9"/>
  <c r="AO481" i="9" s="1"/>
  <c r="S354" i="9"/>
  <c r="S354" i="12"/>
  <c r="G56" i="8"/>
  <c r="I56" i="8" s="1"/>
  <c r="F56" i="8"/>
  <c r="H56" i="8" s="1"/>
  <c r="AN481" i="12"/>
  <c r="AO481" i="12" s="1"/>
  <c r="C55" i="8"/>
  <c r="F50" i="8"/>
  <c r="H50" i="8" s="1"/>
  <c r="G50" i="8"/>
  <c r="I50" i="8" s="1"/>
  <c r="E15" i="8"/>
  <c r="G15" i="8" s="1"/>
  <c r="I15" i="8" s="1"/>
  <c r="AR408" i="12"/>
  <c r="AN408" i="12"/>
  <c r="AO408" i="12" s="1"/>
  <c r="AF484" i="12"/>
  <c r="AD408" i="12"/>
  <c r="AD434" i="12"/>
  <c r="AD467" i="12"/>
  <c r="AD420" i="12"/>
  <c r="AD453" i="12"/>
  <c r="AD482" i="12"/>
  <c r="AK484" i="9" l="1"/>
  <c r="AL490" i="9"/>
  <c r="Z489" i="12"/>
  <c r="Y489" i="12" s="1"/>
  <c r="Z499" i="12"/>
  <c r="AL499" i="12"/>
  <c r="AL489" i="12"/>
  <c r="AK489" i="12" s="1"/>
  <c r="Y499" i="9"/>
  <c r="Y484" i="12"/>
  <c r="AK484" i="12"/>
  <c r="AJ408" i="12"/>
  <c r="Y490" i="12"/>
  <c r="AK490" i="12"/>
  <c r="G73" i="8"/>
  <c r="I73" i="8" s="1"/>
  <c r="AF490" i="9"/>
  <c r="G71" i="8"/>
  <c r="I71" i="8" s="1"/>
  <c r="G62" i="8"/>
  <c r="I62" i="8" s="1"/>
  <c r="AE484" i="9"/>
  <c r="C74" i="8"/>
  <c r="AF490" i="12"/>
  <c r="AN484" i="12"/>
  <c r="AO484" i="12" s="1"/>
  <c r="AR484" i="12"/>
  <c r="AE484" i="12"/>
  <c r="G55" i="8"/>
  <c r="I55" i="8" s="1"/>
  <c r="F55" i="8"/>
  <c r="H55" i="8" s="1"/>
  <c r="AN482" i="12"/>
  <c r="AO482" i="12" s="1"/>
  <c r="N340" i="12"/>
  <c r="D76" i="8"/>
  <c r="N298" i="12"/>
  <c r="E67" i="8"/>
  <c r="G67" i="8" s="1"/>
  <c r="I67" i="8" s="1"/>
  <c r="AN482" i="9"/>
  <c r="AO482" i="9" s="1"/>
  <c r="N152" i="12"/>
  <c r="N308" i="12"/>
  <c r="N11" i="12"/>
  <c r="N140" i="12"/>
  <c r="N129" i="12"/>
  <c r="N212" i="12"/>
  <c r="N81" i="12"/>
  <c r="N38" i="12"/>
  <c r="N208" i="12"/>
  <c r="N343" i="12"/>
  <c r="N147" i="12"/>
  <c r="N242" i="12"/>
  <c r="M7" i="12"/>
  <c r="N52" i="12"/>
  <c r="N151" i="12"/>
  <c r="N345" i="12"/>
  <c r="N224" i="12"/>
  <c r="M176" i="12"/>
  <c r="N104" i="12"/>
  <c r="N42" i="12"/>
  <c r="N22" i="12"/>
  <c r="N256" i="12"/>
  <c r="AH494" i="12"/>
  <c r="AI494" i="12" s="1"/>
  <c r="N17" i="12"/>
  <c r="N118" i="12"/>
  <c r="N284" i="12"/>
  <c r="N226" i="12"/>
  <c r="AK499" i="12" l="1"/>
  <c r="AL489" i="9"/>
  <c r="AK489" i="9" s="1"/>
  <c r="AL499" i="9"/>
  <c r="AK499" i="9" s="1"/>
  <c r="AK490" i="9"/>
  <c r="F74" i="8"/>
  <c r="H74" i="8" s="1"/>
  <c r="C81" i="8"/>
  <c r="AF489" i="9"/>
  <c r="AF499" i="9"/>
  <c r="AF499" i="12"/>
  <c r="AF489" i="12"/>
  <c r="Y499" i="12"/>
  <c r="AH490" i="9"/>
  <c r="AI490" i="9" s="1"/>
  <c r="AH497" i="12"/>
  <c r="AI497" i="12" s="1"/>
  <c r="AH477" i="12"/>
  <c r="AI477" i="12" s="1"/>
  <c r="N159" i="12"/>
  <c r="AH473" i="12"/>
  <c r="AI473" i="12" s="1"/>
  <c r="N76" i="12"/>
  <c r="AH474" i="12"/>
  <c r="AI474" i="12" s="1"/>
  <c r="N77" i="12"/>
  <c r="C75" i="8"/>
  <c r="F75" i="8" s="1"/>
  <c r="H75" i="8" s="1"/>
  <c r="AE490" i="9"/>
  <c r="N342" i="12"/>
  <c r="N320" i="12"/>
  <c r="N49" i="12"/>
  <c r="N63" i="12"/>
  <c r="N40" i="12"/>
  <c r="N12" i="12"/>
  <c r="N114" i="12"/>
  <c r="N337" i="12"/>
  <c r="N297" i="12"/>
  <c r="N48" i="12"/>
  <c r="N303" i="12"/>
  <c r="N82" i="12"/>
  <c r="AH461" i="12"/>
  <c r="AI461" i="12" s="1"/>
  <c r="N341" i="12"/>
  <c r="N282" i="12"/>
  <c r="N67" i="12"/>
  <c r="N39" i="12"/>
  <c r="N125" i="12"/>
  <c r="N182" i="12"/>
  <c r="N277" i="12"/>
  <c r="N61" i="12"/>
  <c r="N309" i="12"/>
  <c r="N273" i="12"/>
  <c r="N223" i="12"/>
  <c r="N324" i="12"/>
  <c r="N157" i="12"/>
  <c r="N47" i="12"/>
  <c r="M301" i="12"/>
  <c r="N200" i="12"/>
  <c r="N141" i="12"/>
  <c r="N333" i="12"/>
  <c r="N69" i="12"/>
  <c r="N132" i="12"/>
  <c r="AH459" i="12"/>
  <c r="AI459" i="12" s="1"/>
  <c r="N328" i="12"/>
  <c r="N9" i="12"/>
  <c r="N219" i="12"/>
  <c r="M6" i="12"/>
  <c r="N189" i="12"/>
  <c r="N32" i="12"/>
  <c r="N37" i="12"/>
  <c r="N120" i="12"/>
  <c r="N70" i="12"/>
  <c r="N185" i="12"/>
  <c r="N8" i="12"/>
  <c r="N43" i="12"/>
  <c r="N131" i="12"/>
  <c r="N255" i="12"/>
  <c r="AH462" i="12"/>
  <c r="AI462" i="12" s="1"/>
  <c r="AH470" i="12"/>
  <c r="AI470" i="12" s="1"/>
  <c r="N10" i="12"/>
  <c r="C88" i="8"/>
  <c r="D77" i="8"/>
  <c r="N205" i="12"/>
  <c r="N79" i="12"/>
  <c r="N330" i="12"/>
  <c r="N126" i="12"/>
  <c r="N36" i="12"/>
  <c r="N268" i="12"/>
  <c r="N148" i="12"/>
  <c r="N204" i="12"/>
  <c r="N319" i="12"/>
  <c r="N153" i="12"/>
  <c r="N346" i="12"/>
  <c r="N150" i="12"/>
  <c r="N31" i="12"/>
  <c r="N144" i="12"/>
  <c r="N327" i="12"/>
  <c r="N206" i="12"/>
  <c r="N336" i="12"/>
  <c r="N65" i="12"/>
  <c r="N339" i="12"/>
  <c r="M248" i="12"/>
  <c r="N228" i="12"/>
  <c r="N115" i="12"/>
  <c r="N59" i="12"/>
  <c r="N7" i="12"/>
  <c r="N304" i="12"/>
  <c r="N349" i="12"/>
  <c r="N217" i="12"/>
  <c r="M300" i="12"/>
  <c r="N127" i="12"/>
  <c r="N57" i="12"/>
  <c r="N302" i="12"/>
  <c r="N269" i="12"/>
  <c r="N68" i="12"/>
  <c r="N201" i="12"/>
  <c r="N325" i="12"/>
  <c r="N248" i="12"/>
  <c r="N113" i="12"/>
  <c r="N280" i="12"/>
  <c r="N299" i="12"/>
  <c r="N122" i="12"/>
  <c r="N139" i="12"/>
  <c r="N210" i="12"/>
  <c r="N296" i="12"/>
  <c r="M173" i="12"/>
  <c r="M182" i="12"/>
  <c r="N71" i="12"/>
  <c r="N322" i="12"/>
  <c r="N216" i="12"/>
  <c r="N334" i="12"/>
  <c r="AH492" i="12"/>
  <c r="AI492" i="12" s="1"/>
  <c r="N227" i="12"/>
  <c r="N134" i="12"/>
  <c r="N105" i="12"/>
  <c r="N199" i="12"/>
  <c r="N163" i="12"/>
  <c r="N103" i="12"/>
  <c r="N258" i="12"/>
  <c r="N60" i="12"/>
  <c r="N34" i="12"/>
  <c r="N80" i="12"/>
  <c r="N95" i="12"/>
  <c r="N162" i="12"/>
  <c r="N209" i="12"/>
  <c r="N321" i="12"/>
  <c r="N281" i="12"/>
  <c r="N50" i="12"/>
  <c r="N62" i="12"/>
  <c r="N260" i="12"/>
  <c r="M95" i="12"/>
  <c r="N149" i="12"/>
  <c r="N263" i="12"/>
  <c r="N262" i="12"/>
  <c r="N348" i="12"/>
  <c r="N264" i="12"/>
  <c r="N15" i="12"/>
  <c r="N279" i="12"/>
  <c r="M189" i="12"/>
  <c r="M299" i="12"/>
  <c r="N146" i="12"/>
  <c r="N300" i="12"/>
  <c r="N117" i="12"/>
  <c r="AH456" i="12"/>
  <c r="AI456" i="12" s="1"/>
  <c r="N275" i="12"/>
  <c r="N203" i="12"/>
  <c r="N283" i="12"/>
  <c r="N220" i="12"/>
  <c r="N133" i="12"/>
  <c r="N323" i="12"/>
  <c r="N329" i="12"/>
  <c r="N261" i="12"/>
  <c r="N53" i="12"/>
  <c r="N214" i="12"/>
  <c r="N75" i="12"/>
  <c r="M296" i="12"/>
  <c r="N135" i="12"/>
  <c r="AR490" i="12"/>
  <c r="AE490" i="12"/>
  <c r="AN490" i="12"/>
  <c r="AO490" i="12" s="1"/>
  <c r="N229" i="12"/>
  <c r="N347" i="12"/>
  <c r="M101" i="12"/>
  <c r="AH455" i="12"/>
  <c r="AI455" i="12" s="1"/>
  <c r="M179" i="12"/>
  <c r="N58" i="12"/>
  <c r="AH458" i="12"/>
  <c r="AI458" i="12" s="1"/>
  <c r="N245" i="12"/>
  <c r="N246" i="12" s="1"/>
  <c r="N35" i="12"/>
  <c r="M15" i="12"/>
  <c r="N145" i="12"/>
  <c r="N21" i="12"/>
  <c r="N33" i="12"/>
  <c r="N202" i="12"/>
  <c r="N265" i="12"/>
  <c r="N137" i="12"/>
  <c r="E74" i="8"/>
  <c r="AN484" i="9"/>
  <c r="AO484" i="9" s="1"/>
  <c r="N222" i="12"/>
  <c r="N119" i="12"/>
  <c r="N215" i="12"/>
  <c r="N278" i="12"/>
  <c r="N64" i="12"/>
  <c r="AH421" i="12"/>
  <c r="AI421" i="12" s="1"/>
  <c r="N128" i="12"/>
  <c r="M94" i="12"/>
  <c r="N138" i="12"/>
  <c r="N225" i="12"/>
  <c r="N270" i="12"/>
  <c r="AH460" i="12"/>
  <c r="AI460" i="12" s="1"/>
  <c r="N301" i="12"/>
  <c r="N326" i="12"/>
  <c r="N124" i="12"/>
  <c r="N44" i="12"/>
  <c r="N116" i="12"/>
  <c r="N332" i="12"/>
  <c r="N45" i="12"/>
  <c r="N121" i="12"/>
  <c r="N259" i="12"/>
  <c r="N335" i="12"/>
  <c r="N221" i="12"/>
  <c r="N276" i="12"/>
  <c r="N142" i="12"/>
  <c r="N66" i="12"/>
  <c r="N101" i="12"/>
  <c r="N130" i="12"/>
  <c r="N179" i="12"/>
  <c r="N161" i="12"/>
  <c r="N207" i="12"/>
  <c r="N285" i="12"/>
  <c r="N143" i="12"/>
  <c r="N55" i="12"/>
  <c r="N271" i="12"/>
  <c r="N213" i="12"/>
  <c r="N23" i="12"/>
  <c r="N46" i="12"/>
  <c r="N56" i="12"/>
  <c r="N173" i="12"/>
  <c r="N272" i="12"/>
  <c r="N51" i="12"/>
  <c r="N344" i="12"/>
  <c r="N257" i="12"/>
  <c r="AN489" i="9" l="1"/>
  <c r="AO489" i="9" s="1"/>
  <c r="AE489" i="9"/>
  <c r="AH489" i="9"/>
  <c r="AI489" i="9" s="1"/>
  <c r="AN489" i="12"/>
  <c r="AO489" i="12" s="1"/>
  <c r="AE489" i="12"/>
  <c r="AH489" i="12"/>
  <c r="AI489" i="12" s="1"/>
  <c r="AH499" i="9"/>
  <c r="AI499" i="9" s="1"/>
  <c r="N54" i="12"/>
  <c r="AH481" i="12"/>
  <c r="AI481" i="12" s="1"/>
  <c r="N160" i="12"/>
  <c r="M11" i="12"/>
  <c r="AI457" i="12"/>
  <c r="AH457" i="12"/>
  <c r="M297" i="12"/>
  <c r="M12" i="12"/>
  <c r="AI495" i="12"/>
  <c r="AH495" i="12"/>
  <c r="AI493" i="12"/>
  <c r="AH493" i="12"/>
  <c r="N176" i="12"/>
  <c r="M308" i="12"/>
  <c r="AH471" i="12"/>
  <c r="AI471" i="12" s="1"/>
  <c r="N78" i="12"/>
  <c r="M242" i="12"/>
  <c r="N243" i="12" s="1"/>
  <c r="AH476" i="12"/>
  <c r="AI476" i="12" s="1"/>
  <c r="N158" i="12"/>
  <c r="AI496" i="12"/>
  <c r="AH496" i="12"/>
  <c r="M9" i="12"/>
  <c r="M309" i="12"/>
  <c r="M245" i="12"/>
  <c r="M298" i="12"/>
  <c r="M313" i="12"/>
  <c r="N313" i="12"/>
  <c r="N97" i="12"/>
  <c r="N94" i="12"/>
  <c r="AH454" i="12"/>
  <c r="M17" i="12"/>
  <c r="M8" i="12"/>
  <c r="M302" i="12"/>
  <c r="N286" i="12"/>
  <c r="N72" i="12"/>
  <c r="N350" i="12"/>
  <c r="N6" i="12"/>
  <c r="N13" i="12" s="1"/>
  <c r="M10" i="12"/>
  <c r="C76" i="8"/>
  <c r="AE499" i="9"/>
  <c r="D89" i="8"/>
  <c r="D87" i="8"/>
  <c r="AH431" i="12"/>
  <c r="AI431" i="12" s="1"/>
  <c r="AH449" i="12"/>
  <c r="AI449" i="12" s="1"/>
  <c r="N230" i="12"/>
  <c r="AH432" i="12"/>
  <c r="AI432" i="12" s="1"/>
  <c r="AH444" i="12"/>
  <c r="AI444" i="12" s="1"/>
  <c r="AH447" i="12"/>
  <c r="AI447" i="12" s="1"/>
  <c r="AH429" i="12"/>
  <c r="AI429" i="12" s="1"/>
  <c r="AH448" i="12"/>
  <c r="AI448" i="12" s="1"/>
  <c r="N186" i="12"/>
  <c r="N187" i="12" s="1"/>
  <c r="AH412" i="12"/>
  <c r="AI412" i="12" s="1"/>
  <c r="AH443" i="12"/>
  <c r="AI443" i="12" s="1"/>
  <c r="AH413" i="12"/>
  <c r="AI413" i="12" s="1"/>
  <c r="N331" i="12"/>
  <c r="N180" i="12"/>
  <c r="AH440" i="12"/>
  <c r="AI440" i="12" s="1"/>
  <c r="AH437" i="12"/>
  <c r="AI437" i="12" s="1"/>
  <c r="AH415" i="12"/>
  <c r="AI415" i="12" s="1"/>
  <c r="AH475" i="12"/>
  <c r="AI475" i="12" s="1"/>
  <c r="M305" i="12"/>
  <c r="AH446" i="12"/>
  <c r="AI446" i="12" s="1"/>
  <c r="N41" i="12"/>
  <c r="AH410" i="12"/>
  <c r="AI410" i="12" s="1"/>
  <c r="AH442" i="12"/>
  <c r="AI442" i="12" s="1"/>
  <c r="AH425" i="12"/>
  <c r="AI425" i="12" s="1"/>
  <c r="AH472" i="12"/>
  <c r="AI472" i="12" s="1"/>
  <c r="N267" i="12"/>
  <c r="AH423" i="12"/>
  <c r="AI423" i="12" s="1"/>
  <c r="AH416" i="12"/>
  <c r="AI416" i="12" s="1"/>
  <c r="M24" i="12"/>
  <c r="AH414" i="12"/>
  <c r="AI414" i="12" s="1"/>
  <c r="AH438" i="12"/>
  <c r="AI438" i="12" s="1"/>
  <c r="AH430" i="12"/>
  <c r="AI430" i="12" s="1"/>
  <c r="AH439" i="12"/>
  <c r="AI439" i="12" s="1"/>
  <c r="AH422" i="12"/>
  <c r="AI422" i="12" s="1"/>
  <c r="AH411" i="12"/>
  <c r="AI411" i="12" s="1"/>
  <c r="E75" i="8"/>
  <c r="G75" i="8" s="1"/>
  <c r="I75" i="8" s="1"/>
  <c r="G74" i="8"/>
  <c r="I74" i="8" s="1"/>
  <c r="AR499" i="12"/>
  <c r="AE499" i="12"/>
  <c r="AN499" i="12"/>
  <c r="AO499" i="12" s="1"/>
  <c r="E50" i="2"/>
  <c r="E53" i="2" s="1"/>
  <c r="E56" i="2" s="1"/>
  <c r="E65" i="2" s="1"/>
  <c r="N211" i="12"/>
  <c r="N123" i="12"/>
  <c r="AH479" i="12"/>
  <c r="AI479" i="12" s="1"/>
  <c r="AH478" i="12"/>
  <c r="AI478" i="12" s="1"/>
  <c r="AH480" i="12"/>
  <c r="AI480" i="12" s="1"/>
  <c r="AH436" i="12"/>
  <c r="AI436" i="12" s="1"/>
  <c r="AH424" i="12"/>
  <c r="AI424" i="12" s="1"/>
  <c r="AH445" i="12"/>
  <c r="AI445" i="12" s="1"/>
  <c r="AN490" i="9"/>
  <c r="AO490" i="9" s="1"/>
  <c r="N251" i="12"/>
  <c r="N252" i="12" s="1"/>
  <c r="C87" i="8" l="1"/>
  <c r="C84" i="8"/>
  <c r="N14" i="12"/>
  <c r="AH467" i="12"/>
  <c r="AI467" i="12" s="1"/>
  <c r="N164" i="12"/>
  <c r="M13" i="12"/>
  <c r="M14" i="12" s="1"/>
  <c r="AI454" i="12"/>
  <c r="AI450" i="12"/>
  <c r="AH450" i="12"/>
  <c r="AI417" i="12"/>
  <c r="AH417" i="12"/>
  <c r="AI418" i="12"/>
  <c r="AH418" i="12"/>
  <c r="AI451" i="12"/>
  <c r="AH451" i="12"/>
  <c r="N136" i="12"/>
  <c r="N24" i="12"/>
  <c r="N25" i="12" s="1"/>
  <c r="AH435" i="12"/>
  <c r="AI435" i="12" s="1"/>
  <c r="AI427" i="12"/>
  <c r="AH427" i="12"/>
  <c r="AI433" i="12"/>
  <c r="AH433" i="12"/>
  <c r="AI426" i="12"/>
  <c r="AH426" i="12"/>
  <c r="N83" i="12"/>
  <c r="M97" i="12"/>
  <c r="AI419" i="12"/>
  <c r="AH419" i="12"/>
  <c r="N154" i="12"/>
  <c r="M186" i="12"/>
  <c r="N305" i="12"/>
  <c r="N306" i="12" s="1"/>
  <c r="AI452" i="12"/>
  <c r="AH452" i="12"/>
  <c r="AI428" i="12"/>
  <c r="AH428" i="12"/>
  <c r="N106" i="12"/>
  <c r="N107" i="12" s="1"/>
  <c r="F76" i="8"/>
  <c r="H76" i="8" s="1"/>
  <c r="C77" i="8"/>
  <c r="F77" i="8" s="1"/>
  <c r="H77" i="8" s="1"/>
  <c r="AH434" i="12"/>
  <c r="AI434" i="12" s="1"/>
  <c r="AH482" i="12"/>
  <c r="AI482" i="12" s="1"/>
  <c r="N352" i="12"/>
  <c r="N232" i="12"/>
  <c r="M310" i="12"/>
  <c r="M251" i="12"/>
  <c r="E76" i="8"/>
  <c r="AN499" i="9"/>
  <c r="AO499" i="9" s="1"/>
  <c r="AH420" i="12"/>
  <c r="AI420" i="12" s="1"/>
  <c r="N156" i="12"/>
  <c r="N109" i="12" l="1"/>
  <c r="N27" i="12"/>
  <c r="M109" i="12"/>
  <c r="AM417" i="12"/>
  <c r="AG417" i="12"/>
  <c r="M27" i="12"/>
  <c r="M106" i="12"/>
  <c r="N195" i="12"/>
  <c r="N196" i="12" s="1"/>
  <c r="N74" i="12"/>
  <c r="AG410" i="12"/>
  <c r="AG416" i="12"/>
  <c r="AG414" i="12"/>
  <c r="AG411" i="12"/>
  <c r="N288" i="12"/>
  <c r="AM419" i="12"/>
  <c r="AG419" i="12"/>
  <c r="AG412" i="12"/>
  <c r="N354" i="12"/>
  <c r="N310" i="12"/>
  <c r="N311" i="12" s="1"/>
  <c r="AG413" i="12"/>
  <c r="AH453" i="12"/>
  <c r="AI453" i="12" s="1"/>
  <c r="AG415" i="12"/>
  <c r="AM418" i="12"/>
  <c r="AG418" i="12"/>
  <c r="N290" i="12"/>
  <c r="E77" i="8"/>
  <c r="G77" i="8" s="1"/>
  <c r="I77" i="8" s="1"/>
  <c r="C89" i="8"/>
  <c r="G76" i="8"/>
  <c r="I76" i="8" s="1"/>
  <c r="N234" i="12"/>
  <c r="M195" i="12"/>
  <c r="N166" i="12"/>
  <c r="M315" i="12"/>
  <c r="N85" i="12" l="1"/>
  <c r="AH469" i="12"/>
  <c r="AI469" i="12" s="1"/>
  <c r="N315" i="12"/>
  <c r="N316" i="12" s="1"/>
  <c r="AH490" i="12" l="1"/>
  <c r="AI490" i="12" s="1"/>
  <c r="AH484" i="12"/>
  <c r="AI484" i="12" s="1"/>
  <c r="AH408" i="12"/>
  <c r="AI408" i="12" s="1"/>
  <c r="D88" i="8" l="1"/>
  <c r="AH499" i="12" l="1"/>
  <c r="AI499" i="12"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User</author>
  </authors>
  <commentList>
    <comment ref="G185" authorId="0" shapeId="0" xr:uid="{524C8AC4-EAAC-42E3-9B09-6027F2B782C1}">
      <text>
        <r>
          <rPr>
            <b/>
            <sz val="9"/>
            <color indexed="81"/>
            <rFont val="Tahoma"/>
            <family val="2"/>
          </rPr>
          <t>User:</t>
        </r>
        <r>
          <rPr>
            <sz val="9"/>
            <color indexed="81"/>
            <rFont val="Tahoma"/>
            <family val="2"/>
          </rPr>
          <t xml:space="preserve">
</t>
        </r>
        <r>
          <rPr>
            <sz val="18"/>
            <color indexed="81"/>
            <rFont val="Tahoma"/>
            <family val="2"/>
          </rPr>
          <t>ajuster saisonalite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AO2" authorId="0" shapeId="0" xr:uid="{24D1C81B-E378-4A39-889D-4C9D61AD3F2D}">
      <text>
        <r>
          <rPr>
            <sz val="11"/>
            <color theme="1"/>
            <rFont val="Arial"/>
            <family val="2"/>
            <scheme val="minor"/>
          </rPr>
          <t>SI #N/A compte non intégré = erreur</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AO2" authorId="0" shapeId="0" xr:uid="{7E135630-42A3-4842-B178-74B140B0BBD2}">
      <text>
        <r>
          <rPr>
            <sz val="11"/>
            <color theme="1"/>
            <rFont val="Arial"/>
            <family val="2"/>
            <scheme val="minor"/>
          </rPr>
          <t>SI #N/A compte non intégré = erreur</t>
        </r>
      </text>
    </comment>
  </commentList>
</comments>
</file>

<file path=xl/metadata.xml><?xml version="1.0" encoding="utf-8"?>
<metadata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xmlns:xda="http://schemas.microsoft.com/office/spreadsheetml/2017/dynamicarray"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<sst xmlns="http://schemas.openxmlformats.org/spreadsheetml/2006/main" count="13877" uniqueCount="2722">
  <si>
    <t>Compagnie</t>
  </si>
  <si>
    <t>Volks</t>
  </si>
  <si>
    <t>Mois</t>
  </si>
  <si>
    <t>YTD</t>
  </si>
  <si>
    <t>Mois Courant</t>
  </si>
  <si>
    <t>Décembre</t>
  </si>
  <si>
    <t>Janvier</t>
  </si>
  <si>
    <t>Année</t>
  </si>
  <si>
    <t>Février</t>
  </si>
  <si>
    <t>Mars</t>
  </si>
  <si>
    <t>Avril</t>
  </si>
  <si>
    <t>Mai</t>
  </si>
  <si>
    <t>Juin</t>
  </si>
  <si>
    <t>Sélectionner le mois en B3</t>
  </si>
  <si>
    <t>Juillet</t>
  </si>
  <si>
    <t>Août</t>
  </si>
  <si>
    <t>Vérifier s'il y a des #N/A dans les colonnes T à X des onlgets de BV</t>
  </si>
  <si>
    <t>Septembre</t>
  </si>
  <si>
    <t>Octobre</t>
  </si>
  <si>
    <t>Novembre</t>
  </si>
  <si>
    <t>BILAN</t>
  </si>
  <si>
    <t>Encaisse</t>
  </si>
  <si>
    <t>Marge de crédit</t>
  </si>
  <si>
    <t>Total Trésorerie et équivalent de Trésorerie</t>
  </si>
  <si>
    <t>Portion Court Terme de la Dette Long Terme</t>
  </si>
  <si>
    <t>Recevables Contrats en Transit</t>
  </si>
  <si>
    <t>Recevables Véhicules</t>
  </si>
  <si>
    <t>Avances à payer</t>
  </si>
  <si>
    <t>Recevables Manufacturier</t>
  </si>
  <si>
    <t>Comptes à Payer Fournisseurs</t>
  </si>
  <si>
    <t>Recevables Pièces et Service</t>
  </si>
  <si>
    <t>Taxes de Vente à Payer</t>
  </si>
  <si>
    <t>Recevables Garantie Manufacturier</t>
  </si>
  <si>
    <t>Impôts à payer</t>
  </si>
  <si>
    <t>Recevables Carrosserie</t>
  </si>
  <si>
    <t>Dépôts de Client</t>
  </si>
  <si>
    <t>Recevables Intercos</t>
  </si>
  <si>
    <t>Payables Intercos</t>
  </si>
  <si>
    <t>Recevables Autres</t>
  </si>
  <si>
    <t>Autres Comptes à Payer</t>
  </si>
  <si>
    <t>Total Comptes à Recevoir</t>
  </si>
  <si>
    <t>Total Comptes à Payer</t>
  </si>
  <si>
    <t>Inventaire Véhicules Neufs</t>
  </si>
  <si>
    <t>Effet à Payer Véhicules Neufs</t>
  </si>
  <si>
    <t>Inventaire Véhicules Usagés</t>
  </si>
  <si>
    <t>Effet à Payer Véhicules Usagés</t>
  </si>
  <si>
    <t>Inventaire Pièces, Pneus, Huile</t>
  </si>
  <si>
    <t>Total Effets à Payer</t>
  </si>
  <si>
    <t>Total Inventaires</t>
  </si>
  <si>
    <t>Salaires à Payer</t>
  </si>
  <si>
    <t>Avances à recevoir</t>
  </si>
  <si>
    <t>DAS à Payer</t>
  </si>
  <si>
    <t>Travaux en Cours</t>
  </si>
  <si>
    <t>Autres Courus</t>
  </si>
  <si>
    <t>Sous-Traitance</t>
  </si>
  <si>
    <t>[...]</t>
  </si>
  <si>
    <t>Frais Payés d'Avance</t>
  </si>
  <si>
    <t>Total Frais Courus</t>
  </si>
  <si>
    <t>Total Autres</t>
  </si>
  <si>
    <t>Total Passif Court Terme</t>
  </si>
  <si>
    <t>Total Actif Court Terme</t>
  </si>
  <si>
    <t>Impôts Futurs à payer</t>
  </si>
  <si>
    <t>Terrain</t>
  </si>
  <si>
    <t>Avances Long Terme à Payer</t>
  </si>
  <si>
    <t>Bâtisse</t>
  </si>
  <si>
    <t>Hypothèque à Payer</t>
  </si>
  <si>
    <t>Améliorations Locatives</t>
  </si>
  <si>
    <t>Dette à Long Terme</t>
  </si>
  <si>
    <t>Améliorations Locatives Permanentes</t>
  </si>
  <si>
    <t>Autres Dettes à Long Terme</t>
  </si>
  <si>
    <t>Équipements Service</t>
  </si>
  <si>
    <t>Mobilier</t>
  </si>
  <si>
    <t>Équipements Informatique</t>
  </si>
  <si>
    <t>Équipements Téléphonique</t>
  </si>
  <si>
    <t>Total Passif long terme</t>
  </si>
  <si>
    <t>Enseigne</t>
  </si>
  <si>
    <t>Total Immobilisations Nettes</t>
  </si>
  <si>
    <t>Total Passifs</t>
  </si>
  <si>
    <t>Avances à Recevoir Long Terme</t>
  </si>
  <si>
    <t>Achalandage</t>
  </si>
  <si>
    <t>Capital Actions</t>
  </si>
  <si>
    <t>Apport</t>
  </si>
  <si>
    <t>Bénéfices non répartis</t>
  </si>
  <si>
    <t>Dividendes</t>
  </si>
  <si>
    <t>Total Actif Long Terme</t>
  </si>
  <si>
    <t>Total Capitaux Propres / Avoir</t>
  </si>
  <si>
    <t>Total Actif</t>
  </si>
  <si>
    <t>Total Passif et Capitaux Propres / Avoir</t>
  </si>
  <si>
    <t>Véhicules neufs</t>
  </si>
  <si>
    <t>UNITE</t>
  </si>
  <si>
    <t>$P/UNITE</t>
  </si>
  <si>
    <t>$PROFITS</t>
  </si>
  <si>
    <t>Ventes nettes</t>
  </si>
  <si>
    <t>Autos détail</t>
  </si>
  <si>
    <t>Camions détail</t>
  </si>
  <si>
    <t>Sprinter</t>
  </si>
  <si>
    <t>Moto détail</t>
  </si>
  <si>
    <t>Total Neufs</t>
  </si>
  <si>
    <t>Ex-Démos et courtoisies</t>
  </si>
  <si>
    <t>Flottes</t>
  </si>
  <si>
    <t>Rachat bail</t>
  </si>
  <si>
    <t>Rev. Finances</t>
  </si>
  <si>
    <t>Rev. Protections</t>
  </si>
  <si>
    <t>Rev. Autres</t>
  </si>
  <si>
    <t>Total F&amp;I</t>
  </si>
  <si>
    <t>Total Dépt. Neufs</t>
  </si>
  <si>
    <t>DEPENSES</t>
  </si>
  <si>
    <t>Comm. vendeurs</t>
  </si>
  <si>
    <t>Comm. F&amp;I</t>
  </si>
  <si>
    <t>Frais de livraison</t>
  </si>
  <si>
    <t>Service gratuit 1</t>
  </si>
  <si>
    <t>Entretien stock</t>
  </si>
  <si>
    <t>Publicité 1</t>
  </si>
  <si>
    <t>Intérêt de gros</t>
  </si>
  <si>
    <t>TOTAL VARIABLES</t>
  </si>
  <si>
    <t>% brut</t>
  </si>
  <si>
    <t>Salaires cadres</t>
  </si>
  <si>
    <t>Salaires commis</t>
  </si>
  <si>
    <t>Salaires autres</t>
  </si>
  <si>
    <t>Salaires spécialistes</t>
  </si>
  <si>
    <t>Salaires en absences</t>
  </si>
  <si>
    <t>Déduction à la source</t>
  </si>
  <si>
    <t>Bénéfices marginaux</t>
  </si>
  <si>
    <t>Csst</t>
  </si>
  <si>
    <t>TOTAL PERSONNEL</t>
  </si>
  <si>
    <t>Publicité 2</t>
  </si>
  <si>
    <t>Service gratuit 2</t>
  </si>
  <si>
    <t>Frais véhicules de cie</t>
  </si>
  <si>
    <t>Informatique</t>
  </si>
  <si>
    <t>Frais de déplacement</t>
  </si>
  <si>
    <t>Services extérieurs</t>
  </si>
  <si>
    <t>Fournitures autres</t>
  </si>
  <si>
    <t>Uniformes</t>
  </si>
  <si>
    <t>Papeterie</t>
  </si>
  <si>
    <t>Téléphone</t>
  </si>
  <si>
    <t>Frais postaux</t>
  </si>
  <si>
    <t>Divers</t>
  </si>
  <si>
    <t>Formation</t>
  </si>
  <si>
    <t>Frais bancaires</t>
  </si>
  <si>
    <t>TOTAL SEMI-FIXES</t>
  </si>
  <si>
    <t>TOTAL DES DÉPENSES</t>
  </si>
  <si>
    <t>Programme neuf 1</t>
  </si>
  <si>
    <t>Programme neuf 2</t>
  </si>
  <si>
    <t>Programme neuf 3</t>
  </si>
  <si>
    <t>Holdbacks</t>
  </si>
  <si>
    <t>Frais administration</t>
  </si>
  <si>
    <t>AUTRES REVENUS</t>
  </si>
  <si>
    <t>PROFIT DÉPARTEMENTAL</t>
  </si>
  <si>
    <t>Véhicules usagés</t>
  </si>
  <si>
    <t>Certifié</t>
  </si>
  <si>
    <t>Non Certifié</t>
  </si>
  <si>
    <t>Total Usagés</t>
  </si>
  <si>
    <t>Ventes au Gros</t>
  </si>
  <si>
    <t>Total Dépt. Usagés</t>
  </si>
  <si>
    <t>Programme used 1</t>
  </si>
  <si>
    <t>Programme used 2</t>
  </si>
  <si>
    <t>Programme used 3</t>
  </si>
  <si>
    <t>Service</t>
  </si>
  <si>
    <t>#</t>
  </si>
  <si>
    <t>$VENTES</t>
  </si>
  <si>
    <t>M/O Client</t>
  </si>
  <si>
    <t>% profit / ventes</t>
  </si>
  <si>
    <t>M/O Garantie</t>
  </si>
  <si>
    <t>M/O Interne</t>
  </si>
  <si>
    <t>M/O Esthétique</t>
  </si>
  <si>
    <t>Ajustement M/O</t>
  </si>
  <si>
    <t>Sous-total M/O</t>
  </si>
  <si>
    <t>% protit / ventes</t>
  </si>
  <si>
    <t>Sous-traitement</t>
  </si>
  <si>
    <t>M.O. Recond. MCPA</t>
  </si>
  <si>
    <t>Total Mécanique</t>
  </si>
  <si>
    <t>%brut</t>
  </si>
  <si>
    <t>Carrosserie</t>
  </si>
  <si>
    <t>M/O Sous-traitement</t>
  </si>
  <si>
    <t>M/O Carrosserie</t>
  </si>
  <si>
    <t>M/O Esthétique Carr.</t>
  </si>
  <si>
    <t>Pièces</t>
  </si>
  <si>
    <t>% P. BRUT</t>
  </si>
  <si>
    <t>Pièces Ro Clients</t>
  </si>
  <si>
    <t>Pièces Ro Carrosserie</t>
  </si>
  <si>
    <t>P/A Garantie</t>
  </si>
  <si>
    <t>Ventes Internes</t>
  </si>
  <si>
    <t>Ventes Détails</t>
  </si>
  <si>
    <t>Ventes de Gros</t>
  </si>
  <si>
    <t>Escomptes</t>
  </si>
  <si>
    <t>Rectif. Inventaire</t>
  </si>
  <si>
    <t>Sous-total Pièces</t>
  </si>
  <si>
    <t>Ventes Pneus</t>
  </si>
  <si>
    <t>Huiles et Graisse</t>
  </si>
  <si>
    <t>Sous-total Pièces et Acc.</t>
  </si>
  <si>
    <t>Autostock</t>
  </si>
  <si>
    <t>Total Dépt. Pièces</t>
  </si>
  <si>
    <t>Boutique</t>
  </si>
  <si>
    <t>Total Dépt. Boutique</t>
  </si>
  <si>
    <t>TOTAL  DES  REVENUS  ET  DÉPENSES</t>
  </si>
  <si>
    <t>%P.Brut</t>
  </si>
  <si>
    <t>$/Unite</t>
  </si>
  <si>
    <t>$TOTAL</t>
  </si>
  <si>
    <t>Profit brut</t>
  </si>
  <si>
    <t>DÉPENSES</t>
  </si>
  <si>
    <t>Salaires propriétaire</t>
  </si>
  <si>
    <t>Loyer</t>
  </si>
  <si>
    <t>Taxes foncières</t>
  </si>
  <si>
    <t>Taxes d`affaires</t>
  </si>
  <si>
    <t>Taxe sur le capital</t>
  </si>
  <si>
    <t>Assurances</t>
  </si>
  <si>
    <t>Chauffage, éclairage</t>
  </si>
  <si>
    <t>Honoraires</t>
  </si>
  <si>
    <t>Réparation équipement</t>
  </si>
  <si>
    <t>Location équipement</t>
  </si>
  <si>
    <t>Dons</t>
  </si>
  <si>
    <t>TOTAL DÉPENSES FIXES</t>
  </si>
  <si>
    <t>Revenus autres</t>
  </si>
  <si>
    <t>TOTAL AUTRES REVENUS</t>
  </si>
  <si>
    <t>BAIIA OPÉRATIONNEL</t>
  </si>
  <si>
    <t>%vte</t>
  </si>
  <si>
    <t>CALCUL DU PROFIT NET</t>
  </si>
  <si>
    <t>Amortissement</t>
  </si>
  <si>
    <t>Intérêts sur marge</t>
  </si>
  <si>
    <t>Intérêts sur prêt</t>
  </si>
  <si>
    <t>Intérêts sur avance</t>
  </si>
  <si>
    <t>Profit Net</t>
  </si>
  <si>
    <t>PARK AVENUE VOLKSWAGEN</t>
  </si>
  <si>
    <t>Forecast Immobilisation 2022</t>
  </si>
  <si>
    <t>Concession</t>
  </si>
  <si>
    <t>Budgété / Non budgété</t>
  </si>
  <si>
    <t>Projet</t>
  </si>
  <si>
    <t>Catégorie Immo</t>
  </si>
  <si>
    <t>Total forecast</t>
  </si>
  <si>
    <t>Budget Annuel</t>
  </si>
  <si>
    <t>Écart vs budget</t>
  </si>
  <si>
    <t>January</t>
  </si>
  <si>
    <t>February</t>
  </si>
  <si>
    <t>March</t>
  </si>
  <si>
    <t>April</t>
  </si>
  <si>
    <t>May</t>
  </si>
  <si>
    <t>June</t>
  </si>
  <si>
    <t>July</t>
  </si>
  <si>
    <t>August</t>
  </si>
  <si>
    <t>September</t>
  </si>
  <si>
    <t>October</t>
  </si>
  <si>
    <t>November</t>
  </si>
  <si>
    <t>December</t>
  </si>
  <si>
    <t>Raison / Description</t>
  </si>
  <si>
    <t>Total</t>
  </si>
  <si>
    <t>oui</t>
  </si>
  <si>
    <t>non</t>
  </si>
  <si>
    <t>Description</t>
  </si>
  <si>
    <t>#Contrôle</t>
  </si>
  <si>
    <t>Marque</t>
  </si>
  <si>
    <t>Modèle</t>
  </si>
  <si>
    <t>$ Inventaire</t>
  </si>
  <si>
    <t>$ Financé</t>
  </si>
  <si>
    <t>NIV</t>
  </si>
  <si>
    <t>Jours en stock</t>
  </si>
  <si>
    <t>2022</t>
  </si>
  <si>
    <t>TIGUAN</t>
  </si>
  <si>
    <t>CTRL</t>
  </si>
  <si>
    <t>ATLAS</t>
  </si>
  <si>
    <t>Unités</t>
  </si>
  <si>
    <t>2023</t>
  </si>
  <si>
    <t>JETTA SEDAN</t>
  </si>
  <si>
    <t>2018</t>
  </si>
  <si>
    <t>VOLKSWAGEN</t>
  </si>
  <si>
    <t>2021</t>
  </si>
  <si>
    <t>ATLAS CROSS SPO</t>
  </si>
  <si>
    <t>5188P</t>
  </si>
  <si>
    <t>2011</t>
  </si>
  <si>
    <t>3VWLL7AJ3BM097101</t>
  </si>
  <si>
    <t>GOLF</t>
  </si>
  <si>
    <t>Moyenne</t>
  </si>
  <si>
    <t>2019</t>
  </si>
  <si>
    <t>Plus de 90 Jours</t>
  </si>
  <si>
    <t>JETTA</t>
  </si>
  <si>
    <t>2020</t>
  </si>
  <si>
    <t>GOLF GTI</t>
  </si>
  <si>
    <t>2017</t>
  </si>
  <si>
    <t>5291P</t>
  </si>
  <si>
    <t>E-GOLF</t>
  </si>
  <si>
    <t>WVWPR7AU2LW903993</t>
  </si>
  <si>
    <t>New</t>
  </si>
  <si>
    <t>Actual</t>
  </si>
  <si>
    <t>Budget</t>
  </si>
  <si>
    <t>▲ Budget</t>
  </si>
  <si>
    <t>% ▲ Budget</t>
  </si>
  <si>
    <t>Commentaires</t>
  </si>
  <si>
    <t>Units</t>
  </si>
  <si>
    <t>Front Margin</t>
  </si>
  <si>
    <t>Front margin / unit</t>
  </si>
  <si>
    <t>$ Salaires et commission</t>
  </si>
  <si>
    <t>% Salaires et commission</t>
  </si>
  <si>
    <t>Back Margin</t>
  </si>
  <si>
    <t>Back Margin / unit</t>
  </si>
  <si>
    <t>$ commission FI</t>
  </si>
  <si>
    <t>% commission FI</t>
  </si>
  <si>
    <t>Variable fees</t>
  </si>
  <si>
    <t>Variable fees / units</t>
  </si>
  <si>
    <t>Other Revenues</t>
  </si>
  <si>
    <t>Inventory</t>
  </si>
  <si>
    <t>$</t>
  </si>
  <si>
    <t>Used</t>
  </si>
  <si>
    <t>Revenus</t>
  </si>
  <si>
    <t>Gross margin</t>
  </si>
  <si>
    <t>$ Revenus / #WO client</t>
  </si>
  <si>
    <t>$ Revenus / #WO garantie</t>
  </si>
  <si>
    <t>Lost time</t>
  </si>
  <si>
    <t>Total salaries</t>
  </si>
  <si>
    <t>Salaries</t>
  </si>
  <si>
    <t>Fringes</t>
  </si>
  <si>
    <t>Total salaries / Revenus</t>
  </si>
  <si>
    <t>Pieces</t>
  </si>
  <si>
    <t>Clients</t>
  </si>
  <si>
    <t>Garantie</t>
  </si>
  <si>
    <t>Wholesale</t>
  </si>
  <si>
    <t>Tires</t>
  </si>
  <si>
    <t>All others</t>
  </si>
  <si>
    <t>Others</t>
  </si>
  <si>
    <t>Total salaries / Gross profits</t>
  </si>
  <si>
    <t>Headcounts</t>
  </si>
  <si>
    <t>Marketing</t>
  </si>
  <si>
    <t>Other semi-fixed expenses</t>
  </si>
  <si>
    <t>Floor plan interest</t>
  </si>
  <si>
    <t>Others Revenues</t>
  </si>
  <si>
    <t>P&amp;L</t>
  </si>
  <si>
    <t>Selling and Marketing</t>
  </si>
  <si>
    <t>S&amp;M / Brut</t>
  </si>
  <si>
    <t>General &amp; administrative</t>
  </si>
  <si>
    <t>G&amp;A / Brut</t>
  </si>
  <si>
    <t>EBITDA</t>
  </si>
  <si>
    <t>EBITDA %</t>
  </si>
  <si>
    <t>EBIT</t>
  </si>
  <si>
    <t>EBIT %</t>
  </si>
  <si>
    <t>Écart Fav / (Défav)</t>
  </si>
  <si>
    <t xml:space="preserve"> </t>
  </si>
  <si>
    <t>X</t>
  </si>
  <si>
    <t>O</t>
  </si>
  <si>
    <t>U</t>
  </si>
  <si>
    <t>NB</t>
  </si>
  <si>
    <t>*** NE PAS EFFACER / Pour An Précédente ***</t>
  </si>
  <si>
    <t>BUDGET  ORIGINAL</t>
  </si>
  <si>
    <t>RÉALISATION</t>
  </si>
  <si>
    <t>ANNÉE  PRÉCÉDENTE</t>
  </si>
  <si>
    <t>ÉCART réel / original</t>
  </si>
  <si>
    <t>NEUF</t>
  </si>
  <si>
    <t>$P/UNITÉ</t>
  </si>
  <si>
    <t>USAGE</t>
  </si>
  <si>
    <t>Véhicules neufsVentes nettes</t>
  </si>
  <si>
    <t>SERVICE</t>
  </si>
  <si>
    <t>Véhicules neufsAutos détail</t>
  </si>
  <si>
    <t>CARROSSERIE</t>
  </si>
  <si>
    <t>Véhicules neufsCamions détail</t>
  </si>
  <si>
    <t>PIECES</t>
  </si>
  <si>
    <t>Véhicules neufsSprinter</t>
  </si>
  <si>
    <t>Véhicules neufsMoto détail</t>
  </si>
  <si>
    <t>Véhicules neufs[...]</t>
  </si>
  <si>
    <t>Véhicules neufsTotal Neufs</t>
  </si>
  <si>
    <t>Véhicules neufsEx-Démos et courtoisies</t>
  </si>
  <si>
    <t>Véhicules neufsFlottes</t>
  </si>
  <si>
    <t>Véhicules neufsRachat bail</t>
  </si>
  <si>
    <t>Véhicules neufsRev. Finances</t>
  </si>
  <si>
    <t>Véhicules neufsRev. Protections</t>
  </si>
  <si>
    <t>Véhicules neufsRev. Autres</t>
  </si>
  <si>
    <t>Véhicules neufsTotal F&amp;I</t>
  </si>
  <si>
    <t>Véhicules neufsTotal Dépt. Neufs</t>
  </si>
  <si>
    <t>Véhicules neufsDEPENSES</t>
  </si>
  <si>
    <t>Véhicules neufsComm. vendeurs</t>
  </si>
  <si>
    <t>Véhicules neufsComm. F&amp;I</t>
  </si>
  <si>
    <t>Véhicules neufsFrais de livraison</t>
  </si>
  <si>
    <t>Véhicules neufsService gratuit 1</t>
  </si>
  <si>
    <t>Véhicules neufsEntretien stock</t>
  </si>
  <si>
    <t>Véhicules neufsPublicité 1</t>
  </si>
  <si>
    <t>Véhicules neufsIntérêt de gros</t>
  </si>
  <si>
    <t>Véhicules neufsTOTAL VARIABLES</t>
  </si>
  <si>
    <t>Véhicules neufsSalaires cadres</t>
  </si>
  <si>
    <t>Véhicules neufsSalaires commis</t>
  </si>
  <si>
    <t>Véhicules neufsSalaires autres</t>
  </si>
  <si>
    <t>Véhicules neufsSalaires spécialistes</t>
  </si>
  <si>
    <t>Véhicules neufsSalaires en absences</t>
  </si>
  <si>
    <t>Véhicules neufsDéduction à la source</t>
  </si>
  <si>
    <t>Véhicules neufsBénéfices marginaux</t>
  </si>
  <si>
    <t>Véhicules neufsCsst</t>
  </si>
  <si>
    <t>Véhicules neufsTOTAL PERSONNEL</t>
  </si>
  <si>
    <t>Véhicules neufsPublicité 2</t>
  </si>
  <si>
    <t>Véhicules neufsService gratuit 2</t>
  </si>
  <si>
    <t>Véhicules neufsFrais véhicules de cie</t>
  </si>
  <si>
    <t>Véhicules neufsInformatique</t>
  </si>
  <si>
    <t>Véhicules neufsFrais de déplacement</t>
  </si>
  <si>
    <t>Véhicules neufsServices extérieurs</t>
  </si>
  <si>
    <t>Véhicules neufsFournitures autres</t>
  </si>
  <si>
    <t>Véhicules neufsUniformes</t>
  </si>
  <si>
    <t>Véhicules neufsPapeterie</t>
  </si>
  <si>
    <t>Véhicules neufsTéléphone</t>
  </si>
  <si>
    <t>Véhicules neufsFrais postaux</t>
  </si>
  <si>
    <t>Véhicules neufsDivers</t>
  </si>
  <si>
    <t>Véhicules neufsFormation</t>
  </si>
  <si>
    <t>Véhicules neufsFrais bancaires</t>
  </si>
  <si>
    <t>Véhicules neufsTOTAL SEMI-FIXES</t>
  </si>
  <si>
    <t>Véhicules neufsTOTAL DES DÉPENSES</t>
  </si>
  <si>
    <t>Véhicules neufsProgramme neuf 1</t>
  </si>
  <si>
    <t>Véhicules neufsProgramme neuf 2</t>
  </si>
  <si>
    <t>Véhicules neufsProgramme neuf 3</t>
  </si>
  <si>
    <t>Véhicules neufsHoldbacks</t>
  </si>
  <si>
    <t>Véhicules neufsFrais administration</t>
  </si>
  <si>
    <t>Véhicules neufsAUTRES REVENUS</t>
  </si>
  <si>
    <t>Véhicules neufsPROFIT DÉPARTEMENTAL</t>
  </si>
  <si>
    <t>Véhicules usagésVentes nettes</t>
  </si>
  <si>
    <t>Véhicules usagésCertifié</t>
  </si>
  <si>
    <t>Véhicules usagésNon Certifié</t>
  </si>
  <si>
    <t>Véhicules usagésVentes au Gros</t>
  </si>
  <si>
    <t>Véhicules usagésRev. Finances</t>
  </si>
  <si>
    <t>Véhicules usagésRev. Protections</t>
  </si>
  <si>
    <t>Véhicules usagésRev. Autres</t>
  </si>
  <si>
    <t>Véhicules usagésTotal F&amp;I</t>
  </si>
  <si>
    <t>Véhicules usagésTotal Dépt. Usagés</t>
  </si>
  <si>
    <t>Véhicules usagésDEPENSES</t>
  </si>
  <si>
    <t>Véhicules usagésComm. vendeurs</t>
  </si>
  <si>
    <t>Véhicules usagésComm. F&amp;I</t>
  </si>
  <si>
    <t>Véhicules usagésFrais de livraison</t>
  </si>
  <si>
    <t>Véhicules usagésService gratuit 1</t>
  </si>
  <si>
    <t>Véhicules usagésEntretien stock</t>
  </si>
  <si>
    <t>Véhicules usagésPublicité 1</t>
  </si>
  <si>
    <t>Véhicules usagésIntérêt de gros</t>
  </si>
  <si>
    <t>Véhicules usagés[...]</t>
  </si>
  <si>
    <t>Véhicules usagésTOTAL VARIABLES</t>
  </si>
  <si>
    <t>Véhicules usagésSalaires cadres</t>
  </si>
  <si>
    <t>Véhicules usagésSalaires commis</t>
  </si>
  <si>
    <t>Véhicules usagésSalaires autres</t>
  </si>
  <si>
    <t>Véhicules usagésSalaires spécialistes</t>
  </si>
  <si>
    <t>Véhicules usagésSalaires en absences</t>
  </si>
  <si>
    <t>Véhicules usagésDéduction à la source</t>
  </si>
  <si>
    <t>Véhicules usagésBénéfices marginaux</t>
  </si>
  <si>
    <t>Véhicules usagésCsst</t>
  </si>
  <si>
    <t>Véhicules usagésTOTAL PERSONNEL</t>
  </si>
  <si>
    <t>Véhicules usagésPublicité 2</t>
  </si>
  <si>
    <t>Véhicules usagésService gratuit 2</t>
  </si>
  <si>
    <t>Véhicules usagésFrais véhicules de cie</t>
  </si>
  <si>
    <t>Véhicules usagésInformatique</t>
  </si>
  <si>
    <t>Véhicules usagésFrais de déplacement</t>
  </si>
  <si>
    <t>Véhicules usagésServices extérieurs</t>
  </si>
  <si>
    <t>Véhicules usagésFournitures autres</t>
  </si>
  <si>
    <t>Véhicules usagésUniformes</t>
  </si>
  <si>
    <t>Véhicules usagésPapeterie</t>
  </si>
  <si>
    <t>Véhicules usagésTéléphone</t>
  </si>
  <si>
    <t>Véhicules usagésFrais postaux</t>
  </si>
  <si>
    <t>Véhicules usagésDivers</t>
  </si>
  <si>
    <t>Véhicules usagésFormation</t>
  </si>
  <si>
    <t>Véhicules usagésFrais bancaires</t>
  </si>
  <si>
    <t>Véhicules usagésTOTAL SEMI-FIXES</t>
  </si>
  <si>
    <t>Véhicules usagésTOTAL DES DÉPENSES</t>
  </si>
  <si>
    <t>Véhicules usagésProgramme used 1</t>
  </si>
  <si>
    <t>Véhicules usagésProgramme used 2</t>
  </si>
  <si>
    <t>Véhicules usagésProgramme used 3</t>
  </si>
  <si>
    <t>Véhicules usagésFrais administration</t>
  </si>
  <si>
    <t>% VOL</t>
  </si>
  <si>
    <t>ServiceM/O Client</t>
  </si>
  <si>
    <t>Service% profit / ventes</t>
  </si>
  <si>
    <t>ServiceM/O Garantie</t>
  </si>
  <si>
    <t>ServiceM/O Interne</t>
  </si>
  <si>
    <t>ServiceM/O Esthétique</t>
  </si>
  <si>
    <t>ServiceAjustement M/O</t>
  </si>
  <si>
    <t>ServiceSous-total M/O</t>
  </si>
  <si>
    <t>Service% protit / ventes</t>
  </si>
  <si>
    <t>ServiceSous-traitement</t>
  </si>
  <si>
    <t>ServiceM.O. Recond. MCPA</t>
  </si>
  <si>
    <t>ServiceTotal Mécanique</t>
  </si>
  <si>
    <t>ServiceDEPENSES</t>
  </si>
  <si>
    <t>ServiceSalaires cadres</t>
  </si>
  <si>
    <t>ServiceSalaires commis</t>
  </si>
  <si>
    <t>ServiceSalaires autres</t>
  </si>
  <si>
    <t>ServiceSalaires spécialistes</t>
  </si>
  <si>
    <t>Service[...]</t>
  </si>
  <si>
    <t>ServiceSalaires en absences</t>
  </si>
  <si>
    <t>ServiceDéduction à la source</t>
  </si>
  <si>
    <t>ServiceBénéfices marginaux</t>
  </si>
  <si>
    <t>ServiceCsst</t>
  </si>
  <si>
    <t>ServiceTOTAL PERSONNEL</t>
  </si>
  <si>
    <t>ServicePublicité 2</t>
  </si>
  <si>
    <t>ServiceService gratuit 2</t>
  </si>
  <si>
    <t>ServiceFrais véhicules de cie</t>
  </si>
  <si>
    <t>ServiceInformatique</t>
  </si>
  <si>
    <t>ServiceFrais de déplacement</t>
  </si>
  <si>
    <t>ServiceServices extérieurs</t>
  </si>
  <si>
    <t>ServiceFournitures d'atelier</t>
  </si>
  <si>
    <t>Fournitures d'atelier</t>
  </si>
  <si>
    <t>ServiceFournitures autres</t>
  </si>
  <si>
    <t>ServiceUniformes</t>
  </si>
  <si>
    <t>ServicePapeterie</t>
  </si>
  <si>
    <t>ServiceTéléphone</t>
  </si>
  <si>
    <t>ServiceFrais postaux</t>
  </si>
  <si>
    <t>ServiceDivers</t>
  </si>
  <si>
    <t>ServiceFormation</t>
  </si>
  <si>
    <t>ServiceFrais bancaires</t>
  </si>
  <si>
    <t>CarrosserieM/O Sous-traitement</t>
  </si>
  <si>
    <t>Carrosserie% profit / ventes</t>
  </si>
  <si>
    <t>CarrosserieM/O Carrosserie</t>
  </si>
  <si>
    <t>CarrosserieM/O Esthétique Carr.</t>
  </si>
  <si>
    <t>CarrosserieTotal Mécanique</t>
  </si>
  <si>
    <t>CarrosserieDEPENSES</t>
  </si>
  <si>
    <t>CarrosserieSalaires cadres</t>
  </si>
  <si>
    <t>CarrosserieSalaires commis</t>
  </si>
  <si>
    <t>CarrosserieSalaires autres</t>
  </si>
  <si>
    <t>CarrosserieSalaires spécialistes</t>
  </si>
  <si>
    <t>Carrosserie[...]</t>
  </si>
  <si>
    <t>CarrosserieSalaires en absences</t>
  </si>
  <si>
    <t>CarrosserieDéduction à la source</t>
  </si>
  <si>
    <t>CarrosserieBénéfices marginaux</t>
  </si>
  <si>
    <t>CarrosserieCsst</t>
  </si>
  <si>
    <t>CarrosserieTOTAL PERSONNEL</t>
  </si>
  <si>
    <t>CarrosseriePublicité 2</t>
  </si>
  <si>
    <t>CarrosserieService gratuit 2</t>
  </si>
  <si>
    <t>CarrosserieFrais véhicules de cie</t>
  </si>
  <si>
    <t>CarrosserieInformatique</t>
  </si>
  <si>
    <t>CarrosserieFrais de déplacement</t>
  </si>
  <si>
    <t>CarrosserieServices extérieurs</t>
  </si>
  <si>
    <t>CarrosserieFournitures d'atelier</t>
  </si>
  <si>
    <t>CarrosserieFournitures autres</t>
  </si>
  <si>
    <t>CarrosserieUniformes</t>
  </si>
  <si>
    <t>CarrosseriePapeterie</t>
  </si>
  <si>
    <t>CarrosserieTéléphone</t>
  </si>
  <si>
    <t>CarrosserieFrais postaux</t>
  </si>
  <si>
    <t>CarrosserieDivers</t>
  </si>
  <si>
    <t>CarrosserieFormation</t>
  </si>
  <si>
    <t>CarrosserieFrais bancaires</t>
  </si>
  <si>
    <t>$Ventes</t>
  </si>
  <si>
    <t>PiècesPièces Ro Clients</t>
  </si>
  <si>
    <t>PiècesPièces Ro Carrosserie</t>
  </si>
  <si>
    <t>PiècesP/A Garantie</t>
  </si>
  <si>
    <t>PiècesVentes Internes</t>
  </si>
  <si>
    <t>PiècesVentes Détails</t>
  </si>
  <si>
    <t>PiècesVentes de Gros</t>
  </si>
  <si>
    <t>Pièces[...]</t>
  </si>
  <si>
    <t>PiècesEscomptes</t>
  </si>
  <si>
    <t>PiècesRectif. Inventaire</t>
  </si>
  <si>
    <t>PiècesSous-total Pièces</t>
  </si>
  <si>
    <t>PiècesVentes Pneus</t>
  </si>
  <si>
    <t>PiècesHuiles et Graisse</t>
  </si>
  <si>
    <t>PiècesSous-total Pièces et Acc.</t>
  </si>
  <si>
    <t>PiècesAutostock</t>
  </si>
  <si>
    <t>PiècesTotal Dépt. Pièces</t>
  </si>
  <si>
    <t>PiècesDEPENSES</t>
  </si>
  <si>
    <t>PiècesSalaires cadres</t>
  </si>
  <si>
    <t>PiècesSalaires commis</t>
  </si>
  <si>
    <t>PiècesSalaires autres</t>
  </si>
  <si>
    <t>PiècesSalaires spécialistes</t>
  </si>
  <si>
    <t>PiècesSalaires en absences</t>
  </si>
  <si>
    <t>PiècesDéduction à la source</t>
  </si>
  <si>
    <t>PiècesBénéfices marginaux</t>
  </si>
  <si>
    <t>PiècesCsst</t>
  </si>
  <si>
    <t>PiècesTOTAL PERSONNEL</t>
  </si>
  <si>
    <t>PiècesPublicité 2</t>
  </si>
  <si>
    <t>PiècesService gratuit 2</t>
  </si>
  <si>
    <t>PiècesFrais véhicules de cie</t>
  </si>
  <si>
    <t>PiècesInformatique</t>
  </si>
  <si>
    <t>PiècesFrais de déplacement</t>
  </si>
  <si>
    <t>PiècesServices extérieurs</t>
  </si>
  <si>
    <t>PiècesFournitures d'atelier</t>
  </si>
  <si>
    <t>PiècesFournitures autres</t>
  </si>
  <si>
    <t>PiècesUniformes</t>
  </si>
  <si>
    <t>PiècesPapeterie</t>
  </si>
  <si>
    <t>PiècesTéléphone</t>
  </si>
  <si>
    <t>PiècesFrais postaux</t>
  </si>
  <si>
    <t>PiècesDivers</t>
  </si>
  <si>
    <t>PiècesFormation</t>
  </si>
  <si>
    <t>PiècesFrais bancaires</t>
  </si>
  <si>
    <t>BoutiqueBoutique</t>
  </si>
  <si>
    <t>BoutiqueTotal Dépt. Boutique</t>
  </si>
  <si>
    <t>BoutiqueDEPENSES</t>
  </si>
  <si>
    <t>BoutiqueSalaires cadres</t>
  </si>
  <si>
    <t>BoutiqueSalaires commis</t>
  </si>
  <si>
    <t>BoutiqueSalaires autres</t>
  </si>
  <si>
    <t>BoutiqueSalaires spécialistes</t>
  </si>
  <si>
    <t>Boutique[...]</t>
  </si>
  <si>
    <t>BoutiqueSalaires en absences</t>
  </si>
  <si>
    <t>BoutiqueDéduction à la source</t>
  </si>
  <si>
    <t>BoutiqueBénéfices marginaux</t>
  </si>
  <si>
    <t>BoutiqueCsst</t>
  </si>
  <si>
    <t>BoutiqueTOTAL PERSONNEL</t>
  </si>
  <si>
    <t>BoutiquePublicité 2</t>
  </si>
  <si>
    <t>BoutiqueService gratuit 2</t>
  </si>
  <si>
    <t>BoutiqueFrais véhicules de cie</t>
  </si>
  <si>
    <t>BoutiqueInformatique</t>
  </si>
  <si>
    <t>BoutiqueFrais de déplacement</t>
  </si>
  <si>
    <t>BoutiqueServices extérieurs</t>
  </si>
  <si>
    <t>BoutiqueFournitures autres</t>
  </si>
  <si>
    <t>BoutiqueUniformes</t>
  </si>
  <si>
    <t>BoutiquePapeterie</t>
  </si>
  <si>
    <t>BoutiqueTéléphone</t>
  </si>
  <si>
    <t>BoutiqueFrais postaux</t>
  </si>
  <si>
    <t>BoutiqueDivers</t>
  </si>
  <si>
    <t>BoutiqueFormation</t>
  </si>
  <si>
    <t>BoutiqueFrais bancaires</t>
  </si>
  <si>
    <t>Protégé pour sommaire - &gt;&gt;</t>
  </si>
  <si>
    <t/>
  </si>
  <si>
    <t xml:space="preserve">BUDGET  ORIGINAL   </t>
  </si>
  <si>
    <t>ANNEE  PRECEDENTE</t>
  </si>
  <si>
    <t>ECART (réel/ bud. original)</t>
  </si>
  <si>
    <t># cpte</t>
  </si>
  <si>
    <t>$/unité</t>
  </si>
  <si>
    <t>$$</t>
  </si>
  <si>
    <t>%%</t>
  </si>
  <si>
    <t>#10</t>
  </si>
  <si>
    <t>#12</t>
  </si>
  <si>
    <t>#13</t>
  </si>
  <si>
    <t>#15</t>
  </si>
  <si>
    <t>#31-32</t>
  </si>
  <si>
    <t>#62</t>
  </si>
  <si>
    <t>#19</t>
  </si>
  <si>
    <t>#20</t>
  </si>
  <si>
    <t>#22</t>
  </si>
  <si>
    <t>#23</t>
  </si>
  <si>
    <t>#21</t>
  </si>
  <si>
    <t>#24</t>
  </si>
  <si>
    <t>#25</t>
  </si>
  <si>
    <t>#27-26</t>
  </si>
  <si>
    <t>#67</t>
  </si>
  <si>
    <t>#51</t>
  </si>
  <si>
    <t>#79</t>
  </si>
  <si>
    <t>#69-70-75</t>
  </si>
  <si>
    <t>#68</t>
  </si>
  <si>
    <t>#61</t>
  </si>
  <si>
    <t>#28</t>
  </si>
  <si>
    <t>#60</t>
  </si>
  <si>
    <t>#74</t>
  </si>
  <si>
    <t>#73-86</t>
  </si>
  <si>
    <t>#76-33</t>
  </si>
  <si>
    <t>#77</t>
  </si>
  <si>
    <t>#78-93</t>
  </si>
  <si>
    <t>#80</t>
  </si>
  <si>
    <t>#84</t>
  </si>
  <si>
    <t>#89</t>
  </si>
  <si>
    <t>#85-88</t>
  </si>
  <si>
    <t>#87</t>
  </si>
  <si>
    <t>#72</t>
  </si>
  <si>
    <t>#82-90</t>
  </si>
  <si>
    <t>#92</t>
  </si>
  <si>
    <t>#66</t>
  </si>
  <si>
    <t>Ventes</t>
  </si>
  <si>
    <t>P-12</t>
  </si>
  <si>
    <t>VAR</t>
  </si>
  <si>
    <t>#Compte</t>
  </si>
  <si>
    <t>Solde d'ouverture</t>
  </si>
  <si>
    <t>Solde courant</t>
  </si>
  <si>
    <t>Solde de fin</t>
  </si>
  <si>
    <t>Valid GL #</t>
  </si>
  <si>
    <t>Debits</t>
  </si>
  <si>
    <t>Classification</t>
  </si>
  <si>
    <t>$ / NB</t>
  </si>
  <si>
    <t>PETITE CAISSE</t>
  </si>
  <si>
    <t>1402</t>
  </si>
  <si>
    <t>1416</t>
  </si>
  <si>
    <t>PNEUS</t>
  </si>
  <si>
    <t>EQUIPEMENT INFORMATIQUE</t>
  </si>
  <si>
    <t>ENSEIGNES</t>
  </si>
  <si>
    <t>2101</t>
  </si>
  <si>
    <t>2103</t>
  </si>
  <si>
    <t>TVQ A PAYER</t>
  </si>
  <si>
    <t>TPS A PAYER</t>
  </si>
  <si>
    <t>TPS A RECEVOIR</t>
  </si>
  <si>
    <t>TAOS</t>
  </si>
  <si>
    <t>ASSURANCE GROUPE</t>
  </si>
  <si>
    <t>Dept</t>
  </si>
  <si>
    <t>Bilan</t>
  </si>
  <si>
    <t>Compte à créer</t>
  </si>
  <si>
    <t>Répartition frais bancaires</t>
  </si>
  <si>
    <t>neuf</t>
  </si>
  <si>
    <t>Autres</t>
  </si>
  <si>
    <t>Audi Care</t>
  </si>
  <si>
    <t xml:space="preserve">Autorisation </t>
  </si>
  <si>
    <t>Répartition terms of trade</t>
  </si>
  <si>
    <t>Frais d'administration</t>
  </si>
  <si>
    <t>Courtoisie Pièces/Service</t>
  </si>
  <si>
    <t>Contributions</t>
  </si>
  <si>
    <t>Fonds pension</t>
  </si>
  <si>
    <t xml:space="preserve">Frais de représentation </t>
  </si>
  <si>
    <t>Frais professionnel</t>
  </si>
  <si>
    <t>Fret/Express/Transport</t>
  </si>
  <si>
    <t xml:space="preserve">Matériel </t>
  </si>
  <si>
    <t>Retours</t>
  </si>
  <si>
    <t>Oui</t>
  </si>
  <si>
    <t>ROUTAN</t>
  </si>
  <si>
    <t>TOTAL DES REVENUS ET DÉPENSES</t>
  </si>
  <si>
    <t>ÉCART réel / Budget</t>
  </si>
  <si>
    <t>$PROFFTS</t>
  </si>
  <si>
    <t>ECART (réel/ Ann.Préc.)</t>
  </si>
  <si>
    <t>UNITÉS</t>
  </si>
  <si>
    <t>Plus de 90 jrs</t>
  </si>
  <si>
    <t>2015</t>
  </si>
  <si>
    <t>230251A</t>
  </si>
  <si>
    <t>WVWPR7AU0LW907198</t>
  </si>
  <si>
    <t>Plus de 180 jrs</t>
  </si>
  <si>
    <t>AUDI</t>
  </si>
  <si>
    <t>BEETLE CONVERTI</t>
  </si>
  <si>
    <t>5407P</t>
  </si>
  <si>
    <t>GMC</t>
  </si>
  <si>
    <t>1GTW7BFP1K1340423</t>
  </si>
  <si>
    <t>230425A</t>
  </si>
  <si>
    <t>1V2LC2CAXMC211536</t>
  </si>
  <si>
    <t>230365A</t>
  </si>
  <si>
    <t>3VW5DAAT2JM518129</t>
  </si>
  <si>
    <t>"Pacing" du 30</t>
  </si>
  <si>
    <t>TOYOTA</t>
  </si>
  <si>
    <t>HONDA</t>
  </si>
  <si>
    <t>NISSAN</t>
  </si>
  <si>
    <t>240001</t>
  </si>
  <si>
    <t>1V2BR2CA6RC502911</t>
  </si>
  <si>
    <t>230536</t>
  </si>
  <si>
    <t>3VW2T7BU7PM053775</t>
  </si>
  <si>
    <t>2024</t>
  </si>
  <si>
    <t>JETTA GLI</t>
  </si>
  <si>
    <t>5485P</t>
  </si>
  <si>
    <t>1V2NR2CA5JC509107</t>
  </si>
  <si>
    <t>2010</t>
  </si>
  <si>
    <t>5488P</t>
  </si>
  <si>
    <t>2V4RW3DX0AR228009</t>
  </si>
  <si>
    <t>240016</t>
  </si>
  <si>
    <t>1V2BE2CA1RC206996</t>
  </si>
  <si>
    <t>240009</t>
  </si>
  <si>
    <t>1V2BE2CA7RC206484</t>
  </si>
  <si>
    <t>240003</t>
  </si>
  <si>
    <t>1V2LR2CA2RC511786</t>
  </si>
  <si>
    <t>240011</t>
  </si>
  <si>
    <t>1V2LE2CA3RC208611</t>
  </si>
  <si>
    <t>230581</t>
  </si>
  <si>
    <t>3VV4X7B27PM374246</t>
  </si>
  <si>
    <t>230574</t>
  </si>
  <si>
    <t>3VWGM7BU3PM060824</t>
  </si>
  <si>
    <t>ATLAS CROSS SPT</t>
  </si>
  <si>
    <t>240013A</t>
  </si>
  <si>
    <t>3VV4B7AX3NM051496</t>
  </si>
  <si>
    <t>230392A</t>
  </si>
  <si>
    <t>3VV4B7AX2LM114164</t>
  </si>
  <si>
    <t>230567A</t>
  </si>
  <si>
    <t>3VV2B7AX6MM155874</t>
  </si>
  <si>
    <t>MAZDA</t>
  </si>
  <si>
    <t>230599A</t>
  </si>
  <si>
    <t>3VWE57BU6KM254342</t>
  </si>
  <si>
    <t>230606A</t>
  </si>
  <si>
    <t>CHEVROLET</t>
  </si>
  <si>
    <t>VOLT</t>
  </si>
  <si>
    <t>1G1RA6S50JU104989</t>
  </si>
  <si>
    <t>2016</t>
  </si>
  <si>
    <t>JEEP</t>
  </si>
  <si>
    <t>COMPASS</t>
  </si>
  <si>
    <t>230643</t>
  </si>
  <si>
    <t>3VV4X7B2XPM382549</t>
  </si>
  <si>
    <t>230639</t>
  </si>
  <si>
    <t>3VVEX7B23PM379190</t>
  </si>
  <si>
    <t>230650</t>
  </si>
  <si>
    <t>3VVCX7B24PM381294</t>
  </si>
  <si>
    <t>240022</t>
  </si>
  <si>
    <t>1V2BR2CA4RC506228</t>
  </si>
  <si>
    <t>240027</t>
  </si>
  <si>
    <t>1V2BR2CA1RC517137</t>
  </si>
  <si>
    <t>240021</t>
  </si>
  <si>
    <t>1V2LR2CA8RC516197</t>
  </si>
  <si>
    <t>240030</t>
  </si>
  <si>
    <t>1V2FE2CAXRC211373</t>
  </si>
  <si>
    <t>240042</t>
  </si>
  <si>
    <t>1V2FE2CA4RC210672</t>
  </si>
  <si>
    <t>240047</t>
  </si>
  <si>
    <t>1V2FE2CA0RC211429</t>
  </si>
  <si>
    <t>240052</t>
  </si>
  <si>
    <t>1V2FE2CAXRC211504</t>
  </si>
  <si>
    <t>240020</t>
  </si>
  <si>
    <t>1V2BE2CA5RC210341</t>
  </si>
  <si>
    <t>240070</t>
  </si>
  <si>
    <t>1V2BE2CA9RC212335</t>
  </si>
  <si>
    <t>240026</t>
  </si>
  <si>
    <t>WVWGA7CD7RW121198</t>
  </si>
  <si>
    <t>240067</t>
  </si>
  <si>
    <t>WVWGA7CD1RW121181</t>
  </si>
  <si>
    <t>240061</t>
  </si>
  <si>
    <t>3VW9T7BUXRM015328</t>
  </si>
  <si>
    <t>240083</t>
  </si>
  <si>
    <t>3VWGM7BU7RM015582</t>
  </si>
  <si>
    <t>240050</t>
  </si>
  <si>
    <t>3VWSM7BU4RM014707</t>
  </si>
  <si>
    <t>240045</t>
  </si>
  <si>
    <t>3VWWM7BU5RM010702</t>
  </si>
  <si>
    <t>5511P</t>
  </si>
  <si>
    <t>1V2BE2CA6NC212111</t>
  </si>
  <si>
    <t>5523P</t>
  </si>
  <si>
    <t>3VV2B7AX2MM078047</t>
  </si>
  <si>
    <t>240036A</t>
  </si>
  <si>
    <t>1V2FR2CA8MC595926</t>
  </si>
  <si>
    <t>240079A</t>
  </si>
  <si>
    <t>3VV4B7AX5LM110786</t>
  </si>
  <si>
    <t>230596A</t>
  </si>
  <si>
    <t>3VV2B7AX4LM005048</t>
  </si>
  <si>
    <t>5518P</t>
  </si>
  <si>
    <t>3VV4B7AX0LM106225</t>
  </si>
  <si>
    <t>240056A</t>
  </si>
  <si>
    <t>3VWN57BU2LM040420</t>
  </si>
  <si>
    <t>240019A</t>
  </si>
  <si>
    <t>1V2TE2CA8LC219420</t>
  </si>
  <si>
    <t>230649A</t>
  </si>
  <si>
    <t>ROGUE</t>
  </si>
  <si>
    <t>5N1AT2MT7LC775762</t>
  </si>
  <si>
    <t>230564B</t>
  </si>
  <si>
    <t>3C4NJDDBXLT155667</t>
  </si>
  <si>
    <t>230593A</t>
  </si>
  <si>
    <t>3VV4B7AX3KM183332</t>
  </si>
  <si>
    <t>240015A</t>
  </si>
  <si>
    <t>3VW6T7AU5KM024755</t>
  </si>
  <si>
    <t>240044A</t>
  </si>
  <si>
    <t>1V2MR2CA6KC587280</t>
  </si>
  <si>
    <t>230626A</t>
  </si>
  <si>
    <t>3VV4B7AX2JM130250</t>
  </si>
  <si>
    <t>GOLF ALLTRACK</t>
  </si>
  <si>
    <t>240041A</t>
  </si>
  <si>
    <t>3VWG17AU2JM291103</t>
  </si>
  <si>
    <t>SUBARU</t>
  </si>
  <si>
    <t>WRX</t>
  </si>
  <si>
    <t>5509PA</t>
  </si>
  <si>
    <t>A3 E-TRON</t>
  </si>
  <si>
    <t>WAUSPBFF5HA099610</t>
  </si>
  <si>
    <t>230554A</t>
  </si>
  <si>
    <t>2014</t>
  </si>
  <si>
    <t>JF1GR8H60EL238082</t>
  </si>
  <si>
    <t>240197</t>
  </si>
  <si>
    <t>240125</t>
  </si>
  <si>
    <t>240203</t>
  </si>
  <si>
    <t>240173</t>
  </si>
  <si>
    <t>240156</t>
  </si>
  <si>
    <t>240137</t>
  </si>
  <si>
    <t>240206</t>
  </si>
  <si>
    <t>240171</t>
  </si>
  <si>
    <t>3VW8T7BU7RM014696</t>
  </si>
  <si>
    <t>3VVEX7B22RM012347</t>
  </si>
  <si>
    <t>1V2FE2CA6RC216828</t>
  </si>
  <si>
    <t>1V2LR2CA9RC529461</t>
  </si>
  <si>
    <t>240147</t>
  </si>
  <si>
    <t>1V2BR2CAXRC525513</t>
  </si>
  <si>
    <t>1V2BE2CA8RC216649</t>
  </si>
  <si>
    <t>240207</t>
  </si>
  <si>
    <t>3VWEM7BU2RM001760</t>
  </si>
  <si>
    <t>240190</t>
  </si>
  <si>
    <t>GOLF R</t>
  </si>
  <si>
    <t>1V2BR2CA7RC532368</t>
  </si>
  <si>
    <t>240141</t>
  </si>
  <si>
    <t>1V2FR2CA7RC531156</t>
  </si>
  <si>
    <t>3VV4B7AX2RM023873</t>
  </si>
  <si>
    <t>3VV4B7AX6RM025190</t>
  </si>
  <si>
    <t>240138</t>
  </si>
  <si>
    <t>3VV4X7B25RM012063</t>
  </si>
  <si>
    <t>1V2BR2CA4RC531890</t>
  </si>
  <si>
    <t>5519P</t>
  </si>
  <si>
    <t>3VV2B7AX4MM068281</t>
  </si>
  <si>
    <t>240086A</t>
  </si>
  <si>
    <t>3VV4B7AX9NM096457</t>
  </si>
  <si>
    <t>5522P</t>
  </si>
  <si>
    <t>3VV2B7AX7LM099068</t>
  </si>
  <si>
    <t>5521P</t>
  </si>
  <si>
    <t>3VWG57AU3KM018998</t>
  </si>
  <si>
    <t>240089A</t>
  </si>
  <si>
    <t>3VWW57BU9LM006236</t>
  </si>
  <si>
    <t>240059A</t>
  </si>
  <si>
    <t>3VV2B7AX7KM049091</t>
  </si>
  <si>
    <t>240099A</t>
  </si>
  <si>
    <t>3VWN57BU9LM077965</t>
  </si>
  <si>
    <t>240098A</t>
  </si>
  <si>
    <t>3VWG57AU0KM034477</t>
  </si>
  <si>
    <t>240038B</t>
  </si>
  <si>
    <t>3VWG17AU9JM275867</t>
  </si>
  <si>
    <t>240091A</t>
  </si>
  <si>
    <t>1V2FR2CA7NC504226</t>
  </si>
  <si>
    <t>5526P</t>
  </si>
  <si>
    <t>3VV2B7AX9LM002520</t>
  </si>
  <si>
    <t>240109A</t>
  </si>
  <si>
    <t>3VWG57AU6KM028375</t>
  </si>
  <si>
    <t>240111A</t>
  </si>
  <si>
    <t>3VWW57AU1MM000790</t>
  </si>
  <si>
    <t>240108A</t>
  </si>
  <si>
    <t>3VWG57BU3KM143398</t>
  </si>
  <si>
    <t>240100A</t>
  </si>
  <si>
    <t>3VWCB7BU1LM050033</t>
  </si>
  <si>
    <t>5527P</t>
  </si>
  <si>
    <t>3VV2B7AX0JM078401</t>
  </si>
  <si>
    <t>240062A</t>
  </si>
  <si>
    <t>3VWEB7BU9LM051228</t>
  </si>
  <si>
    <t>5528P</t>
  </si>
  <si>
    <t>3VWE57BU8MM046465</t>
  </si>
  <si>
    <t>240153A</t>
  </si>
  <si>
    <t>3VV0B7AX5LM117185</t>
  </si>
  <si>
    <t>240127A</t>
  </si>
  <si>
    <t>3VV4B7AX2KM185248</t>
  </si>
  <si>
    <t>240169A</t>
  </si>
  <si>
    <t>3VWE57BU7MM077268</t>
  </si>
  <si>
    <t>240143A</t>
  </si>
  <si>
    <t>2008</t>
  </si>
  <si>
    <t>GTI</t>
  </si>
  <si>
    <t>WVWHV91K48W093414</t>
  </si>
  <si>
    <t>240090A</t>
  </si>
  <si>
    <t>3VWW57BU7KM135400</t>
  </si>
  <si>
    <t>240183A</t>
  </si>
  <si>
    <t>3VWE57BU5MM022575</t>
  </si>
  <si>
    <t>5530P</t>
  </si>
  <si>
    <t>3VWG57AU5KM019568</t>
  </si>
  <si>
    <t>2012</t>
  </si>
  <si>
    <t>HYUNDAY</t>
  </si>
  <si>
    <t>240200A</t>
  </si>
  <si>
    <t>3VV2B7AX7MM017972</t>
  </si>
  <si>
    <t>240105A</t>
  </si>
  <si>
    <t>3VW5T7AU9MM015944</t>
  </si>
  <si>
    <t>240120A</t>
  </si>
  <si>
    <t>3VV2B7AX5LM134416</t>
  </si>
  <si>
    <t>240151A</t>
  </si>
  <si>
    <t>PASSAT</t>
  </si>
  <si>
    <t>1VWBA7A31LC005280</t>
  </si>
  <si>
    <t>240123A</t>
  </si>
  <si>
    <t>3VV2B7AX9MM038886</t>
  </si>
  <si>
    <t>240198A</t>
  </si>
  <si>
    <t>3VV4B7AX7LM138623</t>
  </si>
  <si>
    <t>5531P</t>
  </si>
  <si>
    <t>3VV2B7AX5KM174266</t>
  </si>
  <si>
    <t>240195A</t>
  </si>
  <si>
    <t>3VWH17AU4KM517860</t>
  </si>
  <si>
    <t>240031A</t>
  </si>
  <si>
    <t>3VWG57AU6KM019319</t>
  </si>
  <si>
    <t>240208A</t>
  </si>
  <si>
    <t>5N1AT2MT2KC789311</t>
  </si>
  <si>
    <t>SAVANA CARGO VA</t>
  </si>
  <si>
    <t>240129</t>
  </si>
  <si>
    <t>3VW8T7BU8RM016912</t>
  </si>
  <si>
    <t>240139</t>
  </si>
  <si>
    <t>1V2BE2CAXRC212764</t>
  </si>
  <si>
    <t>240212</t>
  </si>
  <si>
    <t>1V2FE2CA5RC219798</t>
  </si>
  <si>
    <t>240213</t>
  </si>
  <si>
    <t>3VV4B7AX1RM023721</t>
  </si>
  <si>
    <t>240221</t>
  </si>
  <si>
    <t>3VV4X7B20RM013248</t>
  </si>
  <si>
    <t>240220</t>
  </si>
  <si>
    <t>3VVEX7B2XRM013066</t>
  </si>
  <si>
    <t>240223</t>
  </si>
  <si>
    <t>3VVEX7B25RM012259</t>
  </si>
  <si>
    <t>240219</t>
  </si>
  <si>
    <t>3VVEX7B20RM012928</t>
  </si>
  <si>
    <t>240232</t>
  </si>
  <si>
    <t>3VVVX7B23RM011742</t>
  </si>
  <si>
    <t>240230</t>
  </si>
  <si>
    <t>3VV4B7AX4RM047169</t>
  </si>
  <si>
    <t>240238</t>
  </si>
  <si>
    <t>3VV4X7B26RM014615</t>
  </si>
  <si>
    <t>240248</t>
  </si>
  <si>
    <t>WVWRA7CD4RW133320</t>
  </si>
  <si>
    <t>240241</t>
  </si>
  <si>
    <t>3VV4X7B2XRM023463</t>
  </si>
  <si>
    <t>240243</t>
  </si>
  <si>
    <t>3VV4X7B23RM025278</t>
  </si>
  <si>
    <t>240242</t>
  </si>
  <si>
    <t>3VVUX7B20RM026050</t>
  </si>
  <si>
    <t>240259</t>
  </si>
  <si>
    <t>WVWWA7CD4RW139864</t>
  </si>
  <si>
    <t>240256</t>
  </si>
  <si>
    <t>WVWEB7CD9RW139691</t>
  </si>
  <si>
    <t>240257</t>
  </si>
  <si>
    <t>WVWEB7CD9RW140162</t>
  </si>
  <si>
    <t>240255</t>
  </si>
  <si>
    <t>3VVVX7B24RM026699</t>
  </si>
  <si>
    <t>240254</t>
  </si>
  <si>
    <t>3VVUX7B25RM026254</t>
  </si>
  <si>
    <t>240250</t>
  </si>
  <si>
    <t>3VVCX7B23RM011327</t>
  </si>
  <si>
    <t>240253</t>
  </si>
  <si>
    <t>3VV4B7AX0RM043880</t>
  </si>
  <si>
    <t>240262</t>
  </si>
  <si>
    <t>3VV8B7AX4RM058738</t>
  </si>
  <si>
    <t>240266</t>
  </si>
  <si>
    <t>WVWRA7CD7RW142545</t>
  </si>
  <si>
    <t>240270</t>
  </si>
  <si>
    <t>3VV4B7AXXRM065708</t>
  </si>
  <si>
    <t>240263</t>
  </si>
  <si>
    <t>3VV4B7AXXRM047399</t>
  </si>
  <si>
    <t>240268</t>
  </si>
  <si>
    <t>3VV4B7AX3RM061712</t>
  </si>
  <si>
    <t>240264</t>
  </si>
  <si>
    <t>3VV4B7AX7RM058599</t>
  </si>
  <si>
    <t>240267</t>
  </si>
  <si>
    <t>3VV4B7AX9RM059415</t>
  </si>
  <si>
    <t>240269</t>
  </si>
  <si>
    <t>3VV8B7AX7RM066865</t>
  </si>
  <si>
    <t>240265</t>
  </si>
  <si>
    <t>3VVMB7AX2RM024991</t>
  </si>
  <si>
    <t>240273</t>
  </si>
  <si>
    <t>3VV4B7AX9RM059835</t>
  </si>
  <si>
    <t>5525P</t>
  </si>
  <si>
    <t>3VV4B7AX1MM155614</t>
  </si>
  <si>
    <t>240121A</t>
  </si>
  <si>
    <t>CHEROKEE</t>
  </si>
  <si>
    <t>1C4PJMBBXFW775848</t>
  </si>
  <si>
    <t>5532P</t>
  </si>
  <si>
    <t>3VV2B7AXXKM175526</t>
  </si>
  <si>
    <t>5536P</t>
  </si>
  <si>
    <t>WVWEB7CD1RW113067</t>
  </si>
  <si>
    <t>5535P</t>
  </si>
  <si>
    <t>3VVMB7AX1PM006494</t>
  </si>
  <si>
    <t>5534P</t>
  </si>
  <si>
    <t>3VV2B7AX0MM070822</t>
  </si>
  <si>
    <t>5539P</t>
  </si>
  <si>
    <t>WVWPR7AUXLW900758</t>
  </si>
  <si>
    <t>5537P</t>
  </si>
  <si>
    <t>WVGNV7AX9HW500724</t>
  </si>
  <si>
    <t>5540P</t>
  </si>
  <si>
    <t>3VV2B7AX5LM104042</t>
  </si>
  <si>
    <t>240154A</t>
  </si>
  <si>
    <t>SANTA CRUZ</t>
  </si>
  <si>
    <t>5NTJEDAF3PH073751</t>
  </si>
  <si>
    <t>5542P</t>
  </si>
  <si>
    <t>3VV2B7AX9LM116727</t>
  </si>
  <si>
    <t>5543P</t>
  </si>
  <si>
    <t>3VV4B7AX3MM043848</t>
  </si>
  <si>
    <t>240222A</t>
  </si>
  <si>
    <t>3VWE57BU8MM023008</t>
  </si>
  <si>
    <t>5544P</t>
  </si>
  <si>
    <t>3VV2B7AX7LM009577</t>
  </si>
  <si>
    <t>240210A</t>
  </si>
  <si>
    <t>DODGE</t>
  </si>
  <si>
    <t>RAM 1500</t>
  </si>
  <si>
    <t>1C6SRFFT2LN407190</t>
  </si>
  <si>
    <t>240226A</t>
  </si>
  <si>
    <t>3VWG57AU7KM033052</t>
  </si>
  <si>
    <t>240172A</t>
  </si>
  <si>
    <t>3VWG07AJ8FM218642</t>
  </si>
  <si>
    <t>5529PA</t>
  </si>
  <si>
    <t>TRUCK PATHFINDER</t>
  </si>
  <si>
    <t>5N1AR2MM1EC693147</t>
  </si>
  <si>
    <t>5545P</t>
  </si>
  <si>
    <t>WVWEB7CD8NW157948</t>
  </si>
  <si>
    <t>240231A</t>
  </si>
  <si>
    <t>3VWE57BU8KM269358</t>
  </si>
  <si>
    <t>240215A</t>
  </si>
  <si>
    <t>3VWW57AU6KM035788</t>
  </si>
  <si>
    <t>5546P</t>
  </si>
  <si>
    <t>BMW</t>
  </si>
  <si>
    <t>SAV X5</t>
  </si>
  <si>
    <t>5UXKR0C55G0S87415</t>
  </si>
  <si>
    <t>0925RA</t>
  </si>
  <si>
    <t>COROLLA</t>
  </si>
  <si>
    <t>2T1BU4EE1AC231280</t>
  </si>
  <si>
    <t>240191A</t>
  </si>
  <si>
    <t>3VV2B7AX1KM022551</t>
  </si>
  <si>
    <t>240194A</t>
  </si>
  <si>
    <t>WVGJV7AX1FW576563</t>
  </si>
  <si>
    <t>240261A</t>
  </si>
  <si>
    <t>3VV2B7AXXLM100701</t>
  </si>
  <si>
    <t>240035A</t>
  </si>
  <si>
    <t>PILOT</t>
  </si>
  <si>
    <t>5FNYF6H72LB500902</t>
  </si>
  <si>
    <t>240229A</t>
  </si>
  <si>
    <t>3VWW57AU0KM035463</t>
  </si>
  <si>
    <t>240178A</t>
  </si>
  <si>
    <t>3VV8B7AX7NM005591</t>
  </si>
  <si>
    <t>5548P</t>
  </si>
  <si>
    <t>1V2SR2CA7PC517706</t>
  </si>
  <si>
    <t>240058A</t>
  </si>
  <si>
    <t>3VW6T7BU9MM023626</t>
  </si>
  <si>
    <t>240252A</t>
  </si>
  <si>
    <t>3VV4B7AX5LM169272</t>
  </si>
  <si>
    <t>240211A</t>
  </si>
  <si>
    <t>3VWCB7BU6LM036242</t>
  </si>
  <si>
    <t>5549P</t>
  </si>
  <si>
    <t>3VV2B7AX2MM094183</t>
  </si>
  <si>
    <t>240260A</t>
  </si>
  <si>
    <t>3VWCB7BU1LM034348</t>
  </si>
  <si>
    <t>240258B</t>
  </si>
  <si>
    <t>RS 3 SEDAN</t>
  </si>
  <si>
    <t>WUABWGFF4LA902874</t>
  </si>
  <si>
    <t>240246A</t>
  </si>
  <si>
    <t>FORD</t>
  </si>
  <si>
    <t>TRUCK ESCAPE</t>
  </si>
  <si>
    <t>1FMCU9G93HUB31594</t>
  </si>
  <si>
    <t>240227A</t>
  </si>
  <si>
    <t>1VWBH7A3XCC007783</t>
  </si>
  <si>
    <t>240236A</t>
  </si>
  <si>
    <t>MAZDA3</t>
  </si>
  <si>
    <t>JM1BL1UF1C1511395</t>
  </si>
  <si>
    <t>240007A</t>
  </si>
  <si>
    <t>3VV8B7AX2PM076703</t>
  </si>
  <si>
    <t>240187A</t>
  </si>
  <si>
    <t>3VV4B7AX1NM053652</t>
  </si>
  <si>
    <t>5541PA</t>
  </si>
  <si>
    <t>IMPREZA</t>
  </si>
  <si>
    <t>4S3GTAB64N3719321</t>
  </si>
  <si>
    <t>240234A</t>
  </si>
  <si>
    <t>3VV2B7AX1MM061112</t>
  </si>
  <si>
    <t>240068A</t>
  </si>
  <si>
    <t>JF1VA1G67M8820592</t>
  </si>
  <si>
    <t>240034A</t>
  </si>
  <si>
    <t>TRUCK SILVERADO 1500</t>
  </si>
  <si>
    <t>1GCUYHEL1KZ236506</t>
  </si>
  <si>
    <t>5449PB</t>
  </si>
  <si>
    <t>3VWDA7AJ8FM287752</t>
  </si>
  <si>
    <t>Autres marques</t>
  </si>
  <si>
    <t>Autres Marques</t>
  </si>
  <si>
    <t>Pièces recond. MCPA</t>
  </si>
  <si>
    <t>Revenus d'intérêts floor plan</t>
  </si>
  <si>
    <t>▲2023</t>
  </si>
  <si>
    <t>% ▲ 2023</t>
  </si>
  <si>
    <t>Outils Spécialisés Volks</t>
  </si>
  <si>
    <t>BAIIA Corpo</t>
  </si>
  <si>
    <t xml:space="preserve">L'arrêt des livraisons ID4 a eu un impact significatif sur le mois de septembre.
Les profits unitaires au budget n'en tenaient pas tant compte mais la comptétion tant inter-dealers qu'inter-marques a relancé les négociations sur les prix.
Notre bureau commercial est encore sous le coup du turnover.
Les autres revenus sont la conséquence directe de la baisse de volume d'unités livrées.
</t>
  </si>
  <si>
    <t>Le volume et les résultats du bureau commercial sont maintenant en ligne avec les attentes.
Le profit unitaire "front" est le dernier sujet d'ajustement côté chiffre en même temps que la prise de contrôle des leads, du temps de réponse et de ce que l'on en fait !
Invenaire sain, marchandisage optimisé. Il nous reste à être extrèmement vigilants et rigoureux dans le suivi de ces opérations.</t>
  </si>
  <si>
    <t>Très belle progression versus 2023, autant sur le fait de voir monter le brut globalement que sur le contrôle des dépenses.
Le modèle de fonctionnement de la mixité de véhicules de courtoisies, Uber Pro et chauffeurs fonctionne.
Bon mois de Csi à côté de la performance financière.</t>
  </si>
  <si>
    <t>Le wholesale est LA machine du département. Analyse rapide mais son point le plus avantageux est la portion de booster le volume d'achats chez l'OEM. Car en fait de $ de ventes, on mobilise quasiment 1 employé, beaucoup d'espace et la quasi-totalité de nos crédits de retour gratuits chez VW.
Notre commis sénior n'a pas la maturité analytique pour faire des choix d'anticipation stratégique. Sujet à creuser avant fin q4.</t>
  </si>
  <si>
    <t>Malgré une baisse des bruts aux ventes nous restons forts sur nos coût et donc cela génère une amélioration légère de notre EBITDA versus 2023, c'est notre objectif qui sera aussi celui des derniers mois de 2024.</t>
  </si>
  <si>
    <t>Forecast Immobilisation 2025</t>
  </si>
  <si>
    <t>Équipement informatique</t>
  </si>
  <si>
    <t>Budget 2025</t>
  </si>
  <si>
    <t>Intérêts sur hypothèque</t>
  </si>
  <si>
    <t>Réel 2024</t>
  </si>
  <si>
    <t>Revenus d'intérêts Floor plan</t>
  </si>
  <si>
    <t>Nouveau building</t>
  </si>
  <si>
    <t xml:space="preserve"> AAJ</t>
  </si>
  <si>
    <t>TOTAL</t>
  </si>
  <si>
    <t>ACHALANDAGE</t>
  </si>
  <si>
    <t>Dealer Trade</t>
  </si>
  <si>
    <t>Div</t>
  </si>
  <si>
    <t>G/L</t>
  </si>
  <si>
    <t>E</t>
  </si>
  <si>
    <t>Type</t>
  </si>
  <si>
    <t>Solde AAD - Janvier</t>
  </si>
  <si>
    <t>Solde AAD - Février</t>
  </si>
  <si>
    <t>Solde AAD - Mars</t>
  </si>
  <si>
    <t>Solde AAD - Avril</t>
  </si>
  <si>
    <t>Solde AAD - Mai</t>
  </si>
  <si>
    <t>Solde AAD - Juin</t>
  </si>
  <si>
    <t>Solde AAD - Juillet</t>
  </si>
  <si>
    <t>Solde AAD - Août</t>
  </si>
  <si>
    <t>Solde AAD - Septembre</t>
  </si>
  <si>
    <t>Solde AAD - Octobre</t>
  </si>
  <si>
    <t>Solde AAD - Novembre</t>
  </si>
  <si>
    <t>Solde AAD - Décembre</t>
  </si>
  <si>
    <t>Solde AAD - Moy. Fiscale</t>
  </si>
  <si>
    <t>Solde AAD - Moy. Calendrier</t>
  </si>
  <si>
    <t>Solde AAD - 13e</t>
  </si>
  <si>
    <t>Unités AAD - Janvier</t>
  </si>
  <si>
    <t>Unités AAD - Février</t>
  </si>
  <si>
    <t>Unités AAD - Mars</t>
  </si>
  <si>
    <t>Unités AAD - Avril</t>
  </si>
  <si>
    <t>Unités AAD - Mai</t>
  </si>
  <si>
    <t>Unités AAD - Juin</t>
  </si>
  <si>
    <t>Unités AAD - Juillet</t>
  </si>
  <si>
    <t>Unités AAD - Août</t>
  </si>
  <si>
    <t>Unités AAD - Septembre</t>
  </si>
  <si>
    <t>Unités AAD - Octobre</t>
  </si>
  <si>
    <t>Unités AAD - Novembre</t>
  </si>
  <si>
    <t>Unités AAD - Décembre</t>
  </si>
  <si>
    <t>Unités AAD - Moy. Fiscale</t>
  </si>
  <si>
    <t>Unités AAD - Moy. Calendrier</t>
  </si>
  <si>
    <t>H</t>
  </si>
  <si>
    <t>HDB120</t>
  </si>
  <si>
    <t>FRAIS DE GESTION</t>
  </si>
  <si>
    <t>L</t>
  </si>
  <si>
    <t>HDB134</t>
  </si>
  <si>
    <t>PROV.POUR MAUVAIS.CREANCE</t>
  </si>
  <si>
    <t>HDB137</t>
  </si>
  <si>
    <t>AVAN.FIDUCIE TESTAMENTAIR</t>
  </si>
  <si>
    <t>HDB15</t>
  </si>
  <si>
    <t>IMRTD(COMPTE BNR)</t>
  </si>
  <si>
    <t>HDB16</t>
  </si>
  <si>
    <t>RTD (COMPTE BNR)</t>
  </si>
  <si>
    <t>H01201</t>
  </si>
  <si>
    <t>NF SALAIRES-VENTES DIR</t>
  </si>
  <si>
    <t>H01202</t>
  </si>
  <si>
    <t>NF SALAIRE &amp; COMM VENDEUR</t>
  </si>
  <si>
    <t>H01203</t>
  </si>
  <si>
    <t>NF SALAIRE &amp; COMM F&amp;I</t>
  </si>
  <si>
    <t>H01204</t>
  </si>
  <si>
    <t>NF PREP A LA ROUTE</t>
  </si>
  <si>
    <t>H01205</t>
  </si>
  <si>
    <t>NF PRATIQUES DE GARANTIE</t>
  </si>
  <si>
    <t>H01206</t>
  </si>
  <si>
    <t>NF TOT PUB &amp; PROMO VENTES</t>
  </si>
  <si>
    <t>H01207</t>
  </si>
  <si>
    <t>NF COOP RABAIS PUBLICITE</t>
  </si>
  <si>
    <t>H01208</t>
  </si>
  <si>
    <t>NF DEMONSTRATEURS</t>
  </si>
  <si>
    <t>H01209</t>
  </si>
  <si>
    <t>NF ENT VEH EN STOCK</t>
  </si>
  <si>
    <t>H01210</t>
  </si>
  <si>
    <t>NF FRAIS FINANCEMENT</t>
  </si>
  <si>
    <t>H01211</t>
  </si>
  <si>
    <t>NF ASSIST FLOOR PLAN HAC</t>
  </si>
  <si>
    <t>H01212</t>
  </si>
  <si>
    <t>NF FRAIS DE FINANCE</t>
  </si>
  <si>
    <t>H01221</t>
  </si>
  <si>
    <t>NF SALAIRES -AUTRES</t>
  </si>
  <si>
    <t>H01223</t>
  </si>
  <si>
    <t>NF ABS. &amp; CONGES PAYES</t>
  </si>
  <si>
    <t>H01224</t>
  </si>
  <si>
    <t>NF CSST</t>
  </si>
  <si>
    <t>H01225</t>
  </si>
  <si>
    <t>NF ASSURANCE CHOMAGE</t>
  </si>
  <si>
    <t>H01226</t>
  </si>
  <si>
    <t>NF ASSURANCE GROUPE</t>
  </si>
  <si>
    <t>H01227</t>
  </si>
  <si>
    <t>NF AUTRES AV. SOCIAUX</t>
  </si>
  <si>
    <t>H01228</t>
  </si>
  <si>
    <t>NF FORMATION</t>
  </si>
  <si>
    <t>H01230</t>
  </si>
  <si>
    <t>NF PAPETRIE-FOUR. BUREAU</t>
  </si>
  <si>
    <t>H01231</t>
  </si>
  <si>
    <t>NF OUTILLAGE-FOUR. DIVERS</t>
  </si>
  <si>
    <t>H01234</t>
  </si>
  <si>
    <t>NF UNIFORMES-SALOPETTES</t>
  </si>
  <si>
    <t>H01235</t>
  </si>
  <si>
    <t>NF CONCIERGERIE-NETTOYAGE</t>
  </si>
  <si>
    <t>H01240</t>
  </si>
  <si>
    <t>NF ENT EQUIPMENT</t>
  </si>
  <si>
    <t>H01241</t>
  </si>
  <si>
    <t>NF VEH DE SERVITUDES</t>
  </si>
  <si>
    <t>H01243</t>
  </si>
  <si>
    <t>NF LOCATION EQUIPEMENT</t>
  </si>
  <si>
    <t>H01244</t>
  </si>
  <si>
    <t>NF TRAITEMENT DES DONNEES</t>
  </si>
  <si>
    <t>H01245</t>
  </si>
  <si>
    <t>NF FRAIS REPRES/REPAS</t>
  </si>
  <si>
    <t>H01246</t>
  </si>
  <si>
    <t>NF DEPLACEMENT-REPRESENT.</t>
  </si>
  <si>
    <t>H01247</t>
  </si>
  <si>
    <t>NF TELEPHONE-TELEGRAMMES</t>
  </si>
  <si>
    <t>H01248</t>
  </si>
  <si>
    <t>NF FRAIS POSTAUX</t>
  </si>
  <si>
    <t>H01249</t>
  </si>
  <si>
    <t>NF FRET &amp; MESSAGERIE</t>
  </si>
  <si>
    <t>H01252</t>
  </si>
  <si>
    <t>NF FRAIS DIVERS</t>
  </si>
  <si>
    <t>H01253</t>
  </si>
  <si>
    <t>NF RESERVE DOMMAGE</t>
  </si>
  <si>
    <t>H01260</t>
  </si>
  <si>
    <t>NF LOYER INT HYPOTH.</t>
  </si>
  <si>
    <t>H01261</t>
  </si>
  <si>
    <t>NF AMORT AMELIOR  LOC</t>
  </si>
  <si>
    <t>H01262</t>
  </si>
  <si>
    <t>NF ENTRERIEN PROPRIÉTÉ</t>
  </si>
  <si>
    <t>H01263</t>
  </si>
  <si>
    <t>NF TAXES PROPRIÉTÉ</t>
  </si>
  <si>
    <t>H01264</t>
  </si>
  <si>
    <t>NF ASSURANCE BATIMENT</t>
  </si>
  <si>
    <t>H01265</t>
  </si>
  <si>
    <t>NF AMORT BATIMENT</t>
  </si>
  <si>
    <t>H01268</t>
  </si>
  <si>
    <t>NF TAXES AFFAIRES &amp;AUTRES</t>
  </si>
  <si>
    <t>H01269</t>
  </si>
  <si>
    <t>NF AMORT EQUIP &amp; INSTALL.</t>
  </si>
  <si>
    <t>H01270</t>
  </si>
  <si>
    <t>NF ASSURANCE GENERALE</t>
  </si>
  <si>
    <t>H01274</t>
  </si>
  <si>
    <t>NF EAU/ELECT./CHAUFFAGE</t>
  </si>
  <si>
    <t>H01276</t>
  </si>
  <si>
    <t>NF VERIFICATION COMPTABLE</t>
  </si>
  <si>
    <t>H01277</t>
  </si>
  <si>
    <t>NF COTISATIONS SOUSCRIP.</t>
  </si>
  <si>
    <t>H01278</t>
  </si>
  <si>
    <t>NF TAXES EN CAPITAL</t>
  </si>
  <si>
    <t>H01279</t>
  </si>
  <si>
    <t>NF DONATIONS</t>
  </si>
  <si>
    <t>H01280</t>
  </si>
  <si>
    <t>NF IMM &amp; PERMIS /CIE SEUL</t>
  </si>
  <si>
    <t>H01301</t>
  </si>
  <si>
    <t>OCC SALAIRES-VENTE DIR</t>
  </si>
  <si>
    <t>H01302</t>
  </si>
  <si>
    <t>OCC SALAIRES COMM-VENDEUR</t>
  </si>
  <si>
    <t>H01303</t>
  </si>
  <si>
    <t>OCC SALAIRES &amp; COMM - F&amp;I</t>
  </si>
  <si>
    <t>H01304</t>
  </si>
  <si>
    <t>OCC LIVRAISON</t>
  </si>
  <si>
    <t>H01305</t>
  </si>
  <si>
    <t>OCC PRATIQUE DE GARANTIE</t>
  </si>
  <si>
    <t>H01306</t>
  </si>
  <si>
    <t>OCC TOT PUB &amp; PROMO VENTE</t>
  </si>
  <si>
    <t>H01307</t>
  </si>
  <si>
    <t>OCC COOP RABAIS HD PUB.</t>
  </si>
  <si>
    <t>H01308</t>
  </si>
  <si>
    <t>OCC DEMONSTRATEURS</t>
  </si>
  <si>
    <t>H01309</t>
  </si>
  <si>
    <t>OCC ENT INVENTAIRE</t>
  </si>
  <si>
    <t>H01310</t>
  </si>
  <si>
    <t>OCC FRAIS FINANCEMENT</t>
  </si>
  <si>
    <t>H01312</t>
  </si>
  <si>
    <t>OCC FRAIS DE FINANCE</t>
  </si>
  <si>
    <t>H01321</t>
  </si>
  <si>
    <t>OCC SALAIRES-AUTRES</t>
  </si>
  <si>
    <t>H01323</t>
  </si>
  <si>
    <t>OCC ABS. &amp; CONGES PAYES</t>
  </si>
  <si>
    <t>H01324</t>
  </si>
  <si>
    <t>OCC CSST</t>
  </si>
  <si>
    <t>H01325</t>
  </si>
  <si>
    <t>OCC ASSURANCE CHOMAGE</t>
  </si>
  <si>
    <t>H01326</t>
  </si>
  <si>
    <t>OCC ASSURANCE GROUPE</t>
  </si>
  <si>
    <t>H01327</t>
  </si>
  <si>
    <t>OCC AUTRES AV. SOCIAUX</t>
  </si>
  <si>
    <t>H01328</t>
  </si>
  <si>
    <t>OCC FORMATION</t>
  </si>
  <si>
    <t>H01330</t>
  </si>
  <si>
    <t>OCC PAPETRIE-FOUR. BUREAU</t>
  </si>
  <si>
    <t>H01331</t>
  </si>
  <si>
    <t>OCC OUTIL-FOUR. DIVERS</t>
  </si>
  <si>
    <t>H01334</t>
  </si>
  <si>
    <t>OCC UNIFORMES-SALOPETTES</t>
  </si>
  <si>
    <t>H01335</t>
  </si>
  <si>
    <t>OCC CONCIERGE-NETTOYAGE</t>
  </si>
  <si>
    <t>H01340</t>
  </si>
  <si>
    <t>OCC ENT EQUIPMENT</t>
  </si>
  <si>
    <t>H01341</t>
  </si>
  <si>
    <t>OCC VEH DE SERVITUDES</t>
  </si>
  <si>
    <t>H01343</t>
  </si>
  <si>
    <t>OCC LOCATION EQUIPEMENT</t>
  </si>
  <si>
    <t>H01344</t>
  </si>
  <si>
    <t>OCC TRAITEMENT DONNEES</t>
  </si>
  <si>
    <t>H01345</t>
  </si>
  <si>
    <t>OCC FRAIS REPRES/REPAS</t>
  </si>
  <si>
    <t>H01346</t>
  </si>
  <si>
    <t>OCC DEPLACEMENT-REPRESENT</t>
  </si>
  <si>
    <t>H01347</t>
  </si>
  <si>
    <t>OCC TELEPHONE-TELEGRAMMES</t>
  </si>
  <si>
    <t>H01348</t>
  </si>
  <si>
    <t>OCC FRAIS POSTAUX</t>
  </si>
  <si>
    <t>H01349</t>
  </si>
  <si>
    <t>OCC FRET &amp; MESSAGERIE</t>
  </si>
  <si>
    <t>H01352</t>
  </si>
  <si>
    <t>OCC FRAIS DIVERS</t>
  </si>
  <si>
    <t>H01360</t>
  </si>
  <si>
    <t>OCC LOYER INT HYPOTH.</t>
  </si>
  <si>
    <t>H01361</t>
  </si>
  <si>
    <t>OCC AMORT AMELIOR  LOC</t>
  </si>
  <si>
    <t>H01362</t>
  </si>
  <si>
    <t>OCC ENTRERIEN PROPRIÉTÉ</t>
  </si>
  <si>
    <t>H01363</t>
  </si>
  <si>
    <t>OCC TAXES PROPRIÉTÉ</t>
  </si>
  <si>
    <t>H01364</t>
  </si>
  <si>
    <t>OCC ASSURANCE BATIMENT</t>
  </si>
  <si>
    <t>H01365</t>
  </si>
  <si>
    <t>OCC AMORT BATIMENT</t>
  </si>
  <si>
    <t>H01368</t>
  </si>
  <si>
    <t>OCC TAXES AFFAIRES&amp;AUTRES</t>
  </si>
  <si>
    <t>H01369</t>
  </si>
  <si>
    <t>OCC AMORT EQUIP &amp; INSTALL</t>
  </si>
  <si>
    <t>H01370</t>
  </si>
  <si>
    <t>OCC ASSURANCE GENERALE</t>
  </si>
  <si>
    <t>H01374</t>
  </si>
  <si>
    <t>OCC EAU/ELECT/CHAUFFAGE</t>
  </si>
  <si>
    <t>H01376</t>
  </si>
  <si>
    <t>OCC VERIF. COMPTABLE</t>
  </si>
  <si>
    <t>H01377</t>
  </si>
  <si>
    <t>OCC COTISATIONS SOUSCRIP.</t>
  </si>
  <si>
    <t>H01379</t>
  </si>
  <si>
    <t>OCC DONATIONS</t>
  </si>
  <si>
    <t>H01380</t>
  </si>
  <si>
    <t>OCC IMM &amp; PERMIS/CIE SEUL</t>
  </si>
  <si>
    <t>H01420</t>
  </si>
  <si>
    <t>PCE SALAIRES-DIR-DEPT</t>
  </si>
  <si>
    <t>H01421</t>
  </si>
  <si>
    <t>PCE SALAIRES -AUTRES</t>
  </si>
  <si>
    <t>H01423</t>
  </si>
  <si>
    <t>PCE ABSENCES&amp;CONGES PAYES</t>
  </si>
  <si>
    <t>H01424</t>
  </si>
  <si>
    <t>PCE CSST</t>
  </si>
  <si>
    <t>H01425</t>
  </si>
  <si>
    <t>PCE ASSURANCE CHOMAGE</t>
  </si>
  <si>
    <t>H01426</t>
  </si>
  <si>
    <t>PCE ASSURANCE GROUPE</t>
  </si>
  <si>
    <t>H01427</t>
  </si>
  <si>
    <t>PCE AUTRES AV. SOCIAUX</t>
  </si>
  <si>
    <t>H01428</t>
  </si>
  <si>
    <t>PCE FORMATION</t>
  </si>
  <si>
    <t>H01430</t>
  </si>
  <si>
    <t>PCE PAPETRIE-FOUR. BUREAU</t>
  </si>
  <si>
    <t>H01431</t>
  </si>
  <si>
    <t>PCE OUTIL-FOUR. DIVERS</t>
  </si>
  <si>
    <t>H01434</t>
  </si>
  <si>
    <t>PCE UNIFORMES-SALOPETTES</t>
  </si>
  <si>
    <t>H01435</t>
  </si>
  <si>
    <t>PCE CONCIERGE-NETTOYAGE</t>
  </si>
  <si>
    <t>H01437</t>
  </si>
  <si>
    <t>PCE PRATIQUES COURTOISIE</t>
  </si>
  <si>
    <t>H01438</t>
  </si>
  <si>
    <t>PCE PUB-PROMOTION PCE</t>
  </si>
  <si>
    <t>H01440</t>
  </si>
  <si>
    <t>PCE ENT EQUIPEMENT</t>
  </si>
  <si>
    <t>H01441</t>
  </si>
  <si>
    <t>PCE VEH. DE SERVITUDES</t>
  </si>
  <si>
    <t>H01442</t>
  </si>
  <si>
    <t>PCE ENT EQUIP</t>
  </si>
  <si>
    <t>H01443</t>
  </si>
  <si>
    <t>PCE LOCATION EQUIPEMENT</t>
  </si>
  <si>
    <t>H01444</t>
  </si>
  <si>
    <t>PCE TRAITEMENT DONNEES</t>
  </si>
  <si>
    <t>H01445</t>
  </si>
  <si>
    <t>PCE FRAIS REP/REPAS(80%)</t>
  </si>
  <si>
    <t>H01446</t>
  </si>
  <si>
    <t>PCE DEPLACEMENT-REPRESENT</t>
  </si>
  <si>
    <t>H01447</t>
  </si>
  <si>
    <t>PCE TELEPHONE-TELEGRAMMES</t>
  </si>
  <si>
    <t>H01448</t>
  </si>
  <si>
    <t>PCE FRAIS POSTAUX</t>
  </si>
  <si>
    <t>H01449</t>
  </si>
  <si>
    <t>PCE FRET &amp; MESSAGERIE</t>
  </si>
  <si>
    <t>H01452</t>
  </si>
  <si>
    <t>PCE FRAIS DIVERS</t>
  </si>
  <si>
    <t>H01460</t>
  </si>
  <si>
    <t>PCE LOYER INT HYPOTH.</t>
  </si>
  <si>
    <t>H01461</t>
  </si>
  <si>
    <t>PCE AMORT AMELIOR  LOC</t>
  </si>
  <si>
    <t>H01462</t>
  </si>
  <si>
    <t>PCE ENTRERIEN PROPRIÉTÉ</t>
  </si>
  <si>
    <t>H01463</t>
  </si>
  <si>
    <t>PCE TAXES PROPRIÉTÉ</t>
  </si>
  <si>
    <t>H01464</t>
  </si>
  <si>
    <t>PCE ASSURANCE BATIMENT</t>
  </si>
  <si>
    <t>H01465</t>
  </si>
  <si>
    <t>PCE AMORT BATIMENT</t>
  </si>
  <si>
    <t>H01468</t>
  </si>
  <si>
    <t>PCE TAXES AFFAIRES&amp;AUTRES</t>
  </si>
  <si>
    <t>H01469</t>
  </si>
  <si>
    <t>PCE AMORT EQUIP &amp; INSTALL</t>
  </si>
  <si>
    <t>H01470</t>
  </si>
  <si>
    <t>PCE ASSURANCE GENERALE</t>
  </si>
  <si>
    <t>H01474</t>
  </si>
  <si>
    <t>PCE EAU/ELECT/CHAUFFAGE</t>
  </si>
  <si>
    <t>H01476</t>
  </si>
  <si>
    <t>PCE VERIF. COMPTABLE</t>
  </si>
  <si>
    <t>H01477</t>
  </si>
  <si>
    <t>PCE COTISATIONS SOUSCRIP.</t>
  </si>
  <si>
    <t>H01479</t>
  </si>
  <si>
    <t>PCE DONATIONS</t>
  </si>
  <si>
    <t>H01480</t>
  </si>
  <si>
    <t>PCE IMMATRIC &amp; PERMIS</t>
  </si>
  <si>
    <t>H01520</t>
  </si>
  <si>
    <t>SVC SALAIRES-DIR-DEPT</t>
  </si>
  <si>
    <t>H01521</t>
  </si>
  <si>
    <t>SVC SALAIRES -AUTRES</t>
  </si>
  <si>
    <t>H01523</t>
  </si>
  <si>
    <t>SVC ABSENCES&amp;CONGES PAYES</t>
  </si>
  <si>
    <t>H01524</t>
  </si>
  <si>
    <t>SVC CSST</t>
  </si>
  <si>
    <t>H01525</t>
  </si>
  <si>
    <t>SVC ASSURANCE-CHOMAGE</t>
  </si>
  <si>
    <t>H01526</t>
  </si>
  <si>
    <t>SVC ASSURANCE GROUPE</t>
  </si>
  <si>
    <t>H01527</t>
  </si>
  <si>
    <t>SVC AUTRES AV. SOCIAUX</t>
  </si>
  <si>
    <t>H01528</t>
  </si>
  <si>
    <t>SVC FORMATION</t>
  </si>
  <si>
    <t>H01530</t>
  </si>
  <si>
    <t>SVC PAPETRIE-FOUR. BUREAU</t>
  </si>
  <si>
    <t>H01531</t>
  </si>
  <si>
    <t>SVC OUTIL-FOUR.DIVERS</t>
  </si>
  <si>
    <t>H01534</t>
  </si>
  <si>
    <t>SVC UNIFORMES-SALOPETTES</t>
  </si>
  <si>
    <t>H01535</t>
  </si>
  <si>
    <t>SVC CONCIERGE-NETTOYAGE</t>
  </si>
  <si>
    <t>H01537</t>
  </si>
  <si>
    <t>SVC PRATIQUES COURTOISIE</t>
  </si>
  <si>
    <t>H01538</t>
  </si>
  <si>
    <t>SVC PUB-PROMOTION-SVC</t>
  </si>
  <si>
    <t>H01539</t>
  </si>
  <si>
    <t>SVC DEDUCTIBLE</t>
  </si>
  <si>
    <t>H01540</t>
  </si>
  <si>
    <t>SVC ENT EQUIPEMENT</t>
  </si>
  <si>
    <t>H01541</t>
  </si>
  <si>
    <t>SVC VEH DE LOC SERVITUDE</t>
  </si>
  <si>
    <t>H01542</t>
  </si>
  <si>
    <t>SVC ENT EQUIPMENT</t>
  </si>
  <si>
    <t>H01543</t>
  </si>
  <si>
    <t>SVC LOCATION EQUIPEMENT</t>
  </si>
  <si>
    <t>H01544</t>
  </si>
  <si>
    <t>SVC TRAITEMENT DES DONNEE</t>
  </si>
  <si>
    <t>H01545</t>
  </si>
  <si>
    <t>SVC FRAIS REP/REPAS (80%)</t>
  </si>
  <si>
    <t>H01546</t>
  </si>
  <si>
    <t>SVC DEPLACEMENT-REPRESENT</t>
  </si>
  <si>
    <t>H01547</t>
  </si>
  <si>
    <t>SVC TELEPHONE-TELEGRAMMES</t>
  </si>
  <si>
    <t>H01548</t>
  </si>
  <si>
    <t>SVC FRAIS POSTAUX</t>
  </si>
  <si>
    <t>H01549</t>
  </si>
  <si>
    <t>SVC FRET &amp; MESSAGERIE</t>
  </si>
  <si>
    <t>H01552</t>
  </si>
  <si>
    <t>SVC FRAIS DIVERS</t>
  </si>
  <si>
    <t>H01553</t>
  </si>
  <si>
    <t>SRC RESERVE DOMMAGE</t>
  </si>
  <si>
    <t>H01560</t>
  </si>
  <si>
    <t>SVC LOYER INT HYPOTH.</t>
  </si>
  <si>
    <t>H01561</t>
  </si>
  <si>
    <t>SVC AMORT AMELIOR  LOC</t>
  </si>
  <si>
    <t>H01562</t>
  </si>
  <si>
    <t>SVC ENTRERIEN PROPRIÉTÉ</t>
  </si>
  <si>
    <t>H01563</t>
  </si>
  <si>
    <t>SVC TAXES PROPRIÉTÉ</t>
  </si>
  <si>
    <t>H01564</t>
  </si>
  <si>
    <t>SVC ASSURANCE BATIMENT</t>
  </si>
  <si>
    <t>H01565</t>
  </si>
  <si>
    <t>SVC AMORT BATIMENT</t>
  </si>
  <si>
    <t>H01568</t>
  </si>
  <si>
    <t>SVC TAXES AFFAIRES&amp;AUTRES</t>
  </si>
  <si>
    <t>H01569</t>
  </si>
  <si>
    <t>SVC AMORT EQUIP &amp; INSTALL</t>
  </si>
  <si>
    <t>H01570</t>
  </si>
  <si>
    <t>SVC ASSURANCE GENERALE</t>
  </si>
  <si>
    <t>H01574</t>
  </si>
  <si>
    <t>SVC EAU/ELECT/CHAUFFAGE</t>
  </si>
  <si>
    <t>H01576</t>
  </si>
  <si>
    <t>SVC VERIFICATION COMPTABL</t>
  </si>
  <si>
    <t>H01577</t>
  </si>
  <si>
    <t>SVC COTISATIONS SOUSCRIP.</t>
  </si>
  <si>
    <t>H01579</t>
  </si>
  <si>
    <t>SVC DONATIONS</t>
  </si>
  <si>
    <t>H01580</t>
  </si>
  <si>
    <t>SVC IMM &amp; PERMIS/CIE SEUL</t>
  </si>
  <si>
    <t>H01620</t>
  </si>
  <si>
    <t>CARR SALAIRES-DIR-DEPT</t>
  </si>
  <si>
    <t>H01621</t>
  </si>
  <si>
    <t>CARR SALAIRES-AUTRES</t>
  </si>
  <si>
    <t>H01623</t>
  </si>
  <si>
    <t>CARR ABS. &amp; CONGES PAYES</t>
  </si>
  <si>
    <t>H01624</t>
  </si>
  <si>
    <t>CARR CSST</t>
  </si>
  <si>
    <t>H01625</t>
  </si>
  <si>
    <t>CARR ASSURANCE-CHOMAGE</t>
  </si>
  <si>
    <t>H01626</t>
  </si>
  <si>
    <t>CARR ASSURANCE GROUPE</t>
  </si>
  <si>
    <t>H01627</t>
  </si>
  <si>
    <t>CARR AUTRES AV. SOCIAUX</t>
  </si>
  <si>
    <t>H01628</t>
  </si>
  <si>
    <t>CARR FORMATION</t>
  </si>
  <si>
    <t>H01630</t>
  </si>
  <si>
    <t>CARR PAPETRIE-FOUR.BUREAU</t>
  </si>
  <si>
    <t>H01631</t>
  </si>
  <si>
    <t>CARR OUTIL-FOUR.DIVERS</t>
  </si>
  <si>
    <t>H01634</t>
  </si>
  <si>
    <t>CARR UNIFORMES-SALOPETTES</t>
  </si>
  <si>
    <t>H01635</t>
  </si>
  <si>
    <t>CARR CONCIERGE-NETTOYAGE</t>
  </si>
  <si>
    <t>H01637</t>
  </si>
  <si>
    <t>CARR PRATIQUES COURTOISIE</t>
  </si>
  <si>
    <t>H01638</t>
  </si>
  <si>
    <t>CARR PUB-PROMOTION-PCE SV</t>
  </si>
  <si>
    <t>H01640</t>
  </si>
  <si>
    <t>CARR ENT EQUIPEMENT</t>
  </si>
  <si>
    <t>H01641</t>
  </si>
  <si>
    <t>CARR VEH DE SERVITUDE</t>
  </si>
  <si>
    <t>H01643</t>
  </si>
  <si>
    <t>CARR EQUIPMENT RENTAL</t>
  </si>
  <si>
    <t>H01644</t>
  </si>
  <si>
    <t>CARR TRAITEMENT DONNEES</t>
  </si>
  <si>
    <t>H01646</t>
  </si>
  <si>
    <t>CARR DEPLACEMENT-REPRESEN</t>
  </si>
  <si>
    <t>H01647</t>
  </si>
  <si>
    <t>CARR TELEPHONE-TELEGRAMME</t>
  </si>
  <si>
    <t>H01648</t>
  </si>
  <si>
    <t>CARR FRAIS POSTAUX</t>
  </si>
  <si>
    <t>H01652</t>
  </si>
  <si>
    <t>CARR FRAIS DIVERS</t>
  </si>
  <si>
    <t>H01660</t>
  </si>
  <si>
    <t>CARR LOYER INT HYPOTH.</t>
  </si>
  <si>
    <t>H01661</t>
  </si>
  <si>
    <t>CARR AMORT AMELIOR  LOC</t>
  </si>
  <si>
    <t>H01662</t>
  </si>
  <si>
    <t>CARR ENTRERIEN PROPRIÉTÉ</t>
  </si>
  <si>
    <t>H01663</t>
  </si>
  <si>
    <t>CARR TAXES PROPRIÉTÉ</t>
  </si>
  <si>
    <t>H01664</t>
  </si>
  <si>
    <t>CARR ASSURANCE BATIMENT</t>
  </si>
  <si>
    <t>H01665</t>
  </si>
  <si>
    <t>CARR AMORT BATIMENT</t>
  </si>
  <si>
    <t>H01668</t>
  </si>
  <si>
    <t>CARR TAXES AFFAIRES&amp;AUTRE</t>
  </si>
  <si>
    <t>H01669</t>
  </si>
  <si>
    <t>CARR AMORT EQUIP &amp; INSTAL</t>
  </si>
  <si>
    <t>H01670</t>
  </si>
  <si>
    <t>CARR ASSURANCE GENERALE</t>
  </si>
  <si>
    <t>H01674</t>
  </si>
  <si>
    <t>CARR EAU/ELECT/CHAUFFAGE</t>
  </si>
  <si>
    <t>H01676</t>
  </si>
  <si>
    <t>CARR VERIF. COMPTABLE</t>
  </si>
  <si>
    <t>H01677</t>
  </si>
  <si>
    <t>CARR COTISATION SOUSCRIP</t>
  </si>
  <si>
    <t>H01679</t>
  </si>
  <si>
    <t>CARR DONATIONS</t>
  </si>
  <si>
    <t>H01801</t>
  </si>
  <si>
    <t>L/R SALAIRES-VENTES DIR</t>
  </si>
  <si>
    <t>H01802</t>
  </si>
  <si>
    <t>L/R SALAIRE COMM VENDEUR</t>
  </si>
  <si>
    <t>H01803</t>
  </si>
  <si>
    <t>L/R SALAIRES &amp; COMM F&amp;I</t>
  </si>
  <si>
    <t>H01804</t>
  </si>
  <si>
    <t>L/R PREP A LA ROUTE</t>
  </si>
  <si>
    <t>H01805</t>
  </si>
  <si>
    <t>L/R PRATIQUES DE GARANTIE</t>
  </si>
  <si>
    <t>H01806</t>
  </si>
  <si>
    <t>L/R TOT PUB &amp; PROMO VENTE</t>
  </si>
  <si>
    <t>H01807</t>
  </si>
  <si>
    <t>L/R COOP RABAIS PUBLICITE</t>
  </si>
  <si>
    <t>H01808</t>
  </si>
  <si>
    <t>L/R DEMONSTRATEURS</t>
  </si>
  <si>
    <t>H01809</t>
  </si>
  <si>
    <t>L/R ENT VEH EN STOCK</t>
  </si>
  <si>
    <t>H01810</t>
  </si>
  <si>
    <t>L/R FRAIS FINANCEMENT</t>
  </si>
  <si>
    <t>H01820</t>
  </si>
  <si>
    <t>L/R MGR COMPENSATON</t>
  </si>
  <si>
    <t>H01821</t>
  </si>
  <si>
    <t>L/R SALAIRES -AUTRES</t>
  </si>
  <si>
    <t>H01823</t>
  </si>
  <si>
    <t>L/R ABS. &amp; CONGES PAYES</t>
  </si>
  <si>
    <t>H01824</t>
  </si>
  <si>
    <t>L/R CSST</t>
  </si>
  <si>
    <t>H01825</t>
  </si>
  <si>
    <t>L/R ASSURANCE CHOMAGE</t>
  </si>
  <si>
    <t>H01826</t>
  </si>
  <si>
    <t>L/R ASSURANCE GROUPE</t>
  </si>
  <si>
    <t>H01827</t>
  </si>
  <si>
    <t>L/R AUTRES AV. SOCIAUX</t>
  </si>
  <si>
    <t>H01828</t>
  </si>
  <si>
    <t>L/R FORMATION</t>
  </si>
  <si>
    <t>H01830</t>
  </si>
  <si>
    <t>L/R PAPETRIE-FOUR. BUREAU</t>
  </si>
  <si>
    <t>H01831</t>
  </si>
  <si>
    <t>L/R OUTILLAGE-FOUR DIVERS</t>
  </si>
  <si>
    <t>H01834</t>
  </si>
  <si>
    <t>L/R UNIFORMES-SALOPETTES</t>
  </si>
  <si>
    <t>H01835</t>
  </si>
  <si>
    <t>L/R CONCIERGE - NETTOYAGE</t>
  </si>
  <si>
    <t>H01840</t>
  </si>
  <si>
    <t>L/R ENT EQUIPMENT</t>
  </si>
  <si>
    <t>H01841</t>
  </si>
  <si>
    <t>L/R VEH DE SERVITUDES</t>
  </si>
  <si>
    <t>H01843</t>
  </si>
  <si>
    <t>L/R LOCATION EQUIPEMENT</t>
  </si>
  <si>
    <t>H01844</t>
  </si>
  <si>
    <t>L/R TRAITEMENT DONNEES</t>
  </si>
  <si>
    <t>H01846</t>
  </si>
  <si>
    <t>L/R DEPLACEMENT-REPRESENT</t>
  </si>
  <si>
    <t>H01847</t>
  </si>
  <si>
    <t>L/R TELEPHONE-TELEGRAMMES</t>
  </si>
  <si>
    <t>H01848</t>
  </si>
  <si>
    <t>L/R FRAIS POSTAUX</t>
  </si>
  <si>
    <t>H01852</t>
  </si>
  <si>
    <t>L/R DIVERS</t>
  </si>
  <si>
    <t>H01860</t>
  </si>
  <si>
    <t>L/R LOYER INT HYPOTH.</t>
  </si>
  <si>
    <t>H01861</t>
  </si>
  <si>
    <t>L/R AMORT AMELIOR  LOC</t>
  </si>
  <si>
    <t>H01862</t>
  </si>
  <si>
    <t>L/R ENTRERIEN PROPRIÉTÉ</t>
  </si>
  <si>
    <t>H01863</t>
  </si>
  <si>
    <t>L/R TAXES PROPRIÉTÉ</t>
  </si>
  <si>
    <t>H01864</t>
  </si>
  <si>
    <t>L/R ASSURANCE BATIMENT</t>
  </si>
  <si>
    <t>H01865</t>
  </si>
  <si>
    <t>L/R AMORT BATIMENT</t>
  </si>
  <si>
    <t>H01868</t>
  </si>
  <si>
    <t>L/R TAXES AFFAIRES-AUTRE</t>
  </si>
  <si>
    <t>H01869</t>
  </si>
  <si>
    <t>L/R AMORT EQUIP &amp; INSTALL</t>
  </si>
  <si>
    <t>H01870</t>
  </si>
  <si>
    <t>L/R ASSURANCE GENERALE</t>
  </si>
  <si>
    <t>H01874</t>
  </si>
  <si>
    <t>L/R EAU/ELECT./CHAUFFAGE</t>
  </si>
  <si>
    <t>H01876</t>
  </si>
  <si>
    <t>L/R VERIF COMPTABLE</t>
  </si>
  <si>
    <t>H01877</t>
  </si>
  <si>
    <t>L/R COTISATIONS SOUSCRIP.</t>
  </si>
  <si>
    <t>H01879</t>
  </si>
  <si>
    <t>L/R DONATIONS</t>
  </si>
  <si>
    <t>H02801</t>
  </si>
  <si>
    <t>DIS SALAIRES VENTES DIR</t>
  </si>
  <si>
    <t>H02820</t>
  </si>
  <si>
    <t>DIS ADM SALAIRES DIR DEP</t>
  </si>
  <si>
    <t>H02821</t>
  </si>
  <si>
    <t>DIS SALAIRES -AUTRES</t>
  </si>
  <si>
    <t>H02822</t>
  </si>
  <si>
    <t>DIS PROMOTION</t>
  </si>
  <si>
    <t>H02823</t>
  </si>
  <si>
    <t>DIS ABS. &amp; CONGES PAYES</t>
  </si>
  <si>
    <t>H02824</t>
  </si>
  <si>
    <t>DIS CSST</t>
  </si>
  <si>
    <t>H02825</t>
  </si>
  <si>
    <t>DIS ASSURANCE CHOMAGE</t>
  </si>
  <si>
    <t>H02826</t>
  </si>
  <si>
    <t>DIS ASSURANCE GROUPE</t>
  </si>
  <si>
    <t>H02827</t>
  </si>
  <si>
    <t>DIS AUTRES AV. SOCIAUX</t>
  </si>
  <si>
    <t>H02828</t>
  </si>
  <si>
    <t>DIS FORMATION</t>
  </si>
  <si>
    <t>H02830</t>
  </si>
  <si>
    <t>DIS PAPETRIE-FOUR. BUREAU</t>
  </si>
  <si>
    <t>H02831</t>
  </si>
  <si>
    <t>DIS OUTILLAGE-FOUR.DIVERS</t>
  </si>
  <si>
    <t>H02834</t>
  </si>
  <si>
    <t>DIS UNIFORMES-SALOPETTES</t>
  </si>
  <si>
    <t>H02835</t>
  </si>
  <si>
    <t>DIS CONCIERGE-NETTOYAGE</t>
  </si>
  <si>
    <t>H02837</t>
  </si>
  <si>
    <t>DIS PRATIQUES COURTOISIE</t>
  </si>
  <si>
    <t>H02838</t>
  </si>
  <si>
    <t>DIS PUBLICITE &amp; PROMO</t>
  </si>
  <si>
    <t>H02840</t>
  </si>
  <si>
    <t>DIS ENT EQUIPMENT</t>
  </si>
  <si>
    <t>H02841</t>
  </si>
  <si>
    <t>DIS VEH DE SERVITUDES</t>
  </si>
  <si>
    <t>H02843</t>
  </si>
  <si>
    <t>DIS LOCATION EQUIPEMENT</t>
  </si>
  <si>
    <t>H02844</t>
  </si>
  <si>
    <t>DIS TRAITEMENT DONNEES</t>
  </si>
  <si>
    <t>H02845</t>
  </si>
  <si>
    <t>DIS FRAIS REPRES/REPAS</t>
  </si>
  <si>
    <t>H02846</t>
  </si>
  <si>
    <t>DIS DEPLACEMENT-REPRESENT</t>
  </si>
  <si>
    <t>H02847</t>
  </si>
  <si>
    <t>DIS TELEPHONE-TELEGRAMMES</t>
  </si>
  <si>
    <t>H02848</t>
  </si>
  <si>
    <t>DIS FRAIS POSTAUX</t>
  </si>
  <si>
    <t>H02849</t>
  </si>
  <si>
    <t>DIS FRET &amp; MESSAGERIE</t>
  </si>
  <si>
    <t>H02852</t>
  </si>
  <si>
    <t>DIS FRAIS DIVERS</t>
  </si>
  <si>
    <t>H02860</t>
  </si>
  <si>
    <t>DIS LOYER INT HYPOTH.</t>
  </si>
  <si>
    <t>H02861</t>
  </si>
  <si>
    <t>DIS AMORT AMELIOR  LOC</t>
  </si>
  <si>
    <t>H02862</t>
  </si>
  <si>
    <t>DIS ENTRERIEN PROPRIETE</t>
  </si>
  <si>
    <t>H02863</t>
  </si>
  <si>
    <t>DIS TAXES PROPRIETE</t>
  </si>
  <si>
    <t>H02864</t>
  </si>
  <si>
    <t>DIS ASSURANCE BATIMENT</t>
  </si>
  <si>
    <t>H02865</t>
  </si>
  <si>
    <t>DIS AMORT BATIMENT</t>
  </si>
  <si>
    <t>H02868</t>
  </si>
  <si>
    <t>DIS TAXES AFFAIRES&amp;AUTRES</t>
  </si>
  <si>
    <t>H02869</t>
  </si>
  <si>
    <t>DIS AMORT EQUIP &amp; INSTALL</t>
  </si>
  <si>
    <t>H02870</t>
  </si>
  <si>
    <t>DIS ASSURANCE GENERALE</t>
  </si>
  <si>
    <t>H02874</t>
  </si>
  <si>
    <t>DIS EAU/ELECT/CHAUFFAGE</t>
  </si>
  <si>
    <t>H02876</t>
  </si>
  <si>
    <t>DIS VERIF. COMPTABLE</t>
  </si>
  <si>
    <t>H02877</t>
  </si>
  <si>
    <t>DIS COTISATIONS SOUSCRIP.</t>
  </si>
  <si>
    <t>H02879</t>
  </si>
  <si>
    <t>DIS DONATIONS</t>
  </si>
  <si>
    <t>H02880</t>
  </si>
  <si>
    <t>DIS-IMM &amp; PERMIS/CIE SEUL</t>
  </si>
  <si>
    <t>H02881</t>
  </si>
  <si>
    <t>H02921</t>
  </si>
  <si>
    <t>ADMIN SALAIRES AUTRES</t>
  </si>
  <si>
    <t>H02923</t>
  </si>
  <si>
    <t>ADMIN ABS CONGES PAYES</t>
  </si>
  <si>
    <t>H02924</t>
  </si>
  <si>
    <t>ADMIN CSST</t>
  </si>
  <si>
    <t>H02925</t>
  </si>
  <si>
    <t>ADMIN ASSURANCE CHOMAGE</t>
  </si>
  <si>
    <t>H02926</t>
  </si>
  <si>
    <t>ADMIN ASSURANCE GROUPE</t>
  </si>
  <si>
    <t>H02927</t>
  </si>
  <si>
    <t>ADMIN AUTRES AV. SOCIAUX</t>
  </si>
  <si>
    <t>H02928</t>
  </si>
  <si>
    <t>ADMIN FORMATION</t>
  </si>
  <si>
    <t>H02930</t>
  </si>
  <si>
    <t>ADMIN PAPETERIE FOURN BUR</t>
  </si>
  <si>
    <t>H02931</t>
  </si>
  <si>
    <t>ADMIN OUTIL FOURN DIVERS</t>
  </si>
  <si>
    <t>H02934</t>
  </si>
  <si>
    <t>ADMIN UNIFORMES SALOPETTE</t>
  </si>
  <si>
    <t>H02935</t>
  </si>
  <si>
    <t>ADMIN CONCIERGE NETTOYE</t>
  </si>
  <si>
    <t>H02940</t>
  </si>
  <si>
    <t>ENT EQUIPEMENT HERELLE</t>
  </si>
  <si>
    <t>H02944</t>
  </si>
  <si>
    <t>INTERNET HERELLE 4 DEPT</t>
  </si>
  <si>
    <t>H02946</t>
  </si>
  <si>
    <t>FRAIS REP. HERELLE</t>
  </si>
  <si>
    <t>H02947</t>
  </si>
  <si>
    <t>TELEPHONE HERELLE</t>
  </si>
  <si>
    <t>H02952</t>
  </si>
  <si>
    <t>DIVERS 4 DEPT HERELLE</t>
  </si>
  <si>
    <t>H02960</t>
  </si>
  <si>
    <t>LOYER HERELLE 4 DEPTS</t>
  </si>
  <si>
    <t>H02962</t>
  </si>
  <si>
    <t>DIS ENTRETIEN HERELLE</t>
  </si>
  <si>
    <t>H02963</t>
  </si>
  <si>
    <t>TAXES HERELLE 4 DEPT</t>
  </si>
  <si>
    <t>H02970</t>
  </si>
  <si>
    <t>ASSURANCES HERELLE 4 DEPT</t>
  </si>
  <si>
    <t>H02974</t>
  </si>
  <si>
    <t>ELECT. GAZ METRO 4 DEPT</t>
  </si>
  <si>
    <t>H10100</t>
  </si>
  <si>
    <t>A</t>
  </si>
  <si>
    <t>H10110</t>
  </si>
  <si>
    <t>H10120</t>
  </si>
  <si>
    <t>PETITE CAISSE SERVICE</t>
  </si>
  <si>
    <t>H10200</t>
  </si>
  <si>
    <t>ENCAISSE</t>
  </si>
  <si>
    <t>H10256</t>
  </si>
  <si>
    <t>TEMPO GL POUR CRE</t>
  </si>
  <si>
    <t>H10257</t>
  </si>
  <si>
    <t>TEMPO GL POUR CAP</t>
  </si>
  <si>
    <t>H10300</t>
  </si>
  <si>
    <t>BULK</t>
  </si>
  <si>
    <t>B</t>
  </si>
  <si>
    <t>H10400</t>
  </si>
  <si>
    <t>BANQUE TD CANADA TRUST</t>
  </si>
  <si>
    <t>H10500</t>
  </si>
  <si>
    <t>RBC NO 2</t>
  </si>
  <si>
    <t>H10600</t>
  </si>
  <si>
    <t>BANQUE RBC</t>
  </si>
  <si>
    <t>H10700</t>
  </si>
  <si>
    <t>CONTRAT FINANCE TRASIT</t>
  </si>
  <si>
    <t>V</t>
  </si>
  <si>
    <t>H10800</t>
  </si>
  <si>
    <t>TITRES NEGOCIABLES</t>
  </si>
  <si>
    <t>H10900</t>
  </si>
  <si>
    <t>VENTES AU COMPTANT</t>
  </si>
  <si>
    <t>H11000</t>
  </si>
  <si>
    <t>COMPTE PROV. IMM.</t>
  </si>
  <si>
    <t>H11100</t>
  </si>
  <si>
    <t>AUTRES</t>
  </si>
  <si>
    <t>H11300</t>
  </si>
  <si>
    <t>RECEVABLES DE CIBC</t>
  </si>
  <si>
    <t>H11400</t>
  </si>
  <si>
    <t>RECEVABLES NETS - LOC.</t>
  </si>
  <si>
    <t>H11500</t>
  </si>
  <si>
    <t>A/R PIECE &amp; SERVICE</t>
  </si>
  <si>
    <t>H11510</t>
  </si>
  <si>
    <t>A/R FORTUNE</t>
  </si>
  <si>
    <t>H11520</t>
  </si>
  <si>
    <t>RABAIS VENTE ENT SERVICE</t>
  </si>
  <si>
    <t>H11530</t>
  </si>
  <si>
    <t>RABAIS CHANG HUILE GRAT</t>
  </si>
  <si>
    <t>H11540</t>
  </si>
  <si>
    <t>CREDIT PIECE ET SERVICE</t>
  </si>
  <si>
    <t>H11550</t>
  </si>
  <si>
    <t>COMPTE RSV CREDIT FUTUR</t>
  </si>
  <si>
    <t>H11600</t>
  </si>
  <si>
    <t>COMPTES VEHICULE A REC.</t>
  </si>
  <si>
    <t>H11601</t>
  </si>
  <si>
    <t>A RECEVOIR VENDEUR</t>
  </si>
  <si>
    <t>T</t>
  </si>
  <si>
    <t>H11610</t>
  </si>
  <si>
    <t>H11700</t>
  </si>
  <si>
    <t>COMPTE A RECEVOIR  H.A.C.</t>
  </si>
  <si>
    <t>H11701</t>
  </si>
  <si>
    <t>CONTRIBUTION DEALER H.A.C</t>
  </si>
  <si>
    <t>H11702</t>
  </si>
  <si>
    <t>HOLDBACK A RECEVOIR</t>
  </si>
  <si>
    <t>H11710</t>
  </si>
  <si>
    <t>PDI A VENIR</t>
  </si>
  <si>
    <t>H11900</t>
  </si>
  <si>
    <t>A/R INTER-SOCIETE</t>
  </si>
  <si>
    <t>N</t>
  </si>
  <si>
    <t>H11901</t>
  </si>
  <si>
    <t>FIDUCIE MAXIME ALLARD</t>
  </si>
  <si>
    <t>H11902</t>
  </si>
  <si>
    <t>FIDUCIE ROZON</t>
  </si>
  <si>
    <t>H11903</t>
  </si>
  <si>
    <t>INTERCO-9510-1309 QC INC</t>
  </si>
  <si>
    <t>H11904</t>
  </si>
  <si>
    <t>INTERCO-9509-9016 QC INC</t>
  </si>
  <si>
    <t>H11905</t>
  </si>
  <si>
    <t>INTERCO-HÉRELLE</t>
  </si>
  <si>
    <t>H11906</t>
  </si>
  <si>
    <t>INTERCO-STE-MARIE AUTOMOB</t>
  </si>
  <si>
    <t>H11907</t>
  </si>
  <si>
    <t>INTERCO-13721515 QC INC</t>
  </si>
  <si>
    <t>H11908</t>
  </si>
  <si>
    <t>INTERCO-BMW SHERBROOKE</t>
  </si>
  <si>
    <t>H12000</t>
  </si>
  <si>
    <t>RECLAMATION GAR. HYUNDAI</t>
  </si>
  <si>
    <t>H12001</t>
  </si>
  <si>
    <t>RECLAMATION GAR. AUTRES</t>
  </si>
  <si>
    <t>H12090</t>
  </si>
  <si>
    <t>NE PAS UTILISER</t>
  </si>
  <si>
    <t>H12100</t>
  </si>
  <si>
    <t>RECLAMATION DE TRANSPORT</t>
  </si>
  <si>
    <t>H12200</t>
  </si>
  <si>
    <t>CARTES DE CREDIT</t>
  </si>
  <si>
    <t>H12300</t>
  </si>
  <si>
    <t>VOIR COMPTE 126</t>
  </si>
  <si>
    <t>H12500</t>
  </si>
  <si>
    <t>PROV. CREANCES DOUTEUSES</t>
  </si>
  <si>
    <t>H12600</t>
  </si>
  <si>
    <t>RISTOURNE DE FINANCES</t>
  </si>
  <si>
    <t>H13000</t>
  </si>
  <si>
    <t>VEHICULES NEUFS - HYUNDAI</t>
  </si>
  <si>
    <t>W</t>
  </si>
  <si>
    <t>H13001</t>
  </si>
  <si>
    <t>NEUF CAMIONS HYUNDAI</t>
  </si>
  <si>
    <t>H13003</t>
  </si>
  <si>
    <t>VEH. VERT HYUNDAI</t>
  </si>
  <si>
    <t>H13100</t>
  </si>
  <si>
    <t>VEHICULES NEUFS AUTRES</t>
  </si>
  <si>
    <t>H13600</t>
  </si>
  <si>
    <t>DEMONSTRATEUR - HYUNDAI</t>
  </si>
  <si>
    <t>H13700</t>
  </si>
  <si>
    <t>VEHICULES LOUE A L/T</t>
  </si>
  <si>
    <t>H13800</t>
  </si>
  <si>
    <t>VEHICULES D OCCASSION</t>
  </si>
  <si>
    <t>H13801</t>
  </si>
  <si>
    <t>VEHICULES OCC AUTRES</t>
  </si>
  <si>
    <t>H13802</t>
  </si>
  <si>
    <t>VEHICULES OCC CERTIF HYUN</t>
  </si>
  <si>
    <t>H13900</t>
  </si>
  <si>
    <t>VEHICULE LOCATION A C.T</t>
  </si>
  <si>
    <t>H14100</t>
  </si>
  <si>
    <t>ESSENCE INV. EN GROS</t>
  </si>
  <si>
    <t>H14400</t>
  </si>
  <si>
    <t>PIECES &amp; ACCESS.-HYUNDAI</t>
  </si>
  <si>
    <t>H14401</t>
  </si>
  <si>
    <t>ACCESSOIRES HYUNDAI</t>
  </si>
  <si>
    <t>H14500</t>
  </si>
  <si>
    <t>PIECES &amp; ACCESS.-F&amp;I</t>
  </si>
  <si>
    <t>H14501</t>
  </si>
  <si>
    <t>ACCESSOIRES AUTRES</t>
  </si>
  <si>
    <t>H14800</t>
  </si>
  <si>
    <t>H14900</t>
  </si>
  <si>
    <t>REPARATION SOUSTRAITTANCE</t>
  </si>
  <si>
    <t>H15000</t>
  </si>
  <si>
    <t>MAIN-D'OEUVRE - MECANO</t>
  </si>
  <si>
    <t>H15100</t>
  </si>
  <si>
    <t>ESSENCE-HUILE-GRAISSE</t>
  </si>
  <si>
    <t>H15200</t>
  </si>
  <si>
    <t>FOURN. ATELIER &amp; PEINTURE</t>
  </si>
  <si>
    <t>H15400</t>
  </si>
  <si>
    <t>LOYER PAYE D'AVANCE</t>
  </si>
  <si>
    <t>H15500</t>
  </si>
  <si>
    <t>IMPOT PAYE D'AVANCE</t>
  </si>
  <si>
    <t>H15510</t>
  </si>
  <si>
    <t>TAXES PAYÉ D'AVANCE</t>
  </si>
  <si>
    <t>H15600</t>
  </si>
  <si>
    <t>ASSURANCE PAYÉ D'AVANCE</t>
  </si>
  <si>
    <t>H15610</t>
  </si>
  <si>
    <t>ASSURANCE</t>
  </si>
  <si>
    <t>H15700</t>
  </si>
  <si>
    <t>C.S.S.T.</t>
  </si>
  <si>
    <t>H15800</t>
  </si>
  <si>
    <t>DIVERS PAYÉ D'AVANCE</t>
  </si>
  <si>
    <t>H15801</t>
  </si>
  <si>
    <t>PLAQUES PAYÉ D'AVANCE</t>
  </si>
  <si>
    <t>H15900</t>
  </si>
  <si>
    <t>AVOCAT PAYÉ D'AVANCE</t>
  </si>
  <si>
    <t>H16000</t>
  </si>
  <si>
    <t>VÉRIF PAYÉ D'AVANCE</t>
  </si>
  <si>
    <t>H16100</t>
  </si>
  <si>
    <t>OTHER CURRENT ASSETS</t>
  </si>
  <si>
    <t>H16500</t>
  </si>
  <si>
    <t>TERRAIN</t>
  </si>
  <si>
    <t>H16700</t>
  </si>
  <si>
    <t>BATIMENTS</t>
  </si>
  <si>
    <t>H16800</t>
  </si>
  <si>
    <t>AMORT-BATIMENTS</t>
  </si>
  <si>
    <t>H17000</t>
  </si>
  <si>
    <t>INSTALLATIONS FIXES</t>
  </si>
  <si>
    <t>H17100</t>
  </si>
  <si>
    <t>AMORT-INSTALLATIONS FIXES</t>
  </si>
  <si>
    <t>H17200</t>
  </si>
  <si>
    <t>AMELIORATIONS LOCATIVES</t>
  </si>
  <si>
    <t>H17300</t>
  </si>
  <si>
    <t>AMORT-AMELIORATIONS LOC.</t>
  </si>
  <si>
    <t>H17400</t>
  </si>
  <si>
    <t>EQUIPEMENT DE BUREAU</t>
  </si>
  <si>
    <t>H17500</t>
  </si>
  <si>
    <t>AMORT-EQUIP DE BUREAU</t>
  </si>
  <si>
    <t>H17600</t>
  </si>
  <si>
    <t>EQUIP DU SERVICE PIECES</t>
  </si>
  <si>
    <t>H17700</t>
  </si>
  <si>
    <t>AMORT- EQUIP DES PIECES</t>
  </si>
  <si>
    <t>H17800</t>
  </si>
  <si>
    <t>EQUIPEMENT DU SERVICE</t>
  </si>
  <si>
    <t>H17900</t>
  </si>
  <si>
    <t>AMORT-EQUIPEMENT DU SERV</t>
  </si>
  <si>
    <t>H18100</t>
  </si>
  <si>
    <t>H18200</t>
  </si>
  <si>
    <t>AMORT-ENSEIGNES</t>
  </si>
  <si>
    <t>H18300</t>
  </si>
  <si>
    <t>VEHICULES DE SERVITUDE</t>
  </si>
  <si>
    <t>H18400</t>
  </si>
  <si>
    <t>AMORT- VEHICULES SERVICE</t>
  </si>
  <si>
    <t>H18500</t>
  </si>
  <si>
    <t>H18600</t>
  </si>
  <si>
    <t>AMORT-EQUIPEMENT INFO.</t>
  </si>
  <si>
    <t>H18700</t>
  </si>
  <si>
    <t>PAVAGE</t>
  </si>
  <si>
    <t>H18710</t>
  </si>
  <si>
    <t>AMORT - PAVAGE</t>
  </si>
  <si>
    <t>H18800</t>
  </si>
  <si>
    <t>CAUTIONNEMENT REMBOURS.</t>
  </si>
  <si>
    <t>H18900</t>
  </si>
  <si>
    <t>TITRES DE PLACEMENT</t>
  </si>
  <si>
    <t>H19000</t>
  </si>
  <si>
    <t>FRAIS DE CONSTITUTION</t>
  </si>
  <si>
    <t>H19200</t>
  </si>
  <si>
    <t>AVANCE AUX ADMINISTRATEUR</t>
  </si>
  <si>
    <t>H19500</t>
  </si>
  <si>
    <t>H19600</t>
  </si>
  <si>
    <t>PARTICIPATION SOC. FIN.</t>
  </si>
  <si>
    <t>H19900</t>
  </si>
  <si>
    <t>AUTES ACTIF GESTION IMMO</t>
  </si>
  <si>
    <t>H19902</t>
  </si>
  <si>
    <t>AMORT CUMULE-RELATION CLI</t>
  </si>
  <si>
    <t>H20100</t>
  </si>
  <si>
    <t>PRET BANCAIRE</t>
  </si>
  <si>
    <t>H20200</t>
  </si>
  <si>
    <t>H20500</t>
  </si>
  <si>
    <t>FLOOR PLAN - NEUF</t>
  </si>
  <si>
    <t>F</t>
  </si>
  <si>
    <t>H20700</t>
  </si>
  <si>
    <t>FLOOR PLAN - OCCASION</t>
  </si>
  <si>
    <t>H20800</t>
  </si>
  <si>
    <t>FLOOR PLAN - DEMO &amp; COURT</t>
  </si>
  <si>
    <t>H20900</t>
  </si>
  <si>
    <t>FLOOR PLAN - AUTRES</t>
  </si>
  <si>
    <t>H21000</t>
  </si>
  <si>
    <t>DROITS DE RETENTION VEH.</t>
  </si>
  <si>
    <t>H21100</t>
  </si>
  <si>
    <t>AUTRES NOTES A PAYER</t>
  </si>
  <si>
    <t>H21200</t>
  </si>
  <si>
    <t>EXIGIBLE SUR LES REPOSS.</t>
  </si>
  <si>
    <t>H21300</t>
  </si>
  <si>
    <t>GAR. PROLONGEES A PAYER</t>
  </si>
  <si>
    <t>H21400</t>
  </si>
  <si>
    <t>PAIEMENT EFF. PAR CLIENT</t>
  </si>
  <si>
    <t>H21500</t>
  </si>
  <si>
    <t>COMPTE FOURNISSEUR</t>
  </si>
  <si>
    <t>P</t>
  </si>
  <si>
    <t>H21510</t>
  </si>
  <si>
    <t>COMPTE FOURNISSEUR AUTRE</t>
  </si>
  <si>
    <t>H21520</t>
  </si>
  <si>
    <t>COMPTE A PAYER - IA</t>
  </si>
  <si>
    <t>H21530</t>
  </si>
  <si>
    <t>COMPTE A PAYER - SYM-TECH</t>
  </si>
  <si>
    <t>H21600</t>
  </si>
  <si>
    <t>COMPTE FOURN HYUNDAI CAN</t>
  </si>
  <si>
    <t>H21601</t>
  </si>
  <si>
    <t>COMPTE FOURN BAL FORWARD</t>
  </si>
  <si>
    <t>H21700</t>
  </si>
  <si>
    <t>RETENUE FISCALES-EMPLOYES</t>
  </si>
  <si>
    <t>H21710</t>
  </si>
  <si>
    <t>PENSION ALIMENTAIRE PAYER</t>
  </si>
  <si>
    <t>H21800</t>
  </si>
  <si>
    <t>RPDB- REER COLLECTIF</t>
  </si>
  <si>
    <t>H21810</t>
  </si>
  <si>
    <t>DEDUCTIBLE DEMO</t>
  </si>
  <si>
    <t>H21900</t>
  </si>
  <si>
    <t>COMITE PARITAIRE IND AUTO</t>
  </si>
  <si>
    <t>H21910</t>
  </si>
  <si>
    <t>H22000</t>
  </si>
  <si>
    <t>H22010</t>
  </si>
  <si>
    <t>RTI(TVQ) A RECEVOIR</t>
  </si>
  <si>
    <t>H22020</t>
  </si>
  <si>
    <t>TAXES DE PNEUS</t>
  </si>
  <si>
    <t>H22050</t>
  </si>
  <si>
    <t>TPS &amp; TVQ A RECEVOIR</t>
  </si>
  <si>
    <t>H22060</t>
  </si>
  <si>
    <t>TPS &amp; TVQ A PAYER</t>
  </si>
  <si>
    <t>H22070</t>
  </si>
  <si>
    <t>TPA - ASS REMPLACEMENT</t>
  </si>
  <si>
    <t>H22080</t>
  </si>
  <si>
    <t>TVQ SAAQ</t>
  </si>
  <si>
    <t>H22100</t>
  </si>
  <si>
    <t>COMMISSIONS VENDEURS</t>
  </si>
  <si>
    <t>H22101</t>
  </si>
  <si>
    <t>BONI A PAYER</t>
  </si>
  <si>
    <t>H22110</t>
  </si>
  <si>
    <t>COMMISSIONS F&amp;I</t>
  </si>
  <si>
    <t>H22120</t>
  </si>
  <si>
    <t>COMM. A PAYER FORTUNE</t>
  </si>
  <si>
    <t>H22200</t>
  </si>
  <si>
    <t>DEPOTS CLIENTS</t>
  </si>
  <si>
    <t>H22300</t>
  </si>
  <si>
    <t>H22310</t>
  </si>
  <si>
    <t>CTI(TPS) A RECEVOIR</t>
  </si>
  <si>
    <t>H22330</t>
  </si>
  <si>
    <t>TAXE DE LUXE</t>
  </si>
  <si>
    <t>H22350</t>
  </si>
  <si>
    <t>H22360</t>
  </si>
  <si>
    <t>H22370</t>
  </si>
  <si>
    <t>TVH ONTARIO 13%</t>
  </si>
  <si>
    <t>H22400</t>
  </si>
  <si>
    <t>PPH A PAYER</t>
  </si>
  <si>
    <t>H22410</t>
  </si>
  <si>
    <t>RESERVE DOMMAGE VEH NEUF</t>
  </si>
  <si>
    <t>H22415</t>
  </si>
  <si>
    <t>RESERVE F&amp;I NEUF + USED</t>
  </si>
  <si>
    <t>H22416</t>
  </si>
  <si>
    <t>RESERVE DOMMAGE SERVICE</t>
  </si>
  <si>
    <t>H22417</t>
  </si>
  <si>
    <t>RESERVE PARTY-EMPLOYES</t>
  </si>
  <si>
    <t>H22420</t>
  </si>
  <si>
    <t>PROGRAMME ENTRETIEN</t>
  </si>
  <si>
    <t>H22430</t>
  </si>
  <si>
    <t>DEDUCTIBLE DEMOS</t>
  </si>
  <si>
    <t>H22440</t>
  </si>
  <si>
    <t>RES FRAIS DEMO FONC</t>
  </si>
  <si>
    <t>H22450</t>
  </si>
  <si>
    <t>TAXES</t>
  </si>
  <si>
    <t>H22460</t>
  </si>
  <si>
    <t>ASSURANCES</t>
  </si>
  <si>
    <t>H22490</t>
  </si>
  <si>
    <t>ACCESS VENDU NON INSTALLÉ</t>
  </si>
  <si>
    <t>H22500</t>
  </si>
  <si>
    <t>PAIE NET A PAYER</t>
  </si>
  <si>
    <t>H22500E</t>
  </si>
  <si>
    <t>SALAIRES A PAYER - IN/OUT</t>
  </si>
  <si>
    <t>H22500G</t>
  </si>
  <si>
    <t>DEDUCTIONS A PAYER/IN-OUT</t>
  </si>
  <si>
    <t>G</t>
  </si>
  <si>
    <t>H22600</t>
  </si>
  <si>
    <t>VACANCES &amp; CONGES A PAYES</t>
  </si>
  <si>
    <t>H22700</t>
  </si>
  <si>
    <t>INTERETS COURUS</t>
  </si>
  <si>
    <t>H22800</t>
  </si>
  <si>
    <t>RESERVE DIVERS</t>
  </si>
  <si>
    <t>H22810</t>
  </si>
  <si>
    <t>RESERVE WHOLESALE WH</t>
  </si>
  <si>
    <t>H22820</t>
  </si>
  <si>
    <t>RESERVE HPP USED</t>
  </si>
  <si>
    <t>H22830</t>
  </si>
  <si>
    <t>RESERVE PARE-BRISE/HASARD</t>
  </si>
  <si>
    <t>H22840</t>
  </si>
  <si>
    <t>RESERVE ENT ESTHETIQUE</t>
  </si>
  <si>
    <t>H22850</t>
  </si>
  <si>
    <t>RESERVE PNEUS REMISAGE</t>
  </si>
  <si>
    <t>H22860</t>
  </si>
  <si>
    <t>RESERVE CORE HYUNDAI INCI</t>
  </si>
  <si>
    <t>H22870</t>
  </si>
  <si>
    <t>RESERVE MOTEURS</t>
  </si>
  <si>
    <t>H22900</t>
  </si>
  <si>
    <t>MACHINE A CAFE</t>
  </si>
  <si>
    <t>H22901</t>
  </si>
  <si>
    <t>HOLDBACK</t>
  </si>
  <si>
    <t>H23100</t>
  </si>
  <si>
    <t>IMPOT-ANNEE COURANT</t>
  </si>
  <si>
    <t>H23105</t>
  </si>
  <si>
    <t>ACC PROVISIONNEL PROVINCI</t>
  </si>
  <si>
    <t>H23110</t>
  </si>
  <si>
    <t>ACC PROVISIONNEL FÉDÉRAL</t>
  </si>
  <si>
    <t>H23200</t>
  </si>
  <si>
    <t>TAXES FED &amp; PROV(PERIODES</t>
  </si>
  <si>
    <t>H23300</t>
  </si>
  <si>
    <t>IMPOTS CEDUL. PAYES AV.</t>
  </si>
  <si>
    <t>H23310</t>
  </si>
  <si>
    <t>IMPOT CEDUL P. AV FED</t>
  </si>
  <si>
    <t>H23330</t>
  </si>
  <si>
    <t>TACE DE LUXE</t>
  </si>
  <si>
    <t>H23400</t>
  </si>
  <si>
    <t>PARTI COURANTES DETTE L/T</t>
  </si>
  <si>
    <t>H23410</t>
  </si>
  <si>
    <t>MOINS PARTI COUR DETTE LT</t>
  </si>
  <si>
    <t>H23500</t>
  </si>
  <si>
    <t>AUTRES DETTES COURANTES</t>
  </si>
  <si>
    <t>H24000</t>
  </si>
  <si>
    <t>EFFETS A PAYER</t>
  </si>
  <si>
    <t>H24600</t>
  </si>
  <si>
    <t>HYPOTHEQUE(S) IMMOBILIERE</t>
  </si>
  <si>
    <t>H24900</t>
  </si>
  <si>
    <t>HYPOTHEQUE(S) MOBILIERE(S</t>
  </si>
  <si>
    <t>H25600</t>
  </si>
  <si>
    <t>REPRISE DE POSSESSION</t>
  </si>
  <si>
    <t>H26000</t>
  </si>
  <si>
    <t>PRETS AUX ADM&amp;ACTIONNAIRE</t>
  </si>
  <si>
    <t>H26010</t>
  </si>
  <si>
    <t>PRET ACT. 170924 CDA IN</t>
  </si>
  <si>
    <t>H26011</t>
  </si>
  <si>
    <t>BALANCE DE PRIX DE VENTE</t>
  </si>
  <si>
    <t>H26020</t>
  </si>
  <si>
    <t>AVANCE FIDUCIE JEAN ROZON</t>
  </si>
  <si>
    <t>H26021</t>
  </si>
  <si>
    <t>AVANCES AVEC STE-MARIE</t>
  </si>
  <si>
    <t>H26900</t>
  </si>
  <si>
    <t>AVANCE CIBC</t>
  </si>
  <si>
    <t>H28000</t>
  </si>
  <si>
    <t>CAPITAL-ACTIONS ORDINAIRE</t>
  </si>
  <si>
    <t>H28010</t>
  </si>
  <si>
    <t>CAPITAL ACTION CAT A</t>
  </si>
  <si>
    <t>H28011</t>
  </si>
  <si>
    <t>CAPITAL ACTION BA</t>
  </si>
  <si>
    <t>H28012</t>
  </si>
  <si>
    <t>CAPITAL ACTION C</t>
  </si>
  <si>
    <t>H28020</t>
  </si>
  <si>
    <t>CAPITAL ACTION CAT B</t>
  </si>
  <si>
    <t>H28030</t>
  </si>
  <si>
    <t>CAPITAL ACTION CAT C</t>
  </si>
  <si>
    <t>H28040</t>
  </si>
  <si>
    <t>CAPITAL ACTION CAT D</t>
  </si>
  <si>
    <t>H28050</t>
  </si>
  <si>
    <t>CAPITAL ACTION CAT E</t>
  </si>
  <si>
    <t>H28060</t>
  </si>
  <si>
    <t>CAPITAL ACTION CAT F</t>
  </si>
  <si>
    <t>H28070</t>
  </si>
  <si>
    <t>CAPITAL ACTION CAT G</t>
  </si>
  <si>
    <t>H28080</t>
  </si>
  <si>
    <t>SURPLUS APPORT CAT '' F '</t>
  </si>
  <si>
    <t>H28090</t>
  </si>
  <si>
    <t>SURPLUS APPORT CAT G</t>
  </si>
  <si>
    <t>H28200</t>
  </si>
  <si>
    <t>SURPLUS D APPORT CAPITAL</t>
  </si>
  <si>
    <t>H28210</t>
  </si>
  <si>
    <t>SURPLUS APPORT CAT F</t>
  </si>
  <si>
    <t>H28220</t>
  </si>
  <si>
    <t>H28500</t>
  </si>
  <si>
    <t>BENEFICE NON REPARTI</t>
  </si>
  <si>
    <t>H28700</t>
  </si>
  <si>
    <t>INVESTISS DES ASSOCIES</t>
  </si>
  <si>
    <t>H29000</t>
  </si>
  <si>
    <t>RETRAITS DIVIDENDES</t>
  </si>
  <si>
    <t>H29002</t>
  </si>
  <si>
    <t>DIVIDENDES-CAT ¨C¨</t>
  </si>
  <si>
    <t>H29003</t>
  </si>
  <si>
    <t>DIVIDENDES-CAT ¨F¨</t>
  </si>
  <si>
    <t>H29005</t>
  </si>
  <si>
    <t>DIVIDENDES-CAT ¨D¨</t>
  </si>
  <si>
    <t>H29900</t>
  </si>
  <si>
    <t>PROFIT OR LOSS</t>
  </si>
  <si>
    <t>H29901</t>
  </si>
  <si>
    <t>PROFIT AND LOSS-CLEARING</t>
  </si>
  <si>
    <t>H30100</t>
  </si>
  <si>
    <t>VTE VEH NF ACCENT 4 P</t>
  </si>
  <si>
    <t>S</t>
  </si>
  <si>
    <t>H30101</t>
  </si>
  <si>
    <t>VTE ACCENT BERLINE  4P</t>
  </si>
  <si>
    <t>H30200</t>
  </si>
  <si>
    <t>VTE VEH NF ACCENT 5 P</t>
  </si>
  <si>
    <t>H30300</t>
  </si>
  <si>
    <t>VTE GENESIS COUPE</t>
  </si>
  <si>
    <t>H30400</t>
  </si>
  <si>
    <t>VTE SANTA FE</t>
  </si>
  <si>
    <t>H30401</t>
  </si>
  <si>
    <t>VTE SANTA FE XL</t>
  </si>
  <si>
    <t>H30402</t>
  </si>
  <si>
    <t>VTE SANTA FE HYBRIDE</t>
  </si>
  <si>
    <t>H30403</t>
  </si>
  <si>
    <t>VTE SANTA FE PHEV</t>
  </si>
  <si>
    <t>H30410</t>
  </si>
  <si>
    <t>VTE SANTA FE  LWB</t>
  </si>
  <si>
    <t>H30500</t>
  </si>
  <si>
    <t>VTE SONATA HYBRIDE</t>
  </si>
  <si>
    <t>H30600</t>
  </si>
  <si>
    <t>VTE ELANTRA TOURING</t>
  </si>
  <si>
    <t>H30601</t>
  </si>
  <si>
    <t>VTE ELANTRA</t>
  </si>
  <si>
    <t>H30602</t>
  </si>
  <si>
    <t>VTE ELANTRA COUPE</t>
  </si>
  <si>
    <t>H30603</t>
  </si>
  <si>
    <t>ELANTRA GT</t>
  </si>
  <si>
    <t>H30604</t>
  </si>
  <si>
    <t>VTE ELANTRA HYBRIDE</t>
  </si>
  <si>
    <t>H30620</t>
  </si>
  <si>
    <t>H30700</t>
  </si>
  <si>
    <t>VTE NEUFS GENESIS</t>
  </si>
  <si>
    <t>H30800</t>
  </si>
  <si>
    <t>VTE IONIQ EV ET H</t>
  </si>
  <si>
    <t>H30801</t>
  </si>
  <si>
    <t>VTE IONIQ PHEV ET EV</t>
  </si>
  <si>
    <t>H30900</t>
  </si>
  <si>
    <t>VTE KONA</t>
  </si>
  <si>
    <t>H30901</t>
  </si>
  <si>
    <t>VTE KONA EV</t>
  </si>
  <si>
    <t>H31000</t>
  </si>
  <si>
    <t>VTE SONATA</t>
  </si>
  <si>
    <t>H31100</t>
  </si>
  <si>
    <t>VTE EQUUS</t>
  </si>
  <si>
    <t>H31200</t>
  </si>
  <si>
    <t>VTE VELOSTER</t>
  </si>
  <si>
    <t>H31300</t>
  </si>
  <si>
    <t>VTE TUCSON</t>
  </si>
  <si>
    <t>H31301</t>
  </si>
  <si>
    <t>VTE TUCSON HYBRIDE</t>
  </si>
  <si>
    <t>H31302</t>
  </si>
  <si>
    <t>VTE TUCSON PHEV</t>
  </si>
  <si>
    <t>H31400</t>
  </si>
  <si>
    <t>VTE ACCESSOIRES INSTALL.</t>
  </si>
  <si>
    <t>H31500</t>
  </si>
  <si>
    <t>VTE P.P.H.</t>
  </si>
  <si>
    <t>H31600</t>
  </si>
  <si>
    <t>VTE ASSURANCE</t>
  </si>
  <si>
    <t>H31610</t>
  </si>
  <si>
    <t>VTE ASSURANCE ROUTIERE</t>
  </si>
  <si>
    <t>H31640</t>
  </si>
  <si>
    <t>H31700</t>
  </si>
  <si>
    <t>VTE REVENUS FINANCE</t>
  </si>
  <si>
    <t>H31800</t>
  </si>
  <si>
    <t>VTE CHIMIQUES</t>
  </si>
  <si>
    <t>H31810</t>
  </si>
  <si>
    <t>VTE ENREGISTR &amp; LICENSE</t>
  </si>
  <si>
    <t>H31811</t>
  </si>
  <si>
    <t>VTE ASS. USURE</t>
  </si>
  <si>
    <t>H31900</t>
  </si>
  <si>
    <t>VTE PARCS NEUF</t>
  </si>
  <si>
    <t>H31910</t>
  </si>
  <si>
    <t>VTE PARC CAMIONS</t>
  </si>
  <si>
    <t>H32000</t>
  </si>
  <si>
    <t>VTE RACHAT LOCATION</t>
  </si>
  <si>
    <t>H32100</t>
  </si>
  <si>
    <t>VTE PALISADE</t>
  </si>
  <si>
    <t>H32200</t>
  </si>
  <si>
    <t>VTE VENUE</t>
  </si>
  <si>
    <t>H32300</t>
  </si>
  <si>
    <t>VTE USAGES CERTIFIES</t>
  </si>
  <si>
    <t>H32400</t>
  </si>
  <si>
    <t>VTE OCC CERTIF HYUNDAI</t>
  </si>
  <si>
    <t>H32500</t>
  </si>
  <si>
    <t>VTE OCC DETAIL</t>
  </si>
  <si>
    <t>H32600</t>
  </si>
  <si>
    <t>REMISE EN ETAT VEH OCCASS</t>
  </si>
  <si>
    <t>H32700</t>
  </si>
  <si>
    <t>VTE OCC AUTRE DETAIL</t>
  </si>
  <si>
    <t>H32800</t>
  </si>
  <si>
    <t>REMISE ETAT VEH OCC AUTRE</t>
  </si>
  <si>
    <t>H32900</t>
  </si>
  <si>
    <t>VTE ACCOMODATION</t>
  </si>
  <si>
    <t>H32950</t>
  </si>
  <si>
    <t>DIS INC GENESIS SUV</t>
  </si>
  <si>
    <t>I</t>
  </si>
  <si>
    <t>H32999</t>
  </si>
  <si>
    <t>ECHANGE CONCESSIONNAIRE</t>
  </si>
  <si>
    <t>H33000</t>
  </si>
  <si>
    <t>H33200</t>
  </si>
  <si>
    <t>VTE OCC EN GROS</t>
  </si>
  <si>
    <t>H33201</t>
  </si>
  <si>
    <t>VTE EBLOCK - EN GROS</t>
  </si>
  <si>
    <t>H33202</t>
  </si>
  <si>
    <t>H33300</t>
  </si>
  <si>
    <t>VTE USAGE RACHAT LOCATION</t>
  </si>
  <si>
    <t>H33310</t>
  </si>
  <si>
    <t>VTE P.P.H./REVENU FINANCE</t>
  </si>
  <si>
    <t>H33320</t>
  </si>
  <si>
    <t>VTE ASSURANCE USAGES</t>
  </si>
  <si>
    <t>H33330</t>
  </si>
  <si>
    <t>VTE OCC REVENU FINANCE</t>
  </si>
  <si>
    <t>H33340</t>
  </si>
  <si>
    <t>VTE OCC CHIMIQUES</t>
  </si>
  <si>
    <t>H33350</t>
  </si>
  <si>
    <t>VTE OCC ANTIVOL</t>
  </si>
  <si>
    <t>H33360</t>
  </si>
  <si>
    <t>VTE OCC AUTRE PRODUIT</t>
  </si>
  <si>
    <t>H33390</t>
  </si>
  <si>
    <t>VTE OCC RACHAT CONT LOC</t>
  </si>
  <si>
    <t>H33400</t>
  </si>
  <si>
    <t>VTE OCC MARQUG-ANTVOL-HPP</t>
  </si>
  <si>
    <t>H33410</t>
  </si>
  <si>
    <t>VTE OCC ASSURANCE</t>
  </si>
  <si>
    <t>H33420</t>
  </si>
  <si>
    <t>H33430</t>
  </si>
  <si>
    <t>VTE OCC PRODUIT CHIMIQUE</t>
  </si>
  <si>
    <t>H33440</t>
  </si>
  <si>
    <t>H33500</t>
  </si>
  <si>
    <t>REEVALUATION DU STOCK</t>
  </si>
  <si>
    <t>H33700</t>
  </si>
  <si>
    <t>VTE SANTA CRUZ</t>
  </si>
  <si>
    <t>H33800</t>
  </si>
  <si>
    <t>VTE IONIQ 5</t>
  </si>
  <si>
    <t>H34200</t>
  </si>
  <si>
    <t>VTE IONIQ 6</t>
  </si>
  <si>
    <t>H34300</t>
  </si>
  <si>
    <t>H34400</t>
  </si>
  <si>
    <t>VTE IONIQ 9</t>
  </si>
  <si>
    <t>H35000</t>
  </si>
  <si>
    <t>VTE PCS - COMPTOIR - GROS</t>
  </si>
  <si>
    <t>D</t>
  </si>
  <si>
    <t>H35200</t>
  </si>
  <si>
    <t>VTE PCS COMPTOIR - DETAIL</t>
  </si>
  <si>
    <t>H35300</t>
  </si>
  <si>
    <t>VTE ACCESS DETAIL</t>
  </si>
  <si>
    <t>H35400</t>
  </si>
  <si>
    <t>VTE PCS B.R CLIENT - MEC</t>
  </si>
  <si>
    <t>H35410</t>
  </si>
  <si>
    <t>VTE PIECES DETAIL HPP</t>
  </si>
  <si>
    <t>H35500</t>
  </si>
  <si>
    <t>VTE PCS B.R CLIENT - CARR</t>
  </si>
  <si>
    <t>H35600</t>
  </si>
  <si>
    <t>VTE PCS B.R GARANTIE -MEC</t>
  </si>
  <si>
    <t>H35800</t>
  </si>
  <si>
    <t>VTE PCS B.R INTERNE -MEC</t>
  </si>
  <si>
    <t>H36000</t>
  </si>
  <si>
    <t>VTE PIECES DIVERSES (AUTO</t>
  </si>
  <si>
    <t>H36200</t>
  </si>
  <si>
    <t>VTE PNEUS</t>
  </si>
  <si>
    <t>H36300</t>
  </si>
  <si>
    <t>ESCOMPTE PIECES (M.S.O)</t>
  </si>
  <si>
    <t>H36400</t>
  </si>
  <si>
    <t>REGULARISATION D INV.</t>
  </si>
  <si>
    <t>H36500</t>
  </si>
  <si>
    <t>VTE FOURN CARR/PEINTURE</t>
  </si>
  <si>
    <t>H37000</t>
  </si>
  <si>
    <t>VTE M.O B.R CLIENT- MEC.</t>
  </si>
  <si>
    <t>H37010</t>
  </si>
  <si>
    <t>VTE MO HPP</t>
  </si>
  <si>
    <t>H37100</t>
  </si>
  <si>
    <t>VTE M.O B.R CLIENT- CARR</t>
  </si>
  <si>
    <t>H37200</t>
  </si>
  <si>
    <t>VTE M.O B.R GARANTIE- MEC</t>
  </si>
  <si>
    <t>H37400</t>
  </si>
  <si>
    <t>VTE M.O B.R INTERNE- MEC</t>
  </si>
  <si>
    <t>H37500</t>
  </si>
  <si>
    <t>VTE M.O B.R INTERNE- CARR</t>
  </si>
  <si>
    <t>H37600</t>
  </si>
  <si>
    <t>VTE M.O SOUS-TRAITANCE -</t>
  </si>
  <si>
    <t>H37610</t>
  </si>
  <si>
    <t>S-TRAITANCE INTERNE CARR</t>
  </si>
  <si>
    <t>H37700</t>
  </si>
  <si>
    <t>VTE M.O B.R GARANTIE- CAR</t>
  </si>
  <si>
    <t>H37800</t>
  </si>
  <si>
    <t>VTE M.O DIVERSES (AUTOS)_</t>
  </si>
  <si>
    <t>H38000</t>
  </si>
  <si>
    <t>VTE TEMPS MORT MECANIQUE</t>
  </si>
  <si>
    <t>H38100</t>
  </si>
  <si>
    <t>VTE TEMPS MORT CARR</t>
  </si>
  <si>
    <t>H38200</t>
  </si>
  <si>
    <t>VTE M.O S-TRAITANCE -MEC</t>
  </si>
  <si>
    <t>H38210</t>
  </si>
  <si>
    <t>VTE SOUS TRAITANCE HPP</t>
  </si>
  <si>
    <t>H38300</t>
  </si>
  <si>
    <t>VTE ENTREPOSAGE DE PNEU</t>
  </si>
  <si>
    <t>H38400</t>
  </si>
  <si>
    <t>VTE HUILE</t>
  </si>
  <si>
    <t>H38500</t>
  </si>
  <si>
    <t>VTE ESSENCE</t>
  </si>
  <si>
    <t>H39000</t>
  </si>
  <si>
    <t>VTE REVENUS DE LOCATION</t>
  </si>
  <si>
    <t>H39100</t>
  </si>
  <si>
    <t>REVENU LOCATION  CT &amp; LT</t>
  </si>
  <si>
    <t>H39200</t>
  </si>
  <si>
    <t>GAIN/PERTE DISPOSITION</t>
  </si>
  <si>
    <t>H39300</t>
  </si>
  <si>
    <t>AUTRE DEPARTEMENT</t>
  </si>
  <si>
    <t>H39400</t>
  </si>
  <si>
    <t>H39500</t>
  </si>
  <si>
    <t>H39600</t>
  </si>
  <si>
    <t>H39700</t>
  </si>
  <si>
    <t>H39800</t>
  </si>
  <si>
    <t>H39900</t>
  </si>
  <si>
    <t>H40100</t>
  </si>
  <si>
    <t>CT VEH NF ACCENT 4 PORTES</t>
  </si>
  <si>
    <t>C</t>
  </si>
  <si>
    <t>H40101</t>
  </si>
  <si>
    <t>CT ACCENT BERLINE 4P</t>
  </si>
  <si>
    <t>H40200</t>
  </si>
  <si>
    <t>CT VHE NF ACCENT 5 PORTES</t>
  </si>
  <si>
    <t>H40300</t>
  </si>
  <si>
    <t>CT VEH NF GENESIS COUPE</t>
  </si>
  <si>
    <t>H40400</t>
  </si>
  <si>
    <t>CT SANTA FE</t>
  </si>
  <si>
    <t>H40401</t>
  </si>
  <si>
    <t>CT SANTA FE XL</t>
  </si>
  <si>
    <t>H40402</t>
  </si>
  <si>
    <t>CT SANTA FE HYBRIDE</t>
  </si>
  <si>
    <t>H40403</t>
  </si>
  <si>
    <t>CT VENTE SANTA FE PHEV</t>
  </si>
  <si>
    <t>H40410</t>
  </si>
  <si>
    <t>CT SANTA FE  LWB</t>
  </si>
  <si>
    <t>H40500</t>
  </si>
  <si>
    <t>CT SONATA HYBRYDE</t>
  </si>
  <si>
    <t>H40600</t>
  </si>
  <si>
    <t>CT ELANTRA  TOURING</t>
  </si>
  <si>
    <t>H40601</t>
  </si>
  <si>
    <t>CT ELANTRA</t>
  </si>
  <si>
    <t>H40602</t>
  </si>
  <si>
    <t>CT ELANTRA COUPE</t>
  </si>
  <si>
    <t>H40603</t>
  </si>
  <si>
    <t>CT ELANTRA GT</t>
  </si>
  <si>
    <t>H40604</t>
  </si>
  <si>
    <t>CT ELANTRA HYBRIDE</t>
  </si>
  <si>
    <t>H40620</t>
  </si>
  <si>
    <t>H40700</t>
  </si>
  <si>
    <t>CT VEH NF GENESIS</t>
  </si>
  <si>
    <t>H40800</t>
  </si>
  <si>
    <t>CT VEH NF IONIQ EV ET H</t>
  </si>
  <si>
    <t>H40801</t>
  </si>
  <si>
    <t>CT VEH NF IONIQ HYBRIDE</t>
  </si>
  <si>
    <t>H40900</t>
  </si>
  <si>
    <t>CT KONA</t>
  </si>
  <si>
    <t>H40901</t>
  </si>
  <si>
    <t>CT KONA EV</t>
  </si>
  <si>
    <t>H41000</t>
  </si>
  <si>
    <t>CT SONATA</t>
  </si>
  <si>
    <t>H41100</t>
  </si>
  <si>
    <t>CT EQUUS</t>
  </si>
  <si>
    <t>H41200</t>
  </si>
  <si>
    <t>CT VELOSTER</t>
  </si>
  <si>
    <t>H41300</t>
  </si>
  <si>
    <t>CT VEH NF TUCSON</t>
  </si>
  <si>
    <t>H41301</t>
  </si>
  <si>
    <t>CT TUCSON HYBRID</t>
  </si>
  <si>
    <t>H41302</t>
  </si>
  <si>
    <t>CT TUCSON PHEV</t>
  </si>
  <si>
    <t>H41400</t>
  </si>
  <si>
    <t>CT ACC. INST. CONC.</t>
  </si>
  <si>
    <t>H41500</t>
  </si>
  <si>
    <t>CT P.P.H.</t>
  </si>
  <si>
    <t>H41600</t>
  </si>
  <si>
    <t>CT VEH NF REV ASSURANCE</t>
  </si>
  <si>
    <t>H41610</t>
  </si>
  <si>
    <t>CT ASSURANCE ROUTIERE</t>
  </si>
  <si>
    <t>H41640</t>
  </si>
  <si>
    <t>H41700</t>
  </si>
  <si>
    <t>CT VEH NF REV FINANCE</t>
  </si>
  <si>
    <t>H41800</t>
  </si>
  <si>
    <t>CT CHIMIQUES</t>
  </si>
  <si>
    <t>H41810</t>
  </si>
  <si>
    <t>CT NF ENREGISTREMENT &amp;ADM</t>
  </si>
  <si>
    <t>H41811</t>
  </si>
  <si>
    <t>CT NF ASS. USURE</t>
  </si>
  <si>
    <t>H41900</t>
  </si>
  <si>
    <t>CT VTE PARCS NEUFS</t>
  </si>
  <si>
    <t>H41910</t>
  </si>
  <si>
    <t>CT PARC CAMION NEUF</t>
  </si>
  <si>
    <t>H42000</t>
  </si>
  <si>
    <t>CT DIVERS(AUTOS)</t>
  </si>
  <si>
    <t>H42100</t>
  </si>
  <si>
    <t>CT PALISADE</t>
  </si>
  <si>
    <t>H42200</t>
  </si>
  <si>
    <t>CT VENUE</t>
  </si>
  <si>
    <t>H42300</t>
  </si>
  <si>
    <t>CT USAGE CERTIFIE HD</t>
  </si>
  <si>
    <t>H42400</t>
  </si>
  <si>
    <t>CT USA REC CERTIF HYUNDAI</t>
  </si>
  <si>
    <t>Y</t>
  </si>
  <si>
    <t>H42500</t>
  </si>
  <si>
    <t>CT VEHICULES OCC HYUNDAI</t>
  </si>
  <si>
    <t>H42600</t>
  </si>
  <si>
    <t>H42700</t>
  </si>
  <si>
    <t>CT OCC VEH AUTRE DÉTAIL</t>
  </si>
  <si>
    <t>H42800</t>
  </si>
  <si>
    <t>H42900</t>
  </si>
  <si>
    <t>CT ACCOMODATION</t>
  </si>
  <si>
    <t>H42999</t>
  </si>
  <si>
    <t>CT ECHANGE CONCESSIONNAIR</t>
  </si>
  <si>
    <t>H43000</t>
  </si>
  <si>
    <t>H43200</t>
  </si>
  <si>
    <t>CT VEHICULES D OC- GROS</t>
  </si>
  <si>
    <t>H43201</t>
  </si>
  <si>
    <t>CT EBLOCK - EN GROS</t>
  </si>
  <si>
    <t>H43202</t>
  </si>
  <si>
    <t>CT WHOLESALE PAT</t>
  </si>
  <si>
    <t>H43300</t>
  </si>
  <si>
    <t>CT USAGE RACHAT LOCATION</t>
  </si>
  <si>
    <t>H43310</t>
  </si>
  <si>
    <t>CT PPP USED</t>
  </si>
  <si>
    <t>H43320</t>
  </si>
  <si>
    <t>CT ASSURANCE USAGES</t>
  </si>
  <si>
    <t>H43330</t>
  </si>
  <si>
    <t>CT OCC REVENU FINANCE</t>
  </si>
  <si>
    <t>H43340</t>
  </si>
  <si>
    <t>CT OCC CHIMIQUES</t>
  </si>
  <si>
    <t>H43350</t>
  </si>
  <si>
    <t>CT OCC  ANTIVOL</t>
  </si>
  <si>
    <t>H43360</t>
  </si>
  <si>
    <t>CT OCC AUTRES PRODUIT</t>
  </si>
  <si>
    <t>H43390</t>
  </si>
  <si>
    <t>CT OCC RACHAT CONT LOC</t>
  </si>
  <si>
    <t>H43400</t>
  </si>
  <si>
    <t>CT HPP - MARQUAGE</t>
  </si>
  <si>
    <t>H43410</t>
  </si>
  <si>
    <t>CT OCC ASS VIE REMPL</t>
  </si>
  <si>
    <t>H43420</t>
  </si>
  <si>
    <t>CT OCC FINANCE</t>
  </si>
  <si>
    <t>H43430</t>
  </si>
  <si>
    <t>CT OCC PRODUITS CHIMIQUE</t>
  </si>
  <si>
    <t>H43440</t>
  </si>
  <si>
    <t>H43500</t>
  </si>
  <si>
    <t>H43700</t>
  </si>
  <si>
    <t>CT SANTA CRUZ</t>
  </si>
  <si>
    <t>H43800</t>
  </si>
  <si>
    <t>CT IONIQ 5</t>
  </si>
  <si>
    <t>H44200</t>
  </si>
  <si>
    <t>CT IONIQ 6</t>
  </si>
  <si>
    <t>H44300</t>
  </si>
  <si>
    <t>H44400</t>
  </si>
  <si>
    <t>CT IONIQ 9</t>
  </si>
  <si>
    <t>H45000</t>
  </si>
  <si>
    <t>CT PCS - COMPTOIR - GROS</t>
  </si>
  <si>
    <t>H45200</t>
  </si>
  <si>
    <t>CT PCS COMPTOIR - DETAIL</t>
  </si>
  <si>
    <t>H45300</t>
  </si>
  <si>
    <t>CT ACCESS DETAIL</t>
  </si>
  <si>
    <t>H45400</t>
  </si>
  <si>
    <t>CT PCS B.R CLIENT - MEC</t>
  </si>
  <si>
    <t>H45410</t>
  </si>
  <si>
    <t>CT PIECES HPP</t>
  </si>
  <si>
    <t>H45500</t>
  </si>
  <si>
    <t>CT PCS B.R CLIENT - CARR</t>
  </si>
  <si>
    <t>H45600</t>
  </si>
  <si>
    <t>CT PCS B.R GARANTIE -MEC</t>
  </si>
  <si>
    <t>H45800</t>
  </si>
  <si>
    <t>CT PCS B.R INTERNE - MEC</t>
  </si>
  <si>
    <t>H46000</t>
  </si>
  <si>
    <t>CT PIECES DIVERSES (AUTOS</t>
  </si>
  <si>
    <t>H46200</t>
  </si>
  <si>
    <t>CT PNEUS</t>
  </si>
  <si>
    <t>H46300</t>
  </si>
  <si>
    <t>H46400</t>
  </si>
  <si>
    <t>H46500</t>
  </si>
  <si>
    <t>CT FOURN DE CARR/PEINTURE</t>
  </si>
  <si>
    <t>H47000</t>
  </si>
  <si>
    <t>CT M.O B.R CLIENT- MEC</t>
  </si>
  <si>
    <t>H47010</t>
  </si>
  <si>
    <t>CT MO HPP</t>
  </si>
  <si>
    <t>H47100</t>
  </si>
  <si>
    <t>CT M.O B.R CLIENT- CARR</t>
  </si>
  <si>
    <t>H47200</t>
  </si>
  <si>
    <t>CT M.O B.R GARANTIE- MEC</t>
  </si>
  <si>
    <t>H47400</t>
  </si>
  <si>
    <t>CT M.O B.R INTERNE- MEC</t>
  </si>
  <si>
    <t>H47500</t>
  </si>
  <si>
    <t>CT M.O B.R INTERNE- CARR</t>
  </si>
  <si>
    <t>H47600</t>
  </si>
  <si>
    <t>CT M.O S-TRAITANCE - CARR</t>
  </si>
  <si>
    <t>H47610</t>
  </si>
  <si>
    <t>CT S-TRAITANCE INT CARR</t>
  </si>
  <si>
    <t>H47700</t>
  </si>
  <si>
    <t>CT M.O B.R GARANTIE- CARR</t>
  </si>
  <si>
    <t>H47800</t>
  </si>
  <si>
    <t>CT M.O DIVERSES (AUTOS)_</t>
  </si>
  <si>
    <t>H48000</t>
  </si>
  <si>
    <t>CT TEMPS MORT - MECANIQUE</t>
  </si>
  <si>
    <t>H48100</t>
  </si>
  <si>
    <t>CT TEMPS MORT-CARR/PEINT.</t>
  </si>
  <si>
    <t>H48200</t>
  </si>
  <si>
    <t>CT M.O S-TRAITANCE - MEC</t>
  </si>
  <si>
    <t>H48210</t>
  </si>
  <si>
    <t>CT SOUS TRAITANCE HPP</t>
  </si>
  <si>
    <t>H48300</t>
  </si>
  <si>
    <t>CT ENTREPOSAGE DE PNEU</t>
  </si>
  <si>
    <t>H48400</t>
  </si>
  <si>
    <t>CT HUILE-GRAISSE</t>
  </si>
  <si>
    <t>H48500</t>
  </si>
  <si>
    <t>CT ESSENCE</t>
  </si>
  <si>
    <t>H49000</t>
  </si>
  <si>
    <t>CT OPERATION LOCATION</t>
  </si>
  <si>
    <t>H49100</t>
  </si>
  <si>
    <t>FRAIS LOCATION CT &amp; LT</t>
  </si>
  <si>
    <t>H49200</t>
  </si>
  <si>
    <t>H49300</t>
  </si>
  <si>
    <t>CT AUTRE DEPARTEMENT</t>
  </si>
  <si>
    <t>H49400</t>
  </si>
  <si>
    <t>H49500</t>
  </si>
  <si>
    <t>H49600</t>
  </si>
  <si>
    <t>H49700</t>
  </si>
  <si>
    <t>H49800</t>
  </si>
  <si>
    <t>H49900</t>
  </si>
  <si>
    <t>H50100</t>
  </si>
  <si>
    <t>SALAIRE - PROPRIETAIRE</t>
  </si>
  <si>
    <t>H60100</t>
  </si>
  <si>
    <t>ESC COMPTANTS REALISES</t>
  </si>
  <si>
    <t>H60200</t>
  </si>
  <si>
    <t>INTERETS CREDITEURS</t>
  </si>
  <si>
    <t>H60400</t>
  </si>
  <si>
    <t>MAUVAISES CREANCES RECOUV</t>
  </si>
  <si>
    <t>H60500</t>
  </si>
  <si>
    <t>HOLD BACK</t>
  </si>
  <si>
    <t>H60600</t>
  </si>
  <si>
    <t>COMMISSION - TAXE VENTES</t>
  </si>
  <si>
    <t>H60700</t>
  </si>
  <si>
    <t>REVENU DE LOCATION CL LT</t>
  </si>
  <si>
    <t>H60900</t>
  </si>
  <si>
    <t>RECOMPENSE ISC</t>
  </si>
  <si>
    <t>H61000</t>
  </si>
  <si>
    <t>RECETTES DIVERSES</t>
  </si>
  <si>
    <t>H61100</t>
  </si>
  <si>
    <t>AMORT DES ACTIFS INCORPOR</t>
  </si>
  <si>
    <t>H61800</t>
  </si>
  <si>
    <t>GENESIS RX SUPPORT</t>
  </si>
  <si>
    <t>H70100</t>
  </si>
  <si>
    <t>FRAIS BANCAIRES &amp; AUTRES</t>
  </si>
  <si>
    <t>H70200</t>
  </si>
  <si>
    <t>INTERET - PRET A TERME TD</t>
  </si>
  <si>
    <t>H70300</t>
  </si>
  <si>
    <t>INT SOLDE DE PRIX VENTE</t>
  </si>
  <si>
    <t>H70400</t>
  </si>
  <si>
    <t>FRAIS RECOUV. CREANCES</t>
  </si>
  <si>
    <t>H70600</t>
  </si>
  <si>
    <t>JETONS DE PRESENCES</t>
  </si>
  <si>
    <t>H70700</t>
  </si>
  <si>
    <t>FRAIS LOCATION CL LT</t>
  </si>
  <si>
    <t>H70800</t>
  </si>
  <si>
    <t>INTERET IMPOTS DEPENSES</t>
  </si>
  <si>
    <t>H70900</t>
  </si>
  <si>
    <t>IMPÔTS EXIGIBLES</t>
  </si>
  <si>
    <t>H70910</t>
  </si>
  <si>
    <t>IMPÔTS FUTURES</t>
  </si>
  <si>
    <t>H70999</t>
  </si>
  <si>
    <t>DUMMY ACCT FOR AGIB</t>
  </si>
  <si>
    <t>H71000</t>
  </si>
  <si>
    <t>FRAIS DIVERS</t>
  </si>
  <si>
    <t>H72000</t>
  </si>
  <si>
    <t>IMPOT FUTUR</t>
  </si>
  <si>
    <t>H90100</t>
  </si>
  <si>
    <t>IMPOT SUR REVENU ESTIME</t>
  </si>
  <si>
    <t>H95000</t>
  </si>
  <si>
    <t>IMPOTS EXIGIBLES</t>
  </si>
  <si>
    <t>H99997</t>
  </si>
  <si>
    <t>DEPENSES PAIE - IN/OUT</t>
  </si>
  <si>
    <t>H99998</t>
  </si>
  <si>
    <t>DOCUMENTS CANCELLES</t>
  </si>
  <si>
    <t>H99999</t>
  </si>
  <si>
    <t>POST PROFIT/LOSS HISTORY</t>
  </si>
  <si>
    <t>Account#</t>
  </si>
  <si>
    <t>MAIN-D OEUVRE - MECANO</t>
  </si>
  <si>
    <t>IMPOT PAYE D AVANCE</t>
  </si>
  <si>
    <t>TAXES PAYÉ D AVANCE</t>
  </si>
  <si>
    <t>ASSURANCE PAYÉ D AVANCE</t>
  </si>
  <si>
    <t>DIVERS PAYÉ D AVANCE</t>
  </si>
  <si>
    <t>PLAQUES PAYÉ D AVANCE</t>
  </si>
  <si>
    <t>VÉRIF PAYÉ D AVANCE</t>
  </si>
  <si>
    <t>Dealer trade</t>
  </si>
  <si>
    <t>INT SOLDE DE PRIX DE VENTE</t>
  </si>
  <si>
    <t>Balance Check</t>
  </si>
  <si>
    <t>Voitures electriques</t>
  </si>
  <si>
    <t>Hyundai</t>
  </si>
  <si>
    <t>Coller les balances de vérification respectives en cellule A1 dans les onglets BV_Data_An_Cour</t>
  </si>
  <si>
    <t>RESERVE DEDUC GAR REMPLAC</t>
  </si>
  <si>
    <t>WHOLESALE PAT</t>
  </si>
  <si>
    <t>Aout</t>
  </si>
  <si>
    <t>FRAIS DIVRS</t>
  </si>
  <si>
    <t>AVOCAT PAYE D'AVANCE</t>
  </si>
  <si>
    <t>CAPITAL ACTIONS CAT A</t>
  </si>
  <si>
    <t>CAPITAL ACTION 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</si>
</sst>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2">
    <numFmt numFmtId="6" formatCode="&quot;$&quot;#,##0_);[Red]\(&quot;$&quot;#,##0\)"/>
    <numFmt numFmtId="44" formatCode="_(&quot;$&quot;* #,##0.00_);_(&quot;$&quot;* \(#,##0.00\);_(&quot;$&quot;* &quot;-&quot;??_);_(@_)"/>
    <numFmt numFmtId="43" formatCode="_(* #,##0.00_);_(* \(#,##0.00\);_(* &quot;-&quot;??_);_(@_)"/>
    <numFmt numFmtId="164" formatCode="_-&quot;$&quot;* #,##0.00_-;\-&quot;$&quot;* #,##0.00_-;_-&quot;$&quot;* &quot;-&quot;??_-;_-@_-"/>
    <numFmt numFmtId="165" formatCode="_-* #,##0.00_-;\-* #,##0.00_-;_-* &quot;-&quot;??_-;_-@_-"/>
    <numFmt numFmtId="166" formatCode="_ * #,##0.00_)\ &quot;$&quot;_ ;_ * \(#,##0.00\)\ &quot;$&quot;_ ;_ * &quot;-&quot;??_)\ &quot;$&quot;_ ;_ @_ "/>
    <numFmt numFmtId="167" formatCode="&quot;$&quot;#,##0"/>
    <numFmt numFmtId="168" formatCode="_ * #,##0_)\ _$_ ;_ * \(#,##0\)\ _$_ ;_ * &quot;-&quot;_)\ _$_ ;_ @_ "/>
    <numFmt numFmtId="169" formatCode="_-* #,##0\ _$_-;_-* #,##0\ _$\-;_-* &quot;-&quot;??\ _$_-;_-@"/>
    <numFmt numFmtId="170" formatCode="_(* #,##0_);_(* \(#,##0\);_(* &quot;-&quot;??_);_(@_)"/>
    <numFmt numFmtId="171" formatCode="dd\/mm\/yy_)"/>
    <numFmt numFmtId="172" formatCode="0_)"/>
    <numFmt numFmtId="173" formatCode="0.0%"/>
    <numFmt numFmtId="174" formatCode="0.00_)"/>
    <numFmt numFmtId="175" formatCode="_ * #,##0.00_)\ _$_ ;_ * \(#,##0.00\)\ _$_ ;_ * &quot;-&quot;??_)\ _$_ ;_ @_ "/>
    <numFmt numFmtId="176" formatCode="d/m/yyyy"/>
    <numFmt numFmtId="177" formatCode="_ * #,##0_)\ _$_ ;_ * \(#,##0\)\ _$_ ;_ * &quot;-&quot;??_)\ _$_ ;_ @_ "/>
    <numFmt numFmtId="178" formatCode="0.00000000000000%"/>
    <numFmt numFmtId="179" formatCode="[$-F400]h:mm:ss\ AM/PM"/>
    <numFmt numFmtId="180" formatCode="_ * #,##0_)\ &quot;$&quot;_ ;_ * \(#,##0\)\ &quot;$&quot;_ ;_ * &quot;-&quot;??_)\ &quot;$&quot;_ ;_ @_ "/>
    <numFmt numFmtId="181" formatCode="#,###.00;\-#,###.00;.00;@"/>
    <numFmt numFmtId="182" formatCode="#;#;0;@"/>
  </numFmts>
  <fonts count="178">
    <font>
      <sz val="11"/>
      <color theme="1"/>
      <name val="Arial"/>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b/>
      <sz val="11"/>
      <color theme="1"/>
      <name val="Calibri"/>
      <family val="2"/>
    </font>
    <font>
      <sz val="11"/>
      <color theme="1"/>
      <name val="Calibri"/>
      <family val="2"/>
    </font>
    <font>
      <sz val="11"/>
      <color theme="1"/>
      <name val="Arial"/>
      <family val="2"/>
    </font>
    <font>
      <sz val="11"/>
      <color theme="1"/>
      <name val="Arial"/>
      <family val="2"/>
      <scheme val="minor"/>
    </font>
    <font>
      <b/>
      <sz val="16"/>
      <color theme="1"/>
      <name val="Arial"/>
      <family val="2"/>
    </font>
    <font>
      <b/>
      <sz val="28"/>
      <color theme="1"/>
      <name val="Arial"/>
      <family val="2"/>
    </font>
    <font>
      <sz val="10"/>
      <color theme="1"/>
      <name val="Arial"/>
      <family val="2"/>
    </font>
    <font>
      <b/>
      <sz val="10"/>
      <color theme="1"/>
      <name val="Arial"/>
      <family val="2"/>
    </font>
    <font>
      <sz val="11"/>
      <name val="Arial"/>
      <family val="2"/>
    </font>
    <font>
      <b/>
      <sz val="20"/>
      <color theme="1"/>
      <name val="Arial"/>
      <family val="2"/>
    </font>
    <font>
      <sz val="12"/>
      <color theme="1"/>
      <name val="Arial"/>
      <family val="2"/>
    </font>
    <font>
      <sz val="16"/>
      <color theme="1"/>
      <name val="Arial"/>
      <family val="2"/>
    </font>
    <font>
      <sz val="14"/>
      <color theme="1"/>
      <name val="Arial"/>
      <family val="2"/>
    </font>
    <font>
      <sz val="18"/>
      <color theme="1"/>
      <name val="Arial"/>
      <family val="2"/>
    </font>
    <font>
      <b/>
      <sz val="14"/>
      <color theme="1"/>
      <name val="Arial"/>
      <family val="2"/>
    </font>
    <font>
      <b/>
      <sz val="12"/>
      <color theme="1"/>
      <name val="Arial"/>
      <family val="2"/>
    </font>
    <font>
      <b/>
      <i/>
      <sz val="12"/>
      <color theme="1"/>
      <name val="Arial"/>
      <family val="2"/>
    </font>
    <font>
      <b/>
      <sz val="14"/>
      <color theme="1"/>
      <name val="Times New Roman"/>
      <family val="1"/>
    </font>
    <font>
      <sz val="12"/>
      <color theme="1"/>
      <name val="Times New Roman"/>
      <family val="1"/>
    </font>
    <font>
      <b/>
      <sz val="24"/>
      <color theme="1"/>
      <name val="Times New Roman"/>
      <family val="1"/>
    </font>
    <font>
      <sz val="12"/>
      <color rgb="FF0000FF"/>
      <name val="Arial"/>
      <family val="2"/>
    </font>
    <font>
      <sz val="24"/>
      <color theme="1"/>
      <name val="Calibri"/>
      <family val="2"/>
    </font>
    <font>
      <sz val="16"/>
      <color theme="1"/>
      <name val="Calibri"/>
      <family val="2"/>
    </font>
    <font>
      <sz val="16"/>
      <color theme="0"/>
      <name val="Calibri"/>
      <family val="2"/>
    </font>
    <font>
      <b/>
      <sz val="12"/>
      <color theme="1"/>
      <name val="Calibri"/>
      <family val="2"/>
    </font>
    <font>
      <b/>
      <u/>
      <sz val="11"/>
      <color theme="1"/>
      <name val="Calibri"/>
      <family val="2"/>
    </font>
    <font>
      <b/>
      <sz val="11"/>
      <color rgb="FFFF0000"/>
      <name val="Arial"/>
      <family val="2"/>
    </font>
    <font>
      <i/>
      <sz val="9"/>
      <color theme="1"/>
      <name val="Calibri"/>
      <family val="2"/>
    </font>
    <font>
      <b/>
      <u/>
      <sz val="11"/>
      <color theme="1"/>
      <name val="Calibri"/>
      <family val="2"/>
    </font>
    <font>
      <b/>
      <sz val="11"/>
      <color rgb="FFFFFF00"/>
      <name val="Arial"/>
      <family val="2"/>
    </font>
    <font>
      <sz val="11"/>
      <color rgb="FFFFFFFF"/>
      <name val="Arial"/>
      <family val="2"/>
    </font>
    <font>
      <sz val="10"/>
      <color rgb="FFFFFFFF"/>
      <name val="Calibri"/>
      <family val="2"/>
    </font>
    <font>
      <b/>
      <sz val="28"/>
      <color theme="0"/>
      <name val="Arial"/>
      <family val="2"/>
    </font>
    <font>
      <sz val="20"/>
      <color rgb="FFFF0000"/>
      <name val="Arial"/>
      <family val="2"/>
    </font>
    <font>
      <sz val="22"/>
      <color rgb="FFFF0000"/>
      <name val="Arial"/>
      <family val="2"/>
    </font>
    <font>
      <b/>
      <sz val="11"/>
      <color rgb="FF002060"/>
      <name val="Arial"/>
      <family val="2"/>
    </font>
    <font>
      <sz val="10"/>
      <color theme="1"/>
      <name val="Calibri"/>
      <family val="2"/>
    </font>
    <font>
      <b/>
      <sz val="12"/>
      <color rgb="FFFF0000"/>
      <name val="Arial"/>
      <family val="2"/>
    </font>
    <font>
      <b/>
      <sz val="12"/>
      <color theme="1"/>
      <name val="Times New Roman"/>
      <family val="1"/>
    </font>
    <font>
      <b/>
      <u/>
      <sz val="11"/>
      <color theme="1"/>
      <name val="Calibri"/>
      <family val="2"/>
    </font>
    <font>
      <b/>
      <u/>
      <sz val="11"/>
      <color theme="1"/>
      <name val="Calibri"/>
      <family val="2"/>
    </font>
    <font>
      <b/>
      <sz val="8"/>
      <color rgb="FF1F2021"/>
      <name val="Verdana"/>
      <family val="2"/>
    </font>
    <font>
      <sz val="8"/>
      <color rgb="FF000000"/>
      <name val="Verdana"/>
      <family val="2"/>
    </font>
    <font>
      <b/>
      <sz val="11"/>
      <color theme="1"/>
      <name val="Arial"/>
      <family val="2"/>
    </font>
    <font>
      <b/>
      <sz val="16"/>
      <name val="Arial"/>
      <family val="2"/>
    </font>
    <font>
      <sz val="16"/>
      <name val="Arial"/>
      <family val="2"/>
    </font>
    <font>
      <sz val="18"/>
      <name val="Arial"/>
      <family val="2"/>
    </font>
    <font>
      <sz val="12"/>
      <name val="Arial"/>
      <family val="2"/>
    </font>
    <font>
      <b/>
      <sz val="28"/>
      <name val="Arial MT"/>
    </font>
    <font>
      <sz val="14"/>
      <name val="Arial"/>
      <family val="2"/>
    </font>
    <font>
      <b/>
      <sz val="14"/>
      <name val="Arial"/>
      <family val="2"/>
    </font>
    <font>
      <sz val="14"/>
      <color theme="0" tint="-4.9989318521683403E-2"/>
      <name val="Arial"/>
      <family val="2"/>
    </font>
    <font>
      <b/>
      <sz val="14"/>
      <color theme="0" tint="-4.9989318521683403E-2"/>
      <name val="Arial"/>
      <family val="2"/>
    </font>
    <font>
      <sz val="12"/>
      <name val="Arial MT"/>
    </font>
    <font>
      <b/>
      <sz val="18"/>
      <color theme="1"/>
      <name val="Arial"/>
      <family val="2"/>
    </font>
    <font>
      <sz val="11"/>
      <color theme="1"/>
      <name val="Arial"/>
      <family val="2"/>
      <scheme val="minor"/>
    </font>
    <font>
      <b/>
      <u/>
      <sz val="11"/>
      <color theme="1"/>
      <name val="Arial"/>
      <family val="2"/>
      <scheme val="minor"/>
    </font>
    <font>
      <sz val="9"/>
      <color indexed="81"/>
      <name val="Tahoma"/>
      <family val="2"/>
    </font>
    <font>
      <b/>
      <sz val="28"/>
      <name val="Arial"/>
      <family val="2"/>
    </font>
    <font>
      <b/>
      <sz val="9"/>
      <color indexed="81"/>
      <name val="Tahoma"/>
      <family val="2"/>
    </font>
    <font>
      <sz val="18"/>
      <color indexed="81"/>
      <name val="Tahoma"/>
      <family val="2"/>
    </font>
    <font>
      <sz val="16"/>
      <name val="Arial mt"/>
    </font>
  </fonts>
  <fills count="37">
    <fill>
      <patternFill patternType="none"/>
    </fill>
    <fill>
      <patternFill patternType="gray125"/>
    </fill>
    <fill>
      <patternFill patternType="solid">
        <fgColor rgb="FFD8D8D8"/>
        <bgColor rgb="FFD8D8D8"/>
      </patternFill>
    </fill>
    <fill>
      <patternFill patternType="solid">
        <fgColor rgb="FFC0C0C0"/>
        <bgColor rgb="FFC0C0C0"/>
      </patternFill>
    </fill>
    <fill>
      <patternFill patternType="solid">
        <fgColor rgb="FFFFFF00"/>
        <bgColor rgb="FFFFFF00"/>
      </patternFill>
    </fill>
    <fill>
      <patternFill patternType="solid">
        <fgColor theme="0"/>
        <bgColor theme="0"/>
      </patternFill>
    </fill>
    <fill>
      <patternFill patternType="solid">
        <fgColor rgb="FFFFFFFF"/>
        <bgColor rgb="FFFFFFFF"/>
      </patternFill>
    </fill>
    <fill>
      <patternFill patternType="solid">
        <fgColor rgb="FFD6E3BC"/>
        <bgColor rgb="FFD6E3BC"/>
      </patternFill>
    </fill>
    <fill>
      <patternFill patternType="solid">
        <fgColor rgb="FFFBD4B4"/>
        <bgColor rgb="FFFBD4B4"/>
      </patternFill>
    </fill>
    <fill>
      <patternFill patternType="solid">
        <fgColor rgb="FFBFBFBF"/>
        <bgColor rgb="FFBFBFBF"/>
      </patternFill>
    </fill>
    <fill>
      <patternFill patternType="solid">
        <fgColor rgb="FFFFC000"/>
        <bgColor rgb="FFFFC000"/>
      </patternFill>
    </fill>
    <fill>
      <patternFill patternType="solid">
        <fgColor rgb="FFB6DDE8"/>
        <bgColor rgb="FFB6DDE8"/>
      </patternFill>
    </fill>
    <fill>
      <patternFill patternType="solid">
        <fgColor rgb="FFD99594"/>
        <bgColor rgb="FFD99594"/>
      </patternFill>
    </fill>
    <fill>
      <patternFill patternType="solid">
        <fgColor rgb="FFDEEAF6"/>
        <bgColor rgb="FFDEEAF6"/>
      </patternFill>
    </fill>
    <fill>
      <patternFill patternType="solid">
        <fgColor rgb="FF92CDDC"/>
        <bgColor rgb="FF92CDDC"/>
      </patternFill>
    </fill>
    <fill>
      <patternFill patternType="solid">
        <fgColor rgb="FF9CC2E5"/>
        <bgColor rgb="FF9CC2E5"/>
      </patternFill>
    </fill>
    <fill>
      <patternFill patternType="solid">
        <fgColor rgb="FFC5E0B3"/>
        <bgColor rgb="FFC5E0B3"/>
      </patternFill>
    </fill>
    <fill>
      <patternFill patternType="solid">
        <fgColor rgb="FFCCC0D9"/>
        <bgColor rgb="FFCCC0D9"/>
      </patternFill>
    </fill>
    <fill>
      <patternFill patternType="solid">
        <fgColor rgb="FFFFE598"/>
        <bgColor rgb="FFFFE598"/>
      </patternFill>
    </fill>
    <fill>
      <patternFill patternType="solid">
        <fgColor rgb="FFB8CCE4"/>
        <bgColor rgb="FFB8CCE4"/>
      </patternFill>
    </fill>
    <fill>
      <patternFill patternType="solid">
        <fgColor rgb="FFB4C6E7"/>
        <bgColor rgb="FFB4C6E7"/>
      </patternFill>
    </fill>
    <fill>
      <patternFill patternType="solid">
        <fgColor rgb="FFFF0000"/>
        <bgColor rgb="FFFF0000"/>
      </patternFill>
    </fill>
    <fill>
      <patternFill patternType="solid">
        <fgColor theme="1"/>
        <bgColor theme="1"/>
      </patternFill>
    </fill>
    <fill>
      <patternFill patternType="solid">
        <fgColor rgb="FFDBE5F1"/>
        <bgColor rgb="FFDBE5F1"/>
      </patternFill>
    </fill>
    <fill>
      <patternFill patternType="solid">
        <fgColor rgb="FFC9CDD1"/>
        <bgColor rgb="FFC9CDD1"/>
      </patternFill>
    </fill>
    <fill>
      <patternFill patternType="solid">
        <fgColor theme="4"/>
        <bgColor theme="4"/>
      </patternFill>
    </fill>
    <fill>
      <patternFill patternType="solid">
        <fgColor theme="0"/>
        <bgColor indexed="64"/>
      </patternFill>
    </fill>
    <fill>
      <patternFill patternType="solid">
        <fgColor theme="0"/>
        <bgColor indexed="22"/>
      </patternFill>
    </fill>
    <fill>
      <patternFill patternType="solid">
        <fgColor theme="0"/>
        <bgColor indexed="9"/>
      </patternFill>
    </fill>
    <fill>
      <patternFill patternType="solid">
        <fgColor theme="1"/>
        <bgColor rgb="FFFFC000"/>
      </patternFill>
    </fill>
    <fill>
      <patternFill patternType="solid">
        <fgColor rgb="FFFFC000"/>
        <bgColor indexed="64"/>
      </patternFill>
    </fill>
    <fill>
      <patternFill patternType="solid">
        <fgColor theme="8" tint="0.59999389629810485"/>
        <bgColor indexed="64"/>
      </patternFill>
    </fill>
    <fill>
      <patternFill patternType="solid">
        <fgColor theme="7" tint="0.59999389629810485"/>
        <bgColor indexed="64"/>
      </patternFill>
    </fill>
    <fill>
      <patternFill patternType="solid">
        <fgColor rgb="FFFFFF00"/>
        <bgColor indexed="64"/>
      </patternFill>
    </fill>
    <fill>
      <patternFill patternType="solid">
        <fgColor theme="7" tint="0.79998168889431442"/>
        <bgColor indexed="64"/>
      </patternFill>
    </fill>
    <fill>
      <patternFill patternType="solid">
        <fgColor rgb="FFFFFF00"/>
        <bgColor indexed="9"/>
      </patternFill>
    </fill>
    <fill>
      <patternFill patternType="solid">
        <fgColor rgb="FFFFFF00"/>
        <bgColor rgb="FFC0C0C0"/>
      </patternFill>
    </fill>
  </fills>
  <borders count="217">
    <border>
      <left/>
      <right/>
      <top/>
      <bottom/>
      <diagonal/>
    </border>
    <border>
      <left/>
      <right/>
      <top/>
      <bottom/>
      <diagonal/>
    </border>
    <border>
      <left/>
      <right/>
      <top/>
      <bottom style="thick">
        <color rgb="FF000000"/>
      </bottom>
      <diagonal/>
    </border>
    <border>
      <left style="thick">
        <color rgb="FF000000"/>
      </left>
      <right/>
      <top style="thick">
        <color rgb="FF000000"/>
      </top>
      <bottom style="thin">
        <color rgb="FF000000"/>
      </bottom>
      <diagonal/>
    </border>
    <border>
      <left/>
      <right style="thick">
        <color rgb="FF000000"/>
      </right>
      <top style="thick">
        <color rgb="FF000000"/>
      </top>
      <bottom style="thin">
        <color rgb="FF000000"/>
      </bottom>
      <diagonal/>
    </border>
    <border>
      <left/>
      <right style="thick">
        <color rgb="FF000000"/>
      </right>
      <top/>
      <bottom style="thin">
        <color rgb="FF000000"/>
      </bottom>
      <diagonal/>
    </border>
    <border>
      <left style="thick">
        <color rgb="FF000000"/>
      </left>
      <right/>
      <top style="thin">
        <color rgb="FF000000"/>
      </top>
      <bottom/>
      <diagonal/>
    </border>
    <border>
      <left/>
      <right style="thick">
        <color rgb="FF000000"/>
      </right>
      <top style="thin">
        <color rgb="FF000000"/>
      </top>
      <bottom/>
      <diagonal/>
    </border>
    <border>
      <left style="thick">
        <color rgb="FF000000"/>
      </left>
      <right/>
      <top/>
      <bottom/>
      <diagonal/>
    </border>
    <border>
      <left/>
      <right style="thick">
        <color rgb="FF000000"/>
      </right>
      <top/>
      <bottom/>
      <diagonal/>
    </border>
    <border>
      <left style="thick">
        <color rgb="FF000000"/>
      </left>
      <right/>
      <top style="thick">
        <color rgb="FF000000"/>
      </top>
      <bottom/>
      <diagonal/>
    </border>
    <border>
      <left/>
      <right style="thick">
        <color rgb="FF000000"/>
      </right>
      <top style="thick">
        <color rgb="FF000000"/>
      </top>
      <bottom/>
      <diagonal/>
    </border>
    <border>
      <left style="thick">
        <color rgb="FF000000"/>
      </left>
      <right/>
      <top/>
      <bottom style="thick">
        <color rgb="FF000000"/>
      </bottom>
      <diagonal/>
    </border>
    <border>
      <left/>
      <right style="thick">
        <color rgb="FF000000"/>
      </right>
      <top/>
      <bottom style="thick">
        <color rgb="FF000000"/>
      </bottom>
      <diagonal/>
    </border>
    <border>
      <left/>
      <right/>
      <top/>
      <bottom style="thin">
        <color rgb="FF000000"/>
      </bottom>
      <diagonal/>
    </border>
    <border>
      <left/>
      <right/>
      <top style="thin">
        <color rgb="FF000000"/>
      </top>
      <bottom/>
      <diagonal/>
    </border>
    <border>
      <left style="thick">
        <color rgb="FF000000"/>
      </left>
      <right/>
      <top style="thick">
        <color rgb="FF000000"/>
      </top>
      <bottom style="thin">
        <color rgb="FF000000"/>
      </bottom>
      <diagonal/>
    </border>
    <border>
      <left/>
      <right/>
      <top style="thick">
        <color rgb="FF000000"/>
      </top>
      <bottom style="thin">
        <color rgb="FF000000"/>
      </bottom>
      <diagonal/>
    </border>
    <border>
      <left/>
      <right style="thick">
        <color rgb="FF000000"/>
      </right>
      <top style="thick">
        <color rgb="FF000000"/>
      </top>
      <bottom style="thin">
        <color rgb="FF000000"/>
      </bottom>
      <diagonal/>
    </border>
    <border>
      <left style="thick">
        <color rgb="FF000000"/>
      </left>
      <right/>
      <top style="thin">
        <color rgb="FF000000"/>
      </top>
      <bottom/>
      <diagonal/>
    </border>
    <border>
      <left style="thick">
        <color rgb="FF000000"/>
      </left>
      <right/>
      <top/>
      <bottom/>
      <diagonal/>
    </border>
    <border>
      <left/>
      <right style="thick">
        <color rgb="FF000000"/>
      </right>
      <top/>
      <bottom/>
      <diagonal/>
    </border>
    <border>
      <left style="thick">
        <color rgb="FF000000"/>
      </left>
      <right/>
      <top/>
      <bottom style="thin">
        <color rgb="FF000000"/>
      </bottom>
      <diagonal/>
    </border>
    <border>
      <left/>
      <right/>
      <top/>
      <bottom style="thin">
        <color rgb="FF000000"/>
      </bottom>
      <diagonal/>
    </border>
    <border>
      <left/>
      <right style="thick">
        <color rgb="FF000000"/>
      </right>
      <top/>
      <bottom style="thin">
        <color rgb="FF000000"/>
      </bottom>
      <diagonal/>
    </border>
    <border>
      <left/>
      <right style="thick">
        <color rgb="FF000000"/>
      </right>
      <top style="thin">
        <color rgb="FF000000"/>
      </top>
      <bottom/>
      <diagonal/>
    </border>
    <border>
      <left/>
      <right/>
      <top style="thick">
        <color rgb="FF000000"/>
      </top>
      <bottom/>
      <diagonal/>
    </border>
    <border>
      <left/>
      <right/>
      <top/>
      <bottom style="thick">
        <color rgb="FF000000"/>
      </bottom>
      <diagonal/>
    </border>
    <border>
      <left style="thick">
        <color rgb="FF000000"/>
      </left>
      <right/>
      <top style="thin">
        <color rgb="FF000000"/>
      </top>
      <bottom style="thin">
        <color rgb="FF000000"/>
      </bottom>
      <diagonal/>
    </border>
    <border>
      <left/>
      <right/>
      <top style="thin">
        <color rgb="FF000000"/>
      </top>
      <bottom style="thin">
        <color rgb="FF000000"/>
      </bottom>
      <diagonal/>
    </border>
    <border>
      <left/>
      <right style="thick">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ck">
        <color rgb="FF000000"/>
      </left>
      <right/>
      <top style="thin">
        <color rgb="FF000000"/>
      </top>
      <bottom style="medium">
        <color rgb="FF000000"/>
      </bottom>
      <diagonal/>
    </border>
    <border>
      <left style="thick">
        <color rgb="FF000000"/>
      </left>
      <right style="thick">
        <color rgb="FF000000"/>
      </right>
      <top style="thin">
        <color rgb="FF000000"/>
      </top>
      <bottom style="thin">
        <color rgb="FF000000"/>
      </bottom>
      <diagonal/>
    </border>
    <border>
      <left style="thick">
        <color rgb="FF000000"/>
      </left>
      <right/>
      <top style="thin">
        <color rgb="FF000000"/>
      </top>
      <bottom style="thick">
        <color rgb="FF000000"/>
      </bottom>
      <diagonal/>
    </border>
    <border>
      <left/>
      <right/>
      <top style="thin">
        <color rgb="FF000000"/>
      </top>
      <bottom style="thick">
        <color rgb="FF000000"/>
      </bottom>
      <diagonal/>
    </border>
    <border>
      <left/>
      <right style="thick">
        <color rgb="FF000000"/>
      </right>
      <top style="thin">
        <color rgb="FF000000"/>
      </top>
      <bottom style="thick">
        <color rgb="FF000000"/>
      </bottom>
      <diagonal/>
    </border>
    <border>
      <left style="thick">
        <color rgb="FF000000"/>
      </left>
      <right/>
      <top style="thick">
        <color rgb="FF000000"/>
      </top>
      <bottom style="thick">
        <color rgb="FF000000"/>
      </bottom>
      <diagonal/>
    </border>
    <border>
      <left/>
      <right/>
      <top style="thick">
        <color rgb="FF000000"/>
      </top>
      <bottom style="thick">
        <color rgb="FF000000"/>
      </bottom>
      <diagonal/>
    </border>
    <border>
      <left/>
      <right style="thick">
        <color rgb="FF000000"/>
      </right>
      <top style="thick">
        <color rgb="FF000000"/>
      </top>
      <bottom style="thick">
        <color rgb="FF000000"/>
      </bottom>
      <diagonal/>
    </border>
    <border>
      <left style="thick">
        <color rgb="FF000000"/>
      </left>
      <right style="thick">
        <color rgb="FF000000"/>
      </right>
      <top style="thick">
        <color rgb="FF000000"/>
      </top>
      <bottom style="thin">
        <color rgb="FF000000"/>
      </bottom>
      <diagonal/>
    </border>
    <border>
      <left style="thick">
        <color rgb="FF000000"/>
      </left>
      <right style="thick">
        <color rgb="FF000000"/>
      </right>
      <top/>
      <bottom/>
      <diagonal/>
    </border>
    <border>
      <left style="thick">
        <color rgb="FF000000"/>
      </left>
      <right style="thick">
        <color rgb="FF000000"/>
      </right>
      <top/>
      <bottom style="thin">
        <color rgb="FF000000"/>
      </bottom>
      <diagonal/>
    </border>
    <border>
      <left style="thick">
        <color rgb="FF000000"/>
      </left>
      <right style="thick">
        <color rgb="FF000000"/>
      </right>
      <top style="thick">
        <color rgb="FF000000"/>
      </top>
      <bottom style="thick">
        <color rgb="FF000000"/>
      </bottom>
      <diagonal/>
    </border>
    <border>
      <left style="medium">
        <color rgb="FF000000"/>
      </left>
      <right style="medium">
        <color rgb="FF000000"/>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style="medium">
        <color rgb="FF000000"/>
      </top>
      <bottom/>
      <diagonal/>
    </border>
    <border>
      <left style="medium">
        <color rgb="FF000000"/>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right style="medium">
        <color rgb="FF000000"/>
      </right>
      <top/>
      <bottom/>
      <diagonal/>
    </border>
    <border>
      <left style="medium">
        <color rgb="FF000000"/>
      </left>
      <right/>
      <top/>
      <bottom/>
      <diagonal/>
    </border>
    <border>
      <left style="medium">
        <color rgb="FF000000"/>
      </left>
      <right style="medium">
        <color rgb="FF000000"/>
      </right>
      <top/>
      <bottom/>
      <diagonal/>
    </border>
    <border>
      <left style="medium">
        <color rgb="FF000000"/>
      </left>
      <right/>
      <top/>
      <bottom style="medium">
        <color rgb="FF000000"/>
      </bottom>
      <diagonal/>
    </border>
    <border>
      <left/>
      <right style="medium">
        <color rgb="FF000000"/>
      </right>
      <top/>
      <bottom style="medium">
        <color rgb="FF000000"/>
      </bottom>
      <diagonal/>
    </border>
    <border>
      <left/>
      <right/>
      <top/>
      <bottom style="medium">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style="dotted">
        <color rgb="FF000000"/>
      </bottom>
      <diagonal/>
    </border>
    <border>
      <left/>
      <right/>
      <top style="thin">
        <color rgb="FF000000"/>
      </top>
      <bottom style="thin">
        <color rgb="FF000000"/>
      </bottom>
      <diagonal/>
    </border>
    <border>
      <left/>
      <right/>
      <top/>
      <bottom style="double">
        <color rgb="FF000000"/>
      </bottom>
      <diagonal/>
    </border>
    <border>
      <left style="thin">
        <color rgb="FF000000"/>
      </left>
      <right style="hair">
        <color rgb="FF000000"/>
      </right>
      <top style="thin">
        <color rgb="FF000000"/>
      </top>
      <bottom style="thin">
        <color rgb="FF000000"/>
      </bottom>
      <diagonal/>
    </border>
    <border>
      <left style="hair">
        <color rgb="FF000000"/>
      </left>
      <right style="hair">
        <color rgb="FF000000"/>
      </right>
      <top style="thin">
        <color rgb="FF000000"/>
      </top>
      <bottom style="thin">
        <color rgb="FF000000"/>
      </bottom>
      <diagonal/>
    </border>
    <border>
      <left style="hair">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hair">
        <color rgb="FF000000"/>
      </right>
      <top/>
      <bottom/>
      <diagonal/>
    </border>
    <border>
      <left style="thin">
        <color rgb="FF000000"/>
      </left>
      <right/>
      <top/>
      <bottom/>
      <diagonal/>
    </border>
    <border>
      <left style="hair">
        <color rgb="FF000000"/>
      </left>
      <right style="hair">
        <color rgb="FF000000"/>
      </right>
      <top/>
      <bottom/>
      <diagonal/>
    </border>
    <border>
      <left/>
      <right style="thin">
        <color rgb="FF000000"/>
      </right>
      <top/>
      <bottom/>
      <diagonal/>
    </border>
    <border>
      <left style="hair">
        <color rgb="FF000000"/>
      </left>
      <right style="hair">
        <color rgb="FF000000"/>
      </right>
      <top style="thin">
        <color rgb="FF000000"/>
      </top>
      <bottom/>
      <diagonal/>
    </border>
    <border>
      <left style="hair">
        <color rgb="FF000000"/>
      </left>
      <right style="thin">
        <color rgb="FF000000"/>
      </right>
      <top style="thin">
        <color rgb="FF000000"/>
      </top>
      <bottom/>
      <diagonal/>
    </border>
    <border>
      <left style="hair">
        <color rgb="FF000000"/>
      </left>
      <right style="thin">
        <color rgb="FF000000"/>
      </right>
      <top/>
      <bottom/>
      <diagonal/>
    </border>
    <border>
      <left style="thin">
        <color rgb="FF000000"/>
      </left>
      <right style="thin">
        <color rgb="FF000000"/>
      </right>
      <top style="hair">
        <color rgb="FF000000"/>
      </top>
      <bottom/>
      <diagonal/>
    </border>
    <border>
      <left style="thin">
        <color rgb="FF000000"/>
      </left>
      <right style="hair">
        <color rgb="FF000000"/>
      </right>
      <top style="hair">
        <color rgb="FF000000"/>
      </top>
      <bottom/>
      <diagonal/>
    </border>
    <border>
      <left style="hair">
        <color rgb="FF000000"/>
      </left>
      <right style="hair">
        <color rgb="FF000000"/>
      </right>
      <top style="hair">
        <color rgb="FF000000"/>
      </top>
      <bottom/>
      <diagonal/>
    </border>
    <border>
      <left/>
      <right style="thin">
        <color rgb="FF000000"/>
      </right>
      <top style="hair">
        <color rgb="FF000000"/>
      </top>
      <bottom/>
      <diagonal/>
    </border>
    <border>
      <left style="hair">
        <color rgb="FF000000"/>
      </left>
      <right style="thin">
        <color rgb="FF000000"/>
      </right>
      <top style="hair">
        <color rgb="FF000000"/>
      </top>
      <bottom/>
      <diagonal/>
    </border>
    <border>
      <left style="thin">
        <color rgb="FF000000"/>
      </left>
      <right style="thin">
        <color rgb="FF000000"/>
      </right>
      <top/>
      <bottom style="thin">
        <color rgb="FF000000"/>
      </bottom>
      <diagonal/>
    </border>
    <border>
      <left style="thin">
        <color rgb="FF000000"/>
      </left>
      <right style="hair">
        <color rgb="FF000000"/>
      </right>
      <top/>
      <bottom style="thin">
        <color rgb="FF000000"/>
      </bottom>
      <diagonal/>
    </border>
    <border>
      <left style="thin">
        <color rgb="FF000000"/>
      </left>
      <right/>
      <top/>
      <bottom style="thin">
        <color rgb="FF000000"/>
      </bottom>
      <diagonal/>
    </border>
    <border>
      <left style="hair">
        <color rgb="FF000000"/>
      </left>
      <right style="hair">
        <color rgb="FF000000"/>
      </right>
      <top/>
      <bottom style="thin">
        <color rgb="FF000000"/>
      </bottom>
      <diagonal/>
    </border>
    <border>
      <left/>
      <right style="thin">
        <color rgb="FF000000"/>
      </right>
      <top/>
      <bottom style="thin">
        <color rgb="FF000000"/>
      </bottom>
      <diagonal/>
    </border>
    <border>
      <left style="hair">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right/>
      <top style="thin">
        <color rgb="FF000000"/>
      </top>
      <bottom/>
      <diagonal/>
    </border>
    <border>
      <left style="thick">
        <color rgb="FF000000"/>
      </left>
      <right/>
      <top/>
      <bottom style="thin">
        <color rgb="FF000000"/>
      </bottom>
      <diagonal/>
    </border>
    <border>
      <left/>
      <right style="medium">
        <color rgb="FF000000"/>
      </right>
      <top style="thin">
        <color rgb="FF000000"/>
      </top>
      <bottom/>
      <diagonal/>
    </border>
    <border>
      <left/>
      <right style="medium">
        <color rgb="FF000000"/>
      </right>
      <top/>
      <bottom/>
      <diagonal/>
    </border>
    <border>
      <left/>
      <right style="medium">
        <color rgb="FF000000"/>
      </right>
      <top/>
      <bottom style="thin">
        <color rgb="FF000000"/>
      </bottom>
      <diagonal/>
    </border>
    <border>
      <left style="thick">
        <color rgb="FF000000"/>
      </left>
      <right/>
      <top style="thin">
        <color rgb="FF000000"/>
      </top>
      <bottom style="thick">
        <color rgb="FF000000"/>
      </bottom>
      <diagonal/>
    </border>
    <border>
      <left/>
      <right/>
      <top style="thin">
        <color rgb="FF000000"/>
      </top>
      <bottom style="thick">
        <color rgb="FF000000"/>
      </bottom>
      <diagonal/>
    </border>
    <border>
      <left/>
      <right style="thick">
        <color rgb="FF000000"/>
      </right>
      <top style="thin">
        <color rgb="FF000000"/>
      </top>
      <bottom style="thick">
        <color rgb="FF000000"/>
      </bottom>
      <diagonal/>
    </border>
    <border>
      <left/>
      <right style="thick">
        <color rgb="FF000000"/>
      </right>
      <top style="thick">
        <color rgb="FF000000"/>
      </top>
      <bottom/>
      <diagonal/>
    </border>
    <border>
      <left style="thick">
        <color rgb="FF000000"/>
      </left>
      <right/>
      <top style="thick">
        <color rgb="FF000000"/>
      </top>
      <bottom style="medium">
        <color rgb="FF000000"/>
      </bottom>
      <diagonal/>
    </border>
    <border>
      <left/>
      <right/>
      <top style="thick">
        <color rgb="FF000000"/>
      </top>
      <bottom style="medium">
        <color rgb="FF000000"/>
      </bottom>
      <diagonal/>
    </border>
    <border>
      <left/>
      <right style="thin">
        <color rgb="FF000000"/>
      </right>
      <top style="thick">
        <color rgb="FF000000"/>
      </top>
      <bottom style="medium">
        <color rgb="FF000000"/>
      </bottom>
      <diagonal/>
    </border>
    <border>
      <left style="thin">
        <color rgb="FF000000"/>
      </left>
      <right/>
      <top style="thick">
        <color rgb="FF000000"/>
      </top>
      <bottom style="medium">
        <color rgb="FF000000"/>
      </bottom>
      <diagonal/>
    </border>
    <border>
      <left/>
      <right style="thick">
        <color rgb="FF000000"/>
      </right>
      <top style="thick">
        <color rgb="FF000000"/>
      </top>
      <bottom style="medium">
        <color rgb="FF000000"/>
      </bottom>
      <diagonal/>
    </border>
    <border>
      <left style="medium">
        <color rgb="FF000000"/>
      </left>
      <right/>
      <top/>
      <bottom style="thin">
        <color rgb="FF000000"/>
      </bottom>
      <diagonal/>
    </border>
    <border>
      <left/>
      <right style="thin">
        <color rgb="FF000000"/>
      </right>
      <top/>
      <bottom style="thin">
        <color rgb="FF000000"/>
      </bottom>
      <diagonal/>
    </border>
    <border>
      <left style="thin">
        <color rgb="FF000000"/>
      </left>
      <right/>
      <top/>
      <bottom style="thin">
        <color rgb="FF000000"/>
      </bottom>
      <diagonal/>
    </border>
    <border>
      <left style="medium">
        <color rgb="FF000000"/>
      </left>
      <right/>
      <top/>
      <bottom style="thin">
        <color rgb="FF000000"/>
      </bottom>
      <diagonal/>
    </border>
    <border>
      <left style="thin">
        <color rgb="FF000000"/>
      </left>
      <right/>
      <top/>
      <bottom/>
      <diagonal/>
    </border>
    <border>
      <left style="medium">
        <color rgb="FF000000"/>
      </left>
      <right/>
      <top style="thin">
        <color rgb="FF000000"/>
      </top>
      <bottom style="thin">
        <color rgb="FF000000"/>
      </bottom>
      <diagonal/>
    </border>
    <border>
      <left style="medium">
        <color rgb="FF000000"/>
      </left>
      <right/>
      <top style="thin">
        <color rgb="FF000000"/>
      </top>
      <bottom/>
      <diagonal/>
    </border>
    <border>
      <left/>
      <right style="thick">
        <color rgb="FF000000"/>
      </right>
      <top style="thin">
        <color rgb="FF000000"/>
      </top>
      <bottom style="thin">
        <color rgb="FF000000"/>
      </bottom>
      <diagonal/>
    </border>
    <border>
      <left/>
      <right style="thin">
        <color rgb="FF000000"/>
      </right>
      <top style="thin">
        <color rgb="FF000000"/>
      </top>
      <bottom/>
      <diagonal/>
    </border>
    <border>
      <left style="thin">
        <color rgb="FF000000"/>
      </left>
      <right/>
      <top style="thin">
        <color rgb="FF000000"/>
      </top>
      <bottom/>
      <diagonal/>
    </border>
    <border>
      <left style="medium">
        <color rgb="FF000000"/>
      </left>
      <right/>
      <top style="thin">
        <color rgb="FF000000"/>
      </top>
      <bottom/>
      <diagonal/>
    </border>
    <border>
      <left/>
      <right style="thin">
        <color rgb="FF000000"/>
      </right>
      <top style="thick">
        <color rgb="FF000000"/>
      </top>
      <bottom style="thick">
        <color rgb="FF000000"/>
      </bottom>
      <diagonal/>
    </border>
    <border>
      <left style="thin">
        <color rgb="FF000000"/>
      </left>
      <right/>
      <top style="thick">
        <color rgb="FF000000"/>
      </top>
      <bottom style="thick">
        <color rgb="FF000000"/>
      </bottom>
      <diagonal/>
    </border>
    <border>
      <left style="thin">
        <color rgb="FF000000"/>
      </left>
      <right style="thin">
        <color rgb="FF000000"/>
      </right>
      <top style="thick">
        <color rgb="FF000000"/>
      </top>
      <bottom style="thick">
        <color rgb="FF000000"/>
      </bottom>
      <diagonal/>
    </border>
    <border>
      <left style="medium">
        <color rgb="FF000000"/>
      </left>
      <right/>
      <top style="thick">
        <color rgb="FF000000"/>
      </top>
      <bottom style="thick">
        <color rgb="FF000000"/>
      </bottom>
      <diagonal/>
    </border>
    <border>
      <left/>
      <right style="medium">
        <color rgb="FF000000"/>
      </right>
      <top style="thick">
        <color rgb="FF000000"/>
      </top>
      <bottom style="thick">
        <color rgb="FF000000"/>
      </bottom>
      <diagonal/>
    </border>
    <border>
      <left style="medium">
        <color rgb="FF000000"/>
      </left>
      <right/>
      <top style="thick">
        <color rgb="FF000000"/>
      </top>
      <bottom style="medium">
        <color rgb="FF000000"/>
      </bottom>
      <diagonal/>
    </border>
    <border>
      <left/>
      <right/>
      <top style="thick">
        <color rgb="FF000000"/>
      </top>
      <bottom style="medium">
        <color rgb="FF000000"/>
      </bottom>
      <diagonal/>
    </border>
    <border>
      <left/>
      <right style="thick">
        <color rgb="FF000000"/>
      </right>
      <top style="thick">
        <color rgb="FF000000"/>
      </top>
      <bottom style="medium">
        <color rgb="FF000000"/>
      </bottom>
      <diagonal/>
    </border>
    <border>
      <left style="thick">
        <color rgb="FF000000"/>
      </left>
      <right/>
      <top style="thick">
        <color rgb="FF000000"/>
      </top>
      <bottom style="thick">
        <color rgb="FF000000"/>
      </bottom>
      <diagonal/>
    </border>
    <border>
      <left/>
      <right/>
      <top style="thick">
        <color rgb="FF000000"/>
      </top>
      <bottom style="thick">
        <color rgb="FF000000"/>
      </bottom>
      <diagonal/>
    </border>
    <border>
      <left/>
      <right style="thick">
        <color rgb="FF000000"/>
      </right>
      <top style="thick">
        <color rgb="FF000000"/>
      </top>
      <bottom style="thick">
        <color rgb="FF000000"/>
      </bottom>
      <diagonal/>
    </border>
    <border>
      <left/>
      <right style="medium">
        <color rgb="FF000000"/>
      </right>
      <top style="medium">
        <color rgb="FF000000"/>
      </top>
      <bottom style="medium">
        <color rgb="FF000000"/>
      </bottom>
      <diagonal/>
    </border>
    <border>
      <left/>
      <right style="medium">
        <color rgb="FF000000"/>
      </right>
      <top/>
      <bottom style="thin">
        <color rgb="FF000000"/>
      </bottom>
      <diagonal/>
    </border>
    <border>
      <left style="medium">
        <color rgb="FF000000"/>
      </left>
      <right style="thin">
        <color rgb="FF000000"/>
      </right>
      <top/>
      <bottom/>
      <diagonal/>
    </border>
    <border>
      <left style="medium">
        <color rgb="FF000000"/>
      </left>
      <right style="thin">
        <color rgb="FF000000"/>
      </right>
      <top/>
      <bottom style="thin">
        <color rgb="FF000000"/>
      </bottom>
      <diagonal/>
    </border>
    <border>
      <left style="medium">
        <color rgb="FF000000"/>
      </left>
      <right style="thin">
        <color rgb="FF000000"/>
      </right>
      <top style="thin">
        <color rgb="FF000000"/>
      </top>
      <bottom style="thin">
        <color rgb="FF000000"/>
      </bottom>
      <diagonal/>
    </border>
    <border>
      <left/>
      <right style="medium">
        <color rgb="FF000000"/>
      </right>
      <top style="thin">
        <color rgb="FF000000"/>
      </top>
      <bottom style="thin">
        <color rgb="FF000000"/>
      </bottom>
      <diagonal/>
    </border>
    <border>
      <left style="medium">
        <color rgb="FF000000"/>
      </left>
      <right style="thin">
        <color rgb="FF000000"/>
      </right>
      <top style="thin">
        <color rgb="FF000000"/>
      </top>
      <bottom/>
      <diagonal/>
    </border>
    <border>
      <left/>
      <right style="medium">
        <color rgb="FF000000"/>
      </right>
      <top style="thin">
        <color rgb="FF000000"/>
      </top>
      <bottom/>
      <diagonal/>
    </border>
    <border>
      <left style="medium">
        <color rgb="FF000000"/>
      </left>
      <right style="thin">
        <color rgb="FF000000"/>
      </right>
      <top style="thick">
        <color rgb="FF000000"/>
      </top>
      <bottom style="thick">
        <color rgb="FF000000"/>
      </bottom>
      <diagonal/>
    </border>
    <border>
      <left/>
      <right style="medium">
        <color rgb="FF000000"/>
      </right>
      <top style="thick">
        <color rgb="FF000000"/>
      </top>
      <bottom style="medium">
        <color rgb="FF000000"/>
      </bottom>
      <diagonal/>
    </border>
    <border>
      <left style="thin">
        <color rgb="FFDDDDDD"/>
      </left>
      <right/>
      <top/>
      <bottom/>
      <diagonal/>
    </border>
    <border>
      <left style="thick">
        <color indexed="8"/>
      </left>
      <right/>
      <top style="thick">
        <color indexed="8"/>
      </top>
      <bottom style="thin">
        <color indexed="8"/>
      </bottom>
      <diagonal/>
    </border>
    <border>
      <left/>
      <right/>
      <top style="thick">
        <color indexed="8"/>
      </top>
      <bottom style="thin">
        <color indexed="8"/>
      </bottom>
      <diagonal/>
    </border>
    <border>
      <left/>
      <right style="thick">
        <color indexed="8"/>
      </right>
      <top style="thick">
        <color indexed="8"/>
      </top>
      <bottom style="thin">
        <color indexed="8"/>
      </bottom>
      <diagonal/>
    </border>
    <border>
      <left style="thick">
        <color indexed="8"/>
      </left>
      <right/>
      <top/>
      <bottom/>
      <diagonal/>
    </border>
    <border>
      <left/>
      <right style="thick">
        <color indexed="8"/>
      </right>
      <top/>
      <bottom/>
      <diagonal/>
    </border>
    <border>
      <left style="thick">
        <color indexed="8"/>
      </left>
      <right/>
      <top/>
      <bottom style="thin">
        <color indexed="8"/>
      </bottom>
      <diagonal/>
    </border>
    <border>
      <left/>
      <right/>
      <top/>
      <bottom style="thin">
        <color indexed="8"/>
      </bottom>
      <diagonal/>
    </border>
    <border>
      <left/>
      <right style="thick">
        <color indexed="8"/>
      </right>
      <top/>
      <bottom style="thin">
        <color indexed="8"/>
      </bottom>
      <diagonal/>
    </border>
    <border>
      <left style="thick">
        <color indexed="8"/>
      </left>
      <right/>
      <top/>
      <bottom style="thin">
        <color indexed="64"/>
      </bottom>
      <diagonal/>
    </border>
    <border>
      <left/>
      <right/>
      <top/>
      <bottom style="thin">
        <color indexed="64"/>
      </bottom>
      <diagonal/>
    </border>
    <border>
      <left/>
      <right style="thick">
        <color indexed="8"/>
      </right>
      <top/>
      <bottom style="thin">
        <color indexed="64"/>
      </bottom>
      <diagonal/>
    </border>
    <border>
      <left style="thick">
        <color indexed="8"/>
      </left>
      <right/>
      <top style="thick">
        <color indexed="8"/>
      </top>
      <bottom/>
      <diagonal/>
    </border>
    <border>
      <left/>
      <right/>
      <top style="thick">
        <color indexed="8"/>
      </top>
      <bottom/>
      <diagonal/>
    </border>
    <border>
      <left/>
      <right style="thick">
        <color indexed="8"/>
      </right>
      <top style="thick">
        <color indexed="8"/>
      </top>
      <bottom/>
      <diagonal/>
    </border>
    <border>
      <left style="thick">
        <color indexed="8"/>
      </left>
      <right/>
      <top/>
      <bottom style="thick">
        <color indexed="8"/>
      </bottom>
      <diagonal/>
    </border>
    <border>
      <left/>
      <right/>
      <top/>
      <bottom style="thick">
        <color indexed="8"/>
      </bottom>
      <diagonal/>
    </border>
    <border>
      <left/>
      <right style="thick">
        <color indexed="8"/>
      </right>
      <top/>
      <bottom style="thick">
        <color indexed="8"/>
      </bottom>
      <diagonal/>
    </border>
    <border>
      <left style="thick">
        <color indexed="8"/>
      </left>
      <right/>
      <top style="thin">
        <color indexed="64"/>
      </top>
      <bottom style="thin">
        <color indexed="64"/>
      </bottom>
      <diagonal/>
    </border>
    <border>
      <left/>
      <right style="thick">
        <color indexed="8"/>
      </right>
      <top style="thin">
        <color indexed="64"/>
      </top>
      <bottom style="thin">
        <color indexed="64"/>
      </bottom>
      <diagonal/>
    </border>
    <border>
      <left style="thick">
        <color indexed="8"/>
      </left>
      <right/>
      <top style="thick">
        <color indexed="8"/>
      </top>
      <bottom style="thick">
        <color indexed="8"/>
      </bottom>
      <diagonal/>
    </border>
    <border>
      <left/>
      <right/>
      <top style="thick">
        <color indexed="8"/>
      </top>
      <bottom style="thick">
        <color indexed="8"/>
      </bottom>
      <diagonal/>
    </border>
    <border>
      <left/>
      <right style="thick">
        <color indexed="8"/>
      </right>
      <top style="thick">
        <color indexed="8"/>
      </top>
      <bottom style="thick">
        <color indexed="8"/>
      </bottom>
      <diagonal/>
    </border>
    <border>
      <left style="thick">
        <color indexed="64"/>
      </left>
      <right/>
      <top/>
      <bottom style="thin">
        <color indexed="8"/>
      </bottom>
      <diagonal/>
    </border>
    <border>
      <left/>
      <right style="thick">
        <color indexed="64"/>
      </right>
      <top/>
      <bottom style="thin">
        <color indexed="8"/>
      </bottom>
      <diagonal/>
    </border>
    <border>
      <left style="thick">
        <color indexed="64"/>
      </left>
      <right/>
      <top/>
      <bottom/>
      <diagonal/>
    </border>
    <border>
      <left/>
      <right style="thick">
        <color indexed="64"/>
      </right>
      <top/>
      <bottom/>
      <diagonal/>
    </border>
    <border>
      <left style="thick">
        <color indexed="64"/>
      </left>
      <right/>
      <top/>
      <bottom style="thin">
        <color indexed="64"/>
      </bottom>
      <diagonal/>
    </border>
    <border>
      <left/>
      <right style="thick">
        <color indexed="64"/>
      </right>
      <top/>
      <bottom style="thin">
        <color indexed="64"/>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top style="thick">
        <color indexed="8"/>
      </top>
      <bottom style="thick">
        <color indexed="8"/>
      </bottom>
      <diagonal/>
    </border>
    <border>
      <left/>
      <right style="thick">
        <color indexed="64"/>
      </right>
      <top style="thick">
        <color indexed="8"/>
      </top>
      <bottom style="thick">
        <color indexed="8"/>
      </bottom>
      <diagonal/>
    </border>
    <border>
      <left/>
      <right/>
      <top style="thick">
        <color indexed="64"/>
      </top>
      <bottom style="thin">
        <color indexed="64"/>
      </bottom>
      <diagonal/>
    </border>
    <border>
      <left style="thick">
        <color indexed="64"/>
      </left>
      <right/>
      <top style="thick">
        <color indexed="64"/>
      </top>
      <bottom style="thin">
        <color indexed="64"/>
      </bottom>
      <diagonal/>
    </border>
    <border>
      <left/>
      <right style="thick">
        <color indexed="64"/>
      </right>
      <top style="thick">
        <color indexed="64"/>
      </top>
      <bottom style="thin">
        <color indexed="64"/>
      </bottom>
      <diagonal/>
    </border>
    <border>
      <left/>
      <right/>
      <top style="thick">
        <color indexed="8"/>
      </top>
      <bottom style="thick">
        <color indexed="64"/>
      </bottom>
      <diagonal/>
    </border>
    <border>
      <left style="thick">
        <color indexed="64"/>
      </left>
      <right/>
      <top style="thick">
        <color indexed="8"/>
      </top>
      <bottom style="thick">
        <color indexed="64"/>
      </bottom>
      <diagonal/>
    </border>
    <border>
      <left/>
      <right style="thick">
        <color indexed="64"/>
      </right>
      <top style="thick">
        <color indexed="8"/>
      </top>
      <bottom style="thick">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medium">
        <color indexed="64"/>
      </top>
      <bottom/>
      <diagonal/>
    </border>
    <border>
      <left/>
      <right/>
      <top/>
      <bottom style="medium">
        <color indexed="64"/>
      </bottom>
      <diagonal/>
    </border>
    <border>
      <left style="thin">
        <color auto="1"/>
      </left>
      <right/>
      <top style="thin">
        <color auto="1"/>
      </top>
      <bottom style="thin">
        <color auto="1"/>
      </bottom>
      <diagonal/>
    </border>
    <border>
      <left style="thick">
        <color indexed="8"/>
      </left>
      <right/>
      <top style="thin">
        <color indexed="8"/>
      </top>
      <bottom/>
      <diagonal/>
    </border>
    <border>
      <left/>
      <right/>
      <top style="thin">
        <color indexed="8"/>
      </top>
      <bottom/>
      <diagonal/>
    </border>
    <border>
      <left/>
      <right style="thick">
        <color indexed="8"/>
      </right>
      <top style="thin">
        <color indexed="8"/>
      </top>
      <bottom/>
      <diagonal/>
    </border>
    <border>
      <left style="thick">
        <color indexed="8"/>
      </left>
      <right/>
      <top style="thin">
        <color indexed="8"/>
      </top>
      <bottom style="thin">
        <color indexed="8"/>
      </bottom>
      <diagonal/>
    </border>
    <border>
      <left/>
      <right/>
      <top style="thin">
        <color indexed="8"/>
      </top>
      <bottom style="thin">
        <color indexed="8"/>
      </bottom>
      <diagonal/>
    </border>
    <border>
      <left/>
      <right style="thick">
        <color indexed="8"/>
      </right>
      <top style="thin">
        <color indexed="8"/>
      </top>
      <bottom style="thin">
        <color indexed="8"/>
      </bottom>
      <diagonal/>
    </border>
    <border>
      <left style="thick">
        <color indexed="8"/>
      </left>
      <right/>
      <top style="thin">
        <color indexed="8"/>
      </top>
      <bottom style="thin">
        <color indexed="64"/>
      </bottom>
      <diagonal/>
    </border>
    <border>
      <left/>
      <right style="thick">
        <color indexed="8"/>
      </right>
      <top style="thin">
        <color indexed="8"/>
      </top>
      <bottom style="thin">
        <color indexed="64"/>
      </bottom>
      <diagonal/>
    </border>
    <border>
      <left/>
      <right/>
      <top style="thin">
        <color indexed="64"/>
      </top>
      <bottom style="thin">
        <color indexed="64"/>
      </bottom>
      <diagonal/>
    </border>
    <border>
      <left style="thick">
        <color indexed="8"/>
      </left>
      <right/>
      <top style="thin">
        <color indexed="8"/>
      </top>
      <bottom style="medium">
        <color indexed="64"/>
      </bottom>
      <diagonal/>
    </border>
    <border>
      <left/>
      <right/>
      <top style="thin">
        <color indexed="8"/>
      </top>
      <bottom style="medium">
        <color indexed="64"/>
      </bottom>
      <diagonal/>
    </border>
    <border>
      <left/>
      <right style="thick">
        <color indexed="8"/>
      </right>
      <top style="thin">
        <color indexed="8"/>
      </top>
      <bottom style="medium">
        <color indexed="64"/>
      </bottom>
      <diagonal/>
    </border>
    <border>
      <left/>
      <right/>
      <top style="thin">
        <color indexed="8"/>
      </top>
      <bottom style="thin">
        <color indexed="64"/>
      </bottom>
      <diagonal/>
    </border>
    <border>
      <left/>
      <right style="thick">
        <color indexed="8"/>
      </right>
      <top style="thin">
        <color indexed="64"/>
      </top>
      <bottom/>
      <diagonal/>
    </border>
    <border>
      <left style="thick">
        <color indexed="8"/>
      </left>
      <right/>
      <top style="thin">
        <color indexed="64"/>
      </top>
      <bottom/>
      <diagonal/>
    </border>
    <border>
      <left style="thick">
        <color indexed="64"/>
      </left>
      <right style="thick">
        <color indexed="8"/>
      </right>
      <top style="thin">
        <color indexed="64"/>
      </top>
      <bottom style="thin">
        <color indexed="64"/>
      </bottom>
      <diagonal/>
    </border>
    <border>
      <left style="thick">
        <color indexed="8"/>
      </left>
      <right/>
      <top style="thin">
        <color indexed="8"/>
      </top>
      <bottom style="thick">
        <color indexed="8"/>
      </bottom>
      <diagonal/>
    </border>
    <border>
      <left/>
      <right/>
      <top style="thin">
        <color indexed="8"/>
      </top>
      <bottom style="thick">
        <color indexed="8"/>
      </bottom>
      <diagonal/>
    </border>
    <border>
      <left/>
      <right style="thick">
        <color indexed="8"/>
      </right>
      <top style="thin">
        <color indexed="8"/>
      </top>
      <bottom style="thick">
        <color indexed="8"/>
      </bottom>
      <diagonal/>
    </border>
    <border>
      <left style="thick">
        <color indexed="64"/>
      </left>
      <right/>
      <top style="thick">
        <color indexed="64"/>
      </top>
      <bottom style="thin">
        <color indexed="8"/>
      </bottom>
      <diagonal/>
    </border>
    <border>
      <left style="thick">
        <color indexed="64"/>
      </left>
      <right/>
      <top style="thin">
        <color indexed="8"/>
      </top>
      <bottom style="thin">
        <color indexed="8"/>
      </bottom>
      <diagonal/>
    </border>
    <border>
      <left/>
      <right style="thick">
        <color indexed="64"/>
      </right>
      <top style="thin">
        <color indexed="8"/>
      </top>
      <bottom style="thin">
        <color indexed="8"/>
      </bottom>
      <diagonal/>
    </border>
    <border>
      <left style="thick">
        <color indexed="64"/>
      </left>
      <right/>
      <top style="thin">
        <color indexed="8"/>
      </top>
      <bottom/>
      <diagonal/>
    </border>
    <border>
      <left/>
      <right style="thick">
        <color indexed="64"/>
      </right>
      <top style="thin">
        <color indexed="8"/>
      </top>
      <bottom/>
      <diagonal/>
    </border>
    <border>
      <left style="thick">
        <color indexed="64"/>
      </left>
      <right style="thick">
        <color indexed="64"/>
      </right>
      <top style="thick">
        <color indexed="64"/>
      </top>
      <bottom style="thin">
        <color indexed="64"/>
      </bottom>
      <diagonal/>
    </border>
    <border>
      <left style="thick">
        <color indexed="64"/>
      </left>
      <right style="thick">
        <color indexed="64"/>
      </right>
      <top/>
      <bottom/>
      <diagonal/>
    </border>
    <border>
      <left style="thick">
        <color indexed="64"/>
      </left>
      <right style="thick">
        <color indexed="64"/>
      </right>
      <top/>
      <bottom style="thin">
        <color indexed="8"/>
      </bottom>
      <diagonal/>
    </border>
    <border>
      <left style="thick">
        <color indexed="64"/>
      </left>
      <right style="thick">
        <color indexed="64"/>
      </right>
      <top style="thick">
        <color indexed="8"/>
      </top>
      <bottom style="thick">
        <color indexed="64"/>
      </bottom>
      <diagonal/>
    </border>
    <border>
      <left style="thick">
        <color rgb="FF000000"/>
      </left>
      <right style="thick">
        <color indexed="64"/>
      </right>
      <top style="thin">
        <color rgb="FF000000"/>
      </top>
      <bottom/>
      <diagonal/>
    </border>
    <border>
      <left style="thick">
        <color rgb="FF000000"/>
      </left>
      <right style="thick">
        <color indexed="64"/>
      </right>
      <top/>
      <bottom/>
      <diagonal/>
    </border>
    <border>
      <left style="thick">
        <color rgb="FF000000"/>
      </left>
      <right style="thick">
        <color indexed="64"/>
      </right>
      <top/>
      <bottom style="thin">
        <color rgb="FF000000"/>
      </bottom>
      <diagonal/>
    </border>
  </borders>
  <cellStyleXfs count="11337">
    <xf numFmtId="0" fontId="0" fillId="0" borderId="0"/>
    <xf numFmtId="43" fontId="119" fillId="0" borderId="0" applyFont="0" applyFill="0" applyBorder="0" applyAlignment="0" applyProtection="0"/>
    <xf numFmtId="9" fontId="119" fillId="0" borderId="0" applyFont="0" applyFill="0" applyBorder="0" applyAlignment="0" applyProtection="0"/>
    <xf numFmtId="166" fontId="171" fillId="0" borderId="0" applyFont="0" applyFill="0" applyBorder="0" applyAlignment="0" applyProtection="0"/>
    <xf numFmtId="0" fontId="115" fillId="0" borderId="1"/>
    <xf numFmtId="165" fontId="115" fillId="0" borderId="1" applyFont="0" applyFill="0" applyBorder="0" applyAlignment="0" applyProtection="0"/>
    <xf numFmtId="0" fontId="114" fillId="0" borderId="1"/>
    <xf numFmtId="165" fontId="114" fillId="0" borderId="1" applyFont="0" applyFill="0" applyBorder="0" applyAlignment="0" applyProtection="0"/>
    <xf numFmtId="0" fontId="113" fillId="0" borderId="1"/>
    <xf numFmtId="165" fontId="113" fillId="0" borderId="1" applyFont="0" applyFill="0" applyBorder="0" applyAlignment="0" applyProtection="0"/>
    <xf numFmtId="0" fontId="112" fillId="0" borderId="1"/>
    <xf numFmtId="0" fontId="111" fillId="0" borderId="1"/>
    <xf numFmtId="165" fontId="111" fillId="0" borderId="1" applyFont="0" applyFill="0" applyBorder="0" applyAlignment="0" applyProtection="0"/>
    <xf numFmtId="0" fontId="110" fillId="0" borderId="1"/>
    <xf numFmtId="165" fontId="110" fillId="0" borderId="1" applyFont="0" applyFill="0" applyBorder="0" applyAlignment="0" applyProtection="0"/>
    <xf numFmtId="166" fontId="110" fillId="0" borderId="1" applyFont="0" applyFill="0" applyBorder="0" applyAlignment="0" applyProtection="0"/>
    <xf numFmtId="0" fontId="110" fillId="0" borderId="1"/>
    <xf numFmtId="165" fontId="110" fillId="0" borderId="1" applyFont="0" applyFill="0" applyBorder="0" applyAlignment="0" applyProtection="0"/>
    <xf numFmtId="0" fontId="110" fillId="0" borderId="1"/>
    <xf numFmtId="165" fontId="110" fillId="0" borderId="1" applyFont="0" applyFill="0" applyBorder="0" applyAlignment="0" applyProtection="0"/>
    <xf numFmtId="0" fontId="110" fillId="0" borderId="1"/>
    <xf numFmtId="165" fontId="110" fillId="0" borderId="1" applyFont="0" applyFill="0" applyBorder="0" applyAlignment="0" applyProtection="0"/>
    <xf numFmtId="0" fontId="110" fillId="0" borderId="1"/>
    <xf numFmtId="0" fontId="110" fillId="0" borderId="1"/>
    <xf numFmtId="165" fontId="110" fillId="0" borderId="1" applyFont="0" applyFill="0" applyBorder="0" applyAlignment="0" applyProtection="0"/>
    <xf numFmtId="166" fontId="110" fillId="0" borderId="1" applyFont="0" applyFill="0" applyBorder="0" applyAlignment="0" applyProtection="0"/>
    <xf numFmtId="0" fontId="109" fillId="0" borderId="1"/>
    <xf numFmtId="165" fontId="109" fillId="0" borderId="1" applyFont="0" applyFill="0" applyBorder="0" applyAlignment="0" applyProtection="0"/>
    <xf numFmtId="0" fontId="108" fillId="0" borderId="1"/>
    <xf numFmtId="165" fontId="108" fillId="0" borderId="1" applyFont="0" applyFill="0" applyBorder="0" applyAlignment="0" applyProtection="0"/>
    <xf numFmtId="0" fontId="107" fillId="0" borderId="1"/>
    <xf numFmtId="165" fontId="107" fillId="0" borderId="1" applyFont="0" applyFill="0" applyBorder="0" applyAlignment="0" applyProtection="0"/>
    <xf numFmtId="0" fontId="106" fillId="0" borderId="1"/>
    <xf numFmtId="165" fontId="106" fillId="0" borderId="1" applyFont="0" applyFill="0" applyBorder="0" applyAlignment="0" applyProtection="0"/>
    <xf numFmtId="0" fontId="105" fillId="0" borderId="1"/>
    <xf numFmtId="166" fontId="105" fillId="0" borderId="1" applyFont="0" applyFill="0" applyBorder="0" applyAlignment="0" applyProtection="0"/>
    <xf numFmtId="0" fontId="105" fillId="0" borderId="1"/>
    <xf numFmtId="165" fontId="105" fillId="0" borderId="1" applyFont="0" applyFill="0" applyBorder="0" applyAlignment="0" applyProtection="0"/>
    <xf numFmtId="0" fontId="105" fillId="0" borderId="1"/>
    <xf numFmtId="165" fontId="105" fillId="0" borderId="1" applyFont="0" applyFill="0" applyBorder="0" applyAlignment="0" applyProtection="0"/>
    <xf numFmtId="0" fontId="105" fillId="0" borderId="1"/>
    <xf numFmtId="165" fontId="105" fillId="0" borderId="1" applyFont="0" applyFill="0" applyBorder="0" applyAlignment="0" applyProtection="0"/>
    <xf numFmtId="0" fontId="105" fillId="0" borderId="1"/>
    <xf numFmtId="0" fontId="105" fillId="0" borderId="1"/>
    <xf numFmtId="165" fontId="105" fillId="0" borderId="1" applyFont="0" applyFill="0" applyBorder="0" applyAlignment="0" applyProtection="0"/>
    <xf numFmtId="0" fontId="105" fillId="0" borderId="1"/>
    <xf numFmtId="165" fontId="105" fillId="0" borderId="1" applyFont="0" applyFill="0" applyBorder="0" applyAlignment="0" applyProtection="0"/>
    <xf numFmtId="166" fontId="105" fillId="0" borderId="1" applyFont="0" applyFill="0" applyBorder="0" applyAlignment="0" applyProtection="0"/>
    <xf numFmtId="0" fontId="105" fillId="0" borderId="1"/>
    <xf numFmtId="165" fontId="105" fillId="0" borderId="1" applyFont="0" applyFill="0" applyBorder="0" applyAlignment="0" applyProtection="0"/>
    <xf numFmtId="0" fontId="105" fillId="0" borderId="1"/>
    <xf numFmtId="165" fontId="105" fillId="0" borderId="1" applyFont="0" applyFill="0" applyBorder="0" applyAlignment="0" applyProtection="0"/>
    <xf numFmtId="0" fontId="105" fillId="0" borderId="1"/>
    <xf numFmtId="165" fontId="105" fillId="0" borderId="1" applyFont="0" applyFill="0" applyBorder="0" applyAlignment="0" applyProtection="0"/>
    <xf numFmtId="0" fontId="105" fillId="0" borderId="1"/>
    <xf numFmtId="0" fontId="105" fillId="0" borderId="1"/>
    <xf numFmtId="165" fontId="105" fillId="0" borderId="1" applyFont="0" applyFill="0" applyBorder="0" applyAlignment="0" applyProtection="0"/>
    <xf numFmtId="166" fontId="105" fillId="0" borderId="1" applyFont="0" applyFill="0" applyBorder="0" applyAlignment="0" applyProtection="0"/>
    <xf numFmtId="0" fontId="105" fillId="0" borderId="1"/>
    <xf numFmtId="165" fontId="105" fillId="0" borderId="1" applyFont="0" applyFill="0" applyBorder="0" applyAlignment="0" applyProtection="0"/>
    <xf numFmtId="0" fontId="105" fillId="0" borderId="1"/>
    <xf numFmtId="165" fontId="105" fillId="0" borderId="1" applyFont="0" applyFill="0" applyBorder="0" applyAlignment="0" applyProtection="0"/>
    <xf numFmtId="0" fontId="105" fillId="0" borderId="1"/>
    <xf numFmtId="165" fontId="105" fillId="0" borderId="1" applyFont="0" applyFill="0" applyBorder="0" applyAlignment="0" applyProtection="0"/>
    <xf numFmtId="0" fontId="105" fillId="0" borderId="1"/>
    <xf numFmtId="165" fontId="105" fillId="0" borderId="1" applyFont="0" applyFill="0" applyBorder="0" applyAlignment="0" applyProtection="0"/>
    <xf numFmtId="166" fontId="105" fillId="0" borderId="1" applyFont="0" applyFill="0" applyBorder="0" applyAlignment="0" applyProtection="0"/>
    <xf numFmtId="0" fontId="104" fillId="0" borderId="1"/>
    <xf numFmtId="165" fontId="104" fillId="0" borderId="1" applyFont="0" applyFill="0" applyBorder="0" applyAlignment="0" applyProtection="0"/>
    <xf numFmtId="0" fontId="103" fillId="0" borderId="1"/>
    <xf numFmtId="165" fontId="103" fillId="0" borderId="1" applyFont="0" applyFill="0" applyBorder="0" applyAlignment="0" applyProtection="0"/>
    <xf numFmtId="0" fontId="102" fillId="0" borderId="1"/>
    <xf numFmtId="165" fontId="102" fillId="0" borderId="1" applyFont="0" applyFill="0" applyBorder="0" applyAlignment="0" applyProtection="0"/>
    <xf numFmtId="0" fontId="101" fillId="0" borderId="1"/>
    <xf numFmtId="165" fontId="101" fillId="0" borderId="1" applyFont="0" applyFill="0" applyBorder="0" applyAlignment="0" applyProtection="0"/>
    <xf numFmtId="0" fontId="100" fillId="0" borderId="1"/>
    <xf numFmtId="165" fontId="100" fillId="0" borderId="1" applyFont="0" applyFill="0" applyBorder="0" applyAlignment="0" applyProtection="0"/>
    <xf numFmtId="0" fontId="99" fillId="0" borderId="1"/>
    <xf numFmtId="165" fontId="99" fillId="0" borderId="1" applyFont="0" applyFill="0" applyBorder="0" applyAlignment="0" applyProtection="0"/>
    <xf numFmtId="0" fontId="98" fillId="0" borderId="1"/>
    <xf numFmtId="165" fontId="98" fillId="0" borderId="1" applyFont="0" applyFill="0" applyBorder="0" applyAlignment="0" applyProtection="0"/>
    <xf numFmtId="0" fontId="97" fillId="0" borderId="1"/>
    <xf numFmtId="165" fontId="97" fillId="0" borderId="1" applyFont="0" applyFill="0" applyBorder="0" applyAlignment="0" applyProtection="0"/>
    <xf numFmtId="166"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166"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0" fontId="97" fillId="0" borderId="1"/>
    <xf numFmtId="165" fontId="97" fillId="0" borderId="1" applyFont="0" applyFill="0" applyBorder="0" applyAlignment="0" applyProtection="0"/>
    <xf numFmtId="166"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6"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166"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0" fontId="97" fillId="0" borderId="1"/>
    <xf numFmtId="165" fontId="97" fillId="0" borderId="1" applyFont="0" applyFill="0" applyBorder="0" applyAlignment="0" applyProtection="0"/>
    <xf numFmtId="166"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166"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166" fontId="97" fillId="0" borderId="1" applyFont="0" applyFill="0" applyBorder="0" applyAlignment="0" applyProtection="0"/>
    <xf numFmtId="0" fontId="96" fillId="0" borderId="1"/>
    <xf numFmtId="165" fontId="96" fillId="0" borderId="1" applyFont="0" applyFill="0" applyBorder="0" applyAlignment="0" applyProtection="0"/>
    <xf numFmtId="0" fontId="95" fillId="0" borderId="1"/>
    <xf numFmtId="165" fontId="95" fillId="0" borderId="1" applyFont="0" applyFill="0" applyBorder="0" applyAlignment="0" applyProtection="0"/>
    <xf numFmtId="0" fontId="94" fillId="0" borderId="1"/>
    <xf numFmtId="165" fontId="94" fillId="0" borderId="1" applyFont="0" applyFill="0" applyBorder="0" applyAlignment="0" applyProtection="0"/>
    <xf numFmtId="0" fontId="93" fillId="0" borderId="1"/>
    <xf numFmtId="165" fontId="93" fillId="0" borderId="1" applyFont="0" applyFill="0" applyBorder="0" applyAlignment="0" applyProtection="0"/>
    <xf numFmtId="0" fontId="92" fillId="0" borderId="1"/>
    <xf numFmtId="165" fontId="92" fillId="0" borderId="1" applyFont="0" applyFill="0" applyBorder="0" applyAlignment="0" applyProtection="0"/>
    <xf numFmtId="0" fontId="91" fillId="0" borderId="1"/>
    <xf numFmtId="165" fontId="91" fillId="0" borderId="1" applyFont="0" applyFill="0" applyBorder="0" applyAlignment="0" applyProtection="0"/>
    <xf numFmtId="9"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0" fillId="0" borderId="1"/>
    <xf numFmtId="165" fontId="90" fillId="0" borderId="1" applyFont="0" applyFill="0" applyBorder="0" applyAlignment="0" applyProtection="0"/>
    <xf numFmtId="9"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0" fontId="90" fillId="0" borderId="1"/>
    <xf numFmtId="165"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0" fontId="90" fillId="0" borderId="1"/>
    <xf numFmtId="165"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0" fontId="90" fillId="0" borderId="1"/>
    <xf numFmtId="165"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0" fontId="90" fillId="0" borderId="1"/>
    <xf numFmtId="165"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9"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0" fontId="90" fillId="0" borderId="1"/>
    <xf numFmtId="165"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0" fontId="90" fillId="0" borderId="1"/>
    <xf numFmtId="165"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0" fontId="90" fillId="0" borderId="1"/>
    <xf numFmtId="165"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0" fontId="90" fillId="0" borderId="1"/>
    <xf numFmtId="165"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89" fillId="0" borderId="1"/>
    <xf numFmtId="165" fontId="89" fillId="0" borderId="1" applyFont="0" applyFill="0" applyBorder="0" applyAlignment="0" applyProtection="0"/>
    <xf numFmtId="0" fontId="88" fillId="0" borderId="1"/>
    <xf numFmtId="165" fontId="88" fillId="0" borderId="1" applyFont="0" applyFill="0" applyBorder="0" applyAlignment="0" applyProtection="0"/>
    <xf numFmtId="0" fontId="87" fillId="0" borderId="1"/>
    <xf numFmtId="165" fontId="87" fillId="0" borderId="1" applyFont="0" applyFill="0" applyBorder="0" applyAlignment="0" applyProtection="0"/>
    <xf numFmtId="0" fontId="86" fillId="0" borderId="1"/>
    <xf numFmtId="165" fontId="86" fillId="0" borderId="1" applyFont="0" applyFill="0" applyBorder="0" applyAlignment="0" applyProtection="0"/>
    <xf numFmtId="0" fontId="85" fillId="0" borderId="1"/>
    <xf numFmtId="165" fontId="85" fillId="0" borderId="1" applyFont="0" applyFill="0" applyBorder="0" applyAlignment="0" applyProtection="0"/>
    <xf numFmtId="9"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9"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9"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9"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5" fontId="85" fillId="0" borderId="1" applyFont="0" applyFill="0" applyBorder="0" applyAlignment="0" applyProtection="0"/>
    <xf numFmtId="9" fontId="85" fillId="0" borderId="1" applyFont="0" applyFill="0" applyBorder="0" applyAlignment="0" applyProtection="0"/>
    <xf numFmtId="166" fontId="85" fillId="0" borderId="1" applyFont="0" applyFill="0" applyBorder="0" applyAlignment="0" applyProtection="0"/>
    <xf numFmtId="0" fontId="84" fillId="0" borderId="1"/>
    <xf numFmtId="165" fontId="84" fillId="0" borderId="1" applyFont="0" applyFill="0" applyBorder="0" applyAlignment="0" applyProtection="0"/>
    <xf numFmtId="0" fontId="83" fillId="0" borderId="1"/>
    <xf numFmtId="165" fontId="83" fillId="0" borderId="1" applyFont="0" applyFill="0" applyBorder="0" applyAlignment="0" applyProtection="0"/>
    <xf numFmtId="0" fontId="82" fillId="0" borderId="1"/>
    <xf numFmtId="165" fontId="82" fillId="0" borderId="1" applyFont="0" applyFill="0" applyBorder="0" applyAlignment="0" applyProtection="0"/>
    <xf numFmtId="0" fontId="81" fillId="0" borderId="1"/>
    <xf numFmtId="165" fontId="81" fillId="0" borderId="1" applyFont="0" applyFill="0" applyBorder="0" applyAlignment="0" applyProtection="0"/>
    <xf numFmtId="9"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9"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9"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9"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9"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9"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9"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9"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5" fontId="81" fillId="0" borderId="1" applyFont="0" applyFill="0" applyBorder="0" applyAlignment="0" applyProtection="0"/>
    <xf numFmtId="9"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5" fontId="81" fillId="0" borderId="1" applyFont="0" applyFill="0" applyBorder="0" applyAlignment="0" applyProtection="0"/>
    <xf numFmtId="9" fontId="81" fillId="0" borderId="1" applyFont="0" applyFill="0" applyBorder="0" applyAlignment="0" applyProtection="0"/>
    <xf numFmtId="166" fontId="81" fillId="0" borderId="1" applyFont="0" applyFill="0" applyBorder="0" applyAlignment="0" applyProtection="0"/>
    <xf numFmtId="0" fontId="80" fillId="0" borderId="1"/>
    <xf numFmtId="165" fontId="80" fillId="0" borderId="1" applyFont="0" applyFill="0" applyBorder="0" applyAlignment="0" applyProtection="0"/>
    <xf numFmtId="0" fontId="79" fillId="0" borderId="1"/>
    <xf numFmtId="165" fontId="79" fillId="0" borderId="1" applyFont="0" applyFill="0" applyBorder="0" applyAlignment="0" applyProtection="0"/>
    <xf numFmtId="0" fontId="78" fillId="0" borderId="1"/>
    <xf numFmtId="165" fontId="78"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9"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9"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9"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9"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9"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9"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9"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5" fontId="77" fillId="0" borderId="1" applyFont="0" applyFill="0" applyBorder="0" applyAlignment="0" applyProtection="0"/>
    <xf numFmtId="9"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9"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9"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9"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9"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9"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9"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9"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9"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5" fontId="77" fillId="0" borderId="1" applyFont="0" applyFill="0" applyBorder="0" applyAlignment="0" applyProtection="0"/>
    <xf numFmtId="9"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5" fontId="77" fillId="0" borderId="1" applyFont="0" applyFill="0" applyBorder="0" applyAlignment="0" applyProtection="0"/>
    <xf numFmtId="9"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6" fillId="0" borderId="1"/>
    <xf numFmtId="165" fontId="76" fillId="0" borderId="1" applyFont="0" applyFill="0" applyBorder="0" applyAlignment="0" applyProtection="0"/>
    <xf numFmtId="0" fontId="75" fillId="0" borderId="1"/>
    <xf numFmtId="165" fontId="75" fillId="0" borderId="1" applyFont="0" applyFill="0" applyBorder="0" applyAlignment="0" applyProtection="0"/>
    <xf numFmtId="0" fontId="74" fillId="0" borderId="1"/>
    <xf numFmtId="0" fontId="74" fillId="0" borderId="1"/>
    <xf numFmtId="9" fontId="74" fillId="0" borderId="1" applyFont="0" applyFill="0" applyBorder="0" applyAlignment="0" applyProtection="0"/>
    <xf numFmtId="44" fontId="74" fillId="0" borderId="1" applyFont="0" applyFill="0" applyBorder="0" applyAlignment="0" applyProtection="0"/>
    <xf numFmtId="0" fontId="73" fillId="0" borderId="1"/>
    <xf numFmtId="165" fontId="73" fillId="0" borderId="1" applyFont="0" applyFill="0" applyBorder="0" applyAlignment="0" applyProtection="0"/>
    <xf numFmtId="0" fontId="72" fillId="0" borderId="1"/>
    <xf numFmtId="0" fontId="71" fillId="0" borderId="1"/>
    <xf numFmtId="0" fontId="70" fillId="0" borderId="1"/>
    <xf numFmtId="0" fontId="69" fillId="0" borderId="1"/>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9" fontId="68" fillId="0" borderId="1" applyFont="0" applyFill="0" applyBorder="0" applyAlignment="0" applyProtection="0"/>
    <xf numFmtId="164"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0" fontId="68" fillId="0" borderId="1"/>
    <xf numFmtId="0" fontId="68" fillId="0" borderId="1"/>
    <xf numFmtId="0" fontId="67" fillId="0" borderId="1"/>
    <xf numFmtId="0" fontId="66" fillId="0" borderId="1"/>
    <xf numFmtId="0" fontId="65" fillId="0" borderId="1"/>
    <xf numFmtId="0" fontId="64" fillId="0" borderId="1"/>
    <xf numFmtId="0" fontId="63" fillId="0" borderId="1"/>
    <xf numFmtId="0" fontId="61" fillId="0" borderId="1"/>
    <xf numFmtId="0" fontId="60" fillId="0" borderId="1"/>
    <xf numFmtId="0" fontId="59" fillId="0" borderId="1"/>
    <xf numFmtId="0" fontId="58" fillId="0" borderId="1"/>
    <xf numFmtId="0" fontId="57" fillId="0" borderId="1"/>
    <xf numFmtId="0" fontId="56" fillId="0" borderId="1"/>
    <xf numFmtId="0" fontId="55" fillId="0" borderId="1"/>
    <xf numFmtId="0" fontId="54" fillId="0" borderId="1"/>
    <xf numFmtId="0" fontId="53" fillId="0" borderId="1"/>
    <xf numFmtId="0" fontId="52" fillId="0" borderId="1"/>
    <xf numFmtId="0" fontId="51" fillId="0" borderId="1"/>
    <xf numFmtId="0" fontId="50" fillId="0" borderId="1"/>
    <xf numFmtId="0" fontId="49" fillId="0" borderId="1"/>
    <xf numFmtId="0" fontId="48" fillId="0" borderId="1"/>
    <xf numFmtId="0" fontId="47" fillId="0" borderId="1"/>
    <xf numFmtId="0" fontId="46" fillId="0" borderId="1"/>
    <xf numFmtId="0" fontId="45" fillId="0" borderId="1"/>
    <xf numFmtId="0" fontId="44" fillId="0" borderId="1"/>
    <xf numFmtId="0" fontId="43" fillId="0" borderId="1"/>
    <xf numFmtId="0" fontId="42" fillId="0" borderId="1"/>
    <xf numFmtId="0" fontId="41" fillId="0" borderId="1"/>
    <xf numFmtId="0" fontId="40" fillId="0" borderId="1"/>
    <xf numFmtId="0" fontId="39" fillId="0" borderId="1"/>
    <xf numFmtId="0" fontId="38" fillId="0" borderId="1"/>
    <xf numFmtId="0" fontId="37" fillId="0" borderId="1"/>
    <xf numFmtId="0" fontId="36" fillId="0" borderId="1"/>
    <xf numFmtId="0" fontId="35" fillId="0" borderId="1"/>
    <xf numFmtId="0" fontId="34" fillId="0" borderId="1"/>
    <xf numFmtId="0" fontId="32" fillId="0" borderId="1"/>
    <xf numFmtId="0" fontId="31" fillId="0" borderId="1"/>
    <xf numFmtId="0" fontId="30" fillId="0" borderId="1"/>
    <xf numFmtId="0" fontId="29" fillId="0" borderId="1"/>
    <xf numFmtId="0" fontId="28" fillId="0" borderId="1"/>
    <xf numFmtId="0" fontId="27" fillId="0" borderId="1"/>
    <xf numFmtId="0" fontId="26" fillId="0" borderId="1"/>
    <xf numFmtId="0" fontId="25" fillId="0" borderId="1"/>
    <xf numFmtId="0" fontId="24" fillId="0" borderId="1"/>
    <xf numFmtId="0" fontId="23" fillId="0" borderId="1"/>
    <xf numFmtId="0" fontId="22" fillId="0" borderId="1"/>
    <xf numFmtId="0" fontId="21" fillId="0" borderId="1"/>
    <xf numFmtId="0" fontId="20" fillId="0" borderId="1"/>
    <xf numFmtId="0" fontId="19" fillId="0" borderId="1"/>
    <xf numFmtId="0" fontId="18" fillId="0" borderId="1"/>
    <xf numFmtId="0" fontId="17" fillId="0" borderId="1"/>
    <xf numFmtId="0" fontId="16" fillId="0" borderId="1"/>
    <xf numFmtId="0" fontId="15" fillId="0" borderId="1"/>
    <xf numFmtId="0" fontId="14" fillId="0" borderId="1"/>
    <xf numFmtId="0" fontId="13" fillId="0" borderId="1"/>
    <xf numFmtId="0" fontId="12" fillId="0" borderId="1"/>
    <xf numFmtId="0" fontId="11" fillId="0" borderId="1"/>
    <xf numFmtId="0" fontId="10" fillId="0" borderId="1"/>
    <xf numFmtId="0" fontId="9" fillId="0" borderId="1"/>
    <xf numFmtId="0" fontId="8" fillId="0" borderId="1"/>
    <xf numFmtId="0" fontId="7" fillId="0" borderId="1"/>
    <xf numFmtId="0" fontId="6" fillId="0" borderId="1"/>
    <xf numFmtId="0" fontId="5" fillId="0" borderId="1"/>
    <xf numFmtId="0" fontId="4" fillId="0" borderId="1"/>
    <xf numFmtId="0" fontId="3" fillId="0" borderId="1"/>
    <xf numFmtId="0" fontId="2" fillId="0" borderId="1"/>
    <xf numFmtId="0" fontId="1" fillId="0" borderId="1"/>
  </cellStyleXfs>
  <cellXfs count="1066">
    <xf numFmtId="0" fontId="0" fillId="0" borderId="0" xfId="0"/>
    <xf numFmtId="0" fontId="116" fillId="0" borderId="0" xfId="0" applyFont="1"/>
    <xf numFmtId="0" fontId="117" fillId="2" borderId="1" xfId="0" applyFont="1" applyFill="1" applyBorder="1" applyAlignment="1">
      <alignment horizontal="center"/>
    </xf>
    <xf numFmtId="0" fontId="117" fillId="0" borderId="0" xfId="0" applyFont="1"/>
    <xf numFmtId="0" fontId="118" fillId="0" borderId="0" xfId="0" applyFont="1" applyAlignment="1">
      <alignment horizontal="center"/>
    </xf>
    <xf numFmtId="0" fontId="119" fillId="0" borderId="0" xfId="0" applyFont="1"/>
    <xf numFmtId="0" fontId="116" fillId="0" borderId="0" xfId="0" applyFont="1" applyAlignment="1">
      <alignment horizontal="center"/>
    </xf>
    <xf numFmtId="167" fontId="117" fillId="0" borderId="0" xfId="0" applyNumberFormat="1" applyFont="1" applyAlignment="1">
      <alignment horizontal="center"/>
    </xf>
    <xf numFmtId="0" fontId="120" fillId="0" borderId="0" xfId="0" applyFont="1" applyAlignment="1">
      <alignment horizontal="left"/>
    </xf>
    <xf numFmtId="0" fontId="121" fillId="0" borderId="0" xfId="0" applyFont="1" applyAlignment="1">
      <alignment horizontal="center"/>
    </xf>
    <xf numFmtId="0" fontId="121" fillId="0" borderId="0" xfId="0" applyFont="1" applyAlignment="1">
      <alignment horizontal="right"/>
    </xf>
    <xf numFmtId="0" fontId="120" fillId="0" borderId="0" xfId="0" applyFont="1"/>
    <xf numFmtId="0" fontId="117" fillId="0" borderId="2" xfId="0" applyFont="1" applyBorder="1"/>
    <xf numFmtId="0" fontId="122" fillId="0" borderId="3" xfId="0" applyFont="1" applyBorder="1"/>
    <xf numFmtId="168" fontId="122" fillId="0" borderId="4" xfId="0" applyNumberFormat="1" applyFont="1" applyBorder="1"/>
    <xf numFmtId="169" fontId="122" fillId="0" borderId="0" xfId="0" applyNumberFormat="1" applyFont="1"/>
    <xf numFmtId="169" fontId="122" fillId="0" borderId="5" xfId="0" applyNumberFormat="1" applyFont="1" applyBorder="1"/>
    <xf numFmtId="0" fontId="123" fillId="0" borderId="6" xfId="0" applyFont="1" applyBorder="1"/>
    <xf numFmtId="168" fontId="123" fillId="0" borderId="7" xfId="0" applyNumberFormat="1" applyFont="1" applyBorder="1"/>
    <xf numFmtId="169" fontId="123" fillId="0" borderId="0" xfId="0" applyNumberFormat="1" applyFont="1"/>
    <xf numFmtId="0" fontId="122" fillId="0" borderId="8" xfId="0" applyFont="1" applyBorder="1"/>
    <xf numFmtId="168" fontId="122" fillId="0" borderId="9" xfId="0" applyNumberFormat="1" applyFont="1" applyBorder="1"/>
    <xf numFmtId="0" fontId="123" fillId="0" borderId="8" xfId="0" applyFont="1" applyBorder="1"/>
    <xf numFmtId="0" fontId="123" fillId="3" borderId="10" xfId="0" applyFont="1" applyFill="1" applyBorder="1"/>
    <xf numFmtId="168" fontId="123" fillId="3" borderId="11" xfId="0" applyNumberFormat="1" applyFont="1" applyFill="1" applyBorder="1"/>
    <xf numFmtId="0" fontId="123" fillId="3" borderId="12" xfId="0" applyFont="1" applyFill="1" applyBorder="1"/>
    <xf numFmtId="168" fontId="123" fillId="3" borderId="13" xfId="0" applyNumberFormat="1" applyFont="1" applyFill="1" applyBorder="1"/>
    <xf numFmtId="0" fontId="123" fillId="0" borderId="0" xfId="0" applyFont="1"/>
    <xf numFmtId="168" fontId="122" fillId="0" borderId="7" xfId="0" applyNumberFormat="1" applyFont="1" applyBorder="1"/>
    <xf numFmtId="169" fontId="117" fillId="0" borderId="0" xfId="0" applyNumberFormat="1" applyFont="1"/>
    <xf numFmtId="0" fontId="117" fillId="0" borderId="8" xfId="0" applyFont="1" applyBorder="1"/>
    <xf numFmtId="168" fontId="117" fillId="0" borderId="9" xfId="0" applyNumberFormat="1" applyFont="1" applyBorder="1"/>
    <xf numFmtId="170" fontId="117" fillId="0" borderId="0" xfId="0" applyNumberFormat="1" applyFont="1"/>
    <xf numFmtId="0" fontId="117" fillId="0" borderId="0" xfId="0" applyFont="1" applyAlignment="1">
      <alignment horizontal="center"/>
    </xf>
    <xf numFmtId="0" fontId="125" fillId="0" borderId="0" xfId="0" applyFont="1" applyAlignment="1">
      <alignment horizontal="center"/>
    </xf>
    <xf numFmtId="0" fontId="121" fillId="4" borderId="15" xfId="0" applyFont="1" applyFill="1" applyBorder="1" applyAlignment="1">
      <alignment horizontal="center"/>
    </xf>
    <xf numFmtId="0" fontId="121" fillId="0" borderId="0" xfId="0" applyFont="1"/>
    <xf numFmtId="171" fontId="126" fillId="0" borderId="0" xfId="0" applyNumberFormat="1" applyFont="1" applyAlignment="1">
      <alignment horizontal="left"/>
    </xf>
    <xf numFmtId="0" fontId="126" fillId="0" borderId="0" xfId="0" applyFont="1"/>
    <xf numFmtId="0" fontId="127" fillId="0" borderId="0" xfId="0" applyFont="1" applyAlignment="1">
      <alignment horizontal="center"/>
    </xf>
    <xf numFmtId="0" fontId="120" fillId="5" borderId="16" xfId="0" applyFont="1" applyFill="1" applyBorder="1" applyAlignment="1">
      <alignment horizontal="center"/>
    </xf>
    <xf numFmtId="0" fontId="127" fillId="0" borderId="0" xfId="0" applyFont="1"/>
    <xf numFmtId="0" fontId="127" fillId="5" borderId="19" xfId="0" applyFont="1" applyFill="1" applyBorder="1"/>
    <xf numFmtId="0" fontId="127" fillId="5" borderId="22" xfId="0" applyFont="1" applyFill="1" applyBorder="1"/>
    <xf numFmtId="0" fontId="127" fillId="5" borderId="20" xfId="0" applyFont="1" applyFill="1" applyBorder="1"/>
    <xf numFmtId="0" fontId="120" fillId="5" borderId="19" xfId="0" applyFont="1" applyFill="1" applyBorder="1"/>
    <xf numFmtId="0" fontId="120" fillId="5" borderId="22" xfId="0" applyFont="1" applyFill="1" applyBorder="1"/>
    <xf numFmtId="0" fontId="120" fillId="5" borderId="20" xfId="0" applyFont="1" applyFill="1" applyBorder="1"/>
    <xf numFmtId="0" fontId="127" fillId="5" borderId="1" xfId="0" applyFont="1" applyFill="1" applyBorder="1"/>
    <xf numFmtId="0" fontId="120" fillId="5" borderId="10" xfId="0" applyFont="1" applyFill="1" applyBorder="1"/>
    <xf numFmtId="0" fontId="120" fillId="5" borderId="12" xfId="0" applyFont="1" applyFill="1" applyBorder="1"/>
    <xf numFmtId="0" fontId="120" fillId="5" borderId="1" xfId="0" applyFont="1" applyFill="1" applyBorder="1"/>
    <xf numFmtId="0" fontId="120" fillId="5" borderId="20" xfId="0" applyFont="1" applyFill="1" applyBorder="1" applyAlignment="1">
      <alignment horizontal="left"/>
    </xf>
    <xf numFmtId="0" fontId="120" fillId="5" borderId="28" xfId="0" applyFont="1" applyFill="1" applyBorder="1"/>
    <xf numFmtId="0" fontId="128" fillId="5" borderId="20" xfId="0" applyFont="1" applyFill="1" applyBorder="1"/>
    <xf numFmtId="0" fontId="128" fillId="5" borderId="22" xfId="0" applyFont="1" applyFill="1" applyBorder="1"/>
    <xf numFmtId="0" fontId="120" fillId="5" borderId="31" xfId="0" applyFont="1" applyFill="1" applyBorder="1"/>
    <xf numFmtId="0" fontId="120" fillId="5" borderId="32" xfId="0" applyFont="1" applyFill="1" applyBorder="1"/>
    <xf numFmtId="0" fontId="129" fillId="5" borderId="1" xfId="0" applyFont="1" applyFill="1" applyBorder="1"/>
    <xf numFmtId="0" fontId="129" fillId="0" borderId="0" xfId="0" applyFont="1"/>
    <xf numFmtId="0" fontId="126" fillId="5" borderId="1" xfId="0" applyFont="1" applyFill="1" applyBorder="1"/>
    <xf numFmtId="0" fontId="121" fillId="5" borderId="1" xfId="0" applyFont="1" applyFill="1" applyBorder="1"/>
    <xf numFmtId="171" fontId="126" fillId="5" borderId="1" xfId="0" applyNumberFormat="1" applyFont="1" applyFill="1" applyBorder="1" applyAlignment="1">
      <alignment horizontal="left"/>
    </xf>
    <xf numFmtId="0" fontId="128" fillId="5" borderId="19" xfId="0" applyFont="1" applyFill="1" applyBorder="1"/>
    <xf numFmtId="0" fontId="120" fillId="5" borderId="33" xfId="0" applyFont="1" applyFill="1" applyBorder="1"/>
    <xf numFmtId="0" fontId="120" fillId="5" borderId="34" xfId="0" applyFont="1" applyFill="1" applyBorder="1"/>
    <xf numFmtId="0" fontId="120" fillId="5" borderId="37" xfId="0" applyFont="1" applyFill="1" applyBorder="1"/>
    <xf numFmtId="0" fontId="130" fillId="5" borderId="1" xfId="0" applyFont="1" applyFill="1" applyBorder="1" applyAlignment="1">
      <alignment horizontal="center" vertical="center"/>
    </xf>
    <xf numFmtId="0" fontId="130" fillId="5" borderId="22" xfId="0" applyFont="1" applyFill="1" applyBorder="1"/>
    <xf numFmtId="0" fontId="130" fillId="5" borderId="20" xfId="0" applyFont="1" applyFill="1" applyBorder="1"/>
    <xf numFmtId="0" fontId="130" fillId="5" borderId="28" xfId="0" applyFont="1" applyFill="1" applyBorder="1"/>
    <xf numFmtId="0" fontId="130" fillId="5" borderId="19" xfId="0" applyFont="1" applyFill="1" applyBorder="1"/>
    <xf numFmtId="0" fontId="130" fillId="5" borderId="37" xfId="0" applyFont="1" applyFill="1" applyBorder="1"/>
    <xf numFmtId="0" fontId="130" fillId="5" borderId="40" xfId="0" applyFont="1" applyFill="1" applyBorder="1"/>
    <xf numFmtId="0" fontId="126" fillId="5" borderId="41" xfId="0" applyFont="1" applyFill="1" applyBorder="1"/>
    <xf numFmtId="0" fontId="128" fillId="5" borderId="41" xfId="0" applyFont="1" applyFill="1" applyBorder="1"/>
    <xf numFmtId="0" fontId="127" fillId="5" borderId="41" xfId="0" applyFont="1" applyFill="1" applyBorder="1"/>
    <xf numFmtId="0" fontId="127" fillId="5" borderId="42" xfId="0" applyFont="1" applyFill="1" applyBorder="1"/>
    <xf numFmtId="0" fontId="130" fillId="5" borderId="43" xfId="0" applyFont="1" applyFill="1" applyBorder="1"/>
    <xf numFmtId="0" fontId="131" fillId="6" borderId="1" xfId="0" applyFont="1" applyFill="1" applyBorder="1"/>
    <xf numFmtId="0" fontId="126" fillId="6" borderId="1" xfId="0" applyFont="1" applyFill="1" applyBorder="1"/>
    <xf numFmtId="0" fontId="132" fillId="6" borderId="1" xfId="0" applyFont="1" applyFill="1" applyBorder="1"/>
    <xf numFmtId="0" fontId="133" fillId="6" borderId="1" xfId="0" applyFont="1" applyFill="1" applyBorder="1" applyAlignment="1">
      <alignment horizontal="center" vertical="center"/>
    </xf>
    <xf numFmtId="0" fontId="126" fillId="6" borderId="1" xfId="0" applyFont="1" applyFill="1" applyBorder="1" applyAlignment="1">
      <alignment horizontal="center" vertical="center"/>
    </xf>
    <xf numFmtId="0" fontId="131" fillId="6" borderId="1" xfId="0" applyFont="1" applyFill="1" applyBorder="1" applyAlignment="1">
      <alignment horizontal="center"/>
    </xf>
    <xf numFmtId="0" fontId="126" fillId="6" borderId="1" xfId="0" applyFont="1" applyFill="1" applyBorder="1" applyAlignment="1">
      <alignment horizontal="center"/>
    </xf>
    <xf numFmtId="0" fontId="134" fillId="6" borderId="1" xfId="0" applyFont="1" applyFill="1" applyBorder="1" applyAlignment="1">
      <alignment horizontal="center"/>
    </xf>
    <xf numFmtId="173" fontId="126" fillId="6" borderId="1" xfId="0" applyNumberFormat="1" applyFont="1" applyFill="1" applyBorder="1"/>
    <xf numFmtId="37" fontId="126" fillId="6" borderId="1" xfId="0" applyNumberFormat="1" applyFont="1" applyFill="1" applyBorder="1"/>
    <xf numFmtId="173" fontId="131" fillId="6" borderId="1" xfId="0" applyNumberFormat="1" applyFont="1" applyFill="1" applyBorder="1"/>
    <xf numFmtId="37" fontId="131" fillId="6" borderId="1" xfId="0" applyNumberFormat="1" applyFont="1" applyFill="1" applyBorder="1"/>
    <xf numFmtId="0" fontId="135" fillId="6" borderId="1" xfId="0" applyFont="1" applyFill="1" applyBorder="1"/>
    <xf numFmtId="0" fontId="134" fillId="6" borderId="1" xfId="0" applyFont="1" applyFill="1" applyBorder="1" applyAlignment="1">
      <alignment horizontal="left"/>
    </xf>
    <xf numFmtId="0" fontId="136" fillId="6" borderId="1" xfId="0" applyFont="1" applyFill="1" applyBorder="1"/>
    <xf numFmtId="37" fontId="126" fillId="0" borderId="0" xfId="0" applyNumberFormat="1" applyFont="1"/>
    <xf numFmtId="0" fontId="137" fillId="0" borderId="0" xfId="0" applyFont="1"/>
    <xf numFmtId="0" fontId="138" fillId="0" borderId="0" xfId="0" applyFont="1"/>
    <xf numFmtId="0" fontId="139" fillId="0" borderId="0" xfId="0" applyFont="1" applyAlignment="1">
      <alignment horizontal="center"/>
    </xf>
    <xf numFmtId="0" fontId="116" fillId="7" borderId="1" xfId="0" applyFont="1" applyFill="1" applyBorder="1" applyAlignment="1">
      <alignment horizontal="center"/>
    </xf>
    <xf numFmtId="0" fontId="116" fillId="8" borderId="45" xfId="0" applyFont="1" applyFill="1" applyBorder="1" applyAlignment="1">
      <alignment horizontal="center" vertical="center" wrapText="1"/>
    </xf>
    <xf numFmtId="0" fontId="116" fillId="8" borderId="46" xfId="0" applyFont="1" applyFill="1" applyBorder="1" applyAlignment="1">
      <alignment horizontal="center" vertical="center" wrapText="1"/>
    </xf>
    <xf numFmtId="0" fontId="116" fillId="8" borderId="47" xfId="0" applyFont="1" applyFill="1" applyBorder="1" applyAlignment="1">
      <alignment horizontal="center" vertical="center" wrapText="1"/>
    </xf>
    <xf numFmtId="0" fontId="116" fillId="8" borderId="48" xfId="0" applyFont="1" applyFill="1" applyBorder="1" applyAlignment="1">
      <alignment horizontal="center" vertical="center" wrapText="1"/>
    </xf>
    <xf numFmtId="167" fontId="140" fillId="9" borderId="52" xfId="0" applyNumberFormat="1" applyFont="1" applyFill="1" applyBorder="1" applyAlignment="1">
      <alignment horizontal="center" vertical="center"/>
    </xf>
    <xf numFmtId="167" fontId="140" fillId="9" borderId="53" xfId="0" applyNumberFormat="1" applyFont="1" applyFill="1" applyBorder="1" applyAlignment="1">
      <alignment horizontal="center" vertical="center"/>
    </xf>
    <xf numFmtId="3" fontId="116" fillId="9" borderId="52" xfId="0" applyNumberFormat="1" applyFont="1" applyFill="1" applyBorder="1" applyAlignment="1">
      <alignment horizontal="center" vertical="center"/>
    </xf>
    <xf numFmtId="3" fontId="116" fillId="9" borderId="53" xfId="0" applyNumberFormat="1" applyFont="1" applyFill="1" applyBorder="1" applyAlignment="1">
      <alignment horizontal="center" vertical="center"/>
    </xf>
    <xf numFmtId="0" fontId="117" fillId="9" borderId="54" xfId="0" applyFont="1" applyFill="1" applyBorder="1" applyAlignment="1">
      <alignment wrapText="1"/>
    </xf>
    <xf numFmtId="0" fontId="117" fillId="0" borderId="44" xfId="0" applyFont="1" applyBorder="1" applyAlignment="1">
      <alignment horizontal="center" vertical="center" wrapText="1"/>
    </xf>
    <xf numFmtId="0" fontId="117" fillId="0" borderId="44" xfId="0" applyFont="1" applyBorder="1" applyAlignment="1">
      <alignment horizontal="center" vertical="center"/>
    </xf>
    <xf numFmtId="0" fontId="117" fillId="0" borderId="55" xfId="0" applyFont="1" applyBorder="1" applyAlignment="1">
      <alignment horizontal="left" vertical="center" wrapText="1"/>
    </xf>
    <xf numFmtId="37" fontId="117" fillId="0" borderId="0" xfId="0" applyNumberFormat="1" applyFont="1" applyAlignment="1">
      <alignment horizontal="center" vertical="center"/>
    </xf>
    <xf numFmtId="37" fontId="117" fillId="0" borderId="56" xfId="0" applyNumberFormat="1" applyFont="1" applyBorder="1" applyAlignment="1">
      <alignment horizontal="center" vertical="center"/>
    </xf>
    <xf numFmtId="0" fontId="117" fillId="0" borderId="57" xfId="0" applyFont="1" applyBorder="1" applyAlignment="1">
      <alignment horizontal="center" vertical="center" wrapText="1"/>
    </xf>
    <xf numFmtId="0" fontId="117" fillId="0" borderId="57" xfId="0" applyFont="1" applyBorder="1" applyAlignment="1">
      <alignment horizontal="center" vertical="center"/>
    </xf>
    <xf numFmtId="0" fontId="117" fillId="0" borderId="56" xfId="0" applyFont="1" applyBorder="1" applyAlignment="1">
      <alignment horizontal="left" vertical="center" wrapText="1"/>
    </xf>
    <xf numFmtId="0" fontId="117" fillId="0" borderId="55" xfId="0" applyFont="1" applyBorder="1" applyAlignment="1">
      <alignment horizontal="center" vertical="center" wrapText="1"/>
    </xf>
    <xf numFmtId="0" fontId="117" fillId="0" borderId="56" xfId="0" applyFont="1" applyBorder="1" applyAlignment="1">
      <alignment horizontal="center" vertical="center" wrapText="1"/>
    </xf>
    <xf numFmtId="0" fontId="117" fillId="0" borderId="49" xfId="0" applyFont="1" applyBorder="1" applyAlignment="1">
      <alignment horizontal="center" vertical="center" wrapText="1"/>
    </xf>
    <xf numFmtId="0" fontId="117" fillId="0" borderId="49" xfId="0" applyFont="1" applyBorder="1" applyAlignment="1">
      <alignment horizontal="center" vertical="center"/>
    </xf>
    <xf numFmtId="0" fontId="117" fillId="0" borderId="58" xfId="0" applyFont="1" applyBorder="1" applyAlignment="1">
      <alignment horizontal="center" vertical="center" wrapText="1"/>
    </xf>
    <xf numFmtId="0" fontId="117" fillId="0" borderId="59" xfId="0" applyFont="1" applyBorder="1" applyAlignment="1">
      <alignment horizontal="center" vertical="center" wrapText="1"/>
    </xf>
    <xf numFmtId="37" fontId="117" fillId="0" borderId="58" xfId="0" applyNumberFormat="1" applyFont="1" applyBorder="1" applyAlignment="1">
      <alignment horizontal="center" vertical="center"/>
    </xf>
    <xf numFmtId="37" fontId="117" fillId="0" borderId="60" xfId="0" applyNumberFormat="1" applyFont="1" applyBorder="1" applyAlignment="1">
      <alignment horizontal="center" vertical="center"/>
    </xf>
    <xf numFmtId="0" fontId="117" fillId="0" borderId="0" xfId="0" applyFont="1" applyAlignment="1">
      <alignment wrapText="1"/>
    </xf>
    <xf numFmtId="0" fontId="117" fillId="0" borderId="0" xfId="0" applyFont="1" applyAlignment="1">
      <alignment horizontal="center" wrapText="1"/>
    </xf>
    <xf numFmtId="0" fontId="117" fillId="0" borderId="0" xfId="0" applyFont="1" applyAlignment="1">
      <alignment horizontal="right"/>
    </xf>
    <xf numFmtId="43" fontId="117" fillId="0" borderId="0" xfId="0" applyNumberFormat="1" applyFont="1" applyAlignment="1">
      <alignment horizontal="center"/>
    </xf>
    <xf numFmtId="0" fontId="117" fillId="0" borderId="61" xfId="0" applyFont="1" applyBorder="1" applyAlignment="1">
      <alignment horizontal="right" vertical="center"/>
    </xf>
    <xf numFmtId="0" fontId="117" fillId="0" borderId="61" xfId="0" applyFont="1" applyBorder="1" applyAlignment="1">
      <alignment vertical="center"/>
    </xf>
    <xf numFmtId="0" fontId="117" fillId="7" borderId="61" xfId="0" applyFont="1" applyFill="1" applyBorder="1" applyAlignment="1">
      <alignment horizontal="right" vertical="center" wrapText="1"/>
    </xf>
    <xf numFmtId="0" fontId="117" fillId="0" borderId="61" xfId="0" applyFont="1" applyBorder="1" applyAlignment="1">
      <alignment horizontal="center" vertical="center"/>
    </xf>
    <xf numFmtId="0" fontId="117" fillId="0" borderId="61" xfId="0" applyFont="1" applyBorder="1" applyAlignment="1">
      <alignment horizontal="center" vertical="center" wrapText="1"/>
    </xf>
    <xf numFmtId="0" fontId="117" fillId="0" borderId="0" xfId="0" applyFont="1" applyAlignment="1">
      <alignment horizontal="left"/>
    </xf>
    <xf numFmtId="43" fontId="117" fillId="0" borderId="0" xfId="0" applyNumberFormat="1" applyFont="1"/>
    <xf numFmtId="43" fontId="117" fillId="0" borderId="62" xfId="0" applyNumberFormat="1" applyFont="1" applyBorder="1"/>
    <xf numFmtId="43" fontId="117" fillId="0" borderId="63" xfId="0" applyNumberFormat="1" applyFont="1" applyBorder="1"/>
    <xf numFmtId="175" fontId="117" fillId="0" borderId="64" xfId="0" applyNumberFormat="1" applyFont="1" applyBorder="1"/>
    <xf numFmtId="0" fontId="118" fillId="0" borderId="0" xfId="0" applyFont="1"/>
    <xf numFmtId="176" fontId="118" fillId="0" borderId="0" xfId="0" applyNumberFormat="1" applyFont="1" applyAlignment="1">
      <alignment horizontal="left"/>
    </xf>
    <xf numFmtId="0" fontId="142" fillId="0" borderId="0" xfId="0" applyFont="1" applyAlignment="1">
      <alignment horizontal="center"/>
    </xf>
    <xf numFmtId="49" fontId="118" fillId="0" borderId="0" xfId="0" applyNumberFormat="1" applyFont="1" applyAlignment="1">
      <alignment horizontal="center" vertical="center"/>
    </xf>
    <xf numFmtId="170" fontId="118" fillId="10" borderId="1" xfId="0" applyNumberFormat="1" applyFont="1" applyFill="1" applyBorder="1" applyAlignment="1">
      <alignment horizontal="center" vertical="center"/>
    </xf>
    <xf numFmtId="170" fontId="118" fillId="10" borderId="1" xfId="0" applyNumberFormat="1" applyFont="1" applyFill="1" applyBorder="1" applyAlignment="1">
      <alignment horizontal="center"/>
    </xf>
    <xf numFmtId="173" fontId="118" fillId="0" borderId="0" xfId="0" applyNumberFormat="1" applyFont="1" applyAlignment="1">
      <alignment horizontal="center"/>
    </xf>
    <xf numFmtId="170" fontId="118" fillId="0" borderId="0" xfId="0" applyNumberFormat="1" applyFont="1"/>
    <xf numFmtId="43" fontId="118" fillId="0" borderId="0" xfId="0" applyNumberFormat="1" applyFont="1" applyAlignment="1">
      <alignment horizontal="center"/>
    </xf>
    <xf numFmtId="43" fontId="118" fillId="0" borderId="0" xfId="0" applyNumberFormat="1" applyFont="1"/>
    <xf numFmtId="0" fontId="118" fillId="11" borderId="1" xfId="0" applyFont="1" applyFill="1" applyBorder="1" applyAlignment="1">
      <alignment horizontal="center"/>
    </xf>
    <xf numFmtId="177" fontId="118" fillId="0" borderId="0" xfId="0" applyNumberFormat="1" applyFont="1"/>
    <xf numFmtId="44" fontId="118" fillId="0" borderId="0" xfId="0" applyNumberFormat="1" applyFont="1"/>
    <xf numFmtId="0" fontId="118" fillId="11" borderId="1" xfId="0" applyFont="1" applyFill="1" applyBorder="1" applyAlignment="1">
      <alignment horizontal="right"/>
    </xf>
    <xf numFmtId="43" fontId="118" fillId="11" borderId="1" xfId="0" applyNumberFormat="1" applyFont="1" applyFill="1" applyBorder="1"/>
    <xf numFmtId="0" fontId="118" fillId="10" borderId="1" xfId="0" applyFont="1" applyFill="1" applyBorder="1"/>
    <xf numFmtId="0" fontId="116" fillId="12" borderId="61" xfId="0" applyFont="1" applyFill="1" applyBorder="1" applyAlignment="1">
      <alignment horizontal="center"/>
    </xf>
    <xf numFmtId="0" fontId="116" fillId="12" borderId="65" xfId="0" applyFont="1" applyFill="1" applyBorder="1" applyAlignment="1">
      <alignment horizontal="center"/>
    </xf>
    <xf numFmtId="0" fontId="116" fillId="12" borderId="66" xfId="0" applyFont="1" applyFill="1" applyBorder="1" applyAlignment="1">
      <alignment horizontal="center"/>
    </xf>
    <xf numFmtId="0" fontId="116" fillId="12" borderId="67" xfId="0" applyFont="1" applyFill="1" applyBorder="1" applyAlignment="1">
      <alignment horizontal="center"/>
    </xf>
    <xf numFmtId="0" fontId="116" fillId="12" borderId="68" xfId="0" applyFont="1" applyFill="1" applyBorder="1" applyAlignment="1">
      <alignment horizontal="center"/>
    </xf>
    <xf numFmtId="0" fontId="116" fillId="0" borderId="69" xfId="0" applyFont="1" applyBorder="1"/>
    <xf numFmtId="37" fontId="116" fillId="0" borderId="70" xfId="0" applyNumberFormat="1" applyFont="1" applyBorder="1" applyAlignment="1">
      <alignment horizontal="center"/>
    </xf>
    <xf numFmtId="1" fontId="116" fillId="0" borderId="72" xfId="0" applyNumberFormat="1" applyFont="1" applyBorder="1" applyAlignment="1">
      <alignment horizontal="center"/>
    </xf>
    <xf numFmtId="1" fontId="116" fillId="0" borderId="73" xfId="0" applyNumberFormat="1" applyFont="1" applyBorder="1" applyAlignment="1">
      <alignment horizontal="center"/>
    </xf>
    <xf numFmtId="9" fontId="116" fillId="0" borderId="74" xfId="0" applyNumberFormat="1" applyFont="1" applyBorder="1" applyAlignment="1">
      <alignment horizontal="center"/>
    </xf>
    <xf numFmtId="9" fontId="116" fillId="0" borderId="75" xfId="0" applyNumberFormat="1" applyFont="1" applyBorder="1" applyAlignment="1">
      <alignment horizontal="center"/>
    </xf>
    <xf numFmtId="0" fontId="117" fillId="0" borderId="69" xfId="0" applyFont="1" applyBorder="1"/>
    <xf numFmtId="167" fontId="117" fillId="0" borderId="70" xfId="0" applyNumberFormat="1" applyFont="1" applyBorder="1" applyAlignment="1">
      <alignment horizontal="center"/>
    </xf>
    <xf numFmtId="167" fontId="117" fillId="0" borderId="72" xfId="0" applyNumberFormat="1" applyFont="1" applyBorder="1" applyAlignment="1">
      <alignment horizontal="center"/>
    </xf>
    <xf numFmtId="167" fontId="117" fillId="0" borderId="73" xfId="0" applyNumberFormat="1" applyFont="1" applyBorder="1" applyAlignment="1">
      <alignment horizontal="center"/>
    </xf>
    <xf numFmtId="9" fontId="117" fillId="0" borderId="70" xfId="0" applyNumberFormat="1" applyFont="1" applyBorder="1" applyAlignment="1">
      <alignment horizontal="center"/>
    </xf>
    <xf numFmtId="9" fontId="117" fillId="0" borderId="72" xfId="0" applyNumberFormat="1" applyFont="1" applyBorder="1" applyAlignment="1">
      <alignment horizontal="center"/>
    </xf>
    <xf numFmtId="9" fontId="117" fillId="0" borderId="76" xfId="0" applyNumberFormat="1" applyFont="1" applyBorder="1" applyAlignment="1">
      <alignment horizontal="center"/>
    </xf>
    <xf numFmtId="2" fontId="117" fillId="0" borderId="72" xfId="0" applyNumberFormat="1" applyFont="1" applyBorder="1" applyAlignment="1">
      <alignment horizontal="center"/>
    </xf>
    <xf numFmtId="2" fontId="117" fillId="0" borderId="73" xfId="0" applyNumberFormat="1" applyFont="1" applyBorder="1" applyAlignment="1">
      <alignment horizontal="center"/>
    </xf>
    <xf numFmtId="9" fontId="117" fillId="0" borderId="73" xfId="0" applyNumberFormat="1" applyFont="1" applyBorder="1" applyAlignment="1">
      <alignment horizontal="center"/>
    </xf>
    <xf numFmtId="0" fontId="116" fillId="0" borderId="77" xfId="0" applyFont="1" applyBorder="1"/>
    <xf numFmtId="0" fontId="117" fillId="0" borderId="78" xfId="0" applyFont="1" applyBorder="1"/>
    <xf numFmtId="167" fontId="117" fillId="0" borderId="79" xfId="0" applyNumberFormat="1" applyFont="1" applyBorder="1" applyAlignment="1">
      <alignment horizontal="center"/>
    </xf>
    <xf numFmtId="167" fontId="117" fillId="0" borderId="80" xfId="0" applyNumberFormat="1" applyFont="1" applyBorder="1" applyAlignment="1">
      <alignment horizontal="center"/>
    </xf>
    <xf numFmtId="9" fontId="117" fillId="0" borderId="79" xfId="0" applyNumberFormat="1" applyFont="1" applyBorder="1" applyAlignment="1">
      <alignment horizontal="center"/>
    </xf>
    <xf numFmtId="9" fontId="117" fillId="0" borderId="81" xfId="0" applyNumberFormat="1" applyFont="1" applyBorder="1" applyAlignment="1">
      <alignment horizontal="center"/>
    </xf>
    <xf numFmtId="0" fontId="117" fillId="0" borderId="69" xfId="0" applyFont="1" applyBorder="1" applyAlignment="1">
      <alignment horizontal="left"/>
    </xf>
    <xf numFmtId="0" fontId="117" fillId="0" borderId="70" xfId="0" applyFont="1" applyBorder="1" applyAlignment="1">
      <alignment horizontal="center"/>
    </xf>
    <xf numFmtId="0" fontId="117" fillId="0" borderId="82" xfId="0" applyFont="1" applyBorder="1" applyAlignment="1">
      <alignment horizontal="left"/>
    </xf>
    <xf numFmtId="167" fontId="117" fillId="0" borderId="83" xfId="0" applyNumberFormat="1" applyFont="1" applyBorder="1" applyAlignment="1">
      <alignment horizontal="center"/>
    </xf>
    <xf numFmtId="167" fontId="117" fillId="0" borderId="85" xfId="0" applyNumberFormat="1" applyFont="1" applyBorder="1" applyAlignment="1">
      <alignment horizontal="center"/>
    </xf>
    <xf numFmtId="167" fontId="117" fillId="0" borderId="86" xfId="0" applyNumberFormat="1" applyFont="1" applyBorder="1" applyAlignment="1">
      <alignment horizontal="center"/>
    </xf>
    <xf numFmtId="9" fontId="117" fillId="0" borderId="85" xfId="0" applyNumberFormat="1" applyFont="1" applyBorder="1" applyAlignment="1">
      <alignment horizontal="center"/>
    </xf>
    <xf numFmtId="9" fontId="117" fillId="0" borderId="87" xfId="0" applyNumberFormat="1" applyFont="1" applyBorder="1" applyAlignment="1">
      <alignment horizontal="center"/>
    </xf>
    <xf numFmtId="167" fontId="117" fillId="0" borderId="0" xfId="0" applyNumberFormat="1" applyFont="1"/>
    <xf numFmtId="0" fontId="116" fillId="14" borderId="61" xfId="0" applyFont="1" applyFill="1" applyBorder="1" applyAlignment="1">
      <alignment horizontal="center"/>
    </xf>
    <xf numFmtId="0" fontId="116" fillId="14" borderId="65" xfId="0" applyFont="1" applyFill="1" applyBorder="1" applyAlignment="1">
      <alignment horizontal="center"/>
    </xf>
    <xf numFmtId="0" fontId="116" fillId="14" borderId="66" xfId="0" applyFont="1" applyFill="1" applyBorder="1" applyAlignment="1">
      <alignment horizontal="center"/>
    </xf>
    <xf numFmtId="0" fontId="116" fillId="14" borderId="68" xfId="0" applyFont="1" applyFill="1" applyBorder="1" applyAlignment="1">
      <alignment horizontal="center"/>
    </xf>
    <xf numFmtId="0" fontId="116" fillId="15" borderId="61" xfId="0" applyFont="1" applyFill="1" applyBorder="1" applyAlignment="1">
      <alignment horizontal="center"/>
    </xf>
    <xf numFmtId="177" fontId="117" fillId="0" borderId="70" xfId="0" applyNumberFormat="1" applyFont="1" applyBorder="1" applyAlignment="1">
      <alignment horizontal="center"/>
    </xf>
    <xf numFmtId="0" fontId="116" fillId="9" borderId="61" xfId="0" applyFont="1" applyFill="1" applyBorder="1" applyAlignment="1">
      <alignment horizontal="center"/>
    </xf>
    <xf numFmtId="0" fontId="116" fillId="9" borderId="65" xfId="0" applyFont="1" applyFill="1" applyBorder="1" applyAlignment="1">
      <alignment horizontal="center"/>
    </xf>
    <xf numFmtId="0" fontId="116" fillId="9" borderId="66" xfId="0" applyFont="1" applyFill="1" applyBorder="1" applyAlignment="1">
      <alignment horizontal="center"/>
    </xf>
    <xf numFmtId="0" fontId="116" fillId="9" borderId="68" xfId="0" applyFont="1" applyFill="1" applyBorder="1" applyAlignment="1">
      <alignment horizontal="center"/>
    </xf>
    <xf numFmtId="167" fontId="116" fillId="0" borderId="70" xfId="0" applyNumberFormat="1" applyFont="1" applyBorder="1" applyAlignment="1">
      <alignment horizontal="center"/>
    </xf>
    <xf numFmtId="167" fontId="116" fillId="0" borderId="72" xfId="0" applyNumberFormat="1" applyFont="1" applyBorder="1" applyAlignment="1">
      <alignment horizontal="center"/>
    </xf>
    <xf numFmtId="167" fontId="116" fillId="0" borderId="73" xfId="0" applyNumberFormat="1" applyFont="1" applyBorder="1" applyAlignment="1">
      <alignment horizontal="center"/>
    </xf>
    <xf numFmtId="9" fontId="116" fillId="0" borderId="72" xfId="0" applyNumberFormat="1" applyFont="1" applyBorder="1" applyAlignment="1">
      <alignment horizontal="center"/>
    </xf>
    <xf numFmtId="9" fontId="116" fillId="0" borderId="76" xfId="0" applyNumberFormat="1" applyFont="1" applyBorder="1" applyAlignment="1">
      <alignment horizontal="center"/>
    </xf>
    <xf numFmtId="0" fontId="117" fillId="0" borderId="82" xfId="0" applyFont="1" applyBorder="1"/>
    <xf numFmtId="0" fontId="116" fillId="8" borderId="61" xfId="0" applyFont="1" applyFill="1" applyBorder="1" applyAlignment="1">
      <alignment horizontal="center"/>
    </xf>
    <xf numFmtId="0" fontId="116" fillId="8" borderId="65" xfId="0" applyFont="1" applyFill="1" applyBorder="1" applyAlignment="1">
      <alignment horizontal="center"/>
    </xf>
    <xf numFmtId="0" fontId="116" fillId="8" borderId="66" xfId="0" applyFont="1" applyFill="1" applyBorder="1" applyAlignment="1">
      <alignment horizontal="center"/>
    </xf>
    <xf numFmtId="0" fontId="116" fillId="8" borderId="68" xfId="0" applyFont="1" applyFill="1" applyBorder="1" applyAlignment="1">
      <alignment horizontal="center"/>
    </xf>
    <xf numFmtId="0" fontId="116" fillId="16" borderId="61" xfId="0" applyFont="1" applyFill="1" applyBorder="1" applyAlignment="1">
      <alignment horizontal="center"/>
    </xf>
    <xf numFmtId="0" fontId="116" fillId="0" borderId="69" xfId="0" applyFont="1" applyBorder="1" applyAlignment="1">
      <alignment horizontal="left"/>
    </xf>
    <xf numFmtId="0" fontId="116" fillId="17" borderId="61" xfId="0" applyFont="1" applyFill="1" applyBorder="1" applyAlignment="1">
      <alignment horizontal="center"/>
    </xf>
    <xf numFmtId="0" fontId="116" fillId="17" borderId="65" xfId="0" applyFont="1" applyFill="1" applyBorder="1" applyAlignment="1">
      <alignment horizontal="center"/>
    </xf>
    <xf numFmtId="0" fontId="116" fillId="17" borderId="66" xfId="0" applyFont="1" applyFill="1" applyBorder="1" applyAlignment="1">
      <alignment horizontal="center"/>
    </xf>
    <xf numFmtId="0" fontId="116" fillId="17" borderId="68" xfId="0" applyFont="1" applyFill="1" applyBorder="1" applyAlignment="1">
      <alignment horizontal="center"/>
    </xf>
    <xf numFmtId="0" fontId="116" fillId="18" borderId="88" xfId="0" applyFont="1" applyFill="1" applyBorder="1" applyAlignment="1">
      <alignment horizontal="center"/>
    </xf>
    <xf numFmtId="1" fontId="117" fillId="0" borderId="70" xfId="0" applyNumberFormat="1" applyFont="1" applyBorder="1" applyAlignment="1">
      <alignment horizontal="center"/>
    </xf>
    <xf numFmtId="1" fontId="117" fillId="0" borderId="72" xfId="0" applyNumberFormat="1" applyFont="1" applyBorder="1" applyAlignment="1">
      <alignment horizontal="center"/>
    </xf>
    <xf numFmtId="1" fontId="117" fillId="0" borderId="73" xfId="0" applyNumberFormat="1" applyFont="1" applyBorder="1" applyAlignment="1">
      <alignment horizontal="center"/>
    </xf>
    <xf numFmtId="0" fontId="116" fillId="19" borderId="61" xfId="0" applyFont="1" applyFill="1" applyBorder="1" applyAlignment="1">
      <alignment horizontal="center"/>
    </xf>
    <xf numFmtId="0" fontId="116" fillId="19" borderId="65" xfId="0" applyFont="1" applyFill="1" applyBorder="1" applyAlignment="1">
      <alignment horizontal="center"/>
    </xf>
    <xf numFmtId="0" fontId="116" fillId="19" borderId="66" xfId="0" applyFont="1" applyFill="1" applyBorder="1" applyAlignment="1">
      <alignment horizontal="center"/>
    </xf>
    <xf numFmtId="0" fontId="116" fillId="19" borderId="68" xfId="0" applyFont="1" applyFill="1" applyBorder="1" applyAlignment="1">
      <alignment horizontal="center"/>
    </xf>
    <xf numFmtId="0" fontId="116" fillId="20" borderId="61" xfId="0" applyFont="1" applyFill="1" applyBorder="1" applyAlignment="1">
      <alignment horizontal="center"/>
    </xf>
    <xf numFmtId="167" fontId="117" fillId="0" borderId="74" xfId="0" applyNumberFormat="1" applyFont="1" applyBorder="1" applyAlignment="1">
      <alignment horizontal="center"/>
    </xf>
    <xf numFmtId="167" fontId="117" fillId="0" borderId="90" xfId="0" applyNumberFormat="1" applyFont="1" applyBorder="1" applyAlignment="1">
      <alignment horizontal="center"/>
    </xf>
    <xf numFmtId="173" fontId="117" fillId="0" borderId="70" xfId="0" applyNumberFormat="1" applyFont="1" applyBorder="1" applyAlignment="1">
      <alignment horizontal="center"/>
    </xf>
    <xf numFmtId="173" fontId="117" fillId="0" borderId="83" xfId="0" applyNumberFormat="1" applyFont="1" applyBorder="1" applyAlignment="1">
      <alignment horizontal="center"/>
    </xf>
    <xf numFmtId="2" fontId="117" fillId="0" borderId="85" xfId="0" applyNumberFormat="1" applyFont="1" applyBorder="1" applyAlignment="1">
      <alignment horizontal="center"/>
    </xf>
    <xf numFmtId="2" fontId="117" fillId="0" borderId="86" xfId="0" applyNumberFormat="1" applyFont="1" applyBorder="1" applyAlignment="1">
      <alignment horizontal="center"/>
    </xf>
    <xf numFmtId="0" fontId="121" fillId="0" borderId="0" xfId="0" applyFont="1" applyAlignment="1">
      <alignment horizontal="center" vertical="center"/>
    </xf>
    <xf numFmtId="0" fontId="126" fillId="0" borderId="0" xfId="0" applyFont="1" applyAlignment="1">
      <alignment horizontal="left" vertical="center"/>
    </xf>
    <xf numFmtId="3" fontId="121" fillId="0" borderId="0" xfId="0" applyNumberFormat="1" applyFont="1"/>
    <xf numFmtId="0" fontId="126" fillId="0" borderId="0" xfId="0" applyFont="1" applyAlignment="1">
      <alignment horizontal="center"/>
    </xf>
    <xf numFmtId="0" fontId="145" fillId="21" borderId="10" xfId="0" applyFont="1" applyFill="1" applyBorder="1"/>
    <xf numFmtId="0" fontId="146" fillId="21" borderId="11" xfId="0" applyFont="1" applyFill="1" applyBorder="1"/>
    <xf numFmtId="0" fontId="127" fillId="0" borderId="3" xfId="0" applyFont="1" applyBorder="1"/>
    <xf numFmtId="0" fontId="147" fillId="21" borderId="20" xfId="0" applyFont="1" applyFill="1" applyBorder="1"/>
    <xf numFmtId="10" fontId="147" fillId="21" borderId="21" xfId="0" applyNumberFormat="1" applyFont="1" applyFill="1" applyBorder="1"/>
    <xf numFmtId="0" fontId="127" fillId="0" borderId="6" xfId="0" applyFont="1" applyBorder="1"/>
    <xf numFmtId="3" fontId="127" fillId="0" borderId="91" xfId="0" applyNumberFormat="1" applyFont="1" applyBorder="1" applyAlignment="1">
      <alignment horizontal="center"/>
    </xf>
    <xf numFmtId="3" fontId="127" fillId="0" borderId="0" xfId="0" applyNumberFormat="1" applyFont="1" applyAlignment="1">
      <alignment horizontal="center"/>
    </xf>
    <xf numFmtId="3" fontId="127" fillId="0" borderId="9" xfId="0" applyNumberFormat="1" applyFont="1" applyBorder="1" applyAlignment="1">
      <alignment horizontal="center"/>
    </xf>
    <xf numFmtId="3" fontId="127" fillId="0" borderId="8" xfId="0" applyNumberFormat="1" applyFont="1" applyBorder="1" applyAlignment="1">
      <alignment horizontal="center"/>
    </xf>
    <xf numFmtId="0" fontId="127" fillId="0" borderId="92" xfId="0" applyFont="1" applyBorder="1"/>
    <xf numFmtId="3" fontId="127" fillId="0" borderId="14" xfId="0" applyNumberFormat="1" applyFont="1" applyBorder="1" applyAlignment="1">
      <alignment horizontal="center"/>
    </xf>
    <xf numFmtId="3" fontId="127" fillId="0" borderId="5" xfId="0" applyNumberFormat="1" applyFont="1" applyBorder="1"/>
    <xf numFmtId="3" fontId="127" fillId="0" borderId="14" xfId="0" applyNumberFormat="1" applyFont="1" applyBorder="1" applyAlignment="1">
      <alignment horizontal="right"/>
    </xf>
    <xf numFmtId="3" fontId="127" fillId="0" borderId="14" xfId="0" applyNumberFormat="1" applyFont="1" applyBorder="1"/>
    <xf numFmtId="3" fontId="127" fillId="0" borderId="92" xfId="0" applyNumberFormat="1" applyFont="1" applyBorder="1" applyAlignment="1">
      <alignment horizontal="center"/>
    </xf>
    <xf numFmtId="3" fontId="127" fillId="0" borderId="5" xfId="0" applyNumberFormat="1" applyFont="1" applyBorder="1" applyAlignment="1">
      <alignment horizontal="center"/>
    </xf>
    <xf numFmtId="0" fontId="127" fillId="0" borderId="8" xfId="0" applyFont="1" applyBorder="1"/>
    <xf numFmtId="3" fontId="127" fillId="0" borderId="0" xfId="0" applyNumberFormat="1" applyFont="1"/>
    <xf numFmtId="3" fontId="127" fillId="0" borderId="8" xfId="0" applyNumberFormat="1" applyFont="1" applyBorder="1"/>
    <xf numFmtId="3" fontId="127" fillId="0" borderId="9" xfId="0" applyNumberFormat="1" applyFont="1" applyBorder="1"/>
    <xf numFmtId="0" fontId="146" fillId="21" borderId="12" xfId="0" applyFont="1" applyFill="1" applyBorder="1"/>
    <xf numFmtId="10" fontId="147" fillId="21" borderId="13" xfId="0" applyNumberFormat="1" applyFont="1" applyFill="1" applyBorder="1"/>
    <xf numFmtId="0" fontId="120" fillId="0" borderId="6" xfId="0" applyFont="1" applyBorder="1"/>
    <xf numFmtId="3" fontId="120" fillId="0" borderId="91" xfId="0" applyNumberFormat="1" applyFont="1" applyBorder="1"/>
    <xf numFmtId="3" fontId="120" fillId="0" borderId="7" xfId="0" applyNumberFormat="1" applyFont="1" applyBorder="1"/>
    <xf numFmtId="3" fontId="120" fillId="0" borderId="6" xfId="0" applyNumberFormat="1" applyFont="1" applyBorder="1"/>
    <xf numFmtId="0" fontId="127" fillId="0" borderId="9" xfId="0" applyFont="1" applyBorder="1"/>
    <xf numFmtId="173" fontId="120" fillId="0" borderId="8" xfId="0" applyNumberFormat="1" applyFont="1" applyBorder="1"/>
    <xf numFmtId="173" fontId="120" fillId="0" borderId="9" xfId="0" applyNumberFormat="1" applyFont="1" applyBorder="1"/>
    <xf numFmtId="0" fontId="120" fillId="0" borderId="92" xfId="0" applyFont="1" applyBorder="1"/>
    <xf numFmtId="3" fontId="127" fillId="0" borderId="92" xfId="0" applyNumberFormat="1" applyFont="1" applyBorder="1"/>
    <xf numFmtId="3" fontId="120" fillId="0" borderId="92" xfId="0" applyNumberFormat="1" applyFont="1" applyBorder="1"/>
    <xf numFmtId="3" fontId="120" fillId="0" borderId="14" xfId="0" applyNumberFormat="1" applyFont="1" applyBorder="1"/>
    <xf numFmtId="0" fontId="120" fillId="0" borderId="8" xfId="0" applyFont="1" applyBorder="1"/>
    <xf numFmtId="3" fontId="127" fillId="0" borderId="91" xfId="0" applyNumberFormat="1" applyFont="1" applyBorder="1"/>
    <xf numFmtId="3" fontId="127" fillId="0" borderId="7" xfId="0" applyNumberFormat="1" applyFont="1" applyBorder="1"/>
    <xf numFmtId="3" fontId="127" fillId="0" borderId="6" xfId="0" applyNumberFormat="1" applyFont="1" applyBorder="1"/>
    <xf numFmtId="43" fontId="127" fillId="0" borderId="0" xfId="0" applyNumberFormat="1" applyFont="1"/>
    <xf numFmtId="3" fontId="120" fillId="0" borderId="8" xfId="0" applyNumberFormat="1" applyFont="1" applyBorder="1"/>
    <xf numFmtId="37" fontId="127" fillId="0" borderId="9" xfId="0" applyNumberFormat="1" applyFont="1" applyBorder="1"/>
    <xf numFmtId="37" fontId="127" fillId="0" borderId="8" xfId="0" applyNumberFormat="1" applyFont="1" applyBorder="1"/>
    <xf numFmtId="0" fontId="120" fillId="3" borderId="10" xfId="0" applyFont="1" applyFill="1" applyBorder="1"/>
    <xf numFmtId="37" fontId="120" fillId="3" borderId="26" xfId="0" applyNumberFormat="1" applyFont="1" applyFill="1" applyBorder="1"/>
    <xf numFmtId="3" fontId="120" fillId="3" borderId="26" xfId="0" applyNumberFormat="1" applyFont="1" applyFill="1" applyBorder="1"/>
    <xf numFmtId="37" fontId="120" fillId="3" borderId="11" xfId="0" applyNumberFormat="1" applyFont="1" applyFill="1" applyBorder="1"/>
    <xf numFmtId="37" fontId="120" fillId="3" borderId="10" xfId="0" applyNumberFormat="1" applyFont="1" applyFill="1" applyBorder="1"/>
    <xf numFmtId="0" fontId="120" fillId="3" borderId="12" xfId="0" applyFont="1" applyFill="1" applyBorder="1"/>
    <xf numFmtId="0" fontId="120" fillId="3" borderId="27" xfId="0" applyFont="1" applyFill="1" applyBorder="1"/>
    <xf numFmtId="0" fontId="120" fillId="3" borderId="13" xfId="0" applyFont="1" applyFill="1" applyBorder="1"/>
    <xf numFmtId="173" fontId="120" fillId="3" borderId="12" xfId="0" applyNumberFormat="1" applyFont="1" applyFill="1" applyBorder="1"/>
    <xf numFmtId="173" fontId="120" fillId="3" borderId="13" xfId="0" applyNumberFormat="1" applyFont="1" applyFill="1" applyBorder="1"/>
    <xf numFmtId="0" fontId="120" fillId="0" borderId="9" xfId="0" applyFont="1" applyBorder="1"/>
    <xf numFmtId="0" fontId="120" fillId="0" borderId="8" xfId="0" applyFont="1" applyBorder="1" applyAlignment="1">
      <alignment horizontal="left"/>
    </xf>
    <xf numFmtId="173" fontId="127" fillId="0" borderId="0" xfId="0" applyNumberFormat="1" applyFont="1" applyAlignment="1">
      <alignment horizontal="right"/>
    </xf>
    <xf numFmtId="37" fontId="127" fillId="0" borderId="0" xfId="0" applyNumberFormat="1" applyFont="1"/>
    <xf numFmtId="173" fontId="127" fillId="0" borderId="8" xfId="0" applyNumberFormat="1" applyFont="1" applyBorder="1"/>
    <xf numFmtId="173" fontId="127" fillId="0" borderId="14" xfId="0" applyNumberFormat="1" applyFont="1" applyBorder="1" applyAlignment="1">
      <alignment horizontal="right"/>
    </xf>
    <xf numFmtId="37" fontId="127" fillId="0" borderId="14" xfId="0" applyNumberFormat="1" applyFont="1" applyBorder="1"/>
    <xf numFmtId="173" fontId="127" fillId="0" borderId="92" xfId="0" applyNumberFormat="1" applyFont="1" applyBorder="1"/>
    <xf numFmtId="37" fontId="127" fillId="0" borderId="5" xfId="0" applyNumberFormat="1" applyFont="1" applyBorder="1"/>
    <xf numFmtId="0" fontId="127" fillId="0" borderId="0" xfId="0" applyFont="1" applyAlignment="1">
      <alignment horizontal="right"/>
    </xf>
    <xf numFmtId="0" fontId="127" fillId="0" borderId="8" xfId="0" applyFont="1" applyBorder="1" applyAlignment="1">
      <alignment horizontal="right"/>
    </xf>
    <xf numFmtId="0" fontId="127" fillId="0" borderId="14" xfId="0" applyFont="1" applyBorder="1" applyAlignment="1">
      <alignment horizontal="right"/>
    </xf>
    <xf numFmtId="0" fontId="127" fillId="0" borderId="92" xfId="0" applyFont="1" applyBorder="1" applyAlignment="1">
      <alignment horizontal="right"/>
    </xf>
    <xf numFmtId="3" fontId="127" fillId="0" borderId="93" xfId="0" applyNumberFormat="1" applyFont="1" applyBorder="1"/>
    <xf numFmtId="3" fontId="127" fillId="0" borderId="55" xfId="0" applyNumberFormat="1" applyFont="1" applyBorder="1"/>
    <xf numFmtId="3" fontId="127" fillId="0" borderId="95" xfId="0" applyNumberFormat="1" applyFont="1" applyBorder="1"/>
    <xf numFmtId="0" fontId="120" fillId="3" borderId="28" xfId="0" applyFont="1" applyFill="1" applyBorder="1"/>
    <xf numFmtId="0" fontId="120" fillId="3" borderId="29" xfId="0" applyFont="1" applyFill="1" applyBorder="1" applyAlignment="1">
      <alignment horizontal="center"/>
    </xf>
    <xf numFmtId="173" fontId="120" fillId="3" borderId="29" xfId="0" applyNumberFormat="1" applyFont="1" applyFill="1" applyBorder="1"/>
    <xf numFmtId="37" fontId="120" fillId="3" borderId="30" xfId="0" applyNumberFormat="1" applyFont="1" applyFill="1" applyBorder="1"/>
    <xf numFmtId="0" fontId="120" fillId="3" borderId="28" xfId="0" applyFont="1" applyFill="1" applyBorder="1" applyAlignment="1">
      <alignment horizontal="center"/>
    </xf>
    <xf numFmtId="0" fontId="127" fillId="3" borderId="31" xfId="0" applyFont="1" applyFill="1" applyBorder="1"/>
    <xf numFmtId="0" fontId="127" fillId="3" borderId="28" xfId="0" applyFont="1" applyFill="1" applyBorder="1"/>
    <xf numFmtId="0" fontId="128" fillId="0" borderId="8" xfId="0" applyFont="1" applyBorder="1"/>
    <xf numFmtId="0" fontId="128" fillId="0" borderId="92" xfId="0" applyFont="1" applyBorder="1"/>
    <xf numFmtId="0" fontId="127" fillId="0" borderId="91" xfId="0" applyFont="1" applyBorder="1" applyAlignment="1">
      <alignment horizontal="right"/>
    </xf>
    <xf numFmtId="0" fontId="127" fillId="0" borderId="91" xfId="0" applyFont="1" applyBorder="1"/>
    <xf numFmtId="0" fontId="127" fillId="0" borderId="6" xfId="0" applyFont="1" applyBorder="1" applyAlignment="1">
      <alignment horizontal="right"/>
    </xf>
    <xf numFmtId="37" fontId="127" fillId="0" borderId="7" xfId="0" applyNumberFormat="1" applyFont="1" applyBorder="1"/>
    <xf numFmtId="0" fontId="127" fillId="0" borderId="14" xfId="0" applyFont="1" applyBorder="1"/>
    <xf numFmtId="37" fontId="120" fillId="0" borderId="0" xfId="0" applyNumberFormat="1" applyFont="1"/>
    <xf numFmtId="37" fontId="120" fillId="3" borderId="24" xfId="0" applyNumberFormat="1" applyFont="1" applyFill="1" applyBorder="1"/>
    <xf numFmtId="0" fontId="127" fillId="10" borderId="1" xfId="0" applyFont="1" applyFill="1" applyBorder="1"/>
    <xf numFmtId="1" fontId="127" fillId="0" borderId="8" xfId="0" applyNumberFormat="1" applyFont="1" applyBorder="1"/>
    <xf numFmtId="170" fontId="127" fillId="0" borderId="0" xfId="0" applyNumberFormat="1" applyFont="1"/>
    <xf numFmtId="0" fontId="120" fillId="6" borderId="20" xfId="0" applyFont="1" applyFill="1" applyBorder="1"/>
    <xf numFmtId="0" fontId="127" fillId="6" borderId="1" xfId="0" applyFont="1" applyFill="1" applyBorder="1"/>
    <xf numFmtId="0" fontId="120" fillId="6" borderId="1" xfId="0" applyFont="1" applyFill="1" applyBorder="1"/>
    <xf numFmtId="37" fontId="120" fillId="6" borderId="21" xfId="0" applyNumberFormat="1" applyFont="1" applyFill="1" applyBorder="1"/>
    <xf numFmtId="0" fontId="127" fillId="6" borderId="20" xfId="0" applyFont="1" applyFill="1" applyBorder="1"/>
    <xf numFmtId="0" fontId="127" fillId="6" borderId="22" xfId="0" applyFont="1" applyFill="1" applyBorder="1"/>
    <xf numFmtId="0" fontId="127" fillId="6" borderId="23" xfId="0" applyFont="1" applyFill="1" applyBorder="1"/>
    <xf numFmtId="37" fontId="120" fillId="6" borderId="24" xfId="0" applyNumberFormat="1" applyFont="1" applyFill="1" applyBorder="1"/>
    <xf numFmtId="0" fontId="120" fillId="3" borderId="34" xfId="0" applyFont="1" applyFill="1" applyBorder="1"/>
    <xf numFmtId="0" fontId="127" fillId="3" borderId="35" xfId="0" applyFont="1" applyFill="1" applyBorder="1"/>
    <xf numFmtId="0" fontId="120" fillId="3" borderId="35" xfId="0" applyFont="1" applyFill="1" applyBorder="1"/>
    <xf numFmtId="37" fontId="120" fillId="3" borderId="36" xfId="0" applyNumberFormat="1" applyFont="1" applyFill="1" applyBorder="1"/>
    <xf numFmtId="0" fontId="127" fillId="3" borderId="34" xfId="0" applyFont="1" applyFill="1" applyBorder="1"/>
    <xf numFmtId="1" fontId="129" fillId="0" borderId="0" xfId="0" applyNumberFormat="1" applyFont="1"/>
    <xf numFmtId="37" fontId="129" fillId="0" borderId="0" xfId="0" applyNumberFormat="1" applyFont="1"/>
    <xf numFmtId="0" fontId="148" fillId="22" borderId="1" xfId="0" applyFont="1" applyFill="1" applyBorder="1"/>
    <xf numFmtId="0" fontId="127" fillId="0" borderId="9" xfId="0" applyFont="1" applyBorder="1" applyAlignment="1">
      <alignment horizontal="center"/>
    </xf>
    <xf numFmtId="0" fontId="127" fillId="0" borderId="8" xfId="0" applyFont="1" applyBorder="1" applyAlignment="1">
      <alignment horizontal="center"/>
    </xf>
    <xf numFmtId="0" fontId="127" fillId="0" borderId="92" xfId="0" applyFont="1" applyBorder="1" applyAlignment="1">
      <alignment horizontal="center"/>
    </xf>
    <xf numFmtId="0" fontId="127" fillId="0" borderId="5" xfId="0" applyFont="1" applyBorder="1" applyAlignment="1">
      <alignment horizontal="center"/>
    </xf>
    <xf numFmtId="0" fontId="149" fillId="0" borderId="0" xfId="0" applyFont="1"/>
    <xf numFmtId="173" fontId="130" fillId="0" borderId="8" xfId="0" applyNumberFormat="1" applyFont="1" applyBorder="1"/>
    <xf numFmtId="173" fontId="130" fillId="0" borderId="9" xfId="0" applyNumberFormat="1" applyFont="1" applyBorder="1"/>
    <xf numFmtId="39" fontId="127" fillId="0" borderId="0" xfId="0" applyNumberFormat="1" applyFont="1"/>
    <xf numFmtId="3" fontId="120" fillId="0" borderId="5" xfId="0" applyNumberFormat="1" applyFont="1" applyBorder="1"/>
    <xf numFmtId="172" fontId="127" fillId="0" borderId="0" xfId="0" applyNumberFormat="1" applyFont="1"/>
    <xf numFmtId="172" fontId="120" fillId="3" borderId="26" xfId="0" applyNumberFormat="1" applyFont="1" applyFill="1" applyBorder="1"/>
    <xf numFmtId="9" fontId="120" fillId="3" borderId="12" xfId="0" applyNumberFormat="1" applyFont="1" applyFill="1" applyBorder="1"/>
    <xf numFmtId="173" fontId="120" fillId="9" borderId="13" xfId="0" applyNumberFormat="1" applyFont="1" applyFill="1" applyBorder="1"/>
    <xf numFmtId="173" fontId="127" fillId="0" borderId="0" xfId="0" applyNumberFormat="1" applyFont="1"/>
    <xf numFmtId="173" fontId="127" fillId="0" borderId="14" xfId="0" applyNumberFormat="1" applyFont="1" applyBorder="1"/>
    <xf numFmtId="0" fontId="127" fillId="3" borderId="22" xfId="0" applyFont="1" applyFill="1" applyBorder="1"/>
    <xf numFmtId="0" fontId="120" fillId="0" borderId="0" xfId="0" applyFont="1" applyAlignment="1">
      <alignment horizontal="center"/>
    </xf>
    <xf numFmtId="173" fontId="120" fillId="0" borderId="0" xfId="0" applyNumberFormat="1" applyFont="1"/>
    <xf numFmtId="0" fontId="120" fillId="0" borderId="8" xfId="0" applyFont="1" applyBorder="1" applyAlignment="1">
      <alignment horizontal="center"/>
    </xf>
    <xf numFmtId="1" fontId="127" fillId="0" borderId="0" xfId="0" applyNumberFormat="1" applyFont="1"/>
    <xf numFmtId="0" fontId="127" fillId="3" borderId="35" xfId="0" applyFont="1" applyFill="1" applyBorder="1" applyAlignment="1">
      <alignment horizontal="right"/>
    </xf>
    <xf numFmtId="0" fontId="127" fillId="3" borderId="34" xfId="0" applyFont="1" applyFill="1" applyBorder="1" applyAlignment="1">
      <alignment horizontal="right"/>
    </xf>
    <xf numFmtId="173" fontId="127" fillId="0" borderId="9" xfId="0" applyNumberFormat="1" applyFont="1" applyBorder="1"/>
    <xf numFmtId="39" fontId="127" fillId="0" borderId="14" xfId="0" applyNumberFormat="1" applyFont="1" applyBorder="1" applyAlignment="1">
      <alignment horizontal="center"/>
    </xf>
    <xf numFmtId="173" fontId="127" fillId="0" borderId="5" xfId="0" applyNumberFormat="1" applyFont="1" applyBorder="1"/>
    <xf numFmtId="37" fontId="127" fillId="0" borderId="92" xfId="0" applyNumberFormat="1" applyFont="1" applyBorder="1"/>
    <xf numFmtId="37" fontId="127" fillId="0" borderId="91" xfId="0" applyNumberFormat="1" applyFont="1" applyBorder="1"/>
    <xf numFmtId="37" fontId="127" fillId="0" borderId="6" xfId="0" applyNumberFormat="1" applyFont="1" applyBorder="1"/>
    <xf numFmtId="10" fontId="127" fillId="0" borderId="0" xfId="0" applyNumberFormat="1" applyFont="1"/>
    <xf numFmtId="173" fontId="120" fillId="0" borderId="92" xfId="0" applyNumberFormat="1" applyFont="1" applyBorder="1"/>
    <xf numFmtId="173" fontId="120" fillId="0" borderId="5" xfId="0" applyNumberFormat="1" applyFont="1" applyBorder="1"/>
    <xf numFmtId="173" fontId="127" fillId="0" borderId="6" xfId="0" applyNumberFormat="1" applyFont="1" applyBorder="1"/>
    <xf numFmtId="172" fontId="120" fillId="0" borderId="0" xfId="0" applyNumberFormat="1" applyFont="1"/>
    <xf numFmtId="37" fontId="120" fillId="0" borderId="8" xfId="0" applyNumberFormat="1" applyFont="1" applyBorder="1"/>
    <xf numFmtId="37" fontId="120" fillId="0" borderId="9" xfId="0" applyNumberFormat="1" applyFont="1" applyBorder="1"/>
    <xf numFmtId="0" fontId="120" fillId="0" borderId="14" xfId="0" applyFont="1" applyBorder="1"/>
    <xf numFmtId="172" fontId="120" fillId="0" borderId="14" xfId="0" applyNumberFormat="1" applyFont="1" applyBorder="1"/>
    <xf numFmtId="37" fontId="120" fillId="0" borderId="92" xfId="0" applyNumberFormat="1" applyFont="1" applyBorder="1"/>
    <xf numFmtId="37" fontId="120" fillId="0" borderId="5" xfId="0" applyNumberFormat="1" applyFont="1" applyBorder="1"/>
    <xf numFmtId="37" fontId="127" fillId="0" borderId="96" xfId="0" applyNumberFormat="1" applyFont="1" applyBorder="1"/>
    <xf numFmtId="0" fontId="120" fillId="6" borderId="10" xfId="0" applyFont="1" applyFill="1" applyBorder="1"/>
    <xf numFmtId="37" fontId="120" fillId="6" borderId="26" xfId="0" applyNumberFormat="1" applyFont="1" applyFill="1" applyBorder="1"/>
    <xf numFmtId="37" fontId="120" fillId="6" borderId="11" xfId="0" applyNumberFormat="1" applyFont="1" applyFill="1" applyBorder="1"/>
    <xf numFmtId="37" fontId="120" fillId="6" borderId="10" xfId="0" applyNumberFormat="1" applyFont="1" applyFill="1" applyBorder="1"/>
    <xf numFmtId="173" fontId="120" fillId="6" borderId="10" xfId="0" applyNumberFormat="1" applyFont="1" applyFill="1" applyBorder="1"/>
    <xf numFmtId="0" fontId="120" fillId="6" borderId="22" xfId="0" applyFont="1" applyFill="1" applyBorder="1"/>
    <xf numFmtId="37" fontId="120" fillId="6" borderId="23" xfId="0" applyNumberFormat="1" applyFont="1" applyFill="1" applyBorder="1"/>
    <xf numFmtId="39" fontId="120" fillId="6" borderId="23" xfId="0" applyNumberFormat="1" applyFont="1" applyFill="1" applyBorder="1" applyAlignment="1">
      <alignment horizontal="center"/>
    </xf>
    <xf numFmtId="173" fontId="120" fillId="6" borderId="24" xfId="0" applyNumberFormat="1" applyFont="1" applyFill="1" applyBorder="1"/>
    <xf numFmtId="37" fontId="120" fillId="6" borderId="22" xfId="0" applyNumberFormat="1" applyFont="1" applyFill="1" applyBorder="1"/>
    <xf numFmtId="37" fontId="120" fillId="0" borderId="91" xfId="0" applyNumberFormat="1" applyFont="1" applyBorder="1"/>
    <xf numFmtId="172" fontId="120" fillId="0" borderId="91" xfId="0" applyNumberFormat="1" applyFont="1" applyBorder="1"/>
    <xf numFmtId="37" fontId="120" fillId="0" borderId="7" xfId="0" applyNumberFormat="1" applyFont="1" applyBorder="1"/>
    <xf numFmtId="37" fontId="120" fillId="0" borderId="6" xfId="0" applyNumberFormat="1" applyFont="1" applyBorder="1"/>
    <xf numFmtId="0" fontId="120" fillId="6" borderId="19" xfId="0" applyFont="1" applyFill="1" applyBorder="1"/>
    <xf numFmtId="37" fontId="120" fillId="6" borderId="15" xfId="0" applyNumberFormat="1" applyFont="1" applyFill="1" applyBorder="1"/>
    <xf numFmtId="172" fontId="120" fillId="6" borderId="15" xfId="0" applyNumberFormat="1" applyFont="1" applyFill="1" applyBorder="1"/>
    <xf numFmtId="37" fontId="120" fillId="6" borderId="25" xfId="0" applyNumberFormat="1" applyFont="1" applyFill="1" applyBorder="1"/>
    <xf numFmtId="37" fontId="120" fillId="6" borderId="19" xfId="0" applyNumberFormat="1" applyFont="1" applyFill="1" applyBorder="1"/>
    <xf numFmtId="173" fontId="120" fillId="3" borderId="10" xfId="0" applyNumberFormat="1" applyFont="1" applyFill="1" applyBorder="1"/>
    <xf numFmtId="37" fontId="127" fillId="0" borderId="0" xfId="0" applyNumberFormat="1" applyFont="1" applyAlignment="1">
      <alignment horizontal="center"/>
    </xf>
    <xf numFmtId="0" fontId="127" fillId="0" borderId="14" xfId="0" applyFont="1" applyBorder="1" applyAlignment="1">
      <alignment horizontal="center"/>
    </xf>
    <xf numFmtId="1" fontId="127" fillId="0" borderId="6" xfId="0" applyNumberFormat="1" applyFont="1" applyBorder="1"/>
    <xf numFmtId="172" fontId="127" fillId="0" borderId="14" xfId="0" applyNumberFormat="1" applyFont="1" applyBorder="1"/>
    <xf numFmtId="2" fontId="127" fillId="0" borderId="14" xfId="0" applyNumberFormat="1" applyFont="1" applyBorder="1"/>
    <xf numFmtId="10" fontId="120" fillId="3" borderId="10" xfId="0" applyNumberFormat="1" applyFont="1" applyFill="1" applyBorder="1"/>
    <xf numFmtId="0" fontId="128" fillId="0" borderId="6" xfId="0" applyFont="1" applyBorder="1"/>
    <xf numFmtId="173" fontId="120" fillId="0" borderId="91" xfId="0" applyNumberFormat="1" applyFont="1" applyBorder="1"/>
    <xf numFmtId="173" fontId="120" fillId="0" borderId="6" xfId="0" applyNumberFormat="1" applyFont="1" applyBorder="1"/>
    <xf numFmtId="0" fontId="127" fillId="0" borderId="5" xfId="0" applyFont="1" applyBorder="1"/>
    <xf numFmtId="173" fontId="120" fillId="3" borderId="26" xfId="0" applyNumberFormat="1" applyFont="1" applyFill="1" applyBorder="1"/>
    <xf numFmtId="173" fontId="120" fillId="3" borderId="16" xfId="0" applyNumberFormat="1" applyFont="1" applyFill="1" applyBorder="1"/>
    <xf numFmtId="37" fontId="120" fillId="3" borderId="18" xfId="0" applyNumberFormat="1" applyFont="1" applyFill="1" applyBorder="1"/>
    <xf numFmtId="37" fontId="120" fillId="3" borderId="35" xfId="0" applyNumberFormat="1" applyFont="1" applyFill="1" applyBorder="1"/>
    <xf numFmtId="172" fontId="120" fillId="3" borderId="35" xfId="0" applyNumberFormat="1" applyFont="1" applyFill="1" applyBorder="1"/>
    <xf numFmtId="37" fontId="120" fillId="3" borderId="34" xfId="0" applyNumberFormat="1" applyFont="1" applyFill="1" applyBorder="1"/>
    <xf numFmtId="0" fontId="127" fillId="3" borderId="12" xfId="0" applyFont="1" applyFill="1" applyBorder="1"/>
    <xf numFmtId="6" fontId="127" fillId="0" borderId="0" xfId="0" applyNumberFormat="1" applyFont="1"/>
    <xf numFmtId="0" fontId="127" fillId="0" borderId="97" xfId="0" applyFont="1" applyBorder="1" applyAlignment="1">
      <alignment horizontal="center"/>
    </xf>
    <xf numFmtId="0" fontId="127" fillId="0" borderId="98" xfId="0" applyFont="1" applyBorder="1" applyAlignment="1">
      <alignment horizontal="center"/>
    </xf>
    <xf numFmtId="0" fontId="127" fillId="0" borderId="96" xfId="0" applyFont="1" applyBorder="1" applyAlignment="1">
      <alignment horizontal="center"/>
    </xf>
    <xf numFmtId="37" fontId="127" fillId="9" borderId="1" xfId="0" applyNumberFormat="1" applyFont="1" applyFill="1" applyBorder="1"/>
    <xf numFmtId="173" fontId="120" fillId="3" borderId="1" xfId="0" applyNumberFormat="1" applyFont="1" applyFill="1" applyBorder="1"/>
    <xf numFmtId="37" fontId="127" fillId="9" borderId="18" xfId="0" applyNumberFormat="1" applyFont="1" applyFill="1" applyBorder="1"/>
    <xf numFmtId="3" fontId="127" fillId="9" borderId="16" xfId="0" applyNumberFormat="1" applyFont="1" applyFill="1" applyBorder="1"/>
    <xf numFmtId="3" fontId="127" fillId="9" borderId="18" xfId="0" applyNumberFormat="1" applyFont="1" applyFill="1" applyBorder="1"/>
    <xf numFmtId="0" fontId="150" fillId="0" borderId="0" xfId="0" applyFont="1"/>
    <xf numFmtId="173" fontId="120" fillId="0" borderId="99" xfId="0" applyNumberFormat="1" applyFont="1" applyBorder="1"/>
    <xf numFmtId="0" fontId="120" fillId="3" borderId="37" xfId="0" applyFont="1" applyFill="1" applyBorder="1"/>
    <xf numFmtId="0" fontId="120" fillId="3" borderId="38" xfId="0" applyFont="1" applyFill="1" applyBorder="1"/>
    <xf numFmtId="37" fontId="120" fillId="3" borderId="39" xfId="0" applyNumberFormat="1" applyFont="1" applyFill="1" applyBorder="1"/>
    <xf numFmtId="0" fontId="127" fillId="3" borderId="37" xfId="0" applyFont="1" applyFill="1" applyBorder="1"/>
    <xf numFmtId="0" fontId="127" fillId="3" borderId="38" xfId="0" applyFont="1" applyFill="1" applyBorder="1"/>
    <xf numFmtId="0" fontId="151" fillId="23" borderId="1" xfId="0" applyFont="1" applyFill="1" applyBorder="1"/>
    <xf numFmtId="0" fontId="130" fillId="0" borderId="0" xfId="0" applyFont="1" applyAlignment="1">
      <alignment horizontal="center" vertical="center"/>
    </xf>
    <xf numFmtId="0" fontId="127" fillId="0" borderId="100" xfId="0" applyFont="1" applyBorder="1" applyAlignment="1">
      <alignment horizontal="left"/>
    </xf>
    <xf numFmtId="0" fontId="120" fillId="0" borderId="101" xfId="0" applyFont="1" applyBorder="1" applyAlignment="1">
      <alignment horizontal="center" vertical="center"/>
    </xf>
    <xf numFmtId="0" fontId="127" fillId="0" borderId="86" xfId="0" applyFont="1" applyBorder="1" applyAlignment="1">
      <alignment horizontal="center"/>
    </xf>
    <xf numFmtId="0" fontId="127" fillId="0" borderId="84" xfId="0" applyFont="1" applyBorder="1" applyAlignment="1">
      <alignment horizontal="center"/>
    </xf>
    <xf numFmtId="0" fontId="127" fillId="0" borderId="105" xfId="0" applyFont="1" applyBorder="1" applyAlignment="1">
      <alignment horizontal="center"/>
    </xf>
    <xf numFmtId="0" fontId="128" fillId="0" borderId="14" xfId="0" applyFont="1" applyBorder="1"/>
    <xf numFmtId="37" fontId="128" fillId="0" borderId="86" xfId="0" applyNumberFormat="1" applyFont="1" applyBorder="1"/>
    <xf numFmtId="37" fontId="128" fillId="0" borderId="84" xfId="0" applyNumberFormat="1" applyFont="1" applyBorder="1"/>
    <xf numFmtId="37" fontId="128" fillId="0" borderId="14" xfId="0" applyNumberFormat="1" applyFont="1" applyBorder="1"/>
    <xf numFmtId="173" fontId="128" fillId="0" borderId="14" xfId="0" applyNumberFormat="1" applyFont="1" applyBorder="1"/>
    <xf numFmtId="37" fontId="128" fillId="0" borderId="105" xfId="0" applyNumberFormat="1" applyFont="1" applyBorder="1"/>
    <xf numFmtId="173" fontId="128" fillId="0" borderId="5" xfId="0" applyNumberFormat="1" applyFont="1" applyBorder="1"/>
    <xf numFmtId="0" fontId="130" fillId="3" borderId="22" xfId="0" applyFont="1" applyFill="1" applyBorder="1"/>
    <xf numFmtId="0" fontId="130" fillId="3" borderId="23" xfId="0" applyFont="1" applyFill="1" applyBorder="1"/>
    <xf numFmtId="37" fontId="130" fillId="3" borderId="106" xfId="0" applyNumberFormat="1" applyFont="1" applyFill="1" applyBorder="1"/>
    <xf numFmtId="37" fontId="130" fillId="3" borderId="107" xfId="0" applyNumberFormat="1" applyFont="1" applyFill="1" applyBorder="1"/>
    <xf numFmtId="37" fontId="130" fillId="3" borderId="23" xfId="0" applyNumberFormat="1" applyFont="1" applyFill="1" applyBorder="1"/>
    <xf numFmtId="173" fontId="130" fillId="3" borderId="23" xfId="0" applyNumberFormat="1" applyFont="1" applyFill="1" applyBorder="1"/>
    <xf numFmtId="37" fontId="130" fillId="3" borderId="108" xfId="0" applyNumberFormat="1" applyFont="1" applyFill="1" applyBorder="1"/>
    <xf numFmtId="173" fontId="130" fillId="3" borderId="24" xfId="0" applyNumberFormat="1" applyFont="1" applyFill="1" applyBorder="1"/>
    <xf numFmtId="0" fontId="130" fillId="0" borderId="8" xfId="0" applyFont="1" applyBorder="1"/>
    <xf numFmtId="0" fontId="128" fillId="0" borderId="0" xfId="0" applyFont="1"/>
    <xf numFmtId="37" fontId="128" fillId="0" borderId="73" xfId="0" applyNumberFormat="1" applyFont="1" applyBorder="1"/>
    <xf numFmtId="37" fontId="128" fillId="0" borderId="71" xfId="0" applyNumberFormat="1" applyFont="1" applyBorder="1"/>
    <xf numFmtId="37" fontId="128" fillId="0" borderId="0" xfId="0" applyNumberFormat="1" applyFont="1"/>
    <xf numFmtId="173" fontId="128" fillId="0" borderId="0" xfId="0" applyNumberFormat="1" applyFont="1"/>
    <xf numFmtId="37" fontId="128" fillId="0" borderId="56" xfId="0" applyNumberFormat="1" applyFont="1" applyBorder="1"/>
    <xf numFmtId="173" fontId="128" fillId="0" borderId="7" xfId="0" applyNumberFormat="1" applyFont="1" applyBorder="1"/>
    <xf numFmtId="0" fontId="128" fillId="0" borderId="0" xfId="0" applyFont="1" applyAlignment="1">
      <alignment horizontal="right"/>
    </xf>
    <xf numFmtId="172" fontId="128" fillId="0" borderId="0" xfId="0" applyNumberFormat="1" applyFont="1"/>
    <xf numFmtId="0" fontId="128" fillId="0" borderId="71" xfId="0" applyFont="1" applyBorder="1"/>
    <xf numFmtId="173" fontId="128" fillId="0" borderId="9" xfId="0" applyNumberFormat="1" applyFont="1" applyBorder="1"/>
    <xf numFmtId="0" fontId="128" fillId="0" borderId="14" xfId="0" applyFont="1" applyBorder="1" applyAlignment="1">
      <alignment horizontal="right"/>
    </xf>
    <xf numFmtId="172" fontId="128" fillId="0" borderId="14" xfId="0" applyNumberFormat="1" applyFont="1" applyBorder="1"/>
    <xf numFmtId="0" fontId="128" fillId="0" borderId="84" xfId="0" applyFont="1" applyBorder="1"/>
    <xf numFmtId="173" fontId="128" fillId="0" borderId="86" xfId="0" applyNumberFormat="1" applyFont="1" applyBorder="1"/>
    <xf numFmtId="0" fontId="130" fillId="3" borderId="28" xfId="0" applyFont="1" applyFill="1" applyBorder="1"/>
    <xf numFmtId="0" fontId="130" fillId="3" borderId="29" xfId="0" applyFont="1" applyFill="1" applyBorder="1"/>
    <xf numFmtId="173" fontId="130" fillId="3" borderId="29" xfId="0" applyNumberFormat="1" applyFont="1" applyFill="1" applyBorder="1"/>
    <xf numFmtId="37" fontId="130" fillId="3" borderId="68" xfId="0" applyNumberFormat="1" applyFont="1" applyFill="1" applyBorder="1"/>
    <xf numFmtId="173" fontId="130" fillId="3" borderId="31" xfId="0" applyNumberFormat="1" applyFont="1" applyFill="1" applyBorder="1"/>
    <xf numFmtId="0" fontId="130" fillId="3" borderId="31" xfId="0" applyFont="1" applyFill="1" applyBorder="1"/>
    <xf numFmtId="37" fontId="130" fillId="3" borderId="29" xfId="0" applyNumberFormat="1" applyFont="1" applyFill="1" applyBorder="1"/>
    <xf numFmtId="0" fontId="130" fillId="3" borderId="110" xfId="0" applyFont="1" applyFill="1" applyBorder="1"/>
    <xf numFmtId="173" fontId="128" fillId="0" borderId="73" xfId="0" applyNumberFormat="1" applyFont="1" applyBorder="1"/>
    <xf numFmtId="172" fontId="130" fillId="3" borderId="29" xfId="0" applyNumberFormat="1" applyFont="1" applyFill="1" applyBorder="1"/>
    <xf numFmtId="37" fontId="130" fillId="3" borderId="31" xfId="0" applyNumberFormat="1" applyFont="1" applyFill="1" applyBorder="1"/>
    <xf numFmtId="37" fontId="130" fillId="3" borderId="110" xfId="0" applyNumberFormat="1" applyFont="1" applyFill="1" applyBorder="1"/>
    <xf numFmtId="0" fontId="128" fillId="0" borderId="91" xfId="0" applyFont="1" applyBorder="1" applyAlignment="1">
      <alignment horizontal="right"/>
    </xf>
    <xf numFmtId="0" fontId="128" fillId="0" borderId="91" xfId="0" applyFont="1" applyBorder="1"/>
    <xf numFmtId="37" fontId="128" fillId="0" borderId="90" xfId="0" applyNumberFormat="1" applyFont="1" applyBorder="1"/>
    <xf numFmtId="0" fontId="128" fillId="0" borderId="89" xfId="0" applyFont="1" applyBorder="1"/>
    <xf numFmtId="172" fontId="128" fillId="0" borderId="91" xfId="0" applyNumberFormat="1" applyFont="1" applyBorder="1"/>
    <xf numFmtId="37" fontId="128" fillId="0" borderId="91" xfId="0" applyNumberFormat="1" applyFont="1" applyBorder="1"/>
    <xf numFmtId="173" fontId="128" fillId="0" borderId="91" xfId="0" applyNumberFormat="1" applyFont="1" applyBorder="1"/>
    <xf numFmtId="37" fontId="128" fillId="0" borderId="111" xfId="0" applyNumberFormat="1" applyFont="1" applyBorder="1"/>
    <xf numFmtId="9" fontId="118" fillId="0" borderId="0" xfId="0" applyNumberFormat="1" applyFont="1"/>
    <xf numFmtId="37" fontId="128" fillId="0" borderId="89" xfId="0" applyNumberFormat="1" applyFont="1" applyBorder="1"/>
    <xf numFmtId="0" fontId="128" fillId="3" borderId="29" xfId="0" applyFont="1" applyFill="1" applyBorder="1"/>
    <xf numFmtId="3" fontId="130" fillId="3" borderId="29" xfId="0" applyNumberFormat="1" applyFont="1" applyFill="1" applyBorder="1" applyAlignment="1">
      <alignment horizontal="center"/>
    </xf>
    <xf numFmtId="173" fontId="130" fillId="3" borderId="30" xfId="0" applyNumberFormat="1" applyFont="1" applyFill="1" applyBorder="1"/>
    <xf numFmtId="173" fontId="130" fillId="0" borderId="0" xfId="0" applyNumberFormat="1" applyFont="1"/>
    <xf numFmtId="0" fontId="130" fillId="0" borderId="0" xfId="0" applyFont="1"/>
    <xf numFmtId="173" fontId="128" fillId="0" borderId="90" xfId="0" applyNumberFormat="1" applyFont="1" applyBorder="1"/>
    <xf numFmtId="0" fontId="128" fillId="0" borderId="73" xfId="0" applyFont="1" applyBorder="1"/>
    <xf numFmtId="0" fontId="128" fillId="0" borderId="56" xfId="0" applyFont="1" applyBorder="1"/>
    <xf numFmtId="173" fontId="128" fillId="0" borderId="112" xfId="0" applyNumberFormat="1" applyFont="1" applyBorder="1"/>
    <xf numFmtId="173" fontId="130" fillId="0" borderId="91" xfId="0" applyNumberFormat="1" applyFont="1" applyBorder="1"/>
    <xf numFmtId="0" fontId="130" fillId="0" borderId="91" xfId="0" applyFont="1" applyBorder="1"/>
    <xf numFmtId="173" fontId="130" fillId="0" borderId="89" xfId="0" applyNumberFormat="1" applyFont="1" applyBorder="1"/>
    <xf numFmtId="37" fontId="130" fillId="0" borderId="89" xfId="0" applyNumberFormat="1" applyFont="1" applyBorder="1"/>
    <xf numFmtId="37" fontId="128" fillId="0" borderId="93" xfId="0" applyNumberFormat="1" applyFont="1" applyBorder="1"/>
    <xf numFmtId="37" fontId="130" fillId="0" borderId="91" xfId="0" applyNumberFormat="1" applyFont="1" applyBorder="1"/>
    <xf numFmtId="37" fontId="130" fillId="0" borderId="0" xfId="0" applyNumberFormat="1" applyFont="1"/>
    <xf numFmtId="1" fontId="130" fillId="0" borderId="0" xfId="0" applyNumberFormat="1" applyFont="1"/>
    <xf numFmtId="37" fontId="130" fillId="0" borderId="71" xfId="0" applyNumberFormat="1" applyFont="1" applyBorder="1"/>
    <xf numFmtId="173" fontId="130" fillId="0" borderId="71" xfId="0" applyNumberFormat="1" applyFont="1" applyBorder="1"/>
    <xf numFmtId="37" fontId="128" fillId="0" borderId="55" xfId="0" applyNumberFormat="1" applyFont="1" applyBorder="1"/>
    <xf numFmtId="43" fontId="130" fillId="0" borderId="71" xfId="0" applyNumberFormat="1" applyFont="1" applyBorder="1"/>
    <xf numFmtId="37" fontId="128" fillId="3" borderId="110" xfId="0" applyNumberFormat="1" applyFont="1" applyFill="1" applyBorder="1"/>
    <xf numFmtId="0" fontId="130" fillId="6" borderId="19" xfId="0" applyFont="1" applyFill="1" applyBorder="1"/>
    <xf numFmtId="0" fontId="130" fillId="6" borderId="15" xfId="0" applyFont="1" applyFill="1" applyBorder="1"/>
    <xf numFmtId="37" fontId="130" fillId="6" borderId="15" xfId="0" applyNumberFormat="1" applyFont="1" applyFill="1" applyBorder="1"/>
    <xf numFmtId="37" fontId="128" fillId="6" borderId="113" xfId="0" applyNumberFormat="1" applyFont="1" applyFill="1" applyBorder="1"/>
    <xf numFmtId="0" fontId="128" fillId="6" borderId="15" xfId="0" applyFont="1" applyFill="1" applyBorder="1"/>
    <xf numFmtId="37" fontId="128" fillId="6" borderId="15" xfId="0" applyNumberFormat="1" applyFont="1" applyFill="1" applyBorder="1"/>
    <xf numFmtId="37" fontId="128" fillId="6" borderId="114" xfId="0" applyNumberFormat="1" applyFont="1" applyFill="1" applyBorder="1"/>
    <xf numFmtId="37" fontId="128" fillId="6" borderId="1" xfId="0" applyNumberFormat="1" applyFont="1" applyFill="1" applyBorder="1"/>
    <xf numFmtId="173" fontId="128" fillId="6" borderId="1" xfId="0" applyNumberFormat="1" applyFont="1" applyFill="1" applyBorder="1"/>
    <xf numFmtId="37" fontId="128" fillId="6" borderId="115" xfId="0" applyNumberFormat="1" applyFont="1" applyFill="1" applyBorder="1"/>
    <xf numFmtId="173" fontId="128" fillId="0" borderId="98" xfId="0" applyNumberFormat="1" applyFont="1" applyBorder="1"/>
    <xf numFmtId="0" fontId="130" fillId="3" borderId="37" xfId="0" applyFont="1" applyFill="1" applyBorder="1"/>
    <xf numFmtId="0" fontId="130" fillId="3" borderId="38" xfId="0" applyFont="1" applyFill="1" applyBorder="1"/>
    <xf numFmtId="0" fontId="130" fillId="3" borderId="38" xfId="0" applyFont="1" applyFill="1" applyBorder="1" applyAlignment="1">
      <alignment horizontal="center"/>
    </xf>
    <xf numFmtId="173" fontId="130" fillId="3" borderId="38" xfId="0" applyNumberFormat="1" applyFont="1" applyFill="1" applyBorder="1"/>
    <xf numFmtId="37" fontId="130" fillId="3" borderId="116" xfId="0" applyNumberFormat="1" applyFont="1" applyFill="1" applyBorder="1"/>
    <xf numFmtId="37" fontId="130" fillId="3" borderId="38" xfId="0" applyNumberFormat="1" applyFont="1" applyFill="1" applyBorder="1"/>
    <xf numFmtId="37" fontId="130" fillId="3" borderId="117" xfId="0" applyNumberFormat="1" applyFont="1" applyFill="1" applyBorder="1"/>
    <xf numFmtId="173" fontId="130" fillId="3" borderId="118" xfId="0" applyNumberFormat="1" applyFont="1" applyFill="1" applyBorder="1"/>
    <xf numFmtId="0" fontId="130" fillId="3" borderId="117" xfId="0" applyFont="1" applyFill="1" applyBorder="1" applyAlignment="1">
      <alignment horizontal="center"/>
    </xf>
    <xf numFmtId="37" fontId="130" fillId="3" borderId="119" xfId="0" applyNumberFormat="1" applyFont="1" applyFill="1" applyBorder="1"/>
    <xf numFmtId="173" fontId="130" fillId="3" borderId="13" xfId="0" applyNumberFormat="1" applyFont="1" applyFill="1" applyBorder="1"/>
    <xf numFmtId="39" fontId="128" fillId="0" borderId="0" xfId="0" applyNumberFormat="1" applyFont="1"/>
    <xf numFmtId="0" fontId="121" fillId="0" borderId="0" xfId="0" applyFont="1" applyAlignment="1">
      <alignment horizontal="right" vertical="center"/>
    </xf>
    <xf numFmtId="37" fontId="130" fillId="3" borderId="120" xfId="0" applyNumberFormat="1" applyFont="1" applyFill="1" applyBorder="1"/>
    <xf numFmtId="37" fontId="130" fillId="3" borderId="121" xfId="0" applyNumberFormat="1" applyFont="1" applyFill="1" applyBorder="1"/>
    <xf numFmtId="37" fontId="130" fillId="3" borderId="122" xfId="0" applyNumberFormat="1" applyFont="1" applyFill="1" applyBorder="1"/>
    <xf numFmtId="173" fontId="130" fillId="3" borderId="123" xfId="0" applyNumberFormat="1" applyFont="1" applyFill="1" applyBorder="1"/>
    <xf numFmtId="0" fontId="126" fillId="0" borderId="8" xfId="0" applyFont="1" applyBorder="1"/>
    <xf numFmtId="37" fontId="126" fillId="0" borderId="73" xfId="0" applyNumberFormat="1" applyFont="1" applyBorder="1"/>
    <xf numFmtId="0" fontId="126" fillId="0" borderId="73" xfId="0" applyFont="1" applyBorder="1"/>
    <xf numFmtId="0" fontId="126" fillId="0" borderId="55" xfId="0" applyFont="1" applyBorder="1"/>
    <xf numFmtId="0" fontId="126" fillId="0" borderId="56" xfId="0" applyFont="1" applyBorder="1"/>
    <xf numFmtId="0" fontId="126" fillId="0" borderId="9" xfId="0" applyFont="1" applyBorder="1"/>
    <xf numFmtId="173" fontId="130" fillId="3" borderId="39" xfId="0" applyNumberFormat="1" applyFont="1" applyFill="1" applyBorder="1"/>
    <xf numFmtId="176" fontId="126" fillId="0" borderId="0" xfId="0" applyNumberFormat="1" applyFont="1" applyAlignment="1">
      <alignment horizontal="right"/>
    </xf>
    <xf numFmtId="43" fontId="126" fillId="0" borderId="0" xfId="0" applyNumberFormat="1" applyFont="1"/>
    <xf numFmtId="10" fontId="118" fillId="0" borderId="0" xfId="0" applyNumberFormat="1" applyFont="1"/>
    <xf numFmtId="0" fontId="152" fillId="0" borderId="0" xfId="0" applyFont="1"/>
    <xf numFmtId="10" fontId="152" fillId="0" borderId="0" xfId="0" applyNumberFormat="1" applyFont="1"/>
    <xf numFmtId="37" fontId="120" fillId="3" borderId="12" xfId="0" applyNumberFormat="1" applyFont="1" applyFill="1" applyBorder="1"/>
    <xf numFmtId="9" fontId="127" fillId="0" borderId="0" xfId="0" applyNumberFormat="1" applyFont="1"/>
    <xf numFmtId="178" fontId="127" fillId="0" borderId="0" xfId="0" applyNumberFormat="1" applyFont="1"/>
    <xf numFmtId="0" fontId="127" fillId="21" borderId="1" xfId="0" applyFont="1" applyFill="1" applyBorder="1"/>
    <xf numFmtId="39" fontId="127" fillId="0" borderId="14" xfId="0" applyNumberFormat="1" applyFont="1" applyBorder="1"/>
    <xf numFmtId="39" fontId="120" fillId="6" borderId="23" xfId="0" applyNumberFormat="1" applyFont="1" applyFill="1" applyBorder="1"/>
    <xf numFmtId="170" fontId="127" fillId="0" borderId="9" xfId="0" applyNumberFormat="1" applyFont="1" applyBorder="1"/>
    <xf numFmtId="39" fontId="120" fillId="0" borderId="0" xfId="0" applyNumberFormat="1" applyFont="1"/>
    <xf numFmtId="173" fontId="126" fillId="0" borderId="0" xfId="0" applyNumberFormat="1" applyFont="1"/>
    <xf numFmtId="3" fontId="126" fillId="0" borderId="0" xfId="0" applyNumberFormat="1" applyFont="1"/>
    <xf numFmtId="4" fontId="126" fillId="0" borderId="0" xfId="0" applyNumberFormat="1" applyFont="1"/>
    <xf numFmtId="9" fontId="126" fillId="0" borderId="0" xfId="0" applyNumberFormat="1" applyFont="1"/>
    <xf numFmtId="2" fontId="118" fillId="0" borderId="0" xfId="0" applyNumberFormat="1" applyFont="1"/>
    <xf numFmtId="0" fontId="130" fillId="10" borderId="52" xfId="0" applyFont="1" applyFill="1" applyBorder="1" applyAlignment="1">
      <alignment horizontal="center"/>
    </xf>
    <xf numFmtId="0" fontId="130" fillId="10" borderId="127" xfId="0" applyFont="1" applyFill="1" applyBorder="1" applyAlignment="1">
      <alignment horizontal="center"/>
    </xf>
    <xf numFmtId="3" fontId="118" fillId="0" borderId="0" xfId="0" applyNumberFormat="1" applyFont="1"/>
    <xf numFmtId="37" fontId="128" fillId="0" borderId="95" xfId="0" applyNumberFormat="1" applyFont="1" applyBorder="1"/>
    <xf numFmtId="37" fontId="130" fillId="3" borderId="128" xfId="0" applyNumberFormat="1" applyFont="1" applyFill="1" applyBorder="1"/>
    <xf numFmtId="37" fontId="128" fillId="0" borderId="129" xfId="0" applyNumberFormat="1" applyFont="1" applyBorder="1"/>
    <xf numFmtId="37" fontId="128" fillId="0" borderId="130" xfId="0" applyNumberFormat="1" applyFont="1" applyBorder="1"/>
    <xf numFmtId="37" fontId="130" fillId="3" borderId="131" xfId="0" applyNumberFormat="1" applyFont="1" applyFill="1" applyBorder="1"/>
    <xf numFmtId="37" fontId="130" fillId="3" borderId="132" xfId="0" applyNumberFormat="1" applyFont="1" applyFill="1" applyBorder="1"/>
    <xf numFmtId="4" fontId="118" fillId="0" borderId="0" xfId="0" applyNumberFormat="1" applyFont="1"/>
    <xf numFmtId="173" fontId="118" fillId="0" borderId="0" xfId="0" applyNumberFormat="1" applyFont="1"/>
    <xf numFmtId="37" fontId="128" fillId="0" borderId="133" xfId="0" applyNumberFormat="1" applyFont="1" applyBorder="1"/>
    <xf numFmtId="170" fontId="126" fillId="0" borderId="0" xfId="0" applyNumberFormat="1" applyFont="1"/>
    <xf numFmtId="0" fontId="128" fillId="0" borderId="129" xfId="0" applyFont="1" applyBorder="1"/>
    <xf numFmtId="0" fontId="128" fillId="0" borderId="55" xfId="0" applyFont="1" applyBorder="1"/>
    <xf numFmtId="37" fontId="128" fillId="6" borderId="134" xfId="0" applyNumberFormat="1" applyFont="1" applyFill="1" applyBorder="1"/>
    <xf numFmtId="39" fontId="128" fillId="0" borderId="56" xfId="0" applyNumberFormat="1" applyFont="1" applyBorder="1"/>
    <xf numFmtId="39" fontId="128" fillId="0" borderId="55" xfId="0" applyNumberFormat="1" applyFont="1" applyBorder="1"/>
    <xf numFmtId="0" fontId="121" fillId="0" borderId="56" xfId="0" applyFont="1" applyBorder="1"/>
    <xf numFmtId="0" fontId="121" fillId="0" borderId="55" xfId="0" applyFont="1" applyBorder="1"/>
    <xf numFmtId="37" fontId="130" fillId="3" borderId="135" xfId="0" applyNumberFormat="1" applyFont="1" applyFill="1" applyBorder="1"/>
    <xf numFmtId="0" fontId="126" fillId="0" borderId="129" xfId="0" applyFont="1" applyBorder="1"/>
    <xf numFmtId="37" fontId="130" fillId="3" borderId="136" xfId="0" applyNumberFormat="1" applyFont="1" applyFill="1" applyBorder="1"/>
    <xf numFmtId="37" fontId="153" fillId="0" borderId="0" xfId="0" applyNumberFormat="1" applyFont="1"/>
    <xf numFmtId="171" fontId="134" fillId="6" borderId="1" xfId="0" applyNumberFormat="1" applyFont="1" applyFill="1" applyBorder="1" applyAlignment="1">
      <alignment horizontal="right"/>
    </xf>
    <xf numFmtId="0" fontId="134" fillId="6" borderId="1" xfId="0" applyFont="1" applyFill="1" applyBorder="1"/>
    <xf numFmtId="9" fontId="126" fillId="6" borderId="1" xfId="0" applyNumberFormat="1" applyFont="1" applyFill="1" applyBorder="1"/>
    <xf numFmtId="0" fontId="133" fillId="6" borderId="1" xfId="0" applyFont="1" applyFill="1" applyBorder="1" applyAlignment="1">
      <alignment horizontal="center"/>
    </xf>
    <xf numFmtId="171" fontId="126" fillId="6" borderId="1" xfId="0" applyNumberFormat="1" applyFont="1" applyFill="1" applyBorder="1" applyAlignment="1">
      <alignment horizontal="center"/>
    </xf>
    <xf numFmtId="0" fontId="154" fillId="6" borderId="1" xfId="0" applyFont="1" applyFill="1" applyBorder="1" applyAlignment="1">
      <alignment horizontal="center"/>
    </xf>
    <xf numFmtId="0" fontId="155" fillId="0" borderId="0" xfId="0" applyFont="1" applyAlignment="1">
      <alignment horizontal="center" vertical="top"/>
    </xf>
    <xf numFmtId="0" fontId="157" fillId="24" borderId="137" xfId="0" applyFont="1" applyFill="1" applyBorder="1" applyAlignment="1">
      <alignment horizontal="center" vertical="center" wrapText="1"/>
    </xf>
    <xf numFmtId="0" fontId="117" fillId="8" borderId="1" xfId="0" applyFont="1" applyFill="1" applyBorder="1" applyAlignment="1">
      <alignment horizontal="center"/>
    </xf>
    <xf numFmtId="179" fontId="118" fillId="0" borderId="0" xfId="0" applyNumberFormat="1" applyFont="1" applyAlignment="1">
      <alignment horizontal="center"/>
    </xf>
    <xf numFmtId="0" fontId="116" fillId="7" borderId="1" xfId="0" applyFont="1" applyFill="1" applyBorder="1"/>
    <xf numFmtId="0" fontId="117" fillId="7" borderId="1" xfId="0" applyFont="1" applyFill="1" applyBorder="1"/>
    <xf numFmtId="0" fontId="159" fillId="0" borderId="0" xfId="0" applyFont="1"/>
    <xf numFmtId="0" fontId="160" fillId="26" borderId="138" xfId="0" applyFont="1" applyFill="1" applyBorder="1"/>
    <xf numFmtId="0" fontId="160" fillId="26" borderId="139" xfId="0" applyFont="1" applyFill="1" applyBorder="1"/>
    <xf numFmtId="0" fontId="160" fillId="26" borderId="140" xfId="0" applyFont="1" applyFill="1" applyBorder="1"/>
    <xf numFmtId="3" fontId="161" fillId="26" borderId="141" xfId="0" applyNumberFormat="1" applyFont="1" applyFill="1" applyBorder="1" applyAlignment="1">
      <alignment horizontal="center"/>
    </xf>
    <xf numFmtId="3" fontId="161" fillId="26" borderId="0" xfId="0" applyNumberFormat="1" applyFont="1" applyFill="1" applyAlignment="1">
      <alignment horizontal="center"/>
    </xf>
    <xf numFmtId="3" fontId="161" fillId="26" borderId="142" xfId="0" applyNumberFormat="1" applyFont="1" applyFill="1" applyBorder="1" applyAlignment="1">
      <alignment horizontal="center"/>
    </xf>
    <xf numFmtId="3" fontId="161" fillId="26" borderId="143" xfId="0" applyNumberFormat="1" applyFont="1" applyFill="1" applyBorder="1" applyAlignment="1">
      <alignment horizontal="center"/>
    </xf>
    <xf numFmtId="3" fontId="161" fillId="26" borderId="144" xfId="0" applyNumberFormat="1" applyFont="1" applyFill="1" applyBorder="1" applyAlignment="1">
      <alignment horizontal="center"/>
    </xf>
    <xf numFmtId="3" fontId="161" fillId="26" borderId="145" xfId="0" applyNumberFormat="1" applyFont="1" applyFill="1" applyBorder="1" applyAlignment="1">
      <alignment horizontal="right"/>
    </xf>
    <xf numFmtId="3" fontId="161" fillId="26" borderId="145" xfId="0" applyNumberFormat="1" applyFont="1" applyFill="1" applyBorder="1" applyAlignment="1" applyProtection="1">
      <alignment horizontal="right"/>
      <protection locked="0"/>
    </xf>
    <xf numFmtId="3" fontId="161" fillId="26" borderId="141" xfId="0" applyNumberFormat="1" applyFont="1" applyFill="1" applyBorder="1"/>
    <xf numFmtId="3" fontId="161" fillId="26" borderId="0" xfId="0" applyNumberFormat="1" applyFont="1" applyFill="1"/>
    <xf numFmtId="3" fontId="161" fillId="26" borderId="142" xfId="0" applyNumberFormat="1" applyFont="1" applyFill="1" applyBorder="1"/>
    <xf numFmtId="3" fontId="161" fillId="26" borderId="141" xfId="0" applyNumberFormat="1" applyFont="1" applyFill="1" applyBorder="1" applyProtection="1">
      <protection locked="0"/>
    </xf>
    <xf numFmtId="3" fontId="161" fillId="26" borderId="142" xfId="0" applyNumberFormat="1" applyFont="1" applyFill="1" applyBorder="1" applyProtection="1">
      <protection locked="0"/>
    </xf>
    <xf numFmtId="0" fontId="161" fillId="26" borderId="141" xfId="0" applyFont="1" applyFill="1" applyBorder="1"/>
    <xf numFmtId="0" fontId="161" fillId="26" borderId="142" xfId="0" applyFont="1" applyFill="1" applyBorder="1"/>
    <xf numFmtId="3" fontId="161" fillId="26" borderId="146" xfId="0" applyNumberFormat="1" applyFont="1" applyFill="1" applyBorder="1"/>
    <xf numFmtId="3" fontId="161" fillId="26" borderId="147" xfId="0" applyNumberFormat="1" applyFont="1" applyFill="1" applyBorder="1"/>
    <xf numFmtId="3" fontId="161" fillId="26" borderId="148" xfId="0" applyNumberFormat="1" applyFont="1" applyFill="1" applyBorder="1"/>
    <xf numFmtId="3" fontId="161" fillId="26" borderId="146" xfId="0" applyNumberFormat="1" applyFont="1" applyFill="1" applyBorder="1" applyProtection="1">
      <protection locked="0"/>
    </xf>
    <xf numFmtId="3" fontId="161" fillId="26" borderId="148" xfId="0" applyNumberFormat="1" applyFont="1" applyFill="1" applyBorder="1" applyProtection="1">
      <protection locked="0"/>
    </xf>
    <xf numFmtId="0" fontId="161" fillId="26" borderId="0" xfId="0" applyFont="1" applyFill="1"/>
    <xf numFmtId="37" fontId="161" fillId="26" borderId="142" xfId="0" applyNumberFormat="1" applyFont="1" applyFill="1" applyBorder="1"/>
    <xf numFmtId="37" fontId="160" fillId="27" borderId="149" xfId="0" applyNumberFormat="1" applyFont="1" applyFill="1" applyBorder="1"/>
    <xf numFmtId="172" fontId="160" fillId="27" borderId="150" xfId="0" applyNumberFormat="1" applyFont="1" applyFill="1" applyBorder="1"/>
    <xf numFmtId="37" fontId="160" fillId="27" borderId="151" xfId="0" applyNumberFormat="1" applyFont="1" applyFill="1" applyBorder="1"/>
    <xf numFmtId="0" fontId="160" fillId="27" borderId="152" xfId="0" applyFont="1" applyFill="1" applyBorder="1"/>
    <xf numFmtId="0" fontId="160" fillId="27" borderId="153" xfId="0" applyFont="1" applyFill="1" applyBorder="1"/>
    <xf numFmtId="0" fontId="160" fillId="27" borderId="154" xfId="0" applyFont="1" applyFill="1" applyBorder="1"/>
    <xf numFmtId="0" fontId="160" fillId="28" borderId="141" xfId="0" applyFont="1" applyFill="1" applyBorder="1"/>
    <xf numFmtId="0" fontId="160" fillId="28" borderId="0" xfId="0" applyFont="1" applyFill="1"/>
    <xf numFmtId="0" fontId="160" fillId="28" borderId="142" xfId="0" applyFont="1" applyFill="1" applyBorder="1"/>
    <xf numFmtId="0" fontId="161" fillId="26" borderId="0" xfId="0" applyFont="1" applyFill="1" applyAlignment="1">
      <alignment horizontal="center"/>
    </xf>
    <xf numFmtId="9" fontId="161" fillId="26" borderId="141" xfId="2" applyFont="1" applyFill="1" applyBorder="1"/>
    <xf numFmtId="37" fontId="161" fillId="26" borderId="0" xfId="0" applyNumberFormat="1" applyFont="1" applyFill="1"/>
    <xf numFmtId="37" fontId="161" fillId="26" borderId="142" xfId="0" applyNumberFormat="1" applyFont="1" applyFill="1" applyBorder="1" applyProtection="1">
      <protection locked="0"/>
    </xf>
    <xf numFmtId="9" fontId="161" fillId="26" borderId="143" xfId="2" applyFont="1" applyFill="1" applyBorder="1"/>
    <xf numFmtId="37" fontId="161" fillId="26" borderId="144" xfId="0" applyNumberFormat="1" applyFont="1" applyFill="1" applyBorder="1"/>
    <xf numFmtId="37" fontId="161" fillId="26" borderId="145" xfId="0" applyNumberFormat="1" applyFont="1" applyFill="1" applyBorder="1"/>
    <xf numFmtId="37" fontId="161" fillId="26" borderId="145" xfId="0" applyNumberFormat="1" applyFont="1" applyFill="1" applyBorder="1" applyProtection="1">
      <protection locked="0"/>
    </xf>
    <xf numFmtId="0" fontId="161" fillId="26" borderId="143" xfId="0" applyFont="1" applyFill="1" applyBorder="1"/>
    <xf numFmtId="0" fontId="161" fillId="26" borderId="144" xfId="0" applyFont="1" applyFill="1" applyBorder="1"/>
    <xf numFmtId="0" fontId="161" fillId="26" borderId="146" xfId="0" applyFont="1" applyFill="1" applyBorder="1"/>
    <xf numFmtId="0" fontId="161" fillId="26" borderId="147" xfId="0" applyFont="1" applyFill="1" applyBorder="1"/>
    <xf numFmtId="37" fontId="161" fillId="26" borderId="148" xfId="0" applyNumberFormat="1" applyFont="1" applyFill="1" applyBorder="1"/>
    <xf numFmtId="37" fontId="161" fillId="26" borderId="148" xfId="0" applyNumberFormat="1" applyFont="1" applyFill="1" applyBorder="1" applyProtection="1">
      <protection locked="0"/>
    </xf>
    <xf numFmtId="0" fontId="160" fillId="27" borderId="155" xfId="0" applyFont="1" applyFill="1" applyBorder="1" applyAlignment="1">
      <alignment horizontal="center"/>
    </xf>
    <xf numFmtId="37" fontId="160" fillId="27" borderId="156" xfId="0" applyNumberFormat="1" applyFont="1" applyFill="1" applyBorder="1"/>
    <xf numFmtId="0" fontId="161" fillId="28" borderId="143" xfId="0" applyFont="1" applyFill="1" applyBorder="1"/>
    <xf numFmtId="0" fontId="161" fillId="28" borderId="144" xfId="0" applyFont="1" applyFill="1" applyBorder="1"/>
    <xf numFmtId="37" fontId="160" fillId="28" borderId="142" xfId="0" applyNumberFormat="1" applyFont="1" applyFill="1" applyBorder="1"/>
    <xf numFmtId="0" fontId="162" fillId="26" borderId="0" xfId="0" applyFont="1" applyFill="1"/>
    <xf numFmtId="37" fontId="162" fillId="26" borderId="0" xfId="0" applyNumberFormat="1" applyFont="1" applyFill="1"/>
    <xf numFmtId="0" fontId="163" fillId="26" borderId="0" xfId="0" applyFont="1" applyFill="1"/>
    <xf numFmtId="0" fontId="164" fillId="26" borderId="0" xfId="0" applyFont="1" applyFill="1"/>
    <xf numFmtId="0" fontId="161" fillId="26" borderId="141" xfId="0" applyFont="1" applyFill="1" applyBorder="1" applyAlignment="1">
      <alignment horizontal="center"/>
    </xf>
    <xf numFmtId="0" fontId="161" fillId="26" borderId="142" xfId="0" applyFont="1" applyFill="1" applyBorder="1" applyAlignment="1">
      <alignment horizontal="center"/>
    </xf>
    <xf numFmtId="3" fontId="161" fillId="26" borderId="145" xfId="0" applyNumberFormat="1" applyFont="1" applyFill="1" applyBorder="1" applyAlignment="1" applyProtection="1">
      <alignment horizontal="center"/>
      <protection locked="0"/>
    </xf>
    <xf numFmtId="3" fontId="161" fillId="26" borderId="143" xfId="0" applyNumberFormat="1" applyFont="1" applyFill="1" applyBorder="1"/>
    <xf numFmtId="3" fontId="161" fillId="26" borderId="144" xfId="0" applyNumberFormat="1" applyFont="1" applyFill="1" applyBorder="1"/>
    <xf numFmtId="3" fontId="161" fillId="26" borderId="145" xfId="0" applyNumberFormat="1" applyFont="1" applyFill="1" applyBorder="1"/>
    <xf numFmtId="0" fontId="160" fillId="26" borderId="141" xfId="0" applyFont="1" applyFill="1" applyBorder="1"/>
    <xf numFmtId="0" fontId="160" fillId="26" borderId="0" xfId="0" applyFont="1" applyFill="1"/>
    <xf numFmtId="0" fontId="160" fillId="26" borderId="142" xfId="0" applyFont="1" applyFill="1" applyBorder="1"/>
    <xf numFmtId="0" fontId="161" fillId="26" borderId="141" xfId="0" applyFont="1" applyFill="1" applyBorder="1" applyAlignment="1">
      <alignment horizontal="right"/>
    </xf>
    <xf numFmtId="173" fontId="161" fillId="26" borderId="0" xfId="0" applyNumberFormat="1" applyFont="1" applyFill="1"/>
    <xf numFmtId="37" fontId="163" fillId="26" borderId="0" xfId="0" applyNumberFormat="1" applyFont="1" applyFill="1"/>
    <xf numFmtId="37" fontId="161" fillId="26" borderId="141" xfId="0" applyNumberFormat="1" applyFont="1" applyFill="1" applyBorder="1"/>
    <xf numFmtId="37" fontId="161" fillId="26" borderId="141" xfId="0" applyNumberFormat="1" applyFont="1" applyFill="1" applyBorder="1" applyProtection="1">
      <protection locked="0"/>
    </xf>
    <xf numFmtId="37" fontId="161" fillId="26" borderId="0" xfId="0" applyNumberFormat="1" applyFont="1" applyFill="1" applyProtection="1">
      <protection locked="0"/>
    </xf>
    <xf numFmtId="173" fontId="161" fillId="26" borderId="142" xfId="0" applyNumberFormat="1" applyFont="1" applyFill="1" applyBorder="1"/>
    <xf numFmtId="37" fontId="161" fillId="26" borderId="143" xfId="0" applyNumberFormat="1" applyFont="1" applyFill="1" applyBorder="1"/>
    <xf numFmtId="2" fontId="161" fillId="26" borderId="144" xfId="0" applyNumberFormat="1" applyFont="1" applyFill="1" applyBorder="1"/>
    <xf numFmtId="173" fontId="161" fillId="26" borderId="145" xfId="0" applyNumberFormat="1" applyFont="1" applyFill="1" applyBorder="1"/>
    <xf numFmtId="172" fontId="161" fillId="26" borderId="0" xfId="0" applyNumberFormat="1" applyFont="1" applyFill="1"/>
    <xf numFmtId="174" fontId="161" fillId="26" borderId="0" xfId="0" applyNumberFormat="1" applyFont="1" applyFill="1"/>
    <xf numFmtId="37" fontId="160" fillId="26" borderId="141" xfId="0" applyNumberFormat="1" applyFont="1" applyFill="1" applyBorder="1"/>
    <xf numFmtId="172" fontId="160" fillId="26" borderId="0" xfId="0" applyNumberFormat="1" applyFont="1" applyFill="1"/>
    <xf numFmtId="37" fontId="160" fillId="26" borderId="143" xfId="0" applyNumberFormat="1" applyFont="1" applyFill="1" applyBorder="1"/>
    <xf numFmtId="174" fontId="161" fillId="26" borderId="144" xfId="0" applyNumberFormat="1" applyFont="1" applyFill="1" applyBorder="1"/>
    <xf numFmtId="37" fontId="160" fillId="28" borderId="149" xfId="0" applyNumberFormat="1" applyFont="1" applyFill="1" applyBorder="1"/>
    <xf numFmtId="37" fontId="160" fillId="28" borderId="150" xfId="0" applyNumberFormat="1" applyFont="1" applyFill="1" applyBorder="1"/>
    <xf numFmtId="37" fontId="160" fillId="28" borderId="151" xfId="0" applyNumberFormat="1" applyFont="1" applyFill="1" applyBorder="1"/>
    <xf numFmtId="37" fontId="160" fillId="28" borderId="143" xfId="0" applyNumberFormat="1" applyFont="1" applyFill="1" applyBorder="1"/>
    <xf numFmtId="39" fontId="160" fillId="28" borderId="144" xfId="0" applyNumberFormat="1" applyFont="1" applyFill="1" applyBorder="1"/>
    <xf numFmtId="173" fontId="160" fillId="26" borderId="142" xfId="0" applyNumberFormat="1" applyFont="1" applyFill="1" applyBorder="1"/>
    <xf numFmtId="172" fontId="161" fillId="26" borderId="0" xfId="0" applyNumberFormat="1" applyFont="1" applyFill="1" applyProtection="1">
      <protection locked="0"/>
    </xf>
    <xf numFmtId="172" fontId="161" fillId="26" borderId="144" xfId="0" applyNumberFormat="1" applyFont="1" applyFill="1" applyBorder="1"/>
    <xf numFmtId="37" fontId="160" fillId="27" borderId="150" xfId="0" applyNumberFormat="1" applyFont="1" applyFill="1" applyBorder="1"/>
    <xf numFmtId="173" fontId="160" fillId="27" borderId="154" xfId="0" applyNumberFormat="1" applyFont="1" applyFill="1" applyBorder="1"/>
    <xf numFmtId="173" fontId="160" fillId="28" borderId="142" xfId="0" applyNumberFormat="1" applyFont="1" applyFill="1" applyBorder="1"/>
    <xf numFmtId="0" fontId="161" fillId="26" borderId="145" xfId="0" applyFont="1" applyFill="1" applyBorder="1"/>
    <xf numFmtId="173" fontId="161" fillId="26" borderId="0" xfId="2" applyNumberFormat="1" applyFont="1" applyFill="1"/>
    <xf numFmtId="173" fontId="161" fillId="26" borderId="147" xfId="0" applyNumberFormat="1" applyFont="1" applyFill="1" applyBorder="1"/>
    <xf numFmtId="37" fontId="161" fillId="26" borderId="146" xfId="0" applyNumberFormat="1" applyFont="1" applyFill="1" applyBorder="1" applyProtection="1">
      <protection locked="0"/>
    </xf>
    <xf numFmtId="173" fontId="160" fillId="27" borderId="150" xfId="0" applyNumberFormat="1" applyFont="1" applyFill="1" applyBorder="1"/>
    <xf numFmtId="37" fontId="160" fillId="28" borderId="141" xfId="0" applyNumberFormat="1" applyFont="1" applyFill="1" applyBorder="1"/>
    <xf numFmtId="172" fontId="160" fillId="28" borderId="0" xfId="0" applyNumberFormat="1" applyFont="1" applyFill="1"/>
    <xf numFmtId="37" fontId="160" fillId="26" borderId="0" xfId="0" applyNumberFormat="1" applyFont="1" applyFill="1"/>
    <xf numFmtId="0" fontId="161" fillId="27" borderId="157" xfId="0" applyFont="1" applyFill="1" applyBorder="1"/>
    <xf numFmtId="0" fontId="161" fillId="27" borderId="158" xfId="0" applyFont="1" applyFill="1" applyBorder="1"/>
    <xf numFmtId="37" fontId="160" fillId="27" borderId="159" xfId="0" applyNumberFormat="1" applyFont="1" applyFill="1" applyBorder="1"/>
    <xf numFmtId="0" fontId="163" fillId="26" borderId="0" xfId="0" applyFont="1" applyFill="1" applyAlignment="1">
      <alignment horizontal="center"/>
    </xf>
    <xf numFmtId="0" fontId="163" fillId="26" borderId="153" xfId="0" applyFont="1" applyFill="1" applyBorder="1" applyAlignment="1">
      <alignment horizontal="center"/>
    </xf>
    <xf numFmtId="37" fontId="163" fillId="26" borderId="153" xfId="0" applyNumberFormat="1" applyFont="1" applyFill="1" applyBorder="1" applyAlignment="1">
      <alignment horizontal="center"/>
    </xf>
    <xf numFmtId="0" fontId="161" fillId="26" borderId="160" xfId="0" applyFont="1" applyFill="1" applyBorder="1" applyAlignment="1">
      <alignment horizontal="center"/>
    </xf>
    <xf numFmtId="0" fontId="161" fillId="26" borderId="144" xfId="0" applyFont="1" applyFill="1" applyBorder="1" applyAlignment="1">
      <alignment horizontal="center"/>
    </xf>
    <xf numFmtId="0" fontId="161" fillId="26" borderId="161" xfId="0" applyFont="1" applyFill="1" applyBorder="1" applyAlignment="1">
      <alignment horizontal="center"/>
    </xf>
    <xf numFmtId="37" fontId="165" fillId="26" borderId="160" xfId="0" applyNumberFormat="1" applyFont="1" applyFill="1" applyBorder="1"/>
    <xf numFmtId="37" fontId="165" fillId="26" borderId="144" xfId="0" applyNumberFormat="1" applyFont="1" applyFill="1" applyBorder="1"/>
    <xf numFmtId="37" fontId="165" fillId="26" borderId="161" xfId="0" applyNumberFormat="1" applyFont="1" applyFill="1" applyBorder="1"/>
    <xf numFmtId="37" fontId="166" fillId="27" borderId="160" xfId="0" applyNumberFormat="1" applyFont="1" applyFill="1" applyBorder="1"/>
    <xf numFmtId="37" fontId="166" fillId="27" borderId="144" xfId="0" applyNumberFormat="1" applyFont="1" applyFill="1" applyBorder="1"/>
    <xf numFmtId="37" fontId="166" fillId="27" borderId="161" xfId="0" applyNumberFormat="1" applyFont="1" applyFill="1" applyBorder="1"/>
    <xf numFmtId="37" fontId="165" fillId="26" borderId="162" xfId="0" applyNumberFormat="1" applyFont="1" applyFill="1" applyBorder="1"/>
    <xf numFmtId="0" fontId="165" fillId="26" borderId="0" xfId="0" applyFont="1" applyFill="1"/>
    <xf numFmtId="37" fontId="165" fillId="26" borderId="163" xfId="0" applyNumberFormat="1" applyFont="1" applyFill="1" applyBorder="1"/>
    <xf numFmtId="173" fontId="165" fillId="26" borderId="162" xfId="2" applyNumberFormat="1" applyFont="1" applyFill="1" applyBorder="1"/>
    <xf numFmtId="172" fontId="165" fillId="26" borderId="0" xfId="0" applyNumberFormat="1" applyFont="1" applyFill="1"/>
    <xf numFmtId="0" fontId="165" fillId="26" borderId="162" xfId="0" applyFont="1" applyFill="1" applyBorder="1"/>
    <xf numFmtId="173" fontId="165" fillId="26" borderId="160" xfId="2" applyNumberFormat="1" applyFont="1" applyFill="1" applyBorder="1"/>
    <xf numFmtId="172" fontId="165" fillId="26" borderId="144" xfId="0" applyNumberFormat="1" applyFont="1" applyFill="1" applyBorder="1"/>
    <xf numFmtId="0" fontId="165" fillId="26" borderId="160" xfId="0" applyFont="1" applyFill="1" applyBorder="1"/>
    <xf numFmtId="37" fontId="165" fillId="26" borderId="163" xfId="0" applyNumberFormat="1" applyFont="1" applyFill="1" applyBorder="1" applyProtection="1">
      <protection locked="0"/>
    </xf>
    <xf numFmtId="173" fontId="165" fillId="26" borderId="144" xfId="2" applyNumberFormat="1" applyFont="1" applyFill="1" applyBorder="1"/>
    <xf numFmtId="173" fontId="165" fillId="26" borderId="0" xfId="2" applyNumberFormat="1" applyFont="1" applyFill="1"/>
    <xf numFmtId="0" fontId="165" fillId="26" borderId="164" xfId="0" applyFont="1" applyFill="1" applyBorder="1"/>
    <xf numFmtId="172" fontId="165" fillId="26" borderId="147" xfId="0" applyNumberFormat="1" applyFont="1" applyFill="1" applyBorder="1"/>
    <xf numFmtId="37" fontId="165" fillId="26" borderId="165" xfId="0" applyNumberFormat="1" applyFont="1" applyFill="1" applyBorder="1"/>
    <xf numFmtId="37" fontId="165" fillId="26" borderId="161" xfId="0" applyNumberFormat="1" applyFont="1" applyFill="1" applyBorder="1" applyProtection="1">
      <protection locked="0"/>
    </xf>
    <xf numFmtId="0" fontId="167" fillId="26" borderId="162" xfId="0" applyFont="1" applyFill="1" applyBorder="1"/>
    <xf numFmtId="0" fontId="167" fillId="26" borderId="0" xfId="0" applyFont="1" applyFill="1"/>
    <xf numFmtId="37" fontId="167" fillId="26" borderId="163" xfId="0" applyNumberFormat="1" applyFont="1" applyFill="1" applyBorder="1"/>
    <xf numFmtId="173" fontId="166" fillId="26" borderId="162" xfId="0" applyNumberFormat="1" applyFont="1" applyFill="1" applyBorder="1"/>
    <xf numFmtId="0" fontId="166" fillId="26" borderId="0" xfId="0" applyFont="1" applyFill="1"/>
    <xf numFmtId="173" fontId="166" fillId="26" borderId="160" xfId="0" applyNumberFormat="1" applyFont="1" applyFill="1" applyBorder="1"/>
    <xf numFmtId="0" fontId="166" fillId="27" borderId="166" xfId="0" applyFont="1" applyFill="1" applyBorder="1" applyAlignment="1">
      <alignment horizontal="center"/>
    </xf>
    <xf numFmtId="173" fontId="166" fillId="27" borderId="167" xfId="0" applyNumberFormat="1" applyFont="1" applyFill="1" applyBorder="1"/>
    <xf numFmtId="37" fontId="166" fillId="27" borderId="168" xfId="0" applyNumberFormat="1" applyFont="1" applyFill="1" applyBorder="1"/>
    <xf numFmtId="0" fontId="166" fillId="27" borderId="169" xfId="0" applyFont="1" applyFill="1" applyBorder="1" applyAlignment="1">
      <alignment horizontal="center"/>
    </xf>
    <xf numFmtId="173" fontId="166" fillId="27" borderId="158" xfId="0" applyNumberFormat="1" applyFont="1" applyFill="1" applyBorder="1"/>
    <xf numFmtId="37" fontId="166" fillId="27" borderId="170" xfId="0" applyNumberFormat="1" applyFont="1" applyFill="1" applyBorder="1"/>
    <xf numFmtId="39" fontId="165" fillId="26" borderId="0" xfId="0" applyNumberFormat="1" applyFont="1" applyFill="1"/>
    <xf numFmtId="0" fontId="166" fillId="27" borderId="171" xfId="0" applyFont="1" applyFill="1" applyBorder="1" applyAlignment="1">
      <alignment horizontal="center"/>
    </xf>
    <xf numFmtId="173" fontId="166" fillId="27" borderId="171" xfId="0" applyNumberFormat="1" applyFont="1" applyFill="1" applyBorder="1"/>
    <xf numFmtId="37" fontId="166" fillId="27" borderId="171" xfId="0" applyNumberFormat="1" applyFont="1" applyFill="1" applyBorder="1"/>
    <xf numFmtId="0" fontId="166" fillId="27" borderId="172" xfId="0" applyFont="1" applyFill="1" applyBorder="1" applyAlignment="1">
      <alignment horizontal="center"/>
    </xf>
    <xf numFmtId="37" fontId="166" fillId="27" borderId="173" xfId="0" applyNumberFormat="1" applyFont="1" applyFill="1" applyBorder="1"/>
    <xf numFmtId="0" fontId="169" fillId="26" borderId="0" xfId="0" applyFont="1" applyFill="1"/>
    <xf numFmtId="0" fontId="169" fillId="26" borderId="162" xfId="0" applyFont="1" applyFill="1" applyBorder="1"/>
    <xf numFmtId="0" fontId="169" fillId="26" borderId="163" xfId="0" applyFont="1" applyFill="1" applyBorder="1"/>
    <xf numFmtId="37" fontId="165" fillId="26" borderId="0" xfId="0" applyNumberFormat="1" applyFont="1" applyFill="1"/>
    <xf numFmtId="0" fontId="163" fillId="26" borderId="162" xfId="0" applyFont="1" applyFill="1" applyBorder="1"/>
    <xf numFmtId="0" fontId="161" fillId="26" borderId="162" xfId="0" applyFont="1" applyFill="1" applyBorder="1"/>
    <xf numFmtId="0" fontId="160" fillId="26" borderId="162" xfId="0" applyFont="1" applyFill="1" applyBorder="1"/>
    <xf numFmtId="0" fontId="166" fillId="27" borderId="174" xfId="0" applyFont="1" applyFill="1" applyBorder="1" applyAlignment="1">
      <alignment horizontal="center"/>
    </xf>
    <xf numFmtId="173" fontId="166" fillId="27" borderId="174" xfId="0" applyNumberFormat="1" applyFont="1" applyFill="1" applyBorder="1"/>
    <xf numFmtId="37" fontId="166" fillId="27" borderId="174" xfId="0" applyNumberFormat="1" applyFont="1" applyFill="1" applyBorder="1"/>
    <xf numFmtId="0" fontId="166" fillId="27" borderId="175" xfId="0" applyFont="1" applyFill="1" applyBorder="1" applyAlignment="1">
      <alignment horizontal="center"/>
    </xf>
    <xf numFmtId="37" fontId="166" fillId="27" borderId="176" xfId="0" applyNumberFormat="1" applyFont="1" applyFill="1" applyBorder="1"/>
    <xf numFmtId="0" fontId="148" fillId="29" borderId="1" xfId="0" applyFont="1" applyFill="1" applyBorder="1"/>
    <xf numFmtId="0" fontId="148" fillId="29" borderId="1" xfId="0" applyFont="1" applyFill="1" applyBorder="1" applyAlignment="1">
      <alignment horizontal="center" vertical="center"/>
    </xf>
    <xf numFmtId="0" fontId="148" fillId="29" borderId="1" xfId="0" applyFont="1" applyFill="1" applyBorder="1" applyAlignment="1">
      <alignment horizontal="right"/>
    </xf>
    <xf numFmtId="173" fontId="120" fillId="3" borderId="13" xfId="2" applyNumberFormat="1" applyFont="1" applyFill="1" applyBorder="1"/>
    <xf numFmtId="3" fontId="127" fillId="0" borderId="94" xfId="0" applyNumberFormat="1" applyFont="1" applyBorder="1"/>
    <xf numFmtId="3" fontId="127" fillId="0" borderId="21" xfId="0" applyNumberFormat="1" applyFont="1" applyBorder="1"/>
    <xf numFmtId="173" fontId="120" fillId="3" borderId="36" xfId="2" applyNumberFormat="1" applyFont="1" applyFill="1" applyBorder="1"/>
    <xf numFmtId="0" fontId="148" fillId="29" borderId="1" xfId="0" applyFont="1" applyFill="1" applyBorder="1" applyAlignment="1">
      <alignment vertical="center"/>
    </xf>
    <xf numFmtId="0" fontId="121" fillId="0" borderId="1" xfId="0" applyFont="1" applyBorder="1" applyAlignment="1">
      <alignment horizontal="right" vertical="center"/>
    </xf>
    <xf numFmtId="0" fontId="121" fillId="0" borderId="1" xfId="0" applyFont="1" applyBorder="1" applyAlignment="1">
      <alignment horizontal="center" vertical="center"/>
    </xf>
    <xf numFmtId="0" fontId="121" fillId="0" borderId="1" xfId="0" applyFont="1" applyBorder="1"/>
    <xf numFmtId="0" fontId="121" fillId="0" borderId="1" xfId="0" applyFont="1" applyBorder="1" applyAlignment="1">
      <alignment horizontal="right"/>
    </xf>
    <xf numFmtId="43" fontId="126" fillId="0" borderId="0" xfId="1" applyFont="1"/>
    <xf numFmtId="37" fontId="127" fillId="0" borderId="21" xfId="0" applyNumberFormat="1" applyFont="1" applyBorder="1"/>
    <xf numFmtId="37" fontId="128" fillId="0" borderId="1" xfId="0" applyNumberFormat="1" applyFont="1" applyBorder="1"/>
    <xf numFmtId="0" fontId="116" fillId="0" borderId="177" xfId="0" applyFont="1" applyBorder="1" applyAlignment="1">
      <alignment horizontal="center" vertical="center"/>
    </xf>
    <xf numFmtId="0" fontId="117" fillId="0" borderId="179" xfId="0" applyFont="1" applyBorder="1" applyAlignment="1">
      <alignment horizontal="center" vertical="center"/>
    </xf>
    <xf numFmtId="167" fontId="116" fillId="0" borderId="180" xfId="0" applyNumberFormat="1" applyFont="1" applyBorder="1" applyAlignment="1">
      <alignment horizontal="center" vertical="center"/>
    </xf>
    <xf numFmtId="167" fontId="117" fillId="0" borderId="180" xfId="0" applyNumberFormat="1" applyFont="1" applyBorder="1" applyAlignment="1">
      <alignment horizontal="center" vertical="center"/>
    </xf>
    <xf numFmtId="0" fontId="117" fillId="0" borderId="181" xfId="0" applyFont="1" applyBorder="1" applyAlignment="1">
      <alignment horizontal="center" vertical="center"/>
    </xf>
    <xf numFmtId="167" fontId="117" fillId="0" borderId="182" xfId="0" applyNumberFormat="1" applyFont="1" applyBorder="1" applyAlignment="1">
      <alignment horizontal="center" vertical="center"/>
    </xf>
    <xf numFmtId="0" fontId="160" fillId="26" borderId="138" xfId="0" applyFont="1" applyFill="1" applyBorder="1" applyAlignment="1">
      <alignment horizontal="center"/>
    </xf>
    <xf numFmtId="0" fontId="160" fillId="26" borderId="139" xfId="0" applyFont="1" applyFill="1" applyBorder="1" applyAlignment="1">
      <alignment horizontal="center"/>
    </xf>
    <xf numFmtId="0" fontId="160" fillId="26" borderId="140" xfId="0" applyFont="1" applyFill="1" applyBorder="1" applyAlignment="1">
      <alignment horizontal="center"/>
    </xf>
    <xf numFmtId="0" fontId="121" fillId="0" borderId="14" xfId="0" applyFont="1" applyBorder="1" applyAlignment="1">
      <alignment horizontal="center"/>
    </xf>
    <xf numFmtId="0" fontId="124" fillId="0" borderId="14" xfId="0" applyFont="1" applyBorder="1"/>
    <xf numFmtId="167" fontId="116" fillId="0" borderId="1" xfId="0" applyNumberFormat="1" applyFont="1" applyBorder="1" applyAlignment="1">
      <alignment horizontal="center" vertical="center"/>
    </xf>
    <xf numFmtId="167" fontId="117" fillId="0" borderId="1" xfId="0" applyNumberFormat="1" applyFont="1" applyBorder="1" applyAlignment="1">
      <alignment horizontal="center" vertical="center"/>
    </xf>
    <xf numFmtId="0" fontId="144" fillId="0" borderId="183" xfId="0" applyFont="1" applyBorder="1" applyAlignment="1">
      <alignment horizontal="center" vertical="center"/>
    </xf>
    <xf numFmtId="0" fontId="141" fillId="0" borderId="178" xfId="0" applyFont="1" applyBorder="1" applyAlignment="1">
      <alignment horizontal="center" vertical="center"/>
    </xf>
    <xf numFmtId="167" fontId="117" fillId="0" borderId="184" xfId="0" applyNumberFormat="1" applyFont="1" applyBorder="1" applyAlignment="1">
      <alignment horizontal="center" vertical="center"/>
    </xf>
    <xf numFmtId="173" fontId="130" fillId="0" borderId="8" xfId="0" applyNumberFormat="1" applyFont="1" applyBorder="1" applyAlignment="1">
      <alignment vertical="center"/>
    </xf>
    <xf numFmtId="173" fontId="130" fillId="0" borderId="9" xfId="0" applyNumberFormat="1" applyFont="1" applyBorder="1" applyAlignment="1">
      <alignment vertical="center"/>
    </xf>
    <xf numFmtId="0" fontId="170" fillId="0" borderId="0" xfId="0" applyFont="1"/>
    <xf numFmtId="0" fontId="170" fillId="0" borderId="0" xfId="0" applyFont="1" applyAlignment="1">
      <alignment horizontal="center"/>
    </xf>
    <xf numFmtId="0" fontId="170" fillId="0" borderId="0" xfId="0" applyFont="1" applyAlignment="1">
      <alignment horizontal="right"/>
    </xf>
    <xf numFmtId="0" fontId="127" fillId="0" borderId="1" xfId="0" applyFont="1" applyBorder="1"/>
    <xf numFmtId="0" fontId="127" fillId="0" borderId="20" xfId="0" applyFont="1" applyBorder="1"/>
    <xf numFmtId="14" fontId="118" fillId="0" borderId="0" xfId="0" applyNumberFormat="1" applyFont="1" applyAlignment="1">
      <alignment horizontal="left"/>
    </xf>
    <xf numFmtId="0" fontId="117" fillId="0" borderId="177" xfId="0" applyFont="1" applyBorder="1"/>
    <xf numFmtId="0" fontId="143" fillId="0" borderId="183" xfId="0" applyFont="1" applyBorder="1"/>
    <xf numFmtId="0" fontId="117" fillId="0" borderId="178" xfId="0" applyFont="1" applyBorder="1"/>
    <xf numFmtId="0" fontId="116" fillId="0" borderId="179" xfId="0" applyFont="1" applyBorder="1" applyAlignment="1">
      <alignment horizontal="left"/>
    </xf>
    <xf numFmtId="167" fontId="116" fillId="0" borderId="1" xfId="0" applyNumberFormat="1" applyFont="1" applyBorder="1" applyAlignment="1">
      <alignment horizontal="center"/>
    </xf>
    <xf numFmtId="0" fontId="117" fillId="0" borderId="180" xfId="0" applyFont="1" applyBorder="1"/>
    <xf numFmtId="167" fontId="117" fillId="0" borderId="1" xfId="0" applyNumberFormat="1" applyFont="1" applyBorder="1" applyAlignment="1">
      <alignment horizontal="right"/>
    </xf>
    <xf numFmtId="0" fontId="117" fillId="0" borderId="179" xfId="0" applyFont="1" applyBorder="1"/>
    <xf numFmtId="0" fontId="117" fillId="0" borderId="1" xfId="0" applyFont="1" applyBorder="1"/>
    <xf numFmtId="0" fontId="116" fillId="0" borderId="181" xfId="0" applyFont="1" applyBorder="1" applyAlignment="1">
      <alignment horizontal="left"/>
    </xf>
    <xf numFmtId="167" fontId="117" fillId="0" borderId="184" xfId="0" applyNumberFormat="1" applyFont="1" applyBorder="1" applyAlignment="1">
      <alignment horizontal="right"/>
    </xf>
    <xf numFmtId="175" fontId="118" fillId="0" borderId="0" xfId="0" applyNumberFormat="1" applyFont="1"/>
    <xf numFmtId="3" fontId="0" fillId="0" borderId="0" xfId="0" applyNumberFormat="1"/>
    <xf numFmtId="10" fontId="126" fillId="0" borderId="0" xfId="0" applyNumberFormat="1" applyFont="1"/>
    <xf numFmtId="170" fontId="126" fillId="0" borderId="0" xfId="1" applyNumberFormat="1" applyFont="1"/>
    <xf numFmtId="180" fontId="118" fillId="0" borderId="0" xfId="3" applyNumberFormat="1" applyFont="1"/>
    <xf numFmtId="180" fontId="118" fillId="10" borderId="1" xfId="3" applyNumberFormat="1" applyFont="1" applyFill="1" applyBorder="1" applyAlignment="1">
      <alignment horizontal="center" vertical="center"/>
    </xf>
    <xf numFmtId="180" fontId="118" fillId="10" borderId="1" xfId="3" applyNumberFormat="1" applyFont="1" applyFill="1" applyBorder="1" applyAlignment="1">
      <alignment horizontal="center"/>
    </xf>
    <xf numFmtId="17" fontId="126" fillId="0" borderId="0" xfId="0" applyNumberFormat="1" applyFont="1" applyAlignment="1">
      <alignment horizontal="right"/>
    </xf>
    <xf numFmtId="10" fontId="0" fillId="0" borderId="0" xfId="0" applyNumberFormat="1"/>
    <xf numFmtId="10" fontId="117" fillId="0" borderId="180" xfId="0" applyNumberFormat="1" applyFont="1" applyBorder="1" applyAlignment="1">
      <alignment horizontal="center"/>
    </xf>
    <xf numFmtId="0" fontId="118" fillId="31" borderId="0" xfId="0" applyFont="1" applyFill="1" applyAlignment="1">
      <alignment horizontal="center"/>
    </xf>
    <xf numFmtId="0" fontId="118" fillId="32" borderId="0" xfId="0" applyFont="1" applyFill="1" applyAlignment="1">
      <alignment horizontal="center"/>
    </xf>
    <xf numFmtId="3" fontId="130" fillId="3" borderId="29" xfId="0" applyNumberFormat="1" applyFont="1" applyFill="1" applyBorder="1" applyAlignment="1">
      <alignment horizontal="right"/>
    </xf>
    <xf numFmtId="1" fontId="127" fillId="0" borderId="14" xfId="0" applyNumberFormat="1" applyFont="1" applyBorder="1"/>
    <xf numFmtId="1" fontId="127" fillId="0" borderId="91" xfId="0" applyNumberFormat="1" applyFont="1" applyBorder="1"/>
    <xf numFmtId="37" fontId="128" fillId="30" borderId="0" xfId="0" applyNumberFormat="1" applyFont="1" applyFill="1"/>
    <xf numFmtId="37" fontId="128" fillId="0" borderId="109" xfId="0" applyNumberFormat="1" applyFont="1" applyBorder="1"/>
    <xf numFmtId="170" fontId="127" fillId="0" borderId="0" xfId="1" applyNumberFormat="1" applyFont="1"/>
    <xf numFmtId="0" fontId="0" fillId="33" borderId="0" xfId="0" applyFill="1"/>
    <xf numFmtId="49" fontId="112" fillId="0" borderId="1" xfId="10" applyNumberFormat="1" applyAlignment="1">
      <alignment horizontal="left" vertical="center"/>
    </xf>
    <xf numFmtId="43" fontId="112" fillId="0" borderId="1" xfId="1" applyFont="1" applyBorder="1" applyAlignment="1">
      <alignment horizontal="left" vertical="center"/>
    </xf>
    <xf numFmtId="37" fontId="0" fillId="0" borderId="0" xfId="0" applyNumberFormat="1"/>
    <xf numFmtId="0" fontId="158" fillId="23" borderId="0" xfId="0" applyFont="1" applyFill="1" applyAlignment="1">
      <alignment horizontal="left" vertical="top"/>
    </xf>
    <xf numFmtId="3" fontId="120" fillId="0" borderId="0" xfId="0" applyNumberFormat="1" applyFont="1"/>
    <xf numFmtId="0" fontId="81" fillId="30" borderId="1" xfId="2755" applyFill="1"/>
    <xf numFmtId="181" fontId="81" fillId="30" borderId="1" xfId="2755" applyNumberFormat="1" applyFill="1" applyAlignment="1">
      <alignment horizontal="right" vertical="center"/>
    </xf>
    <xf numFmtId="182" fontId="81" fillId="30" borderId="1" xfId="2755" applyNumberFormat="1" applyFill="1" applyAlignment="1">
      <alignment horizontal="right" vertical="center"/>
    </xf>
    <xf numFmtId="49" fontId="81" fillId="30" borderId="1" xfId="2755" applyNumberFormat="1" applyFill="1" applyAlignment="1">
      <alignment horizontal="left" vertical="center"/>
    </xf>
    <xf numFmtId="182" fontId="77" fillId="31" borderId="1" xfId="2811" applyNumberFormat="1" applyFill="1" applyAlignment="1">
      <alignment horizontal="right" vertical="center"/>
    </xf>
    <xf numFmtId="0" fontId="77" fillId="0" borderId="1" xfId="2811"/>
    <xf numFmtId="49" fontId="172" fillId="0" borderId="1" xfId="2811" applyNumberFormat="1" applyFont="1" applyAlignment="1">
      <alignment horizontal="left" vertical="center"/>
    </xf>
    <xf numFmtId="49" fontId="77" fillId="0" borderId="1" xfId="2811" applyNumberFormat="1" applyAlignment="1">
      <alignment horizontal="left" vertical="center"/>
    </xf>
    <xf numFmtId="181" fontId="172" fillId="0" borderId="1" xfId="2811" applyNumberFormat="1" applyFont="1" applyAlignment="1">
      <alignment horizontal="right" vertical="center"/>
    </xf>
    <xf numFmtId="181" fontId="77" fillId="0" borderId="1" xfId="2811" applyNumberFormat="1" applyAlignment="1">
      <alignment horizontal="right" vertical="center"/>
    </xf>
    <xf numFmtId="182" fontId="172" fillId="0" borderId="1" xfId="2811" applyNumberFormat="1" applyFont="1" applyAlignment="1">
      <alignment horizontal="right" vertical="center"/>
    </xf>
    <xf numFmtId="182" fontId="77" fillId="0" borderId="1" xfId="2811" applyNumberFormat="1" applyAlignment="1">
      <alignment horizontal="right" vertical="center"/>
    </xf>
    <xf numFmtId="49" fontId="141" fillId="0" borderId="1" xfId="4224" applyNumberFormat="1" applyFont="1" applyAlignment="1">
      <alignment horizontal="center" vertical="center"/>
    </xf>
    <xf numFmtId="182" fontId="77" fillId="31" borderId="1" xfId="5565" applyNumberFormat="1" applyFill="1" applyAlignment="1">
      <alignment horizontal="right" vertical="center"/>
    </xf>
    <xf numFmtId="0" fontId="77" fillId="0" borderId="1" xfId="5565"/>
    <xf numFmtId="49" fontId="172" fillId="0" borderId="1" xfId="5565" applyNumberFormat="1" applyFont="1" applyAlignment="1">
      <alignment horizontal="left" vertical="center"/>
    </xf>
    <xf numFmtId="49" fontId="77" fillId="0" borderId="1" xfId="5565" applyNumberFormat="1" applyAlignment="1">
      <alignment horizontal="left" vertical="center"/>
    </xf>
    <xf numFmtId="181" fontId="172" fillId="0" borderId="1" xfId="5565" applyNumberFormat="1" applyFont="1" applyAlignment="1">
      <alignment horizontal="right" vertical="center"/>
    </xf>
    <xf numFmtId="181" fontId="77" fillId="0" borderId="1" xfId="5565" applyNumberFormat="1" applyAlignment="1">
      <alignment horizontal="right" vertical="center"/>
    </xf>
    <xf numFmtId="182" fontId="172" fillId="0" borderId="1" xfId="5565" applyNumberFormat="1" applyFont="1" applyAlignment="1">
      <alignment horizontal="right" vertical="center"/>
    </xf>
    <xf numFmtId="182" fontId="77" fillId="0" borderId="1" xfId="5565" applyNumberFormat="1" applyAlignment="1">
      <alignment horizontal="right" vertical="center"/>
    </xf>
    <xf numFmtId="49" fontId="141" fillId="0" borderId="1" xfId="5551" applyNumberFormat="1" applyFont="1" applyAlignment="1">
      <alignment horizontal="center" vertical="center"/>
    </xf>
    <xf numFmtId="165" fontId="127" fillId="0" borderId="8" xfId="0" applyNumberFormat="1" applyFont="1" applyBorder="1"/>
    <xf numFmtId="165" fontId="126" fillId="0" borderId="0" xfId="0" applyNumberFormat="1" applyFont="1"/>
    <xf numFmtId="43" fontId="131" fillId="0" borderId="0" xfId="1" applyFont="1"/>
    <xf numFmtId="10" fontId="131" fillId="0" borderId="0" xfId="2" applyNumberFormat="1" applyFont="1"/>
    <xf numFmtId="3" fontId="127" fillId="0" borderId="1" xfId="0" applyNumberFormat="1" applyFont="1" applyBorder="1"/>
    <xf numFmtId="3" fontId="127" fillId="0" borderId="20" xfId="0" applyNumberFormat="1" applyFont="1" applyBorder="1"/>
    <xf numFmtId="3" fontId="127" fillId="0" borderId="23" xfId="0" applyNumberFormat="1" applyFont="1" applyBorder="1"/>
    <xf numFmtId="173" fontId="127" fillId="0" borderId="0" xfId="2" applyNumberFormat="1" applyFont="1"/>
    <xf numFmtId="173" fontId="128" fillId="0" borderId="14" xfId="2" applyNumberFormat="1" applyFont="1" applyBorder="1"/>
    <xf numFmtId="173" fontId="128" fillId="0" borderId="0" xfId="2" applyNumberFormat="1" applyFont="1"/>
    <xf numFmtId="10" fontId="117" fillId="0" borderId="182" xfId="0" applyNumberFormat="1" applyFont="1" applyBorder="1" applyAlignment="1">
      <alignment horizontal="center"/>
    </xf>
    <xf numFmtId="0" fontId="62" fillId="0" borderId="0" xfId="0" applyFont="1"/>
    <xf numFmtId="9" fontId="127" fillId="0" borderId="0" xfId="2" applyFont="1" applyAlignment="1">
      <alignment horizontal="right"/>
    </xf>
    <xf numFmtId="9" fontId="127" fillId="0" borderId="0" xfId="2" applyFont="1"/>
    <xf numFmtId="9" fontId="127" fillId="0" borderId="8" xfId="2" applyFont="1" applyFill="1" applyBorder="1"/>
    <xf numFmtId="173" fontId="127" fillId="0" borderId="0" xfId="2" applyNumberFormat="1" applyFont="1" applyFill="1"/>
    <xf numFmtId="9" fontId="129" fillId="0" borderId="0" xfId="2" applyFont="1"/>
    <xf numFmtId="0" fontId="55" fillId="0" borderId="0" xfId="0" applyFont="1"/>
    <xf numFmtId="0" fontId="130" fillId="3" borderId="124" xfId="0" applyFont="1" applyFill="1" applyBorder="1"/>
    <xf numFmtId="0" fontId="130" fillId="3" borderId="125" xfId="0" applyFont="1" applyFill="1" applyBorder="1"/>
    <xf numFmtId="0" fontId="130" fillId="3" borderId="125" xfId="0" applyFont="1" applyFill="1" applyBorder="1" applyAlignment="1">
      <alignment horizontal="center"/>
    </xf>
    <xf numFmtId="173" fontId="130" fillId="3" borderId="125" xfId="0" applyNumberFormat="1" applyFont="1" applyFill="1" applyBorder="1"/>
    <xf numFmtId="37" fontId="130" fillId="3" borderId="125" xfId="0" applyNumberFormat="1" applyFont="1" applyFill="1" applyBorder="1"/>
    <xf numFmtId="173" fontId="130" fillId="3" borderId="126" xfId="0" applyNumberFormat="1" applyFont="1" applyFill="1" applyBorder="1"/>
    <xf numFmtId="9" fontId="130" fillId="3" borderId="107" xfId="2" applyFont="1" applyFill="1" applyBorder="1"/>
    <xf numFmtId="3" fontId="120" fillId="3" borderId="27" xfId="0" applyNumberFormat="1" applyFont="1" applyFill="1" applyBorder="1"/>
    <xf numFmtId="9" fontId="127" fillId="0" borderId="14" xfId="2" applyFont="1" applyBorder="1" applyAlignment="1">
      <alignment horizontal="right"/>
    </xf>
    <xf numFmtId="0" fontId="33" fillId="0" borderId="0" xfId="0" applyFont="1"/>
    <xf numFmtId="3" fontId="43" fillId="0" borderId="0" xfId="0" applyNumberFormat="1" applyFont="1"/>
    <xf numFmtId="173" fontId="127" fillId="0" borderId="1" xfId="0" applyNumberFormat="1" applyFont="1" applyBorder="1"/>
    <xf numFmtId="0" fontId="161" fillId="26" borderId="186" xfId="0" applyFont="1" applyFill="1" applyBorder="1"/>
    <xf numFmtId="0" fontId="160" fillId="26" borderId="186" xfId="0" applyFont="1" applyFill="1" applyBorder="1"/>
    <xf numFmtId="3" fontId="160" fillId="26" borderId="186" xfId="0" applyNumberFormat="1" applyFont="1" applyFill="1" applyBorder="1"/>
    <xf numFmtId="3" fontId="160" fillId="26" borderId="187" xfId="0" applyNumberFormat="1" applyFont="1" applyFill="1" applyBorder="1"/>
    <xf numFmtId="3" fontId="160" fillId="26" borderId="188" xfId="0" applyNumberFormat="1" applyFont="1" applyFill="1" applyBorder="1"/>
    <xf numFmtId="0" fontId="160" fillId="26" borderId="146" xfId="0" applyFont="1" applyFill="1" applyBorder="1"/>
    <xf numFmtId="3" fontId="161" fillId="26" borderId="186" xfId="0" applyNumberFormat="1" applyFont="1" applyFill="1" applyBorder="1"/>
    <xf numFmtId="3" fontId="161" fillId="26" borderId="187" xfId="0" applyNumberFormat="1" applyFont="1" applyFill="1" applyBorder="1"/>
    <xf numFmtId="3" fontId="161" fillId="26" borderId="188" xfId="0" applyNumberFormat="1" applyFont="1" applyFill="1" applyBorder="1"/>
    <xf numFmtId="0" fontId="160" fillId="26" borderId="143" xfId="0" applyFont="1" applyFill="1" applyBorder="1"/>
    <xf numFmtId="0" fontId="160" fillId="27" borderId="149" xfId="0" applyFont="1" applyFill="1" applyBorder="1"/>
    <xf numFmtId="0" fontId="160" fillId="26" borderId="141" xfId="0" applyFont="1" applyFill="1" applyBorder="1" applyAlignment="1">
      <alignment horizontal="left"/>
    </xf>
    <xf numFmtId="0" fontId="160" fillId="27" borderId="189" xfId="0" applyFont="1" applyFill="1" applyBorder="1"/>
    <xf numFmtId="0" fontId="160" fillId="27" borderId="189" xfId="0" applyFont="1" applyFill="1" applyBorder="1" applyAlignment="1">
      <alignment horizontal="center"/>
    </xf>
    <xf numFmtId="173" fontId="160" fillId="27" borderId="190" xfId="0" applyNumberFormat="1" applyFont="1" applyFill="1" applyBorder="1"/>
    <xf numFmtId="37" fontId="160" fillId="27" borderId="191" xfId="0" applyNumberFormat="1" applyFont="1" applyFill="1" applyBorder="1"/>
    <xf numFmtId="0" fontId="165" fillId="26" borderId="141" xfId="0" applyFont="1" applyFill="1" applyBorder="1"/>
    <xf numFmtId="0" fontId="165" fillId="26" borderId="143" xfId="0" applyFont="1" applyFill="1" applyBorder="1"/>
    <xf numFmtId="0" fontId="161" fillId="26" borderId="187" xfId="0" applyFont="1" applyFill="1" applyBorder="1"/>
    <xf numFmtId="37" fontId="161" fillId="26" borderId="188" xfId="0" applyNumberFormat="1" applyFont="1" applyFill="1" applyBorder="1"/>
    <xf numFmtId="37" fontId="161" fillId="26" borderId="188" xfId="0" applyNumberFormat="1" applyFont="1" applyFill="1" applyBorder="1" applyProtection="1">
      <protection locked="0"/>
    </xf>
    <xf numFmtId="0" fontId="165" fillId="28" borderId="141" xfId="0" applyFont="1" applyFill="1" applyBorder="1"/>
    <xf numFmtId="0" fontId="160" fillId="27" borderId="192" xfId="0" applyFont="1" applyFill="1" applyBorder="1"/>
    <xf numFmtId="37" fontId="160" fillId="27" borderId="193" xfId="0" applyNumberFormat="1" applyFont="1" applyFill="1" applyBorder="1"/>
    <xf numFmtId="0" fontId="160" fillId="27" borderId="185" xfId="0" applyFont="1" applyFill="1" applyBorder="1"/>
    <xf numFmtId="173" fontId="160" fillId="27" borderId="194" xfId="0" applyNumberFormat="1" applyFont="1" applyFill="1" applyBorder="1"/>
    <xf numFmtId="0" fontId="160" fillId="27" borderId="195" xfId="0" applyFont="1" applyFill="1" applyBorder="1"/>
    <xf numFmtId="0" fontId="161" fillId="27" borderId="195" xfId="0" applyFont="1" applyFill="1" applyBorder="1"/>
    <xf numFmtId="10" fontId="161" fillId="27" borderId="196" xfId="2" applyNumberFormat="1" applyFont="1" applyFill="1" applyBorder="1"/>
    <xf numFmtId="37" fontId="160" fillId="27" borderId="197" xfId="0" applyNumberFormat="1" applyFont="1" applyFill="1" applyBorder="1"/>
    <xf numFmtId="0" fontId="161" fillId="27" borderId="196" xfId="0" applyFont="1" applyFill="1" applyBorder="1"/>
    <xf numFmtId="0" fontId="174" fillId="26" borderId="0" xfId="0" applyFont="1" applyFill="1"/>
    <xf numFmtId="171" fontId="163" fillId="26" borderId="0" xfId="0" applyNumberFormat="1" applyFont="1" applyFill="1" applyAlignment="1">
      <alignment horizontal="left"/>
    </xf>
    <xf numFmtId="173" fontId="161" fillId="26" borderId="141" xfId="2" applyNumberFormat="1" applyFont="1" applyFill="1" applyBorder="1"/>
    <xf numFmtId="0" fontId="160" fillId="27" borderId="192" xfId="0" applyFont="1" applyFill="1" applyBorder="1" applyAlignment="1">
      <alignment horizontal="center"/>
    </xf>
    <xf numFmtId="173" fontId="160" fillId="27" borderId="198" xfId="0" applyNumberFormat="1" applyFont="1" applyFill="1" applyBorder="1"/>
    <xf numFmtId="10" fontId="160" fillId="27" borderId="196" xfId="2" applyNumberFormat="1" applyFont="1" applyFill="1" applyBorder="1"/>
    <xf numFmtId="0" fontId="160" fillId="27" borderId="196" xfId="0" applyFont="1" applyFill="1" applyBorder="1"/>
    <xf numFmtId="37" fontId="161" fillId="26" borderId="186" xfId="0" applyNumberFormat="1" applyFont="1" applyFill="1" applyBorder="1"/>
    <xf numFmtId="37" fontId="161" fillId="26" borderId="187" xfId="0" applyNumberFormat="1" applyFont="1" applyFill="1" applyBorder="1"/>
    <xf numFmtId="37" fontId="161" fillId="26" borderId="186" xfId="0" applyNumberFormat="1" applyFont="1" applyFill="1" applyBorder="1" applyProtection="1">
      <protection locked="0"/>
    </xf>
    <xf numFmtId="37" fontId="161" fillId="26" borderId="187" xfId="0" applyNumberFormat="1" applyFont="1" applyFill="1" applyBorder="1" applyProtection="1">
      <protection locked="0"/>
    </xf>
    <xf numFmtId="0" fontId="160" fillId="28" borderId="149" xfId="0" applyFont="1" applyFill="1" applyBorder="1"/>
    <xf numFmtId="0" fontId="160" fillId="28" borderId="143" xfId="0" applyFont="1" applyFill="1" applyBorder="1"/>
    <xf numFmtId="0" fontId="160" fillId="28" borderId="186" xfId="0" applyFont="1" applyFill="1" applyBorder="1"/>
    <xf numFmtId="37" fontId="161" fillId="26" borderId="199" xfId="0" applyNumberFormat="1" applyFont="1" applyFill="1" applyBorder="1"/>
    <xf numFmtId="0" fontId="161" fillId="28" borderId="141" xfId="0" applyFont="1" applyFill="1" applyBorder="1"/>
    <xf numFmtId="170" fontId="161" fillId="26" borderId="0" xfId="1" applyNumberFormat="1" applyFont="1" applyFill="1"/>
    <xf numFmtId="170" fontId="161" fillId="26" borderId="0" xfId="1" applyNumberFormat="1" applyFont="1" applyFill="1" applyProtection="1">
      <protection locked="0"/>
    </xf>
    <xf numFmtId="0" fontId="161" fillId="28" borderId="200" xfId="0" applyFont="1" applyFill="1" applyBorder="1"/>
    <xf numFmtId="170" fontId="161" fillId="26" borderId="187" xfId="1" applyNumberFormat="1" applyFont="1" applyFill="1" applyBorder="1"/>
    <xf numFmtId="37" fontId="160" fillId="28" borderId="186" xfId="0" applyNumberFormat="1" applyFont="1" applyFill="1" applyBorder="1"/>
    <xf numFmtId="172" fontId="160" fillId="28" borderId="187" xfId="0" applyNumberFormat="1" applyFont="1" applyFill="1" applyBorder="1"/>
    <xf numFmtId="37" fontId="160" fillId="28" borderId="188" xfId="0" applyNumberFormat="1" applyFont="1" applyFill="1" applyBorder="1"/>
    <xf numFmtId="173" fontId="160" fillId="27" borderId="196" xfId="2" applyNumberFormat="1" applyFont="1" applyFill="1" applyBorder="1"/>
    <xf numFmtId="0" fontId="165" fillId="26" borderId="186" xfId="0" applyFont="1" applyFill="1" applyBorder="1"/>
    <xf numFmtId="0" fontId="160" fillId="27" borderId="201" xfId="0" applyFont="1" applyFill="1" applyBorder="1"/>
    <xf numFmtId="37" fontId="160" fillId="26" borderId="186" xfId="0" applyNumberFormat="1" applyFont="1" applyFill="1" applyBorder="1"/>
    <xf numFmtId="173" fontId="160" fillId="26" borderId="187" xfId="0" applyNumberFormat="1" applyFont="1" applyFill="1" applyBorder="1"/>
    <xf numFmtId="37" fontId="160" fillId="26" borderId="188" xfId="0" applyNumberFormat="1" applyFont="1" applyFill="1" applyBorder="1"/>
    <xf numFmtId="0" fontId="160" fillId="27" borderId="202" xfId="0" applyFont="1" applyFill="1" applyBorder="1"/>
    <xf numFmtId="37" fontId="160" fillId="27" borderId="202" xfId="0" applyNumberFormat="1" applyFont="1" applyFill="1" applyBorder="1"/>
    <xf numFmtId="172" fontId="160" fillId="27" borderId="203" xfId="0" applyNumberFormat="1" applyFont="1" applyFill="1" applyBorder="1"/>
    <xf numFmtId="37" fontId="160" fillId="27" borderId="204" xfId="0" applyNumberFormat="1" applyFont="1" applyFill="1" applyBorder="1"/>
    <xf numFmtId="43" fontId="160" fillId="27" borderId="196" xfId="1" applyFont="1" applyFill="1" applyBorder="1"/>
    <xf numFmtId="0" fontId="165" fillId="26" borderId="200" xfId="0" applyFont="1" applyFill="1" applyBorder="1"/>
    <xf numFmtId="0" fontId="160" fillId="27" borderId="157" xfId="0" applyFont="1" applyFill="1" applyBorder="1"/>
    <xf numFmtId="0" fontId="166" fillId="26" borderId="0" xfId="0" applyFont="1" applyFill="1" applyAlignment="1">
      <alignment horizontal="center" vertical="center"/>
    </xf>
    <xf numFmtId="0" fontId="160" fillId="26" borderId="205" xfId="0" applyFont="1" applyFill="1" applyBorder="1" applyAlignment="1">
      <alignment horizontal="center"/>
    </xf>
    <xf numFmtId="0" fontId="161" fillId="26" borderId="160" xfId="0" applyFont="1" applyFill="1" applyBorder="1"/>
    <xf numFmtId="0" fontId="166" fillId="27" borderId="160" xfId="0" applyFont="1" applyFill="1" applyBorder="1"/>
    <xf numFmtId="0" fontId="166" fillId="26" borderId="162" xfId="0" applyFont="1" applyFill="1" applyBorder="1"/>
    <xf numFmtId="0" fontId="166" fillId="27" borderId="206" xfId="0" applyFont="1" applyFill="1" applyBorder="1"/>
    <xf numFmtId="173" fontId="166" fillId="27" borderId="206" xfId="0" applyNumberFormat="1" applyFont="1" applyFill="1" applyBorder="1"/>
    <xf numFmtId="170" fontId="166" fillId="27" borderId="190" xfId="1" applyNumberFormat="1" applyFont="1" applyFill="1" applyBorder="1"/>
    <xf numFmtId="37" fontId="166" fillId="27" borderId="207" xfId="0" applyNumberFormat="1" applyFont="1" applyFill="1" applyBorder="1"/>
    <xf numFmtId="0" fontId="166" fillId="27" borderId="190" xfId="0" applyFont="1" applyFill="1" applyBorder="1"/>
    <xf numFmtId="0" fontId="165" fillId="28" borderId="162" xfId="0" applyFont="1" applyFill="1" applyBorder="1"/>
    <xf numFmtId="172" fontId="166" fillId="27" borderId="190" xfId="0" applyNumberFormat="1" applyFont="1" applyFill="1" applyBorder="1"/>
    <xf numFmtId="0" fontId="165" fillId="26" borderId="208" xfId="0" applyFont="1" applyFill="1" applyBorder="1"/>
    <xf numFmtId="172" fontId="165" fillId="26" borderId="187" xfId="0" applyNumberFormat="1" applyFont="1" applyFill="1" applyBorder="1"/>
    <xf numFmtId="37" fontId="165" fillId="26" borderId="209" xfId="0" applyNumberFormat="1" applyFont="1" applyFill="1" applyBorder="1"/>
    <xf numFmtId="0" fontId="165" fillId="26" borderId="163" xfId="0" applyFont="1" applyFill="1" applyBorder="1"/>
    <xf numFmtId="173" fontId="166" fillId="26" borderId="208" xfId="0" applyNumberFormat="1" applyFont="1" applyFill="1" applyBorder="1"/>
    <xf numFmtId="0" fontId="166" fillId="26" borderId="187" xfId="0" applyFont="1" applyFill="1" applyBorder="1"/>
    <xf numFmtId="37" fontId="165" fillId="28" borderId="209" xfId="0" applyNumberFormat="1" applyFont="1" applyFill="1" applyBorder="1"/>
    <xf numFmtId="0" fontId="165" fillId="27" borderId="190" xfId="0" applyFont="1" applyFill="1" applyBorder="1"/>
    <xf numFmtId="0" fontId="166" fillId="28" borderId="208" xfId="0" applyFont="1" applyFill="1" applyBorder="1"/>
    <xf numFmtId="0" fontId="165" fillId="28" borderId="187" xfId="0" applyFont="1" applyFill="1" applyBorder="1"/>
    <xf numFmtId="0" fontId="166" fillId="27" borderId="166" xfId="0" applyFont="1" applyFill="1" applyBorder="1"/>
    <xf numFmtId="0" fontId="166" fillId="27" borderId="210" xfId="0" applyFont="1" applyFill="1" applyBorder="1"/>
    <xf numFmtId="0" fontId="169" fillId="26" borderId="211" xfId="0" applyFont="1" applyFill="1" applyBorder="1"/>
    <xf numFmtId="0" fontId="165" fillId="26" borderId="211" xfId="0" applyFont="1" applyFill="1" applyBorder="1"/>
    <xf numFmtId="0" fontId="161" fillId="26" borderId="211" xfId="0" applyFont="1" applyFill="1" applyBorder="1"/>
    <xf numFmtId="0" fontId="161" fillId="26" borderId="212" xfId="0" applyFont="1" applyFill="1" applyBorder="1"/>
    <xf numFmtId="0" fontId="166" fillId="27" borderId="213" xfId="0" applyFont="1" applyFill="1" applyBorder="1"/>
    <xf numFmtId="37" fontId="160" fillId="26" borderId="151" xfId="0" applyNumberFormat="1" applyFont="1" applyFill="1" applyBorder="1"/>
    <xf numFmtId="0" fontId="160" fillId="26" borderId="154" xfId="0" applyFont="1" applyFill="1" applyBorder="1"/>
    <xf numFmtId="37" fontId="161" fillId="34" borderId="142" xfId="0" applyNumberFormat="1" applyFont="1" applyFill="1" applyBorder="1" applyProtection="1">
      <protection locked="0"/>
    </xf>
    <xf numFmtId="37" fontId="161" fillId="34" borderId="145" xfId="0" applyNumberFormat="1" applyFont="1" applyFill="1" applyBorder="1" applyProtection="1">
      <protection locked="0"/>
    </xf>
    <xf numFmtId="37" fontId="160" fillId="26" borderId="191" xfId="0" applyNumberFormat="1" applyFont="1" applyFill="1" applyBorder="1"/>
    <xf numFmtId="37" fontId="161" fillId="34" borderId="188" xfId="0" applyNumberFormat="1" applyFont="1" applyFill="1" applyBorder="1" applyProtection="1">
      <protection locked="0"/>
    </xf>
    <xf numFmtId="37" fontId="161" fillId="34" borderId="148" xfId="0" applyNumberFormat="1" applyFont="1" applyFill="1" applyBorder="1" applyProtection="1">
      <protection locked="0"/>
    </xf>
    <xf numFmtId="37" fontId="160" fillId="26" borderId="193" xfId="0" applyNumberFormat="1" applyFont="1" applyFill="1" applyBorder="1"/>
    <xf numFmtId="37" fontId="160" fillId="26" borderId="156" xfId="0" applyNumberFormat="1" applyFont="1" applyFill="1" applyBorder="1"/>
    <xf numFmtId="37" fontId="160" fillId="26" borderId="142" xfId="0" applyNumberFormat="1" applyFont="1" applyFill="1" applyBorder="1"/>
    <xf numFmtId="37" fontId="160" fillId="26" borderId="197" xfId="0" applyNumberFormat="1" applyFont="1" applyFill="1" applyBorder="1"/>
    <xf numFmtId="3" fontId="160" fillId="26" borderId="141" xfId="0" applyNumberFormat="1" applyFont="1" applyFill="1" applyBorder="1"/>
    <xf numFmtId="3" fontId="160" fillId="26" borderId="0" xfId="0" applyNumberFormat="1" applyFont="1" applyFill="1"/>
    <xf numFmtId="3" fontId="160" fillId="26" borderId="142" xfId="0" applyNumberFormat="1" applyFont="1" applyFill="1" applyBorder="1"/>
    <xf numFmtId="9" fontId="161" fillId="26" borderId="141" xfId="0" applyNumberFormat="1" applyFont="1" applyFill="1" applyBorder="1"/>
    <xf numFmtId="9" fontId="161" fillId="26" borderId="146" xfId="0" applyNumberFormat="1" applyFont="1" applyFill="1" applyBorder="1"/>
    <xf numFmtId="0" fontId="161" fillId="26" borderId="155" xfId="0" applyFont="1" applyFill="1" applyBorder="1" applyAlignment="1">
      <alignment horizontal="right"/>
    </xf>
    <xf numFmtId="37" fontId="161" fillId="33" borderId="0" xfId="0" applyNumberFormat="1" applyFont="1" applyFill="1" applyProtection="1">
      <protection locked="0"/>
    </xf>
    <xf numFmtId="37" fontId="161" fillId="33" borderId="142" xfId="0" applyNumberFormat="1" applyFont="1" applyFill="1" applyBorder="1" applyProtection="1">
      <protection locked="0"/>
    </xf>
    <xf numFmtId="172" fontId="161" fillId="26" borderId="187" xfId="0" applyNumberFormat="1" applyFont="1" applyFill="1" applyBorder="1" applyProtection="1">
      <protection locked="0"/>
    </xf>
    <xf numFmtId="37" fontId="161" fillId="0" borderId="186" xfId="0" applyNumberFormat="1" applyFont="1" applyBorder="1" applyProtection="1">
      <protection locked="0"/>
    </xf>
    <xf numFmtId="173" fontId="160" fillId="26" borderId="154" xfId="0" applyNumberFormat="1" applyFont="1" applyFill="1" applyBorder="1"/>
    <xf numFmtId="37" fontId="160" fillId="26" borderId="204" xfId="0" applyNumberFormat="1" applyFont="1" applyFill="1" applyBorder="1"/>
    <xf numFmtId="0" fontId="177" fillId="26" borderId="0" xfId="0" applyFont="1" applyFill="1"/>
    <xf numFmtId="37" fontId="161" fillId="33" borderId="188" xfId="0" applyNumberFormat="1" applyFont="1" applyFill="1" applyBorder="1" applyProtection="1">
      <protection locked="0"/>
    </xf>
    <xf numFmtId="37" fontId="161" fillId="34" borderId="145" xfId="0" applyNumberFormat="1" applyFont="1" applyFill="1" applyBorder="1"/>
    <xf numFmtId="37" fontId="160" fillId="26" borderId="159" xfId="0" applyNumberFormat="1" applyFont="1" applyFill="1" applyBorder="1"/>
    <xf numFmtId="37" fontId="166" fillId="26" borderId="161" xfId="0" applyNumberFormat="1" applyFont="1" applyFill="1" applyBorder="1"/>
    <xf numFmtId="37" fontId="166" fillId="26" borderId="207" xfId="0" applyNumberFormat="1" applyFont="1" applyFill="1" applyBorder="1"/>
    <xf numFmtId="37" fontId="165" fillId="34" borderId="163" xfId="0" applyNumberFormat="1" applyFont="1" applyFill="1" applyBorder="1" applyProtection="1">
      <protection locked="0"/>
    </xf>
    <xf numFmtId="37" fontId="165" fillId="33" borderId="163" xfId="0" applyNumberFormat="1" applyFont="1" applyFill="1" applyBorder="1"/>
    <xf numFmtId="37" fontId="165" fillId="33" borderId="163" xfId="0" applyNumberFormat="1" applyFont="1" applyFill="1" applyBorder="1" applyProtection="1">
      <protection locked="0"/>
    </xf>
    <xf numFmtId="37" fontId="165" fillId="33" borderId="161" xfId="0" applyNumberFormat="1" applyFont="1" applyFill="1" applyBorder="1" applyProtection="1">
      <protection locked="0"/>
    </xf>
    <xf numFmtId="37" fontId="165" fillId="35" borderId="209" xfId="0" applyNumberFormat="1" applyFont="1" applyFill="1" applyBorder="1"/>
    <xf numFmtId="0" fontId="168" fillId="28" borderId="208" xfId="0" applyFont="1" applyFill="1" applyBorder="1"/>
    <xf numFmtId="0" fontId="167" fillId="28" borderId="187" xfId="0" applyFont="1" applyFill="1" applyBorder="1"/>
    <xf numFmtId="37" fontId="167" fillId="28" borderId="209" xfId="0" applyNumberFormat="1" applyFont="1" applyFill="1" applyBorder="1"/>
    <xf numFmtId="37" fontId="167" fillId="26" borderId="209" xfId="0" applyNumberFormat="1" applyFont="1" applyFill="1" applyBorder="1"/>
    <xf numFmtId="37" fontId="166" fillId="26" borderId="170" xfId="0" applyNumberFormat="1" applyFont="1" applyFill="1" applyBorder="1"/>
    <xf numFmtId="37" fontId="166" fillId="26" borderId="173" xfId="0" applyNumberFormat="1" applyFont="1" applyFill="1" applyBorder="1"/>
    <xf numFmtId="37" fontId="166" fillId="26" borderId="176" xfId="0" applyNumberFormat="1" applyFont="1" applyFill="1" applyBorder="1"/>
    <xf numFmtId="0" fontId="13" fillId="0" borderId="0" xfId="0" applyFont="1"/>
    <xf numFmtId="0" fontId="5" fillId="0" borderId="0" xfId="0" applyFont="1"/>
    <xf numFmtId="37" fontId="118" fillId="0" borderId="0" xfId="0" applyNumberFormat="1" applyFont="1"/>
    <xf numFmtId="43" fontId="0" fillId="0" borderId="0" xfId="1" applyFont="1"/>
    <xf numFmtId="0" fontId="157" fillId="25" borderId="0" xfId="0" applyFont="1" applyFill="1" applyAlignment="1">
      <alignment horizontal="left" vertical="top"/>
    </xf>
    <xf numFmtId="0" fontId="158" fillId="23" borderId="0" xfId="0" applyFont="1" applyFill="1" applyAlignment="1">
      <alignment horizontal="center" vertical="top"/>
    </xf>
    <xf numFmtId="43" fontId="155" fillId="0" borderId="0" xfId="1" applyFont="1" applyAlignment="1">
      <alignment horizontal="center" vertical="top"/>
    </xf>
    <xf numFmtId="43" fontId="156" fillId="0" borderId="0" xfId="1" applyFont="1" applyAlignment="1">
      <alignment horizontal="center" vertical="top"/>
    </xf>
    <xf numFmtId="0" fontId="120" fillId="0" borderId="20" xfId="0" applyFont="1" applyBorder="1"/>
    <xf numFmtId="43" fontId="0" fillId="0" borderId="0" xfId="0" applyNumberFormat="1"/>
    <xf numFmtId="43" fontId="0" fillId="0" borderId="0" xfId="1" applyFont="1" applyFill="1"/>
    <xf numFmtId="37" fontId="130" fillId="36" borderId="68" xfId="0" applyNumberFormat="1" applyFont="1" applyFill="1" applyBorder="1"/>
    <xf numFmtId="0" fontId="127" fillId="0" borderId="214" xfId="0" applyFont="1" applyBorder="1"/>
    <xf numFmtId="0" fontId="127" fillId="0" borderId="215" xfId="0" applyFont="1" applyBorder="1"/>
    <xf numFmtId="0" fontId="127" fillId="0" borderId="216" xfId="0" applyFont="1" applyBorder="1"/>
    <xf numFmtId="0" fontId="120" fillId="0" borderId="215" xfId="0" applyFont="1" applyBorder="1"/>
    <xf numFmtId="0" fontId="160" fillId="26" borderId="138" xfId="0" applyFont="1" applyFill="1" applyBorder="1" applyAlignment="1">
      <alignment horizontal="center"/>
    </xf>
    <xf numFmtId="0" fontId="160" fillId="26" borderId="139" xfId="0" applyFont="1" applyFill="1" applyBorder="1" applyAlignment="1">
      <alignment horizontal="center"/>
    </xf>
    <xf numFmtId="0" fontId="160" fillId="26" borderId="140" xfId="0" applyFont="1" applyFill="1" applyBorder="1" applyAlignment="1">
      <alignment horizontal="center"/>
    </xf>
    <xf numFmtId="0" fontId="116" fillId="8" borderId="44" xfId="0" applyFont="1" applyFill="1" applyBorder="1" applyAlignment="1">
      <alignment horizontal="center" vertical="center" wrapText="1"/>
    </xf>
    <xf numFmtId="0" fontId="124" fillId="0" borderId="49" xfId="0" applyFont="1" applyBorder="1"/>
    <xf numFmtId="0" fontId="140" fillId="9" borderId="50" xfId="0" applyFont="1" applyFill="1" applyBorder="1" applyAlignment="1">
      <alignment horizontal="center" vertical="center" wrapText="1"/>
    </xf>
    <xf numFmtId="0" fontId="124" fillId="0" borderId="51" xfId="0" applyFont="1" applyBorder="1"/>
    <xf numFmtId="0" fontId="118" fillId="13" borderId="88" xfId="0" applyFont="1" applyFill="1" applyBorder="1" applyAlignment="1">
      <alignment horizontal="left" vertical="top" wrapText="1"/>
    </xf>
    <xf numFmtId="0" fontId="124" fillId="0" borderId="69" xfId="0" applyFont="1" applyBorder="1"/>
    <xf numFmtId="0" fontId="124" fillId="0" borderId="82" xfId="0" applyFont="1" applyBorder="1"/>
    <xf numFmtId="0" fontId="140" fillId="0" borderId="14" xfId="0" applyFont="1" applyBorder="1" applyAlignment="1">
      <alignment horizontal="center"/>
    </xf>
    <xf numFmtId="0" fontId="124" fillId="0" borderId="14" xfId="0" applyFont="1" applyBorder="1"/>
    <xf numFmtId="0" fontId="120" fillId="0" borderId="17" xfId="0" applyFont="1" applyBorder="1" applyAlignment="1">
      <alignment horizontal="center"/>
    </xf>
    <xf numFmtId="0" fontId="124" fillId="0" borderId="17" xfId="0" applyFont="1" applyBorder="1"/>
    <xf numFmtId="0" fontId="124" fillId="0" borderId="4" xfId="0" applyFont="1" applyBorder="1"/>
    <xf numFmtId="0" fontId="120" fillId="0" borderId="16" xfId="0" applyFont="1" applyBorder="1" applyAlignment="1">
      <alignment horizontal="center"/>
    </xf>
    <xf numFmtId="0" fontId="124" fillId="0" borderId="18" xfId="0" applyFont="1" applyBorder="1"/>
    <xf numFmtId="0" fontId="120" fillId="0" borderId="3" xfId="0" applyFont="1" applyBorder="1" applyAlignment="1">
      <alignment horizontal="center"/>
    </xf>
    <xf numFmtId="0" fontId="120" fillId="0" borderId="103" xfId="0" applyFont="1" applyBorder="1" applyAlignment="1">
      <alignment horizontal="center" vertical="center"/>
    </xf>
    <xf numFmtId="0" fontId="124" fillId="0" borderId="101" xfId="0" applyFont="1" applyBorder="1"/>
    <xf numFmtId="0" fontId="124" fillId="0" borderId="104" xfId="0" applyFont="1" applyBorder="1"/>
    <xf numFmtId="0" fontId="120" fillId="0" borderId="101" xfId="0" applyFont="1" applyBorder="1" applyAlignment="1">
      <alignment horizontal="center" vertical="center"/>
    </xf>
    <xf numFmtId="0" fontId="124" fillId="0" borderId="102" xfId="0" applyFont="1" applyBorder="1"/>
  </cellXfs>
  <cellStyles count="11337">
    <cellStyle name="Comma 10" xfId="33" xr:uid="{11CE2557-1BCA-41B5-8CAB-4ED04E4AE1CD}"/>
    <cellStyle name="Comma 10 2" xfId="65" xr:uid="{3BD005C0-D223-4C01-A5AF-18B9345B6CE1}"/>
    <cellStyle name="Comma 10 2 2" xfId="145" xr:uid="{F3C64DE8-1C85-44F8-8512-42066EEDBF45}"/>
    <cellStyle name="Comma 10 2 2 2" xfId="317" xr:uid="{076AE9C3-80D2-4C70-8175-9C1A0BB529D1}"/>
    <cellStyle name="Comma 10 2 2 2 2" xfId="661" xr:uid="{727ED791-A1F9-4348-AE6E-0A292C044EBD}"/>
    <cellStyle name="Comma 10 2 2 2 2 2" xfId="1357" xr:uid="{0EE5358E-164F-4EF8-B043-2220FF269174}"/>
    <cellStyle name="Comma 10 2 2 2 2 2 2" xfId="2758" xr:uid="{6965315C-D5C4-4170-91EB-B9FB37DDF69D}"/>
    <cellStyle name="Comma 10 2 2 2 2 2 2 2" xfId="5568" xr:uid="{669BCDCC-9D16-442F-A4FB-5CC3FEC035FF}"/>
    <cellStyle name="Comma 10 2 2 2 2 2 2 2 2" xfId="11204" xr:uid="{406256D0-41DE-4FE5-AE91-224F5675AE64}"/>
    <cellStyle name="Comma 10 2 2 2 2 2 2 3" xfId="8394" xr:uid="{230B1689-BAB7-4404-A367-E5B87C815867}"/>
    <cellStyle name="Comma 10 2 2 2 2 2 3" xfId="4167" xr:uid="{8BEADCBC-5053-4BF3-BF3E-6A0C8244CAE4}"/>
    <cellStyle name="Comma 10 2 2 2 2 2 3 2" xfId="9803" xr:uid="{88F88B85-2927-4D85-93FF-1875B8BA2675}"/>
    <cellStyle name="Comma 10 2 2 2 2 2 4" xfId="6993" xr:uid="{772C8486-AB0D-43D9-A7E1-759E6F81A4FC}"/>
    <cellStyle name="Comma 10 2 2 2 2 3" xfId="2062" xr:uid="{7F54A165-54CA-4B6B-814C-9EB385253CB4}"/>
    <cellStyle name="Comma 10 2 2 2 2 3 2" xfId="4872" xr:uid="{BF28CA54-3AE1-427D-B01E-05DCEC733BCF}"/>
    <cellStyle name="Comma 10 2 2 2 2 3 2 2" xfId="10508" xr:uid="{2A87B23D-2524-46C0-A783-46A903B73318}"/>
    <cellStyle name="Comma 10 2 2 2 2 3 3" xfId="7698" xr:uid="{524F0BCF-F411-4588-8D26-6B4E8BA80C1C}"/>
    <cellStyle name="Comma 10 2 2 2 2 4" xfId="3471" xr:uid="{FAAE1ACF-F48D-461A-920A-9910800B2321}"/>
    <cellStyle name="Comma 10 2 2 2 2 4 2" xfId="9107" xr:uid="{4401CA9D-BDA5-4BC0-A1B6-DB7F89501430}"/>
    <cellStyle name="Comma 10 2 2 2 2 5" xfId="6297" xr:uid="{7B0BE427-B8A7-4402-A3C1-56D6BF29AD86}"/>
    <cellStyle name="Comma 10 2 2 2 3" xfId="1013" xr:uid="{D9BF87DF-0E35-4B50-84E6-8F672768576D}"/>
    <cellStyle name="Comma 10 2 2 2 3 2" xfId="2414" xr:uid="{CD02A878-F0AB-4A0F-95B6-1CC6EF0CE3BF}"/>
    <cellStyle name="Comma 10 2 2 2 3 2 2" xfId="5224" xr:uid="{5E0F476E-E175-41EC-92E0-D42110AA826B}"/>
    <cellStyle name="Comma 10 2 2 2 3 2 2 2" xfId="10860" xr:uid="{26373FCC-B574-4DE5-87F2-77FDEBD2D73E}"/>
    <cellStyle name="Comma 10 2 2 2 3 2 3" xfId="8050" xr:uid="{B7498FC8-E01C-4AB6-9963-50C800FA28F5}"/>
    <cellStyle name="Comma 10 2 2 2 3 3" xfId="3823" xr:uid="{CAAEE5B3-8F4B-4332-B904-2DD64FB73A95}"/>
    <cellStyle name="Comma 10 2 2 2 3 3 2" xfId="9459" xr:uid="{1595D139-6EDC-47D4-829B-362E5FBB4107}"/>
    <cellStyle name="Comma 10 2 2 2 3 4" xfId="6649" xr:uid="{CE92A644-54AE-4AAB-84AD-F6DA5BF1DF1B}"/>
    <cellStyle name="Comma 10 2 2 2 4" xfId="1718" xr:uid="{A22D6F7B-1D4C-4C33-BBC0-E4A613C16DBF}"/>
    <cellStyle name="Comma 10 2 2 2 4 2" xfId="4528" xr:uid="{4352A225-622B-41D9-868C-97C206F7F860}"/>
    <cellStyle name="Comma 10 2 2 2 4 2 2" xfId="10164" xr:uid="{9DA46876-0176-4902-98C6-BBFDC66616BC}"/>
    <cellStyle name="Comma 10 2 2 2 4 3" xfId="7354" xr:uid="{E4A988F4-1804-4839-A48A-EC3A68E03AE7}"/>
    <cellStyle name="Comma 10 2 2 2 5" xfId="3127" xr:uid="{63FA6C81-CBB0-47AB-B025-E2699572A31C}"/>
    <cellStyle name="Comma 10 2 2 2 5 2" xfId="8763" xr:uid="{3A6F9E61-190D-4B3D-8072-15049AEE0AF7}"/>
    <cellStyle name="Comma 10 2 2 2 6" xfId="5953" xr:uid="{9F710088-9FE4-4DC0-A5F4-C9DB2AB830ED}"/>
    <cellStyle name="Comma 10 2 2 3" xfId="489" xr:uid="{54060850-F0DB-4161-A244-C8CC20FADDD7}"/>
    <cellStyle name="Comma 10 2 2 3 2" xfId="1185" xr:uid="{9838319B-FDCB-4916-A077-C824C7347F92}"/>
    <cellStyle name="Comma 10 2 2 3 2 2" xfId="2586" xr:uid="{DA87312B-D152-4057-993F-28FB45862390}"/>
    <cellStyle name="Comma 10 2 2 3 2 2 2" xfId="5396" xr:uid="{7268C688-1EE1-40E5-87D9-25687947BC8D}"/>
    <cellStyle name="Comma 10 2 2 3 2 2 2 2" xfId="11032" xr:uid="{7C0D4CE1-5311-4930-90A3-ECD9A33F8843}"/>
    <cellStyle name="Comma 10 2 2 3 2 2 3" xfId="8222" xr:uid="{54993384-B67B-42EB-A5F1-2AD7D89431C6}"/>
    <cellStyle name="Comma 10 2 2 3 2 3" xfId="3995" xr:uid="{491034E4-8CD1-4AC6-8582-CC41C1683146}"/>
    <cellStyle name="Comma 10 2 2 3 2 3 2" xfId="9631" xr:uid="{4E05CDE9-236D-4075-BF1D-6E25D13BAB8D}"/>
    <cellStyle name="Comma 10 2 2 3 2 4" xfId="6821" xr:uid="{116DFB78-2087-40A1-BFFB-0286E3D14045}"/>
    <cellStyle name="Comma 10 2 2 3 3" xfId="1890" xr:uid="{02D91D63-607D-4263-AF38-8A22330D5241}"/>
    <cellStyle name="Comma 10 2 2 3 3 2" xfId="4700" xr:uid="{8F40B079-F8EC-48BA-AF0C-C08DDE0A4622}"/>
    <cellStyle name="Comma 10 2 2 3 3 2 2" xfId="10336" xr:uid="{8B67574A-8964-47E2-A2DF-897ACEB02B51}"/>
    <cellStyle name="Comma 10 2 2 3 3 3" xfId="7526" xr:uid="{97B90790-B810-4246-BF85-66AAA08FAC10}"/>
    <cellStyle name="Comma 10 2 2 3 4" xfId="3299" xr:uid="{446DF6C5-F441-47A9-BFEC-0FF5346F98CC}"/>
    <cellStyle name="Comma 10 2 2 3 4 2" xfId="8935" xr:uid="{F79EA8A2-7CB4-4A60-B9DD-F55F2E8DFA25}"/>
    <cellStyle name="Comma 10 2 2 3 5" xfId="6125" xr:uid="{CC0B6A07-C34B-4BA6-9817-4F84E9A65A8F}"/>
    <cellStyle name="Comma 10 2 2 4" xfId="841" xr:uid="{EAB389E5-DCCF-4299-B1CA-4BAD9753D0C6}"/>
    <cellStyle name="Comma 10 2 2 4 2" xfId="2242" xr:uid="{A9767C2C-DF79-48D9-8B5C-A59C1AE2657D}"/>
    <cellStyle name="Comma 10 2 2 4 2 2" xfId="5052" xr:uid="{DFBDD729-64FC-4E6D-8177-D676121E9E84}"/>
    <cellStyle name="Comma 10 2 2 4 2 2 2" xfId="10688" xr:uid="{741B43F8-1B8A-44DE-BC14-B7C9FA0007CD}"/>
    <cellStyle name="Comma 10 2 2 4 2 3" xfId="7878" xr:uid="{7C2CD6FD-8EA5-499F-BA35-049CA045F609}"/>
    <cellStyle name="Comma 10 2 2 4 3" xfId="3651" xr:uid="{CF44A63C-3297-4053-AD5F-6FD204A86023}"/>
    <cellStyle name="Comma 10 2 2 4 3 2" xfId="9287" xr:uid="{D810AEAB-65DB-406B-98E2-5711E57AD278}"/>
    <cellStyle name="Comma 10 2 2 4 4" xfId="6477" xr:uid="{D8CED6B0-4873-4E45-9D44-87CD9C9606B5}"/>
    <cellStyle name="Comma 10 2 2 5" xfId="1546" xr:uid="{A9432BE1-BB1E-4817-8857-7F23B0310AB9}"/>
    <cellStyle name="Comma 10 2 2 5 2" xfId="4356" xr:uid="{2A40CF73-E0FA-4BB7-BF50-6D890A04488E}"/>
    <cellStyle name="Comma 10 2 2 5 2 2" xfId="9992" xr:uid="{9C9A232E-D7DD-41FC-8CA3-43680B264D9E}"/>
    <cellStyle name="Comma 10 2 2 5 3" xfId="7182" xr:uid="{401B4172-2D10-4722-9CB5-001DE80C5D61}"/>
    <cellStyle name="Comma 10 2 2 6" xfId="2955" xr:uid="{D5807731-0202-4567-AC86-FBBE862634E4}"/>
    <cellStyle name="Comma 10 2 2 6 2" xfId="8591" xr:uid="{920754A6-6AA2-4384-932D-E5867914DC6E}"/>
    <cellStyle name="Comma 10 2 2 7" xfId="5781" xr:uid="{ED44C1CD-281B-4414-882A-2230AFA8CDC3}"/>
    <cellStyle name="Comma 10 2 3" xfId="237" xr:uid="{027AAEDD-0170-44DF-A066-24B54C3209F2}"/>
    <cellStyle name="Comma 10 2 3 2" xfId="581" xr:uid="{C60B8356-A256-4F90-9D97-120501D1C488}"/>
    <cellStyle name="Comma 10 2 3 2 2" xfId="1277" xr:uid="{4C12F951-0E48-4D9E-8CF0-9E1168B455A4}"/>
    <cellStyle name="Comma 10 2 3 2 2 2" xfId="2678" xr:uid="{09EFB567-DE72-4798-ACC2-68C912C05A4E}"/>
    <cellStyle name="Comma 10 2 3 2 2 2 2" xfId="5488" xr:uid="{D8A5DA4E-D6A0-401D-A90E-2A38555F3AD0}"/>
    <cellStyle name="Comma 10 2 3 2 2 2 2 2" xfId="11124" xr:uid="{1E268E5C-9896-4B5F-9590-0ACF8C986DEE}"/>
    <cellStyle name="Comma 10 2 3 2 2 2 3" xfId="8314" xr:uid="{3893DB78-4FD3-4AD0-B666-EA3BD66E7376}"/>
    <cellStyle name="Comma 10 2 3 2 2 3" xfId="4087" xr:uid="{2541A719-A7E1-410E-BFD0-14ABDACDC943}"/>
    <cellStyle name="Comma 10 2 3 2 2 3 2" xfId="9723" xr:uid="{1A4A6DB8-50A4-4098-8F87-5CCAB80526ED}"/>
    <cellStyle name="Comma 10 2 3 2 2 4" xfId="6913" xr:uid="{B8FDFF1B-A9F0-42F3-9081-8645D17CE7DD}"/>
    <cellStyle name="Comma 10 2 3 2 3" xfId="1982" xr:uid="{2A575C48-9EDF-4444-8B5C-2E73ACCEAEB1}"/>
    <cellStyle name="Comma 10 2 3 2 3 2" xfId="4792" xr:uid="{CF50D243-9E90-45C7-9A58-51D8EFE412ED}"/>
    <cellStyle name="Comma 10 2 3 2 3 2 2" xfId="10428" xr:uid="{AD987A57-5ABD-4537-BCB3-C63BF23372EB}"/>
    <cellStyle name="Comma 10 2 3 2 3 3" xfId="7618" xr:uid="{CA863A54-C5BF-40CA-91B0-B818DB3574C2}"/>
    <cellStyle name="Comma 10 2 3 2 4" xfId="3391" xr:uid="{D1FCDE0E-5889-4156-9806-0E84D6052C25}"/>
    <cellStyle name="Comma 10 2 3 2 4 2" xfId="9027" xr:uid="{7DF13FF4-1520-49CC-BFA0-7D388CDF93A7}"/>
    <cellStyle name="Comma 10 2 3 2 5" xfId="6217" xr:uid="{3001ED02-27FB-4B19-8974-3EA985BEE0F2}"/>
    <cellStyle name="Comma 10 2 3 3" xfId="933" xr:uid="{BB07124E-5A5C-4042-92E8-C4354B794B07}"/>
    <cellStyle name="Comma 10 2 3 3 2" xfId="2334" xr:uid="{218BAB63-414B-4A87-AD06-0062A20926DF}"/>
    <cellStyle name="Comma 10 2 3 3 2 2" xfId="5144" xr:uid="{D530FADB-EA51-4C41-BEB3-8CBF8EB2C429}"/>
    <cellStyle name="Comma 10 2 3 3 2 2 2" xfId="10780" xr:uid="{C199537C-131F-4229-AE58-1CDA1EF903F8}"/>
    <cellStyle name="Comma 10 2 3 3 2 3" xfId="7970" xr:uid="{8B11A11F-623E-4408-87F7-9219ED4E2DD2}"/>
    <cellStyle name="Comma 10 2 3 3 3" xfId="3743" xr:uid="{2171A4F1-1BCA-4187-831A-16CB9BA0C455}"/>
    <cellStyle name="Comma 10 2 3 3 3 2" xfId="9379" xr:uid="{E445879A-CA53-45B5-8DD1-B4E480A6BB77}"/>
    <cellStyle name="Comma 10 2 3 3 4" xfId="6569" xr:uid="{A3B939D6-E799-40F5-9551-284DF6CCB37A}"/>
    <cellStyle name="Comma 10 2 3 4" xfId="1638" xr:uid="{7397DE86-C6F2-4A96-A9B9-F8F75E012E44}"/>
    <cellStyle name="Comma 10 2 3 4 2" xfId="4448" xr:uid="{A0D07DD6-7CD3-4610-86B6-6C12EBA1CDC1}"/>
    <cellStyle name="Comma 10 2 3 4 2 2" xfId="10084" xr:uid="{E2C5C57F-1F06-41AE-8D93-76B82ED33C09}"/>
    <cellStyle name="Comma 10 2 3 4 3" xfId="7274" xr:uid="{BC0C8A4A-EF5A-497F-B922-DD7C95856D23}"/>
    <cellStyle name="Comma 10 2 3 5" xfId="3047" xr:uid="{E0E071A8-73EF-46E7-958E-F19A50A7AA34}"/>
    <cellStyle name="Comma 10 2 3 5 2" xfId="8683" xr:uid="{EB5DA652-AEBA-4D7F-AE48-28F5F3682F31}"/>
    <cellStyle name="Comma 10 2 3 6" xfId="5873" xr:uid="{D03EC78D-6853-4B76-A999-CF6830A53194}"/>
    <cellStyle name="Comma 10 2 4" xfId="409" xr:uid="{E8122407-720F-42C1-A810-F396AAA42AA4}"/>
    <cellStyle name="Comma 10 2 4 2" xfId="1105" xr:uid="{F37A9104-4D94-4CC7-9C3B-399F5BE8016B}"/>
    <cellStyle name="Comma 10 2 4 2 2" xfId="2506" xr:uid="{BD293EE9-0CF4-4FF4-A655-BE41730AF001}"/>
    <cellStyle name="Comma 10 2 4 2 2 2" xfId="5316" xr:uid="{FFC5E2DC-B2C9-4724-BA80-2F5E04FC004C}"/>
    <cellStyle name="Comma 10 2 4 2 2 2 2" xfId="10952" xr:uid="{EB7B0467-192B-40B9-A0CF-DB459C97945C}"/>
    <cellStyle name="Comma 10 2 4 2 2 3" xfId="8142" xr:uid="{6403D7B5-F40F-4E6D-8CEE-3CD8AD7BA43A}"/>
    <cellStyle name="Comma 10 2 4 2 3" xfId="3915" xr:uid="{7600983A-8C31-4A7F-A16A-3C76C53D43F7}"/>
    <cellStyle name="Comma 10 2 4 2 3 2" xfId="9551" xr:uid="{B901395E-7E46-483E-8437-2CF784ACA12E}"/>
    <cellStyle name="Comma 10 2 4 2 4" xfId="6741" xr:uid="{30D5E9C8-ED71-4A96-A8E7-B6E0FF4329DA}"/>
    <cellStyle name="Comma 10 2 4 3" xfId="1810" xr:uid="{4BEADB0C-E9A9-40FA-B7EF-932341C68235}"/>
    <cellStyle name="Comma 10 2 4 3 2" xfId="4620" xr:uid="{95C05917-0DA8-4A0D-90C2-847CC6D8AE28}"/>
    <cellStyle name="Comma 10 2 4 3 2 2" xfId="10256" xr:uid="{C224ABEC-C63F-48C7-AC06-8D29A2C370EA}"/>
    <cellStyle name="Comma 10 2 4 3 3" xfId="7446" xr:uid="{653DFB2F-042F-4C4E-B874-E6189CD00EE6}"/>
    <cellStyle name="Comma 10 2 4 4" xfId="3219" xr:uid="{8378E7E5-482C-4EF6-B91C-E18A7CCF4913}"/>
    <cellStyle name="Comma 10 2 4 4 2" xfId="8855" xr:uid="{3C08DF00-F604-4EBD-B4F5-85EA2D281C99}"/>
    <cellStyle name="Comma 10 2 4 5" xfId="6045" xr:uid="{D15599AC-6919-4A68-9C85-52E06EB3BD4E}"/>
    <cellStyle name="Comma 10 2 5" xfId="761" xr:uid="{7E67BF55-7088-459C-85BB-2B846D5623AD}"/>
    <cellStyle name="Comma 10 2 5 2" xfId="2162" xr:uid="{DA3D6BCA-BF81-4BF1-8052-84A97FA6F290}"/>
    <cellStyle name="Comma 10 2 5 2 2" xfId="4972" xr:uid="{13015747-A758-45F5-8CC7-CF62C6C43DFC}"/>
    <cellStyle name="Comma 10 2 5 2 2 2" xfId="10608" xr:uid="{E65F0409-1265-42AF-B563-EB1752C1450B}"/>
    <cellStyle name="Comma 10 2 5 2 3" xfId="7798" xr:uid="{2CAE781E-C4ED-4D50-AFCA-AA043DFA442F}"/>
    <cellStyle name="Comma 10 2 5 3" xfId="3571" xr:uid="{7CDEE428-3CE0-4B6E-AC63-5340DA6BA0D2}"/>
    <cellStyle name="Comma 10 2 5 3 2" xfId="9207" xr:uid="{B456DFDB-9AC7-46B3-B430-6653BCF213A8}"/>
    <cellStyle name="Comma 10 2 5 4" xfId="6397" xr:uid="{999B9227-1B9B-4105-B977-F464BF74F5B3}"/>
    <cellStyle name="Comma 10 2 6" xfId="1466" xr:uid="{7E180862-9563-4044-8AC5-3AED0E2D057F}"/>
    <cellStyle name="Comma 10 2 6 2" xfId="4276" xr:uid="{EC16F92F-B6FD-4406-B7A1-3D4428A331B5}"/>
    <cellStyle name="Comma 10 2 6 2 2" xfId="9912" xr:uid="{C897DC05-3C46-49B3-9EF1-0525DD168344}"/>
    <cellStyle name="Comma 10 2 6 3" xfId="7102" xr:uid="{DAA0D6D2-40F8-44F7-B03E-A1E843978B96}"/>
    <cellStyle name="Comma 10 2 7" xfId="2875" xr:uid="{087940FF-C4A1-4D2E-809F-9D52D597C04B}"/>
    <cellStyle name="Comma 10 2 7 2" xfId="8511" xr:uid="{AF4CC908-340A-4B8A-ACC1-C1735EDFD03F}"/>
    <cellStyle name="Comma 10 2 8" xfId="5701" xr:uid="{40D5234A-A155-44A0-8919-79401F3B1147}"/>
    <cellStyle name="Comma 10 3" xfId="113" xr:uid="{8774B8AC-53A8-458D-9E94-37611427B253}"/>
    <cellStyle name="Comma 10 3 2" xfId="285" xr:uid="{5C78B052-95B8-4A1D-8493-41A1749EC74A}"/>
    <cellStyle name="Comma 10 3 2 2" xfId="629" xr:uid="{AE827454-8BF2-4090-8512-238C7CF4F2BC}"/>
    <cellStyle name="Comma 10 3 2 2 2" xfId="1325" xr:uid="{176EE759-D72F-4340-8AA4-B9835D3717B5}"/>
    <cellStyle name="Comma 10 3 2 2 2 2" xfId="2726" xr:uid="{FA49F3C5-68BF-4B5F-B582-C1E548CF615B}"/>
    <cellStyle name="Comma 10 3 2 2 2 2 2" xfId="5536" xr:uid="{1250D47E-FB79-4C69-9B9D-F7E51130EC30}"/>
    <cellStyle name="Comma 10 3 2 2 2 2 2 2" xfId="11172" xr:uid="{C656618C-E2BF-4B9E-950C-14709F42EF52}"/>
    <cellStyle name="Comma 10 3 2 2 2 2 3" xfId="8362" xr:uid="{A794CF5D-1AFB-4361-9E59-8CDD2556AF60}"/>
    <cellStyle name="Comma 10 3 2 2 2 3" xfId="4135" xr:uid="{0490C8C2-8F0C-4176-92A5-50E95A4842D0}"/>
    <cellStyle name="Comma 10 3 2 2 2 3 2" xfId="9771" xr:uid="{9CC5A1E7-5747-40B0-9D95-A17B3FB96BAD}"/>
    <cellStyle name="Comma 10 3 2 2 2 4" xfId="6961" xr:uid="{734DC008-0B75-473A-ACD2-79D12A131528}"/>
    <cellStyle name="Comma 10 3 2 2 3" xfId="2030" xr:uid="{F8D705F9-60E9-4703-BC3B-DC0CD321C192}"/>
    <cellStyle name="Comma 10 3 2 2 3 2" xfId="4840" xr:uid="{7DA86031-088A-4189-9D63-BB71F8FE16A1}"/>
    <cellStyle name="Comma 10 3 2 2 3 2 2" xfId="10476" xr:uid="{FB8E0F4D-2628-4E34-ACE7-0BF58CD92535}"/>
    <cellStyle name="Comma 10 3 2 2 3 3" xfId="7666" xr:uid="{E2F4CA34-BF26-4C89-97C2-EE9D4F09F6E1}"/>
    <cellStyle name="Comma 10 3 2 2 4" xfId="3439" xr:uid="{D824205F-7746-408F-9F33-97802B7503BF}"/>
    <cellStyle name="Comma 10 3 2 2 4 2" xfId="9075" xr:uid="{B34386C6-C2C7-413A-BF14-F695A2687686}"/>
    <cellStyle name="Comma 10 3 2 2 5" xfId="6265" xr:uid="{E3284D44-C69B-41F4-B6A5-3820229FD9FF}"/>
    <cellStyle name="Comma 10 3 2 3" xfId="981" xr:uid="{F989B334-E62A-43F6-AA37-F4D15494873D}"/>
    <cellStyle name="Comma 10 3 2 3 2" xfId="2382" xr:uid="{1231BA4D-131A-41AF-BD30-568E74838144}"/>
    <cellStyle name="Comma 10 3 2 3 2 2" xfId="5192" xr:uid="{1DA2B2FA-30E8-421A-A6F2-95B42A232F36}"/>
    <cellStyle name="Comma 10 3 2 3 2 2 2" xfId="10828" xr:uid="{0144F82C-0DF2-408D-AA2C-8E8E6CEB6EDC}"/>
    <cellStyle name="Comma 10 3 2 3 2 3" xfId="8018" xr:uid="{9BAE9C81-E972-4D39-896A-6009FF4130C8}"/>
    <cellStyle name="Comma 10 3 2 3 3" xfId="3791" xr:uid="{0D3FAA8E-8464-49ED-B5CB-650983F1A3A8}"/>
    <cellStyle name="Comma 10 3 2 3 3 2" xfId="9427" xr:uid="{B2E633BA-22A3-4E51-B467-6EFD9F1C6F5B}"/>
    <cellStyle name="Comma 10 3 2 3 4" xfId="6617" xr:uid="{2AF583FD-E744-487C-8F46-E4646DE5992D}"/>
    <cellStyle name="Comma 10 3 2 4" xfId="1686" xr:uid="{1FC08C89-6165-4742-A4BE-18CE16F4CEF6}"/>
    <cellStyle name="Comma 10 3 2 4 2" xfId="4496" xr:uid="{BDBD3F48-BA10-476F-9222-60D8443F6D4D}"/>
    <cellStyle name="Comma 10 3 2 4 2 2" xfId="10132" xr:uid="{527F12FF-9498-4B8D-99D8-8DC77C3086B4}"/>
    <cellStyle name="Comma 10 3 2 4 3" xfId="7322" xr:uid="{0A44C138-6334-44F0-960A-8D5D04F6FD47}"/>
    <cellStyle name="Comma 10 3 2 5" xfId="3095" xr:uid="{8DD68EA9-F1FE-410B-8962-BBDBCA2174B5}"/>
    <cellStyle name="Comma 10 3 2 5 2" xfId="8731" xr:uid="{B84AF34B-4F0F-4701-97A9-8ED4C95DBE4D}"/>
    <cellStyle name="Comma 10 3 2 6" xfId="5921" xr:uid="{EF72099E-38E9-42E7-80FA-B8FE916BD17D}"/>
    <cellStyle name="Comma 10 3 3" xfId="457" xr:uid="{E679BF51-FF04-423F-A42C-E99A2F8B2A98}"/>
    <cellStyle name="Comma 10 3 3 2" xfId="1153" xr:uid="{13FE09CD-AD55-48C0-80AC-A870364E8DAD}"/>
    <cellStyle name="Comma 10 3 3 2 2" xfId="2554" xr:uid="{0E0B811E-7DB6-4746-8479-7B91D2D76766}"/>
    <cellStyle name="Comma 10 3 3 2 2 2" xfId="5364" xr:uid="{1415FF7E-1CA9-4438-A536-779A9E458080}"/>
    <cellStyle name="Comma 10 3 3 2 2 2 2" xfId="11000" xr:uid="{BDDA103A-127E-4230-9CD8-CDDCA03BE969}"/>
    <cellStyle name="Comma 10 3 3 2 2 3" xfId="8190" xr:uid="{FFACA894-5AA7-4227-B6CB-8C94ED92C6B7}"/>
    <cellStyle name="Comma 10 3 3 2 3" xfId="3963" xr:uid="{323C2CAA-961B-4928-90F9-6ADED57CD93F}"/>
    <cellStyle name="Comma 10 3 3 2 3 2" xfId="9599" xr:uid="{6A89ABE3-F7B4-41C4-8426-40CD6E9C4135}"/>
    <cellStyle name="Comma 10 3 3 2 4" xfId="6789" xr:uid="{906C3326-6397-4A72-962F-6A603D9C37E0}"/>
    <cellStyle name="Comma 10 3 3 3" xfId="1858" xr:uid="{82EF3DDB-8336-421F-A5BF-EF854B835ED3}"/>
    <cellStyle name="Comma 10 3 3 3 2" xfId="4668" xr:uid="{07DFF410-E650-4B24-99FE-1B118AC7D78E}"/>
    <cellStyle name="Comma 10 3 3 3 2 2" xfId="10304" xr:uid="{D6706A34-6CE7-4FC1-A4D9-96C027940BF1}"/>
    <cellStyle name="Comma 10 3 3 3 3" xfId="7494" xr:uid="{F2B79211-A658-482E-A2C5-7CBC5CA5BF33}"/>
    <cellStyle name="Comma 10 3 3 4" xfId="3267" xr:uid="{C31D80C2-2712-46B4-B0D1-B345EE51326B}"/>
    <cellStyle name="Comma 10 3 3 4 2" xfId="8903" xr:uid="{5C147692-4B6A-4AAA-8993-E25EDCD892A8}"/>
    <cellStyle name="Comma 10 3 3 5" xfId="6093" xr:uid="{07853BBC-B08C-458F-AD41-EDB86CCF3A61}"/>
    <cellStyle name="Comma 10 3 4" xfId="809" xr:uid="{517C45A7-D78B-4E3B-A6FD-FE572A301F99}"/>
    <cellStyle name="Comma 10 3 4 2" xfId="2210" xr:uid="{3F5D60B0-7D9B-4564-B2EE-C510C9AABFEA}"/>
    <cellStyle name="Comma 10 3 4 2 2" xfId="5020" xr:uid="{CB6CDD33-F515-43C1-B6A4-AE516E3DF087}"/>
    <cellStyle name="Comma 10 3 4 2 2 2" xfId="10656" xr:uid="{3D8043A4-759D-4567-8AF3-4CEE96D15D77}"/>
    <cellStyle name="Comma 10 3 4 2 3" xfId="7846" xr:uid="{283415FE-38B2-4445-A39F-092D34EDBFF3}"/>
    <cellStyle name="Comma 10 3 4 3" xfId="3619" xr:uid="{AE7ACB41-18ED-463E-BB7F-15E920F27DE0}"/>
    <cellStyle name="Comma 10 3 4 3 2" xfId="9255" xr:uid="{AD7F2782-72BD-443E-B2D7-563C0F7AA00F}"/>
    <cellStyle name="Comma 10 3 4 4" xfId="6445" xr:uid="{78D4C421-448C-483D-AB78-63DEB7DEC4FF}"/>
    <cellStyle name="Comma 10 3 5" xfId="1514" xr:uid="{8C1C3F2B-87BF-4E05-9A9F-59B1165F2015}"/>
    <cellStyle name="Comma 10 3 5 2" xfId="4324" xr:uid="{64CB3FC9-D2B7-4F56-BF41-95B3B4280CEB}"/>
    <cellStyle name="Comma 10 3 5 2 2" xfId="9960" xr:uid="{ED519AD9-2205-435D-B8B7-095F52B5D8F4}"/>
    <cellStyle name="Comma 10 3 5 3" xfId="7150" xr:uid="{BF532623-53B9-4F21-9E14-762B15C5F95D}"/>
    <cellStyle name="Comma 10 3 6" xfId="2923" xr:uid="{B6B9A0CB-9044-4625-A376-E16353013C5B}"/>
    <cellStyle name="Comma 10 3 6 2" xfId="8559" xr:uid="{9A0E7564-A1C9-49F6-A668-487E9B0F8B1D}"/>
    <cellStyle name="Comma 10 3 7" xfId="5749" xr:uid="{5EC03E1C-40A3-4FE0-BD50-5565805799FE}"/>
    <cellStyle name="Comma 10 4" xfId="205" xr:uid="{86BDB811-E0CF-45EC-82A2-01FDD596A3C3}"/>
    <cellStyle name="Comma 10 4 2" xfId="549" xr:uid="{3DDBFD62-B073-4C17-BC9D-778DD8F9C262}"/>
    <cellStyle name="Comma 10 4 2 2" xfId="1245" xr:uid="{B888FFC7-EC6A-4DE8-BCE8-7C5EE7DF023A}"/>
    <cellStyle name="Comma 10 4 2 2 2" xfId="2646" xr:uid="{B9606199-AE42-4D35-AD30-074B2838BF13}"/>
    <cellStyle name="Comma 10 4 2 2 2 2" xfId="5456" xr:uid="{567D0278-46FB-43DB-BE27-66090A2DCCB2}"/>
    <cellStyle name="Comma 10 4 2 2 2 2 2" xfId="11092" xr:uid="{9981F3FB-B53E-481E-BD2A-23D691EDD845}"/>
    <cellStyle name="Comma 10 4 2 2 2 3" xfId="8282" xr:uid="{0226396B-81AA-446F-A6AB-2997F0D5AA4E}"/>
    <cellStyle name="Comma 10 4 2 2 3" xfId="4055" xr:uid="{0AE8764B-CAAB-4048-A14A-CCD7666B984E}"/>
    <cellStyle name="Comma 10 4 2 2 3 2" xfId="9691" xr:uid="{56DC650A-168C-4FC0-B57E-7B7BCFA95A6C}"/>
    <cellStyle name="Comma 10 4 2 2 4" xfId="6881" xr:uid="{B095CCCB-5F7B-47B3-863E-6E6A131FA7BA}"/>
    <cellStyle name="Comma 10 4 2 3" xfId="1950" xr:uid="{357CB34A-7BBE-4094-88B9-BF384B231A6D}"/>
    <cellStyle name="Comma 10 4 2 3 2" xfId="4760" xr:uid="{2B7183AD-AE17-4D55-BBEA-29E9F52C166C}"/>
    <cellStyle name="Comma 10 4 2 3 2 2" xfId="10396" xr:uid="{B16FA2FC-9DA1-4EDF-A2A4-49552A30399F}"/>
    <cellStyle name="Comma 10 4 2 3 3" xfId="7586" xr:uid="{C5EFA101-6703-4BD5-A073-8BA0A631A56F}"/>
    <cellStyle name="Comma 10 4 2 4" xfId="3359" xr:uid="{AF684D09-C73D-441C-8C65-F3FF6AF286C3}"/>
    <cellStyle name="Comma 10 4 2 4 2" xfId="8995" xr:uid="{F037F6A3-2B60-4C54-A7D3-27E3E6181BCC}"/>
    <cellStyle name="Comma 10 4 2 5" xfId="6185" xr:uid="{6F35DB91-5EB7-416A-BAB2-42DAE98DE346}"/>
    <cellStyle name="Comma 10 4 3" xfId="901" xr:uid="{3505FEA2-6D65-4FD1-9A73-0A499446362D}"/>
    <cellStyle name="Comma 10 4 3 2" xfId="2302" xr:uid="{8E5B8F7E-E67B-494B-8836-8A8DDFD6C99B}"/>
    <cellStyle name="Comma 10 4 3 2 2" xfId="5112" xr:uid="{C229AD7A-60B2-4518-B0CA-6927B4BB65E2}"/>
    <cellStyle name="Comma 10 4 3 2 2 2" xfId="10748" xr:uid="{02CB0461-5C3D-4DEA-9A8E-EEA1C4FD31AF}"/>
    <cellStyle name="Comma 10 4 3 2 3" xfId="7938" xr:uid="{DC146C88-3104-44F6-AAA7-745C7713FAEC}"/>
    <cellStyle name="Comma 10 4 3 3" xfId="3711" xr:uid="{C073D9E7-EF38-4399-949B-83F8AF426875}"/>
    <cellStyle name="Comma 10 4 3 3 2" xfId="9347" xr:uid="{3289FA3D-1687-43F6-A66A-85040E370C7E}"/>
    <cellStyle name="Comma 10 4 3 4" xfId="6537" xr:uid="{402B2B99-10D1-4C2F-8A9D-5E0537B7DC70}"/>
    <cellStyle name="Comma 10 4 4" xfId="1606" xr:uid="{93298855-47DA-4989-A416-5F5DC89E5FDC}"/>
    <cellStyle name="Comma 10 4 4 2" xfId="4416" xr:uid="{C511571D-8994-41D0-8906-7291972DB3DC}"/>
    <cellStyle name="Comma 10 4 4 2 2" xfId="10052" xr:uid="{0D0B4028-8C40-44BA-BB0A-67FEFE6F86D2}"/>
    <cellStyle name="Comma 10 4 4 3" xfId="7242" xr:uid="{6A1044EB-8917-4BD9-B634-EA5329C8BD96}"/>
    <cellStyle name="Comma 10 4 5" xfId="3015" xr:uid="{D22E7253-FC57-437A-B1AA-BED0C9AD21B6}"/>
    <cellStyle name="Comma 10 4 5 2" xfId="8651" xr:uid="{5089F58D-EEDD-426F-BCF5-B87069A8CDF9}"/>
    <cellStyle name="Comma 10 4 6" xfId="5841" xr:uid="{08F93E5A-7751-4EFF-B132-C67465D87C37}"/>
    <cellStyle name="Comma 10 5" xfId="377" xr:uid="{D248C4FA-C5AC-4403-B6EA-704C83D044CC}"/>
    <cellStyle name="Comma 10 5 2" xfId="1073" xr:uid="{28BBA567-D54C-4F4C-9BE5-DE8FC6824388}"/>
    <cellStyle name="Comma 10 5 2 2" xfId="2474" xr:uid="{6DCF7250-9DD6-4739-95D3-E33162DC4D09}"/>
    <cellStyle name="Comma 10 5 2 2 2" xfId="5284" xr:uid="{C397768F-C250-4D84-9EF3-523F0D320E76}"/>
    <cellStyle name="Comma 10 5 2 2 2 2" xfId="10920" xr:uid="{EFEBA3F1-050C-4AA0-ABD7-46F569CFC976}"/>
    <cellStyle name="Comma 10 5 2 2 3" xfId="8110" xr:uid="{CB686541-88C5-4D4B-BDB1-B4232A626DCE}"/>
    <cellStyle name="Comma 10 5 2 3" xfId="3883" xr:uid="{F6255280-6D62-4AB6-BB4C-E5886E01C72C}"/>
    <cellStyle name="Comma 10 5 2 3 2" xfId="9519" xr:uid="{DD39F829-4C3E-4252-A80D-1C1684EF0D4B}"/>
    <cellStyle name="Comma 10 5 2 4" xfId="6709" xr:uid="{7ACF4BAD-A72B-4C3B-9890-F9FCBE74CCBA}"/>
    <cellStyle name="Comma 10 5 3" xfId="1778" xr:uid="{12CD0BF4-C15E-4567-9234-DD35984F43BD}"/>
    <cellStyle name="Comma 10 5 3 2" xfId="4588" xr:uid="{326BDFE1-E257-448C-BB80-78730DD389DA}"/>
    <cellStyle name="Comma 10 5 3 2 2" xfId="10224" xr:uid="{F76AEEFF-5C30-48B4-B45B-379C1F8674DB}"/>
    <cellStyle name="Comma 10 5 3 3" xfId="7414" xr:uid="{A3C3C294-DBA0-4A4E-893B-DF64E89F574B}"/>
    <cellStyle name="Comma 10 5 4" xfId="3187" xr:uid="{BAB9BEE6-1769-43C9-8849-EC3427FF5FFA}"/>
    <cellStyle name="Comma 10 5 4 2" xfId="8823" xr:uid="{694CB38C-D409-4FCB-B58C-1F9A34358FE9}"/>
    <cellStyle name="Comma 10 5 5" xfId="6013" xr:uid="{454D40B7-A7BF-42B6-9A48-EDECB3DD6D92}"/>
    <cellStyle name="Comma 10 6" xfId="729" xr:uid="{5C7FE3CC-2062-4820-86FC-DB34B7144AFA}"/>
    <cellStyle name="Comma 10 6 2" xfId="2130" xr:uid="{B4510E53-B0B6-4C69-AA42-DF26F1019B48}"/>
    <cellStyle name="Comma 10 6 2 2" xfId="4940" xr:uid="{F1697D42-16A5-4794-9BF4-71735C5F3A1E}"/>
    <cellStyle name="Comma 10 6 2 2 2" xfId="10576" xr:uid="{15869AD1-320A-4C65-A2BC-A6EE9CC187E2}"/>
    <cellStyle name="Comma 10 6 2 3" xfId="7766" xr:uid="{CF309716-7A31-4EF6-814A-42210706E21B}"/>
    <cellStyle name="Comma 10 6 3" xfId="3539" xr:uid="{A8EC288A-BFBC-4E0E-B592-B2A2F51800BA}"/>
    <cellStyle name="Comma 10 6 3 2" xfId="9175" xr:uid="{A55B462B-3066-4A62-A575-EAACFABB1F41}"/>
    <cellStyle name="Comma 10 6 4" xfId="6365" xr:uid="{82093AB2-31CB-4AC3-9AB1-9D711529470F}"/>
    <cellStyle name="Comma 10 7" xfId="1434" xr:uid="{9B064D08-3C10-4637-AE00-26D31D1205F5}"/>
    <cellStyle name="Comma 10 7 2" xfId="4244" xr:uid="{C7240A31-AF59-4016-B161-1B6A425CD020}"/>
    <cellStyle name="Comma 10 7 2 2" xfId="9880" xr:uid="{7BED685C-A49D-44A9-B5CF-AA10989128F5}"/>
    <cellStyle name="Comma 10 7 3" xfId="7070" xr:uid="{D5FD5260-814B-48D2-9080-D16B3212C768}"/>
    <cellStyle name="Comma 10 8" xfId="2843" xr:uid="{A610EA70-6413-4619-AD7D-61EE9E2B12AF}"/>
    <cellStyle name="Comma 10 8 2" xfId="8479" xr:uid="{B8D4F1F9-29F2-4BB5-A5CB-CA4057994816}"/>
    <cellStyle name="Comma 10 9" xfId="5669" xr:uid="{2698CC55-FE06-4689-BED4-E6C1D0A2B6B6}"/>
    <cellStyle name="Comma 11" xfId="68" xr:uid="{C4CD4B7F-B53C-4E2B-95E4-946ACEDD2879}"/>
    <cellStyle name="Comma 11 2" xfId="148" xr:uid="{936A994C-3148-4DD0-AE86-4770E201B193}"/>
    <cellStyle name="Comma 11 2 2" xfId="320" xr:uid="{D609E545-C02A-436B-870A-7CF7A24926CF}"/>
    <cellStyle name="Comma 11 2 2 2" xfId="664" xr:uid="{32CB3779-5338-41F0-BD99-D419EF42C943}"/>
    <cellStyle name="Comma 11 2 2 2 2" xfId="1360" xr:uid="{45926FEF-8E59-45D1-A7AD-5142D7288DBD}"/>
    <cellStyle name="Comma 11 2 2 2 2 2" xfId="2761" xr:uid="{737B5CA8-C5DF-48F8-9766-0C07671248F5}"/>
    <cellStyle name="Comma 11 2 2 2 2 2 2" xfId="5571" xr:uid="{6624BC76-52A3-40F6-B18E-CF93FC51C9C2}"/>
    <cellStyle name="Comma 11 2 2 2 2 2 2 2" xfId="11207" xr:uid="{AE5680F5-195B-46B5-A72C-1016C9B01CD7}"/>
    <cellStyle name="Comma 11 2 2 2 2 2 3" xfId="8397" xr:uid="{4F8C2566-96AC-4BD5-955A-65F716A80272}"/>
    <cellStyle name="Comma 11 2 2 2 2 3" xfId="4170" xr:uid="{9EDFF117-8FC6-419A-8C43-CCCCBCFF3C56}"/>
    <cellStyle name="Comma 11 2 2 2 2 3 2" xfId="9806" xr:uid="{ED3AD706-88A4-4B55-A91E-422D92D3F8BB}"/>
    <cellStyle name="Comma 11 2 2 2 2 4" xfId="6996" xr:uid="{69E378BF-84CD-4BBA-96DD-95AC9C849205}"/>
    <cellStyle name="Comma 11 2 2 2 3" xfId="2065" xr:uid="{3CA05080-15E9-43CD-9F61-2DB65FB6BF4E}"/>
    <cellStyle name="Comma 11 2 2 2 3 2" xfId="4875" xr:uid="{E3D62679-530C-479E-A890-55FE5001C83A}"/>
    <cellStyle name="Comma 11 2 2 2 3 2 2" xfId="10511" xr:uid="{958F95EA-5750-4EDE-9336-0697FBA94738}"/>
    <cellStyle name="Comma 11 2 2 2 3 3" xfId="7701" xr:uid="{DC99D0E6-E13D-4259-A1A3-6CE9B383E24D}"/>
    <cellStyle name="Comma 11 2 2 2 4" xfId="3474" xr:uid="{E63F74AD-4239-4605-83C5-98F37A018B86}"/>
    <cellStyle name="Comma 11 2 2 2 4 2" xfId="9110" xr:uid="{11179C77-2D4D-4DBC-9BC2-BAC60868BA70}"/>
    <cellStyle name="Comma 11 2 2 2 5" xfId="6300" xr:uid="{EBCA3F61-58A9-44FF-A2C7-5429E3FA281C}"/>
    <cellStyle name="Comma 11 2 2 3" xfId="1016" xr:uid="{EEC42123-5F8F-41C6-AC8E-A69821F36118}"/>
    <cellStyle name="Comma 11 2 2 3 2" xfId="2417" xr:uid="{61C757DE-DB4A-4802-8D88-03D46F058AED}"/>
    <cellStyle name="Comma 11 2 2 3 2 2" xfId="5227" xr:uid="{6A84DE7E-AAA1-41EA-B094-B2AD64BAF20B}"/>
    <cellStyle name="Comma 11 2 2 3 2 2 2" xfId="10863" xr:uid="{09235A23-F08E-4DAA-9D52-CC59DB5D59D6}"/>
    <cellStyle name="Comma 11 2 2 3 2 3" xfId="8053" xr:uid="{E190A5F0-717B-4B3E-9B1B-C9B7BF588392}"/>
    <cellStyle name="Comma 11 2 2 3 3" xfId="3826" xr:uid="{E4542988-934F-4CC0-AE54-A30B94C39834}"/>
    <cellStyle name="Comma 11 2 2 3 3 2" xfId="9462" xr:uid="{80488E03-E332-4680-A926-29765585D8DA}"/>
    <cellStyle name="Comma 11 2 2 3 4" xfId="6652" xr:uid="{BDC16C37-376C-4D7E-8992-705E9DC384FA}"/>
    <cellStyle name="Comma 11 2 2 4" xfId="1721" xr:uid="{C4CDD950-06FC-4234-90B3-0969C9B330F2}"/>
    <cellStyle name="Comma 11 2 2 4 2" xfId="4531" xr:uid="{55890869-5206-44E4-92A9-7AB315185489}"/>
    <cellStyle name="Comma 11 2 2 4 2 2" xfId="10167" xr:uid="{478523DD-A490-4AFC-91A7-4E057D178B2A}"/>
    <cellStyle name="Comma 11 2 2 4 3" xfId="7357" xr:uid="{004298EF-43E1-42A5-9E3F-3BFBA7C9A121}"/>
    <cellStyle name="Comma 11 2 2 5" xfId="3130" xr:uid="{02B0F68F-8B77-4A14-9690-2105BDA86CAB}"/>
    <cellStyle name="Comma 11 2 2 5 2" xfId="8766" xr:uid="{EBEE0688-2C3B-4C1D-A1DD-9587A6EB3948}"/>
    <cellStyle name="Comma 11 2 2 6" xfId="5956" xr:uid="{323A3400-D5D2-481F-AF05-00993116C68B}"/>
    <cellStyle name="Comma 11 2 3" xfId="492" xr:uid="{1898441C-4ACC-496D-9AC6-174248646BDE}"/>
    <cellStyle name="Comma 11 2 3 2" xfId="1188" xr:uid="{5638CEA8-AC6A-4FCD-AEF7-1CFAA986C070}"/>
    <cellStyle name="Comma 11 2 3 2 2" xfId="2589" xr:uid="{277F25F7-EA14-4C24-A114-8F1AE786B7FC}"/>
    <cellStyle name="Comma 11 2 3 2 2 2" xfId="5399" xr:uid="{245D5445-4989-4972-B80D-C8856B229ADF}"/>
    <cellStyle name="Comma 11 2 3 2 2 2 2" xfId="11035" xr:uid="{A22C562F-0814-4D2B-A7C2-80C1C7840E10}"/>
    <cellStyle name="Comma 11 2 3 2 2 3" xfId="8225" xr:uid="{2086DDD0-33DD-4773-8286-8028600CB9F3}"/>
    <cellStyle name="Comma 11 2 3 2 3" xfId="3998" xr:uid="{2B927171-E538-4579-8E2C-8DEFDA6EC130}"/>
    <cellStyle name="Comma 11 2 3 2 3 2" xfId="9634" xr:uid="{EC4FD592-33EA-4A0C-89B1-CF82207EE3AF}"/>
    <cellStyle name="Comma 11 2 3 2 4" xfId="6824" xr:uid="{BA1A003B-5450-45CD-9AD8-22EBCC8675E5}"/>
    <cellStyle name="Comma 11 2 3 3" xfId="1893" xr:uid="{5716B295-A42E-4AE6-BCFA-E9883C0BCA1C}"/>
    <cellStyle name="Comma 11 2 3 3 2" xfId="4703" xr:uid="{8E16C7CA-4DC4-482A-8951-2448E1C87CA2}"/>
    <cellStyle name="Comma 11 2 3 3 2 2" xfId="10339" xr:uid="{1784A12E-7EE4-4BB7-97D5-FFE1DC82EDFA}"/>
    <cellStyle name="Comma 11 2 3 3 3" xfId="7529" xr:uid="{2CF63469-F3AA-4C0F-A7BE-AE39F72CE208}"/>
    <cellStyle name="Comma 11 2 3 4" xfId="3302" xr:uid="{8AEF7308-A661-47A3-9746-C018EE6D311E}"/>
    <cellStyle name="Comma 11 2 3 4 2" xfId="8938" xr:uid="{CFA043CD-968A-4F2F-AED8-D215D0F6ED8B}"/>
    <cellStyle name="Comma 11 2 3 5" xfId="6128" xr:uid="{53346A20-2A93-4B54-9F6A-41212551F1A9}"/>
    <cellStyle name="Comma 11 2 4" xfId="844" xr:uid="{4849BDC7-EDE2-4DF5-B1D6-229C217FFF75}"/>
    <cellStyle name="Comma 11 2 4 2" xfId="2245" xr:uid="{2CB05857-7656-4196-99EC-5F5BF27AF699}"/>
    <cellStyle name="Comma 11 2 4 2 2" xfId="5055" xr:uid="{7C6D0063-C798-4E10-812D-16AA767B9EC1}"/>
    <cellStyle name="Comma 11 2 4 2 2 2" xfId="10691" xr:uid="{C7804A3C-E855-49DC-B5E9-FF34EDA41891}"/>
    <cellStyle name="Comma 11 2 4 2 3" xfId="7881" xr:uid="{11C6325B-C7A1-49C3-8E14-80C42CB016B3}"/>
    <cellStyle name="Comma 11 2 4 3" xfId="3654" xr:uid="{7F1CA12B-2220-4EC5-A70D-ABD4308759B8}"/>
    <cellStyle name="Comma 11 2 4 3 2" xfId="9290" xr:uid="{C3D8517F-BFB7-4AEB-A66E-9F49AEA44A3C}"/>
    <cellStyle name="Comma 11 2 4 4" xfId="6480" xr:uid="{81D48631-BB7F-458E-95EA-97A55DE20A32}"/>
    <cellStyle name="Comma 11 2 5" xfId="1549" xr:uid="{A0C652E6-97FB-4D59-A635-FB4911534920}"/>
    <cellStyle name="Comma 11 2 5 2" xfId="4359" xr:uid="{3DCF9BAD-F127-4E71-941E-BEC560532503}"/>
    <cellStyle name="Comma 11 2 5 2 2" xfId="9995" xr:uid="{DAB79E01-13FE-41CB-9AE9-644E90AA37C2}"/>
    <cellStyle name="Comma 11 2 5 3" xfId="7185" xr:uid="{FCE92AE2-A95A-4DBD-9332-D906AA2B3D1F}"/>
    <cellStyle name="Comma 11 2 6" xfId="2958" xr:uid="{A5163729-A0CD-429A-ADE7-A3563B87423F}"/>
    <cellStyle name="Comma 11 2 6 2" xfId="8594" xr:uid="{D9A48AE7-265B-4299-936B-F78E704C817B}"/>
    <cellStyle name="Comma 11 2 7" xfId="5784" xr:uid="{CE8AB4D4-45E7-4220-9F4F-ECA5D4488467}"/>
    <cellStyle name="Comma 11 3" xfId="240" xr:uid="{1FF68E0E-9B69-4CBE-878E-5A581A74EF64}"/>
    <cellStyle name="Comma 11 3 2" xfId="584" xr:uid="{DC3A06AB-1AD6-42DB-BCF6-E933779DE366}"/>
    <cellStyle name="Comma 11 3 2 2" xfId="1280" xr:uid="{5D003E64-82CE-47E4-8FE2-CF4591927A0E}"/>
    <cellStyle name="Comma 11 3 2 2 2" xfId="2681" xr:uid="{D227ADCD-A64B-4F80-A31B-00487E81C2DF}"/>
    <cellStyle name="Comma 11 3 2 2 2 2" xfId="5491" xr:uid="{49A8E1EE-3930-4B93-A907-10D2FC0EF4A5}"/>
    <cellStyle name="Comma 11 3 2 2 2 2 2" xfId="11127" xr:uid="{A87CB6A9-B67C-40A0-8EDA-2FB8CFB716E3}"/>
    <cellStyle name="Comma 11 3 2 2 2 3" xfId="8317" xr:uid="{CBC89A6E-ED46-49B7-AE8F-C77A6B68A570}"/>
    <cellStyle name="Comma 11 3 2 2 3" xfId="4090" xr:uid="{4ED02605-FB59-426D-A14D-EA1E6D7314C7}"/>
    <cellStyle name="Comma 11 3 2 2 3 2" xfId="9726" xr:uid="{789866BC-97F7-48A4-A33B-4C4B3DF1D7E9}"/>
    <cellStyle name="Comma 11 3 2 2 4" xfId="6916" xr:uid="{996FB146-E367-472C-ADCC-0226AD56DD9C}"/>
    <cellStyle name="Comma 11 3 2 3" xfId="1985" xr:uid="{6E2846C3-E9BA-4539-BE2F-B49B97974195}"/>
    <cellStyle name="Comma 11 3 2 3 2" xfId="4795" xr:uid="{B372242E-5945-4924-B763-77280CACEA3E}"/>
    <cellStyle name="Comma 11 3 2 3 2 2" xfId="10431" xr:uid="{E9605FA4-9302-4898-A98D-EED066FAB992}"/>
    <cellStyle name="Comma 11 3 2 3 3" xfId="7621" xr:uid="{FC431400-555C-479E-BF30-889512131718}"/>
    <cellStyle name="Comma 11 3 2 4" xfId="3394" xr:uid="{097F2A90-22B1-4081-AA9D-69BCE455C0EB}"/>
    <cellStyle name="Comma 11 3 2 4 2" xfId="9030" xr:uid="{BC60F4E0-3BA5-4DA3-B755-FF5B0E68A165}"/>
    <cellStyle name="Comma 11 3 2 5" xfId="6220" xr:uid="{0D96839F-F8C2-4BD6-9181-1F0B6DE22A2C}"/>
    <cellStyle name="Comma 11 3 3" xfId="936" xr:uid="{708066CC-001D-4F30-A7E3-C1C607CBDDEC}"/>
    <cellStyle name="Comma 11 3 3 2" xfId="2337" xr:uid="{79FB6433-F6B1-4F0F-8240-A282F3406357}"/>
    <cellStyle name="Comma 11 3 3 2 2" xfId="5147" xr:uid="{2710CB00-ADAA-4554-A3D8-F61D7A8F3E18}"/>
    <cellStyle name="Comma 11 3 3 2 2 2" xfId="10783" xr:uid="{F39FB5E8-B0C8-4969-8087-290A2AD8E350}"/>
    <cellStyle name="Comma 11 3 3 2 3" xfId="7973" xr:uid="{D2CE12FA-DEAA-4120-A86C-C141073DA0C3}"/>
    <cellStyle name="Comma 11 3 3 3" xfId="3746" xr:uid="{91B2A03B-7C2B-4CAC-B50A-9F1816FA3CBE}"/>
    <cellStyle name="Comma 11 3 3 3 2" xfId="9382" xr:uid="{9FA8B99E-BB78-4B4D-8AA5-654D6598511C}"/>
    <cellStyle name="Comma 11 3 3 4" xfId="6572" xr:uid="{B00536B9-E181-42EB-8F72-EAAEFC6104A3}"/>
    <cellStyle name="Comma 11 3 4" xfId="1641" xr:uid="{518A2407-775E-46AA-925A-22C78FF541E0}"/>
    <cellStyle name="Comma 11 3 4 2" xfId="4451" xr:uid="{4A72785D-6C83-4E76-B3AD-2E274DA1B7A0}"/>
    <cellStyle name="Comma 11 3 4 2 2" xfId="10087" xr:uid="{8D89A762-825B-40E2-9671-0FA07DC4E771}"/>
    <cellStyle name="Comma 11 3 4 3" xfId="7277" xr:uid="{C46B09C5-FB70-4D71-9EDB-D24BD249DDD4}"/>
    <cellStyle name="Comma 11 3 5" xfId="3050" xr:uid="{9CCD2F8B-4C3C-45D3-A392-8B7533F9BC94}"/>
    <cellStyle name="Comma 11 3 5 2" xfId="8686" xr:uid="{D2D72208-6162-480D-8DFE-1C9ADF8470A3}"/>
    <cellStyle name="Comma 11 3 6" xfId="5876" xr:uid="{D8E9493B-7ED4-4403-848B-C7E59581ABD6}"/>
    <cellStyle name="Comma 11 4" xfId="412" xr:uid="{866E238C-FABF-4184-B2E4-C7EADB33EC6A}"/>
    <cellStyle name="Comma 11 4 2" xfId="1108" xr:uid="{B5801913-CC3D-457A-AA41-7333E56FBF20}"/>
    <cellStyle name="Comma 11 4 2 2" xfId="2509" xr:uid="{0E6E9F4B-17FF-4B80-8ECC-FD996AACBE73}"/>
    <cellStyle name="Comma 11 4 2 2 2" xfId="5319" xr:uid="{4D316942-F9F2-4A03-AFBF-639105D60384}"/>
    <cellStyle name="Comma 11 4 2 2 2 2" xfId="10955" xr:uid="{6631869A-5F05-4439-B539-5C9DD6D6C8C3}"/>
    <cellStyle name="Comma 11 4 2 2 3" xfId="8145" xr:uid="{02B76718-D712-4817-803A-8C6B286596B0}"/>
    <cellStyle name="Comma 11 4 2 3" xfId="3918" xr:uid="{814098F1-4085-4C7E-856A-04FD3933AB69}"/>
    <cellStyle name="Comma 11 4 2 3 2" xfId="9554" xr:uid="{03BCA890-9FF9-4819-B4E2-78C90506D78E}"/>
    <cellStyle name="Comma 11 4 2 4" xfId="6744" xr:uid="{48F761A7-F191-45E9-B544-F2349ABE9D90}"/>
    <cellStyle name="Comma 11 4 3" xfId="1813" xr:uid="{91B5AB20-D60F-42C5-B750-36F98E7E7A97}"/>
    <cellStyle name="Comma 11 4 3 2" xfId="4623" xr:uid="{72075FD0-9C11-4948-8844-53546FF41469}"/>
    <cellStyle name="Comma 11 4 3 2 2" xfId="10259" xr:uid="{4F0C427B-EB96-40B4-BDFE-280476A78DBD}"/>
    <cellStyle name="Comma 11 4 3 3" xfId="7449" xr:uid="{55AF0FBD-BC6E-4E95-97CF-0E420253A5E5}"/>
    <cellStyle name="Comma 11 4 4" xfId="3222" xr:uid="{E558B3AF-0C2D-44AC-B2E1-9CFB18DB7372}"/>
    <cellStyle name="Comma 11 4 4 2" xfId="8858" xr:uid="{06C41C88-1797-43DA-A4D8-1E393F57169B}"/>
    <cellStyle name="Comma 11 4 5" xfId="6048" xr:uid="{C2BFE9D7-DAC6-4E35-A5F3-73914B6098DA}"/>
    <cellStyle name="Comma 11 5" xfId="764" xr:uid="{9C874166-AE80-48B3-A5E8-9E6771421F35}"/>
    <cellStyle name="Comma 11 5 2" xfId="2165" xr:uid="{FBF6BED1-FA4E-4B6D-86A6-2CB569507575}"/>
    <cellStyle name="Comma 11 5 2 2" xfId="4975" xr:uid="{26FEC40E-E326-4115-918D-F7CAAEC02389}"/>
    <cellStyle name="Comma 11 5 2 2 2" xfId="10611" xr:uid="{4A5697CF-103B-4C76-94CB-A5C3A301D22A}"/>
    <cellStyle name="Comma 11 5 2 3" xfId="7801" xr:uid="{4D531DE6-D438-49DC-A05D-4B79B393E73A}"/>
    <cellStyle name="Comma 11 5 3" xfId="3574" xr:uid="{5AC109ED-D427-4226-9A9B-68EB69FCA336}"/>
    <cellStyle name="Comma 11 5 3 2" xfId="9210" xr:uid="{E7897F67-07B5-485F-9803-F8F0C2D721F0}"/>
    <cellStyle name="Comma 11 5 4" xfId="6400" xr:uid="{B7ECB928-0688-4901-A5FE-EA2C347E3163}"/>
    <cellStyle name="Comma 11 6" xfId="1469" xr:uid="{5E54A307-CA3A-45B3-88CF-B9AD1E1C8604}"/>
    <cellStyle name="Comma 11 6 2" xfId="4279" xr:uid="{4C2CC442-E837-4466-9A55-FE6CFE4562B4}"/>
    <cellStyle name="Comma 11 6 2 2" xfId="9915" xr:uid="{ECC01710-C579-4E05-BA7E-102B50A97573}"/>
    <cellStyle name="Comma 11 6 3" xfId="7105" xr:uid="{D463C379-4265-4E8C-94A8-1CF5C72DD527}"/>
    <cellStyle name="Comma 11 7" xfId="2878" xr:uid="{AE276177-B211-4139-9B27-923283DBF867}"/>
    <cellStyle name="Comma 11 7 2" xfId="8514" xr:uid="{C35C8EDF-3444-4A5D-BEFC-018EBD08E0E6}"/>
    <cellStyle name="Comma 11 8" xfId="5704" xr:uid="{BFD99AA8-2013-440A-91CC-5142753D6347}"/>
    <cellStyle name="Comma 12" xfId="70" xr:uid="{33D6E4C2-F561-4D1B-A75B-C6E23E2CFBCF}"/>
    <cellStyle name="Comma 12 2" xfId="150" xr:uid="{A29675C9-C2B1-44C0-B527-9FE72476A0FC}"/>
    <cellStyle name="Comma 12 2 2" xfId="322" xr:uid="{042681AF-E608-461D-8B79-0BC9F0748B7C}"/>
    <cellStyle name="Comma 12 2 2 2" xfId="666" xr:uid="{A77682F9-D057-426A-887A-26CCD9A9EE80}"/>
    <cellStyle name="Comma 12 2 2 2 2" xfId="1362" xr:uid="{866F0D2B-D091-4D3C-B39F-C4629E42553B}"/>
    <cellStyle name="Comma 12 2 2 2 2 2" xfId="2763" xr:uid="{32C7A87B-F251-411B-A092-F8E5B60489A8}"/>
    <cellStyle name="Comma 12 2 2 2 2 2 2" xfId="5573" xr:uid="{CEC41437-041A-487B-A39A-E915B1E397E5}"/>
    <cellStyle name="Comma 12 2 2 2 2 2 2 2" xfId="11209" xr:uid="{F4B47717-72B4-41A5-B5D3-A1EEEA438577}"/>
    <cellStyle name="Comma 12 2 2 2 2 2 3" xfId="8399" xr:uid="{A753A824-B8A9-4604-A4E5-CF3D278007B1}"/>
    <cellStyle name="Comma 12 2 2 2 2 3" xfId="4172" xr:uid="{447F72A8-53A9-460C-BCDA-DB5A67AA5626}"/>
    <cellStyle name="Comma 12 2 2 2 2 3 2" xfId="9808" xr:uid="{61C5CBCA-3100-4F52-894A-BB120E7A2975}"/>
    <cellStyle name="Comma 12 2 2 2 2 4" xfId="6998" xr:uid="{00B21B29-2106-4BB9-B2A5-73F42D2B41F7}"/>
    <cellStyle name="Comma 12 2 2 2 3" xfId="2067" xr:uid="{173CDE94-4C1E-4541-8B0E-88F1C65F380D}"/>
    <cellStyle name="Comma 12 2 2 2 3 2" xfId="4877" xr:uid="{FA9C0871-7544-4BB0-A28E-68089CA78BE8}"/>
    <cellStyle name="Comma 12 2 2 2 3 2 2" xfId="10513" xr:uid="{DD5FBC76-67AB-40E5-9EB9-B8CEB3BFB785}"/>
    <cellStyle name="Comma 12 2 2 2 3 3" xfId="7703" xr:uid="{265218B4-BE85-4559-81AD-5D8DDC77D708}"/>
    <cellStyle name="Comma 12 2 2 2 4" xfId="3476" xr:uid="{ABFBEB77-A17D-4B12-8507-BBF5B1F15C3F}"/>
    <cellStyle name="Comma 12 2 2 2 4 2" xfId="9112" xr:uid="{DCD99745-F31F-4FB8-8966-0076A4737380}"/>
    <cellStyle name="Comma 12 2 2 2 5" xfId="6302" xr:uid="{F7C1E572-1A9B-4228-9223-28DC721CEFA4}"/>
    <cellStyle name="Comma 12 2 2 3" xfId="1018" xr:uid="{18986881-EBC8-4285-8DF3-A43E9C71C187}"/>
    <cellStyle name="Comma 12 2 2 3 2" xfId="2419" xr:uid="{BE1F3F10-DA77-4F65-A0D5-536E4C4409DA}"/>
    <cellStyle name="Comma 12 2 2 3 2 2" xfId="5229" xr:uid="{09660396-9377-480C-A32D-39D7AA1E20E8}"/>
    <cellStyle name="Comma 12 2 2 3 2 2 2" xfId="10865" xr:uid="{D534EA43-D934-4B1E-A75D-3AE7532DACB6}"/>
    <cellStyle name="Comma 12 2 2 3 2 3" xfId="8055" xr:uid="{64096BD9-4D1C-4337-8A3D-85D988079BA5}"/>
    <cellStyle name="Comma 12 2 2 3 3" xfId="3828" xr:uid="{5C87B4BE-B5E3-4918-B0A6-CC7AAE790A38}"/>
    <cellStyle name="Comma 12 2 2 3 3 2" xfId="9464" xr:uid="{DF98BDDD-7BDC-4E0B-98BE-CC9FA1BE97EC}"/>
    <cellStyle name="Comma 12 2 2 3 4" xfId="6654" xr:uid="{2C900C90-43D2-4376-A0B4-EE2017355DC6}"/>
    <cellStyle name="Comma 12 2 2 4" xfId="1723" xr:uid="{4E3FCBC4-7F52-4C21-9452-C646C157B366}"/>
    <cellStyle name="Comma 12 2 2 4 2" xfId="4533" xr:uid="{82A9D446-D77C-4463-83E1-A918E4A3C0E2}"/>
    <cellStyle name="Comma 12 2 2 4 2 2" xfId="10169" xr:uid="{37CF360A-1C71-4DE9-8993-16F56598F0B6}"/>
    <cellStyle name="Comma 12 2 2 4 3" xfId="7359" xr:uid="{7B8166E7-002D-490C-A5A0-AD4D3CD401C4}"/>
    <cellStyle name="Comma 12 2 2 5" xfId="3132" xr:uid="{4D06EB1A-2CBF-405E-A741-66192BDE6BE1}"/>
    <cellStyle name="Comma 12 2 2 5 2" xfId="8768" xr:uid="{5D876375-B913-43D3-B778-B396D9B33322}"/>
    <cellStyle name="Comma 12 2 2 6" xfId="5958" xr:uid="{1ECE0645-674D-402F-9336-BC0CBBA43D3F}"/>
    <cellStyle name="Comma 12 2 3" xfId="494" xr:uid="{5ACEDA33-A923-49E8-9A15-2189B1515C64}"/>
    <cellStyle name="Comma 12 2 3 2" xfId="1190" xr:uid="{D451AD93-0664-4BE9-B6D3-90B782FA550B}"/>
    <cellStyle name="Comma 12 2 3 2 2" xfId="2591" xr:uid="{FE0086DB-7E24-4FD4-8627-B5B1E94982EE}"/>
    <cellStyle name="Comma 12 2 3 2 2 2" xfId="5401" xr:uid="{8DCD57FD-8708-4109-A0B7-A18D22ACAAD3}"/>
    <cellStyle name="Comma 12 2 3 2 2 2 2" xfId="11037" xr:uid="{4757824B-5E54-4FE0-ABB7-248C6E21050B}"/>
    <cellStyle name="Comma 12 2 3 2 2 3" xfId="8227" xr:uid="{BB03878E-BBD1-41BE-97AF-4EC3DBAC6E73}"/>
    <cellStyle name="Comma 12 2 3 2 3" xfId="4000" xr:uid="{EE711884-037E-4F22-8ED8-57C3BEC78EFA}"/>
    <cellStyle name="Comma 12 2 3 2 3 2" xfId="9636" xr:uid="{B62B7B5B-5BB3-4808-A0BE-22564BE703AA}"/>
    <cellStyle name="Comma 12 2 3 2 4" xfId="6826" xr:uid="{2DCA583E-548B-484C-B5B9-42717BC4AED4}"/>
    <cellStyle name="Comma 12 2 3 3" xfId="1895" xr:uid="{26314F99-4755-44A4-A878-B255F541AFDA}"/>
    <cellStyle name="Comma 12 2 3 3 2" xfId="4705" xr:uid="{D08F0D6E-0AB5-4F66-9083-5D717056F70F}"/>
    <cellStyle name="Comma 12 2 3 3 2 2" xfId="10341" xr:uid="{2935A7BC-F0A9-4106-979A-CC07691CB7F6}"/>
    <cellStyle name="Comma 12 2 3 3 3" xfId="7531" xr:uid="{DD7E7D5A-47D3-49AC-AF9C-D99F7E2B0B79}"/>
    <cellStyle name="Comma 12 2 3 4" xfId="3304" xr:uid="{85DFCC05-2A08-46CA-BF25-5DF4BE42A37C}"/>
    <cellStyle name="Comma 12 2 3 4 2" xfId="8940" xr:uid="{4982A678-0BE7-4F1F-A3C6-406F102E8739}"/>
    <cellStyle name="Comma 12 2 3 5" xfId="6130" xr:uid="{90278F99-D454-4C2E-B6C9-281F0033CA28}"/>
    <cellStyle name="Comma 12 2 4" xfId="846" xr:uid="{AC2EA001-89E0-438E-8642-C27203A5C580}"/>
    <cellStyle name="Comma 12 2 4 2" xfId="2247" xr:uid="{B7D56B09-2C04-467C-AD86-D91475FA4EE1}"/>
    <cellStyle name="Comma 12 2 4 2 2" xfId="5057" xr:uid="{219433E1-D395-4973-B2F6-98B2A4510159}"/>
    <cellStyle name="Comma 12 2 4 2 2 2" xfId="10693" xr:uid="{EFFE69A0-7976-4E32-B535-B417BC272FEA}"/>
    <cellStyle name="Comma 12 2 4 2 3" xfId="7883" xr:uid="{0D7C75A5-A306-4959-AC96-5DEC2A865461}"/>
    <cellStyle name="Comma 12 2 4 3" xfId="3656" xr:uid="{8B9547FE-159F-4B0B-B16B-DEB5B723084A}"/>
    <cellStyle name="Comma 12 2 4 3 2" xfId="9292" xr:uid="{E576982E-5EF3-4845-9D59-FF47A069DCA7}"/>
    <cellStyle name="Comma 12 2 4 4" xfId="6482" xr:uid="{E0378B34-07C9-4E85-992F-16F737113830}"/>
    <cellStyle name="Comma 12 2 5" xfId="1551" xr:uid="{59406A3A-FA5F-4B35-A05F-6CDC7453F864}"/>
    <cellStyle name="Comma 12 2 5 2" xfId="4361" xr:uid="{BA79BCE3-03EE-4CA1-AC56-1F7E3B8A34D8}"/>
    <cellStyle name="Comma 12 2 5 2 2" xfId="9997" xr:uid="{C8365A35-05E5-4829-8B1D-7445045F7E81}"/>
    <cellStyle name="Comma 12 2 5 3" xfId="7187" xr:uid="{36935870-6D38-4E0D-9B24-0B6F01912854}"/>
    <cellStyle name="Comma 12 2 6" xfId="2960" xr:uid="{2271B9F7-FBBD-4F27-B067-2920B3DC56D4}"/>
    <cellStyle name="Comma 12 2 6 2" xfId="8596" xr:uid="{2564AFE9-0F99-470B-ADA6-A99B590DCD03}"/>
    <cellStyle name="Comma 12 2 7" xfId="5786" xr:uid="{4EF0CF42-6530-4403-BD1D-26910595D820}"/>
    <cellStyle name="Comma 12 3" xfId="242" xr:uid="{962CDCB4-EBA8-4257-84D2-8EE1D40107E2}"/>
    <cellStyle name="Comma 12 3 2" xfId="586" xr:uid="{E7EDD970-A90C-4343-B3E4-E140E6EBB71E}"/>
    <cellStyle name="Comma 12 3 2 2" xfId="1282" xr:uid="{EBB0EE34-B221-4786-9A94-AA6FE0CB3749}"/>
    <cellStyle name="Comma 12 3 2 2 2" xfId="2683" xr:uid="{A322B37A-E250-4CD1-83CD-D0634F494401}"/>
    <cellStyle name="Comma 12 3 2 2 2 2" xfId="5493" xr:uid="{851CFFD5-F1EA-44A3-AA96-EEEC7F543FDB}"/>
    <cellStyle name="Comma 12 3 2 2 2 2 2" xfId="11129" xr:uid="{FF0E993F-325E-4C14-8BD5-A8E7C9F2F9F2}"/>
    <cellStyle name="Comma 12 3 2 2 2 3" xfId="8319" xr:uid="{F406E4B7-47B6-4FA1-9CBA-F0830776E9E9}"/>
    <cellStyle name="Comma 12 3 2 2 3" xfId="4092" xr:uid="{4DE41D04-38AC-41ED-BF62-B14A4D024690}"/>
    <cellStyle name="Comma 12 3 2 2 3 2" xfId="9728" xr:uid="{68DCE460-E1AA-4357-8DD9-7179330C0F28}"/>
    <cellStyle name="Comma 12 3 2 2 4" xfId="6918" xr:uid="{6FE53F55-DAEC-417D-9B1B-180940C57312}"/>
    <cellStyle name="Comma 12 3 2 3" xfId="1987" xr:uid="{5744722F-C062-45E2-B172-B918C0C0073A}"/>
    <cellStyle name="Comma 12 3 2 3 2" xfId="4797" xr:uid="{53B362FE-9F0E-44B0-9069-DF51D5FBCB50}"/>
    <cellStyle name="Comma 12 3 2 3 2 2" xfId="10433" xr:uid="{9DBC4F58-6AE7-4630-9C3A-C0D8997B5069}"/>
    <cellStyle name="Comma 12 3 2 3 3" xfId="7623" xr:uid="{07746DD2-AEAD-4456-848B-6E5B39614692}"/>
    <cellStyle name="Comma 12 3 2 4" xfId="3396" xr:uid="{C757C12E-B637-447A-BFF5-3D2ADEC7ECD0}"/>
    <cellStyle name="Comma 12 3 2 4 2" xfId="9032" xr:uid="{7604D8CC-2902-48FD-A08B-9A090C14C022}"/>
    <cellStyle name="Comma 12 3 2 5" xfId="6222" xr:uid="{74BE51F0-893B-4980-8B10-7201DCF14763}"/>
    <cellStyle name="Comma 12 3 3" xfId="938" xr:uid="{CA0D7E43-8C45-4EFF-9E5B-FCE755BFF870}"/>
    <cellStyle name="Comma 12 3 3 2" xfId="2339" xr:uid="{56697D1B-49F6-4629-874A-8DE21979AC49}"/>
    <cellStyle name="Comma 12 3 3 2 2" xfId="5149" xr:uid="{E7B3D83E-2996-4CA1-B0F0-BAED71658B31}"/>
    <cellStyle name="Comma 12 3 3 2 2 2" xfId="10785" xr:uid="{0E04C020-EDF5-494D-A88B-70F6936BABC9}"/>
    <cellStyle name="Comma 12 3 3 2 3" xfId="7975" xr:uid="{929CAAB4-24AF-4D5F-9261-C7EFDD2655F1}"/>
    <cellStyle name="Comma 12 3 3 3" xfId="3748" xr:uid="{6BE0FB21-984A-4C60-AE3D-E5396DAB8E27}"/>
    <cellStyle name="Comma 12 3 3 3 2" xfId="9384" xr:uid="{5B0D6EFC-D045-4733-9372-4319E5BAD9A2}"/>
    <cellStyle name="Comma 12 3 3 4" xfId="6574" xr:uid="{88FC6373-BD67-443F-84C7-6D76BE4898E4}"/>
    <cellStyle name="Comma 12 3 4" xfId="1643" xr:uid="{B91EDCF5-9792-45EB-AAA4-458FD2EB53DA}"/>
    <cellStyle name="Comma 12 3 4 2" xfId="4453" xr:uid="{F4019847-89ED-43D8-8176-549282C30952}"/>
    <cellStyle name="Comma 12 3 4 2 2" xfId="10089" xr:uid="{E4E6F35F-60F6-4E4D-AF34-4BF6BBD692BE}"/>
    <cellStyle name="Comma 12 3 4 3" xfId="7279" xr:uid="{9D8462E4-01F1-4B29-9465-2631C814DAE0}"/>
    <cellStyle name="Comma 12 3 5" xfId="3052" xr:uid="{5236625D-6DE4-4606-815D-9406C84B0F7A}"/>
    <cellStyle name="Comma 12 3 5 2" xfId="8688" xr:uid="{81E122C6-1EBA-441F-B32F-DF3AA898499E}"/>
    <cellStyle name="Comma 12 3 6" xfId="5878" xr:uid="{375117EF-9629-4958-A7AB-8AF49C84C795}"/>
    <cellStyle name="Comma 12 4" xfId="414" xr:uid="{2A683678-3311-4543-9F06-A54A51986021}"/>
    <cellStyle name="Comma 12 4 2" xfId="1110" xr:uid="{8096C2BB-429D-451D-870E-32DC9EAAB09C}"/>
    <cellStyle name="Comma 12 4 2 2" xfId="2511" xr:uid="{0860D744-E42A-4C42-B285-2B1D1EA0301E}"/>
    <cellStyle name="Comma 12 4 2 2 2" xfId="5321" xr:uid="{F2C3E4F2-462F-4185-9536-1AA4BECC27D0}"/>
    <cellStyle name="Comma 12 4 2 2 2 2" xfId="10957" xr:uid="{AA53FA78-924B-49C3-AB48-014325EFB4BD}"/>
    <cellStyle name="Comma 12 4 2 2 3" xfId="8147" xr:uid="{03366E36-D48C-48CE-8134-D58AD2228B8F}"/>
    <cellStyle name="Comma 12 4 2 3" xfId="3920" xr:uid="{1A112ED7-8FF3-4BBB-9E8F-0C3926BC052E}"/>
    <cellStyle name="Comma 12 4 2 3 2" xfId="9556" xr:uid="{A0DAFD97-EE04-45BE-9EFE-59629DF7A5EF}"/>
    <cellStyle name="Comma 12 4 2 4" xfId="6746" xr:uid="{DF64BAF9-4137-419A-8FEF-AA2D04FF1DE9}"/>
    <cellStyle name="Comma 12 4 3" xfId="1815" xr:uid="{FF9DEEB7-CC7B-489B-A24A-679881014B04}"/>
    <cellStyle name="Comma 12 4 3 2" xfId="4625" xr:uid="{0101F018-6B23-4AD4-AA71-5B38234E17D0}"/>
    <cellStyle name="Comma 12 4 3 2 2" xfId="10261" xr:uid="{5BA5B723-19BB-4C05-AA4A-CD542DFF5D81}"/>
    <cellStyle name="Comma 12 4 3 3" xfId="7451" xr:uid="{BBB3B3AA-FD03-458B-8B09-A89D7CC3B22A}"/>
    <cellStyle name="Comma 12 4 4" xfId="3224" xr:uid="{691E5D2B-3995-4BC2-A4F0-F0313E5448E9}"/>
    <cellStyle name="Comma 12 4 4 2" xfId="8860" xr:uid="{9BD6B5E7-91A8-4549-BB34-AB527A645939}"/>
    <cellStyle name="Comma 12 4 5" xfId="6050" xr:uid="{CDCB99CC-B98A-4F1B-AEB7-5006EF0A0186}"/>
    <cellStyle name="Comma 12 5" xfId="766" xr:uid="{3A070ED9-2E11-4CBE-950B-4517CB8C1FBE}"/>
    <cellStyle name="Comma 12 5 2" xfId="2167" xr:uid="{A1096961-AC5F-4645-B53A-29E4493F86E1}"/>
    <cellStyle name="Comma 12 5 2 2" xfId="4977" xr:uid="{4D637F82-DF55-4295-AEA3-BC88E9C83EA3}"/>
    <cellStyle name="Comma 12 5 2 2 2" xfId="10613" xr:uid="{6B79EB52-4BD4-4C41-A022-BB954A7851DD}"/>
    <cellStyle name="Comma 12 5 2 3" xfId="7803" xr:uid="{02E82E85-97BC-40C9-95A3-93C398648472}"/>
    <cellStyle name="Comma 12 5 3" xfId="3576" xr:uid="{2528B4BF-CBEE-4DFE-A913-33ACED86D526}"/>
    <cellStyle name="Comma 12 5 3 2" xfId="9212" xr:uid="{B69A4207-13E7-45B9-BCA8-09EC8E016CB1}"/>
    <cellStyle name="Comma 12 5 4" xfId="6402" xr:uid="{B861193B-DD66-4864-BEFB-003DDB0106B9}"/>
    <cellStyle name="Comma 12 6" xfId="1471" xr:uid="{AC86FE4E-2202-4085-93E4-37FC89D0F64F}"/>
    <cellStyle name="Comma 12 6 2" xfId="4281" xr:uid="{F58F0DA5-C02B-43AB-B995-D10671A57021}"/>
    <cellStyle name="Comma 12 6 2 2" xfId="9917" xr:uid="{88B01272-A7B4-493E-95BB-2B3D96C049A8}"/>
    <cellStyle name="Comma 12 6 3" xfId="7107" xr:uid="{5C7C5F0F-133F-40D4-A192-509A67B5EE97}"/>
    <cellStyle name="Comma 12 7" xfId="2880" xr:uid="{74D949E9-3EFF-4F67-BF4F-D03578DA8504}"/>
    <cellStyle name="Comma 12 7 2" xfId="8516" xr:uid="{0179F572-90F9-4BD6-94BA-099F7737CBCA}"/>
    <cellStyle name="Comma 12 8" xfId="5706" xr:uid="{0FA0982F-19E0-4E37-B2A0-ADB8D2099D56}"/>
    <cellStyle name="Comma 13" xfId="72" xr:uid="{6B5EC2ED-76EF-4F05-A565-C911C810E565}"/>
    <cellStyle name="Comma 13 2" xfId="152" xr:uid="{4AC12C41-1D5D-4831-9408-7480535C08C5}"/>
    <cellStyle name="Comma 13 2 2" xfId="324" xr:uid="{3C648B55-DE2A-4D2E-BB21-F9525A648A6D}"/>
    <cellStyle name="Comma 13 2 2 2" xfId="668" xr:uid="{3B17DE85-EB0C-46C4-B875-FCBEC686B8E4}"/>
    <cellStyle name="Comma 13 2 2 2 2" xfId="1364" xr:uid="{E4DE56C2-455B-42AC-98B7-E2A7F55E0893}"/>
    <cellStyle name="Comma 13 2 2 2 2 2" xfId="2765" xr:uid="{DCA3724E-28B9-48A6-8484-6B351D32E258}"/>
    <cellStyle name="Comma 13 2 2 2 2 2 2" xfId="5575" xr:uid="{63B3BB96-20D2-430C-82E4-E9EC7D62380E}"/>
    <cellStyle name="Comma 13 2 2 2 2 2 2 2" xfId="11211" xr:uid="{75F39004-054F-4DFA-A272-58F11C436CFC}"/>
    <cellStyle name="Comma 13 2 2 2 2 2 3" xfId="8401" xr:uid="{EFA6D438-00CF-4977-8F9F-C1B5D7AD7D8D}"/>
    <cellStyle name="Comma 13 2 2 2 2 3" xfId="4174" xr:uid="{AF01A4B0-E892-4CAA-8FE3-6EA221BA9341}"/>
    <cellStyle name="Comma 13 2 2 2 2 3 2" xfId="9810" xr:uid="{E1784502-E000-4C16-A8E0-223AAF28C6FA}"/>
    <cellStyle name="Comma 13 2 2 2 2 4" xfId="7000" xr:uid="{94BCD64C-310E-47A2-84E5-6089E05B8AA3}"/>
    <cellStyle name="Comma 13 2 2 2 3" xfId="2069" xr:uid="{4FA685BD-E6AA-43D1-BDCA-427FBF50FC1E}"/>
    <cellStyle name="Comma 13 2 2 2 3 2" xfId="4879" xr:uid="{5F3AF137-B281-4093-B4E4-7F84D4572BE9}"/>
    <cellStyle name="Comma 13 2 2 2 3 2 2" xfId="10515" xr:uid="{44B7DE73-B6F5-4FE7-89FC-70638BFAA9C3}"/>
    <cellStyle name="Comma 13 2 2 2 3 3" xfId="7705" xr:uid="{EBE58397-217D-4173-91C0-F80AEBAB78C3}"/>
    <cellStyle name="Comma 13 2 2 2 4" xfId="3478" xr:uid="{1EEEC0F7-99BB-45C6-98E1-F29F41CC0211}"/>
    <cellStyle name="Comma 13 2 2 2 4 2" xfId="9114" xr:uid="{D13F3E4B-D2EB-4E8A-B71B-D2A8F241F4F3}"/>
    <cellStyle name="Comma 13 2 2 2 5" xfId="6304" xr:uid="{ECC7ED70-76E3-4435-B541-0717ADA95498}"/>
    <cellStyle name="Comma 13 2 2 3" xfId="1020" xr:uid="{02EFFE26-DBC9-439F-92A6-F5FF1480E140}"/>
    <cellStyle name="Comma 13 2 2 3 2" xfId="2421" xr:uid="{AEEBC7AD-94AD-47A9-A58A-C9E7FF6E1020}"/>
    <cellStyle name="Comma 13 2 2 3 2 2" xfId="5231" xr:uid="{4031CAC0-3B1B-4572-B395-C11C03E47B16}"/>
    <cellStyle name="Comma 13 2 2 3 2 2 2" xfId="10867" xr:uid="{92D902BB-0483-4C43-B5B6-C1AF0D62CCE6}"/>
    <cellStyle name="Comma 13 2 2 3 2 3" xfId="8057" xr:uid="{6DF029BE-CC45-4995-870E-0D2017C7ECA1}"/>
    <cellStyle name="Comma 13 2 2 3 3" xfId="3830" xr:uid="{B2067B66-85B3-4501-80BF-F453F9498261}"/>
    <cellStyle name="Comma 13 2 2 3 3 2" xfId="9466" xr:uid="{A0C2CAC5-E211-4742-A1DD-924AF6370622}"/>
    <cellStyle name="Comma 13 2 2 3 4" xfId="6656" xr:uid="{B2299EA4-E2EB-42D4-8817-6C4B24A02DD5}"/>
    <cellStyle name="Comma 13 2 2 4" xfId="1725" xr:uid="{C7CF6645-5EAF-4B77-982E-D56F253DE71C}"/>
    <cellStyle name="Comma 13 2 2 4 2" xfId="4535" xr:uid="{BD54D701-6214-461C-90B2-F596704FA837}"/>
    <cellStyle name="Comma 13 2 2 4 2 2" xfId="10171" xr:uid="{5CC4A91E-E46D-4974-94CC-7A8992BAAC75}"/>
    <cellStyle name="Comma 13 2 2 4 3" xfId="7361" xr:uid="{E2106331-3CF3-422B-8EE0-6B39D79BA7DC}"/>
    <cellStyle name="Comma 13 2 2 5" xfId="3134" xr:uid="{B0B85CD1-AB23-4F55-AA49-E44D2C367AC7}"/>
    <cellStyle name="Comma 13 2 2 5 2" xfId="8770" xr:uid="{C534712F-DFA3-41B2-A611-4D67BE543916}"/>
    <cellStyle name="Comma 13 2 2 6" xfId="5960" xr:uid="{D536A452-FA1E-40BC-9C16-137C7ED09903}"/>
    <cellStyle name="Comma 13 2 3" xfId="496" xr:uid="{8CE0AF24-C5E1-4078-882A-8933C8941BEE}"/>
    <cellStyle name="Comma 13 2 3 2" xfId="1192" xr:uid="{A7BCEF6B-F2F3-4FBC-B799-77F1DD4C2B4C}"/>
    <cellStyle name="Comma 13 2 3 2 2" xfId="2593" xr:uid="{B9A038AB-E13F-40BC-8641-16424D33D7B0}"/>
    <cellStyle name="Comma 13 2 3 2 2 2" xfId="5403" xr:uid="{FE2AB4BC-8B63-4C62-A2BE-97AD2AE2425D}"/>
    <cellStyle name="Comma 13 2 3 2 2 2 2" xfId="11039" xr:uid="{ADBD8726-155D-4249-8D8F-55FA84CD815A}"/>
    <cellStyle name="Comma 13 2 3 2 2 3" xfId="8229" xr:uid="{DFA05712-9E72-42C3-88A2-6DE7F4ACD851}"/>
    <cellStyle name="Comma 13 2 3 2 3" xfId="4002" xr:uid="{097F9F72-B34C-4DCC-A99E-93DA51B06578}"/>
    <cellStyle name="Comma 13 2 3 2 3 2" xfId="9638" xr:uid="{79D29F16-4DC4-4D1E-9E2B-840FCF2222BB}"/>
    <cellStyle name="Comma 13 2 3 2 4" xfId="6828" xr:uid="{5DB591C4-2AFA-4E38-A9A0-1ABC956B166F}"/>
    <cellStyle name="Comma 13 2 3 3" xfId="1897" xr:uid="{F4BC408E-8480-47DC-A497-6878C1178376}"/>
    <cellStyle name="Comma 13 2 3 3 2" xfId="4707" xr:uid="{186F3F35-84AB-4E45-A26B-28E7ACAD4973}"/>
    <cellStyle name="Comma 13 2 3 3 2 2" xfId="10343" xr:uid="{123299E2-A8F4-40E3-AF4C-20BA983A8D4E}"/>
    <cellStyle name="Comma 13 2 3 3 3" xfId="7533" xr:uid="{6832AE98-5A46-4FAC-8D61-715BEF9512B0}"/>
    <cellStyle name="Comma 13 2 3 4" xfId="3306" xr:uid="{7749F6E9-2B53-4435-ABC4-31BBF6762B4E}"/>
    <cellStyle name="Comma 13 2 3 4 2" xfId="8942" xr:uid="{4B6410CA-8E90-48C9-B6E2-ADB39D9AF680}"/>
    <cellStyle name="Comma 13 2 3 5" xfId="6132" xr:uid="{4CB54DA1-7146-410E-8137-7B39CD007167}"/>
    <cellStyle name="Comma 13 2 4" xfId="848" xr:uid="{B6E60B79-AE6B-4F45-8B47-294581783CD8}"/>
    <cellStyle name="Comma 13 2 4 2" xfId="2249" xr:uid="{E5B46FF1-6E95-416E-BE34-76129A578BA0}"/>
    <cellStyle name="Comma 13 2 4 2 2" xfId="5059" xr:uid="{509E832F-2CA7-47C1-96B6-5B4F3DCA884D}"/>
    <cellStyle name="Comma 13 2 4 2 2 2" xfId="10695" xr:uid="{78EB424C-C191-48D3-8F19-70D9BD02C485}"/>
    <cellStyle name="Comma 13 2 4 2 3" xfId="7885" xr:uid="{37C127D8-E9D7-44B9-AB45-6E211C53A34E}"/>
    <cellStyle name="Comma 13 2 4 3" xfId="3658" xr:uid="{4798D8DE-575B-4D68-B93F-1BA2CD8DB9F4}"/>
    <cellStyle name="Comma 13 2 4 3 2" xfId="9294" xr:uid="{E78AAB19-9BBF-403F-8BA5-51A8D3E0B66D}"/>
    <cellStyle name="Comma 13 2 4 4" xfId="6484" xr:uid="{0B44F740-2B7D-4ED2-B8FD-1DB66BCA6C76}"/>
    <cellStyle name="Comma 13 2 5" xfId="1553" xr:uid="{92E3D205-8E89-4067-90FB-65AE8BE166B6}"/>
    <cellStyle name="Comma 13 2 5 2" xfId="4363" xr:uid="{7FB8DFC8-6BBB-4A59-975D-53E53B04CBAF}"/>
    <cellStyle name="Comma 13 2 5 2 2" xfId="9999" xr:uid="{983D8457-5FE7-4682-AAE3-524F1B2B377A}"/>
    <cellStyle name="Comma 13 2 5 3" xfId="7189" xr:uid="{98815FE5-0D60-4813-B85D-D23877028AF6}"/>
    <cellStyle name="Comma 13 2 6" xfId="2962" xr:uid="{79BF54EB-DEF1-496F-9D5C-8AD7ACD9F61C}"/>
    <cellStyle name="Comma 13 2 6 2" xfId="8598" xr:uid="{F6483B8B-DA4C-4678-8D07-C77212C2B539}"/>
    <cellStyle name="Comma 13 2 7" xfId="5788" xr:uid="{15FC7921-D2C9-4E82-A7EF-BFD654DFFE24}"/>
    <cellStyle name="Comma 13 3" xfId="244" xr:uid="{3CE38E47-E8AC-4D3C-9A9C-00404C5EDDF9}"/>
    <cellStyle name="Comma 13 3 2" xfId="588" xr:uid="{9CA23E09-4E23-4C3D-815C-54BE0374E6CF}"/>
    <cellStyle name="Comma 13 3 2 2" xfId="1284" xr:uid="{676030ED-7789-4285-A5ED-CD331D122F85}"/>
    <cellStyle name="Comma 13 3 2 2 2" xfId="2685" xr:uid="{5F6F6817-DA26-4E3B-8F53-0E0C72E6F2D6}"/>
    <cellStyle name="Comma 13 3 2 2 2 2" xfId="5495" xr:uid="{355682B5-6DE5-4B5F-AF9E-F565C56105FF}"/>
    <cellStyle name="Comma 13 3 2 2 2 2 2" xfId="11131" xr:uid="{3359CB0C-2E93-4DC7-A43D-A1C605CCF6BC}"/>
    <cellStyle name="Comma 13 3 2 2 2 3" xfId="8321" xr:uid="{2CB045FA-7E14-4A48-A133-04B7756866E6}"/>
    <cellStyle name="Comma 13 3 2 2 3" xfId="4094" xr:uid="{6C924431-9F7D-401E-91FA-C69D2AF1D36A}"/>
    <cellStyle name="Comma 13 3 2 2 3 2" xfId="9730" xr:uid="{C7514CF0-191F-448E-AB3E-7FA4D943E0DC}"/>
    <cellStyle name="Comma 13 3 2 2 4" xfId="6920" xr:uid="{02DD75DE-3862-40C6-8E21-0E3CE28E2487}"/>
    <cellStyle name="Comma 13 3 2 3" xfId="1989" xr:uid="{799A979C-35B0-495C-A317-F6F66DD33F6B}"/>
    <cellStyle name="Comma 13 3 2 3 2" xfId="4799" xr:uid="{17290D1F-D0EF-457C-8147-8940FBBE2D31}"/>
    <cellStyle name="Comma 13 3 2 3 2 2" xfId="10435" xr:uid="{D2DF3416-B35F-4959-B60F-ECBBF545DAEF}"/>
    <cellStyle name="Comma 13 3 2 3 3" xfId="7625" xr:uid="{3C557768-0AFB-4971-B992-24CF2458F576}"/>
    <cellStyle name="Comma 13 3 2 4" xfId="3398" xr:uid="{70C9ECC7-B7A8-440B-8A0A-F16E4711BD5F}"/>
    <cellStyle name="Comma 13 3 2 4 2" xfId="9034" xr:uid="{CAD4562F-AD3B-46EA-80AF-8E9980F6D4AF}"/>
    <cellStyle name="Comma 13 3 2 5" xfId="6224" xr:uid="{4989D123-A17C-4A78-ABF7-24150BB13789}"/>
    <cellStyle name="Comma 13 3 3" xfId="940" xr:uid="{71E9A747-EA68-4C51-9461-1E5D2E14843B}"/>
    <cellStyle name="Comma 13 3 3 2" xfId="2341" xr:uid="{6133AF74-F542-40F6-878A-4D2FEA4C7340}"/>
    <cellStyle name="Comma 13 3 3 2 2" xfId="5151" xr:uid="{8F301771-E985-4520-A519-0ED2DBD9C3A0}"/>
    <cellStyle name="Comma 13 3 3 2 2 2" xfId="10787" xr:uid="{29617397-A88D-4BA6-8F5D-0FD0130EEB4C}"/>
    <cellStyle name="Comma 13 3 3 2 3" xfId="7977" xr:uid="{88E137D6-9701-444F-ACB3-3CF534EE8FDD}"/>
    <cellStyle name="Comma 13 3 3 3" xfId="3750" xr:uid="{50F01540-6671-44B1-AC6B-1C5140D4D7F5}"/>
    <cellStyle name="Comma 13 3 3 3 2" xfId="9386" xr:uid="{9A9B53E1-63D4-4304-84CA-34C552BB6C91}"/>
    <cellStyle name="Comma 13 3 3 4" xfId="6576" xr:uid="{85CDC46B-1F2E-455F-98B4-6EDDB7FBDC98}"/>
    <cellStyle name="Comma 13 3 4" xfId="1645" xr:uid="{5A717BA6-45B3-4975-ABC5-E409B8DB2AB3}"/>
    <cellStyle name="Comma 13 3 4 2" xfId="4455" xr:uid="{5413889B-1DD3-4DAD-B86E-B8EA5A1F638A}"/>
    <cellStyle name="Comma 13 3 4 2 2" xfId="10091" xr:uid="{C718A8FA-965B-44B2-BB0B-D397EBF13C05}"/>
    <cellStyle name="Comma 13 3 4 3" xfId="7281" xr:uid="{5BB9B845-4898-4321-A98A-EE882566CC91}"/>
    <cellStyle name="Comma 13 3 5" xfId="3054" xr:uid="{D77C874E-8997-4889-B203-81FBB0299EF2}"/>
    <cellStyle name="Comma 13 3 5 2" xfId="8690" xr:uid="{AF4B75BA-EAF2-46F3-B1AC-E65C2231B82F}"/>
    <cellStyle name="Comma 13 3 6" xfId="5880" xr:uid="{1129109F-0682-412D-A170-F56CB0F4A040}"/>
    <cellStyle name="Comma 13 4" xfId="416" xr:uid="{D7CBE7DA-C62A-45C5-9B3E-E94DEC62C925}"/>
    <cellStyle name="Comma 13 4 2" xfId="1112" xr:uid="{E75F21E8-9CEB-4F8C-975B-E34CCADB5E65}"/>
    <cellStyle name="Comma 13 4 2 2" xfId="2513" xr:uid="{FE4229BB-D125-459A-A196-7F68007BFB2B}"/>
    <cellStyle name="Comma 13 4 2 2 2" xfId="5323" xr:uid="{4FC5E5EE-0411-47DB-95ED-84766D155429}"/>
    <cellStyle name="Comma 13 4 2 2 2 2" xfId="10959" xr:uid="{1C5761B2-7472-4B13-A996-252084D54D7D}"/>
    <cellStyle name="Comma 13 4 2 2 3" xfId="8149" xr:uid="{1F9350F9-81AB-44FB-86B1-919D1DFBCD85}"/>
    <cellStyle name="Comma 13 4 2 3" xfId="3922" xr:uid="{F9ED44FB-37A8-457D-B1ED-01B13F39689F}"/>
    <cellStyle name="Comma 13 4 2 3 2" xfId="9558" xr:uid="{BD41ECDA-29B0-4137-94FA-0FC633361ED2}"/>
    <cellStyle name="Comma 13 4 2 4" xfId="6748" xr:uid="{277F1EC8-C5D9-46AC-AEF3-596CD31044DB}"/>
    <cellStyle name="Comma 13 4 3" xfId="1817" xr:uid="{0E330BEE-E645-466E-B980-E5EAA49FE647}"/>
    <cellStyle name="Comma 13 4 3 2" xfId="4627" xr:uid="{9CA381FE-9E06-4146-BB69-F2839ECAF529}"/>
    <cellStyle name="Comma 13 4 3 2 2" xfId="10263" xr:uid="{979D8E5A-9940-41CD-94B7-4B5955427721}"/>
    <cellStyle name="Comma 13 4 3 3" xfId="7453" xr:uid="{789B1C2C-44D4-49E4-957A-0B338E2CDE42}"/>
    <cellStyle name="Comma 13 4 4" xfId="3226" xr:uid="{563294A3-A014-4A2C-AA2A-47B33860D21B}"/>
    <cellStyle name="Comma 13 4 4 2" xfId="8862" xr:uid="{14EBD4A8-49A0-427A-92FC-75DDA43F314B}"/>
    <cellStyle name="Comma 13 4 5" xfId="6052" xr:uid="{0C3FB2F5-049C-4D03-9814-F0F1B2976E0C}"/>
    <cellStyle name="Comma 13 5" xfId="768" xr:uid="{57F02100-5F23-40E9-9505-CE05CF22DEF5}"/>
    <cellStyle name="Comma 13 5 2" xfId="2169" xr:uid="{CCBFD155-51A0-41F6-B4B9-30366711B6DF}"/>
    <cellStyle name="Comma 13 5 2 2" xfId="4979" xr:uid="{F8D9DBBF-3BCF-4EBE-92B9-08F993FC4E3D}"/>
    <cellStyle name="Comma 13 5 2 2 2" xfId="10615" xr:uid="{DFFDEBD3-E5AA-4B32-9644-B28BE6B08F1E}"/>
    <cellStyle name="Comma 13 5 2 3" xfId="7805" xr:uid="{2DB7692B-02D2-4EC9-B7B5-ABBA51881EE3}"/>
    <cellStyle name="Comma 13 5 3" xfId="3578" xr:uid="{40072860-0664-46C2-9470-07368C2605AB}"/>
    <cellStyle name="Comma 13 5 3 2" xfId="9214" xr:uid="{EA8FBEAB-9B7D-446C-8EF5-E97484FA5C1C}"/>
    <cellStyle name="Comma 13 5 4" xfId="6404" xr:uid="{88F71292-C5A7-4A82-8360-15F7B62AE6D0}"/>
    <cellStyle name="Comma 13 6" xfId="1473" xr:uid="{FE1ED73A-B369-45CB-81E6-1C99C6E2796B}"/>
    <cellStyle name="Comma 13 6 2" xfId="4283" xr:uid="{D316A7EB-42C8-4199-89E1-168853CE8287}"/>
    <cellStyle name="Comma 13 6 2 2" xfId="9919" xr:uid="{9A10DBA6-99BD-4B44-8F41-A4AA8239019D}"/>
    <cellStyle name="Comma 13 6 3" xfId="7109" xr:uid="{F24443F1-BDE1-4F20-96AF-B10613853218}"/>
    <cellStyle name="Comma 13 7" xfId="2882" xr:uid="{55EDB53E-5D92-4689-8251-E0A0F800CC2E}"/>
    <cellStyle name="Comma 13 7 2" xfId="8518" xr:uid="{1B07DDB9-9213-44CC-9CD1-B5703A79FD98}"/>
    <cellStyle name="Comma 13 8" xfId="5708" xr:uid="{E831BB9D-E45F-445B-97B6-62F6DA9B1EE5}"/>
    <cellStyle name="Comma 14" xfId="74" xr:uid="{8DDB2BD9-AD62-4D83-83F2-69381FAF3069}"/>
    <cellStyle name="Comma 14 2" xfId="154" xr:uid="{08B94157-A44F-4722-B6FB-7E17C6F7E10D}"/>
    <cellStyle name="Comma 14 2 2" xfId="326" xr:uid="{3CFE3156-B4C1-4693-8D5C-1CD4EE622654}"/>
    <cellStyle name="Comma 14 2 2 2" xfId="670" xr:uid="{61D5DCA5-1067-4890-B425-A537525AB27E}"/>
    <cellStyle name="Comma 14 2 2 2 2" xfId="1366" xr:uid="{051A9C3A-D81F-4257-9950-4B8FB9AE8F9C}"/>
    <cellStyle name="Comma 14 2 2 2 2 2" xfId="2767" xr:uid="{3E877DFA-4C9C-4920-B776-4D8A83DB1B02}"/>
    <cellStyle name="Comma 14 2 2 2 2 2 2" xfId="5577" xr:uid="{E12FDD24-73C3-4EAC-9864-A8990936DA60}"/>
    <cellStyle name="Comma 14 2 2 2 2 2 2 2" xfId="11213" xr:uid="{F95EEBC8-9EAC-4DFF-B17B-542DFF5D1ECB}"/>
    <cellStyle name="Comma 14 2 2 2 2 2 3" xfId="8403" xr:uid="{3AF7DB5B-9E22-4D6C-8635-E47718216190}"/>
    <cellStyle name="Comma 14 2 2 2 2 3" xfId="4176" xr:uid="{3325B482-EED1-4795-A2A4-D490508C2BA1}"/>
    <cellStyle name="Comma 14 2 2 2 2 3 2" xfId="9812" xr:uid="{C67E4E11-3B3D-4E43-B3ED-FC75F7E66525}"/>
    <cellStyle name="Comma 14 2 2 2 2 4" xfId="7002" xr:uid="{3BE54F0A-135B-4792-88CC-4A0EDCB71CBF}"/>
    <cellStyle name="Comma 14 2 2 2 3" xfId="2071" xr:uid="{4FF620FB-DEA0-4BD4-A46D-20BDD946B1D5}"/>
    <cellStyle name="Comma 14 2 2 2 3 2" xfId="4881" xr:uid="{F402232E-9FF4-4F40-B8D2-70BD25EB347D}"/>
    <cellStyle name="Comma 14 2 2 2 3 2 2" xfId="10517" xr:uid="{88FDF52F-370F-45CB-A3B4-58E1F55FB68E}"/>
    <cellStyle name="Comma 14 2 2 2 3 3" xfId="7707" xr:uid="{9DF26CD2-ADF6-46F0-8462-26F48D85EA17}"/>
    <cellStyle name="Comma 14 2 2 2 4" xfId="3480" xr:uid="{08644A8D-BBFA-41BF-A9EF-64DBCE810468}"/>
    <cellStyle name="Comma 14 2 2 2 4 2" xfId="9116" xr:uid="{A4D17750-D8E7-41C9-81C7-720B030E7A39}"/>
    <cellStyle name="Comma 14 2 2 2 5" xfId="6306" xr:uid="{6A9D3A7F-E8EF-4284-A6E9-DAF7ECE1D8F1}"/>
    <cellStyle name="Comma 14 2 2 3" xfId="1022" xr:uid="{F9166A89-6F25-4441-A5C8-0EE719A551F0}"/>
    <cellStyle name="Comma 14 2 2 3 2" xfId="2423" xr:uid="{CCECCC85-BE67-4601-8B6B-2AD9A2DFCC03}"/>
    <cellStyle name="Comma 14 2 2 3 2 2" xfId="5233" xr:uid="{4CB79651-2537-48A5-AE15-0071FA03AC0C}"/>
    <cellStyle name="Comma 14 2 2 3 2 2 2" xfId="10869" xr:uid="{AFF125A0-60E3-4813-B92E-DC1AC45D9912}"/>
    <cellStyle name="Comma 14 2 2 3 2 3" xfId="8059" xr:uid="{97BF9401-CE24-46F5-B263-6D8A980935E6}"/>
    <cellStyle name="Comma 14 2 2 3 3" xfId="3832" xr:uid="{EDD8BE0B-1807-4295-9B54-EF4A4B626FEF}"/>
    <cellStyle name="Comma 14 2 2 3 3 2" xfId="9468" xr:uid="{82578C99-C5BA-479A-804B-C015EA8271C2}"/>
    <cellStyle name="Comma 14 2 2 3 4" xfId="6658" xr:uid="{30253181-95AB-4183-A9EA-1450FB48D095}"/>
    <cellStyle name="Comma 14 2 2 4" xfId="1727" xr:uid="{556AE133-F7C5-41FB-801A-AC8E5C199B4D}"/>
    <cellStyle name="Comma 14 2 2 4 2" xfId="4537" xr:uid="{49A5B56C-4991-4B02-B76D-9B66EF63F038}"/>
    <cellStyle name="Comma 14 2 2 4 2 2" xfId="10173" xr:uid="{08F8820A-EB5B-47FB-B08E-67DFEB903946}"/>
    <cellStyle name="Comma 14 2 2 4 3" xfId="7363" xr:uid="{8B3827D9-DAC8-4F2E-8DD0-B5B56413D916}"/>
    <cellStyle name="Comma 14 2 2 5" xfId="3136" xr:uid="{E9691065-217C-4520-9CDD-7ED022F97D7D}"/>
    <cellStyle name="Comma 14 2 2 5 2" xfId="8772" xr:uid="{DDF9A04A-F78A-49A1-B550-B6E74034828D}"/>
    <cellStyle name="Comma 14 2 2 6" xfId="5962" xr:uid="{A709D4CE-7F2F-43CF-9C16-22B7BAFADD3E}"/>
    <cellStyle name="Comma 14 2 3" xfId="498" xr:uid="{0905D43C-BEEA-482B-A120-C5B86952185D}"/>
    <cellStyle name="Comma 14 2 3 2" xfId="1194" xr:uid="{CB5E3702-5EA4-4DD0-9A9B-635D6053DF13}"/>
    <cellStyle name="Comma 14 2 3 2 2" xfId="2595" xr:uid="{CF7D7596-897E-4965-BB4D-CA3EA00D0DC3}"/>
    <cellStyle name="Comma 14 2 3 2 2 2" xfId="5405" xr:uid="{5B3643AC-A420-4651-9E88-7061311E7C91}"/>
    <cellStyle name="Comma 14 2 3 2 2 2 2" xfId="11041" xr:uid="{6FE91D7D-7AFC-4F4F-A5FD-DD5E76D5EB36}"/>
    <cellStyle name="Comma 14 2 3 2 2 3" xfId="8231" xr:uid="{98B9F1DB-799E-4915-BF27-5A3D1394EE05}"/>
    <cellStyle name="Comma 14 2 3 2 3" xfId="4004" xr:uid="{F183C1F7-4692-45D5-8360-237B835E2C84}"/>
    <cellStyle name="Comma 14 2 3 2 3 2" xfId="9640" xr:uid="{40E5AA0E-7874-47F8-BF4D-EFB3A9BE1A05}"/>
    <cellStyle name="Comma 14 2 3 2 4" xfId="6830" xr:uid="{47218D9E-B133-4CC1-8EB1-FA6A0AF13E6A}"/>
    <cellStyle name="Comma 14 2 3 3" xfId="1899" xr:uid="{C53BDD7E-18CC-4C65-A938-7E8D033B3456}"/>
    <cellStyle name="Comma 14 2 3 3 2" xfId="4709" xr:uid="{65FA62A3-03B7-446A-8061-2C219AD7DC4C}"/>
    <cellStyle name="Comma 14 2 3 3 2 2" xfId="10345" xr:uid="{519D4D5C-5CC7-4929-885F-69C3E58E32E4}"/>
    <cellStyle name="Comma 14 2 3 3 3" xfId="7535" xr:uid="{78FE5A10-4C66-4EB4-A57A-1066ADB70A93}"/>
    <cellStyle name="Comma 14 2 3 4" xfId="3308" xr:uid="{2F589B6E-30F3-405C-92A4-784273C10979}"/>
    <cellStyle name="Comma 14 2 3 4 2" xfId="8944" xr:uid="{0217533C-1351-4DF0-A43C-5F3BF854D390}"/>
    <cellStyle name="Comma 14 2 3 5" xfId="6134" xr:uid="{432D0F77-EDD3-4A2E-8FDA-7886F2B04C83}"/>
    <cellStyle name="Comma 14 2 4" xfId="850" xr:uid="{65CAD4E6-2135-412D-89C7-FDBA342C47B0}"/>
    <cellStyle name="Comma 14 2 4 2" xfId="2251" xr:uid="{2970999F-212F-42DB-B8FE-42FB3C6C5ED6}"/>
    <cellStyle name="Comma 14 2 4 2 2" xfId="5061" xr:uid="{C14C3B2B-6811-419F-9461-1F2AB41B1F92}"/>
    <cellStyle name="Comma 14 2 4 2 2 2" xfId="10697" xr:uid="{BACCDABF-9070-4EBD-8E42-0AC9CD731801}"/>
    <cellStyle name="Comma 14 2 4 2 3" xfId="7887" xr:uid="{DDD9EAC5-6621-41CC-B7F6-F16A93B4AFD0}"/>
    <cellStyle name="Comma 14 2 4 3" xfId="3660" xr:uid="{CD9D2E12-53B9-4A29-9337-9D5009835CFC}"/>
    <cellStyle name="Comma 14 2 4 3 2" xfId="9296" xr:uid="{737874CB-4241-4E0C-8354-FD9954AE4069}"/>
    <cellStyle name="Comma 14 2 4 4" xfId="6486" xr:uid="{A871EF6E-4B13-400F-8DC5-B3F1136A14C5}"/>
    <cellStyle name="Comma 14 2 5" xfId="1555" xr:uid="{7DC01321-2582-4BE5-A929-265D2B01A062}"/>
    <cellStyle name="Comma 14 2 5 2" xfId="4365" xr:uid="{75DBE477-E594-48CC-966E-3B98529CC23D}"/>
    <cellStyle name="Comma 14 2 5 2 2" xfId="10001" xr:uid="{805FE4C6-4C4B-4E2C-B550-195A8A602BFE}"/>
    <cellStyle name="Comma 14 2 5 3" xfId="7191" xr:uid="{3ED88D32-70EF-4DCB-B4AF-EBD9320B7F53}"/>
    <cellStyle name="Comma 14 2 6" xfId="2964" xr:uid="{0823494C-E0AD-4D02-910E-0A7154FBA75A}"/>
    <cellStyle name="Comma 14 2 6 2" xfId="8600" xr:uid="{CFDA9289-C752-45A5-B937-A14545AD7D6C}"/>
    <cellStyle name="Comma 14 2 7" xfId="5790" xr:uid="{0A0E64FE-BB34-46DA-87D6-2E4083B1E552}"/>
    <cellStyle name="Comma 14 3" xfId="246" xr:uid="{CEE13B8C-20D3-492F-9393-C1709A1C2B80}"/>
    <cellStyle name="Comma 14 3 2" xfId="590" xr:uid="{2CC875D0-9610-4CB7-99FB-157D47BC1AF1}"/>
    <cellStyle name="Comma 14 3 2 2" xfId="1286" xr:uid="{48DE7600-0A2D-44C1-84B4-3369D99B6B58}"/>
    <cellStyle name="Comma 14 3 2 2 2" xfId="2687" xr:uid="{CADEA306-EB98-48F5-84F5-B25934F3A339}"/>
    <cellStyle name="Comma 14 3 2 2 2 2" xfId="5497" xr:uid="{CFBBB6DE-6136-45D5-BDA8-5A9E96447627}"/>
    <cellStyle name="Comma 14 3 2 2 2 2 2" xfId="11133" xr:uid="{943FACC9-A1E3-4196-91A7-488C6C6BE454}"/>
    <cellStyle name="Comma 14 3 2 2 2 3" xfId="8323" xr:uid="{41C826EB-7212-4DFB-85D9-3B1A37A61681}"/>
    <cellStyle name="Comma 14 3 2 2 3" xfId="4096" xr:uid="{BC306DDB-9AAC-4172-ABA3-FD3D2E01D767}"/>
    <cellStyle name="Comma 14 3 2 2 3 2" xfId="9732" xr:uid="{99564FA2-6F28-489B-B1C1-16BE3F46A9C0}"/>
    <cellStyle name="Comma 14 3 2 2 4" xfId="6922" xr:uid="{C384B5FE-B583-4372-BD8F-00EF50A56C3C}"/>
    <cellStyle name="Comma 14 3 2 3" xfId="1991" xr:uid="{67172230-19D1-4EBF-A80B-9B5498E5AFC7}"/>
    <cellStyle name="Comma 14 3 2 3 2" xfId="4801" xr:uid="{2E3C5E33-B900-4DFD-A87A-2451AD47901C}"/>
    <cellStyle name="Comma 14 3 2 3 2 2" xfId="10437" xr:uid="{12F8C574-392E-4297-AA50-8C6304606E8A}"/>
    <cellStyle name="Comma 14 3 2 3 3" xfId="7627" xr:uid="{0870B93D-50F8-4770-910B-F0358CA41557}"/>
    <cellStyle name="Comma 14 3 2 4" xfId="3400" xr:uid="{87652186-FA5C-4FF2-B2E5-2B33B3B342DD}"/>
    <cellStyle name="Comma 14 3 2 4 2" xfId="9036" xr:uid="{10110B9E-0800-484F-A22C-BEAEB0B0AE9F}"/>
    <cellStyle name="Comma 14 3 2 5" xfId="6226" xr:uid="{4E3F5D40-D1C6-408E-BE49-A0554E6FD645}"/>
    <cellStyle name="Comma 14 3 3" xfId="942" xr:uid="{67C4D905-B5B8-4486-B47D-DE255709BCF6}"/>
    <cellStyle name="Comma 14 3 3 2" xfId="2343" xr:uid="{201B1DD1-B5C5-42C5-9AA6-8DA6242BD93A}"/>
    <cellStyle name="Comma 14 3 3 2 2" xfId="5153" xr:uid="{AB9205CC-BBA8-4C48-B2B7-239DD851791F}"/>
    <cellStyle name="Comma 14 3 3 2 2 2" xfId="10789" xr:uid="{A3A847A2-CFE5-4A9C-9D80-2DDB3267DF05}"/>
    <cellStyle name="Comma 14 3 3 2 3" xfId="7979" xr:uid="{A512A74B-8DE1-49B5-B372-CCA5A84B3A3A}"/>
    <cellStyle name="Comma 14 3 3 3" xfId="3752" xr:uid="{344B7A5D-9891-47D8-844B-CEC10C30949E}"/>
    <cellStyle name="Comma 14 3 3 3 2" xfId="9388" xr:uid="{05DBACA2-9B77-451F-947D-3162BE70DD22}"/>
    <cellStyle name="Comma 14 3 3 4" xfId="6578" xr:uid="{08768EF8-92B5-4991-BC92-25B6D65F3148}"/>
    <cellStyle name="Comma 14 3 4" xfId="1647" xr:uid="{690651FB-3693-49E0-86A8-36810F7DA4C5}"/>
    <cellStyle name="Comma 14 3 4 2" xfId="4457" xr:uid="{60DDB6F9-8EFC-4F99-AF04-CD9DC0CB7824}"/>
    <cellStyle name="Comma 14 3 4 2 2" xfId="10093" xr:uid="{7B296F46-1810-45D7-8495-EDA032EC0B76}"/>
    <cellStyle name="Comma 14 3 4 3" xfId="7283" xr:uid="{FB6BEDD8-381A-4C21-A73C-29354C1CC795}"/>
    <cellStyle name="Comma 14 3 5" xfId="3056" xr:uid="{43654816-6D5D-4B99-9ECB-8A9C8B6D7615}"/>
    <cellStyle name="Comma 14 3 5 2" xfId="8692" xr:uid="{E6DD038D-0588-4841-928A-147C0D882C41}"/>
    <cellStyle name="Comma 14 3 6" xfId="5882" xr:uid="{7B9E5BD9-C5AA-4122-84EF-171F8998EABE}"/>
    <cellStyle name="Comma 14 4" xfId="418" xr:uid="{B300C8B2-673C-4E2E-9BC4-A0250B186E62}"/>
    <cellStyle name="Comma 14 4 2" xfId="1114" xr:uid="{7C2A10E9-91A0-4F30-BB43-06762EF05D40}"/>
    <cellStyle name="Comma 14 4 2 2" xfId="2515" xr:uid="{96433A9D-F0C2-4C32-97E3-BAE76DC482CA}"/>
    <cellStyle name="Comma 14 4 2 2 2" xfId="5325" xr:uid="{18DD3EFD-C93C-4DD6-B9C3-17709D6E4657}"/>
    <cellStyle name="Comma 14 4 2 2 2 2" xfId="10961" xr:uid="{BF7DC469-978A-46BC-A69D-B7D27F116BD7}"/>
    <cellStyle name="Comma 14 4 2 2 3" xfId="8151" xr:uid="{3F0E0330-49E5-4D0D-9073-88476A538D18}"/>
    <cellStyle name="Comma 14 4 2 3" xfId="3924" xr:uid="{9F024AFB-D267-4733-8464-5BBC77B3ABED}"/>
    <cellStyle name="Comma 14 4 2 3 2" xfId="9560" xr:uid="{7B40D203-07EA-4321-AF8E-3C9B35C13CE1}"/>
    <cellStyle name="Comma 14 4 2 4" xfId="6750" xr:uid="{C76E5A2E-CBDD-490D-A8E2-072C6FC9587B}"/>
    <cellStyle name="Comma 14 4 3" xfId="1819" xr:uid="{468E5BBC-7334-4CCD-95E2-4E1AC33ECA8C}"/>
    <cellStyle name="Comma 14 4 3 2" xfId="4629" xr:uid="{7316C087-F770-4846-9ACB-A8CF8B1BF0E8}"/>
    <cellStyle name="Comma 14 4 3 2 2" xfId="10265" xr:uid="{1B068C76-60E8-4099-A50C-A037B69A4D6D}"/>
    <cellStyle name="Comma 14 4 3 3" xfId="7455" xr:uid="{300B5A8F-40E7-41C4-9447-761B6E76304F}"/>
    <cellStyle name="Comma 14 4 4" xfId="3228" xr:uid="{A7B768C8-D62B-4873-9B52-A185186B0616}"/>
    <cellStyle name="Comma 14 4 4 2" xfId="8864" xr:uid="{7C04CB72-22DA-4E57-A71A-A75EC5043511}"/>
    <cellStyle name="Comma 14 4 5" xfId="6054" xr:uid="{9EB27D28-7726-44F7-8A32-61AAEBF625D8}"/>
    <cellStyle name="Comma 14 5" xfId="770" xr:uid="{2007749C-9261-4302-8485-C2B54774D259}"/>
    <cellStyle name="Comma 14 5 2" xfId="2171" xr:uid="{1FB398C1-84CB-45AF-805C-9B0781D24BD8}"/>
    <cellStyle name="Comma 14 5 2 2" xfId="4981" xr:uid="{A5B7504D-F630-41E7-911E-C94A7EF39F5F}"/>
    <cellStyle name="Comma 14 5 2 2 2" xfId="10617" xr:uid="{0F506C8E-8FCC-4259-A933-B17139BB978A}"/>
    <cellStyle name="Comma 14 5 2 3" xfId="7807" xr:uid="{F13BCEDB-CDCC-47CE-8089-057BE38E75EA}"/>
    <cellStyle name="Comma 14 5 3" xfId="3580" xr:uid="{AE5B27C6-84FB-4EB6-849D-977916CFAE48}"/>
    <cellStyle name="Comma 14 5 3 2" xfId="9216" xr:uid="{11DE429C-34A1-4A28-B1EA-7BB3224C81C1}"/>
    <cellStyle name="Comma 14 5 4" xfId="6406" xr:uid="{25A814D9-B8EE-4588-8E9B-86CD81FA4020}"/>
    <cellStyle name="Comma 14 6" xfId="1475" xr:uid="{F90EE8B2-FF55-444A-8C62-239ACACF0803}"/>
    <cellStyle name="Comma 14 6 2" xfId="4285" xr:uid="{953066AF-1481-4C69-99CE-AFAB48D92861}"/>
    <cellStyle name="Comma 14 6 2 2" xfId="9921" xr:uid="{C65303BD-08E9-46CF-B4EB-D51237BE78BB}"/>
    <cellStyle name="Comma 14 6 3" xfId="7111" xr:uid="{41817A8A-F620-4520-88EF-D8B0285B02DC}"/>
    <cellStyle name="Comma 14 7" xfId="2884" xr:uid="{FFB4D0C5-8FF0-4AB7-8A4C-4608FD6B88B5}"/>
    <cellStyle name="Comma 14 7 2" xfId="8520" xr:uid="{8CC90A83-B0A1-4AA0-A0B9-7ED6687B5D04}"/>
    <cellStyle name="Comma 14 8" xfId="5710" xr:uid="{9F5289CA-A797-44E0-8E26-F4EF26789F0D}"/>
    <cellStyle name="Comma 15" xfId="76" xr:uid="{14C98C25-0F6E-470C-A389-325A2E394F9D}"/>
    <cellStyle name="Comma 15 2" xfId="156" xr:uid="{36B8EC42-6F4F-41EA-94F1-07D51534954E}"/>
    <cellStyle name="Comma 15 2 2" xfId="328" xr:uid="{6E6F4F3A-DB48-4C41-B4B9-FA18C4165CED}"/>
    <cellStyle name="Comma 15 2 2 2" xfId="672" xr:uid="{8714948F-B8A2-439C-9004-3328FB9C5373}"/>
    <cellStyle name="Comma 15 2 2 2 2" xfId="1368" xr:uid="{2D9D1258-31E1-4D69-A2A9-CEBDCF0B1E70}"/>
    <cellStyle name="Comma 15 2 2 2 2 2" xfId="2769" xr:uid="{DF23A121-31A4-47E2-8ED1-2C5F8AED1B29}"/>
    <cellStyle name="Comma 15 2 2 2 2 2 2" xfId="5579" xr:uid="{A487BA3A-85A5-440A-8AC2-7DED25D9FBCF}"/>
    <cellStyle name="Comma 15 2 2 2 2 2 2 2" xfId="11215" xr:uid="{4FB5C866-40BB-4AC8-8A89-63A336430DE3}"/>
    <cellStyle name="Comma 15 2 2 2 2 2 3" xfId="8405" xr:uid="{4B43467C-C1A9-4D57-B490-87DB48B2D8A7}"/>
    <cellStyle name="Comma 15 2 2 2 2 3" xfId="4178" xr:uid="{FFBEFA30-F1EA-44D1-B865-91660CF0AA75}"/>
    <cellStyle name="Comma 15 2 2 2 2 3 2" xfId="9814" xr:uid="{D22FA28A-4A3E-4C32-ABFC-CC0445B48F80}"/>
    <cellStyle name="Comma 15 2 2 2 2 4" xfId="7004" xr:uid="{C671EF7D-CBE7-4DF2-AC2B-C77C980F8364}"/>
    <cellStyle name="Comma 15 2 2 2 3" xfId="2073" xr:uid="{CF38C8F9-A11F-4BDE-8D31-1BBDD34DD421}"/>
    <cellStyle name="Comma 15 2 2 2 3 2" xfId="4883" xr:uid="{66A464A1-7574-4C7D-B6E3-E3DF44E8B82A}"/>
    <cellStyle name="Comma 15 2 2 2 3 2 2" xfId="10519" xr:uid="{6784B979-A806-40C3-AF7B-C611865C69AB}"/>
    <cellStyle name="Comma 15 2 2 2 3 3" xfId="7709" xr:uid="{56E4519E-E375-4467-92CD-D99431F9277B}"/>
    <cellStyle name="Comma 15 2 2 2 4" xfId="3482" xr:uid="{04CBF355-B562-4BEE-A555-9E9E04B14695}"/>
    <cellStyle name="Comma 15 2 2 2 4 2" xfId="9118" xr:uid="{5A467821-F2A0-4172-ADFA-E255B1B6D947}"/>
    <cellStyle name="Comma 15 2 2 2 5" xfId="6308" xr:uid="{D40576CA-E21B-43C1-BD65-1937BE7E1EF3}"/>
    <cellStyle name="Comma 15 2 2 3" xfId="1024" xr:uid="{E4AAEE4D-2227-4C3F-B49B-882F3B69301D}"/>
    <cellStyle name="Comma 15 2 2 3 2" xfId="2425" xr:uid="{FC3D881C-7468-47F7-9E7E-6E7DC31D4779}"/>
    <cellStyle name="Comma 15 2 2 3 2 2" xfId="5235" xr:uid="{D5B93B0D-8124-4822-B4D8-8F56D08FAFE3}"/>
    <cellStyle name="Comma 15 2 2 3 2 2 2" xfId="10871" xr:uid="{FC0AD1DF-90EF-402E-ABC3-E7732BF3F2E5}"/>
    <cellStyle name="Comma 15 2 2 3 2 3" xfId="8061" xr:uid="{1B753444-93B2-48C0-A1A0-DBB652D100B4}"/>
    <cellStyle name="Comma 15 2 2 3 3" xfId="3834" xr:uid="{737E6D59-F732-4D8E-B926-BA1B7DF328FA}"/>
    <cellStyle name="Comma 15 2 2 3 3 2" xfId="9470" xr:uid="{40707204-AF83-45AE-842E-68B64CB5E59F}"/>
    <cellStyle name="Comma 15 2 2 3 4" xfId="6660" xr:uid="{EBE64241-4C5F-40DA-BDC3-68C448BF1346}"/>
    <cellStyle name="Comma 15 2 2 4" xfId="1729" xr:uid="{1C5824D0-A2C8-4B77-94AA-985546C369C5}"/>
    <cellStyle name="Comma 15 2 2 4 2" xfId="4539" xr:uid="{42BCFFEB-8393-4B08-BC40-991D25E50091}"/>
    <cellStyle name="Comma 15 2 2 4 2 2" xfId="10175" xr:uid="{B6B79127-E015-4FD4-9860-E06675E6007C}"/>
    <cellStyle name="Comma 15 2 2 4 3" xfId="7365" xr:uid="{3792C307-B18E-4786-82C9-4D64E9F58575}"/>
    <cellStyle name="Comma 15 2 2 5" xfId="3138" xr:uid="{594A5116-F949-45D5-9779-49F8EE3E7613}"/>
    <cellStyle name="Comma 15 2 2 5 2" xfId="8774" xr:uid="{74E67761-B1A7-440F-9667-36A73D64245B}"/>
    <cellStyle name="Comma 15 2 2 6" xfId="5964" xr:uid="{BB5B5F75-E8D3-4698-973E-6B6A1B09D4C2}"/>
    <cellStyle name="Comma 15 2 3" xfId="500" xr:uid="{5AD00F83-19DC-4596-8FDA-CF9B3FD282A2}"/>
    <cellStyle name="Comma 15 2 3 2" xfId="1196" xr:uid="{618CFC0E-5866-4600-B349-F4E517A9110A}"/>
    <cellStyle name="Comma 15 2 3 2 2" xfId="2597" xr:uid="{AC092696-69F6-429A-8EA4-5593E8F157A1}"/>
    <cellStyle name="Comma 15 2 3 2 2 2" xfId="5407" xr:uid="{A0524C1F-CDAD-451C-9E60-37578D715537}"/>
    <cellStyle name="Comma 15 2 3 2 2 2 2" xfId="11043" xr:uid="{CBAB1257-8604-4819-973D-4B654F91466E}"/>
    <cellStyle name="Comma 15 2 3 2 2 3" xfId="8233" xr:uid="{A462A2D4-F050-470B-A8AD-06D45A7D3AB4}"/>
    <cellStyle name="Comma 15 2 3 2 3" xfId="4006" xr:uid="{BAC03A97-D313-4D43-9B42-1B74562E441A}"/>
    <cellStyle name="Comma 15 2 3 2 3 2" xfId="9642" xr:uid="{C3B1851E-ACD6-49B2-87E6-57FA47D6E526}"/>
    <cellStyle name="Comma 15 2 3 2 4" xfId="6832" xr:uid="{6064C46B-F000-4824-9E04-FC6C777BA1FF}"/>
    <cellStyle name="Comma 15 2 3 3" xfId="1901" xr:uid="{D7BE0760-B566-4B24-99FE-81057147F31B}"/>
    <cellStyle name="Comma 15 2 3 3 2" xfId="4711" xr:uid="{F3D024CF-1128-402B-82CD-E327B6BB9655}"/>
    <cellStyle name="Comma 15 2 3 3 2 2" xfId="10347" xr:uid="{61BD9B03-1C22-433A-97E1-66AF8EC6C5F3}"/>
    <cellStyle name="Comma 15 2 3 3 3" xfId="7537" xr:uid="{4EBB4F53-DE4E-4B73-B366-B8CFFEF5FACA}"/>
    <cellStyle name="Comma 15 2 3 4" xfId="3310" xr:uid="{ED5B0D7C-3253-4024-A4CD-190FF326926C}"/>
    <cellStyle name="Comma 15 2 3 4 2" xfId="8946" xr:uid="{D02A0103-3D2A-4A0B-B0EB-1FB04A7D3CBF}"/>
    <cellStyle name="Comma 15 2 3 5" xfId="6136" xr:uid="{F74873F7-2BBC-46ED-B722-7C1472BAE175}"/>
    <cellStyle name="Comma 15 2 4" xfId="852" xr:uid="{3916422A-A5FB-4641-9FB8-D94153502121}"/>
    <cellStyle name="Comma 15 2 4 2" xfId="2253" xr:uid="{D0904106-6E48-4002-A74A-3158D9451C02}"/>
    <cellStyle name="Comma 15 2 4 2 2" xfId="5063" xr:uid="{9726C604-36DE-4083-BA72-9B90602E6943}"/>
    <cellStyle name="Comma 15 2 4 2 2 2" xfId="10699" xr:uid="{B9B34223-58B4-4A3C-97E6-F8547CCDE8C6}"/>
    <cellStyle name="Comma 15 2 4 2 3" xfId="7889" xr:uid="{63E9B73E-343A-4E79-890B-7FCCBE7C0155}"/>
    <cellStyle name="Comma 15 2 4 3" xfId="3662" xr:uid="{08746B10-2ED8-4F2B-8C92-855AF9F23653}"/>
    <cellStyle name="Comma 15 2 4 3 2" xfId="9298" xr:uid="{70EA39A2-B628-4655-8988-00EE554F92C5}"/>
    <cellStyle name="Comma 15 2 4 4" xfId="6488" xr:uid="{75A0E533-E8B2-45E3-BD70-5584F4C59087}"/>
    <cellStyle name="Comma 15 2 5" xfId="1557" xr:uid="{240AC08C-7CA6-491D-879D-F317025AE3FF}"/>
    <cellStyle name="Comma 15 2 5 2" xfId="4367" xr:uid="{18477243-607A-4CEF-BCE7-0F1FAA41F52D}"/>
    <cellStyle name="Comma 15 2 5 2 2" xfId="10003" xr:uid="{B5724747-E3A6-4840-8649-7DFBC5EE6EA7}"/>
    <cellStyle name="Comma 15 2 5 3" xfId="7193" xr:uid="{3B72012E-9580-48E3-8BE0-E6943C5F1912}"/>
    <cellStyle name="Comma 15 2 6" xfId="2966" xr:uid="{4B410567-D280-4E54-8E22-F5AEAB2A10F8}"/>
    <cellStyle name="Comma 15 2 6 2" xfId="8602" xr:uid="{D649151F-79D6-4007-A065-A3822079B5C7}"/>
    <cellStyle name="Comma 15 2 7" xfId="5792" xr:uid="{5EF15B13-6E1F-4E78-B062-51C0B582DA61}"/>
    <cellStyle name="Comma 15 3" xfId="248" xr:uid="{37E628F6-C7B3-4063-A9FC-58A11A9C345C}"/>
    <cellStyle name="Comma 15 3 2" xfId="592" xr:uid="{1D9F5833-5464-4D87-A5E3-C2C19F0BFEAF}"/>
    <cellStyle name="Comma 15 3 2 2" xfId="1288" xr:uid="{A7C31736-73AB-4227-B5BE-0C90229FE6BF}"/>
    <cellStyle name="Comma 15 3 2 2 2" xfId="2689" xr:uid="{E25FDF87-ED11-4928-95BC-953839700D9C}"/>
    <cellStyle name="Comma 15 3 2 2 2 2" xfId="5499" xr:uid="{DA15215F-046C-42ED-9F97-67FCF4F742DF}"/>
    <cellStyle name="Comma 15 3 2 2 2 2 2" xfId="11135" xr:uid="{4254A585-699B-433D-8F4A-C7DDA549539C}"/>
    <cellStyle name="Comma 15 3 2 2 2 3" xfId="8325" xr:uid="{BD39F031-EBBA-427D-AEE2-961CBFF5A96B}"/>
    <cellStyle name="Comma 15 3 2 2 3" xfId="4098" xr:uid="{F7D3FDDA-31D6-45F5-8B67-813AB3F26ED4}"/>
    <cellStyle name="Comma 15 3 2 2 3 2" xfId="9734" xr:uid="{57B90C69-66B4-4D90-B85F-2C4C7C77C32C}"/>
    <cellStyle name="Comma 15 3 2 2 4" xfId="6924" xr:uid="{593EC087-4E57-4277-8694-28B96E58B89B}"/>
    <cellStyle name="Comma 15 3 2 3" xfId="1993" xr:uid="{DA1B4411-B1AB-4D38-BD58-DBE28C8496ED}"/>
    <cellStyle name="Comma 15 3 2 3 2" xfId="4803" xr:uid="{85A30B00-44FB-4696-817C-93A7B06FC3CD}"/>
    <cellStyle name="Comma 15 3 2 3 2 2" xfId="10439" xr:uid="{4B379CB8-C837-497C-9639-AF2F33357C21}"/>
    <cellStyle name="Comma 15 3 2 3 3" xfId="7629" xr:uid="{A295344A-A486-4A95-9A9D-EDE92D511E73}"/>
    <cellStyle name="Comma 15 3 2 4" xfId="3402" xr:uid="{4925ABF0-53B4-4DAD-B7C3-F3075933C1CA}"/>
    <cellStyle name="Comma 15 3 2 4 2" xfId="9038" xr:uid="{27C50A72-E49E-4C50-8ED8-0DAC5708D77A}"/>
    <cellStyle name="Comma 15 3 2 5" xfId="6228" xr:uid="{D6FF0A04-F086-4AA4-8734-F3C422D46E9D}"/>
    <cellStyle name="Comma 15 3 3" xfId="944" xr:uid="{ED40F3B1-B738-4B0B-9DD4-038BB4684CC0}"/>
    <cellStyle name="Comma 15 3 3 2" xfId="2345" xr:uid="{6A589AA8-69ED-4973-9E11-E36F7B32B309}"/>
    <cellStyle name="Comma 15 3 3 2 2" xfId="5155" xr:uid="{0F1BD184-7CDB-4A3E-8091-9905D10B0806}"/>
    <cellStyle name="Comma 15 3 3 2 2 2" xfId="10791" xr:uid="{9F3B57E4-A984-4FF8-976E-4B95A33C1D3F}"/>
    <cellStyle name="Comma 15 3 3 2 3" xfId="7981" xr:uid="{62E7B042-58E5-4F10-8103-56C896A032F2}"/>
    <cellStyle name="Comma 15 3 3 3" xfId="3754" xr:uid="{E607FCD7-E817-47EA-AC80-7DA5DBE75435}"/>
    <cellStyle name="Comma 15 3 3 3 2" xfId="9390" xr:uid="{63311C1D-13AB-4F3D-B8E1-83960EC53D21}"/>
    <cellStyle name="Comma 15 3 3 4" xfId="6580" xr:uid="{45CE4C83-71C8-4B85-BCBD-C284C8F71629}"/>
    <cellStyle name="Comma 15 3 4" xfId="1649" xr:uid="{D0A96DB5-F374-4B98-8950-436DCEFEA2B9}"/>
    <cellStyle name="Comma 15 3 4 2" xfId="4459" xr:uid="{C07091B8-3C6F-4DCB-87CC-38254D4F33FA}"/>
    <cellStyle name="Comma 15 3 4 2 2" xfId="10095" xr:uid="{5CFC06DF-A398-4BFA-A957-81484198632F}"/>
    <cellStyle name="Comma 15 3 4 3" xfId="7285" xr:uid="{003C6711-804C-412C-8581-40170598826B}"/>
    <cellStyle name="Comma 15 3 5" xfId="3058" xr:uid="{159E0B2D-79F5-4126-A96F-17BF4FFD01A5}"/>
    <cellStyle name="Comma 15 3 5 2" xfId="8694" xr:uid="{EC066575-246C-40A9-91CD-A61AC1CC0D1F}"/>
    <cellStyle name="Comma 15 3 6" xfId="5884" xr:uid="{D40BA715-E51B-464C-ABC0-09C8FA18895C}"/>
    <cellStyle name="Comma 15 4" xfId="420" xr:uid="{97A90C9E-16B3-45A5-BFCB-0466BD7FE322}"/>
    <cellStyle name="Comma 15 4 2" xfId="1116" xr:uid="{F3946634-B869-4818-AD5E-DCE1E813B2D8}"/>
    <cellStyle name="Comma 15 4 2 2" xfId="2517" xr:uid="{8C64787C-C6FB-4DC0-A3D1-29584F5F4C88}"/>
    <cellStyle name="Comma 15 4 2 2 2" xfId="5327" xr:uid="{7C2F2689-363E-428C-8148-12487DD9B229}"/>
    <cellStyle name="Comma 15 4 2 2 2 2" xfId="10963" xr:uid="{FBB58BA9-16B3-49A7-AF2C-6E2AD3C87505}"/>
    <cellStyle name="Comma 15 4 2 2 3" xfId="8153" xr:uid="{4210457C-20C8-46D9-958D-44EEA99E1885}"/>
    <cellStyle name="Comma 15 4 2 3" xfId="3926" xr:uid="{F12B02AB-6212-44E8-B85D-D441DA85557E}"/>
    <cellStyle name="Comma 15 4 2 3 2" xfId="9562" xr:uid="{517E4008-0D32-4ADE-B540-C0A01316F2D8}"/>
    <cellStyle name="Comma 15 4 2 4" xfId="6752" xr:uid="{B278D09B-BA83-4855-A22E-17559F5CB2C1}"/>
    <cellStyle name="Comma 15 4 3" xfId="1821" xr:uid="{A6A95566-F4AE-47D1-BAB2-99D7B0AAD98E}"/>
    <cellStyle name="Comma 15 4 3 2" xfId="4631" xr:uid="{61BA09DE-9960-49A6-B2F1-00C8178257BB}"/>
    <cellStyle name="Comma 15 4 3 2 2" xfId="10267" xr:uid="{8E7218C3-9F61-49F8-86A8-EDEE9172D7BA}"/>
    <cellStyle name="Comma 15 4 3 3" xfId="7457" xr:uid="{4DD74003-A6CD-4CBA-8E2D-0FCFA6328A73}"/>
    <cellStyle name="Comma 15 4 4" xfId="3230" xr:uid="{EC625E93-5A47-4E3A-902A-43C36D93EB02}"/>
    <cellStyle name="Comma 15 4 4 2" xfId="8866" xr:uid="{610585A7-4F49-4188-8B03-13D7E2CAD0B6}"/>
    <cellStyle name="Comma 15 4 5" xfId="6056" xr:uid="{74AEC1CE-D4A1-40E3-883D-71354179877C}"/>
    <cellStyle name="Comma 15 5" xfId="772" xr:uid="{17B02CC0-7522-4A6D-9486-8F536DA919E6}"/>
    <cellStyle name="Comma 15 5 2" xfId="2173" xr:uid="{426AA3C6-B44A-48C7-ADE2-CFCB2E93406B}"/>
    <cellStyle name="Comma 15 5 2 2" xfId="4983" xr:uid="{609A8C49-58EE-41B5-8524-789CDC9EFE28}"/>
    <cellStyle name="Comma 15 5 2 2 2" xfId="10619" xr:uid="{328E58B1-6A3F-445A-BA84-2377FD1FC656}"/>
    <cellStyle name="Comma 15 5 2 3" xfId="7809" xr:uid="{E97BE051-3118-42D6-A1F4-8AD2CAD7D49E}"/>
    <cellStyle name="Comma 15 5 3" xfId="3582" xr:uid="{5BA05AC4-79BA-4C7E-8E9A-A1212A0D9FE8}"/>
    <cellStyle name="Comma 15 5 3 2" xfId="9218" xr:uid="{15DB26D9-786C-4221-B1AD-A07D65FAC5C9}"/>
    <cellStyle name="Comma 15 5 4" xfId="6408" xr:uid="{A1BF4071-826F-477B-9B6D-EF2E777B8300}"/>
    <cellStyle name="Comma 15 6" xfId="1477" xr:uid="{E4210173-EED8-431F-BF07-62E5CC52EC5E}"/>
    <cellStyle name="Comma 15 6 2" xfId="4287" xr:uid="{B3867664-C981-4252-938B-6FA51CE3D378}"/>
    <cellStyle name="Comma 15 6 2 2" xfId="9923" xr:uid="{21E071DE-335F-42A1-B5C2-57BC7957CFFB}"/>
    <cellStyle name="Comma 15 6 3" xfId="7113" xr:uid="{22DF7B99-C516-4A3D-AEAF-AB5921F43658}"/>
    <cellStyle name="Comma 15 7" xfId="2886" xr:uid="{68D8E261-CCC8-4951-9603-56D96894CCAD}"/>
    <cellStyle name="Comma 15 7 2" xfId="8522" xr:uid="{89485A6A-88DB-464E-ABE2-68907D5E65AA}"/>
    <cellStyle name="Comma 15 8" xfId="5712" xr:uid="{358EEDBD-16C4-42C1-89DF-6C95FC353650}"/>
    <cellStyle name="Comma 16" xfId="78" xr:uid="{D712902C-3A90-49B9-B77A-0CCC714C52C0}"/>
    <cellStyle name="Comma 16 2" xfId="158" xr:uid="{72DAF432-2496-40F3-A56D-61376183909F}"/>
    <cellStyle name="Comma 16 2 2" xfId="330" xr:uid="{8A01BC2C-7AE3-46EB-B019-571657499F68}"/>
    <cellStyle name="Comma 16 2 2 2" xfId="674" xr:uid="{30268D35-6E92-4A16-93E8-915CEC90F847}"/>
    <cellStyle name="Comma 16 2 2 2 2" xfId="1370" xr:uid="{D26C5EF2-FD6D-4450-840E-9256D3A7958D}"/>
    <cellStyle name="Comma 16 2 2 2 2 2" xfId="2771" xr:uid="{1075302A-9BF9-4128-85CB-F30E8D458AC3}"/>
    <cellStyle name="Comma 16 2 2 2 2 2 2" xfId="5581" xr:uid="{23C797B2-7D54-468E-B271-A2F5AD4A7C73}"/>
    <cellStyle name="Comma 16 2 2 2 2 2 2 2" xfId="11217" xr:uid="{2CC72F27-1992-41B8-9C71-60D066EA11EB}"/>
    <cellStyle name="Comma 16 2 2 2 2 2 3" xfId="8407" xr:uid="{8D4510D8-5A56-4C15-AFED-BB006BB417D5}"/>
    <cellStyle name="Comma 16 2 2 2 2 3" xfId="4180" xr:uid="{BC8679E9-8008-484C-B2E9-9DA039055D89}"/>
    <cellStyle name="Comma 16 2 2 2 2 3 2" xfId="9816" xr:uid="{6194FF08-FEDC-467C-9CDE-AA3726284BC8}"/>
    <cellStyle name="Comma 16 2 2 2 2 4" xfId="7006" xr:uid="{C90B818A-4D28-4690-8BFE-02DA227C0944}"/>
    <cellStyle name="Comma 16 2 2 2 3" xfId="2075" xr:uid="{92E17F03-8952-42C0-BD4F-5D4D04403531}"/>
    <cellStyle name="Comma 16 2 2 2 3 2" xfId="4885" xr:uid="{3DBF4CCC-E65F-4C76-A9C1-DB8090392FD8}"/>
    <cellStyle name="Comma 16 2 2 2 3 2 2" xfId="10521" xr:uid="{6F1FB7D5-AE9B-413A-A72D-2F6E4C967D72}"/>
    <cellStyle name="Comma 16 2 2 2 3 3" xfId="7711" xr:uid="{D6C7398C-FA42-4D7E-8744-A528102C58CE}"/>
    <cellStyle name="Comma 16 2 2 2 4" xfId="3484" xr:uid="{863F0DB0-D4EA-48DB-86A2-B580051378CD}"/>
    <cellStyle name="Comma 16 2 2 2 4 2" xfId="9120" xr:uid="{4C094B7F-3151-4E50-9498-496A72177CB1}"/>
    <cellStyle name="Comma 16 2 2 2 5" xfId="6310" xr:uid="{C0E5EFA1-4B40-4A5A-81F6-15758C3A3010}"/>
    <cellStyle name="Comma 16 2 2 3" xfId="1026" xr:uid="{FB8CEFA3-7FA9-4686-8644-D7059E1EB34E}"/>
    <cellStyle name="Comma 16 2 2 3 2" xfId="2427" xr:uid="{4B020E5B-3893-4275-BD56-5FF43D4EF3CD}"/>
    <cellStyle name="Comma 16 2 2 3 2 2" xfId="5237" xr:uid="{3252565F-44B1-47F1-B32B-A07C83B4E085}"/>
    <cellStyle name="Comma 16 2 2 3 2 2 2" xfId="10873" xr:uid="{BF4A90DF-9335-4EF2-BDCF-110139E85A7F}"/>
    <cellStyle name="Comma 16 2 2 3 2 3" xfId="8063" xr:uid="{DC816D95-3BEE-41BF-94AA-9110C39B707D}"/>
    <cellStyle name="Comma 16 2 2 3 3" xfId="3836" xr:uid="{D8126BA1-D978-4245-91F7-5C8803CC64DD}"/>
    <cellStyle name="Comma 16 2 2 3 3 2" xfId="9472" xr:uid="{8C378B6F-5EA8-496F-BBB9-66AB56195F40}"/>
    <cellStyle name="Comma 16 2 2 3 4" xfId="6662" xr:uid="{D904993C-F18D-4CA3-AE61-6C311FB33F4A}"/>
    <cellStyle name="Comma 16 2 2 4" xfId="1731" xr:uid="{5FAD719C-5B2A-4D83-BAAE-C98A1DB6BF26}"/>
    <cellStyle name="Comma 16 2 2 4 2" xfId="4541" xr:uid="{14283D44-EE7B-4CF9-9C13-4E0593CC99F3}"/>
    <cellStyle name="Comma 16 2 2 4 2 2" xfId="10177" xr:uid="{6E9166BB-1576-4BC6-A25E-4554F5570BCC}"/>
    <cellStyle name="Comma 16 2 2 4 3" xfId="7367" xr:uid="{6EA418C9-DD2F-4328-B3EC-B87CAEA635FA}"/>
    <cellStyle name="Comma 16 2 2 5" xfId="3140" xr:uid="{B999B31E-07EB-4225-9A61-10E45AB451E9}"/>
    <cellStyle name="Comma 16 2 2 5 2" xfId="8776" xr:uid="{2073BAF3-71A6-4AA5-8791-CEBD6CBE8776}"/>
    <cellStyle name="Comma 16 2 2 6" xfId="5966" xr:uid="{7F4648CB-A644-4421-A666-7E2C50DB85A8}"/>
    <cellStyle name="Comma 16 2 3" xfId="502" xr:uid="{E78732EF-D411-4F33-8D97-56B7EECDFCCE}"/>
    <cellStyle name="Comma 16 2 3 2" xfId="1198" xr:uid="{0010EB9E-E2DC-4591-8A61-23AB5218294A}"/>
    <cellStyle name="Comma 16 2 3 2 2" xfId="2599" xr:uid="{7CD970B1-8553-44B7-9B48-BF3BBC2284C6}"/>
    <cellStyle name="Comma 16 2 3 2 2 2" xfId="5409" xr:uid="{9CB4850B-0508-4793-9B97-B1395A13B8FA}"/>
    <cellStyle name="Comma 16 2 3 2 2 2 2" xfId="11045" xr:uid="{4D163666-FE03-43A7-BC97-DD9B8C920806}"/>
    <cellStyle name="Comma 16 2 3 2 2 3" xfId="8235" xr:uid="{5B436192-216B-4611-87AF-44D761FCE86B}"/>
    <cellStyle name="Comma 16 2 3 2 3" xfId="4008" xr:uid="{7C5F68AC-553F-47F6-AEFB-8BBBAFA162BC}"/>
    <cellStyle name="Comma 16 2 3 2 3 2" xfId="9644" xr:uid="{79F79705-A4C9-4BBD-B6A7-C0F0C1D0C90E}"/>
    <cellStyle name="Comma 16 2 3 2 4" xfId="6834" xr:uid="{7F6BE0F0-2ECB-4147-B791-BAE84EC207D9}"/>
    <cellStyle name="Comma 16 2 3 3" xfId="1903" xr:uid="{0C65DC28-9701-410C-B690-75C68585B700}"/>
    <cellStyle name="Comma 16 2 3 3 2" xfId="4713" xr:uid="{7E4A2344-F0B0-4824-9E30-262C452BF673}"/>
    <cellStyle name="Comma 16 2 3 3 2 2" xfId="10349" xr:uid="{90D780B6-C806-4548-B477-6AE411812924}"/>
    <cellStyle name="Comma 16 2 3 3 3" xfId="7539" xr:uid="{859C7834-C26A-4732-B6D0-1962DCD24210}"/>
    <cellStyle name="Comma 16 2 3 4" xfId="3312" xr:uid="{14793A7F-89FB-4C64-90D4-1D56551AFAE1}"/>
    <cellStyle name="Comma 16 2 3 4 2" xfId="8948" xr:uid="{79DFD6BB-048F-4598-AB58-41E5F3ECFF42}"/>
    <cellStyle name="Comma 16 2 3 5" xfId="6138" xr:uid="{F81F38E9-2524-4707-94DC-A3FC44AEEB9F}"/>
    <cellStyle name="Comma 16 2 4" xfId="854" xr:uid="{8E3AD6E6-6217-4795-B77D-0EF7EC707483}"/>
    <cellStyle name="Comma 16 2 4 2" xfId="2255" xr:uid="{3F925C82-9C08-4FF3-B3BC-5DDC284CCAA7}"/>
    <cellStyle name="Comma 16 2 4 2 2" xfId="5065" xr:uid="{16A50E28-3C25-49EA-B2F7-004B3DF6083F}"/>
    <cellStyle name="Comma 16 2 4 2 2 2" xfId="10701" xr:uid="{4AE318E6-5A45-4589-A164-6B7FC7F3EFF7}"/>
    <cellStyle name="Comma 16 2 4 2 3" xfId="7891" xr:uid="{C78137CE-8F66-4933-B1E5-32907B80032A}"/>
    <cellStyle name="Comma 16 2 4 3" xfId="3664" xr:uid="{0C20592B-84AA-4670-A9EF-BC4FA4DAFFBC}"/>
    <cellStyle name="Comma 16 2 4 3 2" xfId="9300" xr:uid="{558E26C8-3A5B-4F71-80EE-E70A68DF67C3}"/>
    <cellStyle name="Comma 16 2 4 4" xfId="6490" xr:uid="{91DB1B3A-0424-462E-A6F1-10C4EEDFA3BE}"/>
    <cellStyle name="Comma 16 2 5" xfId="1559" xr:uid="{243B07EB-7000-4ECB-843B-AF8BECE3499F}"/>
    <cellStyle name="Comma 16 2 5 2" xfId="4369" xr:uid="{B19F0848-1D03-42D1-ACBA-C8D84743BBB7}"/>
    <cellStyle name="Comma 16 2 5 2 2" xfId="10005" xr:uid="{DC146FC7-9BC3-4B34-9728-0A25189D62DD}"/>
    <cellStyle name="Comma 16 2 5 3" xfId="7195" xr:uid="{27E02A4D-E68D-4C51-863B-8346C597150E}"/>
    <cellStyle name="Comma 16 2 6" xfId="2968" xr:uid="{14BD0896-7792-42F1-90B8-CAF5981ABC36}"/>
    <cellStyle name="Comma 16 2 6 2" xfId="8604" xr:uid="{C033362A-9F11-48E1-8BE3-A3FC3A81B164}"/>
    <cellStyle name="Comma 16 2 7" xfId="5794" xr:uid="{5ADEE16F-F377-4213-8782-31D267F82632}"/>
    <cellStyle name="Comma 16 3" xfId="250" xr:uid="{4D380D74-0B77-4DEF-9EF2-5471B2C36DD5}"/>
    <cellStyle name="Comma 16 3 2" xfId="594" xr:uid="{259334F8-D078-4862-AD92-1FF3FBDFB90A}"/>
    <cellStyle name="Comma 16 3 2 2" xfId="1290" xr:uid="{AA6C2A37-18D8-455A-88A8-9EF2C8900AB1}"/>
    <cellStyle name="Comma 16 3 2 2 2" xfId="2691" xr:uid="{4A677190-2500-4AD9-8736-C667A3756F83}"/>
    <cellStyle name="Comma 16 3 2 2 2 2" xfId="5501" xr:uid="{E90E2CB7-1AEF-4492-BC57-37F2B2A75784}"/>
    <cellStyle name="Comma 16 3 2 2 2 2 2" xfId="11137" xr:uid="{6589C69E-319B-429F-8A2C-F54A62840F18}"/>
    <cellStyle name="Comma 16 3 2 2 2 3" xfId="8327" xr:uid="{FAA01E85-50F1-4B94-ABFE-0E9E4FC871D2}"/>
    <cellStyle name="Comma 16 3 2 2 3" xfId="4100" xr:uid="{1F42C10B-63C7-4E97-A780-E0FB9E2935FB}"/>
    <cellStyle name="Comma 16 3 2 2 3 2" xfId="9736" xr:uid="{60AE8D2F-AE4A-4F1D-9FAD-6D3CB924F391}"/>
    <cellStyle name="Comma 16 3 2 2 4" xfId="6926" xr:uid="{79E58984-6876-4E46-B6B7-D8009E6304F6}"/>
    <cellStyle name="Comma 16 3 2 3" xfId="1995" xr:uid="{DCF2213D-57A4-42F3-8AFC-98BCAF4C769A}"/>
    <cellStyle name="Comma 16 3 2 3 2" xfId="4805" xr:uid="{3EA2BAA3-FDDE-424B-A0AA-410D362CF6EE}"/>
    <cellStyle name="Comma 16 3 2 3 2 2" xfId="10441" xr:uid="{3B460610-3369-430B-9CEC-228501970BD0}"/>
    <cellStyle name="Comma 16 3 2 3 3" xfId="7631" xr:uid="{95148CAC-1616-454B-B331-2B1366B7B461}"/>
    <cellStyle name="Comma 16 3 2 4" xfId="3404" xr:uid="{5CD4D075-6741-446C-800A-F29738EF38FB}"/>
    <cellStyle name="Comma 16 3 2 4 2" xfId="9040" xr:uid="{E47BD12C-2687-4316-B48E-48E8104A51E3}"/>
    <cellStyle name="Comma 16 3 2 5" xfId="6230" xr:uid="{6953A335-EE95-45C6-9382-2179694A6F9F}"/>
    <cellStyle name="Comma 16 3 3" xfId="946" xr:uid="{0ADFCB3C-82B9-43BC-904F-131454EF7DB9}"/>
    <cellStyle name="Comma 16 3 3 2" xfId="2347" xr:uid="{9E25B8B7-4D5B-4E74-A8D6-CE968CC18B90}"/>
    <cellStyle name="Comma 16 3 3 2 2" xfId="5157" xr:uid="{1C03C64E-38F3-4B99-B8F2-5C65913D37B3}"/>
    <cellStyle name="Comma 16 3 3 2 2 2" xfId="10793" xr:uid="{C09BDD3F-2613-4E2F-88BF-BB7310891D8A}"/>
    <cellStyle name="Comma 16 3 3 2 3" xfId="7983" xr:uid="{6690988F-EC41-4337-924A-0323124B6615}"/>
    <cellStyle name="Comma 16 3 3 3" xfId="3756" xr:uid="{F9FD7219-569D-41BF-9D00-1C3F98665626}"/>
    <cellStyle name="Comma 16 3 3 3 2" xfId="9392" xr:uid="{6E0D43D5-CB83-4792-A437-08251A9AC35E}"/>
    <cellStyle name="Comma 16 3 3 4" xfId="6582" xr:uid="{1C8F2814-DF2B-44E1-9D3C-ADD3C40CBD0F}"/>
    <cellStyle name="Comma 16 3 4" xfId="1651" xr:uid="{CFDA4A12-2884-49F4-A0A9-E4BBB0D30CD7}"/>
    <cellStyle name="Comma 16 3 4 2" xfId="4461" xr:uid="{1B6DC5AB-E0CE-4D38-8857-DF56DEA86A96}"/>
    <cellStyle name="Comma 16 3 4 2 2" xfId="10097" xr:uid="{10D740D1-42F2-4AA9-869F-F22EAD055204}"/>
    <cellStyle name="Comma 16 3 4 3" xfId="7287" xr:uid="{BAFEE47C-5182-4E3A-B37D-E83C750DB5BA}"/>
    <cellStyle name="Comma 16 3 5" xfId="3060" xr:uid="{88B3531C-AFFE-4B10-B82C-951CB9E1425A}"/>
    <cellStyle name="Comma 16 3 5 2" xfId="8696" xr:uid="{FABA4442-7741-469F-B591-06A912EF6BF3}"/>
    <cellStyle name="Comma 16 3 6" xfId="5886" xr:uid="{E33B1ECE-97BE-4732-8BEB-490A039B279E}"/>
    <cellStyle name="Comma 16 4" xfId="422" xr:uid="{F82F0EB9-9F95-4DED-B5A4-C9396A9189E4}"/>
    <cellStyle name="Comma 16 4 2" xfId="1118" xr:uid="{A6E76DD9-31B4-4DDD-B2EF-DCB01C1CB224}"/>
    <cellStyle name="Comma 16 4 2 2" xfId="2519" xr:uid="{976E3B17-DB9E-4DBC-82AF-1FD7DC48C7D6}"/>
    <cellStyle name="Comma 16 4 2 2 2" xfId="5329" xr:uid="{01EDBC8E-4149-4519-9009-B0DBF9E00DE5}"/>
    <cellStyle name="Comma 16 4 2 2 2 2" xfId="10965" xr:uid="{C0A751DC-A7F6-47D0-80CE-E2FF471E1179}"/>
    <cellStyle name="Comma 16 4 2 2 3" xfId="8155" xr:uid="{A56A3B70-2051-4B6E-9FE7-7DC3CEAAD366}"/>
    <cellStyle name="Comma 16 4 2 3" xfId="3928" xr:uid="{95176ABB-AA34-48D5-87D4-B9B999BABAF7}"/>
    <cellStyle name="Comma 16 4 2 3 2" xfId="9564" xr:uid="{F756E5AF-1FA4-4FAB-80A1-7369377F62E3}"/>
    <cellStyle name="Comma 16 4 2 4" xfId="6754" xr:uid="{3CC34138-88F9-4765-9AE9-5ACBC71BC889}"/>
    <cellStyle name="Comma 16 4 3" xfId="1823" xr:uid="{C7E69BF9-E85A-4674-A6BF-EB4F288AB1FB}"/>
    <cellStyle name="Comma 16 4 3 2" xfId="4633" xr:uid="{5C1C2D6D-B616-4A1A-9486-06F407A5604C}"/>
    <cellStyle name="Comma 16 4 3 2 2" xfId="10269" xr:uid="{3BAD4332-8676-40F6-9F77-AF0B761828DD}"/>
    <cellStyle name="Comma 16 4 3 3" xfId="7459" xr:uid="{CEB99BBE-3028-4674-944E-1257ECD72C99}"/>
    <cellStyle name="Comma 16 4 4" xfId="3232" xr:uid="{A9C2A866-C3F3-482B-8A68-A08D73751D37}"/>
    <cellStyle name="Comma 16 4 4 2" xfId="8868" xr:uid="{74294D38-1387-4837-B309-D7D77CA337B6}"/>
    <cellStyle name="Comma 16 4 5" xfId="6058" xr:uid="{86D167C1-3A13-4BCC-8051-82C26EE8F1CF}"/>
    <cellStyle name="Comma 16 5" xfId="774" xr:uid="{A28B3A2A-8C83-4F42-80BD-8D02902CD147}"/>
    <cellStyle name="Comma 16 5 2" xfId="2175" xr:uid="{2816F798-A1A3-460F-A369-F5FFCB56CF2D}"/>
    <cellStyle name="Comma 16 5 2 2" xfId="4985" xr:uid="{81F0C228-893A-43F9-8327-A3CF2A980D33}"/>
    <cellStyle name="Comma 16 5 2 2 2" xfId="10621" xr:uid="{C00793F9-0A6E-4379-8180-96BAA3E53862}"/>
    <cellStyle name="Comma 16 5 2 3" xfId="7811" xr:uid="{E8537AE2-C730-4018-AE25-B38E61E5568B}"/>
    <cellStyle name="Comma 16 5 3" xfId="3584" xr:uid="{FCEE2A7E-A843-4368-BCB1-97B0D3206C17}"/>
    <cellStyle name="Comma 16 5 3 2" xfId="9220" xr:uid="{14496DCE-E737-4BE2-8190-69B0AADE05DA}"/>
    <cellStyle name="Comma 16 5 4" xfId="6410" xr:uid="{5B1A0762-3D40-4779-9BD3-64BBA8919ACB}"/>
    <cellStyle name="Comma 16 6" xfId="1479" xr:uid="{07F3232D-598A-4C08-B309-C9A30FA649F3}"/>
    <cellStyle name="Comma 16 6 2" xfId="4289" xr:uid="{750F8B05-81D6-4811-8161-C428505F6020}"/>
    <cellStyle name="Comma 16 6 2 2" xfId="9925" xr:uid="{4F4C82BE-7571-465C-9BDD-57D7E16D3A54}"/>
    <cellStyle name="Comma 16 6 3" xfId="7115" xr:uid="{3FC012FD-5054-432E-8B73-B632FE85382B}"/>
    <cellStyle name="Comma 16 7" xfId="2888" xr:uid="{EAB1539C-AD1A-486A-8E5C-2F0F88447FEA}"/>
    <cellStyle name="Comma 16 7 2" xfId="8524" xr:uid="{B2317702-A6E0-4D0F-8108-B1C4A0694729}"/>
    <cellStyle name="Comma 16 8" xfId="5714" xr:uid="{7103A855-48C1-4224-B94D-91010593FBFD}"/>
    <cellStyle name="Comma 17" xfId="80" xr:uid="{59E8D029-44C1-4BAF-BB55-582EE05429C7}"/>
    <cellStyle name="Comma 17 2" xfId="160" xr:uid="{452751FE-FA5C-4337-A0AE-A79FC2CE47BB}"/>
    <cellStyle name="Comma 17 2 2" xfId="332" xr:uid="{C3168F3B-AA8E-4032-84D2-34101FFBD801}"/>
    <cellStyle name="Comma 17 2 2 2" xfId="676" xr:uid="{2F054CD3-A245-4197-8936-27E4B485B7F8}"/>
    <cellStyle name="Comma 17 2 2 2 2" xfId="1372" xr:uid="{372730B2-0CF5-4DE0-818E-CE58D0F1D987}"/>
    <cellStyle name="Comma 17 2 2 2 2 2" xfId="2773" xr:uid="{1E7C1651-89FF-403D-814B-D296A22B9FED}"/>
    <cellStyle name="Comma 17 2 2 2 2 2 2" xfId="5583" xr:uid="{F48B4908-5AE8-46FA-BF30-712E91B5F61A}"/>
    <cellStyle name="Comma 17 2 2 2 2 2 2 2" xfId="11219" xr:uid="{4576C440-0397-44DB-B95C-B7C98CE41584}"/>
    <cellStyle name="Comma 17 2 2 2 2 2 3" xfId="8409" xr:uid="{4CB17EFA-48FF-4060-99C0-E0E45B88FC01}"/>
    <cellStyle name="Comma 17 2 2 2 2 3" xfId="4182" xr:uid="{D4CE619F-0216-4024-8EC3-63D94752A84E}"/>
    <cellStyle name="Comma 17 2 2 2 2 3 2" xfId="9818" xr:uid="{094F841B-D58C-44EA-A2F4-35CC2E3AF4ED}"/>
    <cellStyle name="Comma 17 2 2 2 2 4" xfId="7008" xr:uid="{F9F58832-0F9E-4437-85DB-9EA6AD6E7453}"/>
    <cellStyle name="Comma 17 2 2 2 3" xfId="2077" xr:uid="{A0ACB492-D944-4CFE-B482-3C580CFA1B40}"/>
    <cellStyle name="Comma 17 2 2 2 3 2" xfId="4887" xr:uid="{4B5A55E8-359C-48C0-9211-78EE97761DBB}"/>
    <cellStyle name="Comma 17 2 2 2 3 2 2" xfId="10523" xr:uid="{548DB726-64B0-4A2D-859F-3110471772AF}"/>
    <cellStyle name="Comma 17 2 2 2 3 3" xfId="7713" xr:uid="{9638EF14-0C89-4183-BA22-A3282043353F}"/>
    <cellStyle name="Comma 17 2 2 2 4" xfId="3486" xr:uid="{88BEDB05-47AB-4C45-B5F9-68FE096DD24A}"/>
    <cellStyle name="Comma 17 2 2 2 4 2" xfId="9122" xr:uid="{1578D522-6597-4B0F-AF62-A800A7DA60A6}"/>
    <cellStyle name="Comma 17 2 2 2 5" xfId="6312" xr:uid="{44EAEB5A-2D1F-412F-AD2B-B9841729233D}"/>
    <cellStyle name="Comma 17 2 2 3" xfId="1028" xr:uid="{E2C4C245-5987-437B-A482-954E35860315}"/>
    <cellStyle name="Comma 17 2 2 3 2" xfId="2429" xr:uid="{DEFCD8D8-D5D8-4020-BE66-0884248C1824}"/>
    <cellStyle name="Comma 17 2 2 3 2 2" xfId="5239" xr:uid="{70314D7B-CB2C-4F14-A311-DB98A2189DAD}"/>
    <cellStyle name="Comma 17 2 2 3 2 2 2" xfId="10875" xr:uid="{342DD7E6-578F-4DEA-BE87-B671855F48FF}"/>
    <cellStyle name="Comma 17 2 2 3 2 3" xfId="8065" xr:uid="{80BE9C5A-AB44-4262-9268-B39C78162AFE}"/>
    <cellStyle name="Comma 17 2 2 3 3" xfId="3838" xr:uid="{87DFFA36-8105-4AEE-9DBA-E34409A263C3}"/>
    <cellStyle name="Comma 17 2 2 3 3 2" xfId="9474" xr:uid="{211C8A88-9B9B-4D3A-AA54-A8F340DBECEF}"/>
    <cellStyle name="Comma 17 2 2 3 4" xfId="6664" xr:uid="{A2E78662-8E1E-47FA-8D64-5C75868E3892}"/>
    <cellStyle name="Comma 17 2 2 4" xfId="1733" xr:uid="{496C96E7-9C3C-40FB-A2E6-DB2B0A4F5AA7}"/>
    <cellStyle name="Comma 17 2 2 4 2" xfId="4543" xr:uid="{EACE4AC5-2A14-4122-9184-FFDF366785F0}"/>
    <cellStyle name="Comma 17 2 2 4 2 2" xfId="10179" xr:uid="{D8AA0830-FAE6-4819-921B-7C39377F27F8}"/>
    <cellStyle name="Comma 17 2 2 4 3" xfId="7369" xr:uid="{DBF0CB92-D633-4CE1-B09F-05AA00E7FBFB}"/>
    <cellStyle name="Comma 17 2 2 5" xfId="3142" xr:uid="{8F9EF2BD-47AE-49DF-B0D6-E8B3613663D4}"/>
    <cellStyle name="Comma 17 2 2 5 2" xfId="8778" xr:uid="{7448885B-488D-4BF3-B20B-B03796D92F00}"/>
    <cellStyle name="Comma 17 2 2 6" xfId="5968" xr:uid="{53D0061A-D859-44DD-A6FE-829F78FECBB0}"/>
    <cellStyle name="Comma 17 2 3" xfId="504" xr:uid="{F157790F-A24F-40C5-816F-458CF312E84C}"/>
    <cellStyle name="Comma 17 2 3 2" xfId="1200" xr:uid="{BB6BA492-87BC-424A-8063-968D9F2386CD}"/>
    <cellStyle name="Comma 17 2 3 2 2" xfId="2601" xr:uid="{3CB5B015-741A-406E-AEE4-97AB8EF79D18}"/>
    <cellStyle name="Comma 17 2 3 2 2 2" xfId="5411" xr:uid="{11826A06-0FEA-4147-B02A-1DA2318F9EBA}"/>
    <cellStyle name="Comma 17 2 3 2 2 2 2" xfId="11047" xr:uid="{1FA0A487-57B1-4D1F-8265-EF259874DEDD}"/>
    <cellStyle name="Comma 17 2 3 2 2 3" xfId="8237" xr:uid="{40593B55-430B-4070-93ED-AEF5819EFD4B}"/>
    <cellStyle name="Comma 17 2 3 2 3" xfId="4010" xr:uid="{8C9939F2-E42E-4FC7-B81A-75B504B6A911}"/>
    <cellStyle name="Comma 17 2 3 2 3 2" xfId="9646" xr:uid="{FEBB0F5B-4894-4D3A-B137-1BB721D4023D}"/>
    <cellStyle name="Comma 17 2 3 2 4" xfId="6836" xr:uid="{0D2CB0C8-9418-44CB-8413-41AB49371FB5}"/>
    <cellStyle name="Comma 17 2 3 3" xfId="1905" xr:uid="{BA3C5B48-B706-439D-8932-918AFE828EE8}"/>
    <cellStyle name="Comma 17 2 3 3 2" xfId="4715" xr:uid="{B27845AC-216B-44E7-AD65-95B5BD77CC12}"/>
    <cellStyle name="Comma 17 2 3 3 2 2" xfId="10351" xr:uid="{44D80DC8-7FDF-44C9-8BFB-F5C93A1CFDF8}"/>
    <cellStyle name="Comma 17 2 3 3 3" xfId="7541" xr:uid="{B96FCB9C-A804-4E05-A654-85CC02720186}"/>
    <cellStyle name="Comma 17 2 3 4" xfId="3314" xr:uid="{B04210D6-8CEF-406D-8ABB-6D3707053DE6}"/>
    <cellStyle name="Comma 17 2 3 4 2" xfId="8950" xr:uid="{64F1F55C-CAAA-476B-BD09-4842F82C5FE6}"/>
    <cellStyle name="Comma 17 2 3 5" xfId="6140" xr:uid="{B84A7ADE-48E0-42C5-B251-5DCA4D59BF31}"/>
    <cellStyle name="Comma 17 2 4" xfId="856" xr:uid="{71BA3199-4F44-4EBD-90E2-BB58E32F5555}"/>
    <cellStyle name="Comma 17 2 4 2" xfId="2257" xr:uid="{FB50BE7F-0DE0-404F-97A2-F415A1F4206C}"/>
    <cellStyle name="Comma 17 2 4 2 2" xfId="5067" xr:uid="{D5BB20F9-59CD-4AAC-89CF-1A46C84C2D0E}"/>
    <cellStyle name="Comma 17 2 4 2 2 2" xfId="10703" xr:uid="{9A75FFE8-A3B5-4A64-92D3-0445B041CEA7}"/>
    <cellStyle name="Comma 17 2 4 2 3" xfId="7893" xr:uid="{0A7285CF-B17F-4E70-8A33-584E3FC08EC1}"/>
    <cellStyle name="Comma 17 2 4 3" xfId="3666" xr:uid="{6FF8FE65-5478-4260-ACAF-39BE35A66EEA}"/>
    <cellStyle name="Comma 17 2 4 3 2" xfId="9302" xr:uid="{42AA0783-DA4E-42F9-B360-BB25B7284963}"/>
    <cellStyle name="Comma 17 2 4 4" xfId="6492" xr:uid="{3FA02218-5C48-482C-8B9C-993D1AB4E51A}"/>
    <cellStyle name="Comma 17 2 5" xfId="1561" xr:uid="{52AD55E4-6258-43BF-9971-D97A9142CF85}"/>
    <cellStyle name="Comma 17 2 5 2" xfId="4371" xr:uid="{D75A0400-2E8D-4428-A039-C95F35C60C86}"/>
    <cellStyle name="Comma 17 2 5 2 2" xfId="10007" xr:uid="{64DB374A-9D0C-4A7A-9512-22289FAF892F}"/>
    <cellStyle name="Comma 17 2 5 3" xfId="7197" xr:uid="{94438BD3-ACA1-4763-9492-0ACF50CC0C55}"/>
    <cellStyle name="Comma 17 2 6" xfId="2970" xr:uid="{48FB9B35-B01F-4F0B-BAB4-9275EA88581A}"/>
    <cellStyle name="Comma 17 2 6 2" xfId="8606" xr:uid="{FB538449-1DC6-4D7A-8D00-1940F4394379}"/>
    <cellStyle name="Comma 17 2 7" xfId="5796" xr:uid="{AAD42A0A-D4BE-4920-9663-DF444695D452}"/>
    <cellStyle name="Comma 17 3" xfId="252" xr:uid="{5619C0CF-86BF-4134-AB00-64E906D96369}"/>
    <cellStyle name="Comma 17 3 2" xfId="596" xr:uid="{4F014E5C-1EB2-4FD7-8A6D-C2EB588B839C}"/>
    <cellStyle name="Comma 17 3 2 2" xfId="1292" xr:uid="{1AB92914-AC38-4575-8F05-402467852843}"/>
    <cellStyle name="Comma 17 3 2 2 2" xfId="2693" xr:uid="{38EE9971-472D-4D17-B75F-A677739DDB7C}"/>
    <cellStyle name="Comma 17 3 2 2 2 2" xfId="5503" xr:uid="{FB0DA4E4-0DFA-46B1-911C-9BA4A7D2C2B2}"/>
    <cellStyle name="Comma 17 3 2 2 2 2 2" xfId="11139" xr:uid="{E1009FDC-71CE-4B9D-990D-C2B69CB2CC68}"/>
    <cellStyle name="Comma 17 3 2 2 2 3" xfId="8329" xr:uid="{978B1CDF-87A4-4E09-AF36-519ECEC44BDA}"/>
    <cellStyle name="Comma 17 3 2 2 3" xfId="4102" xr:uid="{D5E4027E-06DA-4D21-A319-1975EED80A2C}"/>
    <cellStyle name="Comma 17 3 2 2 3 2" xfId="9738" xr:uid="{63F1D449-945A-4027-81F7-51FD47A56E75}"/>
    <cellStyle name="Comma 17 3 2 2 4" xfId="6928" xr:uid="{0150C103-E0D3-4B3C-B78A-182B2A104989}"/>
    <cellStyle name="Comma 17 3 2 3" xfId="1997" xr:uid="{2157B9D7-CA14-4B12-8803-864B979631E0}"/>
    <cellStyle name="Comma 17 3 2 3 2" xfId="4807" xr:uid="{C649A1DF-8180-44DD-B62A-02F7E7DCD154}"/>
    <cellStyle name="Comma 17 3 2 3 2 2" xfId="10443" xr:uid="{28810F8A-9507-4959-B6D0-08B0EB56D4A5}"/>
    <cellStyle name="Comma 17 3 2 3 3" xfId="7633" xr:uid="{95EBF5DE-D74E-4B23-9CA3-442C165A7EC7}"/>
    <cellStyle name="Comma 17 3 2 4" xfId="3406" xr:uid="{D4AC6A39-BA54-48DB-8357-B33280F2638B}"/>
    <cellStyle name="Comma 17 3 2 4 2" xfId="9042" xr:uid="{E8755BE4-153B-4A58-8415-B1F4E6089644}"/>
    <cellStyle name="Comma 17 3 2 5" xfId="6232" xr:uid="{08277B4D-0747-41F5-90C2-397FFBA578A3}"/>
    <cellStyle name="Comma 17 3 3" xfId="948" xr:uid="{4BB2C139-EB6A-43C9-A57D-21A810CE64A8}"/>
    <cellStyle name="Comma 17 3 3 2" xfId="2349" xr:uid="{B9DD77E1-EBA3-4352-8C71-2A5D5A048D6C}"/>
    <cellStyle name="Comma 17 3 3 2 2" xfId="5159" xr:uid="{87EB96F4-A8FB-4CD8-A7D2-E3937D3D6D05}"/>
    <cellStyle name="Comma 17 3 3 2 2 2" xfId="10795" xr:uid="{B4A1777A-C2C3-4604-9EE6-50E60E7FFF72}"/>
    <cellStyle name="Comma 17 3 3 2 3" xfId="7985" xr:uid="{6F5AD1D6-3DD0-4E04-99A7-333AA19594BC}"/>
    <cellStyle name="Comma 17 3 3 3" xfId="3758" xr:uid="{F94B668E-B5E0-4A61-8E7D-F0DB34CC2F31}"/>
    <cellStyle name="Comma 17 3 3 3 2" xfId="9394" xr:uid="{1E3F9383-627A-4A62-B811-2E4DE9F6926D}"/>
    <cellStyle name="Comma 17 3 3 4" xfId="6584" xr:uid="{E19D7502-7AE3-46EB-B38D-9285F3F27CC1}"/>
    <cellStyle name="Comma 17 3 4" xfId="1653" xr:uid="{420BAB27-9249-46B7-BA57-3C6CEF4541F8}"/>
    <cellStyle name="Comma 17 3 4 2" xfId="4463" xr:uid="{57D53FAB-1D55-4C6A-825E-AA9AEBE3834E}"/>
    <cellStyle name="Comma 17 3 4 2 2" xfId="10099" xr:uid="{572475E3-A346-4AAE-98A2-2BF810C3E06D}"/>
    <cellStyle name="Comma 17 3 4 3" xfId="7289" xr:uid="{45EE1B73-3C05-455F-BBA7-7551B98C37ED}"/>
    <cellStyle name="Comma 17 3 5" xfId="3062" xr:uid="{CA90212B-70AF-41BC-BCC9-8F9DA7453864}"/>
    <cellStyle name="Comma 17 3 5 2" xfId="8698" xr:uid="{E05AFEDE-BF04-44B4-85E6-FF8473A4BFBF}"/>
    <cellStyle name="Comma 17 3 6" xfId="5888" xr:uid="{D46B5464-3DDF-4487-9C7F-E354B46EB595}"/>
    <cellStyle name="Comma 17 4" xfId="424" xr:uid="{D5415ED7-D549-4902-B89E-434F67827B56}"/>
    <cellStyle name="Comma 17 4 2" xfId="1120" xr:uid="{29DE2E08-2095-4DC9-979D-F43E97CA7551}"/>
    <cellStyle name="Comma 17 4 2 2" xfId="2521" xr:uid="{1AF2543A-920C-4FDE-A1C0-C40D2406318F}"/>
    <cellStyle name="Comma 17 4 2 2 2" xfId="5331" xr:uid="{5C021A14-0ED5-4B13-A3D0-5B1DD30A7C9E}"/>
    <cellStyle name="Comma 17 4 2 2 2 2" xfId="10967" xr:uid="{6559F70E-C4A0-4B19-824C-E512B0D09102}"/>
    <cellStyle name="Comma 17 4 2 2 3" xfId="8157" xr:uid="{F4A2144F-CC6A-450D-B93E-D20E74BB2FB3}"/>
    <cellStyle name="Comma 17 4 2 3" xfId="3930" xr:uid="{49B1885C-0F10-4E48-9D99-4CBF8A830A1D}"/>
    <cellStyle name="Comma 17 4 2 3 2" xfId="9566" xr:uid="{DA10ACDE-0097-40FB-9999-AB1DD41BFAAB}"/>
    <cellStyle name="Comma 17 4 2 4" xfId="6756" xr:uid="{FE8490C1-99B3-4A2D-8E7F-E6508F77D9D4}"/>
    <cellStyle name="Comma 17 4 3" xfId="1825" xr:uid="{403EDAE1-E404-4A90-8DED-AFC8AB19C28A}"/>
    <cellStyle name="Comma 17 4 3 2" xfId="4635" xr:uid="{12220A59-40A0-48C5-A75D-6E22124C0C72}"/>
    <cellStyle name="Comma 17 4 3 2 2" xfId="10271" xr:uid="{E0935D53-D7DA-4256-A5C5-75445571ECB5}"/>
    <cellStyle name="Comma 17 4 3 3" xfId="7461" xr:uid="{756B0FA3-F31A-46A1-ADF5-168812A53614}"/>
    <cellStyle name="Comma 17 4 4" xfId="3234" xr:uid="{05C3F444-77B2-40FC-BA80-5B4238C70B69}"/>
    <cellStyle name="Comma 17 4 4 2" xfId="8870" xr:uid="{BB3279F7-D2E5-4EAF-BEC8-53196F89E9F2}"/>
    <cellStyle name="Comma 17 4 5" xfId="6060" xr:uid="{1B84ED10-CB6D-41AE-85E0-49C681ADE32F}"/>
    <cellStyle name="Comma 17 5" xfId="776" xr:uid="{73E86A80-DDDE-4232-BFFD-C6AC73CFD638}"/>
    <cellStyle name="Comma 17 5 2" xfId="2177" xr:uid="{BC9C0D49-EEC5-458F-93F2-FC1A76295E58}"/>
    <cellStyle name="Comma 17 5 2 2" xfId="4987" xr:uid="{E811EE78-95B0-41DB-B8E6-F7C8ABE39551}"/>
    <cellStyle name="Comma 17 5 2 2 2" xfId="10623" xr:uid="{22B017CC-5802-4ABA-8EF6-08B8B34FC2B0}"/>
    <cellStyle name="Comma 17 5 2 3" xfId="7813" xr:uid="{FDA1A760-6EF2-4015-B049-37CE8BB7B08C}"/>
    <cellStyle name="Comma 17 5 3" xfId="3586" xr:uid="{B04D6A81-75D5-476D-B252-86897EC70E00}"/>
    <cellStyle name="Comma 17 5 3 2" xfId="9222" xr:uid="{707DC18B-7191-482B-9CBC-05F3D0B14D70}"/>
    <cellStyle name="Comma 17 5 4" xfId="6412" xr:uid="{045D3730-3BE2-4F82-91AD-E9A1D69E49AF}"/>
    <cellStyle name="Comma 17 6" xfId="1481" xr:uid="{1724669D-38FF-4F99-980E-B6DD3D526FC6}"/>
    <cellStyle name="Comma 17 6 2" xfId="4291" xr:uid="{9B64331F-1D01-4183-ACDC-BB9759FD3F2A}"/>
    <cellStyle name="Comma 17 6 2 2" xfId="9927" xr:uid="{08F1C82F-F14B-4F37-B1F5-575229E20BDE}"/>
    <cellStyle name="Comma 17 6 3" xfId="7117" xr:uid="{EC48F4C1-3605-44DD-9C21-F8AE32943364}"/>
    <cellStyle name="Comma 17 7" xfId="2890" xr:uid="{03782263-B30E-4D63-9F7D-BF606A5565C9}"/>
    <cellStyle name="Comma 17 7 2" xfId="8526" xr:uid="{D87C7E94-E504-4059-B902-B89F9F2799C1}"/>
    <cellStyle name="Comma 17 8" xfId="5716" xr:uid="{F469000A-6B0E-48EF-A597-AB6BCEED67FA}"/>
    <cellStyle name="Comma 18" xfId="82" xr:uid="{671E306D-DF64-4FC0-BB73-525AFA48A3F5}"/>
    <cellStyle name="Comma 18 2" xfId="254" xr:uid="{14ED8302-FDC5-4A6C-9AE8-9F465D18C49A}"/>
    <cellStyle name="Comma 18 2 2" xfId="598" xr:uid="{08374EE6-4ED2-42BA-A036-F5BA4F9BB092}"/>
    <cellStyle name="Comma 18 2 2 2" xfId="1294" xr:uid="{E9595D83-9586-40BF-9DF7-4560FCB4C93E}"/>
    <cellStyle name="Comma 18 2 2 2 2" xfId="2695" xr:uid="{24FC359A-1D83-4DE8-9DD1-05694B517A29}"/>
    <cellStyle name="Comma 18 2 2 2 2 2" xfId="5505" xr:uid="{E0078AD6-D6C0-4C18-8BAE-FD691FE268E5}"/>
    <cellStyle name="Comma 18 2 2 2 2 2 2" xfId="11141" xr:uid="{53FE5C28-660A-406B-9B67-60AB83278C96}"/>
    <cellStyle name="Comma 18 2 2 2 2 3" xfId="8331" xr:uid="{5757AB70-6F38-45B0-AAF3-9299938733D3}"/>
    <cellStyle name="Comma 18 2 2 2 3" xfId="4104" xr:uid="{BF7BB9BF-EBE0-4E8A-A040-0028D084C4DB}"/>
    <cellStyle name="Comma 18 2 2 2 3 2" xfId="9740" xr:uid="{9E2921BB-271B-4F9F-8B6F-372E719886F0}"/>
    <cellStyle name="Comma 18 2 2 2 4" xfId="6930" xr:uid="{CB0C861B-3F4F-4A49-97BF-61A9D966ECBF}"/>
    <cellStyle name="Comma 18 2 2 3" xfId="1999" xr:uid="{80B5579E-5D41-4A1C-B2A4-D97684916317}"/>
    <cellStyle name="Comma 18 2 2 3 2" xfId="4809" xr:uid="{97D2FD19-F31A-4D40-9BBA-55CC80DACDB5}"/>
    <cellStyle name="Comma 18 2 2 3 2 2" xfId="10445" xr:uid="{8056A56F-C569-472F-8562-924B2CC16CE7}"/>
    <cellStyle name="Comma 18 2 2 3 3" xfId="7635" xr:uid="{0F6F4EAE-FC9B-4CF4-96A3-12B8311757A2}"/>
    <cellStyle name="Comma 18 2 2 4" xfId="3408" xr:uid="{E1E7185E-A510-41FD-A4C6-A28A35247221}"/>
    <cellStyle name="Comma 18 2 2 4 2" xfId="9044" xr:uid="{82952054-418B-44E5-8BCB-87A0F38616D0}"/>
    <cellStyle name="Comma 18 2 2 5" xfId="6234" xr:uid="{DB2B8D03-F08B-405F-8860-442159B2AE7B}"/>
    <cellStyle name="Comma 18 2 3" xfId="950" xr:uid="{E7E106A4-240E-4A23-9353-DE33593FE27B}"/>
    <cellStyle name="Comma 18 2 3 2" xfId="2351" xr:uid="{4A2ACAC2-F99B-4A32-8877-7F5B0C605935}"/>
    <cellStyle name="Comma 18 2 3 2 2" xfId="5161" xr:uid="{D7EBA1EC-7B7A-466B-947A-2B0A75187914}"/>
    <cellStyle name="Comma 18 2 3 2 2 2" xfId="10797" xr:uid="{B37F0B94-73DE-4CD0-96D3-41291F679D2C}"/>
    <cellStyle name="Comma 18 2 3 2 3" xfId="7987" xr:uid="{96622462-56BE-4FC2-B0A7-BFDB5EA54310}"/>
    <cellStyle name="Comma 18 2 3 3" xfId="3760" xr:uid="{A6C70FBC-EA5F-4F21-A149-983734A263CC}"/>
    <cellStyle name="Comma 18 2 3 3 2" xfId="9396" xr:uid="{F67C6438-B075-4D8A-9758-1E1EE5515269}"/>
    <cellStyle name="Comma 18 2 3 4" xfId="6586" xr:uid="{5CFA0CA6-B2DF-4B3E-AFD7-3F5E9E3E78CE}"/>
    <cellStyle name="Comma 18 2 4" xfId="1655" xr:uid="{2FB3A94A-5F3F-49B8-9BE5-E30F76C72977}"/>
    <cellStyle name="Comma 18 2 4 2" xfId="4465" xr:uid="{2EA6D5A4-332B-4E06-A0B4-066C791613F0}"/>
    <cellStyle name="Comma 18 2 4 2 2" xfId="10101" xr:uid="{5B589331-C015-4CF6-B193-C6E191E47216}"/>
    <cellStyle name="Comma 18 2 4 3" xfId="7291" xr:uid="{07BEC882-18B4-4D95-B8DA-520C34060A51}"/>
    <cellStyle name="Comma 18 2 5" xfId="3064" xr:uid="{D9CB16B6-C8C0-4290-9126-BE07CD3B5065}"/>
    <cellStyle name="Comma 18 2 5 2" xfId="8700" xr:uid="{D07FA475-FC8F-4ED2-BE0B-BBDC5C373A57}"/>
    <cellStyle name="Comma 18 2 6" xfId="5890" xr:uid="{21004718-01BD-42FA-BF82-1E906F7B9D65}"/>
    <cellStyle name="Comma 18 3" xfId="426" xr:uid="{CB2946B9-0ED5-4CEA-8456-A056789B3845}"/>
    <cellStyle name="Comma 18 3 2" xfId="1122" xr:uid="{FC44EC3D-7A77-4658-BF28-E99982D940E8}"/>
    <cellStyle name="Comma 18 3 2 2" xfId="2523" xr:uid="{38B92444-E1BE-45FC-810F-EB4E3340311B}"/>
    <cellStyle name="Comma 18 3 2 2 2" xfId="5333" xr:uid="{E0A4E40A-2BCC-47B3-970C-C9AF968514F5}"/>
    <cellStyle name="Comma 18 3 2 2 2 2" xfId="10969" xr:uid="{6CA058DD-D06A-455E-AA80-DA667615769F}"/>
    <cellStyle name="Comma 18 3 2 2 3" xfId="8159" xr:uid="{B724D738-0C07-4833-84B6-94EADAD4F106}"/>
    <cellStyle name="Comma 18 3 2 3" xfId="3932" xr:uid="{4D8FD02B-AD06-445E-9516-C76C36F55E02}"/>
    <cellStyle name="Comma 18 3 2 3 2" xfId="9568" xr:uid="{2BDB5A94-A5D4-4555-BC5A-5CA731B5C44E}"/>
    <cellStyle name="Comma 18 3 2 4" xfId="6758" xr:uid="{D1199896-6896-4260-82FF-E8010901C550}"/>
    <cellStyle name="Comma 18 3 3" xfId="1827" xr:uid="{8A6787D3-14D4-4DC8-8C85-A971AF2A0D89}"/>
    <cellStyle name="Comma 18 3 3 2" xfId="4637" xr:uid="{4DE79CF5-A168-41AB-800C-7E0E0C217FCE}"/>
    <cellStyle name="Comma 18 3 3 2 2" xfId="10273" xr:uid="{1765C2CF-901B-4AA7-A79B-C4B7AF99980C}"/>
    <cellStyle name="Comma 18 3 3 3" xfId="7463" xr:uid="{99A720B3-2649-486A-9B19-F1AB5574BE95}"/>
    <cellStyle name="Comma 18 3 4" xfId="3236" xr:uid="{EA455D91-5815-4658-BECD-0BAA9A5A117D}"/>
    <cellStyle name="Comma 18 3 4 2" xfId="8872" xr:uid="{FB80315A-D531-40C1-BB7B-E31F22078A58}"/>
    <cellStyle name="Comma 18 3 5" xfId="6062" xr:uid="{AA1F550E-50CB-4F6C-844C-BA9A41C119C6}"/>
    <cellStyle name="Comma 18 4" xfId="778" xr:uid="{0988A60B-95D3-4002-91DF-083A3B7D73BB}"/>
    <cellStyle name="Comma 18 4 2" xfId="2179" xr:uid="{58DD1014-E906-4D31-8354-13BCF831F5F1}"/>
    <cellStyle name="Comma 18 4 2 2" xfId="4989" xr:uid="{ACF3A82A-B948-4E3F-A13E-BF2E0D241E30}"/>
    <cellStyle name="Comma 18 4 2 2 2" xfId="10625" xr:uid="{C773A9C0-8BFF-4633-9C06-F3E030B0A99F}"/>
    <cellStyle name="Comma 18 4 2 3" xfId="7815" xr:uid="{B811D2B1-3245-4C1E-B6F4-CA41048068A8}"/>
    <cellStyle name="Comma 18 4 3" xfId="3588" xr:uid="{4497B658-4D7A-43AC-90E4-4A96E81BB0E3}"/>
    <cellStyle name="Comma 18 4 3 2" xfId="9224" xr:uid="{A93AC30C-41E3-4237-A7CE-AB859CD0A33F}"/>
    <cellStyle name="Comma 18 4 4" xfId="6414" xr:uid="{237E0EA2-561C-4817-B244-A9168DE4FD83}"/>
    <cellStyle name="Comma 18 5" xfId="1483" xr:uid="{3A7B7B59-192B-4D34-830E-BFCED0F080DC}"/>
    <cellStyle name="Comma 18 5 2" xfId="4293" xr:uid="{DFA06198-6C75-470A-8234-1AA9EBD849D5}"/>
    <cellStyle name="Comma 18 5 2 2" xfId="9929" xr:uid="{B9222126-9DA9-4DFB-BE04-6DF36599419F}"/>
    <cellStyle name="Comma 18 5 3" xfId="7119" xr:uid="{DA3E1B6B-9E88-4B10-B4BB-A5AAF3F52980}"/>
    <cellStyle name="Comma 18 6" xfId="2892" xr:uid="{379BBB93-FD05-43A7-8396-5395C526991E}"/>
    <cellStyle name="Comma 18 6 2" xfId="8528" xr:uid="{B3757535-FD2C-4505-8FE0-1C172EEC759D}"/>
    <cellStyle name="Comma 18 7" xfId="5718" xr:uid="{8B01E4AD-3305-4E25-9B8A-0D07E6098C32}"/>
    <cellStyle name="Comma 19" xfId="163" xr:uid="{0D8F4E25-8A74-4FA2-8427-D8F386643650}"/>
    <cellStyle name="Comma 19 2" xfId="335" xr:uid="{B30C5991-C940-424F-8BB3-A5ADD9C27B92}"/>
    <cellStyle name="Comma 19 2 2" xfId="679" xr:uid="{379539DF-8AD3-4F6C-9755-768267E06495}"/>
    <cellStyle name="Comma 19 2 2 2" xfId="1375" xr:uid="{379AC109-067C-4C43-BAF1-9D1EA9BEBE2B}"/>
    <cellStyle name="Comma 19 2 2 2 2" xfId="2776" xr:uid="{B182FBA4-A16D-467C-A6FC-DF17BEB8C2CA}"/>
    <cellStyle name="Comma 19 2 2 2 2 2" xfId="5586" xr:uid="{F21554B6-1779-4F97-B85C-F48A27490C66}"/>
    <cellStyle name="Comma 19 2 2 2 2 2 2" xfId="11222" xr:uid="{9132CD14-EC93-47FC-9876-A143F59D3793}"/>
    <cellStyle name="Comma 19 2 2 2 2 3" xfId="8412" xr:uid="{1EAEF917-5108-4861-9C5E-FB6814B4020E}"/>
    <cellStyle name="Comma 19 2 2 2 3" xfId="4185" xr:uid="{DFAE7443-135E-4C24-9D95-597B58F0F37A}"/>
    <cellStyle name="Comma 19 2 2 2 3 2" xfId="9821" xr:uid="{2C65E9AF-D0C3-436E-8420-C2D53B17B01E}"/>
    <cellStyle name="Comma 19 2 2 2 4" xfId="7011" xr:uid="{280DB45C-121D-46A7-814F-ABB51A681D21}"/>
    <cellStyle name="Comma 19 2 2 3" xfId="2080" xr:uid="{2CAD8DED-800A-4A8A-898A-931BB599DBB9}"/>
    <cellStyle name="Comma 19 2 2 3 2" xfId="4890" xr:uid="{59749FFE-F7D5-4AD2-97C3-CE236245B44E}"/>
    <cellStyle name="Comma 19 2 2 3 2 2" xfId="10526" xr:uid="{7CA61763-FD97-491F-B630-7D2C16C6B4A8}"/>
    <cellStyle name="Comma 19 2 2 3 3" xfId="7716" xr:uid="{2B406943-E07C-4D79-8AEC-529021D30F9B}"/>
    <cellStyle name="Comma 19 2 2 4" xfId="3489" xr:uid="{2103475F-1F8F-4B85-B030-67D29BFC6E16}"/>
    <cellStyle name="Comma 19 2 2 4 2" xfId="9125" xr:uid="{354F48AA-DF11-44EA-9704-884121849135}"/>
    <cellStyle name="Comma 19 2 2 5" xfId="6315" xr:uid="{F15631D5-5AB5-43DC-8ECD-A2966C27A6D6}"/>
    <cellStyle name="Comma 19 2 3" xfId="1031" xr:uid="{C2FB5E67-0E2A-4CBE-A38E-ED71A3E7A12A}"/>
    <cellStyle name="Comma 19 2 3 2" xfId="2432" xr:uid="{24D79F41-978D-495D-903A-079CAEA57A75}"/>
    <cellStyle name="Comma 19 2 3 2 2" xfId="5242" xr:uid="{12B7F7B1-0624-4695-8B3C-E7D30C02D250}"/>
    <cellStyle name="Comma 19 2 3 2 2 2" xfId="10878" xr:uid="{B3984044-CFC6-4D5C-927D-4893F7FEBA0A}"/>
    <cellStyle name="Comma 19 2 3 2 3" xfId="8068" xr:uid="{BDFD3469-6AF9-466D-8281-D9173A6CC14A}"/>
    <cellStyle name="Comma 19 2 3 3" xfId="3841" xr:uid="{B334E677-F63B-4E1C-8256-915C5FF99B25}"/>
    <cellStyle name="Comma 19 2 3 3 2" xfId="9477" xr:uid="{DF84AF98-C8C1-4D3D-93A5-3678C223A8A9}"/>
    <cellStyle name="Comma 19 2 3 4" xfId="6667" xr:uid="{D13DECCA-38E2-47E8-880D-380EC11D69A4}"/>
    <cellStyle name="Comma 19 2 4" xfId="1736" xr:uid="{E269CF9C-0084-4D17-9756-7E996951CF56}"/>
    <cellStyle name="Comma 19 2 4 2" xfId="4546" xr:uid="{A06DAD20-770D-41FD-9EEB-4413EC03E5BE}"/>
    <cellStyle name="Comma 19 2 4 2 2" xfId="10182" xr:uid="{4056CE3E-3704-4CFC-B473-EC640F8519A7}"/>
    <cellStyle name="Comma 19 2 4 3" xfId="7372" xr:uid="{DC03E6EC-83E7-4B63-8ADC-84605B98A99C}"/>
    <cellStyle name="Comma 19 2 5" xfId="3145" xr:uid="{5F993372-D97B-4246-82D1-AFCC342D60D1}"/>
    <cellStyle name="Comma 19 2 5 2" xfId="8781" xr:uid="{AB4F7EAD-61A4-410A-B859-3B7917C5EA70}"/>
    <cellStyle name="Comma 19 2 6" xfId="5971" xr:uid="{D1BF7BF4-4371-4AAC-8745-A9CB400AB1F3}"/>
    <cellStyle name="Comma 19 3" xfId="507" xr:uid="{99987EED-829F-4D5C-8AC9-E12F6A51B751}"/>
    <cellStyle name="Comma 19 3 2" xfId="1203" xr:uid="{68BD89FB-8C91-43A6-9E79-FF71FC5C38C5}"/>
    <cellStyle name="Comma 19 3 2 2" xfId="2604" xr:uid="{A5F2E81A-6639-4D08-92B5-16E69FBF3975}"/>
    <cellStyle name="Comma 19 3 2 2 2" xfId="5414" xr:uid="{4A638F5C-3E52-43F1-A4EC-E9AFFCF0C3E3}"/>
    <cellStyle name="Comma 19 3 2 2 2 2" xfId="11050" xr:uid="{9E03E626-68F2-4DEF-A25D-C206AA857D70}"/>
    <cellStyle name="Comma 19 3 2 2 3" xfId="8240" xr:uid="{FCAC7D81-094D-4FFC-9139-2CB6DC0F8AAE}"/>
    <cellStyle name="Comma 19 3 2 3" xfId="4013" xr:uid="{E5D1A5E4-B6E5-404C-8734-0C48BB56ED8A}"/>
    <cellStyle name="Comma 19 3 2 3 2" xfId="9649" xr:uid="{5FB2886D-6D41-4E1B-BB08-DA08CB0F1D6D}"/>
    <cellStyle name="Comma 19 3 2 4" xfId="6839" xr:uid="{F3E11942-AA8C-4623-AE1A-583A7B1736ED}"/>
    <cellStyle name="Comma 19 3 3" xfId="1908" xr:uid="{6258811B-1EA8-402F-B52A-123A8DB5D8CC}"/>
    <cellStyle name="Comma 19 3 3 2" xfId="4718" xr:uid="{8AD134E4-DF67-4F46-8B0C-0DE316F807C1}"/>
    <cellStyle name="Comma 19 3 3 2 2" xfId="10354" xr:uid="{13B2CE11-3C49-44C4-ACF8-E73E41C4ADE4}"/>
    <cellStyle name="Comma 19 3 3 3" xfId="7544" xr:uid="{0B32B389-86AD-41A7-AD86-71A52FAE211D}"/>
    <cellStyle name="Comma 19 3 4" xfId="3317" xr:uid="{49B931FC-485F-4B56-A675-4AD89C641585}"/>
    <cellStyle name="Comma 19 3 4 2" xfId="8953" xr:uid="{EFCFB53C-CB91-4F54-B35C-230F6A0FEB2F}"/>
    <cellStyle name="Comma 19 3 5" xfId="6143" xr:uid="{3AE535F5-6321-48D9-A0FE-44F542BE2485}"/>
    <cellStyle name="Comma 19 4" xfId="859" xr:uid="{54787979-A5BD-4DF2-A853-D7211C740A60}"/>
    <cellStyle name="Comma 19 4 2" xfId="2260" xr:uid="{ACA996CF-203C-4C3F-BAB7-5AA54CD537E4}"/>
    <cellStyle name="Comma 19 4 2 2" xfId="5070" xr:uid="{EAB8AEDD-8891-489F-A36E-B09139B4EE72}"/>
    <cellStyle name="Comma 19 4 2 2 2" xfId="10706" xr:uid="{E20D040D-210E-443A-B70B-FE871E623D74}"/>
    <cellStyle name="Comma 19 4 2 3" xfId="7896" xr:uid="{27063442-57E1-40BB-8A92-D7F531D4C780}"/>
    <cellStyle name="Comma 19 4 3" xfId="3669" xr:uid="{84BAAC91-0009-416E-9A66-29C26803F58B}"/>
    <cellStyle name="Comma 19 4 3 2" xfId="9305" xr:uid="{45D966A6-1B45-4C8A-AE0E-D0586C0F82E2}"/>
    <cellStyle name="Comma 19 4 4" xfId="6495" xr:uid="{B6D66D4C-F5A5-4089-BFC1-E83301BEE5F1}"/>
    <cellStyle name="Comma 19 5" xfId="1564" xr:uid="{85B601EF-D4EF-42B6-915D-95E7B2A10DFF}"/>
    <cellStyle name="Comma 19 5 2" xfId="4374" xr:uid="{BBFC925D-45C8-4584-A514-43D5EF999C7B}"/>
    <cellStyle name="Comma 19 5 2 2" xfId="10010" xr:uid="{F43A3770-2441-4B9E-9BE3-0D9ECE3E0E43}"/>
    <cellStyle name="Comma 19 5 3" xfId="7200" xr:uid="{A52038C1-3F0A-4A66-9D0F-2D6FF0317B5F}"/>
    <cellStyle name="Comma 19 6" xfId="2973" xr:uid="{63A2B7AD-7CF6-473E-94F5-B89749FC4E40}"/>
    <cellStyle name="Comma 19 6 2" xfId="8609" xr:uid="{4333357B-F916-4271-B894-08AA815F33F7}"/>
    <cellStyle name="Comma 19 7" xfId="5799" xr:uid="{74761060-218B-4309-89B3-F4BA0CB5E852}"/>
    <cellStyle name="Comma 2" xfId="5" xr:uid="{4AEACB18-8F6E-49FE-82A1-D8B950AB92C8}"/>
    <cellStyle name="Comma 2 10" xfId="5641" xr:uid="{349D45A4-C058-4323-B52A-FF1E7CAB56FB}"/>
    <cellStyle name="Comma 2 2" xfId="17" xr:uid="{8123F8FF-A6CA-45CA-B8B0-81D529809DCE}"/>
    <cellStyle name="Comma 2 2 2" xfId="49" xr:uid="{A8C7A505-9773-46D4-A760-EECDE9E42739}"/>
    <cellStyle name="Comma 2 2 2 2" xfId="129" xr:uid="{1436BBD7-2231-4306-BB41-9913B2B40635}"/>
    <cellStyle name="Comma 2 2 2 2 2" xfId="301" xr:uid="{23607912-ECC8-4DE7-B82F-A04791793723}"/>
    <cellStyle name="Comma 2 2 2 2 2 2" xfId="645" xr:uid="{327E6AC6-1E12-41BB-AF94-4A2DD207A125}"/>
    <cellStyle name="Comma 2 2 2 2 2 2 2" xfId="1341" xr:uid="{8B6EBE8D-9504-466C-BC5A-AEAD01651EFE}"/>
    <cellStyle name="Comma 2 2 2 2 2 2 2 2" xfId="2742" xr:uid="{B121856E-E9AF-4F6B-BA9D-D96782D629E5}"/>
    <cellStyle name="Comma 2 2 2 2 2 2 2 2 2" xfId="5552" xr:uid="{8BB2B5F1-F302-47A1-8D35-86AEEE626548}"/>
    <cellStyle name="Comma 2 2 2 2 2 2 2 2 2 2" xfId="11188" xr:uid="{D9F433C5-9F51-4CCF-A317-60D06677DA79}"/>
    <cellStyle name="Comma 2 2 2 2 2 2 2 2 3" xfId="8378" xr:uid="{D751D829-0561-4E6E-87CD-6FB6911ED9AE}"/>
    <cellStyle name="Comma 2 2 2 2 2 2 2 3" xfId="4151" xr:uid="{361FE4A6-3DC1-443E-9012-AFC2FD1061BB}"/>
    <cellStyle name="Comma 2 2 2 2 2 2 2 3 2" xfId="9787" xr:uid="{646E4DA1-CB46-4407-A013-77476D1D13A3}"/>
    <cellStyle name="Comma 2 2 2 2 2 2 2 4" xfId="6977" xr:uid="{CF898CB6-792D-466B-B27D-3A450FC1D6EE}"/>
    <cellStyle name="Comma 2 2 2 2 2 2 3" xfId="2046" xr:uid="{3C4164E4-DCAC-4206-8CD7-870C51D5B4C1}"/>
    <cellStyle name="Comma 2 2 2 2 2 2 3 2" xfId="4856" xr:uid="{F27FFE9E-C61E-4FB6-82F0-073E1C00F456}"/>
    <cellStyle name="Comma 2 2 2 2 2 2 3 2 2" xfId="10492" xr:uid="{3AFB789D-C2B7-4ACE-8890-94888D551537}"/>
    <cellStyle name="Comma 2 2 2 2 2 2 3 3" xfId="7682" xr:uid="{4C8ABB40-0D5E-4033-8DCA-F21F7D4D9112}"/>
    <cellStyle name="Comma 2 2 2 2 2 2 4" xfId="3455" xr:uid="{B5816A13-AFBD-4A42-A4C1-1788F6DB7275}"/>
    <cellStyle name="Comma 2 2 2 2 2 2 4 2" xfId="9091" xr:uid="{19AD9AD9-0F01-4F18-A770-323391D6C260}"/>
    <cellStyle name="Comma 2 2 2 2 2 2 5" xfId="6281" xr:uid="{D019C128-A835-4A2E-83F8-CB13FBAD45E0}"/>
    <cellStyle name="Comma 2 2 2 2 2 3" xfId="997" xr:uid="{29C31711-3378-4E76-8A46-0B32FD49F1AC}"/>
    <cellStyle name="Comma 2 2 2 2 2 3 2" xfId="2398" xr:uid="{CE18EF19-B609-4A7C-B61B-25F579AFF17A}"/>
    <cellStyle name="Comma 2 2 2 2 2 3 2 2" xfId="5208" xr:uid="{F5CD6FB9-03C4-4936-B319-3202B78FA02C}"/>
    <cellStyle name="Comma 2 2 2 2 2 3 2 2 2" xfId="10844" xr:uid="{F7FA516E-FEA9-4AF6-BEBF-2FD170F63BA2}"/>
    <cellStyle name="Comma 2 2 2 2 2 3 2 3" xfId="8034" xr:uid="{494559DE-24C1-4071-A1AF-595D3F1ECAF0}"/>
    <cellStyle name="Comma 2 2 2 2 2 3 3" xfId="3807" xr:uid="{E1F1D445-6F79-4F86-B345-D2B6DC406CFA}"/>
    <cellStyle name="Comma 2 2 2 2 2 3 3 2" xfId="9443" xr:uid="{E2341587-E63C-4F22-8A35-094F2D73BAF0}"/>
    <cellStyle name="Comma 2 2 2 2 2 3 4" xfId="6633" xr:uid="{6F7AB3E7-9953-4DA0-8075-13DF06AAB96D}"/>
    <cellStyle name="Comma 2 2 2 2 2 4" xfId="1702" xr:uid="{413C0FB7-DC79-4590-A329-336652255653}"/>
    <cellStyle name="Comma 2 2 2 2 2 4 2" xfId="4512" xr:uid="{4F2EFF27-4C33-4EF7-A8C5-D14D82782614}"/>
    <cellStyle name="Comma 2 2 2 2 2 4 2 2" xfId="10148" xr:uid="{1A667C13-1158-4B8C-BEC3-920E6B2ECD2E}"/>
    <cellStyle name="Comma 2 2 2 2 2 4 3" xfId="7338" xr:uid="{71DEA60C-93AE-419F-8792-75D5CBC74165}"/>
    <cellStyle name="Comma 2 2 2 2 2 5" xfId="3111" xr:uid="{DE596FD7-7B9D-4701-820C-1D1AB878CF19}"/>
    <cellStyle name="Comma 2 2 2 2 2 5 2" xfId="8747" xr:uid="{448825AD-7E17-47F3-B6CA-2A49092B9615}"/>
    <cellStyle name="Comma 2 2 2 2 2 6" xfId="5937" xr:uid="{A8BBE75B-7F07-4B94-9679-3F0702B5150E}"/>
    <cellStyle name="Comma 2 2 2 2 3" xfId="473" xr:uid="{145A5F62-D772-4D7C-B459-E5775525858B}"/>
    <cellStyle name="Comma 2 2 2 2 3 2" xfId="1169" xr:uid="{4726DA5F-C94A-4BAA-B7DA-1913047EB5B1}"/>
    <cellStyle name="Comma 2 2 2 2 3 2 2" xfId="2570" xr:uid="{E6E84D1D-157C-4620-BE4C-A57D61679BF5}"/>
    <cellStyle name="Comma 2 2 2 2 3 2 2 2" xfId="5380" xr:uid="{28F16285-A796-4F7F-A4D6-31760F8C3734}"/>
    <cellStyle name="Comma 2 2 2 2 3 2 2 2 2" xfId="11016" xr:uid="{DDCA5D63-47A9-46A2-9542-C0591025E812}"/>
    <cellStyle name="Comma 2 2 2 2 3 2 2 3" xfId="8206" xr:uid="{75FF5D8A-91D0-4120-94C8-AF406C223026}"/>
    <cellStyle name="Comma 2 2 2 2 3 2 3" xfId="3979" xr:uid="{DF318444-7B05-4E52-AC31-F462B5225DDA}"/>
    <cellStyle name="Comma 2 2 2 2 3 2 3 2" xfId="9615" xr:uid="{7E018E9E-7AC7-4151-A8CE-CB23A4A72E47}"/>
    <cellStyle name="Comma 2 2 2 2 3 2 4" xfId="6805" xr:uid="{73B04959-2891-4E8A-B118-6D9DDA29B2D9}"/>
    <cellStyle name="Comma 2 2 2 2 3 3" xfId="1874" xr:uid="{073B7C5E-F130-4F26-B700-4C2C87B1CA98}"/>
    <cellStyle name="Comma 2 2 2 2 3 3 2" xfId="4684" xr:uid="{7031B416-856B-4F6F-AD43-ADEBA8F79E58}"/>
    <cellStyle name="Comma 2 2 2 2 3 3 2 2" xfId="10320" xr:uid="{7BD9596B-D26D-4A8B-9BCD-F365EF3C8D52}"/>
    <cellStyle name="Comma 2 2 2 2 3 3 3" xfId="7510" xr:uid="{C96605FE-EC1F-42B0-B216-D425ECC25A32}"/>
    <cellStyle name="Comma 2 2 2 2 3 4" xfId="3283" xr:uid="{16DF3D6E-A25A-4591-B7E8-1AB44D25574D}"/>
    <cellStyle name="Comma 2 2 2 2 3 4 2" xfId="8919" xr:uid="{0AB78157-1874-4549-8E6C-B4E2A48B029C}"/>
    <cellStyle name="Comma 2 2 2 2 3 5" xfId="6109" xr:uid="{CE521A3D-DEDE-4CD7-A1BE-D1B259ED7E50}"/>
    <cellStyle name="Comma 2 2 2 2 4" xfId="825" xr:uid="{6A46C4BE-FAD5-496A-9F0B-7DABC5E321CF}"/>
    <cellStyle name="Comma 2 2 2 2 4 2" xfId="2226" xr:uid="{61196A3E-6526-4540-ACC7-80FF9A6C2060}"/>
    <cellStyle name="Comma 2 2 2 2 4 2 2" xfId="5036" xr:uid="{CEAD57B0-922C-4773-A725-5B73BA0476BF}"/>
    <cellStyle name="Comma 2 2 2 2 4 2 2 2" xfId="10672" xr:uid="{D66B8FEA-8F73-4586-88D6-94E21B49B103}"/>
    <cellStyle name="Comma 2 2 2 2 4 2 3" xfId="7862" xr:uid="{B079FF6E-AC57-4578-A35C-AAB5B1211875}"/>
    <cellStyle name="Comma 2 2 2 2 4 3" xfId="3635" xr:uid="{B4FC19B7-B2B1-48EC-AA79-79F796FC2626}"/>
    <cellStyle name="Comma 2 2 2 2 4 3 2" xfId="9271" xr:uid="{D1A41400-E556-4D71-BD01-5AD5B3DE70DD}"/>
    <cellStyle name="Comma 2 2 2 2 4 4" xfId="6461" xr:uid="{FD35B8FB-7B87-41D1-97C1-5F746328CE83}"/>
    <cellStyle name="Comma 2 2 2 2 5" xfId="1530" xr:uid="{EFE31401-7C6B-43B7-8097-E979C71555EA}"/>
    <cellStyle name="Comma 2 2 2 2 5 2" xfId="4340" xr:uid="{01A71263-F155-402D-9E97-0F75F85640EE}"/>
    <cellStyle name="Comma 2 2 2 2 5 2 2" xfId="9976" xr:uid="{2C04A5F3-171B-4C89-8E6A-02F0C9959E2D}"/>
    <cellStyle name="Comma 2 2 2 2 5 3" xfId="7166" xr:uid="{61D4C741-ACC9-475B-BBCD-449AD3128134}"/>
    <cellStyle name="Comma 2 2 2 2 6" xfId="2939" xr:uid="{8E5EBB02-0258-40F7-A95E-A9E75CE6E752}"/>
    <cellStyle name="Comma 2 2 2 2 6 2" xfId="8575" xr:uid="{E6C5C824-F56A-4543-94B0-A44A05F943CB}"/>
    <cellStyle name="Comma 2 2 2 2 7" xfId="5765" xr:uid="{8CCCB1C5-D2CF-439E-A29D-01BFDCE8BDEE}"/>
    <cellStyle name="Comma 2 2 2 3" xfId="221" xr:uid="{2DE0A2B4-B78B-4C66-ADAE-E7FB34D19F3D}"/>
    <cellStyle name="Comma 2 2 2 3 2" xfId="565" xr:uid="{C9A4C1C7-31DB-403A-B26F-D680FFB37FAB}"/>
    <cellStyle name="Comma 2 2 2 3 2 2" xfId="1261" xr:uid="{EF2D7871-95B3-4D4A-BDB4-50CF14FC951B}"/>
    <cellStyle name="Comma 2 2 2 3 2 2 2" xfId="2662" xr:uid="{76CA6A1E-AD07-466F-98B6-A04A55757330}"/>
    <cellStyle name="Comma 2 2 2 3 2 2 2 2" xfId="5472" xr:uid="{4CE83C2F-CEC6-4BE4-A497-6009DF53FB6F}"/>
    <cellStyle name="Comma 2 2 2 3 2 2 2 2 2" xfId="11108" xr:uid="{01F942FD-1EFB-4CF1-B975-F243F5FD984B}"/>
    <cellStyle name="Comma 2 2 2 3 2 2 2 3" xfId="8298" xr:uid="{8C1FE4F8-4ECE-4DA1-82A3-2DF147A08374}"/>
    <cellStyle name="Comma 2 2 2 3 2 2 3" xfId="4071" xr:uid="{C44E9763-E0BD-4D15-AB34-E0057BB33FE3}"/>
    <cellStyle name="Comma 2 2 2 3 2 2 3 2" xfId="9707" xr:uid="{C82FD329-A729-4235-950A-B081E24F8233}"/>
    <cellStyle name="Comma 2 2 2 3 2 2 4" xfId="6897" xr:uid="{88405087-8AA1-44CC-AA60-14E8A4C7C4B0}"/>
    <cellStyle name="Comma 2 2 2 3 2 3" xfId="1966" xr:uid="{D3C9FFF0-C443-4B3D-A167-C4FBF86947F2}"/>
    <cellStyle name="Comma 2 2 2 3 2 3 2" xfId="4776" xr:uid="{540FA845-D38B-4353-908C-880E4794EF36}"/>
    <cellStyle name="Comma 2 2 2 3 2 3 2 2" xfId="10412" xr:uid="{E3170FE5-61DC-45C7-B9F0-458ABC965C8C}"/>
    <cellStyle name="Comma 2 2 2 3 2 3 3" xfId="7602" xr:uid="{7E35379B-664D-44D0-9571-8F34DBA656AB}"/>
    <cellStyle name="Comma 2 2 2 3 2 4" xfId="3375" xr:uid="{17C67590-B2EC-4C23-A0D6-F8F0C85ADB87}"/>
    <cellStyle name="Comma 2 2 2 3 2 4 2" xfId="9011" xr:uid="{BB584926-98E1-4443-BAE7-2ADBDBF4DA7A}"/>
    <cellStyle name="Comma 2 2 2 3 2 5" xfId="6201" xr:uid="{789468CF-DCD0-4F4F-8FD3-E7239074F8F8}"/>
    <cellStyle name="Comma 2 2 2 3 3" xfId="917" xr:uid="{9963AB07-6F27-4288-A07A-D8AEA72B4DC8}"/>
    <cellStyle name="Comma 2 2 2 3 3 2" xfId="2318" xr:uid="{68C5DF04-E6FF-44AB-91C1-F59F204BA4E5}"/>
    <cellStyle name="Comma 2 2 2 3 3 2 2" xfId="5128" xr:uid="{9D83ADED-CE33-4A9B-90BE-C0F6BE2DC0C1}"/>
    <cellStyle name="Comma 2 2 2 3 3 2 2 2" xfId="10764" xr:uid="{5FDF8C4F-E3F6-433E-8B73-FAE17BC1AC0A}"/>
    <cellStyle name="Comma 2 2 2 3 3 2 3" xfId="7954" xr:uid="{65CACE38-C283-4021-BC82-B4C951D5B3F6}"/>
    <cellStyle name="Comma 2 2 2 3 3 3" xfId="3727" xr:uid="{0E1F398E-5785-4C37-B114-E3AA7B93AB3D}"/>
    <cellStyle name="Comma 2 2 2 3 3 3 2" xfId="9363" xr:uid="{B21BDD9D-3C67-4E50-B327-B1711E996C87}"/>
    <cellStyle name="Comma 2 2 2 3 3 4" xfId="6553" xr:uid="{091CED78-691A-40D3-BAA6-D4A3250AEAF5}"/>
    <cellStyle name="Comma 2 2 2 3 4" xfId="1622" xr:uid="{44681F25-A854-430C-8C48-F3A96AD63F2C}"/>
    <cellStyle name="Comma 2 2 2 3 4 2" xfId="4432" xr:uid="{4AA1286F-7268-418C-BBCF-9CFE2E301859}"/>
    <cellStyle name="Comma 2 2 2 3 4 2 2" xfId="10068" xr:uid="{70A35893-C62F-400F-B76E-C4F35315AD93}"/>
    <cellStyle name="Comma 2 2 2 3 4 3" xfId="7258" xr:uid="{D9B3691A-1304-4D9A-9F62-9FE04429AEE8}"/>
    <cellStyle name="Comma 2 2 2 3 5" xfId="3031" xr:uid="{298AD527-13BD-4723-A663-54A170145681}"/>
    <cellStyle name="Comma 2 2 2 3 5 2" xfId="8667" xr:uid="{B285F668-7E58-47B7-8606-BCFC7750A5E8}"/>
    <cellStyle name="Comma 2 2 2 3 6" xfId="5857" xr:uid="{290DA008-C38A-48F0-BC17-E0BEDFF2FA78}"/>
    <cellStyle name="Comma 2 2 2 4" xfId="393" xr:uid="{C01D59EC-7787-418D-8F8D-7C1B51ADEE1B}"/>
    <cellStyle name="Comma 2 2 2 4 2" xfId="1089" xr:uid="{85AC7C6F-55FC-4167-BE18-1344857FDAD7}"/>
    <cellStyle name="Comma 2 2 2 4 2 2" xfId="2490" xr:uid="{E8FDA4C8-7BFD-4130-A2B7-3E680C91615D}"/>
    <cellStyle name="Comma 2 2 2 4 2 2 2" xfId="5300" xr:uid="{0CBD9579-79C3-4265-92D2-43C84E540F9B}"/>
    <cellStyle name="Comma 2 2 2 4 2 2 2 2" xfId="10936" xr:uid="{4B6BE14F-E188-4C85-9DDF-5B18C2655CF8}"/>
    <cellStyle name="Comma 2 2 2 4 2 2 3" xfId="8126" xr:uid="{833DFE75-BD31-42BA-B653-1CF9E4BC32BB}"/>
    <cellStyle name="Comma 2 2 2 4 2 3" xfId="3899" xr:uid="{05ECAFCC-6781-43DB-998F-00EE938A06A8}"/>
    <cellStyle name="Comma 2 2 2 4 2 3 2" xfId="9535" xr:uid="{92C85765-66CE-4449-BABE-0577DC972ABC}"/>
    <cellStyle name="Comma 2 2 2 4 2 4" xfId="6725" xr:uid="{53679323-F590-449A-9CC7-32BDA2C2138C}"/>
    <cellStyle name="Comma 2 2 2 4 3" xfId="1794" xr:uid="{1725025E-D00E-4844-877E-5B01BE19C5B7}"/>
    <cellStyle name="Comma 2 2 2 4 3 2" xfId="4604" xr:uid="{7E84506F-4031-4D6D-B1E7-08E4D63E03EE}"/>
    <cellStyle name="Comma 2 2 2 4 3 2 2" xfId="10240" xr:uid="{02695D4C-D528-4596-B5F5-1A50D9DEA3F8}"/>
    <cellStyle name="Comma 2 2 2 4 3 3" xfId="7430" xr:uid="{BFBDD2AA-2FE7-4B4F-A7E3-DC38F3C474A9}"/>
    <cellStyle name="Comma 2 2 2 4 4" xfId="3203" xr:uid="{5E223769-B5A7-4AAF-A65D-06A610BA12B0}"/>
    <cellStyle name="Comma 2 2 2 4 4 2" xfId="8839" xr:uid="{9D1C686E-8980-4457-A4AB-EA38C1DEF013}"/>
    <cellStyle name="Comma 2 2 2 4 5" xfId="6029" xr:uid="{D0BC9E33-0AD5-470B-A482-6FC9D37B791B}"/>
    <cellStyle name="Comma 2 2 2 5" xfId="745" xr:uid="{3BFFF329-8923-468F-8026-ACE310CC735C}"/>
    <cellStyle name="Comma 2 2 2 5 2" xfId="2146" xr:uid="{DB13D8B2-05AB-4E7F-A214-899B6C127E32}"/>
    <cellStyle name="Comma 2 2 2 5 2 2" xfId="4956" xr:uid="{5F357BA6-56AB-4A31-B098-A2F06FDD8EC3}"/>
    <cellStyle name="Comma 2 2 2 5 2 2 2" xfId="10592" xr:uid="{A6A8E47D-DD58-4B78-BB83-97B8E76AB942}"/>
    <cellStyle name="Comma 2 2 2 5 2 3" xfId="7782" xr:uid="{64E8DCE7-0171-47A3-8531-C3D2FE7D29CF}"/>
    <cellStyle name="Comma 2 2 2 5 3" xfId="3555" xr:uid="{9CEEB85C-8A82-417B-BF67-4840D3EBE7A7}"/>
    <cellStyle name="Comma 2 2 2 5 3 2" xfId="9191" xr:uid="{AE786A5F-BCD0-466A-B361-37E886CACC45}"/>
    <cellStyle name="Comma 2 2 2 5 4" xfId="6381" xr:uid="{258AD856-F609-462A-9CED-6087BB2FBC1E}"/>
    <cellStyle name="Comma 2 2 2 6" xfId="1450" xr:uid="{D7DAE501-85DE-46C8-B548-AEA9A8B1C6D2}"/>
    <cellStyle name="Comma 2 2 2 6 2" xfId="4260" xr:uid="{4AA0C654-98D8-446F-8FC2-89B39ACF2564}"/>
    <cellStyle name="Comma 2 2 2 6 2 2" xfId="9896" xr:uid="{15EA4DD6-246A-4CC3-A228-64E41B6F062B}"/>
    <cellStyle name="Comma 2 2 2 6 3" xfId="7086" xr:uid="{AA3B0D12-B21D-46C3-81E2-65BA33CD4C2C}"/>
    <cellStyle name="Comma 2 2 2 7" xfId="2859" xr:uid="{159F8DF0-ACAA-46C2-8646-F16244D2A9C3}"/>
    <cellStyle name="Comma 2 2 2 7 2" xfId="8495" xr:uid="{1A575729-2709-4D50-828E-3CFF755C8DDC}"/>
    <cellStyle name="Comma 2 2 2 8" xfId="5685" xr:uid="{C6A70104-3CFF-48E8-954A-CA8D97F4D045}"/>
    <cellStyle name="Comma 2 2 3" xfId="97" xr:uid="{F904A4AE-8CC7-4530-9C33-AB60AAD6646A}"/>
    <cellStyle name="Comma 2 2 3 2" xfId="269" xr:uid="{8A1E48C2-4978-4A00-97D7-9280D05F0F8C}"/>
    <cellStyle name="Comma 2 2 3 2 2" xfId="613" xr:uid="{C9E92465-EC14-476E-B0B9-429E7FBE8347}"/>
    <cellStyle name="Comma 2 2 3 2 2 2" xfId="1309" xr:uid="{02F80C7A-8FC5-4BAE-840F-C835D5BE0F09}"/>
    <cellStyle name="Comma 2 2 3 2 2 2 2" xfId="2710" xr:uid="{EA998A43-BF2E-4C9A-87E6-655D5EFF737E}"/>
    <cellStyle name="Comma 2 2 3 2 2 2 2 2" xfId="5520" xr:uid="{5A04AE51-E985-4256-9C07-A31ACA25DFB3}"/>
    <cellStyle name="Comma 2 2 3 2 2 2 2 2 2" xfId="11156" xr:uid="{4560DCA5-7733-45FC-BE80-4FE1E003AF40}"/>
    <cellStyle name="Comma 2 2 3 2 2 2 2 3" xfId="8346" xr:uid="{AADB569D-B13C-4AEA-BC36-86A85583318A}"/>
    <cellStyle name="Comma 2 2 3 2 2 2 3" xfId="4119" xr:uid="{430D052D-26D8-442A-BCD3-C95471A27517}"/>
    <cellStyle name="Comma 2 2 3 2 2 2 3 2" xfId="9755" xr:uid="{38DF695F-52A6-4A6D-B472-BD388030B0B3}"/>
    <cellStyle name="Comma 2 2 3 2 2 2 4" xfId="6945" xr:uid="{8B4A0AF1-2897-43EB-B641-95E4D438BB6E}"/>
    <cellStyle name="Comma 2 2 3 2 2 3" xfId="2014" xr:uid="{7EBD50F7-E72B-4821-98BB-E91A333C8789}"/>
    <cellStyle name="Comma 2 2 3 2 2 3 2" xfId="4824" xr:uid="{713E7471-D58A-494A-B552-C68F9D047E5A}"/>
    <cellStyle name="Comma 2 2 3 2 2 3 2 2" xfId="10460" xr:uid="{EA7CDC4B-9E54-4FC1-A83B-679746C0F922}"/>
    <cellStyle name="Comma 2 2 3 2 2 3 3" xfId="7650" xr:uid="{29B23FDC-444C-46BF-A475-4AC8F566B45A}"/>
    <cellStyle name="Comma 2 2 3 2 2 4" xfId="3423" xr:uid="{FE22DAB1-333F-4AE0-804B-3A14842E171E}"/>
    <cellStyle name="Comma 2 2 3 2 2 4 2" xfId="9059" xr:uid="{21A8DBDD-CF7E-4173-82B7-6B5E9AD62EAB}"/>
    <cellStyle name="Comma 2 2 3 2 2 5" xfId="6249" xr:uid="{2AF63945-703B-42D2-8F8A-9319B3B506D0}"/>
    <cellStyle name="Comma 2 2 3 2 3" xfId="965" xr:uid="{0905D5DB-8B34-44A9-8E98-2F49440B8DBC}"/>
    <cellStyle name="Comma 2 2 3 2 3 2" xfId="2366" xr:uid="{67DE4E79-1755-4CEA-AAC1-E54C0FC3C1A9}"/>
    <cellStyle name="Comma 2 2 3 2 3 2 2" xfId="5176" xr:uid="{2869E084-479F-4E93-ACCA-C963EAA91E08}"/>
    <cellStyle name="Comma 2 2 3 2 3 2 2 2" xfId="10812" xr:uid="{1F48557C-BFB2-4FA8-ACA7-14E20B3B8093}"/>
    <cellStyle name="Comma 2 2 3 2 3 2 3" xfId="8002" xr:uid="{8EC9063A-1984-40AC-B389-1B92F42A6548}"/>
    <cellStyle name="Comma 2 2 3 2 3 3" xfId="3775" xr:uid="{DAEDE809-58E4-4004-AE5B-DB8EBF368B62}"/>
    <cellStyle name="Comma 2 2 3 2 3 3 2" xfId="9411" xr:uid="{9143F500-D89A-4D2D-8CDF-963F6361C7D0}"/>
    <cellStyle name="Comma 2 2 3 2 3 4" xfId="6601" xr:uid="{A7C1B654-E572-4E3D-A544-6C458DE83791}"/>
    <cellStyle name="Comma 2 2 3 2 4" xfId="1670" xr:uid="{4DD42719-53AC-465C-AC69-A6BE1E745845}"/>
    <cellStyle name="Comma 2 2 3 2 4 2" xfId="4480" xr:uid="{D4A59CFC-E668-4BF5-AEF8-2406DA28FA41}"/>
    <cellStyle name="Comma 2 2 3 2 4 2 2" xfId="10116" xr:uid="{B0CEAAF9-DEF5-4F4B-A751-07974B752BF4}"/>
    <cellStyle name="Comma 2 2 3 2 4 3" xfId="7306" xr:uid="{5C9D5BA1-6354-4F73-998F-CC665E545351}"/>
    <cellStyle name="Comma 2 2 3 2 5" xfId="3079" xr:uid="{245F4487-796B-4DB2-8234-3CE73F72F85C}"/>
    <cellStyle name="Comma 2 2 3 2 5 2" xfId="8715" xr:uid="{CDE50655-0D39-47BC-BE55-F5ED4FDCA54E}"/>
    <cellStyle name="Comma 2 2 3 2 6" xfId="5905" xr:uid="{6067FDA3-4960-4273-A7E8-74B67263D9AC}"/>
    <cellStyle name="Comma 2 2 3 3" xfId="441" xr:uid="{EFFF369E-3A73-46C4-9030-6E2ED1248652}"/>
    <cellStyle name="Comma 2 2 3 3 2" xfId="1137" xr:uid="{3149A1FD-6B38-4F9C-8E67-F23937DCED22}"/>
    <cellStyle name="Comma 2 2 3 3 2 2" xfId="2538" xr:uid="{D3BC194F-57D1-49D0-A83E-025BBFA838FD}"/>
    <cellStyle name="Comma 2 2 3 3 2 2 2" xfId="5348" xr:uid="{4B124841-2348-4CF4-B058-21745CC7858C}"/>
    <cellStyle name="Comma 2 2 3 3 2 2 2 2" xfId="10984" xr:uid="{D9FA7735-CB07-4EEA-9F74-FFE5066EF175}"/>
    <cellStyle name="Comma 2 2 3 3 2 2 3" xfId="8174" xr:uid="{5AD657D2-665C-4812-A41C-821241C3991E}"/>
    <cellStyle name="Comma 2 2 3 3 2 3" xfId="3947" xr:uid="{900CC42D-EBE7-4201-9691-2B8073BA11C7}"/>
    <cellStyle name="Comma 2 2 3 3 2 3 2" xfId="9583" xr:uid="{198FFC76-B9E8-4E89-8854-E6FF01F8E1E7}"/>
    <cellStyle name="Comma 2 2 3 3 2 4" xfId="6773" xr:uid="{F84338F7-5F50-417F-8BC5-E0DF20074712}"/>
    <cellStyle name="Comma 2 2 3 3 3" xfId="1842" xr:uid="{D72EED28-8709-41FB-8CA5-58E2879D3838}"/>
    <cellStyle name="Comma 2 2 3 3 3 2" xfId="4652" xr:uid="{03EDF3E7-37D3-43FB-B2D8-A71F9B7FB773}"/>
    <cellStyle name="Comma 2 2 3 3 3 2 2" xfId="10288" xr:uid="{128B9C94-76B5-4940-BB59-B5C27986EBB5}"/>
    <cellStyle name="Comma 2 2 3 3 3 3" xfId="7478" xr:uid="{EDF15BCF-03D0-48BC-9FEB-C0E0ECFF70B1}"/>
    <cellStyle name="Comma 2 2 3 3 4" xfId="3251" xr:uid="{A93DA788-D1E9-46F0-9112-2E56380C5678}"/>
    <cellStyle name="Comma 2 2 3 3 4 2" xfId="8887" xr:uid="{CFA7A932-1491-481E-B813-A7ADF5C229AD}"/>
    <cellStyle name="Comma 2 2 3 3 5" xfId="6077" xr:uid="{B37A4ABA-4409-4E8D-85E9-60451F1D8A74}"/>
    <cellStyle name="Comma 2 2 3 4" xfId="793" xr:uid="{A09CF561-C705-47B1-ACD1-2290EE7258B9}"/>
    <cellStyle name="Comma 2 2 3 4 2" xfId="2194" xr:uid="{8240D36B-F9A6-402C-AD33-8ECA2F6ED938}"/>
    <cellStyle name="Comma 2 2 3 4 2 2" xfId="5004" xr:uid="{F99E1B8D-DF30-4FF0-83CC-E4E9B793F71E}"/>
    <cellStyle name="Comma 2 2 3 4 2 2 2" xfId="10640" xr:uid="{D0104AE3-6FAB-4170-964B-6A025F5E45A2}"/>
    <cellStyle name="Comma 2 2 3 4 2 3" xfId="7830" xr:uid="{54178A43-01EE-4FA7-A79F-6246BAEB299C}"/>
    <cellStyle name="Comma 2 2 3 4 3" xfId="3603" xr:uid="{29B66E2B-5E6C-46F8-80D2-C98D92896530}"/>
    <cellStyle name="Comma 2 2 3 4 3 2" xfId="9239" xr:uid="{AAC425FC-20F6-4710-A724-86950326488D}"/>
    <cellStyle name="Comma 2 2 3 4 4" xfId="6429" xr:uid="{8327F085-EF68-4DB6-943C-32B5CDDABD69}"/>
    <cellStyle name="Comma 2 2 3 5" xfId="1498" xr:uid="{61B2752A-7ECC-46FF-B330-787B25D2CC68}"/>
    <cellStyle name="Comma 2 2 3 5 2" xfId="4308" xr:uid="{F8EBEC49-2BFC-45A7-9B4C-C81CA020C4B4}"/>
    <cellStyle name="Comma 2 2 3 5 2 2" xfId="9944" xr:uid="{829D656D-4105-40C2-94F6-606E79F8090E}"/>
    <cellStyle name="Comma 2 2 3 5 3" xfId="7134" xr:uid="{023664FF-E074-4DA8-98FD-3ACB0695E19B}"/>
    <cellStyle name="Comma 2 2 3 6" xfId="2907" xr:uid="{A70BFE1B-BED7-486E-8290-6C66F1B9F676}"/>
    <cellStyle name="Comma 2 2 3 6 2" xfId="8543" xr:uid="{4053B90C-EBF8-4BD8-8724-0CDBB13F4F28}"/>
    <cellStyle name="Comma 2 2 3 7" xfId="5733" xr:uid="{4A9D4135-9F6B-42E5-BF73-DF2C931D9D59}"/>
    <cellStyle name="Comma 2 2 4" xfId="189" xr:uid="{32C81691-B618-48E6-AA0F-47500EA439FA}"/>
    <cellStyle name="Comma 2 2 4 2" xfId="533" xr:uid="{FC05500A-AAAA-4CC3-9C81-B354DBED180A}"/>
    <cellStyle name="Comma 2 2 4 2 2" xfId="1229" xr:uid="{ABDAF2CA-27DE-4DDB-82BA-1E7A70403F20}"/>
    <cellStyle name="Comma 2 2 4 2 2 2" xfId="2630" xr:uid="{B9B5FDF4-0755-4E62-A196-1BE10BFC29F9}"/>
    <cellStyle name="Comma 2 2 4 2 2 2 2" xfId="5440" xr:uid="{FDFD11EA-4EE9-41AF-9582-FEBB8ACB73B2}"/>
    <cellStyle name="Comma 2 2 4 2 2 2 2 2" xfId="11076" xr:uid="{965A898B-46D5-4DC7-9336-7822FB4097E0}"/>
    <cellStyle name="Comma 2 2 4 2 2 2 3" xfId="8266" xr:uid="{20A071F8-1727-4280-9454-1404D13F1084}"/>
    <cellStyle name="Comma 2 2 4 2 2 3" xfId="4039" xr:uid="{27D1EFB7-9D72-4C74-81DD-B9C2F5AD296D}"/>
    <cellStyle name="Comma 2 2 4 2 2 3 2" xfId="9675" xr:uid="{A16995F4-582B-4385-955E-3F810C5025E1}"/>
    <cellStyle name="Comma 2 2 4 2 2 4" xfId="6865" xr:uid="{8E8EA74A-F37E-4BA4-AB20-3168E5A937B5}"/>
    <cellStyle name="Comma 2 2 4 2 3" xfId="1934" xr:uid="{855038B5-1287-42A3-9EB8-8A096D18957B}"/>
    <cellStyle name="Comma 2 2 4 2 3 2" xfId="4744" xr:uid="{44F3E390-4545-45EC-9C52-C2335AF6DB10}"/>
    <cellStyle name="Comma 2 2 4 2 3 2 2" xfId="10380" xr:uid="{F50B8EFF-12D5-4A22-AB83-9216130B903E}"/>
    <cellStyle name="Comma 2 2 4 2 3 3" xfId="7570" xr:uid="{BB3CEAFE-9B61-44A8-92D8-AA76F137FE93}"/>
    <cellStyle name="Comma 2 2 4 2 4" xfId="3343" xr:uid="{EC667F11-7AD4-4311-9FC1-47C867F0E363}"/>
    <cellStyle name="Comma 2 2 4 2 4 2" xfId="8979" xr:uid="{2A4A3311-F851-4A4B-A4DE-D47F4B31072E}"/>
    <cellStyle name="Comma 2 2 4 2 5" xfId="6169" xr:uid="{7454CD71-3FF9-419F-A84E-141C875293C9}"/>
    <cellStyle name="Comma 2 2 4 3" xfId="885" xr:uid="{A78F63C4-8955-404C-88B6-677478C468F6}"/>
    <cellStyle name="Comma 2 2 4 3 2" xfId="2286" xr:uid="{424174A8-7F8E-48A3-BD40-B5E882F9DF20}"/>
    <cellStyle name="Comma 2 2 4 3 2 2" xfId="5096" xr:uid="{62922D83-0EC1-4E0D-B3F9-1696FC1370D4}"/>
    <cellStyle name="Comma 2 2 4 3 2 2 2" xfId="10732" xr:uid="{BE7878A5-8E20-40CB-9614-4E0DC254B6BE}"/>
    <cellStyle name="Comma 2 2 4 3 2 3" xfId="7922" xr:uid="{26DCD35A-5733-43D6-BDA8-29D44A394489}"/>
    <cellStyle name="Comma 2 2 4 3 3" xfId="3695" xr:uid="{135427B2-B513-48D2-80E5-4159A0C194CA}"/>
    <cellStyle name="Comma 2 2 4 3 3 2" xfId="9331" xr:uid="{87D7B140-6410-49CB-BC88-6511327EFF35}"/>
    <cellStyle name="Comma 2 2 4 3 4" xfId="6521" xr:uid="{0D7B0A4B-6609-42B7-B00C-332DDD66B86A}"/>
    <cellStyle name="Comma 2 2 4 4" xfId="1590" xr:uid="{EDC3606F-2A9A-466E-A398-1A5225F71F78}"/>
    <cellStyle name="Comma 2 2 4 4 2" xfId="4400" xr:uid="{CC267862-01F2-4412-97D3-1E863A9EEB88}"/>
    <cellStyle name="Comma 2 2 4 4 2 2" xfId="10036" xr:uid="{F27FDF58-9EB1-41F7-8370-59DDECC7FC5A}"/>
    <cellStyle name="Comma 2 2 4 4 3" xfId="7226" xr:uid="{A5C302CF-5F73-4877-AE83-9DAA5EC009D6}"/>
    <cellStyle name="Comma 2 2 4 5" xfId="2999" xr:uid="{14367D9E-A0DF-4855-A1F6-C90B70174F57}"/>
    <cellStyle name="Comma 2 2 4 5 2" xfId="8635" xr:uid="{4BFA1D81-95A9-4B37-9E7E-7AE071297C32}"/>
    <cellStyle name="Comma 2 2 4 6" xfId="5825" xr:uid="{CF35E55F-C6EA-4931-AFC0-33F620263205}"/>
    <cellStyle name="Comma 2 2 5" xfId="361" xr:uid="{1490D060-F7C6-47B3-A953-3E9B30831DF4}"/>
    <cellStyle name="Comma 2 2 5 2" xfId="1057" xr:uid="{CB947C1C-2B63-4A1F-9011-0622289817F4}"/>
    <cellStyle name="Comma 2 2 5 2 2" xfId="2458" xr:uid="{73F28118-544B-4BDE-BAF7-BABF33EAAF7C}"/>
    <cellStyle name="Comma 2 2 5 2 2 2" xfId="5268" xr:uid="{89BCCED2-6CBB-4D52-892A-E34519DDAC2C}"/>
    <cellStyle name="Comma 2 2 5 2 2 2 2" xfId="10904" xr:uid="{4EF0AB10-B68B-401B-8C76-7B42D288845C}"/>
    <cellStyle name="Comma 2 2 5 2 2 3" xfId="8094" xr:uid="{9690411E-5243-43AF-8C4C-27374B1A403A}"/>
    <cellStyle name="Comma 2 2 5 2 3" xfId="3867" xr:uid="{EAD5E31B-83DB-45E3-9E7E-E585C7AACC40}"/>
    <cellStyle name="Comma 2 2 5 2 3 2" xfId="9503" xr:uid="{79A61CA6-992D-436C-8CDE-5494BBA7A811}"/>
    <cellStyle name="Comma 2 2 5 2 4" xfId="6693" xr:uid="{115BD47D-01AC-4711-895E-BAE3FC2FECC9}"/>
    <cellStyle name="Comma 2 2 5 3" xfId="1762" xr:uid="{4EA6823F-09CF-4DDF-8A7D-2D811AF0268B}"/>
    <cellStyle name="Comma 2 2 5 3 2" xfId="4572" xr:uid="{159CCD0C-322A-4817-B975-E8DAA460E5C7}"/>
    <cellStyle name="Comma 2 2 5 3 2 2" xfId="10208" xr:uid="{C6F272B0-CCF2-4176-AD61-BE74279CEA40}"/>
    <cellStyle name="Comma 2 2 5 3 3" xfId="7398" xr:uid="{E657A9BE-7E12-4994-80D9-EE0C04D502B9}"/>
    <cellStyle name="Comma 2 2 5 4" xfId="3171" xr:uid="{5837D46F-8AB9-4119-AB31-0EEB1C97BDD2}"/>
    <cellStyle name="Comma 2 2 5 4 2" xfId="8807" xr:uid="{07516E7D-253E-42E1-88F2-AB0A58983D02}"/>
    <cellStyle name="Comma 2 2 5 5" xfId="5997" xr:uid="{30BDEF77-9A17-4654-BB9F-67D1D2931088}"/>
    <cellStyle name="Comma 2 2 6" xfId="713" xr:uid="{15916E35-202F-4659-A8E2-B9050CE2B603}"/>
    <cellStyle name="Comma 2 2 6 2" xfId="2114" xr:uid="{07500F60-6E72-4270-AF07-0944CE94CB7B}"/>
    <cellStyle name="Comma 2 2 6 2 2" xfId="4924" xr:uid="{B98A1A65-61FD-4946-9F8E-D05B7A6CBBC8}"/>
    <cellStyle name="Comma 2 2 6 2 2 2" xfId="10560" xr:uid="{6BCCE5B4-8094-4A17-8763-AF2157F72669}"/>
    <cellStyle name="Comma 2 2 6 2 3" xfId="7750" xr:uid="{3F224071-D207-4FC7-9ACC-CE47BC94B5EB}"/>
    <cellStyle name="Comma 2 2 6 3" xfId="3523" xr:uid="{80FDEBCF-D916-4421-BE69-9A7DACFDA6A7}"/>
    <cellStyle name="Comma 2 2 6 3 2" xfId="9159" xr:uid="{660B4B03-AEC5-4C8E-A4FA-076920D63937}"/>
    <cellStyle name="Comma 2 2 6 4" xfId="6349" xr:uid="{E7B3B67A-9502-4627-A57E-4D70BCF98648}"/>
    <cellStyle name="Comma 2 2 7" xfId="1418" xr:uid="{4C840DB6-2F0E-4E11-9E62-49C5804B3195}"/>
    <cellStyle name="Comma 2 2 7 2" xfId="4228" xr:uid="{8CA2A0A9-90F6-4FE4-9996-12B72E9D7778}"/>
    <cellStyle name="Comma 2 2 7 2 2" xfId="9864" xr:uid="{E0F06C59-3893-44F0-B040-183E2B4B3BD2}"/>
    <cellStyle name="Comma 2 2 7 3" xfId="7054" xr:uid="{D7104054-4C67-4183-8FD5-39F5338A7388}"/>
    <cellStyle name="Comma 2 2 8" xfId="2827" xr:uid="{8B7BE6BA-FC5C-4D6E-8A1F-0C939583E499}"/>
    <cellStyle name="Comma 2 2 8 2" xfId="8463" xr:uid="{B9FD6885-3D67-4F3A-86C7-54A6C16B0A89}"/>
    <cellStyle name="Comma 2 2 9" xfId="5653" xr:uid="{1E518339-27A8-4CA8-A979-5D120C25BB7E}"/>
    <cellStyle name="Comma 2 3" xfId="37" xr:uid="{A89A3401-E008-4E54-872B-70C06BCBE535}"/>
    <cellStyle name="Comma 2 3 2" xfId="117" xr:uid="{9E3F7666-5408-497B-89B2-9BA7A3B7BA82}"/>
    <cellStyle name="Comma 2 3 2 2" xfId="289" xr:uid="{5E444571-CB18-4AFB-8E19-355C04E8141E}"/>
    <cellStyle name="Comma 2 3 2 2 2" xfId="633" xr:uid="{24E1C7A0-9F36-4922-BB1E-1E700F7FB625}"/>
    <cellStyle name="Comma 2 3 2 2 2 2" xfId="1329" xr:uid="{2796AF45-2CB7-497F-82A1-43965E880088}"/>
    <cellStyle name="Comma 2 3 2 2 2 2 2" xfId="2730" xr:uid="{C83AF187-1350-4420-9656-003F20747968}"/>
    <cellStyle name="Comma 2 3 2 2 2 2 2 2" xfId="5540" xr:uid="{4CC0DE70-EB97-4CF3-978B-FC135B319F4C}"/>
    <cellStyle name="Comma 2 3 2 2 2 2 2 2 2" xfId="11176" xr:uid="{B4BBAA56-8CDB-430E-999A-25D9EE224E2D}"/>
    <cellStyle name="Comma 2 3 2 2 2 2 2 3" xfId="8366" xr:uid="{9DBD6F7B-BB86-4AE9-8E84-5C6669F7FC4F}"/>
    <cellStyle name="Comma 2 3 2 2 2 2 3" xfId="4139" xr:uid="{7F171B01-C06E-4D42-A868-E6AD9F66779C}"/>
    <cellStyle name="Comma 2 3 2 2 2 2 3 2" xfId="9775" xr:uid="{89BD1573-AB56-4A26-9284-0D4B6AACADBF}"/>
    <cellStyle name="Comma 2 3 2 2 2 2 4" xfId="6965" xr:uid="{A2C4FAA8-C715-4B0E-93CB-698C837D93A9}"/>
    <cellStyle name="Comma 2 3 2 2 2 3" xfId="2034" xr:uid="{47F4396E-43E3-4F4F-A129-5A1B78099F35}"/>
    <cellStyle name="Comma 2 3 2 2 2 3 2" xfId="4844" xr:uid="{DFACD91C-4C11-4A90-B75F-5A08D34F88A3}"/>
    <cellStyle name="Comma 2 3 2 2 2 3 2 2" xfId="10480" xr:uid="{6EBDF6C1-ECF1-4144-A0E1-7DA877D487ED}"/>
    <cellStyle name="Comma 2 3 2 2 2 3 3" xfId="7670" xr:uid="{5165EFD6-1B16-4C3D-AA63-F0F9C139B779}"/>
    <cellStyle name="Comma 2 3 2 2 2 4" xfId="3443" xr:uid="{0B7CF729-7C71-4E74-9158-99367DCD57C7}"/>
    <cellStyle name="Comma 2 3 2 2 2 4 2" xfId="9079" xr:uid="{FFBC350F-62B1-4015-BB90-2DBEB13A123C}"/>
    <cellStyle name="Comma 2 3 2 2 2 5" xfId="6269" xr:uid="{A7E8640B-EF59-4E6F-ADE4-CB8E6DDA9725}"/>
    <cellStyle name="Comma 2 3 2 2 3" xfId="985" xr:uid="{1527576A-3678-4780-BCB5-85FEDD08285C}"/>
    <cellStyle name="Comma 2 3 2 2 3 2" xfId="2386" xr:uid="{2011C649-BC08-4AF0-B469-998F33F0B93C}"/>
    <cellStyle name="Comma 2 3 2 2 3 2 2" xfId="5196" xr:uid="{FE24B1B2-A220-4DA7-B0FD-50B1AEC8C32F}"/>
    <cellStyle name="Comma 2 3 2 2 3 2 2 2" xfId="10832" xr:uid="{5D5C02B0-8E9C-4D25-8EAA-4115D6F3A582}"/>
    <cellStyle name="Comma 2 3 2 2 3 2 3" xfId="8022" xr:uid="{172BAF03-EE44-4F61-8AC3-53D66717CFE1}"/>
    <cellStyle name="Comma 2 3 2 2 3 3" xfId="3795" xr:uid="{C81AEE90-3B81-45CC-984A-691B9B208190}"/>
    <cellStyle name="Comma 2 3 2 2 3 3 2" xfId="9431" xr:uid="{8EB75CDC-816E-4230-9F9E-297C8244902E}"/>
    <cellStyle name="Comma 2 3 2 2 3 4" xfId="6621" xr:uid="{B4AF9D14-205A-4466-AA55-3FB4A791EA8A}"/>
    <cellStyle name="Comma 2 3 2 2 4" xfId="1690" xr:uid="{13191276-2676-4206-8BF6-00CE59DF92E1}"/>
    <cellStyle name="Comma 2 3 2 2 4 2" xfId="4500" xr:uid="{FFFD7504-9E89-41D1-B191-71881DBB0BB7}"/>
    <cellStyle name="Comma 2 3 2 2 4 2 2" xfId="10136" xr:uid="{DF696F21-70F3-4DD1-B8F9-631D101762FA}"/>
    <cellStyle name="Comma 2 3 2 2 4 3" xfId="7326" xr:uid="{6D4F4E3F-A776-4B2C-B991-785AABE5AF16}"/>
    <cellStyle name="Comma 2 3 2 2 5" xfId="3099" xr:uid="{95A5248E-AC7B-4328-83B9-2E31441B4103}"/>
    <cellStyle name="Comma 2 3 2 2 5 2" xfId="8735" xr:uid="{EB0FD213-90DF-4FC4-804F-FA5B7640B678}"/>
    <cellStyle name="Comma 2 3 2 2 6" xfId="5925" xr:uid="{A0C0CEFD-2842-49AF-9D44-8B3072D3CF82}"/>
    <cellStyle name="Comma 2 3 2 3" xfId="461" xr:uid="{C5CF7396-0377-41FD-8144-5615B17628DD}"/>
    <cellStyle name="Comma 2 3 2 3 2" xfId="1157" xr:uid="{A2A9A575-32F7-4611-9678-2262B93D2547}"/>
    <cellStyle name="Comma 2 3 2 3 2 2" xfId="2558" xr:uid="{90283557-F1A2-43AA-A5F5-44712AFBCE9E}"/>
    <cellStyle name="Comma 2 3 2 3 2 2 2" xfId="5368" xr:uid="{2D695EF4-82AD-4424-B307-8FA49DD0F37A}"/>
    <cellStyle name="Comma 2 3 2 3 2 2 2 2" xfId="11004" xr:uid="{F2357143-D77D-4046-8229-39336DC26726}"/>
    <cellStyle name="Comma 2 3 2 3 2 2 3" xfId="8194" xr:uid="{A377AD27-8F01-42DF-AEFA-1EBFC7173D3E}"/>
    <cellStyle name="Comma 2 3 2 3 2 3" xfId="3967" xr:uid="{F0749F12-EA3F-4967-9583-96F9B30C221C}"/>
    <cellStyle name="Comma 2 3 2 3 2 3 2" xfId="9603" xr:uid="{D5706307-4FE8-4D5B-9452-B947EF58495E}"/>
    <cellStyle name="Comma 2 3 2 3 2 4" xfId="6793" xr:uid="{990BF3DA-2B65-4B07-AE28-5BC5643779A0}"/>
    <cellStyle name="Comma 2 3 2 3 3" xfId="1862" xr:uid="{5776EB14-DACD-453B-8530-9AE562154D49}"/>
    <cellStyle name="Comma 2 3 2 3 3 2" xfId="4672" xr:uid="{EB81C3F1-B49C-470B-A120-C5251C9C0A55}"/>
    <cellStyle name="Comma 2 3 2 3 3 2 2" xfId="10308" xr:uid="{971C6E54-93FB-4F1A-9F78-516EF25B0AD3}"/>
    <cellStyle name="Comma 2 3 2 3 3 3" xfId="7498" xr:uid="{1099061A-A5C9-4FBE-8F87-807020518910}"/>
    <cellStyle name="Comma 2 3 2 3 4" xfId="3271" xr:uid="{6D34DFA1-AB7C-4EA7-92CF-BA5785CB7787}"/>
    <cellStyle name="Comma 2 3 2 3 4 2" xfId="8907" xr:uid="{314E83BD-9538-42CB-A1C6-377D457FF0D0}"/>
    <cellStyle name="Comma 2 3 2 3 5" xfId="6097" xr:uid="{FC9C3498-C7C4-4EB4-87B8-48FC0F6799FA}"/>
    <cellStyle name="Comma 2 3 2 4" xfId="813" xr:uid="{EBCBFE64-51D4-4880-A178-18285BF868B9}"/>
    <cellStyle name="Comma 2 3 2 4 2" xfId="2214" xr:uid="{3FFDC570-3EB9-4149-AF14-473F6B64843A}"/>
    <cellStyle name="Comma 2 3 2 4 2 2" xfId="5024" xr:uid="{FD17D575-42EE-4E33-86BD-BA44B1746EE5}"/>
    <cellStyle name="Comma 2 3 2 4 2 2 2" xfId="10660" xr:uid="{B4A7ADA7-99AD-4FD2-999D-B86C643DE4E8}"/>
    <cellStyle name="Comma 2 3 2 4 2 3" xfId="7850" xr:uid="{ADDA08BF-29B2-4851-A77E-FCCF590E6731}"/>
    <cellStyle name="Comma 2 3 2 4 3" xfId="3623" xr:uid="{671FBD2E-4384-45E5-94AF-846B894FBB97}"/>
    <cellStyle name="Comma 2 3 2 4 3 2" xfId="9259" xr:uid="{A09B1148-CB53-46FD-ADFF-FA0F4CBAB636}"/>
    <cellStyle name="Comma 2 3 2 4 4" xfId="6449" xr:uid="{6B0DC208-F2AD-4674-8694-FCE8E31C07AC}"/>
    <cellStyle name="Comma 2 3 2 5" xfId="1518" xr:uid="{302D7165-F112-49E0-8F6B-812632432F2B}"/>
    <cellStyle name="Comma 2 3 2 5 2" xfId="4328" xr:uid="{87DFEF93-BB57-467C-A53F-6783BCA0A5F0}"/>
    <cellStyle name="Comma 2 3 2 5 2 2" xfId="9964" xr:uid="{93B003DA-9C79-4414-B3DD-B9DF65671B2F}"/>
    <cellStyle name="Comma 2 3 2 5 3" xfId="7154" xr:uid="{8B9B3C56-6D62-4882-B4A1-7AEB5227E507}"/>
    <cellStyle name="Comma 2 3 2 6" xfId="2927" xr:uid="{0C824A19-B271-463E-A92B-F93CF676FB88}"/>
    <cellStyle name="Comma 2 3 2 6 2" xfId="8563" xr:uid="{C2BD7DF7-0963-4ED8-AD27-216160D35DA5}"/>
    <cellStyle name="Comma 2 3 2 7" xfId="5753" xr:uid="{F596AE0C-9E9E-494A-BEC6-30759BC1648B}"/>
    <cellStyle name="Comma 2 3 3" xfId="209" xr:uid="{474D1BA2-044E-49B6-BFE1-E2AED055B43D}"/>
    <cellStyle name="Comma 2 3 3 2" xfId="553" xr:uid="{04BCF8DB-FB47-4516-8A43-9E0CF6CCD8E4}"/>
    <cellStyle name="Comma 2 3 3 2 2" xfId="1249" xr:uid="{D2D5BA37-9427-4152-946B-F78A6E457150}"/>
    <cellStyle name="Comma 2 3 3 2 2 2" xfId="2650" xr:uid="{2F65D223-6B7F-4DE6-9B3D-097396CAEE9E}"/>
    <cellStyle name="Comma 2 3 3 2 2 2 2" xfId="5460" xr:uid="{05AAC83E-B8F8-425D-9470-E3884BAF0DD5}"/>
    <cellStyle name="Comma 2 3 3 2 2 2 2 2" xfId="11096" xr:uid="{929FA875-4C20-4C37-802D-DD4E548173FB}"/>
    <cellStyle name="Comma 2 3 3 2 2 2 3" xfId="8286" xr:uid="{4B9BCB81-C07E-4A4C-93D1-B9FC9515FED5}"/>
    <cellStyle name="Comma 2 3 3 2 2 3" xfId="4059" xr:uid="{1CB9AFF6-8D04-479A-B0D9-6AB347884CE4}"/>
    <cellStyle name="Comma 2 3 3 2 2 3 2" xfId="9695" xr:uid="{3B896D44-DE88-4B5C-A7EF-F5EE35E5586E}"/>
    <cellStyle name="Comma 2 3 3 2 2 4" xfId="6885" xr:uid="{7C5E06A5-8E6E-42A5-92AE-B2BD183C8C2F}"/>
    <cellStyle name="Comma 2 3 3 2 3" xfId="1954" xr:uid="{D77BE2DD-CECE-407E-A11C-B27E5EA1E8C4}"/>
    <cellStyle name="Comma 2 3 3 2 3 2" xfId="4764" xr:uid="{69DC85BA-FE1E-4673-8871-5691EA8B9B80}"/>
    <cellStyle name="Comma 2 3 3 2 3 2 2" xfId="10400" xr:uid="{1CD6650C-CA62-453B-B42D-2E9F40763026}"/>
    <cellStyle name="Comma 2 3 3 2 3 3" xfId="7590" xr:uid="{249ABD98-1B58-41D3-B492-72CC3F05C1B8}"/>
    <cellStyle name="Comma 2 3 3 2 4" xfId="3363" xr:uid="{990ADBAB-6679-442E-8A36-9B2E428C0656}"/>
    <cellStyle name="Comma 2 3 3 2 4 2" xfId="8999" xr:uid="{73DF25F3-0497-4796-AC61-FB1967F7EF81}"/>
    <cellStyle name="Comma 2 3 3 2 5" xfId="6189" xr:uid="{08BEFAE9-D114-43B4-94F1-1573D7BC7935}"/>
    <cellStyle name="Comma 2 3 3 3" xfId="905" xr:uid="{3D90AC2F-C18F-4A60-9ADD-0FA772EE2910}"/>
    <cellStyle name="Comma 2 3 3 3 2" xfId="2306" xr:uid="{8E9580B1-E683-46E3-B2BD-4EB48E9F6EE2}"/>
    <cellStyle name="Comma 2 3 3 3 2 2" xfId="5116" xr:uid="{A53430B8-98E7-42D3-B478-07CAC4470488}"/>
    <cellStyle name="Comma 2 3 3 3 2 2 2" xfId="10752" xr:uid="{1B6B8726-5D3F-4A62-8A0C-A074BDBBF135}"/>
    <cellStyle name="Comma 2 3 3 3 2 3" xfId="7942" xr:uid="{D0BC5E08-71D7-49FF-89CB-5768E0DE9DDE}"/>
    <cellStyle name="Comma 2 3 3 3 3" xfId="3715" xr:uid="{865A3529-C317-4C4C-99D3-CB77C727D06D}"/>
    <cellStyle name="Comma 2 3 3 3 3 2" xfId="9351" xr:uid="{D0C530C1-65F8-4401-A286-752834EE858A}"/>
    <cellStyle name="Comma 2 3 3 3 4" xfId="6541" xr:uid="{91B3EA98-0AAB-49E0-BAB1-368042887033}"/>
    <cellStyle name="Comma 2 3 3 4" xfId="1610" xr:uid="{8C107FAA-02CE-4E2C-A1FD-04CBC3EA807C}"/>
    <cellStyle name="Comma 2 3 3 4 2" xfId="4420" xr:uid="{D3348780-A577-4B90-BBD2-A69D0A95041C}"/>
    <cellStyle name="Comma 2 3 3 4 2 2" xfId="10056" xr:uid="{65CE3C4D-B57C-407C-8CAB-88D038421A40}"/>
    <cellStyle name="Comma 2 3 3 4 3" xfId="7246" xr:uid="{FD34BEE5-96E2-481B-8D29-6920A436018E}"/>
    <cellStyle name="Comma 2 3 3 5" xfId="3019" xr:uid="{86672264-FAAF-42FF-8F63-9F3291CD63C4}"/>
    <cellStyle name="Comma 2 3 3 5 2" xfId="8655" xr:uid="{592DAA47-432B-4D20-B8B5-8A0B8A2B4719}"/>
    <cellStyle name="Comma 2 3 3 6" xfId="5845" xr:uid="{3A2EF4F3-DC27-4468-90B1-72A179498C2D}"/>
    <cellStyle name="Comma 2 3 4" xfId="381" xr:uid="{3AB10B98-3F64-46D8-9B2C-50D1F66E04DB}"/>
    <cellStyle name="Comma 2 3 4 2" xfId="1077" xr:uid="{40648470-66AF-43C2-BF5D-AC3DF43D9475}"/>
    <cellStyle name="Comma 2 3 4 2 2" xfId="2478" xr:uid="{8BC6DEB6-AAFB-4DED-AEE0-3A1D8CEC1192}"/>
    <cellStyle name="Comma 2 3 4 2 2 2" xfId="5288" xr:uid="{F4463B66-7BFA-4D17-9447-7E6550AD4093}"/>
    <cellStyle name="Comma 2 3 4 2 2 2 2" xfId="10924" xr:uid="{C7E39F80-106B-4995-903B-50D7325D672F}"/>
    <cellStyle name="Comma 2 3 4 2 2 3" xfId="8114" xr:uid="{8CD9AA54-FE85-41AC-852A-0185E393119D}"/>
    <cellStyle name="Comma 2 3 4 2 3" xfId="3887" xr:uid="{B4FD27E0-239E-4C0D-BD5B-D879D73858AF}"/>
    <cellStyle name="Comma 2 3 4 2 3 2" xfId="9523" xr:uid="{FF9D6BB9-B959-4E89-A211-12999A466C32}"/>
    <cellStyle name="Comma 2 3 4 2 4" xfId="6713" xr:uid="{20E05D40-537A-4C4F-A5DB-E689CA62092B}"/>
    <cellStyle name="Comma 2 3 4 3" xfId="1782" xr:uid="{86DC76CF-8121-4B3D-91CC-2E302EB2CA1F}"/>
    <cellStyle name="Comma 2 3 4 3 2" xfId="4592" xr:uid="{73384098-4699-46AA-B9ED-0B9C980382F2}"/>
    <cellStyle name="Comma 2 3 4 3 2 2" xfId="10228" xr:uid="{9848362F-3BF8-4356-A36F-E55A53008273}"/>
    <cellStyle name="Comma 2 3 4 3 3" xfId="7418" xr:uid="{F50A2A6F-949B-4758-B23B-8C493C8DAFB9}"/>
    <cellStyle name="Comma 2 3 4 4" xfId="3191" xr:uid="{663238F7-AA1B-40EC-A4AE-D2BC3703A214}"/>
    <cellStyle name="Comma 2 3 4 4 2" xfId="8827" xr:uid="{FAA3B485-A339-4673-8662-80716AA75B79}"/>
    <cellStyle name="Comma 2 3 4 5" xfId="6017" xr:uid="{76D6B4BD-7E9E-49B7-96B2-F34AB4DFECCB}"/>
    <cellStyle name="Comma 2 3 5" xfId="733" xr:uid="{83C7655F-C01E-43F9-90BA-BDB89624F33C}"/>
    <cellStyle name="Comma 2 3 5 2" xfId="2134" xr:uid="{BD650659-3940-4F3D-A55E-9E8FF87883D4}"/>
    <cellStyle name="Comma 2 3 5 2 2" xfId="4944" xr:uid="{E6B6B763-3B9A-4E8B-B7E4-5AE63CA0FDC8}"/>
    <cellStyle name="Comma 2 3 5 2 2 2" xfId="10580" xr:uid="{DF7639A0-B624-4764-B13B-B706127EE36D}"/>
    <cellStyle name="Comma 2 3 5 2 3" xfId="7770" xr:uid="{BB7DBC08-F37A-4A6F-9E1C-3F3D506E2311}"/>
    <cellStyle name="Comma 2 3 5 3" xfId="3543" xr:uid="{EEC16EFD-97EF-4214-9343-F33AAAE6A333}"/>
    <cellStyle name="Comma 2 3 5 3 2" xfId="9179" xr:uid="{38704F7F-D52E-417B-A6AB-659B815EECF9}"/>
    <cellStyle name="Comma 2 3 5 4" xfId="6369" xr:uid="{D42AB173-BB01-4403-939E-94123AA3F811}"/>
    <cellStyle name="Comma 2 3 6" xfId="1438" xr:uid="{1AC469E3-BA41-4A4B-A4DB-772F7A4C83A7}"/>
    <cellStyle name="Comma 2 3 6 2" xfId="4248" xr:uid="{7BF9A321-140C-4F50-80FF-CC1BF54E56B9}"/>
    <cellStyle name="Comma 2 3 6 2 2" xfId="9884" xr:uid="{10571614-2820-4C36-A336-38D258BA5CF9}"/>
    <cellStyle name="Comma 2 3 6 3" xfId="7074" xr:uid="{7A2F2EA8-BD5F-4C74-9C27-AEF4EBA180B7}"/>
    <cellStyle name="Comma 2 3 7" xfId="2847" xr:uid="{C4347AB7-D9CD-44CD-A76D-A9F080A3F375}"/>
    <cellStyle name="Comma 2 3 7 2" xfId="8483" xr:uid="{4BB1C0CE-1FE9-40DA-975D-393956D1B9D3}"/>
    <cellStyle name="Comma 2 3 8" xfId="5673" xr:uid="{B8A42AAD-5D22-466D-975C-5D83B66FB597}"/>
    <cellStyle name="Comma 2 4" xfId="85" xr:uid="{AADAD17B-4FCE-4AFE-91F8-7E441EC50E9F}"/>
    <cellStyle name="Comma 2 4 2" xfId="257" xr:uid="{F66249B6-022F-4132-A0E1-FF3F995A0FF3}"/>
    <cellStyle name="Comma 2 4 2 2" xfId="601" xr:uid="{777E5423-4281-4746-8186-222C2DEC4640}"/>
    <cellStyle name="Comma 2 4 2 2 2" xfId="1297" xr:uid="{15948CB5-B8BB-453C-9F26-35417564D69D}"/>
    <cellStyle name="Comma 2 4 2 2 2 2" xfId="2698" xr:uid="{409AD64C-7E51-4A72-A6B4-36CB3F9A9BDB}"/>
    <cellStyle name="Comma 2 4 2 2 2 2 2" xfId="5508" xr:uid="{451FC6D9-E24A-4775-8CD6-457AC24CBF37}"/>
    <cellStyle name="Comma 2 4 2 2 2 2 2 2" xfId="11144" xr:uid="{261E634F-19BA-49C7-BE4D-210791C9B2E9}"/>
    <cellStyle name="Comma 2 4 2 2 2 2 3" xfId="8334" xr:uid="{AC5EB394-E86F-4718-AB5B-CA348B591A98}"/>
    <cellStyle name="Comma 2 4 2 2 2 3" xfId="4107" xr:uid="{B303DDBE-FCBF-44DA-AEC1-8679FCBB26A1}"/>
    <cellStyle name="Comma 2 4 2 2 2 3 2" xfId="9743" xr:uid="{16B6ED58-3C4E-4945-8A0F-44FDAD56B030}"/>
    <cellStyle name="Comma 2 4 2 2 2 4" xfId="6933" xr:uid="{2CBE94E0-8A96-4968-B949-7237E55F0732}"/>
    <cellStyle name="Comma 2 4 2 2 3" xfId="2002" xr:uid="{CD471066-FA29-4A3C-B39E-36381316B74C}"/>
    <cellStyle name="Comma 2 4 2 2 3 2" xfId="4812" xr:uid="{31903CAD-CE4C-4BB8-9E32-58F87F8DD004}"/>
    <cellStyle name="Comma 2 4 2 2 3 2 2" xfId="10448" xr:uid="{6C7CF1B9-9851-4590-A919-3D1CA88E4176}"/>
    <cellStyle name="Comma 2 4 2 2 3 3" xfId="7638" xr:uid="{3AAACDEB-C115-40CE-9811-B78A72EB39F7}"/>
    <cellStyle name="Comma 2 4 2 2 4" xfId="3411" xr:uid="{7D13A06C-FA42-452F-825C-E1B39AA77B58}"/>
    <cellStyle name="Comma 2 4 2 2 4 2" xfId="9047" xr:uid="{0A39A6A5-9283-4825-88C3-7214EE6E7F64}"/>
    <cellStyle name="Comma 2 4 2 2 5" xfId="6237" xr:uid="{42E5D189-E43D-4877-A1FA-E41993C1FBF0}"/>
    <cellStyle name="Comma 2 4 2 3" xfId="953" xr:uid="{EF0E26AF-EE82-4522-ACCF-EC2685F22D12}"/>
    <cellStyle name="Comma 2 4 2 3 2" xfId="2354" xr:uid="{FDBF7C52-96FB-4E6B-8069-C583A986A9DB}"/>
    <cellStyle name="Comma 2 4 2 3 2 2" xfId="5164" xr:uid="{A1434697-AE63-4C45-9A81-F087FB8FE198}"/>
    <cellStyle name="Comma 2 4 2 3 2 2 2" xfId="10800" xr:uid="{4DEFCB57-3E1D-4528-8CE6-4E0764F3F7AC}"/>
    <cellStyle name="Comma 2 4 2 3 2 3" xfId="7990" xr:uid="{B585A647-4552-4D6A-8475-308BFA5A855F}"/>
    <cellStyle name="Comma 2 4 2 3 3" xfId="3763" xr:uid="{6F6AF2BB-2A3C-446E-ADC3-B5A8E8C43D81}"/>
    <cellStyle name="Comma 2 4 2 3 3 2" xfId="9399" xr:uid="{41EB5202-6C1F-4EFB-849D-E8C2A74391FC}"/>
    <cellStyle name="Comma 2 4 2 3 4" xfId="6589" xr:uid="{62E2B4F4-EBB4-4E84-A3FF-2E6BA0F46A45}"/>
    <cellStyle name="Comma 2 4 2 4" xfId="1658" xr:uid="{8B0D3765-BA31-49ED-A1AA-0C13B92C0405}"/>
    <cellStyle name="Comma 2 4 2 4 2" xfId="4468" xr:uid="{91ADC171-C9EA-42BC-850D-F50DD54D0BC0}"/>
    <cellStyle name="Comma 2 4 2 4 2 2" xfId="10104" xr:uid="{AB42EB6D-152F-4359-8876-AA92E76EDE97}"/>
    <cellStyle name="Comma 2 4 2 4 3" xfId="7294" xr:uid="{3B666D7A-2B83-4340-9063-4343ECED7737}"/>
    <cellStyle name="Comma 2 4 2 5" xfId="3067" xr:uid="{48A6A736-6859-4812-866A-669924C00AF6}"/>
    <cellStyle name="Comma 2 4 2 5 2" xfId="8703" xr:uid="{350DBAB8-17E8-4323-B6BD-49DB4C3321AE}"/>
    <cellStyle name="Comma 2 4 2 6" xfId="5893" xr:uid="{8635D4F2-B8BE-423D-8FC8-EDA2B76EB1CE}"/>
    <cellStyle name="Comma 2 4 3" xfId="429" xr:uid="{962CF3D1-B669-4EDC-8ABE-420664F3AE33}"/>
    <cellStyle name="Comma 2 4 3 2" xfId="1125" xr:uid="{83241320-A8D1-49F9-8BDB-0A39FFBA2D0E}"/>
    <cellStyle name="Comma 2 4 3 2 2" xfId="2526" xr:uid="{6DB0F1FE-1FC9-4B05-832D-68C005AA3594}"/>
    <cellStyle name="Comma 2 4 3 2 2 2" xfId="5336" xr:uid="{52CDCD5F-3702-4BCD-9228-E4F34C2F540F}"/>
    <cellStyle name="Comma 2 4 3 2 2 2 2" xfId="10972" xr:uid="{BE3EF134-2EE7-4037-AF83-04DBE166585A}"/>
    <cellStyle name="Comma 2 4 3 2 2 3" xfId="8162" xr:uid="{6480CF4F-40AF-40B6-9991-F1E60DC8EC54}"/>
    <cellStyle name="Comma 2 4 3 2 3" xfId="3935" xr:uid="{11012D46-6445-4EF4-812B-4DCAAD1B042B}"/>
    <cellStyle name="Comma 2 4 3 2 3 2" xfId="9571" xr:uid="{5D61006D-4897-406F-BF7F-E3AAA0908320}"/>
    <cellStyle name="Comma 2 4 3 2 4" xfId="6761" xr:uid="{C2924E30-68F5-4F54-8457-9A624E907075}"/>
    <cellStyle name="Comma 2 4 3 3" xfId="1830" xr:uid="{24507EFD-196F-42C3-87E6-A68D507AD6DE}"/>
    <cellStyle name="Comma 2 4 3 3 2" xfId="4640" xr:uid="{F0B54F0B-ABD2-4B43-92CD-A782C19C03CF}"/>
    <cellStyle name="Comma 2 4 3 3 2 2" xfId="10276" xr:uid="{A57AEE97-4A88-491A-8B17-0FC4847B9C8F}"/>
    <cellStyle name="Comma 2 4 3 3 3" xfId="7466" xr:uid="{44F81685-89D2-4FF2-8DC1-49A93DCE3570}"/>
    <cellStyle name="Comma 2 4 3 4" xfId="3239" xr:uid="{BFBE4A06-2EF5-4D09-A092-2CD5F93791D5}"/>
    <cellStyle name="Comma 2 4 3 4 2" xfId="8875" xr:uid="{C0665767-5E3A-448B-9DFB-40D1B7CDEB72}"/>
    <cellStyle name="Comma 2 4 3 5" xfId="6065" xr:uid="{7C2ECE99-578A-4386-BA98-1A9EE47C87C6}"/>
    <cellStyle name="Comma 2 4 4" xfId="781" xr:uid="{386CB056-993C-496A-8274-6689FD632907}"/>
    <cellStyle name="Comma 2 4 4 2" xfId="2182" xr:uid="{01559DD6-44D6-4A8D-A828-C043284882B4}"/>
    <cellStyle name="Comma 2 4 4 2 2" xfId="4992" xr:uid="{B45A71BE-5868-4132-A481-20B4E345DCE2}"/>
    <cellStyle name="Comma 2 4 4 2 2 2" xfId="10628" xr:uid="{D92920DC-9022-4568-BACA-A88BB0A78754}"/>
    <cellStyle name="Comma 2 4 4 2 3" xfId="7818" xr:uid="{CD449DC2-C4D5-4125-80CB-93B30FE625DE}"/>
    <cellStyle name="Comma 2 4 4 3" xfId="3591" xr:uid="{BF49E58D-E66D-46B0-9967-F063E55B0531}"/>
    <cellStyle name="Comma 2 4 4 3 2" xfId="9227" xr:uid="{414747DB-B2A3-4D8B-91B9-D3E166C83DCB}"/>
    <cellStyle name="Comma 2 4 4 4" xfId="6417" xr:uid="{8CF87DD3-59FE-4D96-AECD-EA40E5E18E1C}"/>
    <cellStyle name="Comma 2 4 5" xfId="1486" xr:uid="{FDD72774-8CCF-474B-8E55-B549316E6274}"/>
    <cellStyle name="Comma 2 4 5 2" xfId="4296" xr:uid="{2F9C00F6-7BF4-4541-AFB8-B81CB6DEF141}"/>
    <cellStyle name="Comma 2 4 5 2 2" xfId="9932" xr:uid="{6BC085D4-4FB6-4416-8271-7ED8AB36087E}"/>
    <cellStyle name="Comma 2 4 5 3" xfId="7122" xr:uid="{758F9878-99D8-4067-95A7-0C59BE9E4F5F}"/>
    <cellStyle name="Comma 2 4 6" xfId="2895" xr:uid="{FDD962D9-AF5C-477D-BB56-850DCD02BD31}"/>
    <cellStyle name="Comma 2 4 6 2" xfId="8531" xr:uid="{7EA9ECAD-B871-4A3B-88B5-CCCCA5777891}"/>
    <cellStyle name="Comma 2 4 7" xfId="5721" xr:uid="{7DF847BF-77A7-4939-A1AA-412587483E8B}"/>
    <cellStyle name="Comma 2 5" xfId="177" xr:uid="{704B7863-BCE0-43EB-A8CE-C440DAD973FC}"/>
    <cellStyle name="Comma 2 5 2" xfId="521" xr:uid="{BD0AA3E4-46E2-46B8-993A-F7065C4E63E3}"/>
    <cellStyle name="Comma 2 5 2 2" xfId="1217" xr:uid="{F898AD2D-5DF7-4292-A7A7-11D1FAAA42E2}"/>
    <cellStyle name="Comma 2 5 2 2 2" xfId="2618" xr:uid="{F1E12E8C-2A83-46EC-8305-283ACE0E7E62}"/>
    <cellStyle name="Comma 2 5 2 2 2 2" xfId="5428" xr:uid="{CBD4E07E-1192-435E-8EBE-EBEAC5991634}"/>
    <cellStyle name="Comma 2 5 2 2 2 2 2" xfId="11064" xr:uid="{BDCC5C14-0900-4E46-92A0-2000FFEC3D81}"/>
    <cellStyle name="Comma 2 5 2 2 2 3" xfId="8254" xr:uid="{A8A77ED6-6548-488B-B7DD-8778974494FF}"/>
    <cellStyle name="Comma 2 5 2 2 3" xfId="4027" xr:uid="{F65D339D-203F-44A9-A8CF-AE298917B4C3}"/>
    <cellStyle name="Comma 2 5 2 2 3 2" xfId="9663" xr:uid="{D4A08372-546B-4598-A373-8CC864D26AD0}"/>
    <cellStyle name="Comma 2 5 2 2 4" xfId="6853" xr:uid="{0040541E-9247-4510-860C-95417BA965D5}"/>
    <cellStyle name="Comma 2 5 2 3" xfId="1922" xr:uid="{B4CC46D5-7332-4FB9-AB0C-395999BBCAB8}"/>
    <cellStyle name="Comma 2 5 2 3 2" xfId="4732" xr:uid="{81B62ABC-4824-49B3-87CE-F09F382BF574}"/>
    <cellStyle name="Comma 2 5 2 3 2 2" xfId="10368" xr:uid="{9DC17BFF-48AB-4A19-96F1-EC84DBFB9C40}"/>
    <cellStyle name="Comma 2 5 2 3 3" xfId="7558" xr:uid="{67D353AF-9DF8-43B0-B995-007732554351}"/>
    <cellStyle name="Comma 2 5 2 4" xfId="3331" xr:uid="{0CB4AC58-1A8C-4102-8A71-57F747ACCA82}"/>
    <cellStyle name="Comma 2 5 2 4 2" xfId="8967" xr:uid="{0A0E8D4F-03A7-45C0-9478-23D3B97869E1}"/>
    <cellStyle name="Comma 2 5 2 5" xfId="6157" xr:uid="{C6EF1AE1-4043-43E1-BC99-CDA35A951DD0}"/>
    <cellStyle name="Comma 2 5 3" xfId="873" xr:uid="{270DA38E-E280-400E-86BE-671098C5F112}"/>
    <cellStyle name="Comma 2 5 3 2" xfId="2274" xr:uid="{94A8165D-BBAF-4C52-AF4A-0548F8353329}"/>
    <cellStyle name="Comma 2 5 3 2 2" xfId="5084" xr:uid="{1BCEB222-5792-40E9-8275-CDA9E3565A97}"/>
    <cellStyle name="Comma 2 5 3 2 2 2" xfId="10720" xr:uid="{21935280-D0F1-4BAD-9281-93A714E41EEE}"/>
    <cellStyle name="Comma 2 5 3 2 3" xfId="7910" xr:uid="{AB048E4A-1361-4F38-B67B-1FC9D4720CED}"/>
    <cellStyle name="Comma 2 5 3 3" xfId="3683" xr:uid="{33574AF6-7771-438E-936F-4B24DB096345}"/>
    <cellStyle name="Comma 2 5 3 3 2" xfId="9319" xr:uid="{9A3E3DC1-44CE-4569-9FDF-4AE1BD7CDCC1}"/>
    <cellStyle name="Comma 2 5 3 4" xfId="6509" xr:uid="{58AA9D67-8D20-4E7F-A401-C09EB14F680C}"/>
    <cellStyle name="Comma 2 5 4" xfId="1578" xr:uid="{008C49E8-3D25-415B-A0BE-C75A20037848}"/>
    <cellStyle name="Comma 2 5 4 2" xfId="4388" xr:uid="{3326BA75-A305-469A-9F37-D8BEFF77C404}"/>
    <cellStyle name="Comma 2 5 4 2 2" xfId="10024" xr:uid="{93425829-BBE2-4C76-A10F-78DD2F0C4F95}"/>
    <cellStyle name="Comma 2 5 4 3" xfId="7214" xr:uid="{3C62A4FA-57A0-4A33-904B-AA640786380D}"/>
    <cellStyle name="Comma 2 5 5" xfId="2987" xr:uid="{6B243144-B1F2-462E-BDA0-632A0D4185EE}"/>
    <cellStyle name="Comma 2 5 5 2" xfId="8623" xr:uid="{740BB221-EF9F-475D-BA40-D25338212F60}"/>
    <cellStyle name="Comma 2 5 6" xfId="5813" xr:uid="{C99A1831-F511-4914-BD96-36AC0D6867EE}"/>
    <cellStyle name="Comma 2 6" xfId="349" xr:uid="{FF8DE766-6605-48CE-A0DC-ECAD6BD2D357}"/>
    <cellStyle name="Comma 2 6 2" xfId="1045" xr:uid="{16907B75-0306-4B9C-AABC-2E3E05AE34C9}"/>
    <cellStyle name="Comma 2 6 2 2" xfId="2446" xr:uid="{2D0F9650-40D6-49D2-B2D4-3647201424A4}"/>
    <cellStyle name="Comma 2 6 2 2 2" xfId="5256" xr:uid="{7EF0CCC9-B407-4DAA-A60F-F6303AE15BF4}"/>
    <cellStyle name="Comma 2 6 2 2 2 2" xfId="10892" xr:uid="{078A7B7C-8EE3-4225-B35C-EF6001EE0D1E}"/>
    <cellStyle name="Comma 2 6 2 2 3" xfId="8082" xr:uid="{E38A447D-B530-46E3-9881-0355D1D8C025}"/>
    <cellStyle name="Comma 2 6 2 3" xfId="3855" xr:uid="{381AAA8C-FC23-4C21-8A2F-32FCFEC24FDB}"/>
    <cellStyle name="Comma 2 6 2 3 2" xfId="9491" xr:uid="{56CE57CD-25D0-48F6-907F-6EA7DF31601B}"/>
    <cellStyle name="Comma 2 6 2 4" xfId="6681" xr:uid="{96892154-D1DB-4B43-893C-A04A0ECD3F3A}"/>
    <cellStyle name="Comma 2 6 3" xfId="1750" xr:uid="{B4079335-80B7-48E4-800F-EADAB745C97D}"/>
    <cellStyle name="Comma 2 6 3 2" xfId="4560" xr:uid="{AFDEC139-C692-4B93-ADD2-EDE8FB62C717}"/>
    <cellStyle name="Comma 2 6 3 2 2" xfId="10196" xr:uid="{78A47F9D-3D18-4427-A897-6A84938FAB51}"/>
    <cellStyle name="Comma 2 6 3 3" xfId="7386" xr:uid="{AC538AED-55E9-49C7-84F8-0C00EC35AC31}"/>
    <cellStyle name="Comma 2 6 4" xfId="3159" xr:uid="{58D38FE4-6185-4DB6-A3B9-C9FCFFD67C45}"/>
    <cellStyle name="Comma 2 6 4 2" xfId="8795" xr:uid="{7CA444C0-FF60-4242-9AF9-A3CAB7DCB1D5}"/>
    <cellStyle name="Comma 2 6 5" xfId="5985" xr:uid="{A5743CF5-987B-4E67-8290-FAD28F1E4BDB}"/>
    <cellStyle name="Comma 2 7" xfId="701" xr:uid="{988E7577-4E56-4BBE-A54C-2F064D0D9058}"/>
    <cellStyle name="Comma 2 7 2" xfId="2102" xr:uid="{559D71AF-8F3B-463C-9017-1BD67E919C5B}"/>
    <cellStyle name="Comma 2 7 2 2" xfId="4912" xr:uid="{64DC477F-50CB-42F7-9319-E3C18A228C0E}"/>
    <cellStyle name="Comma 2 7 2 2 2" xfId="10548" xr:uid="{9EA925E7-267D-4B6A-8332-6FFF6916BE04}"/>
    <cellStyle name="Comma 2 7 2 3" xfId="7738" xr:uid="{F89D6F50-BC4F-47E3-9CB8-E485DC3858B6}"/>
    <cellStyle name="Comma 2 7 3" xfId="3511" xr:uid="{3EAFBDE7-A5CF-4D6E-8A46-0E5B698F26B4}"/>
    <cellStyle name="Comma 2 7 3 2" xfId="9147" xr:uid="{6C6A9195-FEEF-4491-8A3B-71130562DEFF}"/>
    <cellStyle name="Comma 2 7 4" xfId="6337" xr:uid="{65DBE465-98E3-476B-9850-A9BC25099DF8}"/>
    <cellStyle name="Comma 2 8" xfId="1406" xr:uid="{84F72CC4-21F3-4422-BAAC-AEAAC2CC6CF0}"/>
    <cellStyle name="Comma 2 8 2" xfId="4216" xr:uid="{D36DFA7A-0053-447F-9FC9-67C50F38948B}"/>
    <cellStyle name="Comma 2 8 2 2" xfId="9852" xr:uid="{742A4F81-9450-4C20-80C8-C3D1D1FE8071}"/>
    <cellStyle name="Comma 2 8 3" xfId="7042" xr:uid="{2BF549D9-B2D6-433F-B3BC-6CF450462272}"/>
    <cellStyle name="Comma 2 9" xfId="2815" xr:uid="{EDEC1402-8044-4E1B-8579-A842F6332120}"/>
    <cellStyle name="Comma 2 9 2" xfId="8451" xr:uid="{AAD28CB2-5F1A-451C-929D-54A428D97026}"/>
    <cellStyle name="Comma 20" xfId="165" xr:uid="{89924435-EEAC-493C-8A93-0CB097F8312A}"/>
    <cellStyle name="Comma 20 2" xfId="337" xr:uid="{5CD72E85-175B-490E-A05A-BE135E09AF84}"/>
    <cellStyle name="Comma 20 2 2" xfId="681" xr:uid="{A9593B1E-311E-418D-8EB3-63B67905D20B}"/>
    <cellStyle name="Comma 20 2 2 2" xfId="1377" xr:uid="{FBC878F9-5DBB-45E7-82B2-EAA43E8E2A6C}"/>
    <cellStyle name="Comma 20 2 2 2 2" xfId="2778" xr:uid="{8EB0A756-CE2B-4BFE-92DC-E0005454BD5C}"/>
    <cellStyle name="Comma 20 2 2 2 2 2" xfId="5588" xr:uid="{E874EB7E-632D-46BD-A9CC-16A025849FB2}"/>
    <cellStyle name="Comma 20 2 2 2 2 2 2" xfId="11224" xr:uid="{2DB9ED11-38B0-4826-9BDF-A5E373E1004A}"/>
    <cellStyle name="Comma 20 2 2 2 2 3" xfId="8414" xr:uid="{8CA0D4E5-8DC7-425A-A845-5EC460034CB3}"/>
    <cellStyle name="Comma 20 2 2 2 3" xfId="4187" xr:uid="{C291D9EA-8B06-4293-8D58-9BC4861FD97A}"/>
    <cellStyle name="Comma 20 2 2 2 3 2" xfId="9823" xr:uid="{BD3BB0FD-1775-45ED-8BBF-E2E8D813B5BA}"/>
    <cellStyle name="Comma 20 2 2 2 4" xfId="7013" xr:uid="{D9E22A90-1BD3-421D-ABDA-50715B51E8EF}"/>
    <cellStyle name="Comma 20 2 2 3" xfId="2082" xr:uid="{B905B244-8372-48D6-B834-5B6A5B18A8BC}"/>
    <cellStyle name="Comma 20 2 2 3 2" xfId="4892" xr:uid="{67C067D0-62A7-4C30-8806-C80378A11CB8}"/>
    <cellStyle name="Comma 20 2 2 3 2 2" xfId="10528" xr:uid="{9973F11D-7FB3-41A1-A5FF-6A74FD5D063E}"/>
    <cellStyle name="Comma 20 2 2 3 3" xfId="7718" xr:uid="{82B74096-B794-4DB6-AB97-12C4EBB4F4C8}"/>
    <cellStyle name="Comma 20 2 2 4" xfId="3491" xr:uid="{6A6DD236-CFCE-4816-890D-7575DC6368C5}"/>
    <cellStyle name="Comma 20 2 2 4 2" xfId="9127" xr:uid="{E438A5B9-549C-40F5-B58F-E5D255F42144}"/>
    <cellStyle name="Comma 20 2 2 5" xfId="6317" xr:uid="{59F5B5E1-E9A3-49A6-95DF-26CA438812FF}"/>
    <cellStyle name="Comma 20 2 3" xfId="1033" xr:uid="{F2394594-AA09-4914-B66E-4A1FC6C48574}"/>
    <cellStyle name="Comma 20 2 3 2" xfId="2434" xr:uid="{35B31F2C-A512-45C3-9979-A4C533F97526}"/>
    <cellStyle name="Comma 20 2 3 2 2" xfId="5244" xr:uid="{8856DE23-C08C-44BA-82FB-36DD5BC20A23}"/>
    <cellStyle name="Comma 20 2 3 2 2 2" xfId="10880" xr:uid="{4E2A7E34-30D3-46BE-AFFF-1E018D57FAC7}"/>
    <cellStyle name="Comma 20 2 3 2 3" xfId="8070" xr:uid="{80EF138A-61A6-4CBE-8C6F-26C2AB85FA96}"/>
    <cellStyle name="Comma 20 2 3 3" xfId="3843" xr:uid="{C8C4B629-0F0D-4C70-BE49-078844B7FCDD}"/>
    <cellStyle name="Comma 20 2 3 3 2" xfId="9479" xr:uid="{3FF55F56-DEB4-40CF-AC45-CAEED39665E6}"/>
    <cellStyle name="Comma 20 2 3 4" xfId="6669" xr:uid="{39C2C1D2-0050-4F2C-98DB-A929AAE6CE46}"/>
    <cellStyle name="Comma 20 2 4" xfId="1738" xr:uid="{118CB7B5-3FAE-4C32-A885-A14CC1285E83}"/>
    <cellStyle name="Comma 20 2 4 2" xfId="4548" xr:uid="{0C9A9C8E-240A-417F-B927-9338F5650466}"/>
    <cellStyle name="Comma 20 2 4 2 2" xfId="10184" xr:uid="{C6FD2D4A-3218-44E3-9CBB-9067BDCE4877}"/>
    <cellStyle name="Comma 20 2 4 3" xfId="7374" xr:uid="{810D4755-C703-46EF-A7D2-515FF67451BC}"/>
    <cellStyle name="Comma 20 2 5" xfId="3147" xr:uid="{48856D32-D60C-4E48-9A08-D156991B6EA5}"/>
    <cellStyle name="Comma 20 2 5 2" xfId="8783" xr:uid="{1207DB9A-CAF4-447E-BEB5-7F9E8572DA14}"/>
    <cellStyle name="Comma 20 2 6" xfId="5973" xr:uid="{4A62248D-2970-4A8D-A940-0A702EC84996}"/>
    <cellStyle name="Comma 20 3" xfId="509" xr:uid="{AD38F91D-E697-44B9-A2FA-2AEFC6AFE974}"/>
    <cellStyle name="Comma 20 3 2" xfId="1205" xr:uid="{63A3E13B-9189-473E-9ADC-A9605C8D16CD}"/>
    <cellStyle name="Comma 20 3 2 2" xfId="2606" xr:uid="{3EA55B59-D4D1-4C6B-BA19-B389319C5411}"/>
    <cellStyle name="Comma 20 3 2 2 2" xfId="5416" xr:uid="{22E1EDCE-EB0B-4109-8CDC-E4A2D119D053}"/>
    <cellStyle name="Comma 20 3 2 2 2 2" xfId="11052" xr:uid="{4F1F743C-AFAF-431D-A6B9-25194328C5B3}"/>
    <cellStyle name="Comma 20 3 2 2 3" xfId="8242" xr:uid="{5EBEBB5C-DCD6-4BB6-81FB-AA254A5ED4C7}"/>
    <cellStyle name="Comma 20 3 2 3" xfId="4015" xr:uid="{73F620F6-3812-493E-912B-F89EF184B91C}"/>
    <cellStyle name="Comma 20 3 2 3 2" xfId="9651" xr:uid="{DCC17633-D0E9-44B7-9D5A-131E082B8944}"/>
    <cellStyle name="Comma 20 3 2 4" xfId="6841" xr:uid="{18060975-22E3-4EC7-B39C-05F56F77E57A}"/>
    <cellStyle name="Comma 20 3 3" xfId="1910" xr:uid="{A95C8820-6F9E-49EA-B776-D95662A3A1A9}"/>
    <cellStyle name="Comma 20 3 3 2" xfId="4720" xr:uid="{7F7B8315-4A08-4A39-B49E-B6FCF6BF36DB}"/>
    <cellStyle name="Comma 20 3 3 2 2" xfId="10356" xr:uid="{EBD1A99E-CDCD-4D88-A017-F31526924794}"/>
    <cellStyle name="Comma 20 3 3 3" xfId="7546" xr:uid="{87E90C88-2BA1-465A-BB0A-70A1DDAC6299}"/>
    <cellStyle name="Comma 20 3 4" xfId="3319" xr:uid="{3C933931-998F-4232-A8E1-CA255EDC362E}"/>
    <cellStyle name="Comma 20 3 4 2" xfId="8955" xr:uid="{9CA0D004-5EFF-4B2C-9D32-96BCA92299BD}"/>
    <cellStyle name="Comma 20 3 5" xfId="6145" xr:uid="{C1BF41B5-2E8A-41CD-B6B4-B16E06D4B961}"/>
    <cellStyle name="Comma 20 4" xfId="861" xr:uid="{6CA66307-93A1-4CC4-8F4A-16A13EE68D71}"/>
    <cellStyle name="Comma 20 4 2" xfId="2262" xr:uid="{6728B875-A59C-4CB6-8AF4-FC1FDB084B5B}"/>
    <cellStyle name="Comma 20 4 2 2" xfId="5072" xr:uid="{67F2B6BC-E152-4DD5-81B9-1E97AF280C2B}"/>
    <cellStyle name="Comma 20 4 2 2 2" xfId="10708" xr:uid="{0FEE1451-22E3-4C65-8415-96CA26428F43}"/>
    <cellStyle name="Comma 20 4 2 3" xfId="7898" xr:uid="{61CE8A66-E2A3-46EE-9513-FB57556AB239}"/>
    <cellStyle name="Comma 20 4 3" xfId="3671" xr:uid="{034CC66D-F05E-4A5B-9DA5-7BE7BE8531B9}"/>
    <cellStyle name="Comma 20 4 3 2" xfId="9307" xr:uid="{6230E739-8458-4FED-A8C2-52FC882486F9}"/>
    <cellStyle name="Comma 20 4 4" xfId="6497" xr:uid="{CE509229-34B2-48ED-830E-540F28DA53E8}"/>
    <cellStyle name="Comma 20 5" xfId="1566" xr:uid="{9FCFECC6-A080-4E3C-9D7F-3BDFB01F6E30}"/>
    <cellStyle name="Comma 20 5 2" xfId="4376" xr:uid="{22CCBA8D-8680-4754-AE5B-3CCA103E7FD2}"/>
    <cellStyle name="Comma 20 5 2 2" xfId="10012" xr:uid="{B0BD4CD7-DE9D-4B3E-B614-EBA1BE9455E8}"/>
    <cellStyle name="Comma 20 5 3" xfId="7202" xr:uid="{93883DE8-D48B-4F76-B189-F08828E54F5E}"/>
    <cellStyle name="Comma 20 6" xfId="2975" xr:uid="{0419F376-8B65-4CA5-ADA0-CDC50DCD54ED}"/>
    <cellStyle name="Comma 20 6 2" xfId="8611" xr:uid="{CDF9A465-E1CF-410D-8757-4A39C5B7FB1E}"/>
    <cellStyle name="Comma 20 7" xfId="5801" xr:uid="{F446BC3C-5588-424E-B1F1-7B7BE1451002}"/>
    <cellStyle name="Comma 21" xfId="167" xr:uid="{D342AD11-7744-450A-BD02-8936E62FD10A}"/>
    <cellStyle name="Comma 21 2" xfId="339" xr:uid="{1AD17DCC-F3F4-46DA-8C5C-B97840E43281}"/>
    <cellStyle name="Comma 21 2 2" xfId="683" xr:uid="{4F861340-A6BC-48BF-A75E-277CC2644CE2}"/>
    <cellStyle name="Comma 21 2 2 2" xfId="1379" xr:uid="{717E547C-1C8F-4440-83A9-CF9E1AB80A09}"/>
    <cellStyle name="Comma 21 2 2 2 2" xfId="2780" xr:uid="{DE2856F8-8478-4283-A4D6-6963E6CF9E59}"/>
    <cellStyle name="Comma 21 2 2 2 2 2" xfId="5590" xr:uid="{C57BA56E-C425-4842-83D2-5677864B23DA}"/>
    <cellStyle name="Comma 21 2 2 2 2 2 2" xfId="11226" xr:uid="{D75B1798-530D-49EA-B712-BDB41CE8F96B}"/>
    <cellStyle name="Comma 21 2 2 2 2 3" xfId="8416" xr:uid="{EE5A3464-8483-42EA-8148-30D3656ED742}"/>
    <cellStyle name="Comma 21 2 2 2 3" xfId="4189" xr:uid="{02232ADE-D4A2-40C0-BB64-1A7716D44A98}"/>
    <cellStyle name="Comma 21 2 2 2 3 2" xfId="9825" xr:uid="{1CB4879F-44B5-4682-A687-BEDD88B6B9FC}"/>
    <cellStyle name="Comma 21 2 2 2 4" xfId="7015" xr:uid="{BC6E1A0C-8098-486F-ACE4-59436E3588AE}"/>
    <cellStyle name="Comma 21 2 2 3" xfId="2084" xr:uid="{8FA5E411-7D8D-4040-9469-25ECFFBF472F}"/>
    <cellStyle name="Comma 21 2 2 3 2" xfId="4894" xr:uid="{E808F850-81E4-41E9-BCEF-07EE5138A7FF}"/>
    <cellStyle name="Comma 21 2 2 3 2 2" xfId="10530" xr:uid="{3BE98138-0D47-4227-874A-E05FDA1F93CC}"/>
    <cellStyle name="Comma 21 2 2 3 3" xfId="7720" xr:uid="{04EE176A-B7CD-45EA-9EAD-18CF2C63B86B}"/>
    <cellStyle name="Comma 21 2 2 4" xfId="3493" xr:uid="{02D96447-3B72-42CC-935A-B94AF5E87109}"/>
    <cellStyle name="Comma 21 2 2 4 2" xfId="9129" xr:uid="{A7E9A216-BB09-45A1-AAB3-E0A07540EE00}"/>
    <cellStyle name="Comma 21 2 2 5" xfId="6319" xr:uid="{EED76856-0CC3-4FDF-821B-39DE49C4405F}"/>
    <cellStyle name="Comma 21 2 3" xfId="1035" xr:uid="{D5B16F12-45E5-4418-8E56-8C9BD5037D53}"/>
    <cellStyle name="Comma 21 2 3 2" xfId="2436" xr:uid="{0C312AA4-6623-469E-90B3-9C860967C351}"/>
    <cellStyle name="Comma 21 2 3 2 2" xfId="5246" xr:uid="{A8C79D52-FE86-4215-A356-6221E41180AC}"/>
    <cellStyle name="Comma 21 2 3 2 2 2" xfId="10882" xr:uid="{8340D289-7342-4D81-87E3-EC99DE6FD374}"/>
    <cellStyle name="Comma 21 2 3 2 3" xfId="8072" xr:uid="{4EB7505A-ABCB-42B4-963E-3FA70733F232}"/>
    <cellStyle name="Comma 21 2 3 3" xfId="3845" xr:uid="{9D615B44-987C-4127-BA33-AEE5B6D5DCA7}"/>
    <cellStyle name="Comma 21 2 3 3 2" xfId="9481" xr:uid="{005FD067-3E15-430F-B9E6-E244FB7D42B4}"/>
    <cellStyle name="Comma 21 2 3 4" xfId="6671" xr:uid="{D856C27C-139B-4C09-AC0E-00B95986370C}"/>
    <cellStyle name="Comma 21 2 4" xfId="1740" xr:uid="{65046ED3-A572-42CD-86B5-046460CAC388}"/>
    <cellStyle name="Comma 21 2 4 2" xfId="4550" xr:uid="{3822DEC1-C19B-4144-AF00-38DC97411C6F}"/>
    <cellStyle name="Comma 21 2 4 2 2" xfId="10186" xr:uid="{C2B66189-89B0-4DEA-8C5D-991F0EE3DDB7}"/>
    <cellStyle name="Comma 21 2 4 3" xfId="7376" xr:uid="{79AC8F6F-4B3E-4A95-BB5F-FBAB80EC0460}"/>
    <cellStyle name="Comma 21 2 5" xfId="3149" xr:uid="{5BE4D211-7DA8-4CA0-AB58-0C6017EC001A}"/>
    <cellStyle name="Comma 21 2 5 2" xfId="8785" xr:uid="{14D720B6-FB4F-4982-AD96-4273CDE653C4}"/>
    <cellStyle name="Comma 21 2 6" xfId="5975" xr:uid="{89735A1A-41C7-4D04-991E-E71771A0B505}"/>
    <cellStyle name="Comma 21 3" xfId="511" xr:uid="{EC8B30E8-D990-4A6B-BC52-FD3261CE569C}"/>
    <cellStyle name="Comma 21 3 2" xfId="1207" xr:uid="{16F51A06-FDA3-4FB9-834F-9FEAF1D0D51C}"/>
    <cellStyle name="Comma 21 3 2 2" xfId="2608" xr:uid="{ACC82AA0-704B-4A4C-BB6F-11EDAFEABDE8}"/>
    <cellStyle name="Comma 21 3 2 2 2" xfId="5418" xr:uid="{E3D68225-9513-499B-8B82-13F8DB292D41}"/>
    <cellStyle name="Comma 21 3 2 2 2 2" xfId="11054" xr:uid="{8E6FFF9A-04BC-4AE5-A861-83AACFE8E72B}"/>
    <cellStyle name="Comma 21 3 2 2 3" xfId="8244" xr:uid="{B554E8CE-4328-4FBC-8748-A0CE54EA60E3}"/>
    <cellStyle name="Comma 21 3 2 3" xfId="4017" xr:uid="{A66DA9B3-458D-4422-B862-C9F8F5CF277A}"/>
    <cellStyle name="Comma 21 3 2 3 2" xfId="9653" xr:uid="{79E0DD78-C2EC-4168-B17D-688AD3297BE6}"/>
    <cellStyle name="Comma 21 3 2 4" xfId="6843" xr:uid="{E4C53C0A-34E1-4073-A433-BBA29C80F7E1}"/>
    <cellStyle name="Comma 21 3 3" xfId="1912" xr:uid="{1952F296-86C8-419A-8567-57A04C12A50D}"/>
    <cellStyle name="Comma 21 3 3 2" xfId="4722" xr:uid="{357992FA-FD56-4ACB-8409-716659E06849}"/>
    <cellStyle name="Comma 21 3 3 2 2" xfId="10358" xr:uid="{87A00212-0174-405E-9031-B6D7ACEB0C7A}"/>
    <cellStyle name="Comma 21 3 3 3" xfId="7548" xr:uid="{0CE9F4E7-16B6-44B1-9FC2-F47F04B6FB5E}"/>
    <cellStyle name="Comma 21 3 4" xfId="3321" xr:uid="{CAED3DF3-80A6-4E5F-8479-A57607163E92}"/>
    <cellStyle name="Comma 21 3 4 2" xfId="8957" xr:uid="{405F35E1-4BB9-4AC8-865B-A1A066C8386E}"/>
    <cellStyle name="Comma 21 3 5" xfId="6147" xr:uid="{88A985BA-1865-453E-AFD8-4EE64A7C0A3E}"/>
    <cellStyle name="Comma 21 4" xfId="863" xr:uid="{D6C0C11F-C405-444F-B2DE-CAC2A3C20906}"/>
    <cellStyle name="Comma 21 4 2" xfId="2264" xr:uid="{19B677EF-FAC0-42BE-8896-16054CB7A540}"/>
    <cellStyle name="Comma 21 4 2 2" xfId="5074" xr:uid="{F644711C-979D-4F8C-B99A-D57BE5DCBFCA}"/>
    <cellStyle name="Comma 21 4 2 2 2" xfId="10710" xr:uid="{8E0E20C0-5745-4519-A815-3F2661150B0A}"/>
    <cellStyle name="Comma 21 4 2 3" xfId="7900" xr:uid="{8528A9B6-E867-47E5-82A3-CD995256E68F}"/>
    <cellStyle name="Comma 21 4 3" xfId="3673" xr:uid="{F0595CF8-ED73-4070-93D0-6209945654A1}"/>
    <cellStyle name="Comma 21 4 3 2" xfId="9309" xr:uid="{27E3E3ED-ABE5-4B41-B237-F9BF21C82511}"/>
    <cellStyle name="Comma 21 4 4" xfId="6499" xr:uid="{A14D69FE-BEFE-4B99-9186-555A80BD13CB}"/>
    <cellStyle name="Comma 21 5" xfId="1568" xr:uid="{1DEBC93B-CB69-4648-B1AC-6E3722C57B81}"/>
    <cellStyle name="Comma 21 5 2" xfId="4378" xr:uid="{81F040A7-718C-4D6C-B8A2-9FF0AB603A2C}"/>
    <cellStyle name="Comma 21 5 2 2" xfId="10014" xr:uid="{61B30A3B-1316-44F7-A6F6-3191F3EF3EC4}"/>
    <cellStyle name="Comma 21 5 3" xfId="7204" xr:uid="{58591C06-848C-42E0-9BF7-F95FAB0F2903}"/>
    <cellStyle name="Comma 21 6" xfId="2977" xr:uid="{AAA33FA7-480E-40BA-9D7E-CFDF27DA2647}"/>
    <cellStyle name="Comma 21 6 2" xfId="8613" xr:uid="{F57CDB63-C404-4F26-8239-944C7E89C81D}"/>
    <cellStyle name="Comma 21 7" xfId="5803" xr:uid="{A3E9F0A1-DAA7-4329-9144-169F42F1D4CF}"/>
    <cellStyle name="Comma 22" xfId="169" xr:uid="{3299B97A-6FEB-4477-88AC-64A95E389783}"/>
    <cellStyle name="Comma 22 2" xfId="341" xr:uid="{EE7C3D75-4968-4036-B672-3AF18E1E2604}"/>
    <cellStyle name="Comma 22 2 2" xfId="685" xr:uid="{AD9DB8AE-0F23-4A5C-B266-B283D1121D7A}"/>
    <cellStyle name="Comma 22 2 2 2" xfId="1381" xr:uid="{8D6270C9-9221-48EB-ABCB-ADA38B79749B}"/>
    <cellStyle name="Comma 22 2 2 2 2" xfId="2782" xr:uid="{FF72DAA9-A3F9-45A5-9B75-4144246A7938}"/>
    <cellStyle name="Comma 22 2 2 2 2 2" xfId="5592" xr:uid="{F4201266-A5E7-4C32-9B24-B20AE18D1D24}"/>
    <cellStyle name="Comma 22 2 2 2 2 2 2" xfId="11228" xr:uid="{2A43F2D8-8DB9-4EEB-9681-D64FF57158C1}"/>
    <cellStyle name="Comma 22 2 2 2 2 3" xfId="8418" xr:uid="{DD9F0878-AC9B-44BB-B209-B2E946B18B4D}"/>
    <cellStyle name="Comma 22 2 2 2 3" xfId="4191" xr:uid="{A1E57167-7474-448A-9D70-DA9E1F46FADD}"/>
    <cellStyle name="Comma 22 2 2 2 3 2" xfId="9827" xr:uid="{5E08161E-278D-4271-858E-A1C28D3AE2DB}"/>
    <cellStyle name="Comma 22 2 2 2 4" xfId="7017" xr:uid="{5FCBD9C4-CEA4-4EBD-9C02-747E36B656ED}"/>
    <cellStyle name="Comma 22 2 2 3" xfId="2086" xr:uid="{5A7793AC-89D7-4696-A304-F7CFBF164F0B}"/>
    <cellStyle name="Comma 22 2 2 3 2" xfId="4896" xr:uid="{7907A293-5338-41DD-9231-FFE9EC9B7944}"/>
    <cellStyle name="Comma 22 2 2 3 2 2" xfId="10532" xr:uid="{887E2C5F-F48F-4E3D-B1C5-F801493B9661}"/>
    <cellStyle name="Comma 22 2 2 3 3" xfId="7722" xr:uid="{09DE7640-197F-4D86-B45D-2796FDFC7878}"/>
    <cellStyle name="Comma 22 2 2 4" xfId="3495" xr:uid="{BB9FDDF0-352B-4BA3-AFEE-A950A5CA9978}"/>
    <cellStyle name="Comma 22 2 2 4 2" xfId="9131" xr:uid="{DA4B0C3B-4590-46B8-AEA1-D2885882CE95}"/>
    <cellStyle name="Comma 22 2 2 5" xfId="6321" xr:uid="{3634C44A-643D-4259-8EEA-F4EEFECB6A7C}"/>
    <cellStyle name="Comma 22 2 3" xfId="1037" xr:uid="{90556001-C9B3-4B57-AB65-48BCD2CD63B1}"/>
    <cellStyle name="Comma 22 2 3 2" xfId="2438" xr:uid="{BED2E9CB-FCC3-44BB-9D49-05318C2C9DA2}"/>
    <cellStyle name="Comma 22 2 3 2 2" xfId="5248" xr:uid="{4BAA29C2-34A3-4D82-83E2-89874E927047}"/>
    <cellStyle name="Comma 22 2 3 2 2 2" xfId="10884" xr:uid="{7AFFB04D-E8A4-45C6-8045-1B2EDE5C486E}"/>
    <cellStyle name="Comma 22 2 3 2 3" xfId="8074" xr:uid="{EC0C8BC5-8801-4781-8C07-F185842E2982}"/>
    <cellStyle name="Comma 22 2 3 3" xfId="3847" xr:uid="{E8D23D49-C1D2-439B-9BDC-DCA62BE1850E}"/>
    <cellStyle name="Comma 22 2 3 3 2" xfId="9483" xr:uid="{1FB36EAB-36AC-4FFF-9703-B14CCFFAED91}"/>
    <cellStyle name="Comma 22 2 3 4" xfId="6673" xr:uid="{01196EB1-635A-4087-9B89-0E6692242D42}"/>
    <cellStyle name="Comma 22 2 4" xfId="1742" xr:uid="{27CEDF5A-DA67-458A-B4FC-4D3B0D58190A}"/>
    <cellStyle name="Comma 22 2 4 2" xfId="4552" xr:uid="{176DC606-809F-4D1A-B059-8DFD028E6019}"/>
    <cellStyle name="Comma 22 2 4 2 2" xfId="10188" xr:uid="{01F4E097-D205-4244-A428-DE3F1C959AB0}"/>
    <cellStyle name="Comma 22 2 4 3" xfId="7378" xr:uid="{96B4525F-FF22-49D0-8DDA-C569204F64F6}"/>
    <cellStyle name="Comma 22 2 5" xfId="3151" xr:uid="{5C0DA1FB-FDEE-4299-9A73-F592BEABB879}"/>
    <cellStyle name="Comma 22 2 5 2" xfId="8787" xr:uid="{9FB68145-62A8-4919-A705-995D16A711A4}"/>
    <cellStyle name="Comma 22 2 6" xfId="5977" xr:uid="{35B21637-571A-4512-9D58-8DF2CFE89EBD}"/>
    <cellStyle name="Comma 22 3" xfId="513" xr:uid="{FC478BD5-C302-4F64-B29B-602BB46B26D8}"/>
    <cellStyle name="Comma 22 3 2" xfId="1209" xr:uid="{D37E4487-52AC-46EC-9D10-BF69F3DDE79E}"/>
    <cellStyle name="Comma 22 3 2 2" xfId="2610" xr:uid="{63538B80-0D97-48BF-8CC8-3193ED72908D}"/>
    <cellStyle name="Comma 22 3 2 2 2" xfId="5420" xr:uid="{A1A2C3C1-8B01-4703-9F13-8849EEDD21B5}"/>
    <cellStyle name="Comma 22 3 2 2 2 2" xfId="11056" xr:uid="{6491CED2-DFE3-487B-8ED1-AC0553AC4F59}"/>
    <cellStyle name="Comma 22 3 2 2 3" xfId="8246" xr:uid="{CACB6162-6CF5-4C01-9F6C-3E89EB226B14}"/>
    <cellStyle name="Comma 22 3 2 3" xfId="4019" xr:uid="{4C1159FC-C637-4114-9494-38E399CAEF8B}"/>
    <cellStyle name="Comma 22 3 2 3 2" xfId="9655" xr:uid="{EE8EA556-5EB4-4A52-B859-A7E50334C505}"/>
    <cellStyle name="Comma 22 3 2 4" xfId="6845" xr:uid="{30676B3E-1B27-48DF-A3FD-7648664FDBF5}"/>
    <cellStyle name="Comma 22 3 3" xfId="1914" xr:uid="{451AC004-E7DB-4408-AE3D-8BF12BB31B3D}"/>
    <cellStyle name="Comma 22 3 3 2" xfId="4724" xr:uid="{7ADA2331-CC25-464B-B5FD-328C93B2CF58}"/>
    <cellStyle name="Comma 22 3 3 2 2" xfId="10360" xr:uid="{8F8D4EB3-8E7D-47A7-953E-731D3CBD8005}"/>
    <cellStyle name="Comma 22 3 3 3" xfId="7550" xr:uid="{093727D0-FCAE-418E-83BD-A89BC890EA22}"/>
    <cellStyle name="Comma 22 3 4" xfId="3323" xr:uid="{5F30245A-6F60-43EB-8CA4-5D0C2B5D37B6}"/>
    <cellStyle name="Comma 22 3 4 2" xfId="8959" xr:uid="{86BB5793-E4FB-4474-B2AA-C94ECCCC322B}"/>
    <cellStyle name="Comma 22 3 5" xfId="6149" xr:uid="{657AE8F4-B174-437B-9E59-4EC938EF8390}"/>
    <cellStyle name="Comma 22 4" xfId="865" xr:uid="{A61D5D51-C8AE-46A8-925A-AAEB8A67E9B6}"/>
    <cellStyle name="Comma 22 4 2" xfId="2266" xr:uid="{94786EF2-21BD-4C89-88F8-824AA38554AC}"/>
    <cellStyle name="Comma 22 4 2 2" xfId="5076" xr:uid="{715FDAD8-46E4-4367-9323-3E2193A42D16}"/>
    <cellStyle name="Comma 22 4 2 2 2" xfId="10712" xr:uid="{E284EFBF-CE6F-4158-B686-F87A60FEDE9B}"/>
    <cellStyle name="Comma 22 4 2 3" xfId="7902" xr:uid="{E3DC8B73-FE61-4054-B125-BF1952D3BA9A}"/>
    <cellStyle name="Comma 22 4 3" xfId="3675" xr:uid="{DD9C7C32-FB20-4E1A-8B41-653AEDD42F1C}"/>
    <cellStyle name="Comma 22 4 3 2" xfId="9311" xr:uid="{E86BE21F-C873-48F9-83F7-DB169B687D33}"/>
    <cellStyle name="Comma 22 4 4" xfId="6501" xr:uid="{505FB875-3DA3-468A-B25C-B810F9718AAF}"/>
    <cellStyle name="Comma 22 5" xfId="1570" xr:uid="{6079B15B-6FF4-45C5-9090-3844377DB6A2}"/>
    <cellStyle name="Comma 22 5 2" xfId="4380" xr:uid="{33F0AE8A-07D8-4C70-8745-204C8D1403FA}"/>
    <cellStyle name="Comma 22 5 2 2" xfId="10016" xr:uid="{A85D7BD2-8B90-4BB5-97C7-36CD94F5D87C}"/>
    <cellStyle name="Comma 22 5 3" xfId="7206" xr:uid="{C1790699-75B4-4A61-B429-8D1C78BFEA19}"/>
    <cellStyle name="Comma 22 6" xfId="2979" xr:uid="{3F1072D9-FF4E-4A96-A335-5C32BC5F1EF6}"/>
    <cellStyle name="Comma 22 6 2" xfId="8615" xr:uid="{D07A70A6-8A2E-4F20-A637-DCB520567A08}"/>
    <cellStyle name="Comma 22 7" xfId="5805" xr:uid="{24EA60C4-35A6-4E3E-AC96-4EF03A383892}"/>
    <cellStyle name="Comma 23" xfId="171" xr:uid="{20A53E57-AFF2-4B61-8F4F-2095BBFDDACA}"/>
    <cellStyle name="Comma 23 2" xfId="343" xr:uid="{AB56F28D-624C-41D4-B37A-BF52F3583744}"/>
    <cellStyle name="Comma 23 2 2" xfId="687" xr:uid="{F2701F4F-F90B-44AF-8696-5565C8F1CE51}"/>
    <cellStyle name="Comma 23 2 2 2" xfId="1383" xr:uid="{182C709A-9EA9-4119-AF04-A2A3F686CDBC}"/>
    <cellStyle name="Comma 23 2 2 2 2" xfId="2784" xr:uid="{AECB44F4-1CEF-49E9-9128-30762D66FC5F}"/>
    <cellStyle name="Comma 23 2 2 2 2 2" xfId="5594" xr:uid="{FE554397-7356-49E1-BD6F-632272C9B060}"/>
    <cellStyle name="Comma 23 2 2 2 2 2 2" xfId="11230" xr:uid="{E0EB2F20-3B1B-4FD0-8D02-57620969B0B0}"/>
    <cellStyle name="Comma 23 2 2 2 2 3" xfId="8420" xr:uid="{1228976B-1367-417C-ACAF-241621FAFEFE}"/>
    <cellStyle name="Comma 23 2 2 2 3" xfId="4193" xr:uid="{B8F507B7-938D-450D-8107-72349D24BE19}"/>
    <cellStyle name="Comma 23 2 2 2 3 2" xfId="9829" xr:uid="{594C86B6-9FF2-4685-A348-458D0385D1E5}"/>
    <cellStyle name="Comma 23 2 2 2 4" xfId="7019" xr:uid="{0C69DD18-24D6-4750-A14E-5116883A3D1D}"/>
    <cellStyle name="Comma 23 2 2 3" xfId="2088" xr:uid="{CF00D969-E1F9-453E-8647-B65B88DDD1E3}"/>
    <cellStyle name="Comma 23 2 2 3 2" xfId="4898" xr:uid="{C8B36DDD-15B5-4E36-8991-D7D78767C9D0}"/>
    <cellStyle name="Comma 23 2 2 3 2 2" xfId="10534" xr:uid="{B960A0FE-014B-4E2E-86FF-3E873A81D3A5}"/>
    <cellStyle name="Comma 23 2 2 3 3" xfId="7724" xr:uid="{FD3A6533-5E0E-4F4C-92DC-302CA2B1FE1E}"/>
    <cellStyle name="Comma 23 2 2 4" xfId="3497" xr:uid="{9717BD5B-D7B1-47A5-8F30-1EC1BFBB1CE2}"/>
    <cellStyle name="Comma 23 2 2 4 2" xfId="9133" xr:uid="{EE460773-4D5C-4031-82B7-3DF4E6F41269}"/>
    <cellStyle name="Comma 23 2 2 5" xfId="6323" xr:uid="{C174AF6F-97F2-4963-BD22-5BAFC487F34F}"/>
    <cellStyle name="Comma 23 2 3" xfId="1039" xr:uid="{F2370684-F573-4294-9D0F-CB6118EDA002}"/>
    <cellStyle name="Comma 23 2 3 2" xfId="2440" xr:uid="{310D6572-604A-40BD-8FEE-079D4257F754}"/>
    <cellStyle name="Comma 23 2 3 2 2" xfId="5250" xr:uid="{13DCF6CC-4C5C-49BE-A462-154A085B288D}"/>
    <cellStyle name="Comma 23 2 3 2 2 2" xfId="10886" xr:uid="{F9F12FD1-E045-466D-B915-87562223B153}"/>
    <cellStyle name="Comma 23 2 3 2 3" xfId="8076" xr:uid="{383F2360-90C7-403D-9C9C-7C6C4D69FFCA}"/>
    <cellStyle name="Comma 23 2 3 3" xfId="3849" xr:uid="{9B25422A-EB73-4298-B14F-A6966995B62C}"/>
    <cellStyle name="Comma 23 2 3 3 2" xfId="9485" xr:uid="{806B6751-363D-4A8F-98C7-96C757750F44}"/>
    <cellStyle name="Comma 23 2 3 4" xfId="6675" xr:uid="{76651632-F3C6-428E-B358-E9F8A68566CA}"/>
    <cellStyle name="Comma 23 2 4" xfId="1744" xr:uid="{1445D7BB-C0A2-4527-8A95-40BA3BBD571A}"/>
    <cellStyle name="Comma 23 2 4 2" xfId="4554" xr:uid="{79A6A1C8-02C6-4D37-B005-BA9A37F99CD6}"/>
    <cellStyle name="Comma 23 2 4 2 2" xfId="10190" xr:uid="{CB715A36-F5DF-4403-8281-A42C321121A8}"/>
    <cellStyle name="Comma 23 2 4 3" xfId="7380" xr:uid="{2A9281F9-B12F-48BC-AFD7-36D5EB0FB068}"/>
    <cellStyle name="Comma 23 2 5" xfId="3153" xr:uid="{54695876-15AA-4E0D-99F3-7B1DB8CFD461}"/>
    <cellStyle name="Comma 23 2 5 2" xfId="8789" xr:uid="{66AC4125-4E49-4392-8B8A-80E7C7E5C5CA}"/>
    <cellStyle name="Comma 23 2 6" xfId="5979" xr:uid="{27400DCF-DEB3-4E20-8400-6B2B2A11DF0D}"/>
    <cellStyle name="Comma 23 3" xfId="515" xr:uid="{A262FBCC-0D1C-4EEA-B458-4456FC74E592}"/>
    <cellStyle name="Comma 23 3 2" xfId="1211" xr:uid="{BDB198A5-0B19-45C5-A559-EA6BA2F762EA}"/>
    <cellStyle name="Comma 23 3 2 2" xfId="2612" xr:uid="{C2C1EFEB-310C-4CA2-9FA5-7411A99F5DDB}"/>
    <cellStyle name="Comma 23 3 2 2 2" xfId="5422" xr:uid="{84E13075-26D1-4079-9158-8F4F65DE6FA7}"/>
    <cellStyle name="Comma 23 3 2 2 2 2" xfId="11058" xr:uid="{140485F7-33EF-40C6-8C21-4C3CD820F0F6}"/>
    <cellStyle name="Comma 23 3 2 2 3" xfId="8248" xr:uid="{B28E5C81-6CBD-443B-851B-D9B7BA786AB2}"/>
    <cellStyle name="Comma 23 3 2 3" xfId="4021" xr:uid="{3FCFC054-D61E-4636-8141-88400CE6F3E4}"/>
    <cellStyle name="Comma 23 3 2 3 2" xfId="9657" xr:uid="{C994307F-85EA-438A-980D-303BBB78060D}"/>
    <cellStyle name="Comma 23 3 2 4" xfId="6847" xr:uid="{6213C0F6-9201-450F-9256-3DBBEC906167}"/>
    <cellStyle name="Comma 23 3 3" xfId="1916" xr:uid="{ABA3723B-204A-4879-BC24-F2826503F627}"/>
    <cellStyle name="Comma 23 3 3 2" xfId="4726" xr:uid="{F5DA8CF7-95F7-4191-9601-80C56F5E7493}"/>
    <cellStyle name="Comma 23 3 3 2 2" xfId="10362" xr:uid="{46969166-CD5D-4542-B7CF-861317F17BF3}"/>
    <cellStyle name="Comma 23 3 3 3" xfId="7552" xr:uid="{4C745842-668B-4BD3-8A52-A7D497990C5D}"/>
    <cellStyle name="Comma 23 3 4" xfId="3325" xr:uid="{72935244-C59F-4624-BA56-E3543765B9F0}"/>
    <cellStyle name="Comma 23 3 4 2" xfId="8961" xr:uid="{EE270921-A7A4-4286-A793-A4B0F16B805A}"/>
    <cellStyle name="Comma 23 3 5" xfId="6151" xr:uid="{17F11270-04A9-452D-87C0-F9362179C258}"/>
    <cellStyle name="Comma 23 4" xfId="867" xr:uid="{718E3C28-ED14-448C-B18F-6978D61F4CAF}"/>
    <cellStyle name="Comma 23 4 2" xfId="2268" xr:uid="{C3588D5D-2174-4A68-ABD6-AA9EF341E004}"/>
    <cellStyle name="Comma 23 4 2 2" xfId="5078" xr:uid="{96E1189C-868B-4EFB-8D8E-BD47E4E1EB78}"/>
    <cellStyle name="Comma 23 4 2 2 2" xfId="10714" xr:uid="{A1FA0EC9-1C36-4C1B-BE42-E08C675823B4}"/>
    <cellStyle name="Comma 23 4 2 3" xfId="7904" xr:uid="{9F5426BF-85D4-4755-A913-2EB2627BE6F6}"/>
    <cellStyle name="Comma 23 4 3" xfId="3677" xr:uid="{F15CFA86-8DE0-4113-BC4C-C72D665F1BBB}"/>
    <cellStyle name="Comma 23 4 3 2" xfId="9313" xr:uid="{E765924B-1575-4653-BC80-C0ED85FE9402}"/>
    <cellStyle name="Comma 23 4 4" xfId="6503" xr:uid="{E6664A7F-F251-4F29-9194-370B5EEE3108}"/>
    <cellStyle name="Comma 23 5" xfId="1572" xr:uid="{4900678F-4502-4420-B294-FB6FADDC59A6}"/>
    <cellStyle name="Comma 23 5 2" xfId="4382" xr:uid="{0F2E6AFD-B47E-4CED-A557-CCDAAFDBA255}"/>
    <cellStyle name="Comma 23 5 2 2" xfId="10018" xr:uid="{5B4EC529-658A-4454-82E5-B3425FE4BCC8}"/>
    <cellStyle name="Comma 23 5 3" xfId="7208" xr:uid="{92674E71-EC2A-4C46-AC09-B9E9867CDBCD}"/>
    <cellStyle name="Comma 23 6" xfId="2981" xr:uid="{6AC5A5D1-2AD0-4092-82BC-E8A74694C636}"/>
    <cellStyle name="Comma 23 6 2" xfId="8617" xr:uid="{53534BBF-B945-45FC-8680-06DCACE4EFBF}"/>
    <cellStyle name="Comma 23 7" xfId="5807" xr:uid="{2EE82479-163E-47A0-9AB7-B0867D2E9592}"/>
    <cellStyle name="Comma 24" xfId="173" xr:uid="{F60CD294-DD0E-4428-BD06-E4E38775A1AF}"/>
    <cellStyle name="Comma 24 2" xfId="517" xr:uid="{D3FAC97A-5FC2-4634-9AD4-3E63A6D4EF93}"/>
    <cellStyle name="Comma 24 2 2" xfId="1213" xr:uid="{C5B1A8EA-5404-40BA-A89A-CA007D6F5885}"/>
    <cellStyle name="Comma 24 2 2 2" xfId="2614" xr:uid="{D9DF022F-4FAB-4995-9685-16EA29C98F7C}"/>
    <cellStyle name="Comma 24 2 2 2 2" xfId="5424" xr:uid="{4CC718EB-13DF-4BCF-9118-ADC90F6466DD}"/>
    <cellStyle name="Comma 24 2 2 2 2 2" xfId="11060" xr:uid="{48A0E48D-B571-4F97-A51E-0B69BE93A661}"/>
    <cellStyle name="Comma 24 2 2 2 3" xfId="8250" xr:uid="{AABFFB5D-1A64-4BAC-9D7E-77EED6E17178}"/>
    <cellStyle name="Comma 24 2 2 3" xfId="4023" xr:uid="{7C32FE0D-A47D-4865-A920-8506C78847BF}"/>
    <cellStyle name="Comma 24 2 2 3 2" xfId="9659" xr:uid="{394819C4-D044-4AF9-96CE-E31522BF6249}"/>
    <cellStyle name="Comma 24 2 2 4" xfId="6849" xr:uid="{AD284E50-9578-4E12-BDBD-AEBAADC126E2}"/>
    <cellStyle name="Comma 24 2 3" xfId="1918" xr:uid="{B23269C8-13DA-4B97-A035-D271A7A81A1A}"/>
    <cellStyle name="Comma 24 2 3 2" xfId="4728" xr:uid="{358ABE3A-7428-4351-82E0-465F53E4DE0E}"/>
    <cellStyle name="Comma 24 2 3 2 2" xfId="10364" xr:uid="{444D4B9F-5EB2-4C1B-8F43-590EC8213FC0}"/>
    <cellStyle name="Comma 24 2 3 3" xfId="7554" xr:uid="{0BE400D0-7887-4B8A-9303-3896D4088A93}"/>
    <cellStyle name="Comma 24 2 4" xfId="3327" xr:uid="{B89F7B0B-0229-40C4-A023-C7FEECE60E01}"/>
    <cellStyle name="Comma 24 2 4 2" xfId="8963" xr:uid="{A347E7DE-618F-4761-B9FD-52B86B6AB1F9}"/>
    <cellStyle name="Comma 24 2 5" xfId="6153" xr:uid="{82833195-F027-4465-A574-1C0B9834AE95}"/>
    <cellStyle name="Comma 24 3" xfId="869" xr:uid="{6DB21698-12E9-42E3-B64A-D2C3276EECF7}"/>
    <cellStyle name="Comma 24 3 2" xfId="2270" xr:uid="{363AE487-D24C-448B-8BA5-D9088E2399CB}"/>
    <cellStyle name="Comma 24 3 2 2" xfId="5080" xr:uid="{961208ED-0B01-41C7-BA58-AD879B6E09BA}"/>
    <cellStyle name="Comma 24 3 2 2 2" xfId="10716" xr:uid="{F782CD16-031A-4E70-9A4B-BD5FF5DABCF0}"/>
    <cellStyle name="Comma 24 3 2 3" xfId="7906" xr:uid="{8B97D22F-38F2-40FB-8C97-15EEEAB20397}"/>
    <cellStyle name="Comma 24 3 3" xfId="3679" xr:uid="{D3EDB62E-152E-4256-8912-7C74B28C1F8D}"/>
    <cellStyle name="Comma 24 3 3 2" xfId="9315" xr:uid="{78130A24-9966-4240-87B8-227EB5393BED}"/>
    <cellStyle name="Comma 24 3 4" xfId="6505" xr:uid="{2D7BEB4E-5474-485A-B1DD-1888801C14FA}"/>
    <cellStyle name="Comma 24 4" xfId="1574" xr:uid="{AAE4A813-B4D9-48AA-9C1E-081FF1F1485B}"/>
    <cellStyle name="Comma 24 4 2" xfId="4384" xr:uid="{256F9F1C-E225-4381-A7A5-7DF298B490AC}"/>
    <cellStyle name="Comma 24 4 2 2" xfId="10020" xr:uid="{2A1DF087-D142-4414-8F35-5CC1A1894DBE}"/>
    <cellStyle name="Comma 24 4 3" xfId="7210" xr:uid="{43587923-2784-44D3-8BCF-E2FF60CFBC63}"/>
    <cellStyle name="Comma 24 5" xfId="2983" xr:uid="{CFD30BD5-5D44-4D2A-9716-B135BC065920}"/>
    <cellStyle name="Comma 24 5 2" xfId="8619" xr:uid="{FE7AD41B-A2D3-4CC4-8B67-59EEDDD97068}"/>
    <cellStyle name="Comma 24 6" xfId="5809" xr:uid="{5A9559E4-B0B7-4C8D-834E-910DC4F84CD5}"/>
    <cellStyle name="Comma 25" xfId="345" xr:uid="{EDCACAEA-F9B0-4877-81D1-6FC89A5ABD79}"/>
    <cellStyle name="Comma 25 2" xfId="1041" xr:uid="{D59C8353-BA25-4E1B-BF0D-6ED30409D750}"/>
    <cellStyle name="Comma 25 2 2" xfId="2442" xr:uid="{CF3C1DFA-EADA-46CF-8953-36B365F6FC92}"/>
    <cellStyle name="Comma 25 2 2 2" xfId="5252" xr:uid="{6109002C-4B18-4812-BED2-D91248BC1893}"/>
    <cellStyle name="Comma 25 2 2 2 2" xfId="10888" xr:uid="{54E95390-B9B9-46D6-8DB1-97A5F62D7A02}"/>
    <cellStyle name="Comma 25 2 2 3" xfId="8078" xr:uid="{9D3D9F88-9723-4420-AA0A-E41F58BEECB6}"/>
    <cellStyle name="Comma 25 2 3" xfId="3851" xr:uid="{E3C0E3AC-B89A-4A1C-927E-AE02CFAED279}"/>
    <cellStyle name="Comma 25 2 3 2" xfId="9487" xr:uid="{C3B54C62-C057-43AB-88E2-56C963DDF73B}"/>
    <cellStyle name="Comma 25 2 4" xfId="6677" xr:uid="{4BFCB629-B972-41C0-AAE9-462A6346C7FA}"/>
    <cellStyle name="Comma 25 3" xfId="1746" xr:uid="{9708BC47-4873-4945-8F72-9AE4BC562701}"/>
    <cellStyle name="Comma 25 3 2" xfId="4556" xr:uid="{58CE174F-570D-4BE0-BE62-36DFDBE7CD0A}"/>
    <cellStyle name="Comma 25 3 2 2" xfId="10192" xr:uid="{ECE79023-7D56-4438-A100-5B03F4E67317}"/>
    <cellStyle name="Comma 25 3 3" xfId="7382" xr:uid="{CDB7AAB5-7F35-45B9-A184-0ECB9C46FB44}"/>
    <cellStyle name="Comma 25 4" xfId="3155" xr:uid="{BE9C2C98-51EA-400A-965B-A3AF2BAABB2F}"/>
    <cellStyle name="Comma 25 4 2" xfId="8791" xr:uid="{D65D566F-5C09-42A4-9369-EAE676CD3C01}"/>
    <cellStyle name="Comma 25 5" xfId="5981" xr:uid="{6E96B7A5-BBF5-4B6A-9307-AFF0750B8D6E}"/>
    <cellStyle name="Comma 26" xfId="689" xr:uid="{F1EEC130-8027-49E9-87E7-295D33126F91}"/>
    <cellStyle name="Comma 26 2" xfId="1385" xr:uid="{8A3ED2B8-5D4C-4244-814A-472B7E867886}"/>
    <cellStyle name="Comma 26 2 2" xfId="2786" xr:uid="{9DA2D847-402D-4B5A-B9CB-16F20DA30984}"/>
    <cellStyle name="Comma 26 2 2 2" xfId="5596" xr:uid="{EECCC910-7521-425A-B499-A0A3D7658654}"/>
    <cellStyle name="Comma 26 2 2 2 2" xfId="11232" xr:uid="{80FCC337-0ABB-4D6C-B8BB-D54615492219}"/>
    <cellStyle name="Comma 26 2 2 3" xfId="8422" xr:uid="{EDF291F7-3A71-40EB-A1EC-F30DD2496124}"/>
    <cellStyle name="Comma 26 2 3" xfId="4195" xr:uid="{FD37BE81-7D44-4C5D-A457-784EC770A56C}"/>
    <cellStyle name="Comma 26 2 3 2" xfId="9831" xr:uid="{6FE6B1DE-8943-4B18-A013-A7EBB2D154B5}"/>
    <cellStyle name="Comma 26 2 4" xfId="7021" xr:uid="{8EC2536A-AE81-413C-BF60-219A72611C09}"/>
    <cellStyle name="Comma 26 3" xfId="2090" xr:uid="{D159F257-13E7-49C8-B649-E4F141D7A3DF}"/>
    <cellStyle name="Comma 26 3 2" xfId="4900" xr:uid="{5E1FBD69-0E57-40EC-86F1-CE48C38EF375}"/>
    <cellStyle name="Comma 26 3 2 2" xfId="10536" xr:uid="{7306DA69-FF0D-4BAA-B214-65F5FD143EDE}"/>
    <cellStyle name="Comma 26 3 3" xfId="7726" xr:uid="{BCC4028A-14F1-4322-967D-2CBAC8848873}"/>
    <cellStyle name="Comma 26 4" xfId="3499" xr:uid="{94AF602E-5532-4FFC-9E53-CF588E20972D}"/>
    <cellStyle name="Comma 26 4 2" xfId="9135" xr:uid="{8C0FCE46-3C02-494E-8BFB-B981FA9E7885}"/>
    <cellStyle name="Comma 26 5" xfId="6325" xr:uid="{196796AD-C0BF-491B-9357-7538B5A27E34}"/>
    <cellStyle name="Comma 27" xfId="691" xr:uid="{9DF7ACEE-7B25-45A1-AA7F-B2041B50066D}"/>
    <cellStyle name="Comma 27 2" xfId="1387" xr:uid="{48648111-7992-499D-8DCF-F53630481AEF}"/>
    <cellStyle name="Comma 27 2 2" xfId="2788" xr:uid="{DA31ABB5-3C47-497D-A949-A90199D3AB59}"/>
    <cellStyle name="Comma 27 2 2 2" xfId="5598" xr:uid="{BE12C43A-1214-4DA5-824B-5691F826C80B}"/>
    <cellStyle name="Comma 27 2 2 2 2" xfId="11234" xr:uid="{19000724-A0A2-4740-B055-7BE12A748173}"/>
    <cellStyle name="Comma 27 2 2 3" xfId="8424" xr:uid="{AA62494A-F896-425A-9128-4E2307DD7EAE}"/>
    <cellStyle name="Comma 27 2 3" xfId="4197" xr:uid="{EE13AB68-6A60-46E6-A222-F08D6332C462}"/>
    <cellStyle name="Comma 27 2 3 2" xfId="9833" xr:uid="{B5FF3E8C-24CE-4BBD-B862-1B36E107D3DD}"/>
    <cellStyle name="Comma 27 2 4" xfId="7023" xr:uid="{E5C63201-CD32-4B72-BF43-5193BFCCF891}"/>
    <cellStyle name="Comma 27 3" xfId="2092" xr:uid="{AB23E608-D008-4E6F-AF9B-6E8DE9294F87}"/>
    <cellStyle name="Comma 27 3 2" xfId="4902" xr:uid="{48BF0DB4-26BC-4D5A-8E17-5AE2F00804F1}"/>
    <cellStyle name="Comma 27 3 2 2" xfId="10538" xr:uid="{2CD21F09-EC40-4C0C-AC24-CBC473070558}"/>
    <cellStyle name="Comma 27 3 3" xfId="7728" xr:uid="{43DE727F-3A1F-4549-B976-3FF638F8F546}"/>
    <cellStyle name="Comma 27 4" xfId="3501" xr:uid="{8A4667A7-9C0C-450D-BB7A-F343865984A0}"/>
    <cellStyle name="Comma 27 4 2" xfId="9137" xr:uid="{1852260E-E96F-493F-882B-0D949EF3F90D}"/>
    <cellStyle name="Comma 27 5" xfId="6327" xr:uid="{DCF98248-963F-42F9-82F1-2D32B954C884}"/>
    <cellStyle name="Comma 28" xfId="693" xr:uid="{0E3D55B2-252B-41A5-A788-52B3B3C9B8DA}"/>
    <cellStyle name="Comma 28 2" xfId="1389" xr:uid="{F5FAA4EA-7325-411A-9D51-E305C8BDEE71}"/>
    <cellStyle name="Comma 28 2 2" xfId="2790" xr:uid="{FADBD4E5-324A-4D6C-9BF1-8D695D68512B}"/>
    <cellStyle name="Comma 28 2 2 2" xfId="5600" xr:uid="{A77D72A8-79B6-4E33-BF23-DB22774A6D77}"/>
    <cellStyle name="Comma 28 2 2 2 2" xfId="11236" xr:uid="{2F91CBB7-9C4C-40B9-B1C6-97069B4C59EB}"/>
    <cellStyle name="Comma 28 2 2 3" xfId="8426" xr:uid="{8F85DF3A-7CA0-4AD8-A233-46FEA2A41AC2}"/>
    <cellStyle name="Comma 28 2 3" xfId="4199" xr:uid="{CFA0B76F-8DAA-4976-83ED-DE480B118C0F}"/>
    <cellStyle name="Comma 28 2 3 2" xfId="9835" xr:uid="{89FB3ABA-B759-45A4-8E7C-B6E0B1540343}"/>
    <cellStyle name="Comma 28 2 4" xfId="7025" xr:uid="{23DF19CB-0A81-4FD0-879B-87C58DB6D0C8}"/>
    <cellStyle name="Comma 28 3" xfId="2094" xr:uid="{A5501D51-FDAF-4B69-999B-E726E8B7DF57}"/>
    <cellStyle name="Comma 28 3 2" xfId="4904" xr:uid="{EB92321F-5928-481A-AE08-DF29ABD1C501}"/>
    <cellStyle name="Comma 28 3 2 2" xfId="10540" xr:uid="{C7961427-CE1C-45CA-B21F-223B3F1C7734}"/>
    <cellStyle name="Comma 28 3 3" xfId="7730" xr:uid="{A246EBD0-3EBC-4E03-960F-882CB126444F}"/>
    <cellStyle name="Comma 28 4" xfId="3503" xr:uid="{F923365A-D5C2-493A-9A26-114F8DBCF45C}"/>
    <cellStyle name="Comma 28 4 2" xfId="9139" xr:uid="{43B7F07E-E6FF-409B-8386-AC569A035ABC}"/>
    <cellStyle name="Comma 28 5" xfId="6329" xr:uid="{29DBB13E-40F5-487E-99DF-EED9868A3AFE}"/>
    <cellStyle name="Comma 29" xfId="695" xr:uid="{50F74927-3B72-4F76-8706-432224432256}"/>
    <cellStyle name="Comma 29 2" xfId="1391" xr:uid="{EF84951B-15F3-4C83-BA36-4477F5D45BC4}"/>
    <cellStyle name="Comma 29 2 2" xfId="2792" xr:uid="{D12B7B57-D0B0-40A8-9753-C5B79206B041}"/>
    <cellStyle name="Comma 29 2 2 2" xfId="5602" xr:uid="{7B0C1190-EDAF-48D0-9A3C-D66E1AF84461}"/>
    <cellStyle name="Comma 29 2 2 2 2" xfId="11238" xr:uid="{93E60797-16B3-4ECE-ABA8-81C1B5E487A2}"/>
    <cellStyle name="Comma 29 2 2 3" xfId="8428" xr:uid="{CCF44B6E-FFD2-437B-BC6B-15C557683368}"/>
    <cellStyle name="Comma 29 2 3" xfId="4201" xr:uid="{02288148-1430-4E2C-B5A1-8FE636F2298B}"/>
    <cellStyle name="Comma 29 2 3 2" xfId="9837" xr:uid="{9D72A338-4EAA-4502-9702-1627E70A3675}"/>
    <cellStyle name="Comma 29 2 4" xfId="7027" xr:uid="{C60E6CFB-A318-46F6-AA2B-DFBF320B675A}"/>
    <cellStyle name="Comma 29 3" xfId="2096" xr:uid="{0BC9C1E8-FC43-47CC-B061-10A77C9CF283}"/>
    <cellStyle name="Comma 29 3 2" xfId="4906" xr:uid="{54AEE0EC-0981-4A71-823B-DBA6DC5A9CAC}"/>
    <cellStyle name="Comma 29 3 2 2" xfId="10542" xr:uid="{1906D9ED-7B07-4B3F-A5A3-D66593B261C8}"/>
    <cellStyle name="Comma 29 3 3" xfId="7732" xr:uid="{461A470C-4B8C-4BDF-9276-32257A45C6F5}"/>
    <cellStyle name="Comma 29 4" xfId="3505" xr:uid="{E584D4A8-B3AB-44C1-99ED-264E532EE84D}"/>
    <cellStyle name="Comma 29 4 2" xfId="9141" xr:uid="{72842712-B840-44B9-B03F-9E18B4B13458}"/>
    <cellStyle name="Comma 29 5" xfId="6331" xr:uid="{2B762B6F-9DE3-497F-A05A-878DD4F0A2AF}"/>
    <cellStyle name="Comma 3" xfId="7" xr:uid="{837CFFA8-1F36-4911-8655-EC49B2EA3D6E}"/>
    <cellStyle name="Comma 3 10" xfId="5643" xr:uid="{998D5A68-86DB-4EA6-A600-2F4565B6E461}"/>
    <cellStyle name="Comma 3 2" xfId="19" xr:uid="{2E1730E8-1954-46DB-AF95-5F7A67B7D6D2}"/>
    <cellStyle name="Comma 3 2 2" xfId="51" xr:uid="{8BB4DB16-7D31-4DAE-AAAD-475A19AC4D6F}"/>
    <cellStyle name="Comma 3 2 2 2" xfId="131" xr:uid="{09A2047D-5F8B-48B6-BB95-A3887316ED2A}"/>
    <cellStyle name="Comma 3 2 2 2 2" xfId="303" xr:uid="{86167C8B-8BCE-41C9-8802-ADB3DEC81B37}"/>
    <cellStyle name="Comma 3 2 2 2 2 2" xfId="647" xr:uid="{B18CA131-D649-4960-8F32-A95B41283E21}"/>
    <cellStyle name="Comma 3 2 2 2 2 2 2" xfId="1343" xr:uid="{48B33F04-B7C0-463A-811D-40E48C4DA9A5}"/>
    <cellStyle name="Comma 3 2 2 2 2 2 2 2" xfId="2744" xr:uid="{2F297730-91C0-438F-82D8-C063ED70DCFC}"/>
    <cellStyle name="Comma 3 2 2 2 2 2 2 2 2" xfId="5554" xr:uid="{83138545-F5D9-45C5-B37A-D24AB143C628}"/>
    <cellStyle name="Comma 3 2 2 2 2 2 2 2 2 2" xfId="11190" xr:uid="{842D5DF6-2056-40BA-BB42-0632B5FD0BD3}"/>
    <cellStyle name="Comma 3 2 2 2 2 2 2 2 3" xfId="8380" xr:uid="{64FEA2B7-F437-4723-AB35-A42CDEAE6696}"/>
    <cellStyle name="Comma 3 2 2 2 2 2 2 3" xfId="4153" xr:uid="{5F9A5DCE-D1B5-44BB-A303-8B03A0E2E248}"/>
    <cellStyle name="Comma 3 2 2 2 2 2 2 3 2" xfId="9789" xr:uid="{B018BD48-412E-4315-B981-6631B749730C}"/>
    <cellStyle name="Comma 3 2 2 2 2 2 2 4" xfId="6979" xr:uid="{657F836B-EDF7-4AA0-85A4-DE93E633B1B3}"/>
    <cellStyle name="Comma 3 2 2 2 2 2 3" xfId="2048" xr:uid="{8BBBA18D-792E-4972-9510-C5D484EC67E1}"/>
    <cellStyle name="Comma 3 2 2 2 2 2 3 2" xfId="4858" xr:uid="{FBEE6595-F04F-48FD-A425-23D9EB9689B4}"/>
    <cellStyle name="Comma 3 2 2 2 2 2 3 2 2" xfId="10494" xr:uid="{8D9B2E23-0BD0-4F1F-BDD6-970A13FC6E67}"/>
    <cellStyle name="Comma 3 2 2 2 2 2 3 3" xfId="7684" xr:uid="{92603BC9-1B41-43F6-BA10-AEED9B618E91}"/>
    <cellStyle name="Comma 3 2 2 2 2 2 4" xfId="3457" xr:uid="{C157782F-B891-46BD-81D7-AEB0A33AB33A}"/>
    <cellStyle name="Comma 3 2 2 2 2 2 4 2" xfId="9093" xr:uid="{A4F440E3-BFE9-43FB-8695-B1F4E85547CB}"/>
    <cellStyle name="Comma 3 2 2 2 2 2 5" xfId="6283" xr:uid="{97E2397A-BBC3-45FA-99A0-EB027E2EE3AA}"/>
    <cellStyle name="Comma 3 2 2 2 2 3" xfId="999" xr:uid="{255F4155-E185-43DF-8B75-00A3610455D7}"/>
    <cellStyle name="Comma 3 2 2 2 2 3 2" xfId="2400" xr:uid="{BAC2826A-E957-48B6-B402-EDEC72461CC1}"/>
    <cellStyle name="Comma 3 2 2 2 2 3 2 2" xfId="5210" xr:uid="{55FD252F-ABEB-487F-BA7F-E221A2C111F4}"/>
    <cellStyle name="Comma 3 2 2 2 2 3 2 2 2" xfId="10846" xr:uid="{952EA02B-0206-47A3-AC50-918E8F6A817B}"/>
    <cellStyle name="Comma 3 2 2 2 2 3 2 3" xfId="8036" xr:uid="{37CA4B01-2213-4C8C-9A0E-F42241B33656}"/>
    <cellStyle name="Comma 3 2 2 2 2 3 3" xfId="3809" xr:uid="{70C35BB1-8AD9-4C06-9D52-5418124383A1}"/>
    <cellStyle name="Comma 3 2 2 2 2 3 3 2" xfId="9445" xr:uid="{E95FB23C-AD98-401A-A46F-DCBF27717AE8}"/>
    <cellStyle name="Comma 3 2 2 2 2 3 4" xfId="6635" xr:uid="{79F95A8F-3E15-4334-910F-40CA2C2D7A2B}"/>
    <cellStyle name="Comma 3 2 2 2 2 4" xfId="1704" xr:uid="{CAF08A99-6100-4F38-91B2-EC97048EC6DA}"/>
    <cellStyle name="Comma 3 2 2 2 2 4 2" xfId="4514" xr:uid="{DE2DDF6B-C2EF-4494-9262-69365E8BA482}"/>
    <cellStyle name="Comma 3 2 2 2 2 4 2 2" xfId="10150" xr:uid="{10C031B6-128A-456C-967C-6D5C15D051E9}"/>
    <cellStyle name="Comma 3 2 2 2 2 4 3" xfId="7340" xr:uid="{8F32C98C-F94F-4BFC-8230-F31AF2653549}"/>
    <cellStyle name="Comma 3 2 2 2 2 5" xfId="3113" xr:uid="{4C2BFAEC-F92D-4864-BF16-E2C7051BAFFD}"/>
    <cellStyle name="Comma 3 2 2 2 2 5 2" xfId="8749" xr:uid="{F243271A-F6DA-4BB5-95E0-CF198A0BD3BB}"/>
    <cellStyle name="Comma 3 2 2 2 2 6" xfId="5939" xr:uid="{CC2778F2-693D-4742-A71D-1EEA46D745EA}"/>
    <cellStyle name="Comma 3 2 2 2 3" xfId="475" xr:uid="{F5701F82-14F1-4F73-8E2D-26A6B1DB917F}"/>
    <cellStyle name="Comma 3 2 2 2 3 2" xfId="1171" xr:uid="{1ED85923-16B5-4BB8-AD59-A0B7E6C9D896}"/>
    <cellStyle name="Comma 3 2 2 2 3 2 2" xfId="2572" xr:uid="{17F27143-5AE6-4C10-8D35-8A8F123E6C8F}"/>
    <cellStyle name="Comma 3 2 2 2 3 2 2 2" xfId="5382" xr:uid="{02C45AB1-2E7E-4CF8-9E58-835C29862D04}"/>
    <cellStyle name="Comma 3 2 2 2 3 2 2 2 2" xfId="11018" xr:uid="{F28783C1-5029-4563-90DE-63AAF333E0D0}"/>
    <cellStyle name="Comma 3 2 2 2 3 2 2 3" xfId="8208" xr:uid="{314F32E0-94D3-402A-A7C6-5E8B981D130F}"/>
    <cellStyle name="Comma 3 2 2 2 3 2 3" xfId="3981" xr:uid="{52E7DCC7-F64C-4354-B3FF-FC0D51888081}"/>
    <cellStyle name="Comma 3 2 2 2 3 2 3 2" xfId="9617" xr:uid="{78BCB1A4-EC12-4EAA-B088-D068095B086F}"/>
    <cellStyle name="Comma 3 2 2 2 3 2 4" xfId="6807" xr:uid="{6B1E4F31-9A69-4C4A-8C35-E8269FDFFF0C}"/>
    <cellStyle name="Comma 3 2 2 2 3 3" xfId="1876" xr:uid="{697B6125-81A4-4FF2-A877-62EE9E7FCC0B}"/>
    <cellStyle name="Comma 3 2 2 2 3 3 2" xfId="4686" xr:uid="{71CCE87E-1910-4CE4-B247-AC2ACDBB9734}"/>
    <cellStyle name="Comma 3 2 2 2 3 3 2 2" xfId="10322" xr:uid="{DA78CB24-A33A-4E64-9EC9-8059040CBD60}"/>
    <cellStyle name="Comma 3 2 2 2 3 3 3" xfId="7512" xr:uid="{78554685-46AF-47FA-822D-E72712925FD4}"/>
    <cellStyle name="Comma 3 2 2 2 3 4" xfId="3285" xr:uid="{58ADFB31-A89C-4F6A-ACBC-0559044D6A21}"/>
    <cellStyle name="Comma 3 2 2 2 3 4 2" xfId="8921" xr:uid="{D6439C8D-39BE-4F06-92E7-2BC8E4907924}"/>
    <cellStyle name="Comma 3 2 2 2 3 5" xfId="6111" xr:uid="{710260A8-1A25-4FF5-8BD4-B02C5DD241D8}"/>
    <cellStyle name="Comma 3 2 2 2 4" xfId="827" xr:uid="{08A1ABD5-7CE1-4978-815F-BD3E37703D12}"/>
    <cellStyle name="Comma 3 2 2 2 4 2" xfId="2228" xr:uid="{0F270695-8139-44E3-A62E-89C43393C04B}"/>
    <cellStyle name="Comma 3 2 2 2 4 2 2" xfId="5038" xr:uid="{9B95CAFB-F42C-4E3C-A395-B1D324C8793B}"/>
    <cellStyle name="Comma 3 2 2 2 4 2 2 2" xfId="10674" xr:uid="{A78A5DBC-9618-4385-95A8-4C4C387D4922}"/>
    <cellStyle name="Comma 3 2 2 2 4 2 3" xfId="7864" xr:uid="{A8C9769D-3B39-4675-9C83-293E3B61FF3A}"/>
    <cellStyle name="Comma 3 2 2 2 4 3" xfId="3637" xr:uid="{5A1D87BA-626E-41DB-B2CC-BC8FD83AD5B6}"/>
    <cellStyle name="Comma 3 2 2 2 4 3 2" xfId="9273" xr:uid="{65A08A01-0C49-4DDD-8D2A-AB248D7480A7}"/>
    <cellStyle name="Comma 3 2 2 2 4 4" xfId="6463" xr:uid="{5CCFE5A4-8E63-42BA-AFB7-94C05B353446}"/>
    <cellStyle name="Comma 3 2 2 2 5" xfId="1532" xr:uid="{848A03D3-6781-48B4-AEA5-F693D7F8D718}"/>
    <cellStyle name="Comma 3 2 2 2 5 2" xfId="4342" xr:uid="{369605B6-189A-42A7-9D74-1FB0DBD45070}"/>
    <cellStyle name="Comma 3 2 2 2 5 2 2" xfId="9978" xr:uid="{C44B03CC-637A-4039-90D9-E56302CD6D5A}"/>
    <cellStyle name="Comma 3 2 2 2 5 3" xfId="7168" xr:uid="{AAF9218C-2FA3-492D-B232-CDD5B00D3DBB}"/>
    <cellStyle name="Comma 3 2 2 2 6" xfId="2941" xr:uid="{7081A898-7412-4417-8BF2-D9983AF07ED7}"/>
    <cellStyle name="Comma 3 2 2 2 6 2" xfId="8577" xr:uid="{D5C683A3-766D-4A72-8A93-2A785A39399D}"/>
    <cellStyle name="Comma 3 2 2 2 7" xfId="5767" xr:uid="{4134A110-0D78-4018-8707-01634BE82F52}"/>
    <cellStyle name="Comma 3 2 2 3" xfId="223" xr:uid="{48358D67-21C4-4A75-A2F7-0415235706C9}"/>
    <cellStyle name="Comma 3 2 2 3 2" xfId="567" xr:uid="{493E6BE3-4024-4E0A-AB41-D9A42D02796C}"/>
    <cellStyle name="Comma 3 2 2 3 2 2" xfId="1263" xr:uid="{C9363943-BE00-49A0-B582-7FFEE3B9FBB2}"/>
    <cellStyle name="Comma 3 2 2 3 2 2 2" xfId="2664" xr:uid="{7573948E-CF3A-4386-A346-11CAC88A4506}"/>
    <cellStyle name="Comma 3 2 2 3 2 2 2 2" xfId="5474" xr:uid="{05003EE1-A22F-43C1-920C-F09500B263BC}"/>
    <cellStyle name="Comma 3 2 2 3 2 2 2 2 2" xfId="11110" xr:uid="{E9906B70-3FD2-4425-8560-2433BF5EC42D}"/>
    <cellStyle name="Comma 3 2 2 3 2 2 2 3" xfId="8300" xr:uid="{1DCDC400-7C63-4383-833B-55398E5C2561}"/>
    <cellStyle name="Comma 3 2 2 3 2 2 3" xfId="4073" xr:uid="{743C4CFF-01B9-4C6D-A3F9-24101104E2A3}"/>
    <cellStyle name="Comma 3 2 2 3 2 2 3 2" xfId="9709" xr:uid="{7FD7529F-5787-40B4-B720-E8348CD3F1AD}"/>
    <cellStyle name="Comma 3 2 2 3 2 2 4" xfId="6899" xr:uid="{BF5A495F-CD9E-4795-8707-A374E1147605}"/>
    <cellStyle name="Comma 3 2 2 3 2 3" xfId="1968" xr:uid="{A0CE5BBF-929C-4BD9-BDAE-18BEE6F259F9}"/>
    <cellStyle name="Comma 3 2 2 3 2 3 2" xfId="4778" xr:uid="{2C5DEB92-CB11-412D-9E1F-E26771AE9959}"/>
    <cellStyle name="Comma 3 2 2 3 2 3 2 2" xfId="10414" xr:uid="{17380456-CD70-406B-84EC-DC1CFFCA8C54}"/>
    <cellStyle name="Comma 3 2 2 3 2 3 3" xfId="7604" xr:uid="{437879B2-7229-4AD4-9D68-524BD16F7C15}"/>
    <cellStyle name="Comma 3 2 2 3 2 4" xfId="3377" xr:uid="{4F447985-ACC6-4170-BD83-0D0A112E6686}"/>
    <cellStyle name="Comma 3 2 2 3 2 4 2" xfId="9013" xr:uid="{338014ED-8693-44DF-A438-D7D2F342FCFD}"/>
    <cellStyle name="Comma 3 2 2 3 2 5" xfId="6203" xr:uid="{4F1DA272-8B11-4A6F-9734-960A2F5BD50A}"/>
    <cellStyle name="Comma 3 2 2 3 3" xfId="919" xr:uid="{19C050D7-2798-4E17-9451-797590E1538A}"/>
    <cellStyle name="Comma 3 2 2 3 3 2" xfId="2320" xr:uid="{24710C35-0661-407B-B420-542175EA3722}"/>
    <cellStyle name="Comma 3 2 2 3 3 2 2" xfId="5130" xr:uid="{7F0A0095-5D0A-4A1C-B285-F44D7A068F26}"/>
    <cellStyle name="Comma 3 2 2 3 3 2 2 2" xfId="10766" xr:uid="{0408469E-44CF-4718-A85B-991C6D196EE4}"/>
    <cellStyle name="Comma 3 2 2 3 3 2 3" xfId="7956" xr:uid="{717C67D8-D37D-4E91-B2AB-4AC0CC03C7FB}"/>
    <cellStyle name="Comma 3 2 2 3 3 3" xfId="3729" xr:uid="{408B6EBD-5336-4E28-B831-BF7B2670C244}"/>
    <cellStyle name="Comma 3 2 2 3 3 3 2" xfId="9365" xr:uid="{FF1A5826-18E7-4380-8BA0-752A56191599}"/>
    <cellStyle name="Comma 3 2 2 3 3 4" xfId="6555" xr:uid="{FE8A7A12-2B13-4A21-B313-963D79C9607E}"/>
    <cellStyle name="Comma 3 2 2 3 4" xfId="1624" xr:uid="{D09589E3-C14C-4A4A-A8B1-AEFD848944D1}"/>
    <cellStyle name="Comma 3 2 2 3 4 2" xfId="4434" xr:uid="{65446542-0F03-40E4-BBE1-F17B8858FA66}"/>
    <cellStyle name="Comma 3 2 2 3 4 2 2" xfId="10070" xr:uid="{80CD37FC-5713-464C-A2F2-12E6A63A1873}"/>
    <cellStyle name="Comma 3 2 2 3 4 3" xfId="7260" xr:uid="{47998082-4045-40F3-9708-E4D85F6C44AD}"/>
    <cellStyle name="Comma 3 2 2 3 5" xfId="3033" xr:uid="{114E5CAF-7948-4E8C-87E7-4F031A59E3DF}"/>
    <cellStyle name="Comma 3 2 2 3 5 2" xfId="8669" xr:uid="{67E3C119-F18A-4AB1-BAEC-E83FEFC32885}"/>
    <cellStyle name="Comma 3 2 2 3 6" xfId="5859" xr:uid="{E29DF7FA-C517-48DF-97A1-2F0C81CD5801}"/>
    <cellStyle name="Comma 3 2 2 4" xfId="395" xr:uid="{EDF168CA-5A15-46D1-AC13-C7362769B17A}"/>
    <cellStyle name="Comma 3 2 2 4 2" xfId="1091" xr:uid="{3D8F37FE-B20C-4D67-8F71-C904BF30BD5F}"/>
    <cellStyle name="Comma 3 2 2 4 2 2" xfId="2492" xr:uid="{C0436A5A-1356-439A-8F38-6B247B540A6B}"/>
    <cellStyle name="Comma 3 2 2 4 2 2 2" xfId="5302" xr:uid="{1421368A-D531-4ED3-A454-F594F6CDD9DB}"/>
    <cellStyle name="Comma 3 2 2 4 2 2 2 2" xfId="10938" xr:uid="{5B59941A-F710-48B5-A1C1-091108564A60}"/>
    <cellStyle name="Comma 3 2 2 4 2 2 3" xfId="8128" xr:uid="{990DCC40-46CD-4DF8-924F-7CB1B256623C}"/>
    <cellStyle name="Comma 3 2 2 4 2 3" xfId="3901" xr:uid="{E9F27192-BB1F-466B-978A-96149AF0BD16}"/>
    <cellStyle name="Comma 3 2 2 4 2 3 2" xfId="9537" xr:uid="{E74C1078-C16B-4A68-A9CF-9B40648C9984}"/>
    <cellStyle name="Comma 3 2 2 4 2 4" xfId="6727" xr:uid="{4E5C3259-7A97-4323-9C5D-229A68E63673}"/>
    <cellStyle name="Comma 3 2 2 4 3" xfId="1796" xr:uid="{BFDD794F-4E72-4A51-B559-534F20103A1B}"/>
    <cellStyle name="Comma 3 2 2 4 3 2" xfId="4606" xr:uid="{C2F50459-8CA0-495F-B8E7-156ED78DD278}"/>
    <cellStyle name="Comma 3 2 2 4 3 2 2" xfId="10242" xr:uid="{735B659D-73B4-4A4F-B1A7-B9D504B326B0}"/>
    <cellStyle name="Comma 3 2 2 4 3 3" xfId="7432" xr:uid="{F3537B40-6585-4B63-AB5B-85237B3AC300}"/>
    <cellStyle name="Comma 3 2 2 4 4" xfId="3205" xr:uid="{88FA078F-9320-4318-854C-24824EEAC38E}"/>
    <cellStyle name="Comma 3 2 2 4 4 2" xfId="8841" xr:uid="{BE5617E8-A8B2-4D49-A65E-1F99A2694421}"/>
    <cellStyle name="Comma 3 2 2 4 5" xfId="6031" xr:uid="{DAB355E6-CB0A-44AD-BFBF-6303733827AF}"/>
    <cellStyle name="Comma 3 2 2 5" xfId="747" xr:uid="{F6A87B10-1BCC-4E6A-85CA-66FD3F80120D}"/>
    <cellStyle name="Comma 3 2 2 5 2" xfId="2148" xr:uid="{4CC44506-30DA-4314-A638-F7A79ABE5414}"/>
    <cellStyle name="Comma 3 2 2 5 2 2" xfId="4958" xr:uid="{A0E2447B-47CA-445D-B8C2-0C83E60275B8}"/>
    <cellStyle name="Comma 3 2 2 5 2 2 2" xfId="10594" xr:uid="{473D93A9-57E9-46B2-912A-CEF29BE09CAE}"/>
    <cellStyle name="Comma 3 2 2 5 2 3" xfId="7784" xr:uid="{0FAE1676-F304-45F7-939D-7359569E8785}"/>
    <cellStyle name="Comma 3 2 2 5 3" xfId="3557" xr:uid="{8EA903BE-0839-4C80-90F2-E4871CCEA5D5}"/>
    <cellStyle name="Comma 3 2 2 5 3 2" xfId="9193" xr:uid="{5A516893-FAE1-4775-B25C-8ED9ED2A4665}"/>
    <cellStyle name="Comma 3 2 2 5 4" xfId="6383" xr:uid="{F5DCF10F-E9AA-48F0-8984-76D5687920E9}"/>
    <cellStyle name="Comma 3 2 2 6" xfId="1452" xr:uid="{4CDB1C00-9F9D-4A8B-92D8-C7E36D05F026}"/>
    <cellStyle name="Comma 3 2 2 6 2" xfId="4262" xr:uid="{8EAAECBD-76CE-47F0-B86D-FFF8C515A4BA}"/>
    <cellStyle name="Comma 3 2 2 6 2 2" xfId="9898" xr:uid="{A6FB0B4F-0CE9-47E5-8380-6BB091567068}"/>
    <cellStyle name="Comma 3 2 2 6 3" xfId="7088" xr:uid="{64D8AF27-7FF6-4E67-8E3F-2363D4DCD211}"/>
    <cellStyle name="Comma 3 2 2 7" xfId="2861" xr:uid="{1506DC96-4F48-4828-8E2E-EA75C4A32835}"/>
    <cellStyle name="Comma 3 2 2 7 2" xfId="8497" xr:uid="{B657A510-A2F1-4ABE-965D-E49C304556E3}"/>
    <cellStyle name="Comma 3 2 2 8" xfId="5687" xr:uid="{0FD2EF76-0F5F-4AE6-9723-E4EAFEA8F9FE}"/>
    <cellStyle name="Comma 3 2 3" xfId="99" xr:uid="{B392323F-8242-403D-AFCA-C183EB48DF81}"/>
    <cellStyle name="Comma 3 2 3 2" xfId="271" xr:uid="{20E378C8-07A6-4895-9D69-892B15C601EF}"/>
    <cellStyle name="Comma 3 2 3 2 2" xfId="615" xr:uid="{BA6A3CB4-CC14-4BF0-BD79-11B946667945}"/>
    <cellStyle name="Comma 3 2 3 2 2 2" xfId="1311" xr:uid="{0E82456E-9552-46B5-9892-DF01BCB9E03C}"/>
    <cellStyle name="Comma 3 2 3 2 2 2 2" xfId="2712" xr:uid="{0D45C809-22C7-4976-9523-146BBD17FBDE}"/>
    <cellStyle name="Comma 3 2 3 2 2 2 2 2" xfId="5522" xr:uid="{05D83606-4901-45C5-B378-3BBE8917F094}"/>
    <cellStyle name="Comma 3 2 3 2 2 2 2 2 2" xfId="11158" xr:uid="{71314C4A-0B81-474E-BD1E-0FD3622C8D75}"/>
    <cellStyle name="Comma 3 2 3 2 2 2 2 3" xfId="8348" xr:uid="{729B7C69-A99B-4C36-A5BA-9017819A3B76}"/>
    <cellStyle name="Comma 3 2 3 2 2 2 3" xfId="4121" xr:uid="{6ED674C1-B29E-4A92-9823-47F626DB6C8F}"/>
    <cellStyle name="Comma 3 2 3 2 2 2 3 2" xfId="9757" xr:uid="{15ADA215-57D4-47F5-86F0-E1D694F7C42F}"/>
    <cellStyle name="Comma 3 2 3 2 2 2 4" xfId="6947" xr:uid="{00EB01F7-C1A8-4273-A56E-030C7865C999}"/>
    <cellStyle name="Comma 3 2 3 2 2 3" xfId="2016" xr:uid="{0C24AE2D-C5C0-42FE-A3FD-15F3232FC91A}"/>
    <cellStyle name="Comma 3 2 3 2 2 3 2" xfId="4826" xr:uid="{0E9FFE29-069E-460E-B994-DC240CF4EF14}"/>
    <cellStyle name="Comma 3 2 3 2 2 3 2 2" xfId="10462" xr:uid="{89DED1ED-506B-41A5-AAED-CCF7B42D07A3}"/>
    <cellStyle name="Comma 3 2 3 2 2 3 3" xfId="7652" xr:uid="{6C6D091E-A590-4DE6-ACAD-23E986B4061E}"/>
    <cellStyle name="Comma 3 2 3 2 2 4" xfId="3425" xr:uid="{6D9A3107-1A62-40D5-AAB0-A04A9B646092}"/>
    <cellStyle name="Comma 3 2 3 2 2 4 2" xfId="9061" xr:uid="{9CD9DF8C-CF9C-4D66-ACE8-2CEA82EBBD12}"/>
    <cellStyle name="Comma 3 2 3 2 2 5" xfId="6251" xr:uid="{AE74010A-2DA6-4C91-9E2B-5A6F541D7520}"/>
    <cellStyle name="Comma 3 2 3 2 3" xfId="967" xr:uid="{4A4D0D36-0812-42FD-BFFB-C080451C3D5A}"/>
    <cellStyle name="Comma 3 2 3 2 3 2" xfId="2368" xr:uid="{F5941BF9-A88B-47E7-BC98-E1054291E726}"/>
    <cellStyle name="Comma 3 2 3 2 3 2 2" xfId="5178" xr:uid="{1846D135-B160-47C9-A04D-981895764FBC}"/>
    <cellStyle name="Comma 3 2 3 2 3 2 2 2" xfId="10814" xr:uid="{E9303D67-C5AD-41EC-AE61-495F13516BCB}"/>
    <cellStyle name="Comma 3 2 3 2 3 2 3" xfId="8004" xr:uid="{753703DB-730F-4E07-94BB-9FC3A1648BE5}"/>
    <cellStyle name="Comma 3 2 3 2 3 3" xfId="3777" xr:uid="{55B7A80A-F60A-4E95-BD9C-EBCB18DA91A5}"/>
    <cellStyle name="Comma 3 2 3 2 3 3 2" xfId="9413" xr:uid="{18FA507E-825D-483A-A0DE-8E4A9C92911E}"/>
    <cellStyle name="Comma 3 2 3 2 3 4" xfId="6603" xr:uid="{4D9BFA46-ADFC-43AA-817A-B61F21627BA9}"/>
    <cellStyle name="Comma 3 2 3 2 4" xfId="1672" xr:uid="{D3363279-983A-4A10-B14D-916138A76AD9}"/>
    <cellStyle name="Comma 3 2 3 2 4 2" xfId="4482" xr:uid="{9970BD5B-36FB-4F47-AD9C-8F55119B8739}"/>
    <cellStyle name="Comma 3 2 3 2 4 2 2" xfId="10118" xr:uid="{868225A7-A304-4487-A9A0-D4D82AE49391}"/>
    <cellStyle name="Comma 3 2 3 2 4 3" xfId="7308" xr:uid="{2461CB08-5EA0-4CF7-A9FE-7E9B7AFAA320}"/>
    <cellStyle name="Comma 3 2 3 2 5" xfId="3081" xr:uid="{5018CE4E-A039-49D2-AF4B-CEEC323B3F07}"/>
    <cellStyle name="Comma 3 2 3 2 5 2" xfId="8717" xr:uid="{4791421F-AB3F-4B35-AEBD-71082F8F665A}"/>
    <cellStyle name="Comma 3 2 3 2 6" xfId="5907" xr:uid="{9C2992A2-A575-4120-8BEF-DDA5E8C36E8E}"/>
    <cellStyle name="Comma 3 2 3 3" xfId="443" xr:uid="{EBFDE946-DA6E-40F1-BB79-9F1EB95909AB}"/>
    <cellStyle name="Comma 3 2 3 3 2" xfId="1139" xr:uid="{6A16D736-361A-4B44-8948-02194C2F0670}"/>
    <cellStyle name="Comma 3 2 3 3 2 2" xfId="2540" xr:uid="{D9647CC1-91E7-4338-AC4F-2AD6018A5B68}"/>
    <cellStyle name="Comma 3 2 3 3 2 2 2" xfId="5350" xr:uid="{AA36BFBD-751F-427E-8F51-2D256EF9FE64}"/>
    <cellStyle name="Comma 3 2 3 3 2 2 2 2" xfId="10986" xr:uid="{077FBFC1-BF17-4FC6-8B01-02BDB4FCF8BD}"/>
    <cellStyle name="Comma 3 2 3 3 2 2 3" xfId="8176" xr:uid="{AFD7628E-359E-43C0-875B-EE28EF756394}"/>
    <cellStyle name="Comma 3 2 3 3 2 3" xfId="3949" xr:uid="{A184E197-E847-4EB6-9B59-7D3EF1637B71}"/>
    <cellStyle name="Comma 3 2 3 3 2 3 2" xfId="9585" xr:uid="{3C8194EA-32C7-42C4-A3DB-C24FA0B49C20}"/>
    <cellStyle name="Comma 3 2 3 3 2 4" xfId="6775" xr:uid="{FBA49E81-2CEC-4446-BE17-02E1FE33B0D3}"/>
    <cellStyle name="Comma 3 2 3 3 3" xfId="1844" xr:uid="{DB532F91-1DCE-4DB6-B75A-67F015519C5E}"/>
    <cellStyle name="Comma 3 2 3 3 3 2" xfId="4654" xr:uid="{37C9E7C2-9908-41D6-AE81-F422FBD9D143}"/>
    <cellStyle name="Comma 3 2 3 3 3 2 2" xfId="10290" xr:uid="{EC1297B3-F8DA-448C-BB6E-49DC3D7D63A9}"/>
    <cellStyle name="Comma 3 2 3 3 3 3" xfId="7480" xr:uid="{4DFBAB58-8300-4716-8F7D-098C78725EC5}"/>
    <cellStyle name="Comma 3 2 3 3 4" xfId="3253" xr:uid="{95EC95A1-89A9-4FF0-ADAA-55A14D53FBEC}"/>
    <cellStyle name="Comma 3 2 3 3 4 2" xfId="8889" xr:uid="{B184C152-B477-4C6F-A340-51EF3C1E776B}"/>
    <cellStyle name="Comma 3 2 3 3 5" xfId="6079" xr:uid="{199F40E8-C34B-4A59-8A33-78807B0D6BA8}"/>
    <cellStyle name="Comma 3 2 3 4" xfId="795" xr:uid="{E6EC3B5B-A538-4EE7-844E-B5EF57D67B51}"/>
    <cellStyle name="Comma 3 2 3 4 2" xfId="2196" xr:uid="{27FAAEBE-6717-4E74-A6CA-75ACC7C310E1}"/>
    <cellStyle name="Comma 3 2 3 4 2 2" xfId="5006" xr:uid="{DE18EDA2-B5C3-4D22-AD64-07248893E640}"/>
    <cellStyle name="Comma 3 2 3 4 2 2 2" xfId="10642" xr:uid="{793DA28B-C985-4410-91F9-69785A9A7D73}"/>
    <cellStyle name="Comma 3 2 3 4 2 3" xfId="7832" xr:uid="{02839EF0-3C99-4433-A260-174C7462BF98}"/>
    <cellStyle name="Comma 3 2 3 4 3" xfId="3605" xr:uid="{AC2F0985-3CB5-49FE-886C-1830B96DFAAC}"/>
    <cellStyle name="Comma 3 2 3 4 3 2" xfId="9241" xr:uid="{F14B4B11-CA1D-493B-9125-1140E194F182}"/>
    <cellStyle name="Comma 3 2 3 4 4" xfId="6431" xr:uid="{4B1A47C6-9D8A-4E52-B997-88EADE75F95C}"/>
    <cellStyle name="Comma 3 2 3 5" xfId="1500" xr:uid="{E7FB62BC-2B5A-4AD9-A2D0-1472991908DB}"/>
    <cellStyle name="Comma 3 2 3 5 2" xfId="4310" xr:uid="{904BB0BB-4822-4A41-9A58-7BABDBAD2C53}"/>
    <cellStyle name="Comma 3 2 3 5 2 2" xfId="9946" xr:uid="{95140617-9AEA-4F30-A5ED-1124B9CFBB94}"/>
    <cellStyle name="Comma 3 2 3 5 3" xfId="7136" xr:uid="{B1D96830-C3A7-49BE-864E-AE582C1CAD92}"/>
    <cellStyle name="Comma 3 2 3 6" xfId="2909" xr:uid="{A5E3A354-C517-4507-85F0-7C0764410278}"/>
    <cellStyle name="Comma 3 2 3 6 2" xfId="8545" xr:uid="{F4B3218E-EE35-463B-9463-B226E59A235D}"/>
    <cellStyle name="Comma 3 2 3 7" xfId="5735" xr:uid="{AD2E260F-CD5B-46D9-AE73-111BA4360C73}"/>
    <cellStyle name="Comma 3 2 4" xfId="191" xr:uid="{E7F45AC3-2AC2-45A7-948A-C235D7F4FD9C}"/>
    <cellStyle name="Comma 3 2 4 2" xfId="535" xr:uid="{84C3E8BC-AE4A-4204-BF9F-222308ADC856}"/>
    <cellStyle name="Comma 3 2 4 2 2" xfId="1231" xr:uid="{34C15CF7-854B-4B4B-B7F4-8FA2051F5864}"/>
    <cellStyle name="Comma 3 2 4 2 2 2" xfId="2632" xr:uid="{C299A1FC-C3BD-4492-A60E-45E6D9950157}"/>
    <cellStyle name="Comma 3 2 4 2 2 2 2" xfId="5442" xr:uid="{60DA98BB-66A3-4734-836E-95808F360393}"/>
    <cellStyle name="Comma 3 2 4 2 2 2 2 2" xfId="11078" xr:uid="{D1DA1D00-A649-46FD-80F6-D08B6D70E0DC}"/>
    <cellStyle name="Comma 3 2 4 2 2 2 3" xfId="8268" xr:uid="{5C585023-2805-4C31-8218-A3088F4A7A90}"/>
    <cellStyle name="Comma 3 2 4 2 2 3" xfId="4041" xr:uid="{DE830A16-1B33-49A9-8B77-4E0E2B29859B}"/>
    <cellStyle name="Comma 3 2 4 2 2 3 2" xfId="9677" xr:uid="{08056AAA-4902-4BA7-ADB6-F76AFEC715F4}"/>
    <cellStyle name="Comma 3 2 4 2 2 4" xfId="6867" xr:uid="{0FCF5A84-3A41-4409-9A8F-1FAFDA9E946F}"/>
    <cellStyle name="Comma 3 2 4 2 3" xfId="1936" xr:uid="{D6B355F8-267C-4928-BEB1-AD0496F7E821}"/>
    <cellStyle name="Comma 3 2 4 2 3 2" xfId="4746" xr:uid="{E08966C2-21D9-4F59-A3FB-85609F3D0C5E}"/>
    <cellStyle name="Comma 3 2 4 2 3 2 2" xfId="10382" xr:uid="{1DEBAAD7-C1B8-4876-AB6A-15C7F4CC6C32}"/>
    <cellStyle name="Comma 3 2 4 2 3 3" xfId="7572" xr:uid="{9DB99B27-96B3-47F1-B318-159481D3CD6F}"/>
    <cellStyle name="Comma 3 2 4 2 4" xfId="3345" xr:uid="{86BB87F3-5BDF-4D65-9C8E-989A4CA564C5}"/>
    <cellStyle name="Comma 3 2 4 2 4 2" xfId="8981" xr:uid="{81CFE153-FAA0-440E-A6E2-73BE816985CA}"/>
    <cellStyle name="Comma 3 2 4 2 5" xfId="6171" xr:uid="{BD0BFAFB-4CDE-4B22-B899-5B1EDF0F5BD6}"/>
    <cellStyle name="Comma 3 2 4 3" xfId="887" xr:uid="{37F6D552-13BA-4F6A-A551-EE95CD1A434D}"/>
    <cellStyle name="Comma 3 2 4 3 2" xfId="2288" xr:uid="{8D1336A4-3335-4CBC-BF21-D8FE57EF6C0D}"/>
    <cellStyle name="Comma 3 2 4 3 2 2" xfId="5098" xr:uid="{040B002C-398A-41DB-B684-D815B8A5A57D}"/>
    <cellStyle name="Comma 3 2 4 3 2 2 2" xfId="10734" xr:uid="{C3E00479-B02A-453A-AFBC-FB31717D4D2B}"/>
    <cellStyle name="Comma 3 2 4 3 2 3" xfId="7924" xr:uid="{94A32A88-B6E1-410B-BAC7-7736135A2248}"/>
    <cellStyle name="Comma 3 2 4 3 3" xfId="3697" xr:uid="{41B33E07-AC11-4310-8017-9C5289B2F883}"/>
    <cellStyle name="Comma 3 2 4 3 3 2" xfId="9333" xr:uid="{C1BAAE21-8BBA-4A6B-84CB-229DE6802599}"/>
    <cellStyle name="Comma 3 2 4 3 4" xfId="6523" xr:uid="{C8440F2C-D9BC-41BE-8310-7268AEA641E2}"/>
    <cellStyle name="Comma 3 2 4 4" xfId="1592" xr:uid="{3024FD36-A277-48C0-9E8B-D74EA2F47DC1}"/>
    <cellStyle name="Comma 3 2 4 4 2" xfId="4402" xr:uid="{42435381-1F71-4DBA-871A-D375EB01D31D}"/>
    <cellStyle name="Comma 3 2 4 4 2 2" xfId="10038" xr:uid="{58414F7A-4692-4E3E-B28C-6F935202188A}"/>
    <cellStyle name="Comma 3 2 4 4 3" xfId="7228" xr:uid="{C0D51D70-5EFE-4CE6-868E-C7B6D91E6237}"/>
    <cellStyle name="Comma 3 2 4 5" xfId="3001" xr:uid="{70C03AF3-E560-4DCD-A6C0-CDADE72A13ED}"/>
    <cellStyle name="Comma 3 2 4 5 2" xfId="8637" xr:uid="{72067366-C6EE-4C3B-BC8D-18E01F485C6B}"/>
    <cellStyle name="Comma 3 2 4 6" xfId="5827" xr:uid="{066A008C-A701-46CE-8C45-AD66861CB7F2}"/>
    <cellStyle name="Comma 3 2 5" xfId="363" xr:uid="{F537E85C-C419-4D69-994A-97536FDF156E}"/>
    <cellStyle name="Comma 3 2 5 2" xfId="1059" xr:uid="{42CB27D5-CD47-4F20-9822-5AF1229A3F0C}"/>
    <cellStyle name="Comma 3 2 5 2 2" xfId="2460" xr:uid="{7FE99E95-5EE3-457D-AC1E-F4D450824442}"/>
    <cellStyle name="Comma 3 2 5 2 2 2" xfId="5270" xr:uid="{55F5AA74-F873-488D-BADA-3507B66F820A}"/>
    <cellStyle name="Comma 3 2 5 2 2 2 2" xfId="10906" xr:uid="{AD66E7FF-7A42-4321-83C8-67746CC6C618}"/>
    <cellStyle name="Comma 3 2 5 2 2 3" xfId="8096" xr:uid="{4BABE129-4B33-4805-BC3D-DB514FC51BDD}"/>
    <cellStyle name="Comma 3 2 5 2 3" xfId="3869" xr:uid="{BA425DD2-C97D-46B6-A0FA-F7E9BD0AB16E}"/>
    <cellStyle name="Comma 3 2 5 2 3 2" xfId="9505" xr:uid="{B4F81025-96A3-4F32-ADFC-4D2DB822849A}"/>
    <cellStyle name="Comma 3 2 5 2 4" xfId="6695" xr:uid="{2B015800-4FCA-424F-B982-C82EE20B2290}"/>
    <cellStyle name="Comma 3 2 5 3" xfId="1764" xr:uid="{B458625F-2913-4A95-A3C9-404DD8406C32}"/>
    <cellStyle name="Comma 3 2 5 3 2" xfId="4574" xr:uid="{511AEB54-6644-428E-A082-343571BF8B56}"/>
    <cellStyle name="Comma 3 2 5 3 2 2" xfId="10210" xr:uid="{6F953EC3-BDF4-4906-AA25-54AF052C98B6}"/>
    <cellStyle name="Comma 3 2 5 3 3" xfId="7400" xr:uid="{70932801-5C16-4FB3-96C7-D915E3AE9F5A}"/>
    <cellStyle name="Comma 3 2 5 4" xfId="3173" xr:uid="{A2E7CB18-143C-40BE-A8FB-A45C9246DFE2}"/>
    <cellStyle name="Comma 3 2 5 4 2" xfId="8809" xr:uid="{37D3C603-7887-4312-9A30-6D66112E4A12}"/>
    <cellStyle name="Comma 3 2 5 5" xfId="5999" xr:uid="{61B52CB0-977F-45A5-8E67-140681E0E228}"/>
    <cellStyle name="Comma 3 2 6" xfId="715" xr:uid="{E4BC78DE-70CE-4164-8BC9-2C0169FBC3EA}"/>
    <cellStyle name="Comma 3 2 6 2" xfId="2116" xr:uid="{BC180306-EA04-4982-9998-E8AC01427355}"/>
    <cellStyle name="Comma 3 2 6 2 2" xfId="4926" xr:uid="{12F8B174-01CD-4DFA-A1E4-7CB08707E1BC}"/>
    <cellStyle name="Comma 3 2 6 2 2 2" xfId="10562" xr:uid="{CCB48DA7-BACC-43BC-AA68-F9403CA6D42C}"/>
    <cellStyle name="Comma 3 2 6 2 3" xfId="7752" xr:uid="{C2DE7976-E47A-46DF-A3C6-80BC8CC6A487}"/>
    <cellStyle name="Comma 3 2 6 3" xfId="3525" xr:uid="{2A13D04A-F66B-41AC-9BC3-5B60F1D69997}"/>
    <cellStyle name="Comma 3 2 6 3 2" xfId="9161" xr:uid="{9817396E-7167-4879-93F8-9F17022F2375}"/>
    <cellStyle name="Comma 3 2 6 4" xfId="6351" xr:uid="{CB7F5742-3B3D-4D36-9848-FD104D9269A3}"/>
    <cellStyle name="Comma 3 2 7" xfId="1420" xr:uid="{09DD87E5-F79F-4B35-A05C-843CD1E21FE6}"/>
    <cellStyle name="Comma 3 2 7 2" xfId="4230" xr:uid="{22D6B5FE-44B3-4864-B0DA-E5F25AD3CC58}"/>
    <cellStyle name="Comma 3 2 7 2 2" xfId="9866" xr:uid="{705E7109-4C6A-465A-8FE6-E13B06AA288A}"/>
    <cellStyle name="Comma 3 2 7 3" xfId="7056" xr:uid="{817400F7-1D63-411C-A888-5CE261CB6B8E}"/>
    <cellStyle name="Comma 3 2 8" xfId="2829" xr:uid="{558038BD-57B3-4022-870E-0CE0227D9C99}"/>
    <cellStyle name="Comma 3 2 8 2" xfId="8465" xr:uid="{D150DD93-87E0-4454-BCB2-AAF722F0F016}"/>
    <cellStyle name="Comma 3 2 9" xfId="5655" xr:uid="{3892745E-F0C4-4F7B-BA61-864CF547AFC2}"/>
    <cellStyle name="Comma 3 3" xfId="39" xr:uid="{98BF412A-A04A-452A-BBA1-2F6D06F52F27}"/>
    <cellStyle name="Comma 3 3 2" xfId="119" xr:uid="{D8D99B41-8656-4F31-B057-BCC3ED6F9A77}"/>
    <cellStyle name="Comma 3 3 2 2" xfId="291" xr:uid="{297E5061-4403-45B8-9A70-616854B6FC30}"/>
    <cellStyle name="Comma 3 3 2 2 2" xfId="635" xr:uid="{BB78FB24-4C10-417A-9C52-31FDF245A1D0}"/>
    <cellStyle name="Comma 3 3 2 2 2 2" xfId="1331" xr:uid="{6D20C5A2-CA6A-4C68-A39F-C4FD2FAA16FD}"/>
    <cellStyle name="Comma 3 3 2 2 2 2 2" xfId="2732" xr:uid="{DC2B8C1D-E63A-41DA-B845-0DC2643D90E8}"/>
    <cellStyle name="Comma 3 3 2 2 2 2 2 2" xfId="5542" xr:uid="{71F973DF-94A2-4078-A5AE-1B36A0F39D7B}"/>
    <cellStyle name="Comma 3 3 2 2 2 2 2 2 2" xfId="11178" xr:uid="{69A2B745-1DB5-4500-8152-A533BF9B9CBA}"/>
    <cellStyle name="Comma 3 3 2 2 2 2 2 3" xfId="8368" xr:uid="{E1F26FF2-49AA-4CE1-A2F2-C28422C22CC7}"/>
    <cellStyle name="Comma 3 3 2 2 2 2 3" xfId="4141" xr:uid="{DA698EFA-5B72-4675-AAB6-D22BF0C950FD}"/>
    <cellStyle name="Comma 3 3 2 2 2 2 3 2" xfId="9777" xr:uid="{20058D9F-71A5-48D4-BCC3-D7653D3571C0}"/>
    <cellStyle name="Comma 3 3 2 2 2 2 4" xfId="6967" xr:uid="{20B4BD04-331B-4049-9CAB-98E05AB07629}"/>
    <cellStyle name="Comma 3 3 2 2 2 3" xfId="2036" xr:uid="{31638B11-7F4B-4109-8D9C-BF89C2656BF2}"/>
    <cellStyle name="Comma 3 3 2 2 2 3 2" xfId="4846" xr:uid="{EBFDF0FA-3819-4BC1-B7FF-D456A4F78C6D}"/>
    <cellStyle name="Comma 3 3 2 2 2 3 2 2" xfId="10482" xr:uid="{9880C16E-EB3B-4BB8-8B38-AF4F5590DE9D}"/>
    <cellStyle name="Comma 3 3 2 2 2 3 3" xfId="7672" xr:uid="{36D3E054-2B5E-48E6-A556-6D32CB3096C4}"/>
    <cellStyle name="Comma 3 3 2 2 2 4" xfId="3445" xr:uid="{FA0FF03F-9BB1-4427-A073-EA7C83DFBF6B}"/>
    <cellStyle name="Comma 3 3 2 2 2 4 2" xfId="9081" xr:uid="{6EFE4656-A9C8-4D1F-84D9-647FCB5D0C4C}"/>
    <cellStyle name="Comma 3 3 2 2 2 5" xfId="6271" xr:uid="{3E07EAE1-A6A4-44E0-BD51-A9136435F252}"/>
    <cellStyle name="Comma 3 3 2 2 3" xfId="987" xr:uid="{D39424C1-E8AE-4DE5-9E0F-6993253C4736}"/>
    <cellStyle name="Comma 3 3 2 2 3 2" xfId="2388" xr:uid="{ABE8E07E-D4A4-4E51-AEFE-B5DBF51FBD1E}"/>
    <cellStyle name="Comma 3 3 2 2 3 2 2" xfId="5198" xr:uid="{0CD06B16-7E0E-41D1-B48C-98B16F48D137}"/>
    <cellStyle name="Comma 3 3 2 2 3 2 2 2" xfId="10834" xr:uid="{03B86B88-7943-4671-9A42-D90D0DDB61B5}"/>
    <cellStyle name="Comma 3 3 2 2 3 2 3" xfId="8024" xr:uid="{327D4418-AAFB-4B14-928D-38440A15B2C4}"/>
    <cellStyle name="Comma 3 3 2 2 3 3" xfId="3797" xr:uid="{C13F89ED-5185-4D1C-9DB0-5CC703B4C603}"/>
    <cellStyle name="Comma 3 3 2 2 3 3 2" xfId="9433" xr:uid="{0A360236-4217-4862-88E0-B22E29F69D50}"/>
    <cellStyle name="Comma 3 3 2 2 3 4" xfId="6623" xr:uid="{1FB894D3-E241-41FB-985C-5A5414177FE5}"/>
    <cellStyle name="Comma 3 3 2 2 4" xfId="1692" xr:uid="{40978F2B-0E62-4037-90EA-07BCA6E82443}"/>
    <cellStyle name="Comma 3 3 2 2 4 2" xfId="4502" xr:uid="{4E5BF0CD-7286-47B7-8016-B1CF3E14E708}"/>
    <cellStyle name="Comma 3 3 2 2 4 2 2" xfId="10138" xr:uid="{BFC5453F-89F0-44D4-81A9-FD31FA1F9497}"/>
    <cellStyle name="Comma 3 3 2 2 4 3" xfId="7328" xr:uid="{4934B5E0-AE79-4720-99ED-88A8F3DB8BE1}"/>
    <cellStyle name="Comma 3 3 2 2 5" xfId="3101" xr:uid="{1DFFE188-8233-439C-A38A-38CE6406A14D}"/>
    <cellStyle name="Comma 3 3 2 2 5 2" xfId="8737" xr:uid="{7C9E0536-AB01-4897-9DD2-AD39D1608DEC}"/>
    <cellStyle name="Comma 3 3 2 2 6" xfId="5927" xr:uid="{8E56DCA0-FD3B-4E04-8F56-5DCF2EF3B564}"/>
    <cellStyle name="Comma 3 3 2 3" xfId="463" xr:uid="{828D59F2-EB5A-46DE-A6FB-766ECDA449D8}"/>
    <cellStyle name="Comma 3 3 2 3 2" xfId="1159" xr:uid="{E60408D4-D029-4B4C-847C-B8F9E65FB2C3}"/>
    <cellStyle name="Comma 3 3 2 3 2 2" xfId="2560" xr:uid="{6C726C6E-3667-4F9A-9627-46A73CF2125A}"/>
    <cellStyle name="Comma 3 3 2 3 2 2 2" xfId="5370" xr:uid="{2EE82E18-B353-483D-B8DB-2DEB29A2BBE8}"/>
    <cellStyle name="Comma 3 3 2 3 2 2 2 2" xfId="11006" xr:uid="{AAB262F5-4AB8-4548-8C42-4C33781D57A2}"/>
    <cellStyle name="Comma 3 3 2 3 2 2 3" xfId="8196" xr:uid="{3B385610-C444-4401-B379-8735202FDB82}"/>
    <cellStyle name="Comma 3 3 2 3 2 3" xfId="3969" xr:uid="{3D67FF5D-16B3-48C7-BAB7-FA07BC2A8F40}"/>
    <cellStyle name="Comma 3 3 2 3 2 3 2" xfId="9605" xr:uid="{869AAD1F-5761-4752-AFC6-A4BD11ABE146}"/>
    <cellStyle name="Comma 3 3 2 3 2 4" xfId="6795" xr:uid="{14C40D14-1DA6-48B0-987A-2818BF5CD08A}"/>
    <cellStyle name="Comma 3 3 2 3 3" xfId="1864" xr:uid="{0EDFB402-8E0B-44AE-9AE3-26CA43E54D25}"/>
    <cellStyle name="Comma 3 3 2 3 3 2" xfId="4674" xr:uid="{C51E2B2E-1E63-47C1-BA0C-13D0E25A2BED}"/>
    <cellStyle name="Comma 3 3 2 3 3 2 2" xfId="10310" xr:uid="{4660547D-7F36-404C-9022-42B71292C37F}"/>
    <cellStyle name="Comma 3 3 2 3 3 3" xfId="7500" xr:uid="{903A56C9-FFDE-400F-B42C-BD0ACF0BC378}"/>
    <cellStyle name="Comma 3 3 2 3 4" xfId="3273" xr:uid="{785D0B03-97B8-49E9-B392-C08315F87E8E}"/>
    <cellStyle name="Comma 3 3 2 3 4 2" xfId="8909" xr:uid="{5416050C-9C1B-4193-B788-6BE0AE66252D}"/>
    <cellStyle name="Comma 3 3 2 3 5" xfId="6099" xr:uid="{13E91084-B74F-4851-A629-2368B64DDF8D}"/>
    <cellStyle name="Comma 3 3 2 4" xfId="815" xr:uid="{CC01D1A7-2872-41EA-B7D5-88AD510A85E6}"/>
    <cellStyle name="Comma 3 3 2 4 2" xfId="2216" xr:uid="{4839E374-B88D-4695-831B-C259EA1A5D83}"/>
    <cellStyle name="Comma 3 3 2 4 2 2" xfId="5026" xr:uid="{0131FB4D-2E35-4564-A9DC-AC529360312A}"/>
    <cellStyle name="Comma 3 3 2 4 2 2 2" xfId="10662" xr:uid="{45528449-AD4D-4E69-9FEC-A15257B4B34A}"/>
    <cellStyle name="Comma 3 3 2 4 2 3" xfId="7852" xr:uid="{5B7C758F-DC54-4F9E-91C0-5CF576E4B479}"/>
    <cellStyle name="Comma 3 3 2 4 3" xfId="3625" xr:uid="{2A238186-4AA0-4A28-A8C9-D21EB5792F89}"/>
    <cellStyle name="Comma 3 3 2 4 3 2" xfId="9261" xr:uid="{42FBF882-31D7-4254-AFBD-27D888EA8E38}"/>
    <cellStyle name="Comma 3 3 2 4 4" xfId="6451" xr:uid="{7C0D0D5F-1325-44BE-B51D-BB4609513D63}"/>
    <cellStyle name="Comma 3 3 2 5" xfId="1520" xr:uid="{E12A68EE-6785-49D1-9E41-E79F0976A69D}"/>
    <cellStyle name="Comma 3 3 2 5 2" xfId="4330" xr:uid="{64FC159D-D57F-490E-BACE-C19936FF2398}"/>
    <cellStyle name="Comma 3 3 2 5 2 2" xfId="9966" xr:uid="{D7BC6FB4-9C21-4E38-9A91-0189024673E7}"/>
    <cellStyle name="Comma 3 3 2 5 3" xfId="7156" xr:uid="{6395C3B0-001B-4C93-8D8D-3874D7434E3A}"/>
    <cellStyle name="Comma 3 3 2 6" xfId="2929" xr:uid="{D9B72AF5-5D55-483F-BAF9-255891DE0D48}"/>
    <cellStyle name="Comma 3 3 2 6 2" xfId="8565" xr:uid="{4453DA49-D41C-4301-80E8-92CA0A9967E0}"/>
    <cellStyle name="Comma 3 3 2 7" xfId="5755" xr:uid="{A9F9B215-0BDE-40ED-BFCE-2CB58BA26C7B}"/>
    <cellStyle name="Comma 3 3 3" xfId="211" xr:uid="{3898058C-68AA-4A56-AB8F-68F65D96928F}"/>
    <cellStyle name="Comma 3 3 3 2" xfId="555" xr:uid="{C0FDEEA3-1749-4311-8071-CBAFFB179F1C}"/>
    <cellStyle name="Comma 3 3 3 2 2" xfId="1251" xr:uid="{5B5BE1A9-FEBE-4A99-B120-0AF88873A940}"/>
    <cellStyle name="Comma 3 3 3 2 2 2" xfId="2652" xr:uid="{F3069DCC-A169-4DF6-B4C1-EC19F3FC6C7A}"/>
    <cellStyle name="Comma 3 3 3 2 2 2 2" xfId="5462" xr:uid="{42D3C689-E062-4365-887C-11A4BEEDFA47}"/>
    <cellStyle name="Comma 3 3 3 2 2 2 2 2" xfId="11098" xr:uid="{44466F34-26FB-44BF-B495-D65B93DF9D09}"/>
    <cellStyle name="Comma 3 3 3 2 2 2 3" xfId="8288" xr:uid="{F6E9DB7B-3247-4DB3-A1CE-8EBDCCACEF84}"/>
    <cellStyle name="Comma 3 3 3 2 2 3" xfId="4061" xr:uid="{9CD7E116-4294-415C-9AA2-6E21CAD57A25}"/>
    <cellStyle name="Comma 3 3 3 2 2 3 2" xfId="9697" xr:uid="{C5DDED70-3A9E-497D-BC4B-BA620DF1F123}"/>
    <cellStyle name="Comma 3 3 3 2 2 4" xfId="6887" xr:uid="{AFB2778F-395B-4074-A921-66370D91F7EB}"/>
    <cellStyle name="Comma 3 3 3 2 3" xfId="1956" xr:uid="{042F51A6-71EB-459D-99E8-C646C7657F5E}"/>
    <cellStyle name="Comma 3 3 3 2 3 2" xfId="4766" xr:uid="{27DB9B76-B96F-4D93-AD67-9A6869F296A6}"/>
    <cellStyle name="Comma 3 3 3 2 3 2 2" xfId="10402" xr:uid="{05B8E0EA-B059-4B71-A881-E037BDD6F736}"/>
    <cellStyle name="Comma 3 3 3 2 3 3" xfId="7592" xr:uid="{00074476-BD68-49B8-8936-FBA613882E65}"/>
    <cellStyle name="Comma 3 3 3 2 4" xfId="3365" xr:uid="{8CD9858F-3475-4530-8765-9F1A1D3431C6}"/>
    <cellStyle name="Comma 3 3 3 2 4 2" xfId="9001" xr:uid="{9CA0E85E-AE83-4883-90EE-BFF32B950752}"/>
    <cellStyle name="Comma 3 3 3 2 5" xfId="6191" xr:uid="{1A9BC32C-B3FC-4293-B8D8-C044CD397586}"/>
    <cellStyle name="Comma 3 3 3 3" xfId="907" xr:uid="{F440D4D4-5E79-4820-8D66-95F7F336CC6F}"/>
    <cellStyle name="Comma 3 3 3 3 2" xfId="2308" xr:uid="{67080657-0178-4FDA-8157-8ED2F45E0F20}"/>
    <cellStyle name="Comma 3 3 3 3 2 2" xfId="5118" xr:uid="{795F228D-62AD-4AF8-9FB6-FF2A7095BEF5}"/>
    <cellStyle name="Comma 3 3 3 3 2 2 2" xfId="10754" xr:uid="{41CFCE1D-7C7A-4451-B3FA-063C29F4D91C}"/>
    <cellStyle name="Comma 3 3 3 3 2 3" xfId="7944" xr:uid="{AABD607E-E1C8-4DF8-BBAA-2B340969A2C4}"/>
    <cellStyle name="Comma 3 3 3 3 3" xfId="3717" xr:uid="{DCA4485E-6091-4765-BA94-9D813696260D}"/>
    <cellStyle name="Comma 3 3 3 3 3 2" xfId="9353" xr:uid="{5C00C8F6-323B-4CEE-821D-1EB1292A54ED}"/>
    <cellStyle name="Comma 3 3 3 3 4" xfId="6543" xr:uid="{57F73F48-E5C1-41A7-9B45-A641A6215E07}"/>
    <cellStyle name="Comma 3 3 3 4" xfId="1612" xr:uid="{DF0296C6-5B4B-4897-992B-825A65D988FD}"/>
    <cellStyle name="Comma 3 3 3 4 2" xfId="4422" xr:uid="{D2260EEE-3613-49D0-8AA8-56F4FAEB90BE}"/>
    <cellStyle name="Comma 3 3 3 4 2 2" xfId="10058" xr:uid="{615103DC-382C-4F66-AF7E-00E38241EEED}"/>
    <cellStyle name="Comma 3 3 3 4 3" xfId="7248" xr:uid="{560EDC87-184B-414C-8ACD-94F58E0EBB61}"/>
    <cellStyle name="Comma 3 3 3 5" xfId="3021" xr:uid="{A38FC9C9-2A7F-4C14-956E-5D4635D00C7E}"/>
    <cellStyle name="Comma 3 3 3 5 2" xfId="8657" xr:uid="{E8D799A5-999C-4DCD-8711-752D313127E8}"/>
    <cellStyle name="Comma 3 3 3 6" xfId="5847" xr:uid="{2E1FAA4F-868D-4047-BEEB-21A3A6EFBEC5}"/>
    <cellStyle name="Comma 3 3 4" xfId="383" xr:uid="{A1BD3E62-B254-4F97-AB62-612E28BA2C3D}"/>
    <cellStyle name="Comma 3 3 4 2" xfId="1079" xr:uid="{68C69366-2452-4344-A439-833020369F76}"/>
    <cellStyle name="Comma 3 3 4 2 2" xfId="2480" xr:uid="{B3393FED-C563-4EA4-8E04-DD8087941C3E}"/>
    <cellStyle name="Comma 3 3 4 2 2 2" xfId="5290" xr:uid="{65614358-6418-4E0C-B8CB-6F50520E21CC}"/>
    <cellStyle name="Comma 3 3 4 2 2 2 2" xfId="10926" xr:uid="{9AFE9866-5E6F-4FFE-99E7-4C96C302F046}"/>
    <cellStyle name="Comma 3 3 4 2 2 3" xfId="8116" xr:uid="{59EC6F1D-EA0F-4313-93FC-AC0EF523671A}"/>
    <cellStyle name="Comma 3 3 4 2 3" xfId="3889" xr:uid="{9446CF76-050B-43ED-9CAE-97A8E0A6DBE3}"/>
    <cellStyle name="Comma 3 3 4 2 3 2" xfId="9525" xr:uid="{0E708806-F65F-434C-A810-280AFBCF487B}"/>
    <cellStyle name="Comma 3 3 4 2 4" xfId="6715" xr:uid="{2DB087D7-4C7D-4670-8465-25284523F43A}"/>
    <cellStyle name="Comma 3 3 4 3" xfId="1784" xr:uid="{3569044F-1370-48DC-9FA9-162AA87DCF77}"/>
    <cellStyle name="Comma 3 3 4 3 2" xfId="4594" xr:uid="{645FA3D8-0FC1-4A10-B035-9A4BA1F2B921}"/>
    <cellStyle name="Comma 3 3 4 3 2 2" xfId="10230" xr:uid="{095C1508-3D4C-48DE-8149-7D720D7B9950}"/>
    <cellStyle name="Comma 3 3 4 3 3" xfId="7420" xr:uid="{4E8FBAD2-690B-4115-BE3D-702F17D910E5}"/>
    <cellStyle name="Comma 3 3 4 4" xfId="3193" xr:uid="{63B0929E-8622-4740-8371-CEA3DB07AB29}"/>
    <cellStyle name="Comma 3 3 4 4 2" xfId="8829" xr:uid="{C621D882-93B3-41DD-AABD-3DE138ED193A}"/>
    <cellStyle name="Comma 3 3 4 5" xfId="6019" xr:uid="{B63C6B15-896D-4BB1-A264-A1F2625DD250}"/>
    <cellStyle name="Comma 3 3 5" xfId="735" xr:uid="{187B29DB-9305-4A2C-8AA6-FFD71DD6D7C2}"/>
    <cellStyle name="Comma 3 3 5 2" xfId="2136" xr:uid="{61F64838-6F19-49F4-8861-5E4D48920503}"/>
    <cellStyle name="Comma 3 3 5 2 2" xfId="4946" xr:uid="{6C45F5F2-9C90-4382-8D88-C1B6035E19B9}"/>
    <cellStyle name="Comma 3 3 5 2 2 2" xfId="10582" xr:uid="{E7B86F71-521D-41FD-91FF-3B78BFF97571}"/>
    <cellStyle name="Comma 3 3 5 2 3" xfId="7772" xr:uid="{0206A2A4-1368-46D3-BAC2-E9E56DE1BC50}"/>
    <cellStyle name="Comma 3 3 5 3" xfId="3545" xr:uid="{B47D4600-A4EA-4BD2-98B5-34920A4BD0E5}"/>
    <cellStyle name="Comma 3 3 5 3 2" xfId="9181" xr:uid="{31E6089D-F06F-4B92-B19C-669BBDDBEE0C}"/>
    <cellStyle name="Comma 3 3 5 4" xfId="6371" xr:uid="{E03FCF9F-F704-4608-AC0C-CD9C0182F54C}"/>
    <cellStyle name="Comma 3 3 6" xfId="1440" xr:uid="{43895541-BC71-43E2-9012-FE342FFE5C92}"/>
    <cellStyle name="Comma 3 3 6 2" xfId="4250" xr:uid="{EB20B669-81A4-4261-A373-FCD157172207}"/>
    <cellStyle name="Comma 3 3 6 2 2" xfId="9886" xr:uid="{35F54239-0C9A-45CB-8507-A4D06880C07E}"/>
    <cellStyle name="Comma 3 3 6 3" xfId="7076" xr:uid="{023DF0DA-E023-4BE7-B0F5-4E7CAF22CA3A}"/>
    <cellStyle name="Comma 3 3 7" xfId="2849" xr:uid="{DB430AA7-F593-42E8-9F17-57001731E538}"/>
    <cellStyle name="Comma 3 3 7 2" xfId="8485" xr:uid="{9C51D7CD-993B-49C1-ACDB-A272493DE18F}"/>
    <cellStyle name="Comma 3 3 8" xfId="5675" xr:uid="{6ABB650F-352B-4148-B0C3-1C9FCD92FDB7}"/>
    <cellStyle name="Comma 3 4" xfId="87" xr:uid="{1BC93E59-0E74-4F6C-8BAA-A2FB5C23036B}"/>
    <cellStyle name="Comma 3 4 2" xfId="259" xr:uid="{0F732119-C2F1-4A1F-B40F-10623F537706}"/>
    <cellStyle name="Comma 3 4 2 2" xfId="603" xr:uid="{6E81142F-5D49-4809-AB25-F28CD564934E}"/>
    <cellStyle name="Comma 3 4 2 2 2" xfId="1299" xr:uid="{849A3251-0476-43A9-BB70-3A8A61940EDC}"/>
    <cellStyle name="Comma 3 4 2 2 2 2" xfId="2700" xr:uid="{11D881D2-AF15-4677-B4A3-7431822C7B9C}"/>
    <cellStyle name="Comma 3 4 2 2 2 2 2" xfId="5510" xr:uid="{2351CDA9-BD27-4F02-9B55-A72598C27872}"/>
    <cellStyle name="Comma 3 4 2 2 2 2 2 2" xfId="11146" xr:uid="{6BE572E4-FB67-4A27-AD24-ADAAC9B9B3D9}"/>
    <cellStyle name="Comma 3 4 2 2 2 2 3" xfId="8336" xr:uid="{DAF79474-CBE2-40F6-91D5-2F09C84508C0}"/>
    <cellStyle name="Comma 3 4 2 2 2 3" xfId="4109" xr:uid="{4C42138F-5182-4B7F-9A3C-E590BB120777}"/>
    <cellStyle name="Comma 3 4 2 2 2 3 2" xfId="9745" xr:uid="{FCF73D62-AF0F-49E6-8C8C-5138E7469733}"/>
    <cellStyle name="Comma 3 4 2 2 2 4" xfId="6935" xr:uid="{24A49ACF-C0D7-497A-BE13-B6E519379247}"/>
    <cellStyle name="Comma 3 4 2 2 3" xfId="2004" xr:uid="{6024BA84-FBC6-4ECC-9461-E0BF0C778CA1}"/>
    <cellStyle name="Comma 3 4 2 2 3 2" xfId="4814" xr:uid="{8E35231C-0FDA-47A9-9D08-DC2BE910757F}"/>
    <cellStyle name="Comma 3 4 2 2 3 2 2" xfId="10450" xr:uid="{78B0CA44-0EDD-4D25-B5E2-D77B2FE30430}"/>
    <cellStyle name="Comma 3 4 2 2 3 3" xfId="7640" xr:uid="{7BC1C536-CC8F-41DA-A66B-B03C74A76D50}"/>
    <cellStyle name="Comma 3 4 2 2 4" xfId="3413" xr:uid="{9665A4AA-E3B6-4EB5-A158-2A172C3FB9C2}"/>
    <cellStyle name="Comma 3 4 2 2 4 2" xfId="9049" xr:uid="{AD1D3DDB-70A4-4565-9748-B7E9FDCE6B65}"/>
    <cellStyle name="Comma 3 4 2 2 5" xfId="6239" xr:uid="{4BA8DE69-95D2-4DA5-B74E-60FB4F6E30B2}"/>
    <cellStyle name="Comma 3 4 2 3" xfId="955" xr:uid="{E54A3E41-1849-44ED-907C-74A52ECA1389}"/>
    <cellStyle name="Comma 3 4 2 3 2" xfId="2356" xr:uid="{818413A3-B546-4AED-8FB0-5DD7E251241E}"/>
    <cellStyle name="Comma 3 4 2 3 2 2" xfId="5166" xr:uid="{F850A32A-4634-49BD-A332-3DFFA3A2D285}"/>
    <cellStyle name="Comma 3 4 2 3 2 2 2" xfId="10802" xr:uid="{CDE34B5A-094C-4576-BE7D-347E8893CC03}"/>
    <cellStyle name="Comma 3 4 2 3 2 3" xfId="7992" xr:uid="{B29FCED6-BB1E-4824-B199-34979844E68E}"/>
    <cellStyle name="Comma 3 4 2 3 3" xfId="3765" xr:uid="{4322B2E9-2752-48EB-B2FA-154D85298099}"/>
    <cellStyle name="Comma 3 4 2 3 3 2" xfId="9401" xr:uid="{944BC296-0F12-43C9-B6B7-A931764EC017}"/>
    <cellStyle name="Comma 3 4 2 3 4" xfId="6591" xr:uid="{2B3A759B-ABF4-4176-B16B-111B43EB2091}"/>
    <cellStyle name="Comma 3 4 2 4" xfId="1660" xr:uid="{8D04761E-A85E-4891-978F-D32C13FC1414}"/>
    <cellStyle name="Comma 3 4 2 4 2" xfId="4470" xr:uid="{C0922B7F-DB68-4435-BF6F-0FD577C8F87F}"/>
    <cellStyle name="Comma 3 4 2 4 2 2" xfId="10106" xr:uid="{3F40C97B-1EA7-4AD8-9C8E-07CC126F469D}"/>
    <cellStyle name="Comma 3 4 2 4 3" xfId="7296" xr:uid="{11410EA8-93E7-46A6-B759-2B4FA81922AD}"/>
    <cellStyle name="Comma 3 4 2 5" xfId="3069" xr:uid="{94AB7B4F-E3BC-4F64-99DB-A3275682C8FD}"/>
    <cellStyle name="Comma 3 4 2 5 2" xfId="8705" xr:uid="{774CE2DD-3D83-4DD2-9A93-0481AD3D1510}"/>
    <cellStyle name="Comma 3 4 2 6" xfId="5895" xr:uid="{A701F09E-8B97-4745-8FAE-3C97BF6742F5}"/>
    <cellStyle name="Comma 3 4 3" xfId="431" xr:uid="{BB73DCB6-A1F7-4F38-8D3C-18BFD4227D8E}"/>
    <cellStyle name="Comma 3 4 3 2" xfId="1127" xr:uid="{68160788-B502-4458-BC24-F620DAF7A770}"/>
    <cellStyle name="Comma 3 4 3 2 2" xfId="2528" xr:uid="{749E7A1B-49B0-40D9-9C9B-4A8EB10DE8A5}"/>
    <cellStyle name="Comma 3 4 3 2 2 2" xfId="5338" xr:uid="{32EF0D12-5437-4FED-96F0-D60EABB9CB9A}"/>
    <cellStyle name="Comma 3 4 3 2 2 2 2" xfId="10974" xr:uid="{B231CE79-9253-4E67-9BBA-4B259C55351D}"/>
    <cellStyle name="Comma 3 4 3 2 2 3" xfId="8164" xr:uid="{96782888-D30D-4D65-ADBE-FB81FF807DC9}"/>
    <cellStyle name="Comma 3 4 3 2 3" xfId="3937" xr:uid="{CDCFDAFC-627B-464B-9457-B1FA1EF071E3}"/>
    <cellStyle name="Comma 3 4 3 2 3 2" xfId="9573" xr:uid="{CA8030E8-1882-4069-8966-B3D8FCBA5434}"/>
    <cellStyle name="Comma 3 4 3 2 4" xfId="6763" xr:uid="{8B3BD5E3-A651-49FA-A3A1-6493469FDCF8}"/>
    <cellStyle name="Comma 3 4 3 3" xfId="1832" xr:uid="{6A9A1CBD-AF18-4487-83D3-56CB1745F5AE}"/>
    <cellStyle name="Comma 3 4 3 3 2" xfId="4642" xr:uid="{8EF77E10-08B2-4480-8F9A-D320591BB747}"/>
    <cellStyle name="Comma 3 4 3 3 2 2" xfId="10278" xr:uid="{B3BBC1B7-C5A2-4340-BA22-4B9920091C9C}"/>
    <cellStyle name="Comma 3 4 3 3 3" xfId="7468" xr:uid="{ABE5203A-F8D7-4C12-AD81-2F754C192F40}"/>
    <cellStyle name="Comma 3 4 3 4" xfId="3241" xr:uid="{E25520E0-E553-44AD-A2DD-E34FA1F22D8C}"/>
    <cellStyle name="Comma 3 4 3 4 2" xfId="8877" xr:uid="{F4AF5FFD-5EC9-4D37-A849-42E13AA1C4B2}"/>
    <cellStyle name="Comma 3 4 3 5" xfId="6067" xr:uid="{89B7D3C5-C2BF-429B-B44E-A1CB487CC51D}"/>
    <cellStyle name="Comma 3 4 4" xfId="783" xr:uid="{85DE3F74-4A10-4878-BE75-6193ADAFA01D}"/>
    <cellStyle name="Comma 3 4 4 2" xfId="2184" xr:uid="{026E88D9-E01D-4661-BCB8-EF63AA657E02}"/>
    <cellStyle name="Comma 3 4 4 2 2" xfId="4994" xr:uid="{33FD6253-8998-4BED-8471-5457A28D1491}"/>
    <cellStyle name="Comma 3 4 4 2 2 2" xfId="10630" xr:uid="{71702DAE-A542-4408-AC2E-070B11488DB0}"/>
    <cellStyle name="Comma 3 4 4 2 3" xfId="7820" xr:uid="{F6EB1856-631A-4D79-AA13-E54523EC2D9C}"/>
    <cellStyle name="Comma 3 4 4 3" xfId="3593" xr:uid="{DA3AF9BA-635A-48BF-8431-EF0BE894BC7F}"/>
    <cellStyle name="Comma 3 4 4 3 2" xfId="9229" xr:uid="{F31449EA-0795-4BC4-86FE-8A753B5FF8E7}"/>
    <cellStyle name="Comma 3 4 4 4" xfId="6419" xr:uid="{934A1E4B-DBB3-44E0-9CB5-F03F7B995B9E}"/>
    <cellStyle name="Comma 3 4 5" xfId="1488" xr:uid="{9274272D-27F6-4085-A4BE-3BE2EDF53C9F}"/>
    <cellStyle name="Comma 3 4 5 2" xfId="4298" xr:uid="{4E6DBD52-F8AF-4807-8DE7-B518089D0B02}"/>
    <cellStyle name="Comma 3 4 5 2 2" xfId="9934" xr:uid="{46CFFF8B-F024-453E-87F4-300AB85880E5}"/>
    <cellStyle name="Comma 3 4 5 3" xfId="7124" xr:uid="{6DA18052-F659-4C73-BADE-8E6C85A9F18E}"/>
    <cellStyle name="Comma 3 4 6" xfId="2897" xr:uid="{2C2467B4-17B0-4AF7-9177-7876A6EBC13E}"/>
    <cellStyle name="Comma 3 4 6 2" xfId="8533" xr:uid="{C521FA51-3004-4BF7-9260-B1CA13884930}"/>
    <cellStyle name="Comma 3 4 7" xfId="5723" xr:uid="{7A643DE1-4D0D-4AB5-94CF-B138CFD2B7E7}"/>
    <cellStyle name="Comma 3 5" xfId="179" xr:uid="{00A0D5AF-5AFF-4BEF-8535-1915BB254497}"/>
    <cellStyle name="Comma 3 5 2" xfId="523" xr:uid="{FF49D767-3B85-4B57-874A-2060CBF3C3EE}"/>
    <cellStyle name="Comma 3 5 2 2" xfId="1219" xr:uid="{810FD5E2-A246-4568-A4BB-6CD1FF835AA4}"/>
    <cellStyle name="Comma 3 5 2 2 2" xfId="2620" xr:uid="{BE180ED9-7692-4959-9A68-38D3052A864B}"/>
    <cellStyle name="Comma 3 5 2 2 2 2" xfId="5430" xr:uid="{13331B2D-DE0B-49C7-AD38-5481D3738A71}"/>
    <cellStyle name="Comma 3 5 2 2 2 2 2" xfId="11066" xr:uid="{06A9022E-D592-4F3A-8B6B-DB9342771E74}"/>
    <cellStyle name="Comma 3 5 2 2 2 3" xfId="8256" xr:uid="{AA3DFFF6-C0A2-499D-AA5C-B511102DE5DA}"/>
    <cellStyle name="Comma 3 5 2 2 3" xfId="4029" xr:uid="{FEA722D0-F8B9-4BDD-8CEC-396ED785443A}"/>
    <cellStyle name="Comma 3 5 2 2 3 2" xfId="9665" xr:uid="{DA0C1945-149A-48FC-87B9-D3080562C8CE}"/>
    <cellStyle name="Comma 3 5 2 2 4" xfId="6855" xr:uid="{BFBE2506-B2F2-4A36-858C-D101A6189390}"/>
    <cellStyle name="Comma 3 5 2 3" xfId="1924" xr:uid="{DE467C45-8ABC-4B68-BE85-F89E36F4835E}"/>
    <cellStyle name="Comma 3 5 2 3 2" xfId="4734" xr:uid="{996C97B9-A4BB-4EF2-B1FA-422DC994FF4B}"/>
    <cellStyle name="Comma 3 5 2 3 2 2" xfId="10370" xr:uid="{90D5F8B8-F546-47FB-AD17-EB77F483A1BD}"/>
    <cellStyle name="Comma 3 5 2 3 3" xfId="7560" xr:uid="{CED6A8E1-4107-4C2E-B80A-5AD657012FD0}"/>
    <cellStyle name="Comma 3 5 2 4" xfId="3333" xr:uid="{03A1E0E5-950F-400A-89F6-296D7D5AB1D7}"/>
    <cellStyle name="Comma 3 5 2 4 2" xfId="8969" xr:uid="{46A57EDB-9DBF-41AA-BD63-A19EAAAAA3F9}"/>
    <cellStyle name="Comma 3 5 2 5" xfId="6159" xr:uid="{124D1CEC-A05B-4F14-B8F8-2BDC911A5DFD}"/>
    <cellStyle name="Comma 3 5 3" xfId="875" xr:uid="{34C32A88-9CCE-441B-8818-B0C6ADCFB1B1}"/>
    <cellStyle name="Comma 3 5 3 2" xfId="2276" xr:uid="{A0EE3007-3D68-4E9B-A649-81EB1F841003}"/>
    <cellStyle name="Comma 3 5 3 2 2" xfId="5086" xr:uid="{40429E3A-AA84-453B-ADA7-7F33D3268727}"/>
    <cellStyle name="Comma 3 5 3 2 2 2" xfId="10722" xr:uid="{2E32BBF4-DDF8-4649-BEEE-45F57006F599}"/>
    <cellStyle name="Comma 3 5 3 2 3" xfId="7912" xr:uid="{2DF7D197-15AA-4318-BAB5-BE25FC27E97F}"/>
    <cellStyle name="Comma 3 5 3 3" xfId="3685" xr:uid="{40023206-2E11-4BED-9B7D-3D06F88DDB41}"/>
    <cellStyle name="Comma 3 5 3 3 2" xfId="9321" xr:uid="{4C4FC253-EF8A-4052-B49C-FF64A050CF4D}"/>
    <cellStyle name="Comma 3 5 3 4" xfId="6511" xr:uid="{FA261B4A-A14D-424F-A1F3-48918FE736F4}"/>
    <cellStyle name="Comma 3 5 4" xfId="1580" xr:uid="{B3D112F3-373F-43B1-B69D-3921FEBE5E02}"/>
    <cellStyle name="Comma 3 5 4 2" xfId="4390" xr:uid="{0E833863-0308-4925-A1D7-0AE1FE2D39D3}"/>
    <cellStyle name="Comma 3 5 4 2 2" xfId="10026" xr:uid="{7855BC8D-A37B-4B62-B8EE-C675178217CD}"/>
    <cellStyle name="Comma 3 5 4 3" xfId="7216" xr:uid="{78183A04-E4E8-4A5E-8620-E4096A3D833E}"/>
    <cellStyle name="Comma 3 5 5" xfId="2989" xr:uid="{477C6D88-66A4-4F78-AA27-C6D195767C79}"/>
    <cellStyle name="Comma 3 5 5 2" xfId="8625" xr:uid="{98D4C70F-BC41-4A4C-9C45-AFD4C60D659F}"/>
    <cellStyle name="Comma 3 5 6" xfId="5815" xr:uid="{9126E125-370B-4B16-8A89-F0C4B43E6A19}"/>
    <cellStyle name="Comma 3 6" xfId="351" xr:uid="{F78FF82B-99A2-4FB5-9A61-288B1B5BBAC9}"/>
    <cellStyle name="Comma 3 6 2" xfId="1047" xr:uid="{6EF0A126-22DE-4102-B49A-C73FA5FC1F03}"/>
    <cellStyle name="Comma 3 6 2 2" xfId="2448" xr:uid="{2C4B2D0C-A12D-4BAE-9C32-8453D2659EED}"/>
    <cellStyle name="Comma 3 6 2 2 2" xfId="5258" xr:uid="{DF11ED71-C8B9-4917-80C0-0DD7D3A46E8A}"/>
    <cellStyle name="Comma 3 6 2 2 2 2" xfId="10894" xr:uid="{713F4BFC-0A0F-4873-BD7B-89087591AFC6}"/>
    <cellStyle name="Comma 3 6 2 2 3" xfId="8084" xr:uid="{BF2FB7DC-89A9-4CF7-AC0C-695D27954DEB}"/>
    <cellStyle name="Comma 3 6 2 3" xfId="3857" xr:uid="{1E7BF8D7-D473-4882-8CD8-E9C1A86F528F}"/>
    <cellStyle name="Comma 3 6 2 3 2" xfId="9493" xr:uid="{9E2DC5F1-8E97-4B0A-9195-273E135AF261}"/>
    <cellStyle name="Comma 3 6 2 4" xfId="6683" xr:uid="{AFB8C439-3783-4989-B453-8010A03C3074}"/>
    <cellStyle name="Comma 3 6 3" xfId="1752" xr:uid="{F7999435-E021-49D1-B209-25B16FA57E45}"/>
    <cellStyle name="Comma 3 6 3 2" xfId="4562" xr:uid="{53CE3A28-1A73-4CDC-AB04-E35784FBA851}"/>
    <cellStyle name="Comma 3 6 3 2 2" xfId="10198" xr:uid="{B5D3CB87-593D-4996-B909-2E8061CF1FF2}"/>
    <cellStyle name="Comma 3 6 3 3" xfId="7388" xr:uid="{CAC060B7-C0FB-4496-BD16-8FB1A7B28E5C}"/>
    <cellStyle name="Comma 3 6 4" xfId="3161" xr:uid="{E70E576A-384A-417A-B006-48DEB5A3181F}"/>
    <cellStyle name="Comma 3 6 4 2" xfId="8797" xr:uid="{CB70704E-4852-4F9D-8672-28BAAE5FA1CC}"/>
    <cellStyle name="Comma 3 6 5" xfId="5987" xr:uid="{EFB796F3-7503-4B7D-8B69-F646E203751B}"/>
    <cellStyle name="Comma 3 7" xfId="703" xr:uid="{120D93EB-6D83-4197-83DD-3A0F8D0AE459}"/>
    <cellStyle name="Comma 3 7 2" xfId="2104" xr:uid="{C28C3656-D728-47C8-9E0D-DA8E7A011BF0}"/>
    <cellStyle name="Comma 3 7 2 2" xfId="4914" xr:uid="{034993AC-E65E-4F58-BD0A-02B5437387EB}"/>
    <cellStyle name="Comma 3 7 2 2 2" xfId="10550" xr:uid="{AD370E00-2630-4E1E-9017-3D0E1BC1CFC3}"/>
    <cellStyle name="Comma 3 7 2 3" xfId="7740" xr:uid="{1CF7367B-7A11-40CF-98EA-F190FFFA6E82}"/>
    <cellStyle name="Comma 3 7 3" xfId="3513" xr:uid="{80E54C1B-9AC9-4E64-9AAC-4101001BAD98}"/>
    <cellStyle name="Comma 3 7 3 2" xfId="9149" xr:uid="{12C9C1AD-D37D-4E7A-9073-5E455708748A}"/>
    <cellStyle name="Comma 3 7 4" xfId="6339" xr:uid="{FDC48E82-53D4-4532-932F-2F7550A1EB6F}"/>
    <cellStyle name="Comma 3 8" xfId="1408" xr:uid="{39496E0B-D5DA-4533-BC2D-631129F7FCCA}"/>
    <cellStyle name="Comma 3 8 2" xfId="4218" xr:uid="{8BFE8676-1100-4E70-BEEF-D73654F1FE67}"/>
    <cellStyle name="Comma 3 8 2 2" xfId="9854" xr:uid="{696A246E-0F20-436F-893F-FA2EDECC3E65}"/>
    <cellStyle name="Comma 3 8 3" xfId="7044" xr:uid="{E05BBFBF-6A4F-456B-9774-3FAF09BFEC8F}"/>
    <cellStyle name="Comma 3 9" xfId="2817" xr:uid="{B99E8FB5-C535-4B9A-98D1-4996AF8936CD}"/>
    <cellStyle name="Comma 3 9 2" xfId="8453" xr:uid="{9E2A0013-8EB4-4293-9CC1-F24E766CD323}"/>
    <cellStyle name="Comma 30" xfId="697" xr:uid="{9CF18AE0-9A27-4198-846F-F6816A31BE60}"/>
    <cellStyle name="Comma 30 2" xfId="2098" xr:uid="{0B209589-F6F5-41BB-8E5D-6DC95A553CE5}"/>
    <cellStyle name="Comma 30 2 2" xfId="4908" xr:uid="{48C90127-16A4-427E-8217-CA460CFC7B63}"/>
    <cellStyle name="Comma 30 2 2 2" xfId="10544" xr:uid="{7FCB7840-5039-4660-BCB4-D47C8E1366A5}"/>
    <cellStyle name="Comma 30 2 3" xfId="7734" xr:uid="{61AD0243-CE3B-4A65-ADB9-7FAADC7DE184}"/>
    <cellStyle name="Comma 30 3" xfId="3507" xr:uid="{6C48810F-F02E-41CB-A420-1177A7B6D56C}"/>
    <cellStyle name="Comma 30 3 2" xfId="9143" xr:uid="{B645E889-A313-444C-8556-860D4394F7B8}"/>
    <cellStyle name="Comma 30 4" xfId="6333" xr:uid="{2A373EA6-1192-400D-A9BA-E8A605FA2AA5}"/>
    <cellStyle name="Comma 31" xfId="1392" xr:uid="{809C8BD7-5101-49A3-9013-86CFB4D5A7DB}"/>
    <cellStyle name="Comma 31 2" xfId="2793" xr:uid="{0E5A0CF6-6720-4413-AC0C-A8B2323BC2BB}"/>
    <cellStyle name="Comma 31 2 2" xfId="5603" xr:uid="{4A9A89A2-C7F2-41F3-8780-B403EB3B3337}"/>
    <cellStyle name="Comma 31 2 2 2" xfId="11239" xr:uid="{F4CA4D59-BABF-430B-9AA1-F3E35F0D3C60}"/>
    <cellStyle name="Comma 31 2 3" xfId="8429" xr:uid="{DFDA3F60-5B8F-4726-9986-AD62A06AD327}"/>
    <cellStyle name="Comma 31 3" xfId="4202" xr:uid="{41F42908-0321-4EDD-AFF4-184061A0340F}"/>
    <cellStyle name="Comma 31 3 2" xfId="9838" xr:uid="{9830B4B1-6098-4B35-9DAE-7AF97176C1D0}"/>
    <cellStyle name="Comma 31 4" xfId="7028" xr:uid="{791C3314-6827-4767-805E-E749BAE37EB6}"/>
    <cellStyle name="Comma 32" xfId="1396" xr:uid="{48A57E28-0C03-4FB9-933C-93F851EC48CD}"/>
    <cellStyle name="Comma 32 2" xfId="2797" xr:uid="{F6BD915B-8993-4F60-877A-DA89DA6DBCF5}"/>
    <cellStyle name="Comma 32 2 2" xfId="5607" xr:uid="{FC623007-DB19-4D0A-971B-8DE29EB333F8}"/>
    <cellStyle name="Comma 32 2 2 2" xfId="11243" xr:uid="{FDC66C8A-90DC-4FC8-91BC-AA216669084C}"/>
    <cellStyle name="Comma 32 2 3" xfId="8433" xr:uid="{0D750297-ADA3-486D-8037-7D91564FEEDA}"/>
    <cellStyle name="Comma 32 3" xfId="4206" xr:uid="{C07A3ED4-1E86-417C-968B-4DEB44801D55}"/>
    <cellStyle name="Comma 32 3 2" xfId="9842" xr:uid="{7C008216-CF4A-4E0A-B2C8-9E0B6F8FD71B}"/>
    <cellStyle name="Comma 32 4" xfId="7032" xr:uid="{8B01E036-80B9-45C0-8F46-63294D9132C0}"/>
    <cellStyle name="Comma 33" xfId="1398" xr:uid="{792B2E38-C583-4950-B412-388AC20F088D}"/>
    <cellStyle name="Comma 33 2" xfId="2799" xr:uid="{27A8927D-D3EA-4136-B8C1-1CBCC3990AEF}"/>
    <cellStyle name="Comma 33 2 2" xfId="5609" xr:uid="{F58482F6-2D85-4BFE-8069-7D2F8CAE811D}"/>
    <cellStyle name="Comma 33 2 2 2" xfId="11245" xr:uid="{FD4AED4A-BB3C-458C-BC1E-823B881693F6}"/>
    <cellStyle name="Comma 33 2 3" xfId="8435" xr:uid="{A5BC3FE0-4FDD-409E-B83A-6F85E0B54F66}"/>
    <cellStyle name="Comma 33 3" xfId="4208" xr:uid="{8ED4DC74-6597-4BE9-9F31-3018CA317FEE}"/>
    <cellStyle name="Comma 33 3 2" xfId="9844" xr:uid="{16882E3C-7925-4BBF-A923-73A65C3D4B6D}"/>
    <cellStyle name="Comma 33 4" xfId="7034" xr:uid="{37CE816C-06E5-44C4-B837-AB98C4EFFE54}"/>
    <cellStyle name="Comma 34" xfId="1400" xr:uid="{1D14DB1D-F0FB-48B2-A83A-193F7D582AC9}"/>
    <cellStyle name="Comma 34 2" xfId="2801" xr:uid="{31ABF347-3DAB-46B5-A572-83B897B9A055}"/>
    <cellStyle name="Comma 34 2 2" xfId="5611" xr:uid="{6E247C8E-AEAA-46FD-8006-D49B673E60BF}"/>
    <cellStyle name="Comma 34 2 2 2" xfId="11247" xr:uid="{F0257292-73C2-4255-B7A2-DAECE9A8B056}"/>
    <cellStyle name="Comma 34 2 3" xfId="8437" xr:uid="{FCAF40B9-E29A-4992-B7FC-5B6A9033AA7C}"/>
    <cellStyle name="Comma 34 3" xfId="4210" xr:uid="{D1A9A8F0-82DC-4134-B06F-27720317A1EA}"/>
    <cellStyle name="Comma 34 3 2" xfId="9846" xr:uid="{B0DBF1C6-2E84-4DB7-B9BA-BE2724578BE2}"/>
    <cellStyle name="Comma 34 4" xfId="7036" xr:uid="{4A815CD0-656D-48B6-885C-9A3B33FCBC7F}"/>
    <cellStyle name="Comma 35" xfId="1402" xr:uid="{ADB8564C-BA15-4443-AA76-DC0F345AD8A0}"/>
    <cellStyle name="Comma 35 2" xfId="4212" xr:uid="{49F8EF20-D8EE-4DFE-9926-CF8A10019141}"/>
    <cellStyle name="Comma 35 2 2" xfId="9848" xr:uid="{412FED26-BF95-4EAA-87B1-4846F8FB71AC}"/>
    <cellStyle name="Comma 35 3" xfId="7038" xr:uid="{CD2802F0-DAAF-4CA2-AACC-1CAF76F58123}"/>
    <cellStyle name="Comma 36" xfId="2802" xr:uid="{33EB0686-011E-48F5-8313-BBF35E8ED9B4}"/>
    <cellStyle name="Comma 36 2" xfId="5612" xr:uid="{7586415D-AF09-45B3-A76C-6A5D3EA28220}"/>
    <cellStyle name="Comma 36 2 2" xfId="11248" xr:uid="{03CD1DB1-C0B8-4099-84F6-BA1EC80A8ACC}"/>
    <cellStyle name="Comma 36 3" xfId="8438" xr:uid="{4765BE4D-04E0-449E-9E2C-49EB663C55E6}"/>
    <cellStyle name="Comma 37" xfId="2806" xr:uid="{4A3A721A-1890-4178-A43F-DB54EBD874A8}"/>
    <cellStyle name="Comma 37 2" xfId="5616" xr:uid="{8D40DE90-771E-4E53-A846-C6CA78D6D576}"/>
    <cellStyle name="Comma 37 2 2" xfId="11252" xr:uid="{C64FF8B7-913F-4CC8-B00C-E8324D647B3D}"/>
    <cellStyle name="Comma 37 3" xfId="8442" xr:uid="{09CD66B1-B023-419E-B8C1-5D8418C08B19}"/>
    <cellStyle name="Comma 38" xfId="2808" xr:uid="{947A50A0-0440-4302-9CF4-213A5CEB1CA4}"/>
    <cellStyle name="Comma 38 2" xfId="5618" xr:uid="{A5EF4D82-5FAD-442F-A966-EDF4CD1E6296}"/>
    <cellStyle name="Comma 38 2 2" xfId="11254" xr:uid="{9864FDD7-108F-468C-82D2-1725684AA9EA}"/>
    <cellStyle name="Comma 38 3" xfId="8444" xr:uid="{CB31730E-C9E3-4BCE-BA32-E9B91F11C8AC}"/>
    <cellStyle name="Comma 39" xfId="2810" xr:uid="{57093103-47D1-4D4C-96B4-A83EB2900E08}"/>
    <cellStyle name="Comma 39 2" xfId="5620" xr:uid="{3F94F865-C080-47E3-A1DB-BF08675A2B06}"/>
    <cellStyle name="Comma 39 2 2" xfId="11256" xr:uid="{D808BEF6-97CB-4DB3-91F5-2CA0A3D155EE}"/>
    <cellStyle name="Comma 39 3" xfId="8446" xr:uid="{6036EDBC-C48E-498C-AA45-F56C64FB6D0D}"/>
    <cellStyle name="Comma 4" xfId="9" xr:uid="{8DB0CBEE-8B18-4256-9E8F-52708E2B5E47}"/>
    <cellStyle name="Comma 4 10" xfId="5645" xr:uid="{166C9E9E-488C-4C44-9CE3-F440FD805DCD}"/>
    <cellStyle name="Comma 4 2" xfId="21" xr:uid="{77ACF634-816F-48BA-96B3-0A45E76E40C0}"/>
    <cellStyle name="Comma 4 2 2" xfId="53" xr:uid="{F3963BD7-BF42-4F1B-BF46-3464427893B5}"/>
    <cellStyle name="Comma 4 2 2 2" xfId="133" xr:uid="{6215C0BF-E7AC-4C56-ADBE-CDAD19AB4A53}"/>
    <cellStyle name="Comma 4 2 2 2 2" xfId="305" xr:uid="{87D1349A-627E-45C2-AFC6-CBE1C8515074}"/>
    <cellStyle name="Comma 4 2 2 2 2 2" xfId="649" xr:uid="{46DD9F37-34E6-402A-BBDB-C30E03F4B287}"/>
    <cellStyle name="Comma 4 2 2 2 2 2 2" xfId="1345" xr:uid="{A1A800B6-BC9F-4642-8F04-39600D1C4E45}"/>
    <cellStyle name="Comma 4 2 2 2 2 2 2 2" xfId="2746" xr:uid="{A89C5A71-A7B3-4756-8DD9-C7E934FE826F}"/>
    <cellStyle name="Comma 4 2 2 2 2 2 2 2 2" xfId="5556" xr:uid="{D39E083C-6468-42AB-8778-CD86DD628789}"/>
    <cellStyle name="Comma 4 2 2 2 2 2 2 2 2 2" xfId="11192" xr:uid="{BE3F74C6-2B9D-4537-82B4-54FAFF537894}"/>
    <cellStyle name="Comma 4 2 2 2 2 2 2 2 3" xfId="8382" xr:uid="{28891FAD-9290-4235-898C-B5A3547E9F78}"/>
    <cellStyle name="Comma 4 2 2 2 2 2 2 3" xfId="4155" xr:uid="{334B2DFA-AE6C-484A-B877-864B1A820B3F}"/>
    <cellStyle name="Comma 4 2 2 2 2 2 2 3 2" xfId="9791" xr:uid="{A20ED416-09A7-4709-9840-87E5E7EDCB19}"/>
    <cellStyle name="Comma 4 2 2 2 2 2 2 4" xfId="6981" xr:uid="{E06D37D1-8104-4582-B5AD-7469FAD5F60F}"/>
    <cellStyle name="Comma 4 2 2 2 2 2 3" xfId="2050" xr:uid="{CE18C71B-ABFC-4547-89BD-32152504A0BB}"/>
    <cellStyle name="Comma 4 2 2 2 2 2 3 2" xfId="4860" xr:uid="{75614BA1-35AE-486B-969D-E7903A03D142}"/>
    <cellStyle name="Comma 4 2 2 2 2 2 3 2 2" xfId="10496" xr:uid="{E172F459-04FF-49A5-8CD8-442F63CE2EE6}"/>
    <cellStyle name="Comma 4 2 2 2 2 2 3 3" xfId="7686" xr:uid="{DDA7C1A8-2F8C-4A11-ABD9-CA0BA2057099}"/>
    <cellStyle name="Comma 4 2 2 2 2 2 4" xfId="3459" xr:uid="{A548E7CA-056C-4D92-BD46-46A0587B8F03}"/>
    <cellStyle name="Comma 4 2 2 2 2 2 4 2" xfId="9095" xr:uid="{B9F509FB-B360-4A37-B129-B06E18DAF5A9}"/>
    <cellStyle name="Comma 4 2 2 2 2 2 5" xfId="6285" xr:uid="{2F837CE0-8C43-4E9A-BD8F-2DDD2AF6C798}"/>
    <cellStyle name="Comma 4 2 2 2 2 3" xfId="1001" xr:uid="{5E2D08CF-2D6A-4208-BB4E-5726309E5A28}"/>
    <cellStyle name="Comma 4 2 2 2 2 3 2" xfId="2402" xr:uid="{1E58A8B6-980F-4B56-880E-388FB2D0FA0A}"/>
    <cellStyle name="Comma 4 2 2 2 2 3 2 2" xfId="5212" xr:uid="{945CB5C0-211A-4DF7-91D4-4CF91FE785A5}"/>
    <cellStyle name="Comma 4 2 2 2 2 3 2 2 2" xfId="10848" xr:uid="{DCC0C0C5-BED9-41B5-A9DA-89952365F8CF}"/>
    <cellStyle name="Comma 4 2 2 2 2 3 2 3" xfId="8038" xr:uid="{304AAC63-0DA4-42CA-8F69-54AF84EDC0D7}"/>
    <cellStyle name="Comma 4 2 2 2 2 3 3" xfId="3811" xr:uid="{6FE1317C-4327-415B-BBAC-A24DD0ED8C25}"/>
    <cellStyle name="Comma 4 2 2 2 2 3 3 2" xfId="9447" xr:uid="{A78E560A-B743-4746-BD21-C40AAFD059C4}"/>
    <cellStyle name="Comma 4 2 2 2 2 3 4" xfId="6637" xr:uid="{AFAF1124-1503-4818-A7D8-FAD789A8AD2C}"/>
    <cellStyle name="Comma 4 2 2 2 2 4" xfId="1706" xr:uid="{35B7B56A-2DEB-4DE0-B992-7A72900445B5}"/>
    <cellStyle name="Comma 4 2 2 2 2 4 2" xfId="4516" xr:uid="{397B4970-611E-484E-8220-4AF2D5BF4E3E}"/>
    <cellStyle name="Comma 4 2 2 2 2 4 2 2" xfId="10152" xr:uid="{30EB3BAE-92EB-478C-A6D4-EB67AA0B8A35}"/>
    <cellStyle name="Comma 4 2 2 2 2 4 3" xfId="7342" xr:uid="{23E29A87-8977-4E0C-AF2E-25BEFCE1A020}"/>
    <cellStyle name="Comma 4 2 2 2 2 5" xfId="3115" xr:uid="{61EA831C-A2B4-4AFD-8DDF-6BC6F2BE1244}"/>
    <cellStyle name="Comma 4 2 2 2 2 5 2" xfId="8751" xr:uid="{0FB6173C-EF21-4D38-8FFE-AAD9C09D03EB}"/>
    <cellStyle name="Comma 4 2 2 2 2 6" xfId="5941" xr:uid="{68FB2D90-C63E-4356-BFCD-978CF0E0C50C}"/>
    <cellStyle name="Comma 4 2 2 2 3" xfId="477" xr:uid="{E151E8EA-725A-4661-9FC0-BDE8D2B4F1E4}"/>
    <cellStyle name="Comma 4 2 2 2 3 2" xfId="1173" xr:uid="{FEDA8ADA-9281-4CC8-B36B-FF580987DA27}"/>
    <cellStyle name="Comma 4 2 2 2 3 2 2" xfId="2574" xr:uid="{64170BAD-F8A0-4CD9-8406-A8924377B339}"/>
    <cellStyle name="Comma 4 2 2 2 3 2 2 2" xfId="5384" xr:uid="{8F6AEBCF-E22F-4322-85B0-69F57049B5D6}"/>
    <cellStyle name="Comma 4 2 2 2 3 2 2 2 2" xfId="11020" xr:uid="{B3FF4650-3A56-4D79-9214-9F23BBE7FA5D}"/>
    <cellStyle name="Comma 4 2 2 2 3 2 2 3" xfId="8210" xr:uid="{78496638-F8B2-42FB-A814-C9B64B6B1F35}"/>
    <cellStyle name="Comma 4 2 2 2 3 2 3" xfId="3983" xr:uid="{086F8D22-74F6-4BED-A2AC-FA2953012791}"/>
    <cellStyle name="Comma 4 2 2 2 3 2 3 2" xfId="9619" xr:uid="{EA3BD9FF-F56E-484B-8AC7-3B216425A64B}"/>
    <cellStyle name="Comma 4 2 2 2 3 2 4" xfId="6809" xr:uid="{9A7E6964-AFF9-4A5A-8C2E-845AFF3F38AA}"/>
    <cellStyle name="Comma 4 2 2 2 3 3" xfId="1878" xr:uid="{A7D40B0D-89AB-49DB-9C5F-E8E71ADB9349}"/>
    <cellStyle name="Comma 4 2 2 2 3 3 2" xfId="4688" xr:uid="{6E077D3F-AC13-4D8F-B929-5B731B356243}"/>
    <cellStyle name="Comma 4 2 2 2 3 3 2 2" xfId="10324" xr:uid="{7C628DD3-AE42-4D1C-BB61-3D278BF2DE68}"/>
    <cellStyle name="Comma 4 2 2 2 3 3 3" xfId="7514" xr:uid="{6D1B027F-DA55-4911-9363-BF20A57D5647}"/>
    <cellStyle name="Comma 4 2 2 2 3 4" xfId="3287" xr:uid="{9F170FEE-8A44-46EE-9566-98D12EC3D190}"/>
    <cellStyle name="Comma 4 2 2 2 3 4 2" xfId="8923" xr:uid="{37116E5E-0463-4559-A9DD-38794DC5C597}"/>
    <cellStyle name="Comma 4 2 2 2 3 5" xfId="6113" xr:uid="{F6D69BF2-33BD-458B-8A1D-A09AB8DB73D7}"/>
    <cellStyle name="Comma 4 2 2 2 4" xfId="829" xr:uid="{AD220D6E-353E-4AC7-BBC2-741361AB1C99}"/>
    <cellStyle name="Comma 4 2 2 2 4 2" xfId="2230" xr:uid="{EDCA57A5-0244-4B59-A702-6D44D59A278C}"/>
    <cellStyle name="Comma 4 2 2 2 4 2 2" xfId="5040" xr:uid="{47365876-CBA8-4293-8F49-174256727951}"/>
    <cellStyle name="Comma 4 2 2 2 4 2 2 2" xfId="10676" xr:uid="{8EE1A705-CBE6-4F94-8239-027936D759AD}"/>
    <cellStyle name="Comma 4 2 2 2 4 2 3" xfId="7866" xr:uid="{1CE0DB7F-7712-4CC3-9ED4-CD88606D7A7C}"/>
    <cellStyle name="Comma 4 2 2 2 4 3" xfId="3639" xr:uid="{0C8D95D4-0658-4142-BB63-43DBB58A167D}"/>
    <cellStyle name="Comma 4 2 2 2 4 3 2" xfId="9275" xr:uid="{A9F412E6-FC16-4DFC-8739-4C4A80765338}"/>
    <cellStyle name="Comma 4 2 2 2 4 4" xfId="6465" xr:uid="{9439700D-9A58-4ABD-B0B2-D8671C283937}"/>
    <cellStyle name="Comma 4 2 2 2 5" xfId="1534" xr:uid="{F28C5C3E-B143-4050-BCD1-86661D46155E}"/>
    <cellStyle name="Comma 4 2 2 2 5 2" xfId="4344" xr:uid="{AD1270AB-0A00-4257-9A2F-4E7593112C73}"/>
    <cellStyle name="Comma 4 2 2 2 5 2 2" xfId="9980" xr:uid="{807DB6D6-809D-481D-A1C3-A9AE65D3C628}"/>
    <cellStyle name="Comma 4 2 2 2 5 3" xfId="7170" xr:uid="{DCE3FCF6-7214-4BFE-848A-53444F9DD6D0}"/>
    <cellStyle name="Comma 4 2 2 2 6" xfId="2943" xr:uid="{F3FD7A80-3506-47F4-9832-854B8F096EFC}"/>
    <cellStyle name="Comma 4 2 2 2 6 2" xfId="8579" xr:uid="{45FEDD74-DE3E-439C-A146-E86BC9894A39}"/>
    <cellStyle name="Comma 4 2 2 2 7" xfId="5769" xr:uid="{443E0423-3F67-400C-834A-DE8CA0504174}"/>
    <cellStyle name="Comma 4 2 2 3" xfId="225" xr:uid="{8B90416E-17F9-46B8-9D1F-01507728970C}"/>
    <cellStyle name="Comma 4 2 2 3 2" xfId="569" xr:uid="{0E719C2E-F79C-46B6-83F8-BB479B9B0E35}"/>
    <cellStyle name="Comma 4 2 2 3 2 2" xfId="1265" xr:uid="{BF9DB44A-CAB4-442B-B19D-73599538F3E4}"/>
    <cellStyle name="Comma 4 2 2 3 2 2 2" xfId="2666" xr:uid="{96B22243-2555-488C-A73B-D9609BAE1FE0}"/>
    <cellStyle name="Comma 4 2 2 3 2 2 2 2" xfId="5476" xr:uid="{AA34960A-2DA6-4F3D-8CC4-BF7F2405C873}"/>
    <cellStyle name="Comma 4 2 2 3 2 2 2 2 2" xfId="11112" xr:uid="{0AA96886-C9D3-4255-BF00-0DBD7CED0006}"/>
    <cellStyle name="Comma 4 2 2 3 2 2 2 3" xfId="8302" xr:uid="{F1EE7A7F-2A83-4489-A002-AFC7CBE9E2D8}"/>
    <cellStyle name="Comma 4 2 2 3 2 2 3" xfId="4075" xr:uid="{73263E6D-8ECE-47EB-B1AC-CAFA7A2C1F57}"/>
    <cellStyle name="Comma 4 2 2 3 2 2 3 2" xfId="9711" xr:uid="{0D23FB47-D49E-41E3-AA70-F42EEAD4FCEB}"/>
    <cellStyle name="Comma 4 2 2 3 2 2 4" xfId="6901" xr:uid="{C38E963B-E885-4F04-AE71-225C54A6C98E}"/>
    <cellStyle name="Comma 4 2 2 3 2 3" xfId="1970" xr:uid="{C076D0BC-DA2E-437F-9CD9-6910870631B4}"/>
    <cellStyle name="Comma 4 2 2 3 2 3 2" xfId="4780" xr:uid="{033D1CCC-17BA-4B81-B1D3-F45111930432}"/>
    <cellStyle name="Comma 4 2 2 3 2 3 2 2" xfId="10416" xr:uid="{1030EE94-28AB-4962-958D-547803366F23}"/>
    <cellStyle name="Comma 4 2 2 3 2 3 3" xfId="7606" xr:uid="{B3579344-DAC7-4F8E-A96C-209614D0F6FC}"/>
    <cellStyle name="Comma 4 2 2 3 2 4" xfId="3379" xr:uid="{7660D0E7-050C-4FEC-85AD-4C754727B617}"/>
    <cellStyle name="Comma 4 2 2 3 2 4 2" xfId="9015" xr:uid="{9399A261-A5B4-41FA-9D4B-0513EFC6120C}"/>
    <cellStyle name="Comma 4 2 2 3 2 5" xfId="6205" xr:uid="{3DC2A930-246C-443D-8F3B-F3DA5BBBF12A}"/>
    <cellStyle name="Comma 4 2 2 3 3" xfId="921" xr:uid="{B046FE0D-7417-4691-A1C9-879D1699BC4B}"/>
    <cellStyle name="Comma 4 2 2 3 3 2" xfId="2322" xr:uid="{F91660A5-8FB4-42E6-9BD0-53D568BBF06E}"/>
    <cellStyle name="Comma 4 2 2 3 3 2 2" xfId="5132" xr:uid="{7973A7C5-8313-486E-9B34-E0184A4F8390}"/>
    <cellStyle name="Comma 4 2 2 3 3 2 2 2" xfId="10768" xr:uid="{59450D73-4020-426C-BF96-4B0934BB054F}"/>
    <cellStyle name="Comma 4 2 2 3 3 2 3" xfId="7958" xr:uid="{45889508-C593-42B6-A8B7-77A546E781DA}"/>
    <cellStyle name="Comma 4 2 2 3 3 3" xfId="3731" xr:uid="{2CD1F8BB-10E6-4AF9-A8BF-2AD98FD1CC1E}"/>
    <cellStyle name="Comma 4 2 2 3 3 3 2" xfId="9367" xr:uid="{2EE851EA-F245-4CE4-8B2B-458431F25056}"/>
    <cellStyle name="Comma 4 2 2 3 3 4" xfId="6557" xr:uid="{C790D8CE-5DB5-4ACC-93C8-D5AE90A26BE4}"/>
    <cellStyle name="Comma 4 2 2 3 4" xfId="1626" xr:uid="{2606ECA8-AB81-4EF1-AB27-C0F79B0D0F03}"/>
    <cellStyle name="Comma 4 2 2 3 4 2" xfId="4436" xr:uid="{AB464CF2-0D00-41DC-A26F-C7FAC8565379}"/>
    <cellStyle name="Comma 4 2 2 3 4 2 2" xfId="10072" xr:uid="{529005CB-9A24-4299-823F-17BCB0601245}"/>
    <cellStyle name="Comma 4 2 2 3 4 3" xfId="7262" xr:uid="{B13AA378-7F70-48CC-AC46-FAA7FE418A4A}"/>
    <cellStyle name="Comma 4 2 2 3 5" xfId="3035" xr:uid="{75E4FD3F-8836-4A55-AC13-F22AE7741C13}"/>
    <cellStyle name="Comma 4 2 2 3 5 2" xfId="8671" xr:uid="{552148B6-C9F2-4D35-84E8-55DFCCFDB28A}"/>
    <cellStyle name="Comma 4 2 2 3 6" xfId="5861" xr:uid="{D45A72CA-9280-4C68-979E-5DE0AA9CAC1E}"/>
    <cellStyle name="Comma 4 2 2 4" xfId="397" xr:uid="{511A8887-C2DD-4BE5-BDB2-33D24202EB98}"/>
    <cellStyle name="Comma 4 2 2 4 2" xfId="1093" xr:uid="{628322E6-1B6E-44BA-9D7D-409481ECE1CD}"/>
    <cellStyle name="Comma 4 2 2 4 2 2" xfId="2494" xr:uid="{F3836F5A-8332-40C7-85BF-87D371F36163}"/>
    <cellStyle name="Comma 4 2 2 4 2 2 2" xfId="5304" xr:uid="{A1438F1D-F0E1-409C-B058-FED85ABB0CD6}"/>
    <cellStyle name="Comma 4 2 2 4 2 2 2 2" xfId="10940" xr:uid="{9F64D578-EBA3-4F17-BEF0-472EFF4DE970}"/>
    <cellStyle name="Comma 4 2 2 4 2 2 3" xfId="8130" xr:uid="{86061C34-CBC8-4120-9B1E-42663CB4FE06}"/>
    <cellStyle name="Comma 4 2 2 4 2 3" xfId="3903" xr:uid="{CC8FF409-F2A4-4728-8983-7B880CBE7A29}"/>
    <cellStyle name="Comma 4 2 2 4 2 3 2" xfId="9539" xr:uid="{3C1FEC5C-24EB-4975-80F0-A57701CAE3C3}"/>
    <cellStyle name="Comma 4 2 2 4 2 4" xfId="6729" xr:uid="{326258E9-DC62-4A3C-884B-24F06CA4F16D}"/>
    <cellStyle name="Comma 4 2 2 4 3" xfId="1798" xr:uid="{DE67F91E-61F3-4128-A317-6CD0F3238F92}"/>
    <cellStyle name="Comma 4 2 2 4 3 2" xfId="4608" xr:uid="{3F02C16F-E083-4879-82D1-C299D83A1E10}"/>
    <cellStyle name="Comma 4 2 2 4 3 2 2" xfId="10244" xr:uid="{0337AA8E-3ED2-4BDC-84E9-64BB29B30AEF}"/>
    <cellStyle name="Comma 4 2 2 4 3 3" xfId="7434" xr:uid="{FCC00FBC-09BD-4CF2-B796-EF922CCC4B34}"/>
    <cellStyle name="Comma 4 2 2 4 4" xfId="3207" xr:uid="{0511E198-901B-46F1-AE5D-73CCA35F8E6C}"/>
    <cellStyle name="Comma 4 2 2 4 4 2" xfId="8843" xr:uid="{7E1ADB20-C9C1-4851-8B4A-9C2BDCF64ACE}"/>
    <cellStyle name="Comma 4 2 2 4 5" xfId="6033" xr:uid="{16726E7C-D9C0-463E-88B3-EF7912282502}"/>
    <cellStyle name="Comma 4 2 2 5" xfId="749" xr:uid="{B59CBFE5-0837-44E1-8825-502BB64D4254}"/>
    <cellStyle name="Comma 4 2 2 5 2" xfId="2150" xr:uid="{C849BF13-B099-45A1-AF7A-F57EBB6458FF}"/>
    <cellStyle name="Comma 4 2 2 5 2 2" xfId="4960" xr:uid="{9BE2E34B-F43B-4D73-8065-B92D2166927F}"/>
    <cellStyle name="Comma 4 2 2 5 2 2 2" xfId="10596" xr:uid="{A1EA5CAF-1E8F-4E8D-8A2F-6B408250BCB9}"/>
    <cellStyle name="Comma 4 2 2 5 2 3" xfId="7786" xr:uid="{9F62F286-6692-4D7B-9598-D9B51FA5DA66}"/>
    <cellStyle name="Comma 4 2 2 5 3" xfId="3559" xr:uid="{4AB37655-FD75-4615-9EAF-493F70D3CF72}"/>
    <cellStyle name="Comma 4 2 2 5 3 2" xfId="9195" xr:uid="{3C1DE92E-2B47-4DD1-BFCD-1266F78E4C80}"/>
    <cellStyle name="Comma 4 2 2 5 4" xfId="6385" xr:uid="{EC99D705-364C-4EF5-8A21-1F6FEBF67B47}"/>
    <cellStyle name="Comma 4 2 2 6" xfId="1454" xr:uid="{8FC0E111-9D09-4BC7-9881-2153701AE121}"/>
    <cellStyle name="Comma 4 2 2 6 2" xfId="4264" xr:uid="{003F98B8-4608-49C0-9D8E-486847547083}"/>
    <cellStyle name="Comma 4 2 2 6 2 2" xfId="9900" xr:uid="{412BA1BA-514E-4E52-85DD-F28B6A027320}"/>
    <cellStyle name="Comma 4 2 2 6 3" xfId="7090" xr:uid="{8AE80DAC-DC3B-483A-A9C7-F6335665E4A6}"/>
    <cellStyle name="Comma 4 2 2 7" xfId="2863" xr:uid="{4E1149C5-7341-4B71-AE4D-694A75BBCD71}"/>
    <cellStyle name="Comma 4 2 2 7 2" xfId="8499" xr:uid="{EED4C9AF-762E-472E-BB82-94AD8D09CA5B}"/>
    <cellStyle name="Comma 4 2 2 8" xfId="5689" xr:uid="{F8483ABC-8F39-4E85-A0AB-5775BFF43B04}"/>
    <cellStyle name="Comma 4 2 3" xfId="101" xr:uid="{FE44A9AF-17EA-4965-996F-EEF5DFBFF325}"/>
    <cellStyle name="Comma 4 2 3 2" xfId="273" xr:uid="{33E91DFC-CDA8-4F94-AD22-C61AADD03ED4}"/>
    <cellStyle name="Comma 4 2 3 2 2" xfId="617" xr:uid="{93AD6F40-A827-4FCB-9D03-25F4DEC6A9CE}"/>
    <cellStyle name="Comma 4 2 3 2 2 2" xfId="1313" xr:uid="{13C22DA9-BCB3-47F1-AFDF-D2AD0F252165}"/>
    <cellStyle name="Comma 4 2 3 2 2 2 2" xfId="2714" xr:uid="{9D4AE2EC-54E7-442E-A0A2-ABB12404F0D0}"/>
    <cellStyle name="Comma 4 2 3 2 2 2 2 2" xfId="5524" xr:uid="{D5601E72-0404-49A0-B857-8507E0A5DC76}"/>
    <cellStyle name="Comma 4 2 3 2 2 2 2 2 2" xfId="11160" xr:uid="{8BD23D18-977B-4EF6-B599-C4FCA4AC5DB3}"/>
    <cellStyle name="Comma 4 2 3 2 2 2 2 3" xfId="8350" xr:uid="{E899D5CC-4E0B-4253-9BD6-35374DE4198E}"/>
    <cellStyle name="Comma 4 2 3 2 2 2 3" xfId="4123" xr:uid="{52E4050D-4CB2-4357-8B0D-FD90D7644B6E}"/>
    <cellStyle name="Comma 4 2 3 2 2 2 3 2" xfId="9759" xr:uid="{CCE387D2-F5BE-4470-9048-562FAA0ADBB3}"/>
    <cellStyle name="Comma 4 2 3 2 2 2 4" xfId="6949" xr:uid="{6AA99545-BD46-4FCE-86C7-B38929850638}"/>
    <cellStyle name="Comma 4 2 3 2 2 3" xfId="2018" xr:uid="{3DA0A303-5AC6-449D-9C61-4ABF6CA791ED}"/>
    <cellStyle name="Comma 4 2 3 2 2 3 2" xfId="4828" xr:uid="{9C71AE66-5A11-496F-A46B-D9DA7065AEB4}"/>
    <cellStyle name="Comma 4 2 3 2 2 3 2 2" xfId="10464" xr:uid="{091CB676-384C-45B2-9451-50189510E9C7}"/>
    <cellStyle name="Comma 4 2 3 2 2 3 3" xfId="7654" xr:uid="{78DEF86B-F1D7-4339-80C5-2C1633F88FFA}"/>
    <cellStyle name="Comma 4 2 3 2 2 4" xfId="3427" xr:uid="{9D34B0E8-B533-457D-841E-D883D397062C}"/>
    <cellStyle name="Comma 4 2 3 2 2 4 2" xfId="9063" xr:uid="{486C4222-E79B-4D60-A2D1-3675A633EC47}"/>
    <cellStyle name="Comma 4 2 3 2 2 5" xfId="6253" xr:uid="{FDCA13C2-4FE9-4647-A746-834D28091A7A}"/>
    <cellStyle name="Comma 4 2 3 2 3" xfId="969" xr:uid="{734F9156-DDB0-4B1D-8E08-809BC696AFF7}"/>
    <cellStyle name="Comma 4 2 3 2 3 2" xfId="2370" xr:uid="{24C1AE68-10B9-419E-81A2-669EE5896659}"/>
    <cellStyle name="Comma 4 2 3 2 3 2 2" xfId="5180" xr:uid="{BFCE6B9A-BEFC-47CE-8347-F6C76E1EA775}"/>
    <cellStyle name="Comma 4 2 3 2 3 2 2 2" xfId="10816" xr:uid="{EB7B85B4-91EE-4995-9C2B-EEEBBC0689C8}"/>
    <cellStyle name="Comma 4 2 3 2 3 2 3" xfId="8006" xr:uid="{881C57A5-FA18-41A4-9BC7-EE9E11A63180}"/>
    <cellStyle name="Comma 4 2 3 2 3 3" xfId="3779" xr:uid="{42ADF040-2031-47EE-8995-3A77564A58A3}"/>
    <cellStyle name="Comma 4 2 3 2 3 3 2" xfId="9415" xr:uid="{F97B24D7-7120-4D43-BE1F-782C9242D832}"/>
    <cellStyle name="Comma 4 2 3 2 3 4" xfId="6605" xr:uid="{8D689129-422F-4AF0-8114-77107CF6BF99}"/>
    <cellStyle name="Comma 4 2 3 2 4" xfId="1674" xr:uid="{0F536B15-BDFB-4F4D-B7F8-870C687B42F4}"/>
    <cellStyle name="Comma 4 2 3 2 4 2" xfId="4484" xr:uid="{02CA82E3-63FF-46AA-A277-D18CA8219729}"/>
    <cellStyle name="Comma 4 2 3 2 4 2 2" xfId="10120" xr:uid="{8AAC836F-1F09-485E-8892-4598ADD73C8A}"/>
    <cellStyle name="Comma 4 2 3 2 4 3" xfId="7310" xr:uid="{37F84EB7-B0BE-4F4D-BC24-CF68F6118789}"/>
    <cellStyle name="Comma 4 2 3 2 5" xfId="3083" xr:uid="{04DE5B99-9F7A-4B44-A89C-1B52627EF801}"/>
    <cellStyle name="Comma 4 2 3 2 5 2" xfId="8719" xr:uid="{4B536BDF-2E6C-4DCD-8205-CC875194E8BC}"/>
    <cellStyle name="Comma 4 2 3 2 6" xfId="5909" xr:uid="{922C0437-868F-4E13-BD8C-30F313D5B972}"/>
    <cellStyle name="Comma 4 2 3 3" xfId="445" xr:uid="{A0755629-AA3B-481A-9DB4-FB3652D2F7A4}"/>
    <cellStyle name="Comma 4 2 3 3 2" xfId="1141" xr:uid="{6734E0E5-690C-4361-B976-14949DFAA358}"/>
    <cellStyle name="Comma 4 2 3 3 2 2" xfId="2542" xr:uid="{EFF832B6-8484-46A4-A195-003FEE38D3E8}"/>
    <cellStyle name="Comma 4 2 3 3 2 2 2" xfId="5352" xr:uid="{4ACCA0A3-05CB-4AEB-BAF4-139AD5228F4B}"/>
    <cellStyle name="Comma 4 2 3 3 2 2 2 2" xfId="10988" xr:uid="{071D2D40-5E87-4332-B039-16A281BA0A5A}"/>
    <cellStyle name="Comma 4 2 3 3 2 2 3" xfId="8178" xr:uid="{FE940ED6-C13F-4911-8295-2875D8E5DFF8}"/>
    <cellStyle name="Comma 4 2 3 3 2 3" xfId="3951" xr:uid="{B7A3CF97-DEC4-41D9-87FB-0E7F2281314E}"/>
    <cellStyle name="Comma 4 2 3 3 2 3 2" xfId="9587" xr:uid="{B12F8440-D52F-4293-B829-FDAF51F4889B}"/>
    <cellStyle name="Comma 4 2 3 3 2 4" xfId="6777" xr:uid="{83B274C4-663A-4B78-843E-29B9B34827E8}"/>
    <cellStyle name="Comma 4 2 3 3 3" xfId="1846" xr:uid="{45BB63DE-AE99-4077-814C-C6B170C9D326}"/>
    <cellStyle name="Comma 4 2 3 3 3 2" xfId="4656" xr:uid="{3843921C-21E4-4674-ACB0-0EFE9648AAA5}"/>
    <cellStyle name="Comma 4 2 3 3 3 2 2" xfId="10292" xr:uid="{184DA09E-7FAC-4675-96A6-1FB5AB814823}"/>
    <cellStyle name="Comma 4 2 3 3 3 3" xfId="7482" xr:uid="{1C3AFA3C-2CB0-4CD7-A662-A3696C27623E}"/>
    <cellStyle name="Comma 4 2 3 3 4" xfId="3255" xr:uid="{ECD14BBA-CE78-42A7-A77C-6D5F830B6DF0}"/>
    <cellStyle name="Comma 4 2 3 3 4 2" xfId="8891" xr:uid="{35E8F787-040A-440F-9EFD-7AB44FB65F78}"/>
    <cellStyle name="Comma 4 2 3 3 5" xfId="6081" xr:uid="{B049F19E-F398-4EA5-AE67-58CBFA50BECB}"/>
    <cellStyle name="Comma 4 2 3 4" xfId="797" xr:uid="{8F31F59F-ED1B-45C3-A938-C46597AE26AA}"/>
    <cellStyle name="Comma 4 2 3 4 2" xfId="2198" xr:uid="{CB10012B-7CCB-478E-BD64-0843202437B5}"/>
    <cellStyle name="Comma 4 2 3 4 2 2" xfId="5008" xr:uid="{F1A8E62A-0732-47E4-A163-9BCFF729F178}"/>
    <cellStyle name="Comma 4 2 3 4 2 2 2" xfId="10644" xr:uid="{DAFEF52E-9704-484A-A8D8-6A08AF7C1250}"/>
    <cellStyle name="Comma 4 2 3 4 2 3" xfId="7834" xr:uid="{5368ECC6-D37F-4613-AB6D-BBBAC7FE2453}"/>
    <cellStyle name="Comma 4 2 3 4 3" xfId="3607" xr:uid="{1169721B-473A-4F55-9FAD-5C5BD53B25A4}"/>
    <cellStyle name="Comma 4 2 3 4 3 2" xfId="9243" xr:uid="{6958244B-60E4-4138-B200-18DC8110B003}"/>
    <cellStyle name="Comma 4 2 3 4 4" xfId="6433" xr:uid="{D08EC706-EACE-4014-B835-21A993C79179}"/>
    <cellStyle name="Comma 4 2 3 5" xfId="1502" xr:uid="{B6F59C07-528D-4311-AC27-A8E1D8538F81}"/>
    <cellStyle name="Comma 4 2 3 5 2" xfId="4312" xr:uid="{AD5C9E83-5634-4A8C-AAC5-B043421CDCEE}"/>
    <cellStyle name="Comma 4 2 3 5 2 2" xfId="9948" xr:uid="{5B4F3B63-57CD-4A5B-A9BD-9F4544BEE170}"/>
    <cellStyle name="Comma 4 2 3 5 3" xfId="7138" xr:uid="{CD022CA5-8474-4E52-85B8-FA5DE13D675B}"/>
    <cellStyle name="Comma 4 2 3 6" xfId="2911" xr:uid="{4E7264DE-9B95-4827-8FB2-4961179E21F1}"/>
    <cellStyle name="Comma 4 2 3 6 2" xfId="8547" xr:uid="{2AD623A3-753E-47C3-BBB7-663D6DC52F90}"/>
    <cellStyle name="Comma 4 2 3 7" xfId="5737" xr:uid="{02274352-F06F-4042-AC4B-6D936D27CE56}"/>
    <cellStyle name="Comma 4 2 4" xfId="193" xr:uid="{D24CFAC3-C7AC-4662-8F8E-7AD20C89B5EB}"/>
    <cellStyle name="Comma 4 2 4 2" xfId="537" xr:uid="{592E0D4B-EE10-4EEE-8F2A-B05778C6B2C3}"/>
    <cellStyle name="Comma 4 2 4 2 2" xfId="1233" xr:uid="{144284CE-753B-4765-9F44-D89E9CC29057}"/>
    <cellStyle name="Comma 4 2 4 2 2 2" xfId="2634" xr:uid="{3FD2B83F-C7F0-44FB-830F-FB4EEB872C03}"/>
    <cellStyle name="Comma 4 2 4 2 2 2 2" xfId="5444" xr:uid="{748825E1-84BA-4FB7-9757-80E3BF4A388E}"/>
    <cellStyle name="Comma 4 2 4 2 2 2 2 2" xfId="11080" xr:uid="{FC7FFEDB-BE51-4638-8C8A-8A28BC834348}"/>
    <cellStyle name="Comma 4 2 4 2 2 2 3" xfId="8270" xr:uid="{62B431D2-4D75-478B-ABB6-F8CAB0C278CA}"/>
    <cellStyle name="Comma 4 2 4 2 2 3" xfId="4043" xr:uid="{F15C411F-CE95-4FEA-8940-C600C7FDE153}"/>
    <cellStyle name="Comma 4 2 4 2 2 3 2" xfId="9679" xr:uid="{883796F6-528E-4361-A854-CAD9D7BB5E6D}"/>
    <cellStyle name="Comma 4 2 4 2 2 4" xfId="6869" xr:uid="{BAB9A2EC-B2E4-487A-A5C9-90487832E440}"/>
    <cellStyle name="Comma 4 2 4 2 3" xfId="1938" xr:uid="{A8184133-E776-47F4-812C-9A67D683B62A}"/>
    <cellStyle name="Comma 4 2 4 2 3 2" xfId="4748" xr:uid="{67AA13BC-7DC1-4BD4-9AA3-42956F3503B5}"/>
    <cellStyle name="Comma 4 2 4 2 3 2 2" xfId="10384" xr:uid="{7723960A-1E77-48B9-AE3A-93CFEED600E9}"/>
    <cellStyle name="Comma 4 2 4 2 3 3" xfId="7574" xr:uid="{FF849002-B9F6-40C6-BE3F-206B087F7FE0}"/>
    <cellStyle name="Comma 4 2 4 2 4" xfId="3347" xr:uid="{137581BE-3087-4900-8056-9B5C4BDD2656}"/>
    <cellStyle name="Comma 4 2 4 2 4 2" xfId="8983" xr:uid="{B2A9BD5A-5098-444B-86D0-D43A3FC99721}"/>
    <cellStyle name="Comma 4 2 4 2 5" xfId="6173" xr:uid="{8B983640-D3CB-42E3-92BC-8FB2D2673466}"/>
    <cellStyle name="Comma 4 2 4 3" xfId="889" xr:uid="{9F70FEBF-D989-4BFE-BD5E-75D3AA032814}"/>
    <cellStyle name="Comma 4 2 4 3 2" xfId="2290" xr:uid="{FFDB02F3-FEF7-458E-838E-8AF8F2FD90D1}"/>
    <cellStyle name="Comma 4 2 4 3 2 2" xfId="5100" xr:uid="{54678C08-BD78-453D-BCA3-3B7C66BB4730}"/>
    <cellStyle name="Comma 4 2 4 3 2 2 2" xfId="10736" xr:uid="{0C439B1F-F4BF-4030-9382-5EB492EE6283}"/>
    <cellStyle name="Comma 4 2 4 3 2 3" xfId="7926" xr:uid="{66BE0411-7EDB-4248-82FF-A7A834A85F2B}"/>
    <cellStyle name="Comma 4 2 4 3 3" xfId="3699" xr:uid="{15D55122-F8E0-47A6-951E-C17389E45D68}"/>
    <cellStyle name="Comma 4 2 4 3 3 2" xfId="9335" xr:uid="{239B69D1-FA53-4560-BD74-52788E63C995}"/>
    <cellStyle name="Comma 4 2 4 3 4" xfId="6525" xr:uid="{3142D521-42A7-4F95-8B14-CB8E4917CE23}"/>
    <cellStyle name="Comma 4 2 4 4" xfId="1594" xr:uid="{A7D610E3-8604-4691-9DD7-4274748AF7AA}"/>
    <cellStyle name="Comma 4 2 4 4 2" xfId="4404" xr:uid="{E84CAFDD-434A-4CDB-8B21-A006E90EFADC}"/>
    <cellStyle name="Comma 4 2 4 4 2 2" xfId="10040" xr:uid="{E6FFDECB-3EE5-465E-A84F-342B489D0818}"/>
    <cellStyle name="Comma 4 2 4 4 3" xfId="7230" xr:uid="{F7CB3E0D-E395-42EE-A3DF-046844443028}"/>
    <cellStyle name="Comma 4 2 4 5" xfId="3003" xr:uid="{7BE1AB07-8BD7-4BBB-B400-E3281A6DA17A}"/>
    <cellStyle name="Comma 4 2 4 5 2" xfId="8639" xr:uid="{0CE744F5-582D-4277-A9B4-83697D14F23E}"/>
    <cellStyle name="Comma 4 2 4 6" xfId="5829" xr:uid="{8AE57105-A76C-486F-B232-B9EB274EB4A4}"/>
    <cellStyle name="Comma 4 2 5" xfId="365" xr:uid="{1E43A584-352A-44EB-9205-C33B3FD4450C}"/>
    <cellStyle name="Comma 4 2 5 2" xfId="1061" xr:uid="{5AC7DC40-4E1A-4594-BC21-7BE7F9E838F4}"/>
    <cellStyle name="Comma 4 2 5 2 2" xfId="2462" xr:uid="{BEBD2D78-1CAF-4C14-887F-9591A1740CA0}"/>
    <cellStyle name="Comma 4 2 5 2 2 2" xfId="5272" xr:uid="{5BE1F074-A697-4172-AEE0-9D80573BEA47}"/>
    <cellStyle name="Comma 4 2 5 2 2 2 2" xfId="10908" xr:uid="{1A87CB1D-5BCC-4CD5-AEEB-600C04F91AFE}"/>
    <cellStyle name="Comma 4 2 5 2 2 3" xfId="8098" xr:uid="{A7D0B62F-864C-4603-AAD6-2F8DFB10541E}"/>
    <cellStyle name="Comma 4 2 5 2 3" xfId="3871" xr:uid="{729EAA39-724A-4404-801A-86A8D1101871}"/>
    <cellStyle name="Comma 4 2 5 2 3 2" xfId="9507" xr:uid="{B769A656-AEEC-406C-9924-10032DBC5B96}"/>
    <cellStyle name="Comma 4 2 5 2 4" xfId="6697" xr:uid="{798AA2E3-162A-43B2-B0CB-BD5387F47A7C}"/>
    <cellStyle name="Comma 4 2 5 3" xfId="1766" xr:uid="{5C965D25-213A-4415-888C-1E5E6FC9FD0F}"/>
    <cellStyle name="Comma 4 2 5 3 2" xfId="4576" xr:uid="{EA186EEF-974F-4C93-8664-1FBF82AE5CB7}"/>
    <cellStyle name="Comma 4 2 5 3 2 2" xfId="10212" xr:uid="{D15335B2-937C-4BF6-8E2D-70BD0CDADE16}"/>
    <cellStyle name="Comma 4 2 5 3 3" xfId="7402" xr:uid="{D649C1E8-949C-4FE2-AC9D-A0106883BCFA}"/>
    <cellStyle name="Comma 4 2 5 4" xfId="3175" xr:uid="{54C7DBA1-938E-4514-8A40-46F5FA8E66BE}"/>
    <cellStyle name="Comma 4 2 5 4 2" xfId="8811" xr:uid="{053916D0-5CE4-4CE5-BDC1-C7B2002D2C69}"/>
    <cellStyle name="Comma 4 2 5 5" xfId="6001" xr:uid="{E7498AA4-1D83-4A9E-892D-B23CAAF101D2}"/>
    <cellStyle name="Comma 4 2 6" xfId="717" xr:uid="{687F40DE-4C84-481B-A6EB-2663BA6500A6}"/>
    <cellStyle name="Comma 4 2 6 2" xfId="2118" xr:uid="{F6A525E5-EAD0-450E-84EF-CD56787D1610}"/>
    <cellStyle name="Comma 4 2 6 2 2" xfId="4928" xr:uid="{28547EBA-BC69-45C5-B2B0-49722DB9ABD0}"/>
    <cellStyle name="Comma 4 2 6 2 2 2" xfId="10564" xr:uid="{31DA2118-7550-48BF-957B-51EB54E3F00B}"/>
    <cellStyle name="Comma 4 2 6 2 3" xfId="7754" xr:uid="{5F0A618A-D970-41F1-A24F-D642D9AA4F33}"/>
    <cellStyle name="Comma 4 2 6 3" xfId="3527" xr:uid="{7EDBD017-B723-4A1A-98D7-E674BC809FB3}"/>
    <cellStyle name="Comma 4 2 6 3 2" xfId="9163" xr:uid="{2C2CF1B5-56A3-4EE9-8F9C-4BC5FBE34154}"/>
    <cellStyle name="Comma 4 2 6 4" xfId="6353" xr:uid="{2B50E0D7-564B-4731-B455-0A9BCE60C18B}"/>
    <cellStyle name="Comma 4 2 7" xfId="1422" xr:uid="{FE28AF03-0312-4E35-8C06-A61086D9651A}"/>
    <cellStyle name="Comma 4 2 7 2" xfId="4232" xr:uid="{E75114FE-E7AA-4C52-85D4-48A13F202EB5}"/>
    <cellStyle name="Comma 4 2 7 2 2" xfId="9868" xr:uid="{FD608BD7-1A64-4A2F-A589-26E5157FBF82}"/>
    <cellStyle name="Comma 4 2 7 3" xfId="7058" xr:uid="{D1647E72-ACB9-4ED3-9FBE-EFFCB7E0BE40}"/>
    <cellStyle name="Comma 4 2 8" xfId="2831" xr:uid="{BB837084-F4F2-4213-B0E2-988E8D42C9A2}"/>
    <cellStyle name="Comma 4 2 8 2" xfId="8467" xr:uid="{15C9CB8E-E26F-4217-8540-CFBBEECA3F4A}"/>
    <cellStyle name="Comma 4 2 9" xfId="5657" xr:uid="{1DD8CCBC-7DFE-4A51-95A9-21B9B716A506}"/>
    <cellStyle name="Comma 4 3" xfId="41" xr:uid="{243AACE7-606A-44BE-A666-1692BE50D76B}"/>
    <cellStyle name="Comma 4 3 2" xfId="121" xr:uid="{FFCB2501-494F-4F41-BF98-1E06C11F244E}"/>
    <cellStyle name="Comma 4 3 2 2" xfId="293" xr:uid="{BFA8DD32-C6BF-4447-887B-4DAF00E8D4D1}"/>
    <cellStyle name="Comma 4 3 2 2 2" xfId="637" xr:uid="{59379DE0-E7FD-42D6-B644-724C94AA483E}"/>
    <cellStyle name="Comma 4 3 2 2 2 2" xfId="1333" xr:uid="{687A11A5-2521-4D0E-B698-9D0EDEE2568C}"/>
    <cellStyle name="Comma 4 3 2 2 2 2 2" xfId="2734" xr:uid="{D3F12624-D2F7-4C3C-890D-8DD7CD1B650D}"/>
    <cellStyle name="Comma 4 3 2 2 2 2 2 2" xfId="5544" xr:uid="{3F79B097-A3D4-42B7-8A59-F215C3937907}"/>
    <cellStyle name="Comma 4 3 2 2 2 2 2 2 2" xfId="11180" xr:uid="{A7B65ECE-9426-4570-AD0A-460AE2B7D3A4}"/>
    <cellStyle name="Comma 4 3 2 2 2 2 2 3" xfId="8370" xr:uid="{3CC64B5E-095E-4D8B-B4F1-EA0681F8C231}"/>
    <cellStyle name="Comma 4 3 2 2 2 2 3" xfId="4143" xr:uid="{495ACF8D-C047-4172-B4DE-02D9B1F923F9}"/>
    <cellStyle name="Comma 4 3 2 2 2 2 3 2" xfId="9779" xr:uid="{A37F4773-7E8C-4A8B-AF14-D594455C36D1}"/>
    <cellStyle name="Comma 4 3 2 2 2 2 4" xfId="6969" xr:uid="{E5D4CEE1-ECEC-4702-8656-9CD2AD22FD0F}"/>
    <cellStyle name="Comma 4 3 2 2 2 3" xfId="2038" xr:uid="{E18DE1D8-2509-42DB-B6A1-79EC942C36FF}"/>
    <cellStyle name="Comma 4 3 2 2 2 3 2" xfId="4848" xr:uid="{298A47EB-6476-4EBE-B9A2-D094C6BDD0DD}"/>
    <cellStyle name="Comma 4 3 2 2 2 3 2 2" xfId="10484" xr:uid="{FB98659E-CC84-48B3-AFB1-A2EF27CBF4DB}"/>
    <cellStyle name="Comma 4 3 2 2 2 3 3" xfId="7674" xr:uid="{69837851-ED67-4370-9C81-D8B3044BEE46}"/>
    <cellStyle name="Comma 4 3 2 2 2 4" xfId="3447" xr:uid="{0B31D1A5-25D2-41E7-83DA-5FE43F2728FD}"/>
    <cellStyle name="Comma 4 3 2 2 2 4 2" xfId="9083" xr:uid="{7E2EFE5F-2624-4D17-AE96-7E924A91D2ED}"/>
    <cellStyle name="Comma 4 3 2 2 2 5" xfId="6273" xr:uid="{DD3696D6-FC48-4083-93EF-26560D53F904}"/>
    <cellStyle name="Comma 4 3 2 2 3" xfId="989" xr:uid="{6C64FAFA-699F-4036-8814-D143136CEFE6}"/>
    <cellStyle name="Comma 4 3 2 2 3 2" xfId="2390" xr:uid="{7E77E4D6-AE43-47C9-A7CE-F688368AAFAB}"/>
    <cellStyle name="Comma 4 3 2 2 3 2 2" xfId="5200" xr:uid="{3BC64B13-C1F5-4A6F-9FBD-97D1D3B32F3A}"/>
    <cellStyle name="Comma 4 3 2 2 3 2 2 2" xfId="10836" xr:uid="{284E3504-C354-4098-9ABF-078B2C9E0015}"/>
    <cellStyle name="Comma 4 3 2 2 3 2 3" xfId="8026" xr:uid="{8BDCE81D-B0ED-4731-80DB-7E5967ADD197}"/>
    <cellStyle name="Comma 4 3 2 2 3 3" xfId="3799" xr:uid="{7F7416F9-88E9-46E5-8620-53A21D44410B}"/>
    <cellStyle name="Comma 4 3 2 2 3 3 2" xfId="9435" xr:uid="{D394CCA0-A582-4000-814C-F5A0A63BFDF9}"/>
    <cellStyle name="Comma 4 3 2 2 3 4" xfId="6625" xr:uid="{887DD5BA-227E-47EE-B146-93A52258332D}"/>
    <cellStyle name="Comma 4 3 2 2 4" xfId="1694" xr:uid="{49FEAA85-2EEC-4121-BB90-5F7232592CF7}"/>
    <cellStyle name="Comma 4 3 2 2 4 2" xfId="4504" xr:uid="{DB625BC4-CBE6-4BD3-BBAC-317D45C60145}"/>
    <cellStyle name="Comma 4 3 2 2 4 2 2" xfId="10140" xr:uid="{1A198F11-96ED-4303-81C2-21058AB84170}"/>
    <cellStyle name="Comma 4 3 2 2 4 3" xfId="7330" xr:uid="{67FAA567-32EC-4664-8CFE-194C387980A1}"/>
    <cellStyle name="Comma 4 3 2 2 5" xfId="3103" xr:uid="{E346D010-AD04-4469-8B38-965518AD2F3B}"/>
    <cellStyle name="Comma 4 3 2 2 5 2" xfId="8739" xr:uid="{A690FE4D-4F36-4FAD-8BDD-A2979ECA3E67}"/>
    <cellStyle name="Comma 4 3 2 2 6" xfId="5929" xr:uid="{C14F299B-3D84-434A-9042-9DA14C98921E}"/>
    <cellStyle name="Comma 4 3 2 3" xfId="465" xr:uid="{EBA6520D-F664-40B2-9B86-4DF16DF73FA7}"/>
    <cellStyle name="Comma 4 3 2 3 2" xfId="1161" xr:uid="{1B8FB190-3362-470A-AE2A-CD7662785DC5}"/>
    <cellStyle name="Comma 4 3 2 3 2 2" xfId="2562" xr:uid="{8969BBCD-ECFC-44D1-B10E-669CA4017FC8}"/>
    <cellStyle name="Comma 4 3 2 3 2 2 2" xfId="5372" xr:uid="{E7CEF707-2749-43B2-95BF-E6A0D4352FBC}"/>
    <cellStyle name="Comma 4 3 2 3 2 2 2 2" xfId="11008" xr:uid="{0E0DF387-A30A-44D0-895A-18A898899DC4}"/>
    <cellStyle name="Comma 4 3 2 3 2 2 3" xfId="8198" xr:uid="{2ED87D8A-0438-4727-B9AA-FA759EC8515F}"/>
    <cellStyle name="Comma 4 3 2 3 2 3" xfId="3971" xr:uid="{4B2C5CC0-F419-4642-AB01-8B5EFAEE939C}"/>
    <cellStyle name="Comma 4 3 2 3 2 3 2" xfId="9607" xr:uid="{EB5F1F4F-BD38-45F8-B27E-310677E4CF55}"/>
    <cellStyle name="Comma 4 3 2 3 2 4" xfId="6797" xr:uid="{7B0885ED-DC96-447B-B49A-BE58E29C94C7}"/>
    <cellStyle name="Comma 4 3 2 3 3" xfId="1866" xr:uid="{9BA97FE2-333D-454B-A701-1D74767280B4}"/>
    <cellStyle name="Comma 4 3 2 3 3 2" xfId="4676" xr:uid="{8100919B-7176-4256-B84D-34FD61F8BAA9}"/>
    <cellStyle name="Comma 4 3 2 3 3 2 2" xfId="10312" xr:uid="{AC63F8DE-4E8E-43B1-BAF1-BEBAFC826C0A}"/>
    <cellStyle name="Comma 4 3 2 3 3 3" xfId="7502" xr:uid="{27F1E6C6-5E82-4A2C-AA83-92A8799D4A0D}"/>
    <cellStyle name="Comma 4 3 2 3 4" xfId="3275" xr:uid="{ADC37975-8431-46B4-AB0E-472488021D65}"/>
    <cellStyle name="Comma 4 3 2 3 4 2" xfId="8911" xr:uid="{7EE59EBD-81AC-4B8C-A8F5-9BCBF135648F}"/>
    <cellStyle name="Comma 4 3 2 3 5" xfId="6101" xr:uid="{F1D5BAFC-7852-47AF-8498-CE2E3458514F}"/>
    <cellStyle name="Comma 4 3 2 4" xfId="817" xr:uid="{B55A5670-8E2E-4037-B36E-5A31298C8654}"/>
    <cellStyle name="Comma 4 3 2 4 2" xfId="2218" xr:uid="{75638E6D-47DF-4672-9FD6-96B0B900B469}"/>
    <cellStyle name="Comma 4 3 2 4 2 2" xfId="5028" xr:uid="{B92FFB53-C280-42F2-94EF-B066A2D6C18B}"/>
    <cellStyle name="Comma 4 3 2 4 2 2 2" xfId="10664" xr:uid="{A49B0578-5EC2-4E37-8657-A9296AE9C8C9}"/>
    <cellStyle name="Comma 4 3 2 4 2 3" xfId="7854" xr:uid="{6E65B2EE-1892-4880-8E42-FE9732647312}"/>
    <cellStyle name="Comma 4 3 2 4 3" xfId="3627" xr:uid="{765FF1FD-87FD-4342-A988-ECC604704A17}"/>
    <cellStyle name="Comma 4 3 2 4 3 2" xfId="9263" xr:uid="{A7F15400-AC44-42A7-AB63-7464BCFCC793}"/>
    <cellStyle name="Comma 4 3 2 4 4" xfId="6453" xr:uid="{C1DCD5C3-DC56-4074-B36D-3908BB58A6F1}"/>
    <cellStyle name="Comma 4 3 2 5" xfId="1522" xr:uid="{F4F2C3A0-1B77-485F-8F86-8B5288C3FA0B}"/>
    <cellStyle name="Comma 4 3 2 5 2" xfId="4332" xr:uid="{2AE535D4-09B0-4D77-B09C-A0C946682761}"/>
    <cellStyle name="Comma 4 3 2 5 2 2" xfId="9968" xr:uid="{D5E18F21-FF51-4231-B060-5F9D62AB6042}"/>
    <cellStyle name="Comma 4 3 2 5 3" xfId="7158" xr:uid="{2718FF51-027A-49EE-8776-FE3F10C885DA}"/>
    <cellStyle name="Comma 4 3 2 6" xfId="2931" xr:uid="{EAEC05BE-E7FA-4082-A9DC-776A208C2B00}"/>
    <cellStyle name="Comma 4 3 2 6 2" xfId="8567" xr:uid="{9AEAA9AC-1AE5-4914-B6D8-66B3AA3F53D8}"/>
    <cellStyle name="Comma 4 3 2 7" xfId="5757" xr:uid="{50410CED-F063-462F-80E6-4D8FE2FF9785}"/>
    <cellStyle name="Comma 4 3 3" xfId="213" xr:uid="{8629E26F-25B6-443F-B2B1-804F4FBA6525}"/>
    <cellStyle name="Comma 4 3 3 2" xfId="557" xr:uid="{B8FDA97A-F11D-4779-8C6D-4005165C897B}"/>
    <cellStyle name="Comma 4 3 3 2 2" xfId="1253" xr:uid="{B1B1A495-498F-4AE0-9556-33A026793F66}"/>
    <cellStyle name="Comma 4 3 3 2 2 2" xfId="2654" xr:uid="{2263BAB5-0552-4266-BCE4-7AE5B01D68C8}"/>
    <cellStyle name="Comma 4 3 3 2 2 2 2" xfId="5464" xr:uid="{5F89EA9A-ABB5-462C-B5BC-28B5CBDB7B23}"/>
    <cellStyle name="Comma 4 3 3 2 2 2 2 2" xfId="11100" xr:uid="{E6392CB3-D85B-4ABD-9FAE-0396CC41A4D6}"/>
    <cellStyle name="Comma 4 3 3 2 2 2 3" xfId="8290" xr:uid="{98E30D0A-DC0F-42BB-A5E1-852D1DF13C7E}"/>
    <cellStyle name="Comma 4 3 3 2 2 3" xfId="4063" xr:uid="{E055F06C-8668-4813-8297-B8B1B3454A6E}"/>
    <cellStyle name="Comma 4 3 3 2 2 3 2" xfId="9699" xr:uid="{5926315F-1346-454B-866E-4AA0338DD41F}"/>
    <cellStyle name="Comma 4 3 3 2 2 4" xfId="6889" xr:uid="{0F37CA5D-FF92-4E3E-BA7D-D9122596B8D0}"/>
    <cellStyle name="Comma 4 3 3 2 3" xfId="1958" xr:uid="{ABBA73C8-32B3-4562-B10F-432CEA26F5DD}"/>
    <cellStyle name="Comma 4 3 3 2 3 2" xfId="4768" xr:uid="{6C703DBD-4C9F-4897-B6F3-C09906C79AFE}"/>
    <cellStyle name="Comma 4 3 3 2 3 2 2" xfId="10404" xr:uid="{00988DF3-D407-4C03-9643-C3A3BA60F0B1}"/>
    <cellStyle name="Comma 4 3 3 2 3 3" xfId="7594" xr:uid="{073F96F4-BDB8-4A6A-9F39-6BE15252364B}"/>
    <cellStyle name="Comma 4 3 3 2 4" xfId="3367" xr:uid="{E13763B8-F59C-408D-A6BF-3E1CD839C5DF}"/>
    <cellStyle name="Comma 4 3 3 2 4 2" xfId="9003" xr:uid="{9ED3B7EE-ADF3-466A-9DD6-F2467AD35D1B}"/>
    <cellStyle name="Comma 4 3 3 2 5" xfId="6193" xr:uid="{9F97DF55-12F5-4E6D-B1FA-50A3A43161BA}"/>
    <cellStyle name="Comma 4 3 3 3" xfId="909" xr:uid="{B6438F2F-8104-4D89-BAFE-32A8B228E977}"/>
    <cellStyle name="Comma 4 3 3 3 2" xfId="2310" xr:uid="{31DB3686-82C0-49D3-B6B6-39D54514A7EF}"/>
    <cellStyle name="Comma 4 3 3 3 2 2" xfId="5120" xr:uid="{CFC66414-6330-4B23-B2D7-5F76838C8639}"/>
    <cellStyle name="Comma 4 3 3 3 2 2 2" xfId="10756" xr:uid="{CBCCEF5A-ABA1-4A02-8011-8269349CF4EC}"/>
    <cellStyle name="Comma 4 3 3 3 2 3" xfId="7946" xr:uid="{F45894AB-0F61-4071-8279-11C369783385}"/>
    <cellStyle name="Comma 4 3 3 3 3" xfId="3719" xr:uid="{6E452F5B-1B4E-44F6-ACD8-D03D8A0C1787}"/>
    <cellStyle name="Comma 4 3 3 3 3 2" xfId="9355" xr:uid="{0AE15F48-B839-44EE-9BC9-5C971F494E59}"/>
    <cellStyle name="Comma 4 3 3 3 4" xfId="6545" xr:uid="{5BE5C493-CA77-44A1-8B8A-F59028689EB3}"/>
    <cellStyle name="Comma 4 3 3 4" xfId="1614" xr:uid="{04BD0038-572B-4CB1-80E3-C5E66DA96FC2}"/>
    <cellStyle name="Comma 4 3 3 4 2" xfId="4424" xr:uid="{789734EC-7092-40B2-A364-CEAD8D8C9B3F}"/>
    <cellStyle name="Comma 4 3 3 4 2 2" xfId="10060" xr:uid="{70DD3062-27D9-4C0A-9277-F5D2009ABBB9}"/>
    <cellStyle name="Comma 4 3 3 4 3" xfId="7250" xr:uid="{319FC01A-2218-4097-9999-29DE4EE381E8}"/>
    <cellStyle name="Comma 4 3 3 5" xfId="3023" xr:uid="{EC14E631-F0A0-42CB-B7E0-730BB4FAC776}"/>
    <cellStyle name="Comma 4 3 3 5 2" xfId="8659" xr:uid="{5870BA76-3AF2-4834-91EC-4A253AE877D8}"/>
    <cellStyle name="Comma 4 3 3 6" xfId="5849" xr:uid="{542EA9BE-8890-4F1B-810F-5D38D14F04EA}"/>
    <cellStyle name="Comma 4 3 4" xfId="385" xr:uid="{83C7375F-751B-49EF-8A8E-445081110256}"/>
    <cellStyle name="Comma 4 3 4 2" xfId="1081" xr:uid="{6EB34EEB-7C48-4F45-99DA-8DE24181D3E2}"/>
    <cellStyle name="Comma 4 3 4 2 2" xfId="2482" xr:uid="{DC7B772E-6A9E-471C-B595-B031BE594BA8}"/>
    <cellStyle name="Comma 4 3 4 2 2 2" xfId="5292" xr:uid="{17575763-B954-40A4-82DC-132AED50FCCA}"/>
    <cellStyle name="Comma 4 3 4 2 2 2 2" xfId="10928" xr:uid="{9FC702DC-3E96-4042-88A6-B9D8A6E8A295}"/>
    <cellStyle name="Comma 4 3 4 2 2 3" xfId="8118" xr:uid="{81CB590B-F41E-4335-9C99-F66F8620DF28}"/>
    <cellStyle name="Comma 4 3 4 2 3" xfId="3891" xr:uid="{80615A3F-39F7-4E36-9D54-8B99C94BC21C}"/>
    <cellStyle name="Comma 4 3 4 2 3 2" xfId="9527" xr:uid="{4E80BA54-B642-4CFE-AF01-F0CFE9D632CD}"/>
    <cellStyle name="Comma 4 3 4 2 4" xfId="6717" xr:uid="{29580220-57FD-4658-B1B4-D81FBABFEF29}"/>
    <cellStyle name="Comma 4 3 4 3" xfId="1786" xr:uid="{19877810-8AC3-47B8-854B-FDA9A8D410D0}"/>
    <cellStyle name="Comma 4 3 4 3 2" xfId="4596" xr:uid="{870F624D-95F0-4B98-908A-1583B5932BD1}"/>
    <cellStyle name="Comma 4 3 4 3 2 2" xfId="10232" xr:uid="{2163012D-B498-4F5E-AE6B-3150A3E72C5E}"/>
    <cellStyle name="Comma 4 3 4 3 3" xfId="7422" xr:uid="{D702DC50-4CE2-4FB9-BD37-61969CC3ABB3}"/>
    <cellStyle name="Comma 4 3 4 4" xfId="3195" xr:uid="{D0E22C71-B5BA-4135-A3E5-6C00632B6EF0}"/>
    <cellStyle name="Comma 4 3 4 4 2" xfId="8831" xr:uid="{D45391A2-33C9-4FFC-A566-ED558697FDD3}"/>
    <cellStyle name="Comma 4 3 4 5" xfId="6021" xr:uid="{36604B74-8A92-4BA3-B411-B74B5037E7C3}"/>
    <cellStyle name="Comma 4 3 5" xfId="737" xr:uid="{1FCB78DE-42A6-47A4-9411-EB22AED76EDA}"/>
    <cellStyle name="Comma 4 3 5 2" xfId="2138" xr:uid="{EA648DD9-4AE5-4E85-8D06-B1CC48AFAEFB}"/>
    <cellStyle name="Comma 4 3 5 2 2" xfId="4948" xr:uid="{EBBDA8A3-20DA-48B5-A1FA-9729AB80C4AA}"/>
    <cellStyle name="Comma 4 3 5 2 2 2" xfId="10584" xr:uid="{C7A19E27-DD10-4BC3-8039-BAE08AA3465E}"/>
    <cellStyle name="Comma 4 3 5 2 3" xfId="7774" xr:uid="{AF5A00C1-A303-405D-A495-AEBB2F60BA54}"/>
    <cellStyle name="Comma 4 3 5 3" xfId="3547" xr:uid="{86619531-5B65-4449-8437-79A932C1AD8D}"/>
    <cellStyle name="Comma 4 3 5 3 2" xfId="9183" xr:uid="{D40CF4A2-4AF9-478F-BB2D-89139BB4AE29}"/>
    <cellStyle name="Comma 4 3 5 4" xfId="6373" xr:uid="{2EEE1699-4F03-4CAA-9F35-2869C390447C}"/>
    <cellStyle name="Comma 4 3 6" xfId="1442" xr:uid="{E6223F38-D6BC-414A-8AD0-8CF7A1A67434}"/>
    <cellStyle name="Comma 4 3 6 2" xfId="4252" xr:uid="{F9ED5A0B-78CA-4BBC-B75D-059D87562277}"/>
    <cellStyle name="Comma 4 3 6 2 2" xfId="9888" xr:uid="{6438A060-79A0-49C8-95BF-1E9F50403ED8}"/>
    <cellStyle name="Comma 4 3 6 3" xfId="7078" xr:uid="{E32581EF-4DE7-4D5E-971B-F9441CC17ADC}"/>
    <cellStyle name="Comma 4 3 7" xfId="2851" xr:uid="{839E6CF4-03B8-48CF-B4C1-AA5F8BE9BBC7}"/>
    <cellStyle name="Comma 4 3 7 2" xfId="8487" xr:uid="{6ADDFAF8-A550-4F80-9AE1-FEB168A2990D}"/>
    <cellStyle name="Comma 4 3 8" xfId="5677" xr:uid="{F9C78A55-C393-4FAD-B8B6-E5BE7D8AB710}"/>
    <cellStyle name="Comma 4 4" xfId="89" xr:uid="{C6F79936-7941-4219-BCFD-A1EC6E8FBB8F}"/>
    <cellStyle name="Comma 4 4 2" xfId="261" xr:uid="{09373075-70F1-4A33-89FB-13DC12628106}"/>
    <cellStyle name="Comma 4 4 2 2" xfId="605" xr:uid="{221EA9CD-88AA-4A11-87CC-2C8FDA4CBF7E}"/>
    <cellStyle name="Comma 4 4 2 2 2" xfId="1301" xr:uid="{921E8B7C-4F16-403D-960F-79E0C093BF9F}"/>
    <cellStyle name="Comma 4 4 2 2 2 2" xfId="2702" xr:uid="{FAD91689-B0DC-4907-9BAC-168B65C0B62F}"/>
    <cellStyle name="Comma 4 4 2 2 2 2 2" xfId="5512" xr:uid="{91490314-B05B-44EF-8A38-F6A955E91384}"/>
    <cellStyle name="Comma 4 4 2 2 2 2 2 2" xfId="11148" xr:uid="{C451EEFD-6839-4828-A424-3EFD45CE1456}"/>
    <cellStyle name="Comma 4 4 2 2 2 2 3" xfId="8338" xr:uid="{AC4C2B95-9A31-4C68-A68B-9846636A3083}"/>
    <cellStyle name="Comma 4 4 2 2 2 3" xfId="4111" xr:uid="{67168DC9-F7C3-44A2-91FE-3A9F189E1E0E}"/>
    <cellStyle name="Comma 4 4 2 2 2 3 2" xfId="9747" xr:uid="{910CE68B-C4FE-46CB-97CC-39EBA74B8880}"/>
    <cellStyle name="Comma 4 4 2 2 2 4" xfId="6937" xr:uid="{14889BC4-F5B4-4A01-AFE7-0581BD284492}"/>
    <cellStyle name="Comma 4 4 2 2 3" xfId="2006" xr:uid="{2FA2152F-28A3-4E98-B37D-6DC973329D9E}"/>
    <cellStyle name="Comma 4 4 2 2 3 2" xfId="4816" xr:uid="{2A115250-D3EA-4B6B-8CE9-2B463B485C00}"/>
    <cellStyle name="Comma 4 4 2 2 3 2 2" xfId="10452" xr:uid="{C64E7C0B-55B0-4608-A4CB-28D50A143938}"/>
    <cellStyle name="Comma 4 4 2 2 3 3" xfId="7642" xr:uid="{23F8B4E0-AF87-46E7-AD1D-C65F1CDABF37}"/>
    <cellStyle name="Comma 4 4 2 2 4" xfId="3415" xr:uid="{303B475E-1646-4A52-8574-B38B63E37315}"/>
    <cellStyle name="Comma 4 4 2 2 4 2" xfId="9051" xr:uid="{8BB47098-B1E3-4282-8FB0-E104C3A6FDAB}"/>
    <cellStyle name="Comma 4 4 2 2 5" xfId="6241" xr:uid="{EEF07550-D595-47D5-90D2-EC3A782B4957}"/>
    <cellStyle name="Comma 4 4 2 3" xfId="957" xr:uid="{1230558C-5E66-4E89-B902-26F117A38276}"/>
    <cellStyle name="Comma 4 4 2 3 2" xfId="2358" xr:uid="{783E8B6E-BBCB-4A85-9138-A1207B0BAC1C}"/>
    <cellStyle name="Comma 4 4 2 3 2 2" xfId="5168" xr:uid="{AEE5F57F-6141-4C9A-91BB-866ACBEA91B6}"/>
    <cellStyle name="Comma 4 4 2 3 2 2 2" xfId="10804" xr:uid="{052A0FC3-0AF1-44BB-9150-3E8B1A984044}"/>
    <cellStyle name="Comma 4 4 2 3 2 3" xfId="7994" xr:uid="{D90E7A98-4EAE-4555-AF08-3A8DA29B7EB2}"/>
    <cellStyle name="Comma 4 4 2 3 3" xfId="3767" xr:uid="{20642801-A0E4-4DBB-8389-E79FAF62D2C0}"/>
    <cellStyle name="Comma 4 4 2 3 3 2" xfId="9403" xr:uid="{BBCD25FF-3880-4609-AD0F-C0A528C0F25B}"/>
    <cellStyle name="Comma 4 4 2 3 4" xfId="6593" xr:uid="{36FB4A2F-B82F-4EBA-B2DA-DAD5BD36D315}"/>
    <cellStyle name="Comma 4 4 2 4" xfId="1662" xr:uid="{7FFD0268-3017-4428-9000-1B3CBB1DCE74}"/>
    <cellStyle name="Comma 4 4 2 4 2" xfId="4472" xr:uid="{4542A3BE-BD41-4388-8280-7CBA4EE4A420}"/>
    <cellStyle name="Comma 4 4 2 4 2 2" xfId="10108" xr:uid="{4314FA20-EF27-4345-AFD6-6AC8FCB11A30}"/>
    <cellStyle name="Comma 4 4 2 4 3" xfId="7298" xr:uid="{D3E0EEE9-EF47-4DFB-87B1-6D0ED6237AF2}"/>
    <cellStyle name="Comma 4 4 2 5" xfId="3071" xr:uid="{71795E74-78D4-4819-BC07-280D2306BEB9}"/>
    <cellStyle name="Comma 4 4 2 5 2" xfId="8707" xr:uid="{592D658E-C792-4011-A5D7-851C97667B01}"/>
    <cellStyle name="Comma 4 4 2 6" xfId="5897" xr:uid="{07E691BA-0AD2-40FB-AC9C-32FB2B983AD7}"/>
    <cellStyle name="Comma 4 4 3" xfId="433" xr:uid="{4A342952-D5FE-4F59-AA66-6A5BB721E432}"/>
    <cellStyle name="Comma 4 4 3 2" xfId="1129" xr:uid="{1C03B569-5F73-4622-B0AB-3D043339290B}"/>
    <cellStyle name="Comma 4 4 3 2 2" xfId="2530" xr:uid="{D747813A-E95E-45CA-8EA9-CC87651BF8B6}"/>
    <cellStyle name="Comma 4 4 3 2 2 2" xfId="5340" xr:uid="{D39DE82F-D828-4905-95BC-93A2E53C64B9}"/>
    <cellStyle name="Comma 4 4 3 2 2 2 2" xfId="10976" xr:uid="{6CCC499C-FBCC-4AA4-B651-A3B07F23E52D}"/>
    <cellStyle name="Comma 4 4 3 2 2 3" xfId="8166" xr:uid="{F40B8ED3-F970-44F0-94F5-05CFD2772A06}"/>
    <cellStyle name="Comma 4 4 3 2 3" xfId="3939" xr:uid="{851D36BA-E235-4BAD-9B7D-9DD6F2CE3799}"/>
    <cellStyle name="Comma 4 4 3 2 3 2" xfId="9575" xr:uid="{9E27F211-D463-4140-9741-A7184A423B5C}"/>
    <cellStyle name="Comma 4 4 3 2 4" xfId="6765" xr:uid="{21625739-0D00-4F65-95AF-8C4EA1705A71}"/>
    <cellStyle name="Comma 4 4 3 3" xfId="1834" xr:uid="{C26F0C62-156E-4588-8C79-88ACCA624E2A}"/>
    <cellStyle name="Comma 4 4 3 3 2" xfId="4644" xr:uid="{4A786A99-7564-4DFE-8F9F-A35A555A13F0}"/>
    <cellStyle name="Comma 4 4 3 3 2 2" xfId="10280" xr:uid="{B1EBBA32-EDAD-4961-AAEA-357E2A6A3B72}"/>
    <cellStyle name="Comma 4 4 3 3 3" xfId="7470" xr:uid="{9C22B8BA-5122-4ABA-8DEC-4BEB9CD4919E}"/>
    <cellStyle name="Comma 4 4 3 4" xfId="3243" xr:uid="{2DC8BB05-E89E-4828-BBC0-752CEC502763}"/>
    <cellStyle name="Comma 4 4 3 4 2" xfId="8879" xr:uid="{48DFD0FC-334F-4875-B886-80486922539E}"/>
    <cellStyle name="Comma 4 4 3 5" xfId="6069" xr:uid="{E60F1CDE-578A-4ACD-8501-27F5A47840E7}"/>
    <cellStyle name="Comma 4 4 4" xfId="785" xr:uid="{371AE21C-5607-4020-AF30-25B608F05435}"/>
    <cellStyle name="Comma 4 4 4 2" xfId="2186" xr:uid="{85670AB0-2CCF-4AA4-AB02-EA28BAD855A6}"/>
    <cellStyle name="Comma 4 4 4 2 2" xfId="4996" xr:uid="{9306E338-C1C2-47A7-A69B-CFDC14ED6B21}"/>
    <cellStyle name="Comma 4 4 4 2 2 2" xfId="10632" xr:uid="{8F3FF326-32F1-43ED-A7F4-9DBE592F1302}"/>
    <cellStyle name="Comma 4 4 4 2 3" xfId="7822" xr:uid="{58D171BB-F8CC-4CCE-B71B-7AD6F36F00BD}"/>
    <cellStyle name="Comma 4 4 4 3" xfId="3595" xr:uid="{0AFDD440-152A-4DBE-8EA4-D6CB0399B156}"/>
    <cellStyle name="Comma 4 4 4 3 2" xfId="9231" xr:uid="{A6498933-6DED-4296-BCD0-8779CC6FFE4A}"/>
    <cellStyle name="Comma 4 4 4 4" xfId="6421" xr:uid="{EE11D88D-4F3A-4398-A9D1-3A651B4CFD84}"/>
    <cellStyle name="Comma 4 4 5" xfId="1490" xr:uid="{2C9EE9EE-7B95-4BC0-8E86-CD8A364AD7F3}"/>
    <cellStyle name="Comma 4 4 5 2" xfId="4300" xr:uid="{868018DC-44A6-45E7-91EA-AE123D696422}"/>
    <cellStyle name="Comma 4 4 5 2 2" xfId="9936" xr:uid="{15AED2A4-C915-44EC-A48A-269DA4FBDA88}"/>
    <cellStyle name="Comma 4 4 5 3" xfId="7126" xr:uid="{7AB190E2-ABA8-4561-A5B4-0D7040C918FC}"/>
    <cellStyle name="Comma 4 4 6" xfId="2899" xr:uid="{26481C56-6FCB-43F9-9769-69D134EBA83D}"/>
    <cellStyle name="Comma 4 4 6 2" xfId="8535" xr:uid="{AFA29BA3-5B86-449F-A1AE-6C8C8B901679}"/>
    <cellStyle name="Comma 4 4 7" xfId="5725" xr:uid="{720D92EA-1CAE-4308-A054-B9C6BD9B8406}"/>
    <cellStyle name="Comma 4 5" xfId="181" xr:uid="{02DA8D6E-D04C-4B93-8D98-A47DD769A3B8}"/>
    <cellStyle name="Comma 4 5 2" xfId="525" xr:uid="{5D809C3F-49DE-4FE3-873D-E83B1B1CB956}"/>
    <cellStyle name="Comma 4 5 2 2" xfId="1221" xr:uid="{57E9D3BA-7F63-4263-9934-E479E9055B5A}"/>
    <cellStyle name="Comma 4 5 2 2 2" xfId="2622" xr:uid="{863E54EA-BC85-4910-AD79-AFAFC7460EB4}"/>
    <cellStyle name="Comma 4 5 2 2 2 2" xfId="5432" xr:uid="{ED40A566-D73E-4FFF-A44B-0DDDE76ABBD1}"/>
    <cellStyle name="Comma 4 5 2 2 2 2 2" xfId="11068" xr:uid="{2C553C54-2131-4ED9-863F-A29A3222468E}"/>
    <cellStyle name="Comma 4 5 2 2 2 3" xfId="8258" xr:uid="{0130D408-6009-431B-9791-C99ECCB38626}"/>
    <cellStyle name="Comma 4 5 2 2 3" xfId="4031" xr:uid="{AE90EE76-EE7B-4AB8-BF40-2AA2EFC00CCD}"/>
    <cellStyle name="Comma 4 5 2 2 3 2" xfId="9667" xr:uid="{9EEBAEE5-6EC7-4A7E-8FCB-7D18F43FAD0A}"/>
    <cellStyle name="Comma 4 5 2 2 4" xfId="6857" xr:uid="{C36F0F27-B029-4256-8F75-B8F11AF369A1}"/>
    <cellStyle name="Comma 4 5 2 3" xfId="1926" xr:uid="{7A4C9AB2-5610-4234-933D-6BC5F392E3B9}"/>
    <cellStyle name="Comma 4 5 2 3 2" xfId="4736" xr:uid="{0FBEF709-60C7-40F8-9855-3A5686029C89}"/>
    <cellStyle name="Comma 4 5 2 3 2 2" xfId="10372" xr:uid="{82DB22F3-7C7C-44E8-BF2B-E67EEF0A83C9}"/>
    <cellStyle name="Comma 4 5 2 3 3" xfId="7562" xr:uid="{8565B9E1-6B43-4BD9-A88B-47ABB2C11EFB}"/>
    <cellStyle name="Comma 4 5 2 4" xfId="3335" xr:uid="{D857E7F8-24C7-4533-A23D-E26BD3CFC837}"/>
    <cellStyle name="Comma 4 5 2 4 2" xfId="8971" xr:uid="{D80DA886-8185-4016-BD0E-6F36808E2581}"/>
    <cellStyle name="Comma 4 5 2 5" xfId="6161" xr:uid="{5A1CA6AC-8063-486E-9B0A-60F66F1F2F79}"/>
    <cellStyle name="Comma 4 5 3" xfId="877" xr:uid="{0D633457-81AB-4DFE-BBBD-3C6539065645}"/>
    <cellStyle name="Comma 4 5 3 2" xfId="2278" xr:uid="{264DFD21-9E0D-4D90-AD84-8494403AAED9}"/>
    <cellStyle name="Comma 4 5 3 2 2" xfId="5088" xr:uid="{7A27B1AB-41D8-4A95-A8B1-34C198F1A723}"/>
    <cellStyle name="Comma 4 5 3 2 2 2" xfId="10724" xr:uid="{21D8EFF8-B95D-4A4F-A7B4-AEE68FC2B703}"/>
    <cellStyle name="Comma 4 5 3 2 3" xfId="7914" xr:uid="{86DEC07B-75B4-45D6-82D3-5318BE22A7F2}"/>
    <cellStyle name="Comma 4 5 3 3" xfId="3687" xr:uid="{828D3BD4-447B-4237-90EB-C1608F915F7A}"/>
    <cellStyle name="Comma 4 5 3 3 2" xfId="9323" xr:uid="{E4766707-0D3C-481E-B090-676D3780C7A8}"/>
    <cellStyle name="Comma 4 5 3 4" xfId="6513" xr:uid="{627196C5-5B39-4544-90F8-D29771114895}"/>
    <cellStyle name="Comma 4 5 4" xfId="1582" xr:uid="{CF5F9B6B-8676-4E91-ACB6-B856B45C40DD}"/>
    <cellStyle name="Comma 4 5 4 2" xfId="4392" xr:uid="{C0F8F616-BCEB-4F8F-80DB-AB23F872EE25}"/>
    <cellStyle name="Comma 4 5 4 2 2" xfId="10028" xr:uid="{D05D6390-5442-42F8-B189-2E4AFD621091}"/>
    <cellStyle name="Comma 4 5 4 3" xfId="7218" xr:uid="{80A18553-B01B-4B8A-AD0E-0A3DB7D91CC0}"/>
    <cellStyle name="Comma 4 5 5" xfId="2991" xr:uid="{C85DB1F8-B63E-406F-BEF4-7D5284086942}"/>
    <cellStyle name="Comma 4 5 5 2" xfId="8627" xr:uid="{EFAF344C-4FA2-4902-AF48-3E4910758A08}"/>
    <cellStyle name="Comma 4 5 6" xfId="5817" xr:uid="{D38DA7C3-C180-4FA1-8B80-609B3FCD5962}"/>
    <cellStyle name="Comma 4 6" xfId="353" xr:uid="{27133E2B-DE38-4D1E-A4CF-52D2F1330E77}"/>
    <cellStyle name="Comma 4 6 2" xfId="1049" xr:uid="{DBD84558-02C8-4122-9ED4-CCF94EB7163B}"/>
    <cellStyle name="Comma 4 6 2 2" xfId="2450" xr:uid="{49C8C04C-DE27-4025-9F31-F84943E98E86}"/>
    <cellStyle name="Comma 4 6 2 2 2" xfId="5260" xr:uid="{64D95001-B0D4-4258-A417-9202E716176E}"/>
    <cellStyle name="Comma 4 6 2 2 2 2" xfId="10896" xr:uid="{5E439185-A9F4-4FE7-B520-2F9D7FB1B1AC}"/>
    <cellStyle name="Comma 4 6 2 2 3" xfId="8086" xr:uid="{16F7C3DF-E9A4-434A-B4CB-2376D882AC79}"/>
    <cellStyle name="Comma 4 6 2 3" xfId="3859" xr:uid="{13129981-2B2F-4B4D-BEAB-F12E2F502C72}"/>
    <cellStyle name="Comma 4 6 2 3 2" xfId="9495" xr:uid="{F8D5BFC8-F26F-4E10-94C3-716382ED62A1}"/>
    <cellStyle name="Comma 4 6 2 4" xfId="6685" xr:uid="{738B8419-B8EF-4231-B36E-E9A0423A4080}"/>
    <cellStyle name="Comma 4 6 3" xfId="1754" xr:uid="{3D2E9C54-05EC-4CEF-80F7-1A77F91A8B03}"/>
    <cellStyle name="Comma 4 6 3 2" xfId="4564" xr:uid="{171EEA72-D01C-4568-B5E3-56E647B352FA}"/>
    <cellStyle name="Comma 4 6 3 2 2" xfId="10200" xr:uid="{26E5AB54-E3E2-495C-A1D9-7F8CEB695236}"/>
    <cellStyle name="Comma 4 6 3 3" xfId="7390" xr:uid="{0733E319-ABD2-412B-BDB5-C7A254D3CDAE}"/>
    <cellStyle name="Comma 4 6 4" xfId="3163" xr:uid="{7C2846E3-67FE-4FD8-A5AA-4F2004F65FB4}"/>
    <cellStyle name="Comma 4 6 4 2" xfId="8799" xr:uid="{172B95D2-FAA9-4E52-9863-15CD65732976}"/>
    <cellStyle name="Comma 4 6 5" xfId="5989" xr:uid="{D7B0B97B-1DCB-463D-91E8-09A6F78BF14D}"/>
    <cellStyle name="Comma 4 7" xfId="705" xr:uid="{CC73CF40-BF46-44C0-99C6-873CBCCB5B31}"/>
    <cellStyle name="Comma 4 7 2" xfId="2106" xr:uid="{CF25CF5A-4CD9-4980-8AB6-006DDC46BA1E}"/>
    <cellStyle name="Comma 4 7 2 2" xfId="4916" xr:uid="{1A652314-2218-4299-AA6A-766AEF57B541}"/>
    <cellStyle name="Comma 4 7 2 2 2" xfId="10552" xr:uid="{5429A629-7307-420B-9213-F4635A51F977}"/>
    <cellStyle name="Comma 4 7 2 3" xfId="7742" xr:uid="{488E4DBD-A8BC-4BD2-B9AA-A84DCC5B24DE}"/>
    <cellStyle name="Comma 4 7 3" xfId="3515" xr:uid="{18C825C5-4C79-4A24-9E5B-DCA34C23D4B0}"/>
    <cellStyle name="Comma 4 7 3 2" xfId="9151" xr:uid="{B6ADEA3B-B96B-406F-9AEF-CFD6BC9B5AD0}"/>
    <cellStyle name="Comma 4 7 4" xfId="6341" xr:uid="{071FA7E7-F40E-4647-802F-55DF45C9FC73}"/>
    <cellStyle name="Comma 4 8" xfId="1410" xr:uid="{DE444B43-E633-4FB9-9CB8-D1F817ECB63F}"/>
    <cellStyle name="Comma 4 8 2" xfId="4220" xr:uid="{4144AC34-07F2-4035-A648-E7536504226E}"/>
    <cellStyle name="Comma 4 8 2 2" xfId="9856" xr:uid="{3C7A8FA5-30C4-4243-AF35-E721CE96B4FC}"/>
    <cellStyle name="Comma 4 8 3" xfId="7046" xr:uid="{8385DD23-5AC0-404F-8FFA-492C0EDBD722}"/>
    <cellStyle name="Comma 4 9" xfId="2819" xr:uid="{E1A4351E-5784-4F29-829F-6A4136DE1E8C}"/>
    <cellStyle name="Comma 4 9 2" xfId="8455" xr:uid="{0F8CD653-ADA4-4D7E-B0AF-CB5BEDABF53C}"/>
    <cellStyle name="Comma 40" xfId="2812" xr:uid="{5ADFA33D-3C41-47AF-B15E-352E1E0DD4A3}"/>
    <cellStyle name="Comma 40 2" xfId="8448" xr:uid="{4783CD5F-0848-4838-BA94-FA9931E80FEF}"/>
    <cellStyle name="Comma 41" xfId="5623" xr:uid="{D301AFC8-76C5-4275-8F96-8C3915B18BB2}"/>
    <cellStyle name="Comma 41 2" xfId="11259" xr:uid="{E3C7B819-F043-40F5-9FE4-E16B023CFE78}"/>
    <cellStyle name="Comma 42" xfId="5625" xr:uid="{0666E5C1-8F89-4373-8531-AA9028128E61}"/>
    <cellStyle name="Comma 42 2" xfId="11261" xr:uid="{DAB5D0A5-F471-428D-8530-DF4E7309FDA5}"/>
    <cellStyle name="Comma 43" xfId="5631" xr:uid="{CCF3AF48-570F-4F5C-9D3D-541CFF9E27E5}"/>
    <cellStyle name="Comma 43 2" xfId="11267" xr:uid="{A73F9330-DCD2-4377-B45F-93EACE3159C7}"/>
    <cellStyle name="Comma 44" xfId="5637" xr:uid="{FEA44F9D-F31B-4F5E-997E-2F40ED995FDF}"/>
    <cellStyle name="Comma 5" xfId="12" xr:uid="{4908DBB8-6DFC-47DE-A35E-80BF3F93BAA4}"/>
    <cellStyle name="Comma 5 10" xfId="5648" xr:uid="{5FBF0531-5F18-4F55-A113-F26089ACEC20}"/>
    <cellStyle name="Comma 5 2" xfId="24" xr:uid="{8B0A894D-4751-46BF-B6EE-FE8454AFE3A0}"/>
    <cellStyle name="Comma 5 2 2" xfId="56" xr:uid="{B284908E-AFEC-4590-A1C8-1FA8765BDD2E}"/>
    <cellStyle name="Comma 5 2 2 2" xfId="136" xr:uid="{D756FD72-AE3C-437F-8064-71DF59A00578}"/>
    <cellStyle name="Comma 5 2 2 2 2" xfId="308" xr:uid="{B9141372-B486-40E9-87EA-BF11D312753A}"/>
    <cellStyle name="Comma 5 2 2 2 2 2" xfId="652" xr:uid="{F44F584F-6BA2-417E-A476-74223DEF8B8F}"/>
    <cellStyle name="Comma 5 2 2 2 2 2 2" xfId="1348" xr:uid="{071CAEBA-F612-4437-BFF0-234A0E55E511}"/>
    <cellStyle name="Comma 5 2 2 2 2 2 2 2" xfId="2749" xr:uid="{15E83116-EE7D-4792-8046-3322065A8696}"/>
    <cellStyle name="Comma 5 2 2 2 2 2 2 2 2" xfId="5559" xr:uid="{784F64E8-6310-4254-8B98-EBB113C19D29}"/>
    <cellStyle name="Comma 5 2 2 2 2 2 2 2 2 2" xfId="11195" xr:uid="{F9E0D80C-E8E1-43D2-A3FE-47609E346519}"/>
    <cellStyle name="Comma 5 2 2 2 2 2 2 2 3" xfId="8385" xr:uid="{9056BEBE-707E-4644-95EA-B5A6D7A510AE}"/>
    <cellStyle name="Comma 5 2 2 2 2 2 2 3" xfId="4158" xr:uid="{1F3913E9-792A-442F-AD00-6E63888FF50D}"/>
    <cellStyle name="Comma 5 2 2 2 2 2 2 3 2" xfId="9794" xr:uid="{61154114-E40A-4EAB-BF58-F0D7438AE9A8}"/>
    <cellStyle name="Comma 5 2 2 2 2 2 2 4" xfId="6984" xr:uid="{958E1DE3-BCB2-4874-B42D-B9C46B0A47B1}"/>
    <cellStyle name="Comma 5 2 2 2 2 2 3" xfId="2053" xr:uid="{FB82B11D-A4B2-48CC-865C-64C1803D40F9}"/>
    <cellStyle name="Comma 5 2 2 2 2 2 3 2" xfId="4863" xr:uid="{91D12B3A-4C44-411F-97C6-1CE96094B056}"/>
    <cellStyle name="Comma 5 2 2 2 2 2 3 2 2" xfId="10499" xr:uid="{ED34A978-B6DF-41A3-B0F1-EFFA632BA0C3}"/>
    <cellStyle name="Comma 5 2 2 2 2 2 3 3" xfId="7689" xr:uid="{B1D97E0F-50C0-4445-90EF-F5059E9EDF0E}"/>
    <cellStyle name="Comma 5 2 2 2 2 2 4" xfId="3462" xr:uid="{0530AB9A-AE9C-4572-A462-343FF20788DB}"/>
    <cellStyle name="Comma 5 2 2 2 2 2 4 2" xfId="9098" xr:uid="{2E124116-2CC2-4DDA-8AD6-0713DAD6DD82}"/>
    <cellStyle name="Comma 5 2 2 2 2 2 5" xfId="6288" xr:uid="{9B95725D-F931-4D30-9B2C-89F0EF4593D6}"/>
    <cellStyle name="Comma 5 2 2 2 2 3" xfId="1004" xr:uid="{AE1AEEF2-931C-47DF-A5D5-B58747942AB9}"/>
    <cellStyle name="Comma 5 2 2 2 2 3 2" xfId="2405" xr:uid="{571DCE52-E5A0-4FFC-AC6C-61CA6F055508}"/>
    <cellStyle name="Comma 5 2 2 2 2 3 2 2" xfId="5215" xr:uid="{55264785-5543-4AF7-B508-400822BB6D44}"/>
    <cellStyle name="Comma 5 2 2 2 2 3 2 2 2" xfId="10851" xr:uid="{637FC51A-1E94-47EF-90D0-B31D09802E1F}"/>
    <cellStyle name="Comma 5 2 2 2 2 3 2 3" xfId="8041" xr:uid="{F87150B3-7CC5-4FD8-A45B-9D8C51E27FC5}"/>
    <cellStyle name="Comma 5 2 2 2 2 3 3" xfId="3814" xr:uid="{51DA0AA4-2F6B-420E-ADE4-BDD98CB96220}"/>
    <cellStyle name="Comma 5 2 2 2 2 3 3 2" xfId="9450" xr:uid="{75419950-9A65-489F-A84F-76F9E05445EE}"/>
    <cellStyle name="Comma 5 2 2 2 2 3 4" xfId="6640" xr:uid="{C8C5E0CF-B155-4B92-B502-5FD79CBBCF0D}"/>
    <cellStyle name="Comma 5 2 2 2 2 4" xfId="1709" xr:uid="{C6129EBC-5725-43BB-9FF8-7BA56CC911B5}"/>
    <cellStyle name="Comma 5 2 2 2 2 4 2" xfId="4519" xr:uid="{BBF18AE6-C104-42EF-91AB-4AA5EFBA496F}"/>
    <cellStyle name="Comma 5 2 2 2 2 4 2 2" xfId="10155" xr:uid="{04D6EA24-02A0-4B31-A8B1-43452BB28908}"/>
    <cellStyle name="Comma 5 2 2 2 2 4 3" xfId="7345" xr:uid="{A937EC36-9F4F-4CDD-A1D3-B27CFAC04AB6}"/>
    <cellStyle name="Comma 5 2 2 2 2 5" xfId="3118" xr:uid="{1E448298-312E-43FC-8626-DF38BED3FB1F}"/>
    <cellStyle name="Comma 5 2 2 2 2 5 2" xfId="8754" xr:uid="{226F000C-915B-41FC-B2AF-5EA235189E7A}"/>
    <cellStyle name="Comma 5 2 2 2 2 6" xfId="5944" xr:uid="{11693E62-4D35-46C7-9D36-6FAC5C7E5C32}"/>
    <cellStyle name="Comma 5 2 2 2 3" xfId="480" xr:uid="{C8DB4A76-836B-4A59-AADC-B1A88D0210B2}"/>
    <cellStyle name="Comma 5 2 2 2 3 2" xfId="1176" xr:uid="{C4C6D9F5-3B62-497C-8E0C-6FBA2C9C11CA}"/>
    <cellStyle name="Comma 5 2 2 2 3 2 2" xfId="2577" xr:uid="{CCB46508-5D2F-40B7-80B8-2128410B0572}"/>
    <cellStyle name="Comma 5 2 2 2 3 2 2 2" xfId="5387" xr:uid="{C568ED1E-8BDB-4274-BC8B-FBD74DAB74A2}"/>
    <cellStyle name="Comma 5 2 2 2 3 2 2 2 2" xfId="11023" xr:uid="{11D67AEA-F9DD-4296-94FF-F4688EC43120}"/>
    <cellStyle name="Comma 5 2 2 2 3 2 2 3" xfId="8213" xr:uid="{3732F2EB-8F90-46AF-850E-6E42039FE084}"/>
    <cellStyle name="Comma 5 2 2 2 3 2 3" xfId="3986" xr:uid="{93B71D7D-F6F7-4784-96C8-7F21ECD157B0}"/>
    <cellStyle name="Comma 5 2 2 2 3 2 3 2" xfId="9622" xr:uid="{511B466B-17AE-4C37-AE77-717194A8331C}"/>
    <cellStyle name="Comma 5 2 2 2 3 2 4" xfId="6812" xr:uid="{A7A0C370-10CD-44C1-A662-2D1E35CE82FD}"/>
    <cellStyle name="Comma 5 2 2 2 3 3" xfId="1881" xr:uid="{06519967-9A80-479F-9784-6A9EFCB1D8FE}"/>
    <cellStyle name="Comma 5 2 2 2 3 3 2" xfId="4691" xr:uid="{A69EB63F-52FD-420A-A625-42A799C571ED}"/>
    <cellStyle name="Comma 5 2 2 2 3 3 2 2" xfId="10327" xr:uid="{0FE563EE-1D7D-453E-8A9E-2DC2A846A4AA}"/>
    <cellStyle name="Comma 5 2 2 2 3 3 3" xfId="7517" xr:uid="{F52478A2-4B23-42CA-969D-AC18B458273A}"/>
    <cellStyle name="Comma 5 2 2 2 3 4" xfId="3290" xr:uid="{6D68337D-E7B6-4724-96AE-C294FFB8FF84}"/>
    <cellStyle name="Comma 5 2 2 2 3 4 2" xfId="8926" xr:uid="{A5AE72AD-621C-4EB9-9F23-DED577BF2B2F}"/>
    <cellStyle name="Comma 5 2 2 2 3 5" xfId="6116" xr:uid="{DC91BF09-E47F-43F5-894C-02C314538EDB}"/>
    <cellStyle name="Comma 5 2 2 2 4" xfId="832" xr:uid="{69BC505E-D40D-4208-9CA6-B56C51358740}"/>
    <cellStyle name="Comma 5 2 2 2 4 2" xfId="2233" xr:uid="{6F3CCDCD-E40D-4CF1-8A4E-257C0A8AC6FD}"/>
    <cellStyle name="Comma 5 2 2 2 4 2 2" xfId="5043" xr:uid="{E5544B8F-C81A-48F8-97FB-1B193A4AC05A}"/>
    <cellStyle name="Comma 5 2 2 2 4 2 2 2" xfId="10679" xr:uid="{F9060DB6-1F6E-4893-A066-00058FE1E99E}"/>
    <cellStyle name="Comma 5 2 2 2 4 2 3" xfId="7869" xr:uid="{5DFB1D6F-75DA-4017-BD2C-A10D047EB3E5}"/>
    <cellStyle name="Comma 5 2 2 2 4 3" xfId="3642" xr:uid="{1B7DE589-463E-4AA7-90BF-C3160E0E037F}"/>
    <cellStyle name="Comma 5 2 2 2 4 3 2" xfId="9278" xr:uid="{4C76B2EA-AFC4-4F57-8C05-627F4721DC9B}"/>
    <cellStyle name="Comma 5 2 2 2 4 4" xfId="6468" xr:uid="{0C4B43F5-802E-4DF8-B349-855C9C57ACB6}"/>
    <cellStyle name="Comma 5 2 2 2 5" xfId="1537" xr:uid="{A2E3C06C-901C-4C4C-984D-983B43BA08D4}"/>
    <cellStyle name="Comma 5 2 2 2 5 2" xfId="4347" xr:uid="{099639A7-8A8B-4BCA-A55A-0DDE83EECED5}"/>
    <cellStyle name="Comma 5 2 2 2 5 2 2" xfId="9983" xr:uid="{90E6137A-42B2-4F1B-9B10-8C61FCED4A20}"/>
    <cellStyle name="Comma 5 2 2 2 5 3" xfId="7173" xr:uid="{A872C3C2-B07D-4C4E-8176-A482DB278AFE}"/>
    <cellStyle name="Comma 5 2 2 2 6" xfId="2946" xr:uid="{C10F1883-3219-495F-B222-14223B3F848F}"/>
    <cellStyle name="Comma 5 2 2 2 6 2" xfId="8582" xr:uid="{D7FBD62D-D0D7-4A64-ACE8-5E764021723D}"/>
    <cellStyle name="Comma 5 2 2 2 7" xfId="5772" xr:uid="{F89D5E4C-062E-4B89-A21C-EEBDC10289AD}"/>
    <cellStyle name="Comma 5 2 2 3" xfId="228" xr:uid="{8FECD447-29C3-4AD5-BD30-1F553A0E9368}"/>
    <cellStyle name="Comma 5 2 2 3 2" xfId="572" xr:uid="{947B2AD1-3AC1-4046-B04D-46593DFBF8F2}"/>
    <cellStyle name="Comma 5 2 2 3 2 2" xfId="1268" xr:uid="{FDACD2CB-BBB7-411C-92C1-0C6E3A255750}"/>
    <cellStyle name="Comma 5 2 2 3 2 2 2" xfId="2669" xr:uid="{FD844339-86B5-4D9C-95E1-664625C01F5C}"/>
    <cellStyle name="Comma 5 2 2 3 2 2 2 2" xfId="5479" xr:uid="{E7B98523-4316-4CE2-8F38-6CE17A07474D}"/>
    <cellStyle name="Comma 5 2 2 3 2 2 2 2 2" xfId="11115" xr:uid="{6FDF3A84-6B89-4539-B0BE-DE43B8E88109}"/>
    <cellStyle name="Comma 5 2 2 3 2 2 2 3" xfId="8305" xr:uid="{256861DF-F84A-4025-833F-BA9667357200}"/>
    <cellStyle name="Comma 5 2 2 3 2 2 3" xfId="4078" xr:uid="{0B2818AD-FA72-48F0-AB95-71F3FCCBF2B6}"/>
    <cellStyle name="Comma 5 2 2 3 2 2 3 2" xfId="9714" xr:uid="{1C76698B-2699-45D8-82A9-79C989473943}"/>
    <cellStyle name="Comma 5 2 2 3 2 2 4" xfId="6904" xr:uid="{DD7FBC64-759D-48C6-BB3D-D519FD1BF6C2}"/>
    <cellStyle name="Comma 5 2 2 3 2 3" xfId="1973" xr:uid="{8D9355C7-0A68-4005-BC58-DB4DFE8BAE3C}"/>
    <cellStyle name="Comma 5 2 2 3 2 3 2" xfId="4783" xr:uid="{5FB56833-E67F-40AD-A02A-C8550C0296F6}"/>
    <cellStyle name="Comma 5 2 2 3 2 3 2 2" xfId="10419" xr:uid="{6F6CB42D-73C5-4809-815D-6658A959797B}"/>
    <cellStyle name="Comma 5 2 2 3 2 3 3" xfId="7609" xr:uid="{F252D29B-57C7-44D0-9EA5-7103CAC754B4}"/>
    <cellStyle name="Comma 5 2 2 3 2 4" xfId="3382" xr:uid="{39AA1C39-9C76-4092-94EE-6D1CF18AC88A}"/>
    <cellStyle name="Comma 5 2 2 3 2 4 2" xfId="9018" xr:uid="{AC0612CB-D8CF-451B-A0E6-775F9EE3A08E}"/>
    <cellStyle name="Comma 5 2 2 3 2 5" xfId="6208" xr:uid="{36F08F80-20E0-446B-AB28-B414E591FB97}"/>
    <cellStyle name="Comma 5 2 2 3 3" xfId="924" xr:uid="{22BD0403-4D1D-4C22-9F3B-DC2737DA2CF8}"/>
    <cellStyle name="Comma 5 2 2 3 3 2" xfId="2325" xr:uid="{6792F659-7961-4C28-B8CE-E36CD3E82A18}"/>
    <cellStyle name="Comma 5 2 2 3 3 2 2" xfId="5135" xr:uid="{546C9D39-7225-43DC-AAD4-4685F95F3601}"/>
    <cellStyle name="Comma 5 2 2 3 3 2 2 2" xfId="10771" xr:uid="{73B7DE1A-48B4-46D5-B245-0472B1CE8E96}"/>
    <cellStyle name="Comma 5 2 2 3 3 2 3" xfId="7961" xr:uid="{C280BBFF-D2DE-429D-BF75-0C59965C5484}"/>
    <cellStyle name="Comma 5 2 2 3 3 3" xfId="3734" xr:uid="{E03FD52D-00F2-43A7-A0F5-0AFE6E86D9E5}"/>
    <cellStyle name="Comma 5 2 2 3 3 3 2" xfId="9370" xr:uid="{517681DD-444D-4D41-B081-62E06084B143}"/>
    <cellStyle name="Comma 5 2 2 3 3 4" xfId="6560" xr:uid="{5107592D-1473-4851-81A7-2C1D81521579}"/>
    <cellStyle name="Comma 5 2 2 3 4" xfId="1629" xr:uid="{8ECF895B-F684-459B-AF2E-90743013955A}"/>
    <cellStyle name="Comma 5 2 2 3 4 2" xfId="4439" xr:uid="{C358D189-A98C-4308-815D-6183E9BBB92C}"/>
    <cellStyle name="Comma 5 2 2 3 4 2 2" xfId="10075" xr:uid="{334D12CB-981A-48F1-9806-B1A0DDE3F9B5}"/>
    <cellStyle name="Comma 5 2 2 3 4 3" xfId="7265" xr:uid="{D3C52D3B-9C40-4724-8120-6C693559B531}"/>
    <cellStyle name="Comma 5 2 2 3 5" xfId="3038" xr:uid="{ED056ED9-202A-4CA7-BE1E-14192157A63F}"/>
    <cellStyle name="Comma 5 2 2 3 5 2" xfId="8674" xr:uid="{D2B8C3FF-11B3-45D7-8DFE-7F4A886F1DD5}"/>
    <cellStyle name="Comma 5 2 2 3 6" xfId="5864" xr:uid="{08A5C1F3-FDC3-4CF5-AF7D-CE25542875D8}"/>
    <cellStyle name="Comma 5 2 2 4" xfId="400" xr:uid="{3B565096-59E4-40B7-8F5F-E1ABC5CF1CED}"/>
    <cellStyle name="Comma 5 2 2 4 2" xfId="1096" xr:uid="{3238C315-F051-4F3B-B6D4-DE104B35F5EA}"/>
    <cellStyle name="Comma 5 2 2 4 2 2" xfId="2497" xr:uid="{5000963F-6932-4FE9-8368-3A9FB52356D1}"/>
    <cellStyle name="Comma 5 2 2 4 2 2 2" xfId="5307" xr:uid="{6804CE9D-5331-4963-A483-1EEF4B94539E}"/>
    <cellStyle name="Comma 5 2 2 4 2 2 2 2" xfId="10943" xr:uid="{D9873D89-B8FF-4B3A-BF0C-067E908EA2C4}"/>
    <cellStyle name="Comma 5 2 2 4 2 2 3" xfId="8133" xr:uid="{968E0488-D514-431B-9244-90591EDCDE45}"/>
    <cellStyle name="Comma 5 2 2 4 2 3" xfId="3906" xr:uid="{3907CBA3-5417-4058-87C8-1A6AC25E38DE}"/>
    <cellStyle name="Comma 5 2 2 4 2 3 2" xfId="9542" xr:uid="{9C68DCF0-E1B9-47B0-B6DF-23CAC2E0FF26}"/>
    <cellStyle name="Comma 5 2 2 4 2 4" xfId="6732" xr:uid="{10EB842D-D70C-4C45-877B-922226B867B6}"/>
    <cellStyle name="Comma 5 2 2 4 3" xfId="1801" xr:uid="{79346DFC-47B5-471D-A5D3-915A9AAAF3FA}"/>
    <cellStyle name="Comma 5 2 2 4 3 2" xfId="4611" xr:uid="{8F85D6E7-6FDD-4B0C-B470-EA8306DB3885}"/>
    <cellStyle name="Comma 5 2 2 4 3 2 2" xfId="10247" xr:uid="{23A58BAE-4293-4451-82A8-D0CE7233BDA8}"/>
    <cellStyle name="Comma 5 2 2 4 3 3" xfId="7437" xr:uid="{FD86D823-ACE1-4AF5-8744-3C447F0EC926}"/>
    <cellStyle name="Comma 5 2 2 4 4" xfId="3210" xr:uid="{B88974B8-7069-4C6A-938E-94A459292E1D}"/>
    <cellStyle name="Comma 5 2 2 4 4 2" xfId="8846" xr:uid="{5A189F06-1EF4-4102-815A-994F280338F5}"/>
    <cellStyle name="Comma 5 2 2 4 5" xfId="6036" xr:uid="{C24F03D8-531D-466A-A5A6-CB123025BDA9}"/>
    <cellStyle name="Comma 5 2 2 5" xfId="752" xr:uid="{CF684F79-A601-439C-A414-A88EB612CC34}"/>
    <cellStyle name="Comma 5 2 2 5 2" xfId="2153" xr:uid="{FE61EB9E-ECE5-4E47-AEB7-07E3F515DC37}"/>
    <cellStyle name="Comma 5 2 2 5 2 2" xfId="4963" xr:uid="{4F2A1B55-9806-401B-8830-733890BA2FC1}"/>
    <cellStyle name="Comma 5 2 2 5 2 2 2" xfId="10599" xr:uid="{EF76A6EE-ECAF-42C5-B86E-39BF446B1004}"/>
    <cellStyle name="Comma 5 2 2 5 2 3" xfId="7789" xr:uid="{58F54008-9C3C-49B6-B08F-4C952DB17678}"/>
    <cellStyle name="Comma 5 2 2 5 3" xfId="3562" xr:uid="{13D55E58-92A8-49A9-9AC1-7BBE72713FC7}"/>
    <cellStyle name="Comma 5 2 2 5 3 2" xfId="9198" xr:uid="{39D1A70E-372A-47A8-9791-C230FF4D480F}"/>
    <cellStyle name="Comma 5 2 2 5 4" xfId="6388" xr:uid="{A021CB59-1477-4DEC-9D7E-A8060A4581E6}"/>
    <cellStyle name="Comma 5 2 2 6" xfId="1457" xr:uid="{3DBEA81F-851A-4B27-AF4B-B053355DD7DE}"/>
    <cellStyle name="Comma 5 2 2 6 2" xfId="4267" xr:uid="{63A198CE-0075-4CB7-9676-3489FB4AC0C0}"/>
    <cellStyle name="Comma 5 2 2 6 2 2" xfId="9903" xr:uid="{46834FEF-A462-414A-841D-89BFB71BB735}"/>
    <cellStyle name="Comma 5 2 2 6 3" xfId="7093" xr:uid="{EC3268D1-35EC-4E47-ABBA-4FEB2E2435B8}"/>
    <cellStyle name="Comma 5 2 2 7" xfId="2866" xr:uid="{6898C7C8-D0DC-4E47-B625-6BCF4676D5AC}"/>
    <cellStyle name="Comma 5 2 2 7 2" xfId="8502" xr:uid="{F0EB5360-9BC8-45E1-AB87-450D17EA9266}"/>
    <cellStyle name="Comma 5 2 2 8" xfId="5692" xr:uid="{175F1BD8-469B-4903-ADC5-5E2C91840DE9}"/>
    <cellStyle name="Comma 5 2 3" xfId="104" xr:uid="{CD9B28FF-722E-46EF-A5BA-339AFC37D240}"/>
    <cellStyle name="Comma 5 2 3 2" xfId="276" xr:uid="{0CC5C3B0-B493-402A-AA69-F150323791E3}"/>
    <cellStyle name="Comma 5 2 3 2 2" xfId="620" xr:uid="{04757307-8AC1-4B4B-8697-38CAA11DF185}"/>
    <cellStyle name="Comma 5 2 3 2 2 2" xfId="1316" xr:uid="{3754CF8D-9D7D-42AF-BDAD-2371CF1E0B2D}"/>
    <cellStyle name="Comma 5 2 3 2 2 2 2" xfId="2717" xr:uid="{E24F6447-9F9D-444A-910B-E6451D9CFBC1}"/>
    <cellStyle name="Comma 5 2 3 2 2 2 2 2" xfId="5527" xr:uid="{8C691AF6-E607-46E4-B5C0-520728E1D73E}"/>
    <cellStyle name="Comma 5 2 3 2 2 2 2 2 2" xfId="11163" xr:uid="{3E3C33BB-7B27-4EC7-993D-7B146FDC3600}"/>
    <cellStyle name="Comma 5 2 3 2 2 2 2 3" xfId="8353" xr:uid="{C8E8FB66-87B3-4837-B216-484D3F341600}"/>
    <cellStyle name="Comma 5 2 3 2 2 2 3" xfId="4126" xr:uid="{9C7ADCF1-7E38-40D6-97B9-FCF64AF1DF7B}"/>
    <cellStyle name="Comma 5 2 3 2 2 2 3 2" xfId="9762" xr:uid="{E1787B2F-E60F-498C-8092-E756627F6689}"/>
    <cellStyle name="Comma 5 2 3 2 2 2 4" xfId="6952" xr:uid="{E795CC20-11EF-42B5-AFCB-2C11C28048F5}"/>
    <cellStyle name="Comma 5 2 3 2 2 3" xfId="2021" xr:uid="{BC3B2B02-B0C7-4068-B6E5-76A67B7E7D0E}"/>
    <cellStyle name="Comma 5 2 3 2 2 3 2" xfId="4831" xr:uid="{FC8598A6-64F6-434B-8E95-87F79BED6495}"/>
    <cellStyle name="Comma 5 2 3 2 2 3 2 2" xfId="10467" xr:uid="{8AA376C3-2F34-42EC-A7AF-B2FA93F1917E}"/>
    <cellStyle name="Comma 5 2 3 2 2 3 3" xfId="7657" xr:uid="{426FA63F-5719-45DC-896D-1F870F53522F}"/>
    <cellStyle name="Comma 5 2 3 2 2 4" xfId="3430" xr:uid="{598B4ABE-1E2B-47E4-9A32-5325EE733CB7}"/>
    <cellStyle name="Comma 5 2 3 2 2 4 2" xfId="9066" xr:uid="{D6FFC961-3B63-40CD-B52D-1D2F9DA8BE56}"/>
    <cellStyle name="Comma 5 2 3 2 2 5" xfId="6256" xr:uid="{9C21E0E3-B163-45BB-8B55-FD6899764569}"/>
    <cellStyle name="Comma 5 2 3 2 3" xfId="972" xr:uid="{175BEB8E-7484-45A7-8D95-6902B9FA5305}"/>
    <cellStyle name="Comma 5 2 3 2 3 2" xfId="2373" xr:uid="{67908109-5C60-4654-ACC5-07BE759A4971}"/>
    <cellStyle name="Comma 5 2 3 2 3 2 2" xfId="5183" xr:uid="{47E0E7D6-4F0F-4F46-8924-6BCEEEAC471F}"/>
    <cellStyle name="Comma 5 2 3 2 3 2 2 2" xfId="10819" xr:uid="{4F65663D-2930-4781-9C23-A6C6B00C767A}"/>
    <cellStyle name="Comma 5 2 3 2 3 2 3" xfId="8009" xr:uid="{6B664F14-F738-416C-847F-01088D9F3897}"/>
    <cellStyle name="Comma 5 2 3 2 3 3" xfId="3782" xr:uid="{90786363-023B-4A63-AAD9-95B863E9CC34}"/>
    <cellStyle name="Comma 5 2 3 2 3 3 2" xfId="9418" xr:uid="{CB5AEE54-EBCD-4939-B19F-DA023EA687FC}"/>
    <cellStyle name="Comma 5 2 3 2 3 4" xfId="6608" xr:uid="{ED68A2EC-BD08-4F64-A4CB-6CBB0B0AC875}"/>
    <cellStyle name="Comma 5 2 3 2 4" xfId="1677" xr:uid="{CFBF5155-AD74-451B-B1A6-2B654F4405A5}"/>
    <cellStyle name="Comma 5 2 3 2 4 2" xfId="4487" xr:uid="{3ED1547A-74C0-4D56-8D99-5A54396F46F7}"/>
    <cellStyle name="Comma 5 2 3 2 4 2 2" xfId="10123" xr:uid="{929E4637-DAE3-4339-B53B-8B54B9A4C8A5}"/>
    <cellStyle name="Comma 5 2 3 2 4 3" xfId="7313" xr:uid="{6C464A69-9A13-4E8D-AF38-4662FA0C2412}"/>
    <cellStyle name="Comma 5 2 3 2 5" xfId="3086" xr:uid="{CCE372EC-BFCA-4E5A-ADF1-7FE48213DB68}"/>
    <cellStyle name="Comma 5 2 3 2 5 2" xfId="8722" xr:uid="{47DBD243-5DF5-475B-A3E7-96308691AD73}"/>
    <cellStyle name="Comma 5 2 3 2 6" xfId="5912" xr:uid="{3DBAFEA2-0CDC-460A-8871-A6373C3E78CF}"/>
    <cellStyle name="Comma 5 2 3 3" xfId="448" xr:uid="{D59780A5-28A9-465B-9904-98D7080BAC85}"/>
    <cellStyle name="Comma 5 2 3 3 2" xfId="1144" xr:uid="{0567757F-B96A-41BD-AF0A-61655935FBBA}"/>
    <cellStyle name="Comma 5 2 3 3 2 2" xfId="2545" xr:uid="{65A5AC3B-2E39-42B0-97CE-A34E1B1469E4}"/>
    <cellStyle name="Comma 5 2 3 3 2 2 2" xfId="5355" xr:uid="{7AD3318C-7AB5-4BC2-9712-A0D4E2FAF465}"/>
    <cellStyle name="Comma 5 2 3 3 2 2 2 2" xfId="10991" xr:uid="{2598A5F0-5F71-44A1-9BF5-46907CD46B57}"/>
    <cellStyle name="Comma 5 2 3 3 2 2 3" xfId="8181" xr:uid="{A6B19936-4F37-4491-B43F-84451402C7B3}"/>
    <cellStyle name="Comma 5 2 3 3 2 3" xfId="3954" xr:uid="{3964B340-ED8D-4EDC-8AED-762200F990E1}"/>
    <cellStyle name="Comma 5 2 3 3 2 3 2" xfId="9590" xr:uid="{F32C91FB-21B1-4451-8E7B-14989B2935E2}"/>
    <cellStyle name="Comma 5 2 3 3 2 4" xfId="6780" xr:uid="{7CE5E91B-CB8C-4AE0-BE27-D1690B16F6F4}"/>
    <cellStyle name="Comma 5 2 3 3 3" xfId="1849" xr:uid="{7CDA3892-1B11-43A2-852E-51014540CEAB}"/>
    <cellStyle name="Comma 5 2 3 3 3 2" xfId="4659" xr:uid="{27BD67EB-FF35-458D-8B41-8769AF2B7CF3}"/>
    <cellStyle name="Comma 5 2 3 3 3 2 2" xfId="10295" xr:uid="{5EB9109C-80FA-4217-9A17-A998567D00A8}"/>
    <cellStyle name="Comma 5 2 3 3 3 3" xfId="7485" xr:uid="{210B338C-F1E9-48CB-81DF-35FAA896E970}"/>
    <cellStyle name="Comma 5 2 3 3 4" xfId="3258" xr:uid="{13C14040-2926-4142-88B6-DB685A886C52}"/>
    <cellStyle name="Comma 5 2 3 3 4 2" xfId="8894" xr:uid="{E8ED423F-3AF7-4A78-AA7B-4ED723C1DBF8}"/>
    <cellStyle name="Comma 5 2 3 3 5" xfId="6084" xr:uid="{E086CA6F-456E-4D28-9622-D00997B20D8C}"/>
    <cellStyle name="Comma 5 2 3 4" xfId="800" xr:uid="{78C1D9EC-CFF6-4793-A31F-E6A267D5677B}"/>
    <cellStyle name="Comma 5 2 3 4 2" xfId="2201" xr:uid="{A8064089-D9B7-4A88-A88B-50374F1DDC65}"/>
    <cellStyle name="Comma 5 2 3 4 2 2" xfId="5011" xr:uid="{4EBA765B-847F-440C-83DE-570AEE3FDA80}"/>
    <cellStyle name="Comma 5 2 3 4 2 2 2" xfId="10647" xr:uid="{FBA5C863-87CE-4594-A95D-D61288F662FD}"/>
    <cellStyle name="Comma 5 2 3 4 2 3" xfId="7837" xr:uid="{D23A0724-1FD7-4BBF-805C-7DB27093DE05}"/>
    <cellStyle name="Comma 5 2 3 4 3" xfId="3610" xr:uid="{3B835604-EDFA-4B14-BC8C-A95D989A7C3A}"/>
    <cellStyle name="Comma 5 2 3 4 3 2" xfId="9246" xr:uid="{81308D24-7B76-4ED4-8680-1A8731FB4578}"/>
    <cellStyle name="Comma 5 2 3 4 4" xfId="6436" xr:uid="{4E6107A7-45E4-4FAE-8FCF-8DBE87C4979F}"/>
    <cellStyle name="Comma 5 2 3 5" xfId="1505" xr:uid="{021F8429-713F-4D7B-B7C8-98FFC8B5651D}"/>
    <cellStyle name="Comma 5 2 3 5 2" xfId="4315" xr:uid="{01305952-4C9D-4892-A6DE-898DDD520594}"/>
    <cellStyle name="Comma 5 2 3 5 2 2" xfId="9951" xr:uid="{6CD31282-83AF-4CDA-83E7-618DDB5FF677}"/>
    <cellStyle name="Comma 5 2 3 5 3" xfId="7141" xr:uid="{C5BC8412-8686-4876-A76F-EE0C4D293AA1}"/>
    <cellStyle name="Comma 5 2 3 6" xfId="2914" xr:uid="{7E980F00-E9F7-4166-BA6B-3EDD78CCE9F1}"/>
    <cellStyle name="Comma 5 2 3 6 2" xfId="8550" xr:uid="{18B1207E-9775-470C-91CE-03FC1CE4296A}"/>
    <cellStyle name="Comma 5 2 3 7" xfId="5740" xr:uid="{D95F67CE-3C57-4DD8-9697-647DADE37651}"/>
    <cellStyle name="Comma 5 2 4" xfId="196" xr:uid="{039025E9-5716-4C46-92CC-556F712EA517}"/>
    <cellStyle name="Comma 5 2 4 2" xfId="540" xr:uid="{7D7A4CEF-197A-4F02-B248-8837DBFCF618}"/>
    <cellStyle name="Comma 5 2 4 2 2" xfId="1236" xr:uid="{E0FDE591-8380-45EA-9FA0-6B61F157AB22}"/>
    <cellStyle name="Comma 5 2 4 2 2 2" xfId="2637" xr:uid="{CC91DD09-5C94-4DEC-BB05-26995D01B6EA}"/>
    <cellStyle name="Comma 5 2 4 2 2 2 2" xfId="5447" xr:uid="{55B1B031-002D-477A-BBFE-41FB98D3D44C}"/>
    <cellStyle name="Comma 5 2 4 2 2 2 2 2" xfId="11083" xr:uid="{9E125DC2-8BB8-4435-8BB8-7064F7DE9445}"/>
    <cellStyle name="Comma 5 2 4 2 2 2 3" xfId="8273" xr:uid="{54270ABE-A035-41B3-855B-AE3FF9673D8C}"/>
    <cellStyle name="Comma 5 2 4 2 2 3" xfId="4046" xr:uid="{50E3C150-45E4-46DA-A57A-3B72BCCBA328}"/>
    <cellStyle name="Comma 5 2 4 2 2 3 2" xfId="9682" xr:uid="{B0DE5FC7-F5AF-4A88-82B6-8A3D632193C6}"/>
    <cellStyle name="Comma 5 2 4 2 2 4" xfId="6872" xr:uid="{E0AC0AB7-6959-4BDA-9722-58191EEE7798}"/>
    <cellStyle name="Comma 5 2 4 2 3" xfId="1941" xr:uid="{B2FF5F98-E256-49CF-AE57-EFA83E297D7A}"/>
    <cellStyle name="Comma 5 2 4 2 3 2" xfId="4751" xr:uid="{C510C5BE-DD84-4906-A5E5-2014C79FC3A3}"/>
    <cellStyle name="Comma 5 2 4 2 3 2 2" xfId="10387" xr:uid="{A30B13EB-C316-4DC6-97A0-98596C38419F}"/>
    <cellStyle name="Comma 5 2 4 2 3 3" xfId="7577" xr:uid="{40DA1665-A574-4939-988E-D258C0C2A458}"/>
    <cellStyle name="Comma 5 2 4 2 4" xfId="3350" xr:uid="{903EE5E1-FA23-48C9-8982-33CC4A8BBC18}"/>
    <cellStyle name="Comma 5 2 4 2 4 2" xfId="8986" xr:uid="{BFEFDE91-3186-417C-95F6-D8CD99628EF3}"/>
    <cellStyle name="Comma 5 2 4 2 5" xfId="6176" xr:uid="{7E41C531-D66B-4C6A-B662-ADEC260FF40D}"/>
    <cellStyle name="Comma 5 2 4 3" xfId="892" xr:uid="{BC9B3FE3-0B32-4B57-BB5C-5C6AF0093325}"/>
    <cellStyle name="Comma 5 2 4 3 2" xfId="2293" xr:uid="{70B1D172-2B64-47DE-B4D0-6B2D354B00C6}"/>
    <cellStyle name="Comma 5 2 4 3 2 2" xfId="5103" xr:uid="{DB20FC9D-FC92-43A1-8BC9-330F46184D47}"/>
    <cellStyle name="Comma 5 2 4 3 2 2 2" xfId="10739" xr:uid="{49B6CECD-DCA1-49F8-8E73-29E03DB2195A}"/>
    <cellStyle name="Comma 5 2 4 3 2 3" xfId="7929" xr:uid="{38B04595-EFC2-43E1-A443-E7A10E95C2B6}"/>
    <cellStyle name="Comma 5 2 4 3 3" xfId="3702" xr:uid="{6E8056C5-3C90-45E0-BF18-89F6C085054A}"/>
    <cellStyle name="Comma 5 2 4 3 3 2" xfId="9338" xr:uid="{92BECC5B-EDBC-485F-8966-238F6EDA02C0}"/>
    <cellStyle name="Comma 5 2 4 3 4" xfId="6528" xr:uid="{2B6C859F-D136-47DA-AFDC-0995F2104971}"/>
    <cellStyle name="Comma 5 2 4 4" xfId="1597" xr:uid="{29DF1DC7-1031-406C-9AA6-630BB11345E5}"/>
    <cellStyle name="Comma 5 2 4 4 2" xfId="4407" xr:uid="{3F7A7F76-F6AB-4571-99DB-A844BD261D6B}"/>
    <cellStyle name="Comma 5 2 4 4 2 2" xfId="10043" xr:uid="{AF2DA663-C6A0-4C9A-9917-217FC0486416}"/>
    <cellStyle name="Comma 5 2 4 4 3" xfId="7233" xr:uid="{33930BEB-DE0F-4BD2-84AD-A65324BCCC2F}"/>
    <cellStyle name="Comma 5 2 4 5" xfId="3006" xr:uid="{52FB85B3-CA34-49AB-84FE-9F762435B4C2}"/>
    <cellStyle name="Comma 5 2 4 5 2" xfId="8642" xr:uid="{BE5968B5-7AEB-4378-96A8-D7D750000283}"/>
    <cellStyle name="Comma 5 2 4 6" xfId="5832" xr:uid="{EBB3579B-2836-49FE-A12D-A07DAB03A37C}"/>
    <cellStyle name="Comma 5 2 5" xfId="368" xr:uid="{565A7141-03F5-4AEF-B1CA-54B566B37B17}"/>
    <cellStyle name="Comma 5 2 5 2" xfId="1064" xr:uid="{8E6F0140-3DF2-4705-BFEB-93E93CC06820}"/>
    <cellStyle name="Comma 5 2 5 2 2" xfId="2465" xr:uid="{E98909A0-DE9E-4355-98AC-66029F17E59E}"/>
    <cellStyle name="Comma 5 2 5 2 2 2" xfId="5275" xr:uid="{72596022-C014-44EF-9B2C-6FCEE7CD43A4}"/>
    <cellStyle name="Comma 5 2 5 2 2 2 2" xfId="10911" xr:uid="{28F252B8-C909-4FC0-9FA8-6E8122845ACA}"/>
    <cellStyle name="Comma 5 2 5 2 2 3" xfId="8101" xr:uid="{8D85862F-1183-4663-B7A7-F69C5F5BC6E5}"/>
    <cellStyle name="Comma 5 2 5 2 3" xfId="3874" xr:uid="{53CE0850-CF1F-4F65-8AB3-9B2399EE044B}"/>
    <cellStyle name="Comma 5 2 5 2 3 2" xfId="9510" xr:uid="{E6170356-2806-41DA-B89C-50D2B9B91C2F}"/>
    <cellStyle name="Comma 5 2 5 2 4" xfId="6700" xr:uid="{E5F9162F-CBC1-4AC3-8CFA-3B6ED120BCF3}"/>
    <cellStyle name="Comma 5 2 5 3" xfId="1769" xr:uid="{03980710-F49C-4DCF-B53B-840CB282F15D}"/>
    <cellStyle name="Comma 5 2 5 3 2" xfId="4579" xr:uid="{51FC6E3E-F01B-4CE4-A417-A943E6B213ED}"/>
    <cellStyle name="Comma 5 2 5 3 2 2" xfId="10215" xr:uid="{54CBF6E2-28BC-4670-8754-1B21C19851FA}"/>
    <cellStyle name="Comma 5 2 5 3 3" xfId="7405" xr:uid="{E789E265-A35F-46F4-A993-C4AC64394B76}"/>
    <cellStyle name="Comma 5 2 5 4" xfId="3178" xr:uid="{E881F788-CB25-41EA-9F51-C29BF28686A7}"/>
    <cellStyle name="Comma 5 2 5 4 2" xfId="8814" xr:uid="{6B47F33F-9351-43D4-999C-0B56AEC57A0C}"/>
    <cellStyle name="Comma 5 2 5 5" xfId="6004" xr:uid="{A6A05287-D625-494F-8BAC-6652B9AB99DC}"/>
    <cellStyle name="Comma 5 2 6" xfId="720" xr:uid="{F01FBE24-7F7C-4C4B-9F96-164E2A1F75A4}"/>
    <cellStyle name="Comma 5 2 6 2" xfId="2121" xr:uid="{02211DBD-AACD-4285-BF78-36C6356AD091}"/>
    <cellStyle name="Comma 5 2 6 2 2" xfId="4931" xr:uid="{8E7AF4DE-C181-4DC5-BF67-950CD4FBCBB6}"/>
    <cellStyle name="Comma 5 2 6 2 2 2" xfId="10567" xr:uid="{31799293-4D9C-4A52-B285-43C3535F86FB}"/>
    <cellStyle name="Comma 5 2 6 2 3" xfId="7757" xr:uid="{55ECE0E1-1F54-424D-9724-9A705DE76222}"/>
    <cellStyle name="Comma 5 2 6 3" xfId="3530" xr:uid="{D6A7D567-C560-4721-BD15-1344BAF8EFB4}"/>
    <cellStyle name="Comma 5 2 6 3 2" xfId="9166" xr:uid="{B8F9BCEB-326C-4FB5-9EBD-B591E75C8622}"/>
    <cellStyle name="Comma 5 2 6 4" xfId="6356" xr:uid="{EC8A9F58-032D-4C10-9D64-2EBE9A023E86}"/>
    <cellStyle name="Comma 5 2 7" xfId="1425" xr:uid="{D9A524FF-659B-4DE7-9A37-A8177B0EB6FC}"/>
    <cellStyle name="Comma 5 2 7 2" xfId="4235" xr:uid="{0BDF0037-6A37-4F98-9C30-C934E1B522F7}"/>
    <cellStyle name="Comma 5 2 7 2 2" xfId="9871" xr:uid="{532B5E25-B693-4A3E-A589-B63877511BC3}"/>
    <cellStyle name="Comma 5 2 7 3" xfId="7061" xr:uid="{EC2093AF-12E5-4EBC-B740-EFD1867AA329}"/>
    <cellStyle name="Comma 5 2 8" xfId="2834" xr:uid="{A00A3073-ECD0-4A22-AA03-5E1BC1887C46}"/>
    <cellStyle name="Comma 5 2 8 2" xfId="8470" xr:uid="{77E2852C-F196-46EC-88A0-0C7194C6D9F4}"/>
    <cellStyle name="Comma 5 2 9" xfId="5660" xr:uid="{B9B3A65C-EC9A-4C87-98F8-B08BA18340DC}"/>
    <cellStyle name="Comma 5 3" xfId="44" xr:uid="{773FA1DC-9599-46DE-B047-22E959E4D7B7}"/>
    <cellStyle name="Comma 5 3 2" xfId="124" xr:uid="{9BBD8BDF-D273-459D-88F9-5B9447E83BC5}"/>
    <cellStyle name="Comma 5 3 2 2" xfId="296" xr:uid="{76F1806A-7C84-40EA-AD1F-5C3A65E58C80}"/>
    <cellStyle name="Comma 5 3 2 2 2" xfId="640" xr:uid="{A8B31D37-D517-44EA-AE34-100110699C24}"/>
    <cellStyle name="Comma 5 3 2 2 2 2" xfId="1336" xr:uid="{8B7E0224-B02B-47DF-B573-D525B5791803}"/>
    <cellStyle name="Comma 5 3 2 2 2 2 2" xfId="2737" xr:uid="{EB2921FD-5048-4DD3-B914-5F5380CB6258}"/>
    <cellStyle name="Comma 5 3 2 2 2 2 2 2" xfId="5547" xr:uid="{DA013CA2-FEB7-40AE-A5D2-3AF712B9BEB4}"/>
    <cellStyle name="Comma 5 3 2 2 2 2 2 2 2" xfId="11183" xr:uid="{C19563D4-D5BC-4E68-8B22-42A999C553C7}"/>
    <cellStyle name="Comma 5 3 2 2 2 2 2 3" xfId="8373" xr:uid="{67682727-8196-43CC-BAE7-19AA112ADADC}"/>
    <cellStyle name="Comma 5 3 2 2 2 2 3" xfId="4146" xr:uid="{E59B26AC-9E71-4857-B2A8-F4C4906FC85E}"/>
    <cellStyle name="Comma 5 3 2 2 2 2 3 2" xfId="9782" xr:uid="{7B8E4B24-61B5-44E7-99D1-38942242D472}"/>
    <cellStyle name="Comma 5 3 2 2 2 2 4" xfId="6972" xr:uid="{1E0F2F65-2854-4AAD-ACCC-E62D70452AB0}"/>
    <cellStyle name="Comma 5 3 2 2 2 3" xfId="2041" xr:uid="{C97DF5B3-F8C0-4BFE-A41A-D72E61961866}"/>
    <cellStyle name="Comma 5 3 2 2 2 3 2" xfId="4851" xr:uid="{358C466E-54DA-4CE5-A85D-DD382A31138D}"/>
    <cellStyle name="Comma 5 3 2 2 2 3 2 2" xfId="10487" xr:uid="{16A4F70C-12AD-41B9-BFF6-7EEFC2E70C34}"/>
    <cellStyle name="Comma 5 3 2 2 2 3 3" xfId="7677" xr:uid="{0D805A85-E9DE-4690-AF89-459296E0371F}"/>
    <cellStyle name="Comma 5 3 2 2 2 4" xfId="3450" xr:uid="{E664322A-14EF-4BA0-B6F1-2D288F10B05C}"/>
    <cellStyle name="Comma 5 3 2 2 2 4 2" xfId="9086" xr:uid="{6827A3F5-7BF2-48C3-A027-9183CFCAED23}"/>
    <cellStyle name="Comma 5 3 2 2 2 5" xfId="6276" xr:uid="{F65EF693-AD9B-4D14-B81D-E5285BB20980}"/>
    <cellStyle name="Comma 5 3 2 2 3" xfId="992" xr:uid="{A484AF1C-C5BC-41E2-9866-09C1894997D2}"/>
    <cellStyle name="Comma 5 3 2 2 3 2" xfId="2393" xr:uid="{00645240-F24C-44F3-96FD-BA5E75957065}"/>
    <cellStyle name="Comma 5 3 2 2 3 2 2" xfId="5203" xr:uid="{E0CD349A-AC74-44CE-A6E6-4B87A78E3A2B}"/>
    <cellStyle name="Comma 5 3 2 2 3 2 2 2" xfId="10839" xr:uid="{2901DA34-FFF2-4B4A-8EDB-F4A9E0B02F89}"/>
    <cellStyle name="Comma 5 3 2 2 3 2 3" xfId="8029" xr:uid="{E0EF7F6F-A42F-48A7-94C4-185E362101D8}"/>
    <cellStyle name="Comma 5 3 2 2 3 3" xfId="3802" xr:uid="{8587B7CB-F2E0-41A6-A937-2935EB373251}"/>
    <cellStyle name="Comma 5 3 2 2 3 3 2" xfId="9438" xr:uid="{BB0434EA-BA45-4157-8AFF-4479443A9B3C}"/>
    <cellStyle name="Comma 5 3 2 2 3 4" xfId="6628" xr:uid="{C8945310-D13C-41E7-9790-FE7778B13DBE}"/>
    <cellStyle name="Comma 5 3 2 2 4" xfId="1697" xr:uid="{E5CA8311-08CE-49BC-9744-F7DAE3B7504F}"/>
    <cellStyle name="Comma 5 3 2 2 4 2" xfId="4507" xr:uid="{7F3C9E0C-D69B-4B3A-BC87-E316C8958A1A}"/>
    <cellStyle name="Comma 5 3 2 2 4 2 2" xfId="10143" xr:uid="{C5A6DD47-06C1-4913-9BF9-4E67BFA7F2F0}"/>
    <cellStyle name="Comma 5 3 2 2 4 3" xfId="7333" xr:uid="{3EEE4BB1-14DD-4EB0-A35D-A5A041A167AF}"/>
    <cellStyle name="Comma 5 3 2 2 5" xfId="3106" xr:uid="{12BD787D-B3D9-42AF-B63F-BD46DFFA4C2E}"/>
    <cellStyle name="Comma 5 3 2 2 5 2" xfId="8742" xr:uid="{F83A453A-3598-419D-936D-917779D5E2AC}"/>
    <cellStyle name="Comma 5 3 2 2 6" xfId="5932" xr:uid="{CEE51EEF-90E2-4681-9A70-2F720F648F54}"/>
    <cellStyle name="Comma 5 3 2 3" xfId="468" xr:uid="{6E2A9492-0001-43CA-969F-1ED7039D557B}"/>
    <cellStyle name="Comma 5 3 2 3 2" xfId="1164" xr:uid="{337690FD-9D7C-49FC-89F4-543E505D3915}"/>
    <cellStyle name="Comma 5 3 2 3 2 2" xfId="2565" xr:uid="{1EE43ACE-DB9E-4AEA-BA40-C07FF4452BDC}"/>
    <cellStyle name="Comma 5 3 2 3 2 2 2" xfId="5375" xr:uid="{FA9AA67F-6B8D-4C34-B5BE-4FFB34A443D5}"/>
    <cellStyle name="Comma 5 3 2 3 2 2 2 2" xfId="11011" xr:uid="{C2B1CF06-A8CC-4992-A787-6E51D76DBF96}"/>
    <cellStyle name="Comma 5 3 2 3 2 2 3" xfId="8201" xr:uid="{076E267B-5FF8-46FA-BB76-59CEA073E9ED}"/>
    <cellStyle name="Comma 5 3 2 3 2 3" xfId="3974" xr:uid="{37B05DC3-C562-45D8-B135-546F4F7E8D8F}"/>
    <cellStyle name="Comma 5 3 2 3 2 3 2" xfId="9610" xr:uid="{BD48A06B-FD00-42CB-A9DD-99A560C34B0F}"/>
    <cellStyle name="Comma 5 3 2 3 2 4" xfId="6800" xr:uid="{181B00CA-CAA0-4407-A509-AE0C690A5DE7}"/>
    <cellStyle name="Comma 5 3 2 3 3" xfId="1869" xr:uid="{7639623E-2418-4B8C-818B-ACDA44FA396B}"/>
    <cellStyle name="Comma 5 3 2 3 3 2" xfId="4679" xr:uid="{70A8CB7E-3D93-4669-9419-224879B9AE60}"/>
    <cellStyle name="Comma 5 3 2 3 3 2 2" xfId="10315" xr:uid="{AA055A64-E00C-42AC-9112-A15E8CCA7D11}"/>
    <cellStyle name="Comma 5 3 2 3 3 3" xfId="7505" xr:uid="{C14FF98E-BADE-4FFB-AC06-C2502A48CB8A}"/>
    <cellStyle name="Comma 5 3 2 3 4" xfId="3278" xr:uid="{4265F3D0-2E04-4A9D-9F2D-DE0E64AA0458}"/>
    <cellStyle name="Comma 5 3 2 3 4 2" xfId="8914" xr:uid="{AA0E9279-813D-4464-976B-F55E936C1EF4}"/>
    <cellStyle name="Comma 5 3 2 3 5" xfId="6104" xr:uid="{75024B83-40AF-47B0-BBEB-7BAE7CB48BF6}"/>
    <cellStyle name="Comma 5 3 2 4" xfId="820" xr:uid="{351249CC-1925-4686-A3CF-8E77923C5E79}"/>
    <cellStyle name="Comma 5 3 2 4 2" xfId="2221" xr:uid="{AD742BAF-AE77-4B88-A302-F00D4E5007C0}"/>
    <cellStyle name="Comma 5 3 2 4 2 2" xfId="5031" xr:uid="{98B235C8-BC4D-4A71-B93B-E1591352F827}"/>
    <cellStyle name="Comma 5 3 2 4 2 2 2" xfId="10667" xr:uid="{B78FCCFE-43DD-43E2-9C94-D85355C23D0C}"/>
    <cellStyle name="Comma 5 3 2 4 2 3" xfId="7857" xr:uid="{F43D61BE-F4A0-45A0-8BC2-4B299E056F51}"/>
    <cellStyle name="Comma 5 3 2 4 3" xfId="3630" xr:uid="{A3A2B8D0-77F2-46A3-911E-D99D26DAAFFE}"/>
    <cellStyle name="Comma 5 3 2 4 3 2" xfId="9266" xr:uid="{6F8433E8-3F70-4110-BA1A-6CB379DD7BE7}"/>
    <cellStyle name="Comma 5 3 2 4 4" xfId="6456" xr:uid="{32C6BC50-D289-436D-AFB5-ADEC00C9A5FC}"/>
    <cellStyle name="Comma 5 3 2 5" xfId="1525" xr:uid="{0D2EA0C3-78EE-46B9-8A89-55937569CB93}"/>
    <cellStyle name="Comma 5 3 2 5 2" xfId="4335" xr:uid="{41A3D211-39DE-4075-BA24-B97126BEFC4E}"/>
    <cellStyle name="Comma 5 3 2 5 2 2" xfId="9971" xr:uid="{C6995319-0B84-41C4-B254-1087FD5E66FD}"/>
    <cellStyle name="Comma 5 3 2 5 3" xfId="7161" xr:uid="{D506DBB9-FA13-43C8-A6B2-BD0E24D56CAD}"/>
    <cellStyle name="Comma 5 3 2 6" xfId="2934" xr:uid="{CBB4C4DA-355F-48A0-9C21-5D6E5B613CE6}"/>
    <cellStyle name="Comma 5 3 2 6 2" xfId="8570" xr:uid="{68DE0A97-A79B-49D5-BC06-614152648C2D}"/>
    <cellStyle name="Comma 5 3 2 7" xfId="5760" xr:uid="{D1C9BFDA-6539-4A77-A6D6-211E85CAB604}"/>
    <cellStyle name="Comma 5 3 3" xfId="216" xr:uid="{541E0AE8-0619-4D08-9A6D-BE95D33AF7AD}"/>
    <cellStyle name="Comma 5 3 3 2" xfId="560" xr:uid="{257FC7F8-A745-4497-8AA2-483A5D205B56}"/>
    <cellStyle name="Comma 5 3 3 2 2" xfId="1256" xr:uid="{7E09236C-69BE-4359-BF95-8D6742D6CA2A}"/>
    <cellStyle name="Comma 5 3 3 2 2 2" xfId="2657" xr:uid="{CAFFF416-15F6-4026-9A20-0CCF34358CB6}"/>
    <cellStyle name="Comma 5 3 3 2 2 2 2" xfId="5467" xr:uid="{1406D4DB-559F-41DC-89E1-FF60BA000E70}"/>
    <cellStyle name="Comma 5 3 3 2 2 2 2 2" xfId="11103" xr:uid="{460E74C4-EDBA-4342-8638-A1225A7DF0F9}"/>
    <cellStyle name="Comma 5 3 3 2 2 2 3" xfId="8293" xr:uid="{2332ED06-4B24-472D-90CE-A01DB669CEA4}"/>
    <cellStyle name="Comma 5 3 3 2 2 3" xfId="4066" xr:uid="{F8A20765-30EF-4BAD-A3B0-EB83BD036904}"/>
    <cellStyle name="Comma 5 3 3 2 2 3 2" xfId="9702" xr:uid="{C4A23DA7-55FE-421F-80D3-F251450DEDDC}"/>
    <cellStyle name="Comma 5 3 3 2 2 4" xfId="6892" xr:uid="{769C1CEA-402E-4E53-9484-00C86E042CC4}"/>
    <cellStyle name="Comma 5 3 3 2 3" xfId="1961" xr:uid="{C44BB79D-1D1E-45B9-997D-552601394678}"/>
    <cellStyle name="Comma 5 3 3 2 3 2" xfId="4771" xr:uid="{F9B0F4B3-C9E7-4042-9E36-528F0AD10A3E}"/>
    <cellStyle name="Comma 5 3 3 2 3 2 2" xfId="10407" xr:uid="{20C1AD79-07D5-40AF-85F8-CD82DE595E11}"/>
    <cellStyle name="Comma 5 3 3 2 3 3" xfId="7597" xr:uid="{7F4BAEC0-3D84-495A-877A-F5B2A160CF01}"/>
    <cellStyle name="Comma 5 3 3 2 4" xfId="3370" xr:uid="{CB5ED0D2-A933-4169-8D08-9E8063430256}"/>
    <cellStyle name="Comma 5 3 3 2 4 2" xfId="9006" xr:uid="{44859F2C-C636-4A51-8292-3766DB1EF8D2}"/>
    <cellStyle name="Comma 5 3 3 2 5" xfId="6196" xr:uid="{30A2E3F7-5BFD-4F29-9320-1BF6487D030D}"/>
    <cellStyle name="Comma 5 3 3 3" xfId="912" xr:uid="{45891DE4-54C6-432A-A303-02B06D133D3C}"/>
    <cellStyle name="Comma 5 3 3 3 2" xfId="2313" xr:uid="{F10A67EE-4978-4A2A-BAF7-5032E761EB16}"/>
    <cellStyle name="Comma 5 3 3 3 2 2" xfId="5123" xr:uid="{F535A38E-5CFD-4338-B84C-3C850EA63718}"/>
    <cellStyle name="Comma 5 3 3 3 2 2 2" xfId="10759" xr:uid="{B8F56609-4CF3-4A32-B94C-058CCE48850F}"/>
    <cellStyle name="Comma 5 3 3 3 2 3" xfId="7949" xr:uid="{CAF84029-A94B-4DF1-99CC-DCD12BA4B1D9}"/>
    <cellStyle name="Comma 5 3 3 3 3" xfId="3722" xr:uid="{511ED05F-04A6-4AA6-863C-CD780CA8F743}"/>
    <cellStyle name="Comma 5 3 3 3 3 2" xfId="9358" xr:uid="{E72E5A70-AEE2-4C3D-93D7-A9CC12207235}"/>
    <cellStyle name="Comma 5 3 3 3 4" xfId="6548" xr:uid="{244F22EB-434A-44F7-BEC0-0D1F51FC0BD1}"/>
    <cellStyle name="Comma 5 3 3 4" xfId="1617" xr:uid="{903D2D67-1D1F-442F-848B-74CB85F4EC68}"/>
    <cellStyle name="Comma 5 3 3 4 2" xfId="4427" xr:uid="{7D779A06-DB67-45C9-BE14-335905E02E28}"/>
    <cellStyle name="Comma 5 3 3 4 2 2" xfId="10063" xr:uid="{3412F9BC-B0DB-43D2-BF2A-91A577DAC1B3}"/>
    <cellStyle name="Comma 5 3 3 4 3" xfId="7253" xr:uid="{7969672F-30F8-4213-BAD7-74F00707E163}"/>
    <cellStyle name="Comma 5 3 3 5" xfId="3026" xr:uid="{64A77A75-F437-496C-98F0-6CD8AACC6A03}"/>
    <cellStyle name="Comma 5 3 3 5 2" xfId="8662" xr:uid="{396A8192-D4D6-4B02-B961-4E6D6304794B}"/>
    <cellStyle name="Comma 5 3 3 6" xfId="5852" xr:uid="{D2829B42-09DF-45A4-8A05-3EFDE7AD2B0B}"/>
    <cellStyle name="Comma 5 3 4" xfId="388" xr:uid="{E0DB2EA6-8E54-4AB3-BFFE-AAB9B6FF1C8A}"/>
    <cellStyle name="Comma 5 3 4 2" xfId="1084" xr:uid="{046CBB93-1D19-45D1-95D2-624188ADE715}"/>
    <cellStyle name="Comma 5 3 4 2 2" xfId="2485" xr:uid="{055E9276-BBCC-4D68-9238-6A91BD165353}"/>
    <cellStyle name="Comma 5 3 4 2 2 2" xfId="5295" xr:uid="{114E0197-FF45-49E2-9777-147CBF74A67E}"/>
    <cellStyle name="Comma 5 3 4 2 2 2 2" xfId="10931" xr:uid="{0C50EEE1-2D86-4EE8-AB1E-6C9273B2570B}"/>
    <cellStyle name="Comma 5 3 4 2 2 3" xfId="8121" xr:uid="{0C841F72-32A6-4C67-BC28-3219247DE78F}"/>
    <cellStyle name="Comma 5 3 4 2 3" xfId="3894" xr:uid="{CEB871EF-A5AB-49D5-B911-5BB71A6E5D60}"/>
    <cellStyle name="Comma 5 3 4 2 3 2" xfId="9530" xr:uid="{5C585B83-71F2-4BD3-A3F3-87E30C392BBC}"/>
    <cellStyle name="Comma 5 3 4 2 4" xfId="6720" xr:uid="{56B7D94C-D70B-4CD7-8DF1-B58ED8C01330}"/>
    <cellStyle name="Comma 5 3 4 3" xfId="1789" xr:uid="{AC14B05F-B1F3-42CC-BC4E-2674F5218365}"/>
    <cellStyle name="Comma 5 3 4 3 2" xfId="4599" xr:uid="{934F8286-6C3C-4015-BACE-024DA4780933}"/>
    <cellStyle name="Comma 5 3 4 3 2 2" xfId="10235" xr:uid="{8E945540-CE03-4A08-8986-F17CADC0FFD6}"/>
    <cellStyle name="Comma 5 3 4 3 3" xfId="7425" xr:uid="{1ED14CE4-057E-4EA1-807C-0F6E840CE5B5}"/>
    <cellStyle name="Comma 5 3 4 4" xfId="3198" xr:uid="{F1779EAE-C710-47F8-8AE7-6E4F6EA4C4B1}"/>
    <cellStyle name="Comma 5 3 4 4 2" xfId="8834" xr:uid="{A4695EB8-2AD5-4588-B487-A75E66A1751A}"/>
    <cellStyle name="Comma 5 3 4 5" xfId="6024" xr:uid="{1CB701C9-8424-4349-9FB1-9D19F4E4A9E7}"/>
    <cellStyle name="Comma 5 3 5" xfId="740" xr:uid="{BACBE5B8-4469-482B-AB56-BCEA7FB32967}"/>
    <cellStyle name="Comma 5 3 5 2" xfId="2141" xr:uid="{32133BD1-AAA8-41D3-A686-9E6570DCCDB9}"/>
    <cellStyle name="Comma 5 3 5 2 2" xfId="4951" xr:uid="{8FEB3CE2-A0F2-4C2F-8FC0-D06A91E3348F}"/>
    <cellStyle name="Comma 5 3 5 2 2 2" xfId="10587" xr:uid="{235AE04E-C1D1-447A-9200-1D3525045087}"/>
    <cellStyle name="Comma 5 3 5 2 3" xfId="7777" xr:uid="{CB4E1DDF-BF8D-4B39-BABA-5637E0BDFB4A}"/>
    <cellStyle name="Comma 5 3 5 3" xfId="3550" xr:uid="{3BD88C55-D368-4857-AD51-DE4423C31BBC}"/>
    <cellStyle name="Comma 5 3 5 3 2" xfId="9186" xr:uid="{4CA6165C-D0A0-4DD8-8D03-FBE4931DA0C8}"/>
    <cellStyle name="Comma 5 3 5 4" xfId="6376" xr:uid="{82181F8B-2D4C-41CD-A15E-AC815BB2CECD}"/>
    <cellStyle name="Comma 5 3 6" xfId="1445" xr:uid="{17878301-758D-4894-8282-BB76B3DE605D}"/>
    <cellStyle name="Comma 5 3 6 2" xfId="4255" xr:uid="{8FC3078A-1A94-4B28-94FB-DDBDB0C55399}"/>
    <cellStyle name="Comma 5 3 6 2 2" xfId="9891" xr:uid="{4FE3ED4D-9E1A-4E96-B1AE-C1C28477408A}"/>
    <cellStyle name="Comma 5 3 6 3" xfId="7081" xr:uid="{D1800E8E-DC23-4BC4-A986-5F23FB668053}"/>
    <cellStyle name="Comma 5 3 7" xfId="2854" xr:uid="{3D5780D9-E9F1-4CAF-B073-DCC2A6635B65}"/>
    <cellStyle name="Comma 5 3 7 2" xfId="8490" xr:uid="{4889F820-8B62-4C8E-BFCE-572F2B5D89DB}"/>
    <cellStyle name="Comma 5 3 8" xfId="5680" xr:uid="{529DAB12-84C5-478B-A6DC-3BB35E0A5AFB}"/>
    <cellStyle name="Comma 5 4" xfId="92" xr:uid="{76E88C47-8277-4608-979A-AE0A8CC3E20A}"/>
    <cellStyle name="Comma 5 4 2" xfId="264" xr:uid="{5AF67225-7DEE-491F-82A0-40EEE34090E7}"/>
    <cellStyle name="Comma 5 4 2 2" xfId="608" xr:uid="{29959976-FCBA-47B7-8C48-BBE835DCE6C9}"/>
    <cellStyle name="Comma 5 4 2 2 2" xfId="1304" xr:uid="{1058789E-E539-46A8-8025-D6F2BC6F6645}"/>
    <cellStyle name="Comma 5 4 2 2 2 2" xfId="2705" xr:uid="{07E03FC1-37B1-4A98-A656-5FBC8E39B64E}"/>
    <cellStyle name="Comma 5 4 2 2 2 2 2" xfId="5515" xr:uid="{694EA0EE-0497-4642-AD44-55EDCCA76E2E}"/>
    <cellStyle name="Comma 5 4 2 2 2 2 2 2" xfId="11151" xr:uid="{606618C9-C232-49A5-98F9-6909B2CC92ED}"/>
    <cellStyle name="Comma 5 4 2 2 2 2 3" xfId="8341" xr:uid="{5476D41B-0915-411A-AC67-68F8D5F3DFD7}"/>
    <cellStyle name="Comma 5 4 2 2 2 3" xfId="4114" xr:uid="{ED9EC652-DD28-4B03-9F49-A4017E734C84}"/>
    <cellStyle name="Comma 5 4 2 2 2 3 2" xfId="9750" xr:uid="{133B1460-1C3B-4F56-A7DE-9E5314778DEF}"/>
    <cellStyle name="Comma 5 4 2 2 2 4" xfId="6940" xr:uid="{B105AD2C-9D0B-49E0-A6CB-8517889DE72D}"/>
    <cellStyle name="Comma 5 4 2 2 3" xfId="2009" xr:uid="{C0D96AA8-5573-4EF2-9F82-9B01273B7CC0}"/>
    <cellStyle name="Comma 5 4 2 2 3 2" xfId="4819" xr:uid="{ACB0261E-D330-40B0-B383-7B0A9022CE21}"/>
    <cellStyle name="Comma 5 4 2 2 3 2 2" xfId="10455" xr:uid="{78E09138-C380-46D0-8D23-FAF278CE389A}"/>
    <cellStyle name="Comma 5 4 2 2 3 3" xfId="7645" xr:uid="{103851B3-DF6F-4A7A-AA21-7D5AC9CB5C5B}"/>
    <cellStyle name="Comma 5 4 2 2 4" xfId="3418" xr:uid="{150B13B2-6A3D-4CAF-844C-1129501FF3AA}"/>
    <cellStyle name="Comma 5 4 2 2 4 2" xfId="9054" xr:uid="{45D8E461-CD38-4A89-80A9-3EA46F04238C}"/>
    <cellStyle name="Comma 5 4 2 2 5" xfId="6244" xr:uid="{1BD79DC9-496B-4D5B-8E8D-10BE44BD3DAF}"/>
    <cellStyle name="Comma 5 4 2 3" xfId="960" xr:uid="{53291A08-82CC-42EA-BEC6-BDA4D01992FA}"/>
    <cellStyle name="Comma 5 4 2 3 2" xfId="2361" xr:uid="{3FF5E9F4-9B4D-482A-95D5-D51386302371}"/>
    <cellStyle name="Comma 5 4 2 3 2 2" xfId="5171" xr:uid="{81478BEE-DC2B-4185-99E0-3378D09814B6}"/>
    <cellStyle name="Comma 5 4 2 3 2 2 2" xfId="10807" xr:uid="{86B68C04-2CA3-4294-A979-16AD3A711238}"/>
    <cellStyle name="Comma 5 4 2 3 2 3" xfId="7997" xr:uid="{1822E592-BC3C-403C-8C2E-48B91398D8E8}"/>
    <cellStyle name="Comma 5 4 2 3 3" xfId="3770" xr:uid="{6BEA7B8A-C3B4-47B1-B40F-49021480BEB7}"/>
    <cellStyle name="Comma 5 4 2 3 3 2" xfId="9406" xr:uid="{AF9DB7C5-EE6E-48DB-827F-47A7BB7F322B}"/>
    <cellStyle name="Comma 5 4 2 3 4" xfId="6596" xr:uid="{43F77F51-1772-45A7-95BA-B17BEDFE4168}"/>
    <cellStyle name="Comma 5 4 2 4" xfId="1665" xr:uid="{D75D2FFA-B4F4-4C57-8FF8-F65D800B11C4}"/>
    <cellStyle name="Comma 5 4 2 4 2" xfId="4475" xr:uid="{3C0B330C-888B-48FF-AE04-607F4AF4012C}"/>
    <cellStyle name="Comma 5 4 2 4 2 2" xfId="10111" xr:uid="{059B3B02-3360-49D7-BA26-1EDA9F31749D}"/>
    <cellStyle name="Comma 5 4 2 4 3" xfId="7301" xr:uid="{DD7E54EA-8273-4D99-AA6E-42B35F5E1A33}"/>
    <cellStyle name="Comma 5 4 2 5" xfId="3074" xr:uid="{CFE2DA6F-1B4B-47CB-9BA8-4707DE07E04E}"/>
    <cellStyle name="Comma 5 4 2 5 2" xfId="8710" xr:uid="{AE1836FF-CC26-4E88-80CB-859C16FAF3B8}"/>
    <cellStyle name="Comma 5 4 2 6" xfId="5900" xr:uid="{BFDCCE30-7291-4372-B794-E86389CCDAF7}"/>
    <cellStyle name="Comma 5 4 3" xfId="436" xr:uid="{46A4CD2B-A55F-4178-ABC7-1C211508DE82}"/>
    <cellStyle name="Comma 5 4 3 2" xfId="1132" xr:uid="{843C932E-ACF0-4CBC-8F9C-06A880F92538}"/>
    <cellStyle name="Comma 5 4 3 2 2" xfId="2533" xr:uid="{E2FA3B2D-8D8B-4CA4-B8A9-8B305E8B1848}"/>
    <cellStyle name="Comma 5 4 3 2 2 2" xfId="5343" xr:uid="{7E6B3E15-70E8-403F-9C0D-FA3DB069CF1C}"/>
    <cellStyle name="Comma 5 4 3 2 2 2 2" xfId="10979" xr:uid="{3D2E72F6-DD1A-47B3-8B2A-CE5F6302FD28}"/>
    <cellStyle name="Comma 5 4 3 2 2 3" xfId="8169" xr:uid="{70A9567C-B7D0-4C5B-86C7-64246C7E8E06}"/>
    <cellStyle name="Comma 5 4 3 2 3" xfId="3942" xr:uid="{A7DAAE09-90A9-418C-9979-24E934403E87}"/>
    <cellStyle name="Comma 5 4 3 2 3 2" xfId="9578" xr:uid="{43752C2D-11DB-4330-B274-BD5A4DF48ADA}"/>
    <cellStyle name="Comma 5 4 3 2 4" xfId="6768" xr:uid="{7F05FACB-C027-4E0F-BCC9-0D2BEED0625E}"/>
    <cellStyle name="Comma 5 4 3 3" xfId="1837" xr:uid="{D6938746-A993-485A-B822-DBDED3A8891B}"/>
    <cellStyle name="Comma 5 4 3 3 2" xfId="4647" xr:uid="{8EA203EB-8E56-457A-9C36-2C4B2D5F64C4}"/>
    <cellStyle name="Comma 5 4 3 3 2 2" xfId="10283" xr:uid="{A2304EF2-A2FA-4479-A18D-165F77985E58}"/>
    <cellStyle name="Comma 5 4 3 3 3" xfId="7473" xr:uid="{017159ED-AC91-4B72-9525-FAFC093D807A}"/>
    <cellStyle name="Comma 5 4 3 4" xfId="3246" xr:uid="{50768B76-9175-453E-8437-14F81F82E400}"/>
    <cellStyle name="Comma 5 4 3 4 2" xfId="8882" xr:uid="{E3BCB486-DFC8-47A7-97E4-4F809D0DCF5B}"/>
    <cellStyle name="Comma 5 4 3 5" xfId="6072" xr:uid="{419DE58E-6422-4133-B079-06F6F4AFDAFE}"/>
    <cellStyle name="Comma 5 4 4" xfId="788" xr:uid="{E19B6CB6-47E5-4800-BFC7-6F7FC8938C06}"/>
    <cellStyle name="Comma 5 4 4 2" xfId="2189" xr:uid="{7DD36025-F792-4B69-99C8-5FFDE527609F}"/>
    <cellStyle name="Comma 5 4 4 2 2" xfId="4999" xr:uid="{7C81A8F4-A75F-4225-A13A-AC968BDBD295}"/>
    <cellStyle name="Comma 5 4 4 2 2 2" xfId="10635" xr:uid="{948D5E2E-094A-4B13-A9BD-BCC017291509}"/>
    <cellStyle name="Comma 5 4 4 2 3" xfId="7825" xr:uid="{0928A317-BB94-486D-8EAE-9FECE1ED9DDE}"/>
    <cellStyle name="Comma 5 4 4 3" xfId="3598" xr:uid="{6544175C-0C43-4FA3-A685-15C9F5F5643A}"/>
    <cellStyle name="Comma 5 4 4 3 2" xfId="9234" xr:uid="{C1BEF07F-70A5-4E3B-BD60-3CECDC058CF1}"/>
    <cellStyle name="Comma 5 4 4 4" xfId="6424" xr:uid="{94D39DFA-B2AC-4040-B97F-8463C1D94158}"/>
    <cellStyle name="Comma 5 4 5" xfId="1493" xr:uid="{17F34E74-2B17-4C4F-A965-16C0C30C27C3}"/>
    <cellStyle name="Comma 5 4 5 2" xfId="4303" xr:uid="{96A80573-1163-437D-8D38-7C6BDB1F3695}"/>
    <cellStyle name="Comma 5 4 5 2 2" xfId="9939" xr:uid="{ED98FB19-C307-455E-87A7-EA30C6892395}"/>
    <cellStyle name="Comma 5 4 5 3" xfId="7129" xr:uid="{AAAF6D72-23C5-4CF4-BF5B-D5D63EED0C88}"/>
    <cellStyle name="Comma 5 4 6" xfId="2902" xr:uid="{CE9C1B9E-BC3C-4649-9853-7AB72DD18AE3}"/>
    <cellStyle name="Comma 5 4 6 2" xfId="8538" xr:uid="{72B7751E-638F-40D6-8987-44187E6A9277}"/>
    <cellStyle name="Comma 5 4 7" xfId="5728" xr:uid="{C1464F62-6FD8-4C86-A523-80D5EB1ED2C8}"/>
    <cellStyle name="Comma 5 5" xfId="184" xr:uid="{18C6D040-F6FD-4318-A00E-8D26266993C2}"/>
    <cellStyle name="Comma 5 5 2" xfId="528" xr:uid="{29807D09-2A62-4C10-8374-2E3BFEB3581F}"/>
    <cellStyle name="Comma 5 5 2 2" xfId="1224" xr:uid="{88F0FEBC-40C8-4586-A0DD-A0A25A7EF1AE}"/>
    <cellStyle name="Comma 5 5 2 2 2" xfId="2625" xr:uid="{993ACE49-5AAB-43C9-8C8D-3FD6D7C9E9A1}"/>
    <cellStyle name="Comma 5 5 2 2 2 2" xfId="5435" xr:uid="{A6B79149-16D8-4737-885B-7CF0EDF9EC95}"/>
    <cellStyle name="Comma 5 5 2 2 2 2 2" xfId="11071" xr:uid="{6017AAFE-B9C0-4C20-8885-6A65B632DD67}"/>
    <cellStyle name="Comma 5 5 2 2 2 3" xfId="8261" xr:uid="{DF2D136D-07E3-4337-A034-8C6EF0E94212}"/>
    <cellStyle name="Comma 5 5 2 2 3" xfId="4034" xr:uid="{E2E8217A-BD35-4681-AF90-317E20A084D6}"/>
    <cellStyle name="Comma 5 5 2 2 3 2" xfId="9670" xr:uid="{CC3DDDCD-8429-4AC6-A4D1-58AA18297BFC}"/>
    <cellStyle name="Comma 5 5 2 2 4" xfId="6860" xr:uid="{A6517CF6-276D-443C-B49B-FA5A03DA066F}"/>
    <cellStyle name="Comma 5 5 2 3" xfId="1929" xr:uid="{C52D84F4-02BC-4926-89A0-6212E9C8B9B3}"/>
    <cellStyle name="Comma 5 5 2 3 2" xfId="4739" xr:uid="{7D69E22D-027F-4205-9E2F-13FC63091C93}"/>
    <cellStyle name="Comma 5 5 2 3 2 2" xfId="10375" xr:uid="{CFC4F62F-AE78-4856-8B1C-5F30EB5C62CB}"/>
    <cellStyle name="Comma 5 5 2 3 3" xfId="7565" xr:uid="{B0B5E5B5-2E73-42AB-B5E7-D6102A00E13A}"/>
    <cellStyle name="Comma 5 5 2 4" xfId="3338" xr:uid="{060A2BDC-1FA8-4676-9404-6642A4917D05}"/>
    <cellStyle name="Comma 5 5 2 4 2" xfId="8974" xr:uid="{F0EBC9C4-6AA5-44C8-9BE7-75901EBCCD00}"/>
    <cellStyle name="Comma 5 5 2 5" xfId="6164" xr:uid="{1604337B-9BE0-41AB-A183-A6B0753725D0}"/>
    <cellStyle name="Comma 5 5 3" xfId="880" xr:uid="{4B84578B-DBF4-4ACA-B948-509D6B35541D}"/>
    <cellStyle name="Comma 5 5 3 2" xfId="2281" xr:uid="{3046B499-BFB2-458A-BFC2-C66F9A6341DE}"/>
    <cellStyle name="Comma 5 5 3 2 2" xfId="5091" xr:uid="{09BD76DE-B81A-40D5-9000-5DF438C77D0E}"/>
    <cellStyle name="Comma 5 5 3 2 2 2" xfId="10727" xr:uid="{8A9C666D-CF7A-4EF2-B03C-2D3CCB76C8ED}"/>
    <cellStyle name="Comma 5 5 3 2 3" xfId="7917" xr:uid="{2F8A286C-DFA8-49C7-9E24-87AAEB148177}"/>
    <cellStyle name="Comma 5 5 3 3" xfId="3690" xr:uid="{96381ECB-28F4-4A5E-8AF1-7BD7B0E53E96}"/>
    <cellStyle name="Comma 5 5 3 3 2" xfId="9326" xr:uid="{58D8DC69-DF97-4C94-8AF4-EB25076EA0B5}"/>
    <cellStyle name="Comma 5 5 3 4" xfId="6516" xr:uid="{F5FCC3D5-625D-4DA2-B961-0597739F7AA8}"/>
    <cellStyle name="Comma 5 5 4" xfId="1585" xr:uid="{664C0180-BEED-4C11-A08B-7FAD83121975}"/>
    <cellStyle name="Comma 5 5 4 2" xfId="4395" xr:uid="{E9AAD27C-2180-48BF-A7C8-BB6295EA0273}"/>
    <cellStyle name="Comma 5 5 4 2 2" xfId="10031" xr:uid="{86CA43A8-CD6C-4F84-85B1-F5AC8B1890E6}"/>
    <cellStyle name="Comma 5 5 4 3" xfId="7221" xr:uid="{3C6ECC4E-097F-4EC9-AAC5-05282EBD9BA1}"/>
    <cellStyle name="Comma 5 5 5" xfId="2994" xr:uid="{70AFC86A-5833-45C4-A817-1B39ADCD397C}"/>
    <cellStyle name="Comma 5 5 5 2" xfId="8630" xr:uid="{6441F58C-A49E-4C21-88BC-4335503B6C75}"/>
    <cellStyle name="Comma 5 5 6" xfId="5820" xr:uid="{6E809CDE-B7A8-42DA-B930-3DB16D197C75}"/>
    <cellStyle name="Comma 5 6" xfId="356" xr:uid="{4FB5CCDF-37C5-4C23-A3FF-DE425597404E}"/>
    <cellStyle name="Comma 5 6 2" xfId="1052" xr:uid="{086CD518-F98D-479B-ACAB-4D8B78A36638}"/>
    <cellStyle name="Comma 5 6 2 2" xfId="2453" xr:uid="{403AB0E4-C4C9-47D7-9BC7-09F157C647F9}"/>
    <cellStyle name="Comma 5 6 2 2 2" xfId="5263" xr:uid="{3527E18A-1E4C-4804-9FFB-6A1976F501B6}"/>
    <cellStyle name="Comma 5 6 2 2 2 2" xfId="10899" xr:uid="{755F8888-12CE-4991-A842-8AF85E7A6C40}"/>
    <cellStyle name="Comma 5 6 2 2 3" xfId="8089" xr:uid="{A9C508F0-DB6F-4628-B2B4-1028CDF4F30F}"/>
    <cellStyle name="Comma 5 6 2 3" xfId="3862" xr:uid="{09C34519-8A96-4786-83A5-E9F3E0505108}"/>
    <cellStyle name="Comma 5 6 2 3 2" xfId="9498" xr:uid="{E43E4B14-987A-4F12-9C4E-BC5E637AE03B}"/>
    <cellStyle name="Comma 5 6 2 4" xfId="6688" xr:uid="{724C3E9D-A028-48F8-9EF7-B5079093011A}"/>
    <cellStyle name="Comma 5 6 3" xfId="1757" xr:uid="{751F98DC-0560-48F8-9145-579852046ABE}"/>
    <cellStyle name="Comma 5 6 3 2" xfId="4567" xr:uid="{52923EE4-8AC5-42DB-AD2A-0C8019802A21}"/>
    <cellStyle name="Comma 5 6 3 2 2" xfId="10203" xr:uid="{140EC6B3-58DD-46C7-86D1-76CA96AEF0C3}"/>
    <cellStyle name="Comma 5 6 3 3" xfId="7393" xr:uid="{71EF2511-F94E-4B2F-B489-921F9C9D6230}"/>
    <cellStyle name="Comma 5 6 4" xfId="3166" xr:uid="{22DD406C-F009-4C81-94C4-AB20BD714E8B}"/>
    <cellStyle name="Comma 5 6 4 2" xfId="8802" xr:uid="{324CF743-AC1C-48EB-94A7-4EBF2E46CD17}"/>
    <cellStyle name="Comma 5 6 5" xfId="5992" xr:uid="{F03F112F-2307-465F-83CC-56E3D665FEFB}"/>
    <cellStyle name="Comma 5 7" xfId="708" xr:uid="{741B3F57-8A0B-4E0F-840C-7BCD5D57B283}"/>
    <cellStyle name="Comma 5 7 2" xfId="2109" xr:uid="{E8C9667D-05C3-426B-B39F-A602ABAC3CEA}"/>
    <cellStyle name="Comma 5 7 2 2" xfId="4919" xr:uid="{1AAD82A7-6C6F-4366-8DEF-C8263537A85F}"/>
    <cellStyle name="Comma 5 7 2 2 2" xfId="10555" xr:uid="{CA5A752D-2A4C-4E21-8FA7-91D4823DCFB6}"/>
    <cellStyle name="Comma 5 7 2 3" xfId="7745" xr:uid="{7B0F96EB-34C6-464E-90F2-03DAED02F2E5}"/>
    <cellStyle name="Comma 5 7 3" xfId="3518" xr:uid="{39C3B63D-07C1-4263-9244-2E17DD4DF69A}"/>
    <cellStyle name="Comma 5 7 3 2" xfId="9154" xr:uid="{BE06194B-1401-4D17-9B06-1C88CC362088}"/>
    <cellStyle name="Comma 5 7 4" xfId="6344" xr:uid="{978C733D-A62E-4565-B0E5-48519476A55E}"/>
    <cellStyle name="Comma 5 8" xfId="1413" xr:uid="{8A141D07-4367-4426-A464-96EA29CE883E}"/>
    <cellStyle name="Comma 5 8 2" xfId="4223" xr:uid="{6542A17C-81E9-4B71-B41E-02203A72CECC}"/>
    <cellStyle name="Comma 5 8 2 2" xfId="9859" xr:uid="{6743E404-4B9E-467A-8B76-0B6C6B099F4D}"/>
    <cellStyle name="Comma 5 8 3" xfId="7049" xr:uid="{1F0D5708-632A-4E23-9856-BFD424B6CF0F}"/>
    <cellStyle name="Comma 5 9" xfId="2822" xr:uid="{C8B5F687-B81E-4883-A09A-9F198DBBF85A}"/>
    <cellStyle name="Comma 5 9 2" xfId="8458" xr:uid="{3146DA18-5825-4676-941D-8A28391934E6}"/>
    <cellStyle name="Comma 6" xfId="14" xr:uid="{5EAEE8E0-C5EB-4F09-A8D1-620C49C33D6C}"/>
    <cellStyle name="Comma 6 2" xfId="46" xr:uid="{B6530BA8-FA9B-4801-B915-F3531CCC2D64}"/>
    <cellStyle name="Comma 6 2 2" xfId="126" xr:uid="{E537648B-5DF5-4F0C-B885-FF0AC3FC800B}"/>
    <cellStyle name="Comma 6 2 2 2" xfId="298" xr:uid="{6FA54871-04A9-4F9C-BCEB-BB4F014F7A21}"/>
    <cellStyle name="Comma 6 2 2 2 2" xfId="642" xr:uid="{085F9E30-AEF1-4D21-842B-D827C512DE04}"/>
    <cellStyle name="Comma 6 2 2 2 2 2" xfId="1338" xr:uid="{04934BBE-2FF4-4B7A-A7CB-A013CA96186F}"/>
    <cellStyle name="Comma 6 2 2 2 2 2 2" xfId="2739" xr:uid="{30A2717C-CF99-41E0-9E4D-290ABC7269D1}"/>
    <cellStyle name="Comma 6 2 2 2 2 2 2 2" xfId="5549" xr:uid="{A7D5B433-0C60-4769-9DC0-A2B91FE9C99B}"/>
    <cellStyle name="Comma 6 2 2 2 2 2 2 2 2" xfId="11185" xr:uid="{DE1EBD2A-732F-4C92-A870-50ADE64B2817}"/>
    <cellStyle name="Comma 6 2 2 2 2 2 2 3" xfId="8375" xr:uid="{77D98A86-3FF0-442B-AB22-91BEE0208A45}"/>
    <cellStyle name="Comma 6 2 2 2 2 2 3" xfId="4148" xr:uid="{65FED053-33A7-4979-A072-F9C0EF47A0CD}"/>
    <cellStyle name="Comma 6 2 2 2 2 2 3 2" xfId="9784" xr:uid="{00F22170-4CB0-4113-8CC4-870982C9D8D0}"/>
    <cellStyle name="Comma 6 2 2 2 2 2 4" xfId="6974" xr:uid="{08FD9842-FB99-4032-89D2-5BF097F0A2F7}"/>
    <cellStyle name="Comma 6 2 2 2 2 3" xfId="2043" xr:uid="{AC6DA49E-68E5-46E1-907F-1185F446FF1D}"/>
    <cellStyle name="Comma 6 2 2 2 2 3 2" xfId="4853" xr:uid="{AB2AB493-1896-4ACD-A8BF-8749753531C0}"/>
    <cellStyle name="Comma 6 2 2 2 2 3 2 2" xfId="10489" xr:uid="{42CA0432-9B47-4A32-BD50-0442B8669905}"/>
    <cellStyle name="Comma 6 2 2 2 2 3 3" xfId="7679" xr:uid="{152EBA08-1A86-4D69-BCE6-D2BA5E1E30A4}"/>
    <cellStyle name="Comma 6 2 2 2 2 4" xfId="3452" xr:uid="{893FEB69-7D90-4B71-B3F1-A310A277B89E}"/>
    <cellStyle name="Comma 6 2 2 2 2 4 2" xfId="9088" xr:uid="{ECA05447-69BB-4496-A4AA-B538D84CAA96}"/>
    <cellStyle name="Comma 6 2 2 2 2 5" xfId="6278" xr:uid="{B7A1C618-5555-4008-B9EC-CCF8E6669045}"/>
    <cellStyle name="Comma 6 2 2 2 3" xfId="994" xr:uid="{3A96A866-D40C-497C-8D69-43F3BADCA3B4}"/>
    <cellStyle name="Comma 6 2 2 2 3 2" xfId="2395" xr:uid="{32ABFE07-F966-4A60-95BF-5377D5DBACD3}"/>
    <cellStyle name="Comma 6 2 2 2 3 2 2" xfId="5205" xr:uid="{ABBDF572-2427-4343-9FE7-08564C21294F}"/>
    <cellStyle name="Comma 6 2 2 2 3 2 2 2" xfId="10841" xr:uid="{443318C1-8B7A-48DC-88AD-B1909CA9EDF6}"/>
    <cellStyle name="Comma 6 2 2 2 3 2 3" xfId="8031" xr:uid="{8332F9CC-757A-4132-BF8D-FFABAB5AC5E3}"/>
    <cellStyle name="Comma 6 2 2 2 3 3" xfId="3804" xr:uid="{D944F224-2209-45FB-A1D0-432FEE725BD4}"/>
    <cellStyle name="Comma 6 2 2 2 3 3 2" xfId="9440" xr:uid="{9E347BA7-3EDA-45F1-AF69-EC9D9D130D3F}"/>
    <cellStyle name="Comma 6 2 2 2 3 4" xfId="6630" xr:uid="{3FE3231C-7945-4891-A9FD-B55B43645A65}"/>
    <cellStyle name="Comma 6 2 2 2 4" xfId="1699" xr:uid="{E0459BEE-1540-45DD-9EBE-07B6DDFCD05D}"/>
    <cellStyle name="Comma 6 2 2 2 4 2" xfId="4509" xr:uid="{B7FAF487-35D5-4CEF-8874-FCBDC7DF011F}"/>
    <cellStyle name="Comma 6 2 2 2 4 2 2" xfId="10145" xr:uid="{EDF15898-130F-4638-AA61-C2072D58A9A2}"/>
    <cellStyle name="Comma 6 2 2 2 4 3" xfId="7335" xr:uid="{7F7C0892-DFF9-48AF-9B44-69843B760CDA}"/>
    <cellStyle name="Comma 6 2 2 2 5" xfId="3108" xr:uid="{3ABBAA77-012B-40BE-B501-973036B940B2}"/>
    <cellStyle name="Comma 6 2 2 2 5 2" xfId="8744" xr:uid="{1543672D-0667-4EDC-916F-1728B9AA12BC}"/>
    <cellStyle name="Comma 6 2 2 2 6" xfId="5934" xr:uid="{F394C908-CEB0-414E-AB2E-19EDF4A929D9}"/>
    <cellStyle name="Comma 6 2 2 3" xfId="470" xr:uid="{163C3697-A390-42F3-9BAA-B83E9F970B4C}"/>
    <cellStyle name="Comma 6 2 2 3 2" xfId="1166" xr:uid="{B4604A1A-BB98-434C-808E-99115E5A7460}"/>
    <cellStyle name="Comma 6 2 2 3 2 2" xfId="2567" xr:uid="{F23875E6-E87C-4B8F-B31F-C4B13C600CCA}"/>
    <cellStyle name="Comma 6 2 2 3 2 2 2" xfId="5377" xr:uid="{5AF939AC-D4CF-4545-A19F-D9D27170CF41}"/>
    <cellStyle name="Comma 6 2 2 3 2 2 2 2" xfId="11013" xr:uid="{8E4A6952-59E5-4331-AEBA-DB8AFDF6B6A5}"/>
    <cellStyle name="Comma 6 2 2 3 2 2 3" xfId="8203" xr:uid="{E328EAFA-AB65-4792-93C5-FF74519B4266}"/>
    <cellStyle name="Comma 6 2 2 3 2 3" xfId="3976" xr:uid="{E0F4B7C1-EEA5-41D8-9F47-47DBAFDD4B26}"/>
    <cellStyle name="Comma 6 2 2 3 2 3 2" xfId="9612" xr:uid="{26B09381-7BF5-4C82-88D3-15115FF2F7D3}"/>
    <cellStyle name="Comma 6 2 2 3 2 4" xfId="6802" xr:uid="{72E7AA35-B676-426E-8C56-F1F714F4A4FE}"/>
    <cellStyle name="Comma 6 2 2 3 3" xfId="1871" xr:uid="{99CE508C-7EED-4302-BA96-2B540CE2B774}"/>
    <cellStyle name="Comma 6 2 2 3 3 2" xfId="4681" xr:uid="{182C2E37-CD0B-48DA-81CE-A539C0333854}"/>
    <cellStyle name="Comma 6 2 2 3 3 2 2" xfId="10317" xr:uid="{610EA315-2819-4DEF-A88A-A3056E23738A}"/>
    <cellStyle name="Comma 6 2 2 3 3 3" xfId="7507" xr:uid="{25CDD826-0915-40CA-995E-CEFF109DE451}"/>
    <cellStyle name="Comma 6 2 2 3 4" xfId="3280" xr:uid="{897CEB58-03FA-492F-A9A5-65BE38572A66}"/>
    <cellStyle name="Comma 6 2 2 3 4 2" xfId="8916" xr:uid="{BE7CDAB9-A692-43C5-9BAE-E7C7F6056954}"/>
    <cellStyle name="Comma 6 2 2 3 5" xfId="6106" xr:uid="{D4A1F6ED-1A53-4BB5-933E-B85C5734B0DD}"/>
    <cellStyle name="Comma 6 2 2 4" xfId="822" xr:uid="{92734E8C-E7A7-430D-BF27-34EC35C3BF1E}"/>
    <cellStyle name="Comma 6 2 2 4 2" xfId="2223" xr:uid="{6D65AFC5-349D-4304-A916-1D384FDC327F}"/>
    <cellStyle name="Comma 6 2 2 4 2 2" xfId="5033" xr:uid="{1AA080C0-0F23-4FA0-9E63-787C217D8173}"/>
    <cellStyle name="Comma 6 2 2 4 2 2 2" xfId="10669" xr:uid="{C92D0F36-57FA-4F54-A92E-730F22A88705}"/>
    <cellStyle name="Comma 6 2 2 4 2 3" xfId="7859" xr:uid="{351C12D0-B643-426A-8DFC-B8802ED2818E}"/>
    <cellStyle name="Comma 6 2 2 4 3" xfId="3632" xr:uid="{EE049DCB-43F7-4E01-898D-6B612FB2367B}"/>
    <cellStyle name="Comma 6 2 2 4 3 2" xfId="9268" xr:uid="{60AF03A7-5F47-4BA0-9909-1A9882DBF4AA}"/>
    <cellStyle name="Comma 6 2 2 4 4" xfId="6458" xr:uid="{B2586F76-9FDA-4749-BD77-BF7F68A8A547}"/>
    <cellStyle name="Comma 6 2 2 5" xfId="1527" xr:uid="{77911274-7AE1-4297-8876-6A6FCADC6F77}"/>
    <cellStyle name="Comma 6 2 2 5 2" xfId="4337" xr:uid="{02A47A75-8BBE-4C38-9FB5-B6035570B7F9}"/>
    <cellStyle name="Comma 6 2 2 5 2 2" xfId="9973" xr:uid="{E0C21844-5A10-42F4-B109-1C3C9ECDC9CC}"/>
    <cellStyle name="Comma 6 2 2 5 3" xfId="7163" xr:uid="{1EDC7D5F-8C82-49EE-BD8F-ADB0293C76FF}"/>
    <cellStyle name="Comma 6 2 2 6" xfId="2936" xr:uid="{7BFF77D0-8077-4178-8935-AC90921987D2}"/>
    <cellStyle name="Comma 6 2 2 6 2" xfId="8572" xr:uid="{54026637-0982-47FA-86C6-224986FF51D3}"/>
    <cellStyle name="Comma 6 2 2 7" xfId="5762" xr:uid="{B311F215-85A7-4A86-9EA0-36ED461F8F0C}"/>
    <cellStyle name="Comma 6 2 3" xfId="218" xr:uid="{C02CF358-D5AE-4570-BDB0-C5EFB2DC22C1}"/>
    <cellStyle name="Comma 6 2 3 2" xfId="562" xr:uid="{906813E4-0032-4C2D-BB71-C97793541D1C}"/>
    <cellStyle name="Comma 6 2 3 2 2" xfId="1258" xr:uid="{B0EE4B03-70EE-4B13-900F-C03DF1DBB611}"/>
    <cellStyle name="Comma 6 2 3 2 2 2" xfId="2659" xr:uid="{4C8B7354-A0BB-427B-85D4-ED2039E41F25}"/>
    <cellStyle name="Comma 6 2 3 2 2 2 2" xfId="5469" xr:uid="{B2562D24-03A4-4E89-946B-8370DB9A0CF5}"/>
    <cellStyle name="Comma 6 2 3 2 2 2 2 2" xfId="11105" xr:uid="{008D48F3-2CEB-4FF7-90E0-19ADFA1BE7B6}"/>
    <cellStyle name="Comma 6 2 3 2 2 2 3" xfId="8295" xr:uid="{7AE9E4E6-6B79-4639-B927-347A3CDFB87B}"/>
    <cellStyle name="Comma 6 2 3 2 2 3" xfId="4068" xr:uid="{A51D6E93-FD06-48D6-88A6-0F569A62EC8D}"/>
    <cellStyle name="Comma 6 2 3 2 2 3 2" xfId="9704" xr:uid="{40953FEE-D4F5-40EE-9ADF-63C3C3D059BE}"/>
    <cellStyle name="Comma 6 2 3 2 2 4" xfId="6894" xr:uid="{EC01D8E4-6B34-4FCD-8DDB-B67B6ECE9D2F}"/>
    <cellStyle name="Comma 6 2 3 2 3" xfId="1963" xr:uid="{7FFF4C5E-E89E-445D-9CC4-AE5522783DB0}"/>
    <cellStyle name="Comma 6 2 3 2 3 2" xfId="4773" xr:uid="{38BE860E-8ABA-4435-A0BC-D55EA21C7903}"/>
    <cellStyle name="Comma 6 2 3 2 3 2 2" xfId="10409" xr:uid="{AA1C236B-3D0D-47A3-8315-06385545BB35}"/>
    <cellStyle name="Comma 6 2 3 2 3 3" xfId="7599" xr:uid="{2C74FA61-9497-494C-B5B9-D50DDE3E9A3A}"/>
    <cellStyle name="Comma 6 2 3 2 4" xfId="3372" xr:uid="{D2360FA9-76A8-4DDA-BECF-3B1C4FA472F3}"/>
    <cellStyle name="Comma 6 2 3 2 4 2" xfId="9008" xr:uid="{BDCD7D72-B7A8-406A-9B36-6541C5606C87}"/>
    <cellStyle name="Comma 6 2 3 2 5" xfId="6198" xr:uid="{93391D59-98E9-473A-955E-69955645DE5A}"/>
    <cellStyle name="Comma 6 2 3 3" xfId="914" xr:uid="{78D90442-B747-42C6-9B5F-AC479F0A4BFA}"/>
    <cellStyle name="Comma 6 2 3 3 2" xfId="2315" xr:uid="{CA1981AE-E42F-4528-AC52-1231789D854F}"/>
    <cellStyle name="Comma 6 2 3 3 2 2" xfId="5125" xr:uid="{6686BC70-EAB7-44C7-8B0C-A1BADC584769}"/>
    <cellStyle name="Comma 6 2 3 3 2 2 2" xfId="10761" xr:uid="{6737E156-3506-4477-8364-EDEA4528A187}"/>
    <cellStyle name="Comma 6 2 3 3 2 3" xfId="7951" xr:uid="{E8185FB1-FBAF-403F-A807-5751129B7B69}"/>
    <cellStyle name="Comma 6 2 3 3 3" xfId="3724" xr:uid="{BBDC06F9-B2C4-4FDA-905E-DE5C973AED45}"/>
    <cellStyle name="Comma 6 2 3 3 3 2" xfId="9360" xr:uid="{266E508E-2493-40B5-BAD8-453E1E78087B}"/>
    <cellStyle name="Comma 6 2 3 3 4" xfId="6550" xr:uid="{1392F2A4-BB4F-4699-8EA4-6743C34AC758}"/>
    <cellStyle name="Comma 6 2 3 4" xfId="1619" xr:uid="{4312CB40-91B5-4C21-BF9A-038058B50499}"/>
    <cellStyle name="Comma 6 2 3 4 2" xfId="4429" xr:uid="{7B6EA60C-D6C0-4EB8-BD3E-945B3A308823}"/>
    <cellStyle name="Comma 6 2 3 4 2 2" xfId="10065" xr:uid="{F9B7E391-8D45-4D46-AEC6-FF58639B7ECB}"/>
    <cellStyle name="Comma 6 2 3 4 3" xfId="7255" xr:uid="{AD427B14-CA93-4BC6-BF4F-CAD0F780ED79}"/>
    <cellStyle name="Comma 6 2 3 5" xfId="3028" xr:uid="{BE1331C0-4E7A-49BE-BF0F-AD87D803ED30}"/>
    <cellStyle name="Comma 6 2 3 5 2" xfId="8664" xr:uid="{8AA61D72-1D78-4330-9922-40CCCCFAADFD}"/>
    <cellStyle name="Comma 6 2 3 6" xfId="5854" xr:uid="{00F683F0-6480-40B9-995C-4C551D83D43E}"/>
    <cellStyle name="Comma 6 2 4" xfId="390" xr:uid="{7CE0025E-A8FB-41EE-877F-CA7BD1D4498E}"/>
    <cellStyle name="Comma 6 2 4 2" xfId="1086" xr:uid="{C7642EE1-A016-4248-9B17-BE81638CB56C}"/>
    <cellStyle name="Comma 6 2 4 2 2" xfId="2487" xr:uid="{9EC91E64-DF02-48F2-9547-9B6FB2A74325}"/>
    <cellStyle name="Comma 6 2 4 2 2 2" xfId="5297" xr:uid="{0587C65D-69A3-46F3-8A25-BDB5E493E3E2}"/>
    <cellStyle name="Comma 6 2 4 2 2 2 2" xfId="10933" xr:uid="{27B3AE8C-4E56-4B57-AE69-673DF354C3C4}"/>
    <cellStyle name="Comma 6 2 4 2 2 3" xfId="8123" xr:uid="{A21B6B57-D2DD-49FA-AE3C-157C2F313A42}"/>
    <cellStyle name="Comma 6 2 4 2 3" xfId="3896" xr:uid="{209C2876-6349-4696-A03E-0C11BE3378D7}"/>
    <cellStyle name="Comma 6 2 4 2 3 2" xfId="9532" xr:uid="{2D31FA0D-D2CB-4C3C-AABA-C90591E80054}"/>
    <cellStyle name="Comma 6 2 4 2 4" xfId="6722" xr:uid="{30C9907E-ABD0-48ED-8139-39F2D3E47D63}"/>
    <cellStyle name="Comma 6 2 4 3" xfId="1791" xr:uid="{687D5BE4-6082-476F-8BCC-020B98EA3906}"/>
    <cellStyle name="Comma 6 2 4 3 2" xfId="4601" xr:uid="{A6DB6BB5-ABB3-49B8-A8F8-C5B7FEC43229}"/>
    <cellStyle name="Comma 6 2 4 3 2 2" xfId="10237" xr:uid="{1FB419CB-5E0C-48A9-8F99-CE236103A94D}"/>
    <cellStyle name="Comma 6 2 4 3 3" xfId="7427" xr:uid="{EE19C65E-47C0-463A-AF90-DF8914CFA30D}"/>
    <cellStyle name="Comma 6 2 4 4" xfId="3200" xr:uid="{87839223-54F5-4555-831D-0D8E15539E4C}"/>
    <cellStyle name="Comma 6 2 4 4 2" xfId="8836" xr:uid="{7EFE8482-E89E-462F-B0D8-A1406301773B}"/>
    <cellStyle name="Comma 6 2 4 5" xfId="6026" xr:uid="{F46F4D71-DFD7-4EB2-BF6B-4E27C3C38908}"/>
    <cellStyle name="Comma 6 2 5" xfId="742" xr:uid="{F0CCAC5E-FB54-475D-AF03-45991567FFC8}"/>
    <cellStyle name="Comma 6 2 5 2" xfId="2143" xr:uid="{81EF45EB-B2AF-4376-82F5-7083B76F549A}"/>
    <cellStyle name="Comma 6 2 5 2 2" xfId="4953" xr:uid="{9C902CA9-40C7-495A-BBB0-9B7ACF1AD827}"/>
    <cellStyle name="Comma 6 2 5 2 2 2" xfId="10589" xr:uid="{458FE0FC-154E-4E6D-8578-DA40249C4620}"/>
    <cellStyle name="Comma 6 2 5 2 3" xfId="7779" xr:uid="{67721CAA-02C7-426C-8F87-979AEB311B92}"/>
    <cellStyle name="Comma 6 2 5 3" xfId="3552" xr:uid="{4F36AD2D-2976-4788-ADE9-D577401C3CEA}"/>
    <cellStyle name="Comma 6 2 5 3 2" xfId="9188" xr:uid="{9D29CD7E-B4D6-47A4-B203-37AA3619F28B}"/>
    <cellStyle name="Comma 6 2 5 4" xfId="6378" xr:uid="{3BC2017C-2C4E-4CA7-8606-835A39A52136}"/>
    <cellStyle name="Comma 6 2 6" xfId="1447" xr:uid="{F6D0DDD5-B62F-4F7E-A534-B68CD6E732E0}"/>
    <cellStyle name="Comma 6 2 6 2" xfId="4257" xr:uid="{BFABFE92-2AA3-489A-860B-F197D96E1A37}"/>
    <cellStyle name="Comma 6 2 6 2 2" xfId="9893" xr:uid="{5208E44F-B533-4E0C-95E4-F8561E4A4EEA}"/>
    <cellStyle name="Comma 6 2 6 3" xfId="7083" xr:uid="{2702D024-E9F3-46E9-969F-B7DC49DD9D55}"/>
    <cellStyle name="Comma 6 2 7" xfId="2856" xr:uid="{503FF1F3-1447-467A-9B12-89DF18BE46EC}"/>
    <cellStyle name="Comma 6 2 7 2" xfId="8492" xr:uid="{6B9F1DF6-2066-441F-9835-8A28B5517AF6}"/>
    <cellStyle name="Comma 6 2 8" xfId="5682" xr:uid="{3C8C0017-1E5D-4C09-B347-EFA61158595E}"/>
    <cellStyle name="Comma 6 3" xfId="94" xr:uid="{D5FF8146-9A19-41DB-9A92-C7AF40C769AB}"/>
    <cellStyle name="Comma 6 3 2" xfId="266" xr:uid="{54489B60-EBA9-4205-B23B-B7A0E801BE0D}"/>
    <cellStyle name="Comma 6 3 2 2" xfId="610" xr:uid="{EA873D83-8A67-4D79-9EA5-50B492702B4B}"/>
    <cellStyle name="Comma 6 3 2 2 2" xfId="1306" xr:uid="{5CB0E404-0705-4955-BAFB-3BB4DFA18DA0}"/>
    <cellStyle name="Comma 6 3 2 2 2 2" xfId="2707" xr:uid="{21B153FA-ACBD-4A71-B318-800624CAABEF}"/>
    <cellStyle name="Comma 6 3 2 2 2 2 2" xfId="5517" xr:uid="{26427555-0332-4C85-B41C-56512ECC91F7}"/>
    <cellStyle name="Comma 6 3 2 2 2 2 2 2" xfId="11153" xr:uid="{28FBAAAE-3FF8-4BDC-AF28-2B7CC9BCFD02}"/>
    <cellStyle name="Comma 6 3 2 2 2 2 3" xfId="8343" xr:uid="{9D412308-9F81-4418-80ED-382F8900E1BA}"/>
    <cellStyle name="Comma 6 3 2 2 2 3" xfId="4116" xr:uid="{15CBEDE4-810F-4D21-A90A-07BD8A6B4E1E}"/>
    <cellStyle name="Comma 6 3 2 2 2 3 2" xfId="9752" xr:uid="{C668143D-830F-45E1-BF42-4D69160E10D1}"/>
    <cellStyle name="Comma 6 3 2 2 2 4" xfId="6942" xr:uid="{ADC3311D-9EED-4D28-ADC4-4BAE1CC2BE4A}"/>
    <cellStyle name="Comma 6 3 2 2 3" xfId="2011" xr:uid="{91E8D8F2-EDE7-4058-9C3D-BA46E9544C18}"/>
    <cellStyle name="Comma 6 3 2 2 3 2" xfId="4821" xr:uid="{829883AD-01F3-4096-9CA0-24AEF97229DB}"/>
    <cellStyle name="Comma 6 3 2 2 3 2 2" xfId="10457" xr:uid="{5BA240F4-F08A-4E9E-A40C-8A8664708E10}"/>
    <cellStyle name="Comma 6 3 2 2 3 3" xfId="7647" xr:uid="{4AD88713-A478-4CF3-9D65-C4389D8F39AF}"/>
    <cellStyle name="Comma 6 3 2 2 4" xfId="3420" xr:uid="{793F92BB-6626-4E97-B7BF-0C9863039404}"/>
    <cellStyle name="Comma 6 3 2 2 4 2" xfId="9056" xr:uid="{520846BD-1B79-4CD0-852D-B359BB073FD7}"/>
    <cellStyle name="Comma 6 3 2 2 5" xfId="6246" xr:uid="{56FEC793-8695-4C5A-9A1A-E19D687A244A}"/>
    <cellStyle name="Comma 6 3 2 3" xfId="962" xr:uid="{4D8E5C3B-973C-4710-8209-BA6921E1616B}"/>
    <cellStyle name="Comma 6 3 2 3 2" xfId="2363" xr:uid="{A87AF2DC-C681-41D0-AAAD-C12054A148F3}"/>
    <cellStyle name="Comma 6 3 2 3 2 2" xfId="5173" xr:uid="{1073352D-EA7F-4DEC-A363-365B99A3A460}"/>
    <cellStyle name="Comma 6 3 2 3 2 2 2" xfId="10809" xr:uid="{5B58A683-D999-42F9-903C-B6DC6CF8E9FB}"/>
    <cellStyle name="Comma 6 3 2 3 2 3" xfId="7999" xr:uid="{80AEB524-6BA9-4D5A-91B5-55ADB212E5CC}"/>
    <cellStyle name="Comma 6 3 2 3 3" xfId="3772" xr:uid="{AE2EEE2F-C6B4-4F0C-AB4B-20EECCB3F175}"/>
    <cellStyle name="Comma 6 3 2 3 3 2" xfId="9408" xr:uid="{E28A87C6-2599-44E6-A950-ACF6B2CDB068}"/>
    <cellStyle name="Comma 6 3 2 3 4" xfId="6598" xr:uid="{C3148EC6-5EB6-4751-95D8-24F99999F492}"/>
    <cellStyle name="Comma 6 3 2 4" xfId="1667" xr:uid="{678478D1-D1EB-4DFC-8563-87609DDFF840}"/>
    <cellStyle name="Comma 6 3 2 4 2" xfId="4477" xr:uid="{29263E9D-BA91-4D8E-9BC0-75A4D0A313D3}"/>
    <cellStyle name="Comma 6 3 2 4 2 2" xfId="10113" xr:uid="{99C41AE4-576A-457F-B59E-B6D0C555BC8E}"/>
    <cellStyle name="Comma 6 3 2 4 3" xfId="7303" xr:uid="{C3618404-8A2A-4586-B4F6-DC2EC32CDDA3}"/>
    <cellStyle name="Comma 6 3 2 5" xfId="3076" xr:uid="{AC4F0A29-346E-453A-B69D-CF679A70FDFB}"/>
    <cellStyle name="Comma 6 3 2 5 2" xfId="8712" xr:uid="{2535E71B-CBF6-44FF-A61B-1482AD1479D0}"/>
    <cellStyle name="Comma 6 3 2 6" xfId="5902" xr:uid="{2CA48076-A536-461F-89D3-D04B0130BAA6}"/>
    <cellStyle name="Comma 6 3 3" xfId="438" xr:uid="{7ECA08B5-0AD8-42D6-87FF-B038900A4AAC}"/>
    <cellStyle name="Comma 6 3 3 2" xfId="1134" xr:uid="{3F8ABBC9-A4D1-46C6-A28A-2C28519C7A75}"/>
    <cellStyle name="Comma 6 3 3 2 2" xfId="2535" xr:uid="{C55D5BF7-37F9-4179-97C1-5CE3BC131ED9}"/>
    <cellStyle name="Comma 6 3 3 2 2 2" xfId="5345" xr:uid="{33E0C624-0317-4F47-BAEC-87ED292C86E1}"/>
    <cellStyle name="Comma 6 3 3 2 2 2 2" xfId="10981" xr:uid="{61B3E830-95CD-4CDA-BB65-F7696C748371}"/>
    <cellStyle name="Comma 6 3 3 2 2 3" xfId="8171" xr:uid="{9E5B1501-C626-42C0-95D1-9AEF32F59A43}"/>
    <cellStyle name="Comma 6 3 3 2 3" xfId="3944" xr:uid="{B9F1390E-588F-4E38-A468-628F7CE9381A}"/>
    <cellStyle name="Comma 6 3 3 2 3 2" xfId="9580" xr:uid="{E2858861-6ECE-4B91-85E3-8B0277074A83}"/>
    <cellStyle name="Comma 6 3 3 2 4" xfId="6770" xr:uid="{173E2EF9-DAB9-479E-B722-A9477F83DA72}"/>
    <cellStyle name="Comma 6 3 3 3" xfId="1839" xr:uid="{161C3459-A7CA-440B-BC96-7FF15C5B79AB}"/>
    <cellStyle name="Comma 6 3 3 3 2" xfId="4649" xr:uid="{F4A3F502-CDFF-49AC-BCAB-54B2C5F29F7F}"/>
    <cellStyle name="Comma 6 3 3 3 2 2" xfId="10285" xr:uid="{3FFC0742-3775-4445-A3C6-092209635822}"/>
    <cellStyle name="Comma 6 3 3 3 3" xfId="7475" xr:uid="{EB295378-476C-4AD7-9A24-F15421F8954E}"/>
    <cellStyle name="Comma 6 3 3 4" xfId="3248" xr:uid="{85AAC2E6-0A78-4192-A068-0981812DA15E}"/>
    <cellStyle name="Comma 6 3 3 4 2" xfId="8884" xr:uid="{C500DF4B-E8D2-4AA8-B162-E3E64C6C2290}"/>
    <cellStyle name="Comma 6 3 3 5" xfId="6074" xr:uid="{F8DC0780-8C81-4C7C-B5ED-F8FE9C391077}"/>
    <cellStyle name="Comma 6 3 4" xfId="790" xr:uid="{6D6CB09C-ED53-4C1A-A9C1-3CF65C136B7F}"/>
    <cellStyle name="Comma 6 3 4 2" xfId="2191" xr:uid="{C486B574-1CFB-4D58-BC6A-9D8FD8D5E99B}"/>
    <cellStyle name="Comma 6 3 4 2 2" xfId="5001" xr:uid="{BB02812E-9D2B-4769-BAA4-954F9CEE9329}"/>
    <cellStyle name="Comma 6 3 4 2 2 2" xfId="10637" xr:uid="{537C6153-B4F9-484D-B6AD-BDBD8200BF94}"/>
    <cellStyle name="Comma 6 3 4 2 3" xfId="7827" xr:uid="{EC4988A5-2B12-4FB7-8FDE-F89A98D87579}"/>
    <cellStyle name="Comma 6 3 4 3" xfId="3600" xr:uid="{4CD0CF97-8751-4FA7-86B4-C9A9611A26F2}"/>
    <cellStyle name="Comma 6 3 4 3 2" xfId="9236" xr:uid="{03314941-5577-49AC-95F2-DB36F1095930}"/>
    <cellStyle name="Comma 6 3 4 4" xfId="6426" xr:uid="{5182DB7B-17BF-459D-A62E-BF1F80974FBD}"/>
    <cellStyle name="Comma 6 3 5" xfId="1495" xr:uid="{9F20D636-406C-45A7-8FDA-52EA100E9E5F}"/>
    <cellStyle name="Comma 6 3 5 2" xfId="4305" xr:uid="{DE3D16FC-92DF-40E7-ADB9-E33FA8A217DD}"/>
    <cellStyle name="Comma 6 3 5 2 2" xfId="9941" xr:uid="{F1270644-84E4-4B19-BDDE-B2098475C9CC}"/>
    <cellStyle name="Comma 6 3 5 3" xfId="7131" xr:uid="{B0B077A0-86A0-44A8-8093-D5CC5B3CF2BA}"/>
    <cellStyle name="Comma 6 3 6" xfId="2904" xr:uid="{79149312-0A5D-4B2C-939C-1DC7F970AC20}"/>
    <cellStyle name="Comma 6 3 6 2" xfId="8540" xr:uid="{E91F090E-6E6C-4FB0-A99C-A7F2F23246DB}"/>
    <cellStyle name="Comma 6 3 7" xfId="5730" xr:uid="{B63BD5B7-46FB-4AEE-802E-44C5D94487F7}"/>
    <cellStyle name="Comma 6 4" xfId="186" xr:uid="{2DAAFD07-97E2-43E5-BD7A-A1A1AE59D408}"/>
    <cellStyle name="Comma 6 4 2" xfId="530" xr:uid="{FCB7D46E-93D0-4CE4-9B44-32C142CD435C}"/>
    <cellStyle name="Comma 6 4 2 2" xfId="1226" xr:uid="{291EFFBC-2ED3-4CA4-9479-D50DC8B29C63}"/>
    <cellStyle name="Comma 6 4 2 2 2" xfId="2627" xr:uid="{69410B30-E5DC-472A-A11B-559C4CA2765A}"/>
    <cellStyle name="Comma 6 4 2 2 2 2" xfId="5437" xr:uid="{3EB35F74-86F0-4D3A-BD1B-BC1C7A499383}"/>
    <cellStyle name="Comma 6 4 2 2 2 2 2" xfId="11073" xr:uid="{0299A1BA-333D-4371-8195-E2E0D6CF4784}"/>
    <cellStyle name="Comma 6 4 2 2 2 3" xfId="8263" xr:uid="{A564262A-884C-4C88-9FD7-8A534917CA14}"/>
    <cellStyle name="Comma 6 4 2 2 3" xfId="4036" xr:uid="{7DF9EEF3-A222-4E87-8ED7-59A7B05703F9}"/>
    <cellStyle name="Comma 6 4 2 2 3 2" xfId="9672" xr:uid="{9A3DB2CC-740B-474D-95F5-47888F65C0DB}"/>
    <cellStyle name="Comma 6 4 2 2 4" xfId="6862" xr:uid="{BA308745-C42D-4AFC-9D34-B5E3CE9B468E}"/>
    <cellStyle name="Comma 6 4 2 3" xfId="1931" xr:uid="{9036597B-DCFA-43D5-AC3C-F99B79991BD7}"/>
    <cellStyle name="Comma 6 4 2 3 2" xfId="4741" xr:uid="{BE26B5FD-B227-4936-B57E-BC5EF95BA380}"/>
    <cellStyle name="Comma 6 4 2 3 2 2" xfId="10377" xr:uid="{66A5A811-E6F7-4E10-AF07-CC9425AF2840}"/>
    <cellStyle name="Comma 6 4 2 3 3" xfId="7567" xr:uid="{85856F5E-3A19-4DFA-8611-E254023E2B35}"/>
    <cellStyle name="Comma 6 4 2 4" xfId="3340" xr:uid="{7685E437-B94B-4185-A470-B31B23139E42}"/>
    <cellStyle name="Comma 6 4 2 4 2" xfId="8976" xr:uid="{0F77F1AC-7D41-4D99-ABED-42B4F3E4ADD0}"/>
    <cellStyle name="Comma 6 4 2 5" xfId="6166" xr:uid="{8F0F9F51-EFCC-4F1D-A4B8-C7749ADD9325}"/>
    <cellStyle name="Comma 6 4 3" xfId="882" xr:uid="{606331BB-DE02-4B18-9670-DDD6C4FC6060}"/>
    <cellStyle name="Comma 6 4 3 2" xfId="2283" xr:uid="{0706EEC7-BE4F-464C-8DF4-EF0D3A28F82F}"/>
    <cellStyle name="Comma 6 4 3 2 2" xfId="5093" xr:uid="{0DCBFA8C-C4A9-4391-9E86-4A5F47CA2D0A}"/>
    <cellStyle name="Comma 6 4 3 2 2 2" xfId="10729" xr:uid="{A9E73140-74E1-4E2B-A59E-A31E436AB4F7}"/>
    <cellStyle name="Comma 6 4 3 2 3" xfId="7919" xr:uid="{56882B65-3F0A-4827-9311-EF5DF954C193}"/>
    <cellStyle name="Comma 6 4 3 3" xfId="3692" xr:uid="{453CBF46-1057-4EF0-8634-39997C2B2784}"/>
    <cellStyle name="Comma 6 4 3 3 2" xfId="9328" xr:uid="{FD35C75C-3C15-4377-9C43-BE78D6C6F866}"/>
    <cellStyle name="Comma 6 4 3 4" xfId="6518" xr:uid="{AD9ECC39-CCAA-43D5-9F1E-421503C7AB66}"/>
    <cellStyle name="Comma 6 4 4" xfId="1587" xr:uid="{2D2BDBB3-C540-4F44-9BA0-8E50F127F40A}"/>
    <cellStyle name="Comma 6 4 4 2" xfId="4397" xr:uid="{CE56E2D6-0D08-4B8A-A817-476D69625C5F}"/>
    <cellStyle name="Comma 6 4 4 2 2" xfId="10033" xr:uid="{4A85B8D2-5D30-4889-93D5-B2FA1C4C02ED}"/>
    <cellStyle name="Comma 6 4 4 3" xfId="7223" xr:uid="{A0ED112A-CEAC-43FC-B1D4-405F7FFE19AB}"/>
    <cellStyle name="Comma 6 4 5" xfId="2996" xr:uid="{5B4917CD-88EC-4CD6-A252-5F3AF6748757}"/>
    <cellStyle name="Comma 6 4 5 2" xfId="8632" xr:uid="{19AD6E31-6F63-4D6D-B90C-B12FAA008322}"/>
    <cellStyle name="Comma 6 4 6" xfId="5822" xr:uid="{DF365FA0-B734-4FF7-BB6C-5E74B2FBCE81}"/>
    <cellStyle name="Comma 6 5" xfId="358" xr:uid="{9C1D325A-985C-4654-8750-7845540E97C0}"/>
    <cellStyle name="Comma 6 5 2" xfId="1054" xr:uid="{A66B89B0-84FD-40B1-A87E-C91EC3FC7B50}"/>
    <cellStyle name="Comma 6 5 2 2" xfId="2455" xr:uid="{CF6C2A52-EA99-47F8-9D76-553EBF8EBF41}"/>
    <cellStyle name="Comma 6 5 2 2 2" xfId="5265" xr:uid="{22B77F68-AE1A-4808-B6E9-996E6107513B}"/>
    <cellStyle name="Comma 6 5 2 2 2 2" xfId="10901" xr:uid="{890811ED-6444-47B0-A94B-38425DC4C3C5}"/>
    <cellStyle name="Comma 6 5 2 2 3" xfId="8091" xr:uid="{B43AC573-CF33-4809-91D4-957441D3A197}"/>
    <cellStyle name="Comma 6 5 2 3" xfId="3864" xr:uid="{CF7D0989-9126-429A-A5B7-680FFBFD534C}"/>
    <cellStyle name="Comma 6 5 2 3 2" xfId="9500" xr:uid="{64A25715-0E26-4B21-B3FA-0346E19EF117}"/>
    <cellStyle name="Comma 6 5 2 4" xfId="6690" xr:uid="{A65F1D60-5697-44E9-83C8-39FA708DB9B3}"/>
    <cellStyle name="Comma 6 5 3" xfId="1759" xr:uid="{323AC17A-F068-4777-9D70-CAF296E88942}"/>
    <cellStyle name="Comma 6 5 3 2" xfId="4569" xr:uid="{9230478A-6320-4455-8D9F-10AFBF8F262D}"/>
    <cellStyle name="Comma 6 5 3 2 2" xfId="10205" xr:uid="{AB31224A-20B6-4D92-B729-7AD8BD5BFEF1}"/>
    <cellStyle name="Comma 6 5 3 3" xfId="7395" xr:uid="{3695B771-2283-4DBB-B0ED-F74FE48D0789}"/>
    <cellStyle name="Comma 6 5 4" xfId="3168" xr:uid="{4851CF58-1D6B-422C-AFC7-24B705321075}"/>
    <cellStyle name="Comma 6 5 4 2" xfId="8804" xr:uid="{AB0D0C55-2990-4045-B83F-B296B5CC5CCC}"/>
    <cellStyle name="Comma 6 5 5" xfId="5994" xr:uid="{9CEAA3FF-9BB6-40B0-9533-12E40475359B}"/>
    <cellStyle name="Comma 6 6" xfId="710" xr:uid="{4D06560E-CBC8-41DA-B2B0-FBFC91E32605}"/>
    <cellStyle name="Comma 6 6 2" xfId="2111" xr:uid="{85268EC4-DE16-41B7-803A-82D5B1DC1918}"/>
    <cellStyle name="Comma 6 6 2 2" xfId="4921" xr:uid="{D2D392EE-88D6-46F2-AEE4-11E8E51534BA}"/>
    <cellStyle name="Comma 6 6 2 2 2" xfId="10557" xr:uid="{50135832-CDBE-47BD-B9E0-CD81A5B0B044}"/>
    <cellStyle name="Comma 6 6 2 3" xfId="7747" xr:uid="{4AB463A5-ED08-4C51-82ED-72F8CE874200}"/>
    <cellStyle name="Comma 6 6 3" xfId="3520" xr:uid="{0ABB644C-82A8-4F42-8BC4-ACE422F68542}"/>
    <cellStyle name="Comma 6 6 3 2" xfId="9156" xr:uid="{AED7E350-291C-40D3-AC57-092BF615D65B}"/>
    <cellStyle name="Comma 6 6 4" xfId="6346" xr:uid="{366839C5-49C2-492A-A752-CCBBA43B91BC}"/>
    <cellStyle name="Comma 6 7" xfId="1415" xr:uid="{68CF488B-2B13-4F45-A2C8-08CBF73F40FE}"/>
    <cellStyle name="Comma 6 7 2" xfId="4225" xr:uid="{54F9C81F-241F-49AC-8DA5-E142BB191389}"/>
    <cellStyle name="Comma 6 7 2 2" xfId="9861" xr:uid="{CF1B7F08-49B6-414D-A0C7-3104727BE382}"/>
    <cellStyle name="Comma 6 7 3" xfId="7051" xr:uid="{A7374510-FA7D-4888-8F05-AF42C2EBBF48}"/>
    <cellStyle name="Comma 6 8" xfId="2824" xr:uid="{CF0F788A-BE44-4249-BB6D-CEDD7B6DE65D}"/>
    <cellStyle name="Comma 6 8 2" xfId="8460" xr:uid="{C4EE0992-B853-4331-B25D-06AC12C84A63}"/>
    <cellStyle name="Comma 6 9" xfId="5650" xr:uid="{B6A898A3-C31D-4C5A-8A04-D3542FA1E2B9}"/>
    <cellStyle name="Comma 7" xfId="27" xr:uid="{AC45581C-9BBA-482D-AAA3-C67EAC6221C0}"/>
    <cellStyle name="Comma 7 2" xfId="59" xr:uid="{F40DA749-4763-4D92-ABE8-80A8397DB96B}"/>
    <cellStyle name="Comma 7 2 2" xfId="139" xr:uid="{EE6F00D3-F2E7-4F41-BBA3-94492AAD7A4D}"/>
    <cellStyle name="Comma 7 2 2 2" xfId="311" xr:uid="{761B0E29-1DBE-4F83-B3DB-4A92ACE375DB}"/>
    <cellStyle name="Comma 7 2 2 2 2" xfId="655" xr:uid="{AA231700-8445-4DC6-9362-4DF8223AF3FA}"/>
    <cellStyle name="Comma 7 2 2 2 2 2" xfId="1351" xr:uid="{4093C4A2-FFAF-4193-848E-091F226F1E60}"/>
    <cellStyle name="Comma 7 2 2 2 2 2 2" xfId="2752" xr:uid="{B4569AC1-7DA2-44A4-AE02-0AFCC88D2E70}"/>
    <cellStyle name="Comma 7 2 2 2 2 2 2 2" xfId="5562" xr:uid="{BBC26298-ECFC-43D0-9C1D-27899F569397}"/>
    <cellStyle name="Comma 7 2 2 2 2 2 2 2 2" xfId="11198" xr:uid="{625DB8DA-C2B0-4C14-9CFE-6DDF6E7E3D8E}"/>
    <cellStyle name="Comma 7 2 2 2 2 2 2 3" xfId="8388" xr:uid="{6E747E83-8CEB-4BFA-98C3-A0E7EC65C38F}"/>
    <cellStyle name="Comma 7 2 2 2 2 2 3" xfId="4161" xr:uid="{B954033C-AE99-491A-BF3D-E399F7B9DA06}"/>
    <cellStyle name="Comma 7 2 2 2 2 2 3 2" xfId="9797" xr:uid="{DA95840F-2F39-43D8-B775-C5DE28C138C8}"/>
    <cellStyle name="Comma 7 2 2 2 2 2 4" xfId="6987" xr:uid="{07CE3D5A-136E-40C8-B40A-A1FDD59E4156}"/>
    <cellStyle name="Comma 7 2 2 2 2 3" xfId="2056" xr:uid="{9307B5F0-33DA-46A7-98DB-CCA93D69F352}"/>
    <cellStyle name="Comma 7 2 2 2 2 3 2" xfId="4866" xr:uid="{150506B9-2A5E-4903-B61E-178EF22E0AA6}"/>
    <cellStyle name="Comma 7 2 2 2 2 3 2 2" xfId="10502" xr:uid="{3EBC4D9F-8F83-4E84-BD24-FFB65A9108F8}"/>
    <cellStyle name="Comma 7 2 2 2 2 3 3" xfId="7692" xr:uid="{CFDAD2DF-DC73-4AC1-AD04-B565C28088F9}"/>
    <cellStyle name="Comma 7 2 2 2 2 4" xfId="3465" xr:uid="{754D6D09-7CC5-4957-8BD9-BF23DE245AC5}"/>
    <cellStyle name="Comma 7 2 2 2 2 4 2" xfId="9101" xr:uid="{5F1F3580-9D98-44E9-8C61-0DD718F323E6}"/>
    <cellStyle name="Comma 7 2 2 2 2 5" xfId="6291" xr:uid="{5BDCB7EC-1ADA-4B36-8309-4471658CF91B}"/>
    <cellStyle name="Comma 7 2 2 2 3" xfId="1007" xr:uid="{CA8DF230-1D1B-4021-A271-99DFBFEF4729}"/>
    <cellStyle name="Comma 7 2 2 2 3 2" xfId="2408" xr:uid="{791CA355-E6EB-4C18-887B-78A4F76BA858}"/>
    <cellStyle name="Comma 7 2 2 2 3 2 2" xfId="5218" xr:uid="{5DFCDD32-95F5-4648-B341-752EDCA69A02}"/>
    <cellStyle name="Comma 7 2 2 2 3 2 2 2" xfId="10854" xr:uid="{02A89880-6192-480E-A8C2-68F124762384}"/>
    <cellStyle name="Comma 7 2 2 2 3 2 3" xfId="8044" xr:uid="{013C12FB-1FAF-4F37-90E6-85188BAF3069}"/>
    <cellStyle name="Comma 7 2 2 2 3 3" xfId="3817" xr:uid="{2242C095-3D92-49A3-B0A0-E0BB474B802B}"/>
    <cellStyle name="Comma 7 2 2 2 3 3 2" xfId="9453" xr:uid="{64CB6BA0-CF17-461C-A9E9-BABC4E3B0FCC}"/>
    <cellStyle name="Comma 7 2 2 2 3 4" xfId="6643" xr:uid="{74A81265-FA19-4C20-9D4E-68090CD6C828}"/>
    <cellStyle name="Comma 7 2 2 2 4" xfId="1712" xr:uid="{769412C5-044B-4A01-BDB6-0687DD19F916}"/>
    <cellStyle name="Comma 7 2 2 2 4 2" xfId="4522" xr:uid="{49BB82E4-3808-4FB0-8EF2-452F153C5B78}"/>
    <cellStyle name="Comma 7 2 2 2 4 2 2" xfId="10158" xr:uid="{670D966F-1D76-46AD-8A99-869FFDC7886A}"/>
    <cellStyle name="Comma 7 2 2 2 4 3" xfId="7348" xr:uid="{B9DB7E45-60BF-4ABF-87D0-80D13E5E3ECA}"/>
    <cellStyle name="Comma 7 2 2 2 5" xfId="3121" xr:uid="{46D8C8B3-25B6-4420-829F-45E8E0056C3C}"/>
    <cellStyle name="Comma 7 2 2 2 5 2" xfId="8757" xr:uid="{F41E5BAB-86B6-4B45-A91C-9D7DC4FBBD0E}"/>
    <cellStyle name="Comma 7 2 2 2 6" xfId="5947" xr:uid="{5EFB2402-558E-452A-BFD9-9E627FC92D43}"/>
    <cellStyle name="Comma 7 2 2 3" xfId="483" xr:uid="{64294025-FC41-4B17-B3E1-F747D2751965}"/>
    <cellStyle name="Comma 7 2 2 3 2" xfId="1179" xr:uid="{DFF3C49B-8920-4990-B8BE-5F98D2AF923C}"/>
    <cellStyle name="Comma 7 2 2 3 2 2" xfId="2580" xr:uid="{B9119B9B-A8D2-452E-BB64-259E979C2A9A}"/>
    <cellStyle name="Comma 7 2 2 3 2 2 2" xfId="5390" xr:uid="{CB0BBF2C-9730-4E61-885C-5FD54EEB26AB}"/>
    <cellStyle name="Comma 7 2 2 3 2 2 2 2" xfId="11026" xr:uid="{7193337E-7ED5-4185-A1F5-2BA8EF84EA16}"/>
    <cellStyle name="Comma 7 2 2 3 2 2 3" xfId="8216" xr:uid="{EF9CAB21-4BDE-4AAB-AF09-7325ADBC4797}"/>
    <cellStyle name="Comma 7 2 2 3 2 3" xfId="3989" xr:uid="{CB3B6D51-8C80-4CFE-A5F9-D7AF5294B92C}"/>
    <cellStyle name="Comma 7 2 2 3 2 3 2" xfId="9625" xr:uid="{38E2AED1-AFC7-46F5-9635-31579365EADA}"/>
    <cellStyle name="Comma 7 2 2 3 2 4" xfId="6815" xr:uid="{95EABC6F-2D4F-4705-BAF9-8BDA9960E99E}"/>
    <cellStyle name="Comma 7 2 2 3 3" xfId="1884" xr:uid="{CEE2009D-E97C-4A03-9E63-29230C3A2ECA}"/>
    <cellStyle name="Comma 7 2 2 3 3 2" xfId="4694" xr:uid="{95358C37-AE99-436B-B0DF-C5252F359314}"/>
    <cellStyle name="Comma 7 2 2 3 3 2 2" xfId="10330" xr:uid="{473FB6EB-D7B8-485D-95E9-B4B5409B99E1}"/>
    <cellStyle name="Comma 7 2 2 3 3 3" xfId="7520" xr:uid="{C8EBDC7D-1686-4036-94C9-D64520BC3B6C}"/>
    <cellStyle name="Comma 7 2 2 3 4" xfId="3293" xr:uid="{3458E2A1-BB3B-4B99-9E2F-1DB90338F6B2}"/>
    <cellStyle name="Comma 7 2 2 3 4 2" xfId="8929" xr:uid="{0A799FA3-5114-47BE-9CC7-9DC04754797C}"/>
    <cellStyle name="Comma 7 2 2 3 5" xfId="6119" xr:uid="{1562F43C-7C70-459D-B8BA-498176E7C370}"/>
    <cellStyle name="Comma 7 2 2 4" xfId="835" xr:uid="{8AEFC86A-D0F4-48AC-B202-2421633E66E7}"/>
    <cellStyle name="Comma 7 2 2 4 2" xfId="2236" xr:uid="{EE6F8993-894E-4A3C-BA14-A6127B0EEE68}"/>
    <cellStyle name="Comma 7 2 2 4 2 2" xfId="5046" xr:uid="{DDA4A5E7-C841-4B7A-8688-3D5A997B09FF}"/>
    <cellStyle name="Comma 7 2 2 4 2 2 2" xfId="10682" xr:uid="{1E92CAD1-9BCC-46FD-A94C-1DD5B1EE83D9}"/>
    <cellStyle name="Comma 7 2 2 4 2 3" xfId="7872" xr:uid="{BCE1D59A-71F7-4768-90E4-E392DD25EEB6}"/>
    <cellStyle name="Comma 7 2 2 4 3" xfId="3645" xr:uid="{94F9B85F-BE7F-429D-8107-8E769E6C51B5}"/>
    <cellStyle name="Comma 7 2 2 4 3 2" xfId="9281" xr:uid="{8A600970-D9EB-4D8C-898E-EC33E5BDFBD0}"/>
    <cellStyle name="Comma 7 2 2 4 4" xfId="6471" xr:uid="{E8431D12-D4DB-41BD-A723-EC9B2EEA25E6}"/>
    <cellStyle name="Comma 7 2 2 5" xfId="1540" xr:uid="{8B5D52F6-B209-4E18-97ED-86CCD9F2C75A}"/>
    <cellStyle name="Comma 7 2 2 5 2" xfId="4350" xr:uid="{309808FD-0677-429B-B5DE-8C398EA0CF53}"/>
    <cellStyle name="Comma 7 2 2 5 2 2" xfId="9986" xr:uid="{0E14A3E0-2F1F-4A44-A7BD-C00530958AF1}"/>
    <cellStyle name="Comma 7 2 2 5 3" xfId="7176" xr:uid="{CCD5E14D-FC75-43FC-9380-CB1C0360C32F}"/>
    <cellStyle name="Comma 7 2 2 6" xfId="2949" xr:uid="{05BBCC15-F3EE-4424-BFF1-785CE9D31209}"/>
    <cellStyle name="Comma 7 2 2 6 2" xfId="8585" xr:uid="{30310697-14D9-403C-AE22-D48EA2170963}"/>
    <cellStyle name="Comma 7 2 2 7" xfId="5775" xr:uid="{174B9D08-17B1-49E3-B1C4-4748CC564469}"/>
    <cellStyle name="Comma 7 2 3" xfId="231" xr:uid="{038FF9DE-DC49-4EF7-8788-7EFBDFDB5400}"/>
    <cellStyle name="Comma 7 2 3 2" xfId="575" xr:uid="{A4803023-ACF1-491F-AFB6-CD1ED00A75F6}"/>
    <cellStyle name="Comma 7 2 3 2 2" xfId="1271" xr:uid="{D3309125-F23D-4682-A63C-F22FD30BFB19}"/>
    <cellStyle name="Comma 7 2 3 2 2 2" xfId="2672" xr:uid="{2FCF53AC-5BF3-404F-A279-02DE7E711285}"/>
    <cellStyle name="Comma 7 2 3 2 2 2 2" xfId="5482" xr:uid="{0D162064-648F-4CAB-86BB-D4B06A4F5121}"/>
    <cellStyle name="Comma 7 2 3 2 2 2 2 2" xfId="11118" xr:uid="{FCB49581-0E40-4335-9DBD-1776BCD4C595}"/>
    <cellStyle name="Comma 7 2 3 2 2 2 3" xfId="8308" xr:uid="{CB587DD0-0642-495E-8B3A-619E6211D80E}"/>
    <cellStyle name="Comma 7 2 3 2 2 3" xfId="4081" xr:uid="{8341D572-3403-4F55-86B6-2E72C03846EE}"/>
    <cellStyle name="Comma 7 2 3 2 2 3 2" xfId="9717" xr:uid="{637043E8-D4D2-43EC-AF0D-36555A55546C}"/>
    <cellStyle name="Comma 7 2 3 2 2 4" xfId="6907" xr:uid="{2B666634-A329-416E-96A4-9161DF98FDAF}"/>
    <cellStyle name="Comma 7 2 3 2 3" xfId="1976" xr:uid="{ABEC3437-C9A8-4755-856E-35E184B297F2}"/>
    <cellStyle name="Comma 7 2 3 2 3 2" xfId="4786" xr:uid="{E44A4527-9510-4D51-8C43-5564E5935614}"/>
    <cellStyle name="Comma 7 2 3 2 3 2 2" xfId="10422" xr:uid="{F5AB005E-A220-4F97-A8E0-7F18EE26355C}"/>
    <cellStyle name="Comma 7 2 3 2 3 3" xfId="7612" xr:uid="{5FD3EC5A-2E7A-4398-8D86-B1C404C87EE1}"/>
    <cellStyle name="Comma 7 2 3 2 4" xfId="3385" xr:uid="{7BB1D23A-3311-4D9D-8376-FF324DCC40FD}"/>
    <cellStyle name="Comma 7 2 3 2 4 2" xfId="9021" xr:uid="{1C8DBCDD-4146-4829-A0BC-2A03A5FC0229}"/>
    <cellStyle name="Comma 7 2 3 2 5" xfId="6211" xr:uid="{C6F106DD-531A-4327-A0E5-25264580D08A}"/>
    <cellStyle name="Comma 7 2 3 3" xfId="927" xr:uid="{6DEFD6D2-20C2-4409-A17B-8D55749B33B8}"/>
    <cellStyle name="Comma 7 2 3 3 2" xfId="2328" xr:uid="{1F0C6180-5462-4E25-BCBC-13F753E1E97C}"/>
    <cellStyle name="Comma 7 2 3 3 2 2" xfId="5138" xr:uid="{96B84DB9-4F52-4464-8FAD-6EF926A10CEC}"/>
    <cellStyle name="Comma 7 2 3 3 2 2 2" xfId="10774" xr:uid="{F2D5A770-BCD2-41D5-B2E9-D259F60F7DE1}"/>
    <cellStyle name="Comma 7 2 3 3 2 3" xfId="7964" xr:uid="{32536704-68F5-4974-AD9F-1996FA24DDFC}"/>
    <cellStyle name="Comma 7 2 3 3 3" xfId="3737" xr:uid="{FC454755-9DCD-463B-B8DA-D3D9FDB25E0B}"/>
    <cellStyle name="Comma 7 2 3 3 3 2" xfId="9373" xr:uid="{A6D4A625-5D4B-4376-9BD5-57A33B7779B2}"/>
    <cellStyle name="Comma 7 2 3 3 4" xfId="6563" xr:uid="{B7A78D84-4DD8-4A33-B23F-FA7BB041CAB9}"/>
    <cellStyle name="Comma 7 2 3 4" xfId="1632" xr:uid="{21850D0A-24A4-48D1-8A3F-B2F31F953B43}"/>
    <cellStyle name="Comma 7 2 3 4 2" xfId="4442" xr:uid="{E1D94BA9-4B90-4D8E-B91A-2416EBE64CB0}"/>
    <cellStyle name="Comma 7 2 3 4 2 2" xfId="10078" xr:uid="{DF56B890-74EF-423B-B851-9DA5AA9308BC}"/>
    <cellStyle name="Comma 7 2 3 4 3" xfId="7268" xr:uid="{84B6D031-2D01-4A77-B527-D557C024F019}"/>
    <cellStyle name="Comma 7 2 3 5" xfId="3041" xr:uid="{0367A95C-719B-4E5D-9981-444C96704A70}"/>
    <cellStyle name="Comma 7 2 3 5 2" xfId="8677" xr:uid="{B8DE48D8-0B14-419F-91E7-7687ABC647ED}"/>
    <cellStyle name="Comma 7 2 3 6" xfId="5867" xr:uid="{FB55AD5F-83E7-48A5-A7EF-64A33CD4399E}"/>
    <cellStyle name="Comma 7 2 4" xfId="403" xr:uid="{AB10DC8D-5595-43B5-B828-B8ADFA68E3F4}"/>
    <cellStyle name="Comma 7 2 4 2" xfId="1099" xr:uid="{116A4DDF-30AB-47FC-8B2F-E373108A698E}"/>
    <cellStyle name="Comma 7 2 4 2 2" xfId="2500" xr:uid="{A963A681-5ADA-4EA0-A6B7-DF2A581A3B5A}"/>
    <cellStyle name="Comma 7 2 4 2 2 2" xfId="5310" xr:uid="{023CC8BC-B3D8-4AA2-BB79-6CCD689726E8}"/>
    <cellStyle name="Comma 7 2 4 2 2 2 2" xfId="10946" xr:uid="{4914D9CD-89DB-4DAB-8108-24824B851601}"/>
    <cellStyle name="Comma 7 2 4 2 2 3" xfId="8136" xr:uid="{0AA045A1-917B-4573-B29C-A0E4B1725889}"/>
    <cellStyle name="Comma 7 2 4 2 3" xfId="3909" xr:uid="{DF2BF294-4C91-43DA-8822-7A561EBAA9D7}"/>
    <cellStyle name="Comma 7 2 4 2 3 2" xfId="9545" xr:uid="{60B08985-F98C-4116-95DC-A24F44800218}"/>
    <cellStyle name="Comma 7 2 4 2 4" xfId="6735" xr:uid="{977F6376-EF99-41ED-9FBD-473892236072}"/>
    <cellStyle name="Comma 7 2 4 3" xfId="1804" xr:uid="{DA6567E7-2038-40A8-A4A6-DDEA2CB13333}"/>
    <cellStyle name="Comma 7 2 4 3 2" xfId="4614" xr:uid="{A295AB40-7B45-4E4C-AD84-6C95AD6EA602}"/>
    <cellStyle name="Comma 7 2 4 3 2 2" xfId="10250" xr:uid="{AC6012BF-A0AC-4676-A24F-5564FE650FBA}"/>
    <cellStyle name="Comma 7 2 4 3 3" xfId="7440" xr:uid="{D73001F1-C578-417B-8AF6-8B0BDD4A601D}"/>
    <cellStyle name="Comma 7 2 4 4" xfId="3213" xr:uid="{57144C07-2650-418A-8C4B-16A5B9644AC6}"/>
    <cellStyle name="Comma 7 2 4 4 2" xfId="8849" xr:uid="{E8218C06-B22D-410C-9955-E39B48E20F72}"/>
    <cellStyle name="Comma 7 2 4 5" xfId="6039" xr:uid="{1DF25511-5937-42CA-96A8-CD8B08CD8294}"/>
    <cellStyle name="Comma 7 2 5" xfId="755" xr:uid="{9E3106ED-F068-4E6F-8225-687AD81D33C2}"/>
    <cellStyle name="Comma 7 2 5 2" xfId="2156" xr:uid="{73D12D7E-2139-4F4D-9D6F-0191FDD3F845}"/>
    <cellStyle name="Comma 7 2 5 2 2" xfId="4966" xr:uid="{759A4E73-6E92-4077-AA8A-9149F1F65DBA}"/>
    <cellStyle name="Comma 7 2 5 2 2 2" xfId="10602" xr:uid="{EC5EBA49-E3A5-4C65-978B-2B67E29D332F}"/>
    <cellStyle name="Comma 7 2 5 2 3" xfId="7792" xr:uid="{9AE805ED-81E3-46D4-BABE-7A1157E003D6}"/>
    <cellStyle name="Comma 7 2 5 3" xfId="3565" xr:uid="{C02DA98C-8D62-468D-97FF-9AF8345EC145}"/>
    <cellStyle name="Comma 7 2 5 3 2" xfId="9201" xr:uid="{E733AD93-63E0-417C-8855-CA0328FB9B8B}"/>
    <cellStyle name="Comma 7 2 5 4" xfId="6391" xr:uid="{1EF12842-6B33-414D-B620-130A05E03CA8}"/>
    <cellStyle name="Comma 7 2 6" xfId="1460" xr:uid="{3F3D8532-8877-43D0-BFD1-149034DB0191}"/>
    <cellStyle name="Comma 7 2 6 2" xfId="4270" xr:uid="{1BBF7FE6-4548-4172-AA73-41FD52975D1F}"/>
    <cellStyle name="Comma 7 2 6 2 2" xfId="9906" xr:uid="{5970501B-3D4F-49A6-AA0B-9DC1D053AB0A}"/>
    <cellStyle name="Comma 7 2 6 3" xfId="7096" xr:uid="{A38744DD-6CBC-4FBE-8A56-3A4B5F8E4D88}"/>
    <cellStyle name="Comma 7 2 7" xfId="2869" xr:uid="{C88DF768-B723-483F-BBB5-320235F407BA}"/>
    <cellStyle name="Comma 7 2 7 2" xfId="8505" xr:uid="{8F4FDD59-74A4-4EC6-9F0A-EEFA2CF510FB}"/>
    <cellStyle name="Comma 7 2 8" xfId="5695" xr:uid="{EDB84FF5-C7E8-4164-9F5D-C1B3F8BAF786}"/>
    <cellStyle name="Comma 7 3" xfId="107" xr:uid="{9F27518C-692C-4DA4-8A61-DD964751BE14}"/>
    <cellStyle name="Comma 7 3 2" xfId="279" xr:uid="{F4AD9901-4593-4455-8CD9-2D8358A152FF}"/>
    <cellStyle name="Comma 7 3 2 2" xfId="623" xr:uid="{E87E83F0-4469-4B3E-A229-2B2E684A6E4E}"/>
    <cellStyle name="Comma 7 3 2 2 2" xfId="1319" xr:uid="{0501C0F0-B94F-4661-ADC8-7EB0AF2AA81C}"/>
    <cellStyle name="Comma 7 3 2 2 2 2" xfId="2720" xr:uid="{79D0686C-3ECD-4C82-B41E-AC384148BE26}"/>
    <cellStyle name="Comma 7 3 2 2 2 2 2" xfId="5530" xr:uid="{D74314E9-1FFD-47D3-A8EB-DCA0E0424A24}"/>
    <cellStyle name="Comma 7 3 2 2 2 2 2 2" xfId="11166" xr:uid="{AC337F26-F5A1-4B90-9CE0-8C75A8B66BFB}"/>
    <cellStyle name="Comma 7 3 2 2 2 2 3" xfId="8356" xr:uid="{8B0328B7-B9F8-4F73-8286-5D7519BDC35C}"/>
    <cellStyle name="Comma 7 3 2 2 2 3" xfId="4129" xr:uid="{42974EB2-5079-42F9-9FC6-CC27734F20FE}"/>
    <cellStyle name="Comma 7 3 2 2 2 3 2" xfId="9765" xr:uid="{06F9CD9E-196F-4C0C-A858-8B3FCB8BD488}"/>
    <cellStyle name="Comma 7 3 2 2 2 4" xfId="6955" xr:uid="{30724AEE-A7F4-4BAC-A185-92067AE800B4}"/>
    <cellStyle name="Comma 7 3 2 2 3" xfId="2024" xr:uid="{197DD615-091F-4BC3-8DC5-6498B56583E4}"/>
    <cellStyle name="Comma 7 3 2 2 3 2" xfId="4834" xr:uid="{F1E07593-9D87-4EFB-A482-CB97F7D9A06E}"/>
    <cellStyle name="Comma 7 3 2 2 3 2 2" xfId="10470" xr:uid="{219D2997-7636-434D-BEBC-D6E2D71C1248}"/>
    <cellStyle name="Comma 7 3 2 2 3 3" xfId="7660" xr:uid="{D2037F12-63F3-4CDD-BC93-739CD676B2F9}"/>
    <cellStyle name="Comma 7 3 2 2 4" xfId="3433" xr:uid="{4BE54621-81BD-4A76-B7FB-B11B1A98E2A5}"/>
    <cellStyle name="Comma 7 3 2 2 4 2" xfId="9069" xr:uid="{5CEDF231-45CB-4E7F-B077-BF3DFC16A8AB}"/>
    <cellStyle name="Comma 7 3 2 2 5" xfId="6259" xr:uid="{F193735C-8407-4170-871E-7BB2793A890E}"/>
    <cellStyle name="Comma 7 3 2 3" xfId="975" xr:uid="{31E71931-7D39-40BA-A4AA-F36465C56860}"/>
    <cellStyle name="Comma 7 3 2 3 2" xfId="2376" xr:uid="{EDFF6D96-80A5-4F27-BBD3-8AF445259C03}"/>
    <cellStyle name="Comma 7 3 2 3 2 2" xfId="5186" xr:uid="{8A995E0E-C8D6-4969-B820-A1411819B45D}"/>
    <cellStyle name="Comma 7 3 2 3 2 2 2" xfId="10822" xr:uid="{76D416DC-420A-416D-AF9C-899CF7316D67}"/>
    <cellStyle name="Comma 7 3 2 3 2 3" xfId="8012" xr:uid="{A8AF0117-ADA9-4AFB-9755-D184FFB88BAD}"/>
    <cellStyle name="Comma 7 3 2 3 3" xfId="3785" xr:uid="{CCF8D0BB-1053-41C8-A760-6A3A0D21D9B6}"/>
    <cellStyle name="Comma 7 3 2 3 3 2" xfId="9421" xr:uid="{9FBA0B42-DA4B-4338-8AC8-87E932FC1FAA}"/>
    <cellStyle name="Comma 7 3 2 3 4" xfId="6611" xr:uid="{B289F13D-2361-4901-97D4-04590716463E}"/>
    <cellStyle name="Comma 7 3 2 4" xfId="1680" xr:uid="{D1832DCF-E4E6-4BF6-9B95-144AF0CF6C50}"/>
    <cellStyle name="Comma 7 3 2 4 2" xfId="4490" xr:uid="{6E571FA3-A16D-4395-BFB8-3B8BFD7E85E1}"/>
    <cellStyle name="Comma 7 3 2 4 2 2" xfId="10126" xr:uid="{4F9AC3D6-0CE1-4F6F-B266-AF835D303761}"/>
    <cellStyle name="Comma 7 3 2 4 3" xfId="7316" xr:uid="{3ADBE07F-5F97-47FD-9152-AC2C70FB9ED4}"/>
    <cellStyle name="Comma 7 3 2 5" xfId="3089" xr:uid="{9CE18FCC-9E94-40D9-8D12-CFFD97904E11}"/>
    <cellStyle name="Comma 7 3 2 5 2" xfId="8725" xr:uid="{E1031FEA-02B5-4357-B99A-19525BAE013D}"/>
    <cellStyle name="Comma 7 3 2 6" xfId="5915" xr:uid="{F36EDF87-553C-4D34-9C5B-1E222C512C5E}"/>
    <cellStyle name="Comma 7 3 3" xfId="451" xr:uid="{F62CEBE7-A63D-4729-B454-CE38FBF13F1E}"/>
    <cellStyle name="Comma 7 3 3 2" xfId="1147" xr:uid="{B17025AB-65B0-4D72-BCBF-040952BBC34A}"/>
    <cellStyle name="Comma 7 3 3 2 2" xfId="2548" xr:uid="{A2671043-D040-4E01-AD62-5602BD5FA1BC}"/>
    <cellStyle name="Comma 7 3 3 2 2 2" xfId="5358" xr:uid="{D5F4721F-CB4D-44F4-920C-75DB7789442A}"/>
    <cellStyle name="Comma 7 3 3 2 2 2 2" xfId="10994" xr:uid="{29DB6E2A-E861-481E-8B5E-C5D6B3E92A4F}"/>
    <cellStyle name="Comma 7 3 3 2 2 3" xfId="8184" xr:uid="{55FF5DFA-F360-4E68-A806-83FED1780AC5}"/>
    <cellStyle name="Comma 7 3 3 2 3" xfId="3957" xr:uid="{52ABB99D-4D44-417D-AFED-050AFB53EE54}"/>
    <cellStyle name="Comma 7 3 3 2 3 2" xfId="9593" xr:uid="{1703B1D3-C61E-432E-B470-601C8DA94E49}"/>
    <cellStyle name="Comma 7 3 3 2 4" xfId="6783" xr:uid="{5300EBB2-D35E-456F-89B0-301EBF8358E8}"/>
    <cellStyle name="Comma 7 3 3 3" xfId="1852" xr:uid="{402C75DB-CFA9-4F7B-967E-0A52A02C0B8E}"/>
    <cellStyle name="Comma 7 3 3 3 2" xfId="4662" xr:uid="{F42BDA26-32AD-4D70-99DD-816C51BA8220}"/>
    <cellStyle name="Comma 7 3 3 3 2 2" xfId="10298" xr:uid="{75F0548F-B644-488C-A1E1-1503E7AD3EE4}"/>
    <cellStyle name="Comma 7 3 3 3 3" xfId="7488" xr:uid="{D5D2D323-8DA9-430E-B96B-ABEFEF4180B8}"/>
    <cellStyle name="Comma 7 3 3 4" xfId="3261" xr:uid="{AC0944C8-B470-4CF6-A8CC-AFA7EAACD1C7}"/>
    <cellStyle name="Comma 7 3 3 4 2" xfId="8897" xr:uid="{72474C46-510E-4BFB-8054-C94D3D86AA54}"/>
    <cellStyle name="Comma 7 3 3 5" xfId="6087" xr:uid="{AEB43343-03CA-4E67-988F-ACC8D22A540D}"/>
    <cellStyle name="Comma 7 3 4" xfId="803" xr:uid="{35C258C1-905B-482E-A85E-158DE8B1024B}"/>
    <cellStyle name="Comma 7 3 4 2" xfId="2204" xr:uid="{4FA61F61-B175-4459-A126-5246065F04A0}"/>
    <cellStyle name="Comma 7 3 4 2 2" xfId="5014" xr:uid="{2673E8CA-2661-456A-B290-85B3392691A6}"/>
    <cellStyle name="Comma 7 3 4 2 2 2" xfId="10650" xr:uid="{ED1A5B7A-E89F-4B51-87B3-6FC384208F4F}"/>
    <cellStyle name="Comma 7 3 4 2 3" xfId="7840" xr:uid="{9FE06F16-28DC-4857-9C4F-CD55F0A0B0E1}"/>
    <cellStyle name="Comma 7 3 4 3" xfId="3613" xr:uid="{6D3D8170-DCF4-4808-8DDB-509FE95F6889}"/>
    <cellStyle name="Comma 7 3 4 3 2" xfId="9249" xr:uid="{8A6E34E4-3808-4F16-9C4B-84C3741C01A0}"/>
    <cellStyle name="Comma 7 3 4 4" xfId="6439" xr:uid="{427C3827-1B3F-4BF5-B147-DA15F76473FA}"/>
    <cellStyle name="Comma 7 3 5" xfId="1508" xr:uid="{8A666F3B-DED8-4095-B62B-D75BCF3AC35F}"/>
    <cellStyle name="Comma 7 3 5 2" xfId="4318" xr:uid="{3562B66D-012F-4A8C-B13E-EC255033A73C}"/>
    <cellStyle name="Comma 7 3 5 2 2" xfId="9954" xr:uid="{B7FE12C2-EBB5-42D7-82F8-1421230090B5}"/>
    <cellStyle name="Comma 7 3 5 3" xfId="7144" xr:uid="{6C323587-F4D0-4710-9F8D-27C005B1AB55}"/>
    <cellStyle name="Comma 7 3 6" xfId="2917" xr:uid="{4459E339-DC9C-483F-9C5F-1049EC0FC87E}"/>
    <cellStyle name="Comma 7 3 6 2" xfId="8553" xr:uid="{79D4FCFC-B0B9-43A7-8810-92C9111CB613}"/>
    <cellStyle name="Comma 7 3 7" xfId="5743" xr:uid="{ED6A6587-BA8F-4903-9A76-6BA63C04419C}"/>
    <cellStyle name="Comma 7 4" xfId="199" xr:uid="{2E33224D-64C5-49AB-AD98-7D339CD7486A}"/>
    <cellStyle name="Comma 7 4 2" xfId="543" xr:uid="{E50324DF-169A-4211-9DDF-284BBE788F8D}"/>
    <cellStyle name="Comma 7 4 2 2" xfId="1239" xr:uid="{8FB3B136-F6EF-409F-91A9-DF61F58501E8}"/>
    <cellStyle name="Comma 7 4 2 2 2" xfId="2640" xr:uid="{AA5169D6-3FD5-4677-A494-13CDCDB492EB}"/>
    <cellStyle name="Comma 7 4 2 2 2 2" xfId="5450" xr:uid="{95330285-9738-4833-9D6B-126CFA54FC4E}"/>
    <cellStyle name="Comma 7 4 2 2 2 2 2" xfId="11086" xr:uid="{36460698-1584-4A11-9417-33C001050004}"/>
    <cellStyle name="Comma 7 4 2 2 2 3" xfId="8276" xr:uid="{593CB703-CCC0-474B-BE8B-C0A12B82052D}"/>
    <cellStyle name="Comma 7 4 2 2 3" xfId="4049" xr:uid="{98BDB65E-EAC5-420E-B7FD-238270A79DB4}"/>
    <cellStyle name="Comma 7 4 2 2 3 2" xfId="9685" xr:uid="{3822D14C-2750-4C7C-A9D0-32389F9A3C27}"/>
    <cellStyle name="Comma 7 4 2 2 4" xfId="6875" xr:uid="{C9579A2A-4BE9-4D02-88F8-5485B05ECFB5}"/>
    <cellStyle name="Comma 7 4 2 3" xfId="1944" xr:uid="{A18A7D37-F860-4107-9388-22C10EE7F206}"/>
    <cellStyle name="Comma 7 4 2 3 2" xfId="4754" xr:uid="{9A5F2821-A726-4626-B446-DFDECAA12B75}"/>
    <cellStyle name="Comma 7 4 2 3 2 2" xfId="10390" xr:uid="{022D9570-87B5-4320-B8D4-4CE5259924C5}"/>
    <cellStyle name="Comma 7 4 2 3 3" xfId="7580" xr:uid="{13D989E2-96F2-4218-8B90-C15969742EA1}"/>
    <cellStyle name="Comma 7 4 2 4" xfId="3353" xr:uid="{DE9E979B-6745-49BB-B3D5-0BA9C795C46B}"/>
    <cellStyle name="Comma 7 4 2 4 2" xfId="8989" xr:uid="{3A63180D-DE52-4BF4-9DFF-8442D62D086B}"/>
    <cellStyle name="Comma 7 4 2 5" xfId="6179" xr:uid="{4CA8D92E-FE59-44B0-946C-E1FFA5D51CAF}"/>
    <cellStyle name="Comma 7 4 3" xfId="895" xr:uid="{1B8A8599-3D8D-418E-9DEE-980CA54F7FE7}"/>
    <cellStyle name="Comma 7 4 3 2" xfId="2296" xr:uid="{423687A2-35E7-4C88-AEF9-EA22E9F5C8DC}"/>
    <cellStyle name="Comma 7 4 3 2 2" xfId="5106" xr:uid="{31EEF869-5FA1-447D-8A98-B11164524125}"/>
    <cellStyle name="Comma 7 4 3 2 2 2" xfId="10742" xr:uid="{614922CE-1981-4B89-BE91-ECBEC4264F58}"/>
    <cellStyle name="Comma 7 4 3 2 3" xfId="7932" xr:uid="{A4088009-7AF3-4564-BDDD-B1AE61E28B16}"/>
    <cellStyle name="Comma 7 4 3 3" xfId="3705" xr:uid="{1B9CD27B-6B86-474B-B492-741960608347}"/>
    <cellStyle name="Comma 7 4 3 3 2" xfId="9341" xr:uid="{82ABF498-2DC2-49F5-810D-E0F8767239E7}"/>
    <cellStyle name="Comma 7 4 3 4" xfId="6531" xr:uid="{9ECA3214-E130-46F7-9DB5-1F34B0B49BE6}"/>
    <cellStyle name="Comma 7 4 4" xfId="1600" xr:uid="{3BC990CE-AD0E-48D1-8771-390E9AFF49A6}"/>
    <cellStyle name="Comma 7 4 4 2" xfId="4410" xr:uid="{578BA6E4-5CBD-4A8B-B8E7-51625010A956}"/>
    <cellStyle name="Comma 7 4 4 2 2" xfId="10046" xr:uid="{F7E64C61-9175-47B4-8653-919B2F331028}"/>
    <cellStyle name="Comma 7 4 4 3" xfId="7236" xr:uid="{6B021C55-1B97-47FC-99CE-77B2A6258716}"/>
    <cellStyle name="Comma 7 4 5" xfId="3009" xr:uid="{4DE5374E-9D11-41AA-A592-EB104E1FA9D0}"/>
    <cellStyle name="Comma 7 4 5 2" xfId="8645" xr:uid="{FCF69A82-5784-4F10-83FA-34D9902A7B69}"/>
    <cellStyle name="Comma 7 4 6" xfId="5835" xr:uid="{89616E49-000D-4C58-A16A-48FF853CEEB3}"/>
    <cellStyle name="Comma 7 5" xfId="371" xr:uid="{270323E7-62DA-4534-94C2-28C69B5B5BCD}"/>
    <cellStyle name="Comma 7 5 2" xfId="1067" xr:uid="{DDE20D5F-C14D-47E4-99D0-0A4570F1742B}"/>
    <cellStyle name="Comma 7 5 2 2" xfId="2468" xr:uid="{2A25EAF7-CC9B-4B67-8109-15F5C336FCE3}"/>
    <cellStyle name="Comma 7 5 2 2 2" xfId="5278" xr:uid="{1DB8485F-5BD2-498E-AFAB-DE723ACFCDDB}"/>
    <cellStyle name="Comma 7 5 2 2 2 2" xfId="10914" xr:uid="{DEE5B38D-C3D3-458E-B8F5-037D8DFBC9E6}"/>
    <cellStyle name="Comma 7 5 2 2 3" xfId="8104" xr:uid="{23DE4F9F-2050-418A-A459-255BE7243F57}"/>
    <cellStyle name="Comma 7 5 2 3" xfId="3877" xr:uid="{8B5662EB-77FE-4053-8C9A-8C54850329A8}"/>
    <cellStyle name="Comma 7 5 2 3 2" xfId="9513" xr:uid="{26EA9384-A17A-41AB-A607-6DF18D92AA98}"/>
    <cellStyle name="Comma 7 5 2 4" xfId="6703" xr:uid="{D7C11FEB-5919-4303-81FA-CF03077CD6B4}"/>
    <cellStyle name="Comma 7 5 3" xfId="1772" xr:uid="{0B7E3BFE-5CFF-47B0-B627-82FEAF4198FA}"/>
    <cellStyle name="Comma 7 5 3 2" xfId="4582" xr:uid="{1971A58C-2EB0-4E2C-91EE-9A88A2C14F16}"/>
    <cellStyle name="Comma 7 5 3 2 2" xfId="10218" xr:uid="{74C88934-89EE-4F39-B5BA-E122D810AC3E}"/>
    <cellStyle name="Comma 7 5 3 3" xfId="7408" xr:uid="{0BA4EB1E-8C4E-4B98-9D69-49AE7C66A1E0}"/>
    <cellStyle name="Comma 7 5 4" xfId="3181" xr:uid="{87D6E30C-29AF-48DB-8D1F-F9ADBC00DCF7}"/>
    <cellStyle name="Comma 7 5 4 2" xfId="8817" xr:uid="{75DECF49-93C8-4D67-83E5-6608A4F90398}"/>
    <cellStyle name="Comma 7 5 5" xfId="6007" xr:uid="{8DBE28F4-3F89-4BC3-9458-137DAEC7CD32}"/>
    <cellStyle name="Comma 7 6" xfId="723" xr:uid="{02E61CDA-4E67-4564-B724-26CF8B2E9622}"/>
    <cellStyle name="Comma 7 6 2" xfId="2124" xr:uid="{3050A14B-A0E0-4F92-9E8C-A4807C069ACE}"/>
    <cellStyle name="Comma 7 6 2 2" xfId="4934" xr:uid="{513ACDF2-B0CF-4713-BBFB-5B063A605CCE}"/>
    <cellStyle name="Comma 7 6 2 2 2" xfId="10570" xr:uid="{81A02B42-B9FD-48FC-AA30-502774858229}"/>
    <cellStyle name="Comma 7 6 2 3" xfId="7760" xr:uid="{60F8D84E-C1A6-48E8-8763-018EC074BAFC}"/>
    <cellStyle name="Comma 7 6 3" xfId="3533" xr:uid="{4B8CE717-F3A7-4F49-8BCD-987174666C16}"/>
    <cellStyle name="Comma 7 6 3 2" xfId="9169" xr:uid="{234E7042-B407-4C2C-9BF6-FA84D2505F12}"/>
    <cellStyle name="Comma 7 6 4" xfId="6359" xr:uid="{8791AD55-2DFF-40A1-B173-DDBA686200E8}"/>
    <cellStyle name="Comma 7 7" xfId="1428" xr:uid="{33447E50-FA6A-4548-8EA1-8F319DFFA0F6}"/>
    <cellStyle name="Comma 7 7 2" xfId="4238" xr:uid="{CBA05C2F-2F65-4BCE-A577-FB3B170C7363}"/>
    <cellStyle name="Comma 7 7 2 2" xfId="9874" xr:uid="{93D6055E-AAFC-4B67-BF8A-D4D187099F26}"/>
    <cellStyle name="Comma 7 7 3" xfId="7064" xr:uid="{9664B2A4-3405-4C10-A4C2-9BE04283D59D}"/>
    <cellStyle name="Comma 7 8" xfId="2837" xr:uid="{4483D684-AFCA-4511-9509-D0EDC71D7ABC}"/>
    <cellStyle name="Comma 7 8 2" xfId="8473" xr:uid="{2D2EC9A4-C441-4741-B5AD-37EEA423B9EC}"/>
    <cellStyle name="Comma 7 9" xfId="5663" xr:uid="{ABE42511-D3F2-4B73-89E4-CFBD133F2FAF}"/>
    <cellStyle name="Comma 8" xfId="29" xr:uid="{E8BBB5FF-8BC5-46BA-BDA8-2144E5E04089}"/>
    <cellStyle name="Comma 8 2" xfId="61" xr:uid="{B880C040-1A95-4BC7-AD0D-1E8FCC808694}"/>
    <cellStyle name="Comma 8 2 2" xfId="141" xr:uid="{CAD47785-C447-48BD-B467-6842D8CFFD21}"/>
    <cellStyle name="Comma 8 2 2 2" xfId="313" xr:uid="{FA5D9C37-8BC2-4F04-BE4A-43AA23B70CF4}"/>
    <cellStyle name="Comma 8 2 2 2 2" xfId="657" xr:uid="{F2CF37E3-76E5-4724-B569-66CA2B979F8D}"/>
    <cellStyle name="Comma 8 2 2 2 2 2" xfId="1353" xr:uid="{BC316F13-E064-40C0-B6B6-43FD12B5DA02}"/>
    <cellStyle name="Comma 8 2 2 2 2 2 2" xfId="2754" xr:uid="{D0A9BCFA-02BF-4F62-BCD2-32F5410BF627}"/>
    <cellStyle name="Comma 8 2 2 2 2 2 2 2" xfId="5564" xr:uid="{5A4B4992-6CBE-45B6-8C61-786B83027BAC}"/>
    <cellStyle name="Comma 8 2 2 2 2 2 2 2 2" xfId="11200" xr:uid="{E1EB457C-6D92-4108-B4FF-3E0F7BFE85A4}"/>
    <cellStyle name="Comma 8 2 2 2 2 2 2 3" xfId="8390" xr:uid="{09E06720-281C-4A3F-B2BF-0FCDDA7403A4}"/>
    <cellStyle name="Comma 8 2 2 2 2 2 3" xfId="4163" xr:uid="{F251D50A-4535-4ADF-9540-444D4C4DAD7C}"/>
    <cellStyle name="Comma 8 2 2 2 2 2 3 2" xfId="9799" xr:uid="{4A5AA916-1C97-4733-8DDE-6CD09D64E74D}"/>
    <cellStyle name="Comma 8 2 2 2 2 2 4" xfId="6989" xr:uid="{F360E457-FCF8-4EF5-9720-09F13694376F}"/>
    <cellStyle name="Comma 8 2 2 2 2 3" xfId="2058" xr:uid="{5E68DF10-25AA-4DC0-AC03-CB52172859CB}"/>
    <cellStyle name="Comma 8 2 2 2 2 3 2" xfId="4868" xr:uid="{A24C7468-051C-43BE-805D-DA45E7332107}"/>
    <cellStyle name="Comma 8 2 2 2 2 3 2 2" xfId="10504" xr:uid="{3BDF91FA-4596-476B-8752-68BD11BA856A}"/>
    <cellStyle name="Comma 8 2 2 2 2 3 3" xfId="7694" xr:uid="{66F29F26-183A-4A66-895C-14EE7AC136B2}"/>
    <cellStyle name="Comma 8 2 2 2 2 4" xfId="3467" xr:uid="{780BB651-AEB7-4A55-9E8C-CD0010BF21EF}"/>
    <cellStyle name="Comma 8 2 2 2 2 4 2" xfId="9103" xr:uid="{1CB5F462-F7CE-4B8E-9509-6AACF2A60BBB}"/>
    <cellStyle name="Comma 8 2 2 2 2 5" xfId="6293" xr:uid="{ADAE7542-ED38-4082-823D-F401BFBC2CDF}"/>
    <cellStyle name="Comma 8 2 2 2 3" xfId="1009" xr:uid="{067306CD-B1A8-4F4F-97EB-CA611515CC4B}"/>
    <cellStyle name="Comma 8 2 2 2 3 2" xfId="2410" xr:uid="{F7B41661-A143-4DE9-A43D-C1B551E4BF64}"/>
    <cellStyle name="Comma 8 2 2 2 3 2 2" xfId="5220" xr:uid="{56794EC9-BC4A-4147-ACA1-B5AEF49B31C6}"/>
    <cellStyle name="Comma 8 2 2 2 3 2 2 2" xfId="10856" xr:uid="{576A75DF-D1E5-43E0-BE57-701FD86888E7}"/>
    <cellStyle name="Comma 8 2 2 2 3 2 3" xfId="8046" xr:uid="{47AB4D65-7FCE-42F5-AAAB-17BB840F10BD}"/>
    <cellStyle name="Comma 8 2 2 2 3 3" xfId="3819" xr:uid="{D455FF0E-2F20-4B2F-B2CB-5A2FD1A014E2}"/>
    <cellStyle name="Comma 8 2 2 2 3 3 2" xfId="9455" xr:uid="{EE6EFE86-17D4-4C14-9EB3-059E44F8EDCC}"/>
    <cellStyle name="Comma 8 2 2 2 3 4" xfId="6645" xr:uid="{2FFA4831-6C76-40ED-9FBA-CF6CCD7400A3}"/>
    <cellStyle name="Comma 8 2 2 2 4" xfId="1714" xr:uid="{F0859295-7F82-4B19-BF21-F726F1207832}"/>
    <cellStyle name="Comma 8 2 2 2 4 2" xfId="4524" xr:uid="{D3998D06-A0BF-470E-A220-EBBEF46053FF}"/>
    <cellStyle name="Comma 8 2 2 2 4 2 2" xfId="10160" xr:uid="{AB329AC2-7C40-4713-95B7-CB695D5ACAF7}"/>
    <cellStyle name="Comma 8 2 2 2 4 3" xfId="7350" xr:uid="{55AC724A-CBE4-4CA1-8E34-6B2B2710F691}"/>
    <cellStyle name="Comma 8 2 2 2 5" xfId="3123" xr:uid="{B3C99C1C-E9BA-4B5F-9F2A-F5BD3E0D97BA}"/>
    <cellStyle name="Comma 8 2 2 2 5 2" xfId="8759" xr:uid="{180677BF-CDF0-4A37-BD11-B31AEC0F5006}"/>
    <cellStyle name="Comma 8 2 2 2 6" xfId="5949" xr:uid="{4102BEE3-4D33-4095-94BC-8ED60A611770}"/>
    <cellStyle name="Comma 8 2 2 3" xfId="485" xr:uid="{E8B509B6-5AF7-4306-953C-9FB980505553}"/>
    <cellStyle name="Comma 8 2 2 3 2" xfId="1181" xr:uid="{18DC03A1-425A-432F-B0C6-7B903A9EC79C}"/>
    <cellStyle name="Comma 8 2 2 3 2 2" xfId="2582" xr:uid="{C7B3667B-0D7A-4E98-94CF-399F5637E2AE}"/>
    <cellStyle name="Comma 8 2 2 3 2 2 2" xfId="5392" xr:uid="{0A7849D3-0AEB-4DD7-8C8A-9290E618C49F}"/>
    <cellStyle name="Comma 8 2 2 3 2 2 2 2" xfId="11028" xr:uid="{8C00F354-FBBB-4B8D-85A4-AC3580A50AF7}"/>
    <cellStyle name="Comma 8 2 2 3 2 2 3" xfId="8218" xr:uid="{2C0A94D2-F4BC-40ED-8D85-DDE705429CC0}"/>
    <cellStyle name="Comma 8 2 2 3 2 3" xfId="3991" xr:uid="{E0D8F7E2-FB11-4E75-875F-04CFD470E119}"/>
    <cellStyle name="Comma 8 2 2 3 2 3 2" xfId="9627" xr:uid="{8B15C56E-8810-4CCA-A4E4-1AA12E62DCF3}"/>
    <cellStyle name="Comma 8 2 2 3 2 4" xfId="6817" xr:uid="{D70BF6DC-5FF6-46D6-84C7-188DC9B1DFF0}"/>
    <cellStyle name="Comma 8 2 2 3 3" xfId="1886" xr:uid="{2576A562-1C49-49E2-91D5-3AE7D24CA899}"/>
    <cellStyle name="Comma 8 2 2 3 3 2" xfId="4696" xr:uid="{F0B13C26-ABC2-497B-A8BC-AAAD86BBB6B7}"/>
    <cellStyle name="Comma 8 2 2 3 3 2 2" xfId="10332" xr:uid="{E5F4891D-E040-499E-B31D-F0D319575F7B}"/>
    <cellStyle name="Comma 8 2 2 3 3 3" xfId="7522" xr:uid="{1A5D5003-BC9A-4AA3-8242-0A25E960540D}"/>
    <cellStyle name="Comma 8 2 2 3 4" xfId="3295" xr:uid="{A176A3DA-2082-452B-914F-59B1E0217CCE}"/>
    <cellStyle name="Comma 8 2 2 3 4 2" xfId="8931" xr:uid="{EA998441-153D-42B9-8DCB-77F0A42E0426}"/>
    <cellStyle name="Comma 8 2 2 3 5" xfId="6121" xr:uid="{623E03EA-E633-46FC-A752-DA88FEE6E8D9}"/>
    <cellStyle name="Comma 8 2 2 4" xfId="837" xr:uid="{E812B8EC-6D05-4D8D-A0E1-813B07163491}"/>
    <cellStyle name="Comma 8 2 2 4 2" xfId="2238" xr:uid="{D48B371A-A60F-40AF-A0D9-BF16C9EFDDF9}"/>
    <cellStyle name="Comma 8 2 2 4 2 2" xfId="5048" xr:uid="{AC1503BC-2CBF-4390-919A-3676D81757D2}"/>
    <cellStyle name="Comma 8 2 2 4 2 2 2" xfId="10684" xr:uid="{FD67B382-3041-4A3E-B1D7-16B48B58010A}"/>
    <cellStyle name="Comma 8 2 2 4 2 3" xfId="7874" xr:uid="{211A2F9B-5480-412E-8EF1-7FCD1D6E02D0}"/>
    <cellStyle name="Comma 8 2 2 4 3" xfId="3647" xr:uid="{E35390A1-6AA5-451B-A9F7-FB6BDA60E44A}"/>
    <cellStyle name="Comma 8 2 2 4 3 2" xfId="9283" xr:uid="{2BF6E875-B646-4CD7-AA66-CB77156A88D7}"/>
    <cellStyle name="Comma 8 2 2 4 4" xfId="6473" xr:uid="{BFB95550-16C2-4F65-82BB-E32FA2E84341}"/>
    <cellStyle name="Comma 8 2 2 5" xfId="1542" xr:uid="{1B10DC38-B737-4687-838B-74F58AB18107}"/>
    <cellStyle name="Comma 8 2 2 5 2" xfId="4352" xr:uid="{8BD16A8D-3B53-4DB6-BBEA-0FF5C29743FA}"/>
    <cellStyle name="Comma 8 2 2 5 2 2" xfId="9988" xr:uid="{31EC6DFB-781E-47E3-BB1E-5D092E577C29}"/>
    <cellStyle name="Comma 8 2 2 5 3" xfId="7178" xr:uid="{8EB031FC-9AA8-43D0-A35B-2808361F8ADC}"/>
    <cellStyle name="Comma 8 2 2 6" xfId="2951" xr:uid="{0EC0A823-B2C4-44AF-B4FE-56BBE2875A86}"/>
    <cellStyle name="Comma 8 2 2 6 2" xfId="8587" xr:uid="{57AE6774-25A3-41E3-B524-124B917A7F0C}"/>
    <cellStyle name="Comma 8 2 2 7" xfId="5777" xr:uid="{588AF182-BE04-47AE-BEB6-73A2C00279F1}"/>
    <cellStyle name="Comma 8 2 3" xfId="233" xr:uid="{5188CF1F-0B50-4F55-975A-BECCFA044B65}"/>
    <cellStyle name="Comma 8 2 3 2" xfId="577" xr:uid="{30A9EA7E-23EC-4A34-8E54-7B5E2444D04C}"/>
    <cellStyle name="Comma 8 2 3 2 2" xfId="1273" xr:uid="{695075A3-FEE9-430D-807A-327BDE42D104}"/>
    <cellStyle name="Comma 8 2 3 2 2 2" xfId="2674" xr:uid="{1691A374-5467-4EB4-B2C4-63200D2112E1}"/>
    <cellStyle name="Comma 8 2 3 2 2 2 2" xfId="5484" xr:uid="{A541203A-E015-40FF-8D10-466C7B79AB65}"/>
    <cellStyle name="Comma 8 2 3 2 2 2 2 2" xfId="11120" xr:uid="{01227C3B-D7B5-4C36-9EFA-BBC7F132B8D9}"/>
    <cellStyle name="Comma 8 2 3 2 2 2 3" xfId="8310" xr:uid="{349B8FF1-3930-472A-8AD0-F8CFFE21D7AC}"/>
    <cellStyle name="Comma 8 2 3 2 2 3" xfId="4083" xr:uid="{CC1DF2E4-CED3-4011-8353-BB9C80B20EBB}"/>
    <cellStyle name="Comma 8 2 3 2 2 3 2" xfId="9719" xr:uid="{7D218183-55D0-4892-BFF0-BBED301645AA}"/>
    <cellStyle name="Comma 8 2 3 2 2 4" xfId="6909" xr:uid="{581978A8-97A9-4BDE-8E1F-79AE37E633FF}"/>
    <cellStyle name="Comma 8 2 3 2 3" xfId="1978" xr:uid="{4395777B-817A-4BF6-A9D1-71425D35D4AC}"/>
    <cellStyle name="Comma 8 2 3 2 3 2" xfId="4788" xr:uid="{E9988646-5636-450D-BD90-A9C0FD67D34B}"/>
    <cellStyle name="Comma 8 2 3 2 3 2 2" xfId="10424" xr:uid="{C5A7DC8B-4D0A-43B5-82FE-5C23379ED70E}"/>
    <cellStyle name="Comma 8 2 3 2 3 3" xfId="7614" xr:uid="{F39F988B-1557-4E56-B4D1-F3C74B3ACDD2}"/>
    <cellStyle name="Comma 8 2 3 2 4" xfId="3387" xr:uid="{3DA4174C-D517-4A7E-A77B-D93FFF66485C}"/>
    <cellStyle name="Comma 8 2 3 2 4 2" xfId="9023" xr:uid="{1F8239E0-D2A0-49E1-8B59-EA4BC2BF193B}"/>
    <cellStyle name="Comma 8 2 3 2 5" xfId="6213" xr:uid="{FA35B3CD-282E-4086-85DD-6B9F8CD24B28}"/>
    <cellStyle name="Comma 8 2 3 3" xfId="929" xr:uid="{0C6037B8-EC39-4A14-9C3E-89583652E99F}"/>
    <cellStyle name="Comma 8 2 3 3 2" xfId="2330" xr:uid="{78549050-C073-4E66-B8A9-4CA88B35EF27}"/>
    <cellStyle name="Comma 8 2 3 3 2 2" xfId="5140" xr:uid="{9522A4AB-A771-4529-BDD4-B84A33FD44EE}"/>
    <cellStyle name="Comma 8 2 3 3 2 2 2" xfId="10776" xr:uid="{C11381E4-EE45-4A4D-B577-F6B2CE125D93}"/>
    <cellStyle name="Comma 8 2 3 3 2 3" xfId="7966" xr:uid="{EE201379-D842-4652-843F-DAD6704B2A39}"/>
    <cellStyle name="Comma 8 2 3 3 3" xfId="3739" xr:uid="{C273FEDC-1D4C-4481-BBAE-2871DFCACE5B}"/>
    <cellStyle name="Comma 8 2 3 3 3 2" xfId="9375" xr:uid="{D9B7E59D-EDD4-4F84-AFEA-984CD79C860E}"/>
    <cellStyle name="Comma 8 2 3 3 4" xfId="6565" xr:uid="{4BE21886-3DA4-44A2-86D1-7A2DF3C2AC18}"/>
    <cellStyle name="Comma 8 2 3 4" xfId="1634" xr:uid="{D50B6941-60B3-4B5B-BB39-A959C9B2E57A}"/>
    <cellStyle name="Comma 8 2 3 4 2" xfId="4444" xr:uid="{8C427D2B-B22A-474B-A42A-FE4DB02F00DD}"/>
    <cellStyle name="Comma 8 2 3 4 2 2" xfId="10080" xr:uid="{D5A9726C-D9BA-4EF6-A214-89D876EF3027}"/>
    <cellStyle name="Comma 8 2 3 4 3" xfId="7270" xr:uid="{E392A22F-B642-4F9D-BDF6-55B0999CC5FD}"/>
    <cellStyle name="Comma 8 2 3 5" xfId="3043" xr:uid="{4ED6E445-B74A-4B5D-973A-5FF877EAA395}"/>
    <cellStyle name="Comma 8 2 3 5 2" xfId="8679" xr:uid="{0A29FD9E-7C8B-4393-869F-FBB5BF7E5D06}"/>
    <cellStyle name="Comma 8 2 3 6" xfId="5869" xr:uid="{057CB7E1-83D1-44F0-8E35-19E8EC8801FB}"/>
    <cellStyle name="Comma 8 2 4" xfId="405" xr:uid="{E932FE38-5397-4D5A-ACCB-BB53813B6A05}"/>
    <cellStyle name="Comma 8 2 4 2" xfId="1101" xr:uid="{8EFE7509-6AE9-4ED7-97BB-49F9C1EAA995}"/>
    <cellStyle name="Comma 8 2 4 2 2" xfId="2502" xr:uid="{C4A88049-3243-458F-BABE-E4B17CE6F73B}"/>
    <cellStyle name="Comma 8 2 4 2 2 2" xfId="5312" xr:uid="{3EEC5FBC-593F-45CC-907B-CE918B0DA9B8}"/>
    <cellStyle name="Comma 8 2 4 2 2 2 2" xfId="10948" xr:uid="{BFEC5146-D653-48B2-B404-56DB9BCD58B4}"/>
    <cellStyle name="Comma 8 2 4 2 2 3" xfId="8138" xr:uid="{E08315DA-BB0B-4FAA-B6F9-EC3D6CAA8F1E}"/>
    <cellStyle name="Comma 8 2 4 2 3" xfId="3911" xr:uid="{DF2ED6F2-3873-4BBD-8118-8C26FB25D004}"/>
    <cellStyle name="Comma 8 2 4 2 3 2" xfId="9547" xr:uid="{5A0FEB65-5ED5-4431-95C4-98AC4D17989C}"/>
    <cellStyle name="Comma 8 2 4 2 4" xfId="6737" xr:uid="{A4CBADE2-1B85-45E6-9162-E25D869D527D}"/>
    <cellStyle name="Comma 8 2 4 3" xfId="1806" xr:uid="{6BD82978-647A-48DE-929E-940A86936AF5}"/>
    <cellStyle name="Comma 8 2 4 3 2" xfId="4616" xr:uid="{8DB73190-7BCD-4E16-9C19-49649225894B}"/>
    <cellStyle name="Comma 8 2 4 3 2 2" xfId="10252" xr:uid="{8EC94778-1D3F-4677-9C39-62B290FA97BA}"/>
    <cellStyle name="Comma 8 2 4 3 3" xfId="7442" xr:uid="{C223308B-581C-49A5-A473-2631EF23F937}"/>
    <cellStyle name="Comma 8 2 4 4" xfId="3215" xr:uid="{48E37DCD-E323-4070-8AE3-7BA01135658F}"/>
    <cellStyle name="Comma 8 2 4 4 2" xfId="8851" xr:uid="{4DFBCD01-AE10-4D51-9503-E43D40A42EC9}"/>
    <cellStyle name="Comma 8 2 4 5" xfId="6041" xr:uid="{54A4DC11-8190-447C-911C-B65B2D996B00}"/>
    <cellStyle name="Comma 8 2 5" xfId="757" xr:uid="{974EACBA-EDBF-4F42-91B5-D28FF64BA109}"/>
    <cellStyle name="Comma 8 2 5 2" xfId="2158" xr:uid="{5A7A0CBD-E7FB-4E0A-86E5-D8AD5449607C}"/>
    <cellStyle name="Comma 8 2 5 2 2" xfId="4968" xr:uid="{E40CE90B-492E-495F-8FB4-B199B974902B}"/>
    <cellStyle name="Comma 8 2 5 2 2 2" xfId="10604" xr:uid="{0F9B0DE9-0CF5-4E25-A3D2-6CAD2CFF4958}"/>
    <cellStyle name="Comma 8 2 5 2 3" xfId="7794" xr:uid="{C34846DC-E953-4C57-A347-924D39F6650D}"/>
    <cellStyle name="Comma 8 2 5 3" xfId="3567" xr:uid="{C355D1B2-68E3-471F-90EA-675D6FB68175}"/>
    <cellStyle name="Comma 8 2 5 3 2" xfId="9203" xr:uid="{DE6390F0-B1EA-4140-AF91-328550763F61}"/>
    <cellStyle name="Comma 8 2 5 4" xfId="6393" xr:uid="{E8698B1F-0F7C-4593-8862-D0490C2FE0B2}"/>
    <cellStyle name="Comma 8 2 6" xfId="1462" xr:uid="{75E634BD-4222-49DA-B094-94A3ACE36B1E}"/>
    <cellStyle name="Comma 8 2 6 2" xfId="4272" xr:uid="{9C2C139A-6EC5-4DB7-A07B-10959566EDF4}"/>
    <cellStyle name="Comma 8 2 6 2 2" xfId="9908" xr:uid="{04FA8C28-2E69-4E32-8DB5-05B5A8179D13}"/>
    <cellStyle name="Comma 8 2 6 3" xfId="7098" xr:uid="{79307412-6464-47B3-80A0-D49F3BA5050D}"/>
    <cellStyle name="Comma 8 2 7" xfId="2871" xr:uid="{D81E612F-11E2-4C66-B1DC-BA602D9F86A1}"/>
    <cellStyle name="Comma 8 2 7 2" xfId="8507" xr:uid="{568C1CC9-1D9C-49BE-955F-1FB3F6502307}"/>
    <cellStyle name="Comma 8 2 8" xfId="5697" xr:uid="{AD681C01-2408-46F1-88D9-1C65A8BC18CB}"/>
    <cellStyle name="Comma 8 3" xfId="109" xr:uid="{38738893-3B5F-4858-A8EF-FB576B3DA039}"/>
    <cellStyle name="Comma 8 3 2" xfId="281" xr:uid="{B5A69E3E-3C6E-4BBA-964D-E212FCC7AD4F}"/>
    <cellStyle name="Comma 8 3 2 2" xfId="625" xr:uid="{70E2133A-15FF-4377-836E-FDB9F982A8D7}"/>
    <cellStyle name="Comma 8 3 2 2 2" xfId="1321" xr:uid="{9E0D0FC1-148B-455F-9B1B-53E581832A77}"/>
    <cellStyle name="Comma 8 3 2 2 2 2" xfId="2722" xr:uid="{DFA1303F-5AEF-41F4-A828-170F4CD4CA09}"/>
    <cellStyle name="Comma 8 3 2 2 2 2 2" xfId="5532" xr:uid="{D7A634CA-C701-4AC2-8F5D-085FB8441B4D}"/>
    <cellStyle name="Comma 8 3 2 2 2 2 2 2" xfId="11168" xr:uid="{082FBB9D-3217-4FC4-BA21-9223F67173CF}"/>
    <cellStyle name="Comma 8 3 2 2 2 2 3" xfId="8358" xr:uid="{268E11A0-7658-4D06-8444-2D0FE660CD17}"/>
    <cellStyle name="Comma 8 3 2 2 2 3" xfId="4131" xr:uid="{F15DDEB1-F55A-479B-8399-1F259AC141D1}"/>
    <cellStyle name="Comma 8 3 2 2 2 3 2" xfId="9767" xr:uid="{901D4436-0F9C-4651-8F3E-4ECA62BF4518}"/>
    <cellStyle name="Comma 8 3 2 2 2 4" xfId="6957" xr:uid="{FDE615A4-BFAB-4D9B-B421-82624DFFABE2}"/>
    <cellStyle name="Comma 8 3 2 2 3" xfId="2026" xr:uid="{91210A0F-EB9B-481A-B5B9-4B6ED0DD3EE5}"/>
    <cellStyle name="Comma 8 3 2 2 3 2" xfId="4836" xr:uid="{B02C0E3B-5245-46F1-BAC5-6D570E872F6C}"/>
    <cellStyle name="Comma 8 3 2 2 3 2 2" xfId="10472" xr:uid="{60BA5DF1-B252-4531-8E01-D421A2AB8C12}"/>
    <cellStyle name="Comma 8 3 2 2 3 3" xfId="7662" xr:uid="{2FE170A7-5E9F-47E0-BA40-5628FAA4526B}"/>
    <cellStyle name="Comma 8 3 2 2 4" xfId="3435" xr:uid="{DDD772C0-72B6-4A34-8AC2-11342F4F23E0}"/>
    <cellStyle name="Comma 8 3 2 2 4 2" xfId="9071" xr:uid="{D8494B25-362A-4D10-81E8-FC9477E685B6}"/>
    <cellStyle name="Comma 8 3 2 2 5" xfId="6261" xr:uid="{610B8B19-0D87-499E-8312-E64B8BE38D41}"/>
    <cellStyle name="Comma 8 3 2 3" xfId="977" xr:uid="{ADBBDE41-CCDC-475D-9BD9-AB2533D2F5A1}"/>
    <cellStyle name="Comma 8 3 2 3 2" xfId="2378" xr:uid="{D58CCE02-F4FC-4D44-B7B2-3ECA2FCDF4E2}"/>
    <cellStyle name="Comma 8 3 2 3 2 2" xfId="5188" xr:uid="{27E48E2F-1926-4353-8535-62238C307845}"/>
    <cellStyle name="Comma 8 3 2 3 2 2 2" xfId="10824" xr:uid="{4B69232E-BB30-45E2-BBF3-3E93A1745AE8}"/>
    <cellStyle name="Comma 8 3 2 3 2 3" xfId="8014" xr:uid="{1E3702EE-28AF-47E4-8B0C-9ACCBA2ADF24}"/>
    <cellStyle name="Comma 8 3 2 3 3" xfId="3787" xr:uid="{66AEAED8-0243-47BA-A3D7-3C20718FF4B6}"/>
    <cellStyle name="Comma 8 3 2 3 3 2" xfId="9423" xr:uid="{D04E94AB-88B6-441F-95AF-6A4F36F25DB6}"/>
    <cellStyle name="Comma 8 3 2 3 4" xfId="6613" xr:uid="{10131C4F-7B8F-4E4B-A35A-8E874FBE5936}"/>
    <cellStyle name="Comma 8 3 2 4" xfId="1682" xr:uid="{839F002C-DB06-47CC-806B-ED3601331B8D}"/>
    <cellStyle name="Comma 8 3 2 4 2" xfId="4492" xr:uid="{655A8539-E252-400E-9B88-43A360594FB5}"/>
    <cellStyle name="Comma 8 3 2 4 2 2" xfId="10128" xr:uid="{49F376E1-7687-4FA8-A2DC-90EE1D642376}"/>
    <cellStyle name="Comma 8 3 2 4 3" xfId="7318" xr:uid="{12AC6D98-1661-4B95-B0B8-A68FF7782430}"/>
    <cellStyle name="Comma 8 3 2 5" xfId="3091" xr:uid="{3B9C9C7D-2FC6-4459-955D-8F9E5536FF78}"/>
    <cellStyle name="Comma 8 3 2 5 2" xfId="8727" xr:uid="{61C479D0-F56A-48CE-B2DD-612FD553CDCE}"/>
    <cellStyle name="Comma 8 3 2 6" xfId="5917" xr:uid="{1B5C6E61-B878-4372-B7A3-691BEDCFE924}"/>
    <cellStyle name="Comma 8 3 3" xfId="453" xr:uid="{9CEC08B6-0E1B-4CB4-9B91-3B40064EF812}"/>
    <cellStyle name="Comma 8 3 3 2" xfId="1149" xr:uid="{B654C075-60DB-49DF-BD76-ACDA6C186E41}"/>
    <cellStyle name="Comma 8 3 3 2 2" xfId="2550" xr:uid="{1F82CC43-CF3B-44E4-AE1A-7400DB548914}"/>
    <cellStyle name="Comma 8 3 3 2 2 2" xfId="5360" xr:uid="{64D0FFD5-1953-4D6F-86D1-F70B94298D5E}"/>
    <cellStyle name="Comma 8 3 3 2 2 2 2" xfId="10996" xr:uid="{DEB25B25-BD87-484E-B11A-89A6BF6E00A6}"/>
    <cellStyle name="Comma 8 3 3 2 2 3" xfId="8186" xr:uid="{C055A841-A575-49C7-8352-FF9D352231E6}"/>
    <cellStyle name="Comma 8 3 3 2 3" xfId="3959" xr:uid="{D7B33C98-AA8A-4FFA-8E29-370ACEC3814E}"/>
    <cellStyle name="Comma 8 3 3 2 3 2" xfId="9595" xr:uid="{68AF586D-F2D0-4F50-8A7A-3F85D8D8130D}"/>
    <cellStyle name="Comma 8 3 3 2 4" xfId="6785" xr:uid="{DCC31DF3-14BC-4771-BE8D-17FEECCCC7A5}"/>
    <cellStyle name="Comma 8 3 3 3" xfId="1854" xr:uid="{83056F41-003D-4B09-8C4F-10B63FC67BB8}"/>
    <cellStyle name="Comma 8 3 3 3 2" xfId="4664" xr:uid="{9FD6AEAF-D3B6-405D-9172-8CED274506EA}"/>
    <cellStyle name="Comma 8 3 3 3 2 2" xfId="10300" xr:uid="{6F9B5D6D-09B1-4504-9D55-1658EE4B33E3}"/>
    <cellStyle name="Comma 8 3 3 3 3" xfId="7490" xr:uid="{E8EAA096-6E26-4CD7-AB17-1D76455AAC42}"/>
    <cellStyle name="Comma 8 3 3 4" xfId="3263" xr:uid="{6C56FDEC-22B3-40A2-AC16-66276898FDD8}"/>
    <cellStyle name="Comma 8 3 3 4 2" xfId="8899" xr:uid="{784C34C1-B73D-43AF-9E92-331112C34BF2}"/>
    <cellStyle name="Comma 8 3 3 5" xfId="6089" xr:uid="{46E11DB1-AF2F-4494-8209-D31D9E85A612}"/>
    <cellStyle name="Comma 8 3 4" xfId="805" xr:uid="{3104E873-8D6C-4060-861B-5D9E8ACB91BE}"/>
    <cellStyle name="Comma 8 3 4 2" xfId="2206" xr:uid="{FCD91D60-8256-4741-AA6E-CFAD330A2542}"/>
    <cellStyle name="Comma 8 3 4 2 2" xfId="5016" xr:uid="{66E08C32-8502-4950-B9B7-4D53EB814B50}"/>
    <cellStyle name="Comma 8 3 4 2 2 2" xfId="10652" xr:uid="{F227359A-C59A-4B66-8B60-9C144CD5B551}"/>
    <cellStyle name="Comma 8 3 4 2 3" xfId="7842" xr:uid="{5DF1E02F-ED83-4BCB-89B0-109FC0C0832B}"/>
    <cellStyle name="Comma 8 3 4 3" xfId="3615" xr:uid="{58519611-05DB-4A3E-949F-AEC77AEFAFAD}"/>
    <cellStyle name="Comma 8 3 4 3 2" xfId="9251" xr:uid="{EE188901-AD16-4B1F-ADD7-2E3F4D8F9962}"/>
    <cellStyle name="Comma 8 3 4 4" xfId="6441" xr:uid="{F82608DE-9013-477A-8CFB-2914EEA23E25}"/>
    <cellStyle name="Comma 8 3 5" xfId="1510" xr:uid="{889F72F4-2AE7-4C77-8198-8C221D185EC0}"/>
    <cellStyle name="Comma 8 3 5 2" xfId="4320" xr:uid="{9635695A-A9BF-49DF-A63D-51060768AAE2}"/>
    <cellStyle name="Comma 8 3 5 2 2" xfId="9956" xr:uid="{DB6B470A-10D8-45D3-9FC1-8BB826D64DC8}"/>
    <cellStyle name="Comma 8 3 5 3" xfId="7146" xr:uid="{1E5C8D6D-1505-4918-A20C-96A95B978C28}"/>
    <cellStyle name="Comma 8 3 6" xfId="2919" xr:uid="{45F1FC9D-90DB-460B-A9C6-F8CB6148495E}"/>
    <cellStyle name="Comma 8 3 6 2" xfId="8555" xr:uid="{757F5FE6-F953-47F7-916F-573B2DC12073}"/>
    <cellStyle name="Comma 8 3 7" xfId="5745" xr:uid="{9F5DE461-1D3D-4656-80E1-01E9A5D73BDE}"/>
    <cellStyle name="Comma 8 4" xfId="201" xr:uid="{8E6D6FD7-1777-49A1-937A-9C473530F0DC}"/>
    <cellStyle name="Comma 8 4 2" xfId="545" xr:uid="{7E9148CC-A2DD-4779-BAE5-B540823B51E2}"/>
    <cellStyle name="Comma 8 4 2 2" xfId="1241" xr:uid="{BE9482AD-0F3F-4B41-91E3-BEA176EAEB1B}"/>
    <cellStyle name="Comma 8 4 2 2 2" xfId="2642" xr:uid="{FAE3FE3A-448E-4889-BFD5-113EEE9D5AA9}"/>
    <cellStyle name="Comma 8 4 2 2 2 2" xfId="5452" xr:uid="{B1D611CB-BD26-44C0-A3FC-885EB356E746}"/>
    <cellStyle name="Comma 8 4 2 2 2 2 2" xfId="11088" xr:uid="{46371A3C-ACD5-479F-9BAF-94B8427CE600}"/>
    <cellStyle name="Comma 8 4 2 2 2 3" xfId="8278" xr:uid="{7EE49442-09D1-4391-AEC1-3ABDAEB1DC60}"/>
    <cellStyle name="Comma 8 4 2 2 3" xfId="4051" xr:uid="{F764879E-F0B9-4E28-9BFC-8BBB0BA5C047}"/>
    <cellStyle name="Comma 8 4 2 2 3 2" xfId="9687" xr:uid="{112126EE-992A-4C9E-94D2-55FC61DB0FFC}"/>
    <cellStyle name="Comma 8 4 2 2 4" xfId="6877" xr:uid="{F799BAA9-371E-4F6C-BCDF-4BCD1E08A987}"/>
    <cellStyle name="Comma 8 4 2 3" xfId="1946" xr:uid="{FB8FC13F-3A78-4A8F-88B5-156B4C724DA6}"/>
    <cellStyle name="Comma 8 4 2 3 2" xfId="4756" xr:uid="{C148B943-D24C-4E07-AFFC-D4DCE80CE624}"/>
    <cellStyle name="Comma 8 4 2 3 2 2" xfId="10392" xr:uid="{7E32FE7C-1F7A-4210-A62B-79FCCDCA5273}"/>
    <cellStyle name="Comma 8 4 2 3 3" xfId="7582" xr:uid="{160F4864-E94B-4B9C-987C-A786EA764E0B}"/>
    <cellStyle name="Comma 8 4 2 4" xfId="3355" xr:uid="{32E9CE15-3D0D-4089-B668-DA6825150622}"/>
    <cellStyle name="Comma 8 4 2 4 2" xfId="8991" xr:uid="{32FD0105-477B-4EBA-B4DE-36EED6BD6D42}"/>
    <cellStyle name="Comma 8 4 2 5" xfId="6181" xr:uid="{1A591650-2175-48BA-83C2-0364B48CB540}"/>
    <cellStyle name="Comma 8 4 3" xfId="897" xr:uid="{8D671EEF-7901-4C74-B782-A3EE36048C44}"/>
    <cellStyle name="Comma 8 4 3 2" xfId="2298" xr:uid="{B1E95A48-8338-4EF3-A87C-7905F81B79D9}"/>
    <cellStyle name="Comma 8 4 3 2 2" xfId="5108" xr:uid="{099F8CFB-E201-4838-AADA-8DF65281EDB5}"/>
    <cellStyle name="Comma 8 4 3 2 2 2" xfId="10744" xr:uid="{EB08A1AB-141C-4C7D-B085-83E6D42C15C7}"/>
    <cellStyle name="Comma 8 4 3 2 3" xfId="7934" xr:uid="{111C2AA2-23FD-456C-8499-8007EE18DF4B}"/>
    <cellStyle name="Comma 8 4 3 3" xfId="3707" xr:uid="{16178B32-6B86-4D32-8FB2-1AE8DE8FEA3B}"/>
    <cellStyle name="Comma 8 4 3 3 2" xfId="9343" xr:uid="{E33A9C3A-66AF-4705-BEBB-6E7C0D71D1B2}"/>
    <cellStyle name="Comma 8 4 3 4" xfId="6533" xr:uid="{E1912A77-8B85-4158-B493-B78B8BB686C0}"/>
    <cellStyle name="Comma 8 4 4" xfId="1602" xr:uid="{605D39BB-639D-44EA-AF25-2E0967D6B2C9}"/>
    <cellStyle name="Comma 8 4 4 2" xfId="4412" xr:uid="{355CA666-6190-4E5B-91A5-52BB047717C6}"/>
    <cellStyle name="Comma 8 4 4 2 2" xfId="10048" xr:uid="{C58B2B2C-8825-4C0D-A306-0FE0C04A0E75}"/>
    <cellStyle name="Comma 8 4 4 3" xfId="7238" xr:uid="{D2FB439B-CD6B-4B00-825E-A810E15D1A0D}"/>
    <cellStyle name="Comma 8 4 5" xfId="3011" xr:uid="{E5F53BBC-9DA1-45BD-8C5C-FF1897E72718}"/>
    <cellStyle name="Comma 8 4 5 2" xfId="8647" xr:uid="{C8D78F7B-9532-4A5F-9348-4D669065E25D}"/>
    <cellStyle name="Comma 8 4 6" xfId="5837" xr:uid="{367C66DF-71B9-4309-8BC5-BC5B4E47E2B3}"/>
    <cellStyle name="Comma 8 5" xfId="373" xr:uid="{44F1078B-050F-4FDB-B0C1-8FEF61F90AAD}"/>
    <cellStyle name="Comma 8 5 2" xfId="1069" xr:uid="{6EAD9B14-57FE-4BBB-8712-EAE66A484819}"/>
    <cellStyle name="Comma 8 5 2 2" xfId="2470" xr:uid="{62EBBF85-DD46-4404-81D9-51BE90D9D050}"/>
    <cellStyle name="Comma 8 5 2 2 2" xfId="5280" xr:uid="{0DE2943A-A604-4B9C-B45A-0D448F119CE4}"/>
    <cellStyle name="Comma 8 5 2 2 2 2" xfId="10916" xr:uid="{7A24AB69-0064-43AF-8D2E-D85729220EDE}"/>
    <cellStyle name="Comma 8 5 2 2 3" xfId="8106" xr:uid="{DD65A5C9-F59F-4A76-81B6-F0DD71016974}"/>
    <cellStyle name="Comma 8 5 2 3" xfId="3879" xr:uid="{482F50BC-ED9B-4147-915C-668D832C04A4}"/>
    <cellStyle name="Comma 8 5 2 3 2" xfId="9515" xr:uid="{C300ADA8-8666-4FB3-8D90-9F4C650FD1B3}"/>
    <cellStyle name="Comma 8 5 2 4" xfId="6705" xr:uid="{E92A4AB8-70F7-493D-ABED-8C6AF707430A}"/>
    <cellStyle name="Comma 8 5 3" xfId="1774" xr:uid="{E3F978C8-DD71-46A3-9BF6-35EDDA4FFD1C}"/>
    <cellStyle name="Comma 8 5 3 2" xfId="4584" xr:uid="{78FDE614-56FD-4A31-830F-9CDACCE2603E}"/>
    <cellStyle name="Comma 8 5 3 2 2" xfId="10220" xr:uid="{72826D1B-F19B-4A91-8EF7-2F7048E6E968}"/>
    <cellStyle name="Comma 8 5 3 3" xfId="7410" xr:uid="{98585DFC-8B6E-4820-995E-B009BC2DD45B}"/>
    <cellStyle name="Comma 8 5 4" xfId="3183" xr:uid="{4BAA7499-A993-4B05-BD5A-E9386847A96B}"/>
    <cellStyle name="Comma 8 5 4 2" xfId="8819" xr:uid="{CDE33605-5F4C-4EFC-B2A2-B05B9CC66842}"/>
    <cellStyle name="Comma 8 5 5" xfId="6009" xr:uid="{157DF4A6-8A4B-4187-8133-41C7C7290E42}"/>
    <cellStyle name="Comma 8 6" xfId="725" xr:uid="{D0E9624C-5602-417B-B803-F121CC5F3FD4}"/>
    <cellStyle name="Comma 8 6 2" xfId="2126" xr:uid="{5E11961B-7887-4014-85D0-5FAEA3AE4078}"/>
    <cellStyle name="Comma 8 6 2 2" xfId="4936" xr:uid="{4C4CA549-CED4-45FD-9A7F-0F071DAAA1A6}"/>
    <cellStyle name="Comma 8 6 2 2 2" xfId="10572" xr:uid="{3EC8A3FF-149F-4357-BD42-2A35D19E9B86}"/>
    <cellStyle name="Comma 8 6 2 3" xfId="7762" xr:uid="{1D675F14-86CF-4B0C-9B74-C46D81EE0DB8}"/>
    <cellStyle name="Comma 8 6 3" xfId="3535" xr:uid="{92C1B876-C21E-420E-8734-CD276E48BDFD}"/>
    <cellStyle name="Comma 8 6 3 2" xfId="9171" xr:uid="{37EEAC8D-27F2-4B89-B29C-DC18AED12688}"/>
    <cellStyle name="Comma 8 6 4" xfId="6361" xr:uid="{2C9EE721-638F-482A-A0A4-8CD18598E22C}"/>
    <cellStyle name="Comma 8 7" xfId="1430" xr:uid="{FE1E406C-EADE-48C3-A96D-C788B39B26C3}"/>
    <cellStyle name="Comma 8 7 2" xfId="4240" xr:uid="{7D1EA66B-0992-4CFE-A66E-9218ED5D8B3C}"/>
    <cellStyle name="Comma 8 7 2 2" xfId="9876" xr:uid="{968F68C5-AA8D-42BE-82D7-7B9D29CF0CC4}"/>
    <cellStyle name="Comma 8 7 3" xfId="7066" xr:uid="{F721CE13-413C-4A41-AA48-3C50C2AA4B50}"/>
    <cellStyle name="Comma 8 8" xfId="2839" xr:uid="{CEC5D9EF-B485-470A-B02D-BD611AD57819}"/>
    <cellStyle name="Comma 8 8 2" xfId="8475" xr:uid="{398324DC-22CF-4BBA-A3DA-2BD964D1D35D}"/>
    <cellStyle name="Comma 8 9" xfId="5665" xr:uid="{560B0093-2409-4E84-8C89-44415465D57A}"/>
    <cellStyle name="Comma 9" xfId="31" xr:uid="{3C11C8E8-6DE1-4FE8-9032-D48B9EDCF28A}"/>
    <cellStyle name="Comma 9 2" xfId="63" xr:uid="{E95A3C08-D61F-4800-A727-7FF33D77EA21}"/>
    <cellStyle name="Comma 9 2 2" xfId="143" xr:uid="{F9AD554B-C07F-4942-B215-C6DC719BE0C0}"/>
    <cellStyle name="Comma 9 2 2 2" xfId="315" xr:uid="{CDB16455-9851-41B8-8FF2-8A9EFE53343E}"/>
    <cellStyle name="Comma 9 2 2 2 2" xfId="659" xr:uid="{0104A60B-B5E6-4952-9B90-F9DDC6EE2BEB}"/>
    <cellStyle name="Comma 9 2 2 2 2 2" xfId="1355" xr:uid="{14C1B36A-9EA6-4F00-AAAF-C17EA0C7EAE3}"/>
    <cellStyle name="Comma 9 2 2 2 2 2 2" xfId="2756" xr:uid="{E9DB11FA-D2F5-4792-92F2-1DADBCF3F123}"/>
    <cellStyle name="Comma 9 2 2 2 2 2 2 2" xfId="5566" xr:uid="{F75D8B41-B5FF-4457-907A-6AEF6FBCF4B2}"/>
    <cellStyle name="Comma 9 2 2 2 2 2 2 2 2" xfId="11202" xr:uid="{5FC3B332-035F-42D0-A0D0-68787C60DF38}"/>
    <cellStyle name="Comma 9 2 2 2 2 2 2 3" xfId="8392" xr:uid="{18D63228-32E6-4F43-AD40-333C251FFB6C}"/>
    <cellStyle name="Comma 9 2 2 2 2 2 3" xfId="4165" xr:uid="{5CCFB8EA-41E6-4036-8FD9-5A520FF21D27}"/>
    <cellStyle name="Comma 9 2 2 2 2 2 3 2" xfId="9801" xr:uid="{92513488-13BB-4C7C-94C0-80D99751DF91}"/>
    <cellStyle name="Comma 9 2 2 2 2 2 4" xfId="6991" xr:uid="{17D1854C-2F60-4FEB-8D2A-122C8708E1FC}"/>
    <cellStyle name="Comma 9 2 2 2 2 3" xfId="2060" xr:uid="{2EC7B712-7EAB-4770-9AB7-7D70DD374951}"/>
    <cellStyle name="Comma 9 2 2 2 2 3 2" xfId="4870" xr:uid="{514A2E2E-0636-4ADF-B037-26CC191F9B2F}"/>
    <cellStyle name="Comma 9 2 2 2 2 3 2 2" xfId="10506" xr:uid="{C2B73A99-B343-43F7-8861-6C43A7A60E1B}"/>
    <cellStyle name="Comma 9 2 2 2 2 3 3" xfId="7696" xr:uid="{69A11414-E9C0-432C-A2CD-C0F456ABB444}"/>
    <cellStyle name="Comma 9 2 2 2 2 4" xfId="3469" xr:uid="{C460A079-02A4-471D-929A-130DD56D1FCB}"/>
    <cellStyle name="Comma 9 2 2 2 2 4 2" xfId="9105" xr:uid="{C69C4ADF-C832-4901-9A39-05977DA0EEDF}"/>
    <cellStyle name="Comma 9 2 2 2 2 5" xfId="6295" xr:uid="{8C6BC531-0E5F-4E7E-9390-3EFE06D3F4F9}"/>
    <cellStyle name="Comma 9 2 2 2 3" xfId="1011" xr:uid="{46C5CD00-78EB-4A65-BD91-0AA9FDF782D0}"/>
    <cellStyle name="Comma 9 2 2 2 3 2" xfId="2412" xr:uid="{53D5BA45-FCC2-487A-B79C-67375285E7DB}"/>
    <cellStyle name="Comma 9 2 2 2 3 2 2" xfId="5222" xr:uid="{47D2F314-A319-4B07-B0D3-EBAC9D83BD5A}"/>
    <cellStyle name="Comma 9 2 2 2 3 2 2 2" xfId="10858" xr:uid="{F62FC011-EDA4-4889-81E9-8B359F2080AC}"/>
    <cellStyle name="Comma 9 2 2 2 3 2 3" xfId="8048" xr:uid="{68E35BC9-595A-423D-8DDA-DA315306883A}"/>
    <cellStyle name="Comma 9 2 2 2 3 3" xfId="3821" xr:uid="{28D729CE-3091-4EE8-B9A2-CC476E8DDCEC}"/>
    <cellStyle name="Comma 9 2 2 2 3 3 2" xfId="9457" xr:uid="{2D5CF50C-9F20-4A5C-81A1-62F0F8CCFF6C}"/>
    <cellStyle name="Comma 9 2 2 2 3 4" xfId="6647" xr:uid="{6E93B8E6-9B05-49B4-8655-829C41681D3C}"/>
    <cellStyle name="Comma 9 2 2 2 4" xfId="1716" xr:uid="{2E5D8EFA-A0FC-4935-9DC6-6B9052CAD9B2}"/>
    <cellStyle name="Comma 9 2 2 2 4 2" xfId="4526" xr:uid="{3F144B3F-83D1-4E6E-82B2-07D92E5DB4D8}"/>
    <cellStyle name="Comma 9 2 2 2 4 2 2" xfId="10162" xr:uid="{97407DCA-CE25-4790-A709-D2C9F9089AC2}"/>
    <cellStyle name="Comma 9 2 2 2 4 3" xfId="7352" xr:uid="{A8465F8B-9AC3-4B58-9A80-4DA27D5BC389}"/>
    <cellStyle name="Comma 9 2 2 2 5" xfId="3125" xr:uid="{91544E35-5352-4FB4-B981-F12F4833614E}"/>
    <cellStyle name="Comma 9 2 2 2 5 2" xfId="8761" xr:uid="{3E5F0162-6029-45B3-92AC-5DB36AACD9B3}"/>
    <cellStyle name="Comma 9 2 2 2 6" xfId="5951" xr:uid="{76C8C7E2-0D02-4AC8-920F-CF5DBAD15DD5}"/>
    <cellStyle name="Comma 9 2 2 3" xfId="487" xr:uid="{29AC22F2-ACB1-40A2-90DF-1B5E85345595}"/>
    <cellStyle name="Comma 9 2 2 3 2" xfId="1183" xr:uid="{98D655D3-680C-4A07-B3D3-9EC88033D924}"/>
    <cellStyle name="Comma 9 2 2 3 2 2" xfId="2584" xr:uid="{9CCE5CE9-9B0F-4617-A040-7EC3D1449B55}"/>
    <cellStyle name="Comma 9 2 2 3 2 2 2" xfId="5394" xr:uid="{58535596-89DA-4587-B6B8-165236BB7A7F}"/>
    <cellStyle name="Comma 9 2 2 3 2 2 2 2" xfId="11030" xr:uid="{3F367CEB-EB85-42E2-8CD9-E23E3ED25EC0}"/>
    <cellStyle name="Comma 9 2 2 3 2 2 3" xfId="8220" xr:uid="{5053D7CE-FCF3-478C-AE67-154700B08ECC}"/>
    <cellStyle name="Comma 9 2 2 3 2 3" xfId="3993" xr:uid="{63AA9D76-2852-48FD-A24F-C154364EBB07}"/>
    <cellStyle name="Comma 9 2 2 3 2 3 2" xfId="9629" xr:uid="{554BB28D-BCA9-4B55-9AF7-226612ECF3C1}"/>
    <cellStyle name="Comma 9 2 2 3 2 4" xfId="6819" xr:uid="{F1C6874F-19B8-436E-82A6-E59A71C354EB}"/>
    <cellStyle name="Comma 9 2 2 3 3" xfId="1888" xr:uid="{8CE1421B-9E09-4145-A8BF-92C0C9C10B26}"/>
    <cellStyle name="Comma 9 2 2 3 3 2" xfId="4698" xr:uid="{DB74AB06-B1D5-4412-953E-DEBED09B6E4E}"/>
    <cellStyle name="Comma 9 2 2 3 3 2 2" xfId="10334" xr:uid="{5A3A0570-97CD-497D-89EF-DEAE236C5AB4}"/>
    <cellStyle name="Comma 9 2 2 3 3 3" xfId="7524" xr:uid="{BA0E57FA-83A8-47FE-8309-5090845830F4}"/>
    <cellStyle name="Comma 9 2 2 3 4" xfId="3297" xr:uid="{F946A88F-2E7D-43CE-835F-28D1398CF9D2}"/>
    <cellStyle name="Comma 9 2 2 3 4 2" xfId="8933" xr:uid="{52A1B88B-0CD5-4F97-8F5C-BBD68C2DF0F0}"/>
    <cellStyle name="Comma 9 2 2 3 5" xfId="6123" xr:uid="{E30C4919-260F-4450-B262-DC3A7FB44EC9}"/>
    <cellStyle name="Comma 9 2 2 4" xfId="839" xr:uid="{9C97E446-80C8-46E0-8BBC-16902417738E}"/>
    <cellStyle name="Comma 9 2 2 4 2" xfId="2240" xr:uid="{81732C2D-2BCF-4F35-B2A6-9FC6B4083E72}"/>
    <cellStyle name="Comma 9 2 2 4 2 2" xfId="5050" xr:uid="{8C03A438-6355-445C-8E43-16E59DB43D67}"/>
    <cellStyle name="Comma 9 2 2 4 2 2 2" xfId="10686" xr:uid="{7029FD39-17F4-410F-B2A7-720938C9CDA8}"/>
    <cellStyle name="Comma 9 2 2 4 2 3" xfId="7876" xr:uid="{C756D6BD-1BBA-4806-88D3-6984FFAE76DB}"/>
    <cellStyle name="Comma 9 2 2 4 3" xfId="3649" xr:uid="{F3BB41E9-077A-4188-B0BD-D7A7DFB4ECE3}"/>
    <cellStyle name="Comma 9 2 2 4 3 2" xfId="9285" xr:uid="{32309A92-8A6B-4281-9422-64AA0D66D073}"/>
    <cellStyle name="Comma 9 2 2 4 4" xfId="6475" xr:uid="{89C88118-0BB7-42F2-A562-DE2061D98128}"/>
    <cellStyle name="Comma 9 2 2 5" xfId="1544" xr:uid="{84F14632-7064-4AFF-A30F-D7623277EA8D}"/>
    <cellStyle name="Comma 9 2 2 5 2" xfId="4354" xr:uid="{BCF14623-E5EC-4547-8792-D9EE98F90074}"/>
    <cellStyle name="Comma 9 2 2 5 2 2" xfId="9990" xr:uid="{BBD07C88-25C2-49FA-A8C2-D4B9C6F27B5B}"/>
    <cellStyle name="Comma 9 2 2 5 3" xfId="7180" xr:uid="{6D3DEE09-EBA9-4887-B709-6D5C8242600D}"/>
    <cellStyle name="Comma 9 2 2 6" xfId="2953" xr:uid="{8C8DBA44-8DD4-449B-B4B1-95518E6ED371}"/>
    <cellStyle name="Comma 9 2 2 6 2" xfId="8589" xr:uid="{2435CA6E-12C1-49E0-B847-D3C9A66A0091}"/>
    <cellStyle name="Comma 9 2 2 7" xfId="5779" xr:uid="{1D7FA5A1-E9CC-4636-A530-97E98E9D9656}"/>
    <cellStyle name="Comma 9 2 3" xfId="235" xr:uid="{CB8A7CC8-FBDE-4D44-B5DB-5A0BCB34FDCB}"/>
    <cellStyle name="Comma 9 2 3 2" xfId="579" xr:uid="{DB094631-2569-4F16-94C9-117DBBAAB828}"/>
    <cellStyle name="Comma 9 2 3 2 2" xfId="1275" xr:uid="{6D682486-5F98-4C7D-B3C4-439CAAB42D05}"/>
    <cellStyle name="Comma 9 2 3 2 2 2" xfId="2676" xr:uid="{2B42715E-B4E7-4A68-886A-D708AF0B340F}"/>
    <cellStyle name="Comma 9 2 3 2 2 2 2" xfId="5486" xr:uid="{EE6F5FB9-F9EA-4010-A1B8-E64988DFDEE9}"/>
    <cellStyle name="Comma 9 2 3 2 2 2 2 2" xfId="11122" xr:uid="{6A7CE966-84F7-413D-837E-994751862D47}"/>
    <cellStyle name="Comma 9 2 3 2 2 2 3" xfId="8312" xr:uid="{113FBD94-6524-4E9B-BFD0-39CC9AE22A97}"/>
    <cellStyle name="Comma 9 2 3 2 2 3" xfId="4085" xr:uid="{459B8ED5-8667-4E03-A875-9AF6DDDA1D78}"/>
    <cellStyle name="Comma 9 2 3 2 2 3 2" xfId="9721" xr:uid="{12C3099A-437E-4068-9549-A8D8D195A5BE}"/>
    <cellStyle name="Comma 9 2 3 2 2 4" xfId="6911" xr:uid="{78DC9F06-8690-4BDC-B42D-77F6482B40DC}"/>
    <cellStyle name="Comma 9 2 3 2 3" xfId="1980" xr:uid="{06B82A15-B1CB-48B8-988D-783AB873D10E}"/>
    <cellStyle name="Comma 9 2 3 2 3 2" xfId="4790" xr:uid="{6F3E1F0D-6FEF-40C0-A1A2-34E6DC788EAE}"/>
    <cellStyle name="Comma 9 2 3 2 3 2 2" xfId="10426" xr:uid="{EACE05D9-168B-4C36-A74A-C03862E410E5}"/>
    <cellStyle name="Comma 9 2 3 2 3 3" xfId="7616" xr:uid="{6F4BB31B-C5F3-4B7C-872C-2A37683DA4E6}"/>
    <cellStyle name="Comma 9 2 3 2 4" xfId="3389" xr:uid="{583E9CF2-9E8D-4629-AAA0-1C543F004974}"/>
    <cellStyle name="Comma 9 2 3 2 4 2" xfId="9025" xr:uid="{A71059E6-925A-41FB-974E-249DF319A07A}"/>
    <cellStyle name="Comma 9 2 3 2 5" xfId="6215" xr:uid="{DBC27181-4403-4A08-A322-79BA9FE4B11E}"/>
    <cellStyle name="Comma 9 2 3 3" xfId="931" xr:uid="{D6FD0FB0-389B-4772-975D-3A81409F4F85}"/>
    <cellStyle name="Comma 9 2 3 3 2" xfId="2332" xr:uid="{4886F069-0991-44A8-81CA-9C52E25B7F03}"/>
    <cellStyle name="Comma 9 2 3 3 2 2" xfId="5142" xr:uid="{1503E1CE-57FE-4B97-BE3D-22ED910E206D}"/>
    <cellStyle name="Comma 9 2 3 3 2 2 2" xfId="10778" xr:uid="{A5D0EFB6-F7D2-453B-90FC-550118C84633}"/>
    <cellStyle name="Comma 9 2 3 3 2 3" xfId="7968" xr:uid="{E93E9AC7-E8A5-4C96-A786-ACCE7EB80806}"/>
    <cellStyle name="Comma 9 2 3 3 3" xfId="3741" xr:uid="{04E857AA-4FC8-4463-9FFB-FC07FB89D26F}"/>
    <cellStyle name="Comma 9 2 3 3 3 2" xfId="9377" xr:uid="{9B340E8B-2028-47B6-B748-C6DC5D64586B}"/>
    <cellStyle name="Comma 9 2 3 3 4" xfId="6567" xr:uid="{4FA993B3-1603-459C-9717-E4F4A0145D0B}"/>
    <cellStyle name="Comma 9 2 3 4" xfId="1636" xr:uid="{BD52AE25-510A-4971-923A-EE67748D51EE}"/>
    <cellStyle name="Comma 9 2 3 4 2" xfId="4446" xr:uid="{90238926-E996-424C-A3BB-8FA773080BC6}"/>
    <cellStyle name="Comma 9 2 3 4 2 2" xfId="10082" xr:uid="{A2C4E9F4-F398-4240-A7EB-D761506DB1B4}"/>
    <cellStyle name="Comma 9 2 3 4 3" xfId="7272" xr:uid="{31CD4155-7EDC-4565-AF24-D852FA134CBC}"/>
    <cellStyle name="Comma 9 2 3 5" xfId="3045" xr:uid="{97F17857-AFA5-4B7A-9703-80E42C87068C}"/>
    <cellStyle name="Comma 9 2 3 5 2" xfId="8681" xr:uid="{45D7C323-FFA3-43B9-8E28-659070906E27}"/>
    <cellStyle name="Comma 9 2 3 6" xfId="5871" xr:uid="{38A91E05-28FE-4450-A1C2-85BC8B5AB3D3}"/>
    <cellStyle name="Comma 9 2 4" xfId="407" xr:uid="{53E4E3D8-AA98-4C72-88F9-27E13D0F1923}"/>
    <cellStyle name="Comma 9 2 4 2" xfId="1103" xr:uid="{FE3007FE-E47F-4480-8E47-634C904B9B89}"/>
    <cellStyle name="Comma 9 2 4 2 2" xfId="2504" xr:uid="{43EA2324-7FCF-48DC-80EA-272FDFA19538}"/>
    <cellStyle name="Comma 9 2 4 2 2 2" xfId="5314" xr:uid="{3AA9E43E-438F-4C08-916A-C663482F0A79}"/>
    <cellStyle name="Comma 9 2 4 2 2 2 2" xfId="10950" xr:uid="{17FBD28F-9F02-4271-A16E-ACCB30C8F9CC}"/>
    <cellStyle name="Comma 9 2 4 2 2 3" xfId="8140" xr:uid="{8C68BA84-8767-4D8C-8243-DE2A37B571F1}"/>
    <cellStyle name="Comma 9 2 4 2 3" xfId="3913" xr:uid="{8CECC39C-D05C-4264-AB11-5F8C74B1749E}"/>
    <cellStyle name="Comma 9 2 4 2 3 2" xfId="9549" xr:uid="{AE70F3E6-1DDE-4E87-A089-D1BC6154BCA5}"/>
    <cellStyle name="Comma 9 2 4 2 4" xfId="6739" xr:uid="{478AC4BE-4F65-40CF-BC27-FE95FAF1E33E}"/>
    <cellStyle name="Comma 9 2 4 3" xfId="1808" xr:uid="{F862DAE5-4B41-4246-9481-A8ED7524F5E2}"/>
    <cellStyle name="Comma 9 2 4 3 2" xfId="4618" xr:uid="{F4101BAF-09E8-4785-A1E6-B39843247F5A}"/>
    <cellStyle name="Comma 9 2 4 3 2 2" xfId="10254" xr:uid="{9E2DB68E-BEAF-43C1-BDE7-16E911B26738}"/>
    <cellStyle name="Comma 9 2 4 3 3" xfId="7444" xr:uid="{3FBEDE09-CC4D-47DF-B9BD-D2CA1E5181AB}"/>
    <cellStyle name="Comma 9 2 4 4" xfId="3217" xr:uid="{B862BB0B-C592-4ED6-86FF-48D7AFC9B77A}"/>
    <cellStyle name="Comma 9 2 4 4 2" xfId="8853" xr:uid="{C755325F-8910-4FE6-BBBC-B296B2A82610}"/>
    <cellStyle name="Comma 9 2 4 5" xfId="6043" xr:uid="{CCABC272-97AE-499D-A95D-8D60B6F55E30}"/>
    <cellStyle name="Comma 9 2 5" xfId="759" xr:uid="{0C204803-346C-4A0C-BD97-ECB030DFB55F}"/>
    <cellStyle name="Comma 9 2 5 2" xfId="2160" xr:uid="{7A7743EE-B689-43E8-BB79-F6D701F1A1F0}"/>
    <cellStyle name="Comma 9 2 5 2 2" xfId="4970" xr:uid="{1DE59A0F-AB3B-4A0B-B17A-21A34F361436}"/>
    <cellStyle name="Comma 9 2 5 2 2 2" xfId="10606" xr:uid="{0696B2B1-AD37-46B2-AB0C-2FA2BAB43C1B}"/>
    <cellStyle name="Comma 9 2 5 2 3" xfId="7796" xr:uid="{4F598DF2-162B-4B1D-B70B-975D3EF42610}"/>
    <cellStyle name="Comma 9 2 5 3" xfId="3569" xr:uid="{E610F621-D099-4035-A2C6-3C6E8CB73633}"/>
    <cellStyle name="Comma 9 2 5 3 2" xfId="9205" xr:uid="{843F4E0F-BB49-40AB-841C-A6A09E1034A3}"/>
    <cellStyle name="Comma 9 2 5 4" xfId="6395" xr:uid="{FEB0BA0C-83AA-4201-A8FF-3FEDC44631AA}"/>
    <cellStyle name="Comma 9 2 6" xfId="1464" xr:uid="{386C7BA4-DD5F-420B-B569-130C084CE53A}"/>
    <cellStyle name="Comma 9 2 6 2" xfId="4274" xr:uid="{3CC5B58B-3493-42AC-86A8-A28C3A63FC93}"/>
    <cellStyle name="Comma 9 2 6 2 2" xfId="9910" xr:uid="{BB57A015-C54D-41B7-9AE0-1898004FA2BC}"/>
    <cellStyle name="Comma 9 2 6 3" xfId="7100" xr:uid="{D5384496-0EF1-4F24-B49B-9173E789E9B6}"/>
    <cellStyle name="Comma 9 2 7" xfId="2873" xr:uid="{FFB1F0A2-8A8F-4A8F-9034-7F57E284839E}"/>
    <cellStyle name="Comma 9 2 7 2" xfId="8509" xr:uid="{ED602646-5CD6-4FED-B737-4046180FD2C5}"/>
    <cellStyle name="Comma 9 2 8" xfId="5699" xr:uid="{EBA0D8E7-95BE-4A63-831B-C8466605E319}"/>
    <cellStyle name="Comma 9 3" xfId="111" xr:uid="{E1423255-15A5-49A4-96B8-BF48FCC9C52C}"/>
    <cellStyle name="Comma 9 3 2" xfId="283" xr:uid="{01FDF0FC-9C47-4133-ABFC-FDB332BA9CAC}"/>
    <cellStyle name="Comma 9 3 2 2" xfId="627" xr:uid="{188AD075-E22E-4358-975A-C203B144EEF2}"/>
    <cellStyle name="Comma 9 3 2 2 2" xfId="1323" xr:uid="{8BBA8C50-4546-462D-8537-A1E4D7CBBB2D}"/>
    <cellStyle name="Comma 9 3 2 2 2 2" xfId="2724" xr:uid="{79459BCF-F1B0-41B8-B67E-09C70D04D63E}"/>
    <cellStyle name="Comma 9 3 2 2 2 2 2" xfId="5534" xr:uid="{45B32751-734B-4494-9D75-B9DFA63AA29D}"/>
    <cellStyle name="Comma 9 3 2 2 2 2 2 2" xfId="11170" xr:uid="{04BD42E1-4554-49E1-BAAF-0EEDA895151D}"/>
    <cellStyle name="Comma 9 3 2 2 2 2 3" xfId="8360" xr:uid="{98F69897-C3AD-47B4-B06A-848636569054}"/>
    <cellStyle name="Comma 9 3 2 2 2 3" xfId="4133" xr:uid="{43958E02-4992-4837-B465-7452F0A2FF36}"/>
    <cellStyle name="Comma 9 3 2 2 2 3 2" xfId="9769" xr:uid="{1FB36C8B-2241-4B40-8BE7-A4525551420C}"/>
    <cellStyle name="Comma 9 3 2 2 2 4" xfId="6959" xr:uid="{A58A8CC6-5E2D-453D-9333-D04F6EA11727}"/>
    <cellStyle name="Comma 9 3 2 2 3" xfId="2028" xr:uid="{41A5C9FF-CEC4-4302-916F-9CEAE41AF86A}"/>
    <cellStyle name="Comma 9 3 2 2 3 2" xfId="4838" xr:uid="{C3623DA8-F243-4662-90D0-B87A1BED1886}"/>
    <cellStyle name="Comma 9 3 2 2 3 2 2" xfId="10474" xr:uid="{514B753D-E623-4CEF-B724-8D283147C958}"/>
    <cellStyle name="Comma 9 3 2 2 3 3" xfId="7664" xr:uid="{404503B2-5ABA-43F6-ADFF-37BE6DB1E6AC}"/>
    <cellStyle name="Comma 9 3 2 2 4" xfId="3437" xr:uid="{D40AA94D-FD2E-4745-8FAE-422AAD28F6C4}"/>
    <cellStyle name="Comma 9 3 2 2 4 2" xfId="9073" xr:uid="{9503869F-F6D2-471C-A9D0-1DE74E65FDF5}"/>
    <cellStyle name="Comma 9 3 2 2 5" xfId="6263" xr:uid="{482C646B-FEAF-45F9-A539-ABB1644D0435}"/>
    <cellStyle name="Comma 9 3 2 3" xfId="979" xr:uid="{35FB7EA3-FFA8-4B9C-9751-01BEDB6218D4}"/>
    <cellStyle name="Comma 9 3 2 3 2" xfId="2380" xr:uid="{1609CE91-97F5-4FC2-A85C-8E6170E2B437}"/>
    <cellStyle name="Comma 9 3 2 3 2 2" xfId="5190" xr:uid="{DC4F3C12-7261-466A-A16A-9AEC09C79D39}"/>
    <cellStyle name="Comma 9 3 2 3 2 2 2" xfId="10826" xr:uid="{3B4A8DF1-9204-4347-9A15-F528212B8203}"/>
    <cellStyle name="Comma 9 3 2 3 2 3" xfId="8016" xr:uid="{6FEE18D7-B729-453D-ABF9-1942C3030F1F}"/>
    <cellStyle name="Comma 9 3 2 3 3" xfId="3789" xr:uid="{DD74D7C0-B695-4FD2-A1D1-9E66AD92497F}"/>
    <cellStyle name="Comma 9 3 2 3 3 2" xfId="9425" xr:uid="{4EDCBB38-F6E9-4E34-9D0E-B373A583847B}"/>
    <cellStyle name="Comma 9 3 2 3 4" xfId="6615" xr:uid="{E8452289-32EB-4A76-9B89-09A9A5A5CE27}"/>
    <cellStyle name="Comma 9 3 2 4" xfId="1684" xr:uid="{B78E7F22-879A-4EC6-AFAE-3B6634C4349C}"/>
    <cellStyle name="Comma 9 3 2 4 2" xfId="4494" xr:uid="{35483F8A-7AF3-4634-B1A4-30D60D0B1D03}"/>
    <cellStyle name="Comma 9 3 2 4 2 2" xfId="10130" xr:uid="{E9B006B0-98C1-4728-9E61-4836033F9590}"/>
    <cellStyle name="Comma 9 3 2 4 3" xfId="7320" xr:uid="{C7C021AE-BABC-473F-A25D-05E22A0B8077}"/>
    <cellStyle name="Comma 9 3 2 5" xfId="3093" xr:uid="{771DF0B0-84F7-42CF-9534-F61F0C6DC11F}"/>
    <cellStyle name="Comma 9 3 2 5 2" xfId="8729" xr:uid="{66805748-F5DD-42C7-B33D-E02D3A9693A5}"/>
    <cellStyle name="Comma 9 3 2 6" xfId="5919" xr:uid="{1A53570F-5921-42DD-A7EE-FB029D0F1EE7}"/>
    <cellStyle name="Comma 9 3 3" xfId="455" xr:uid="{B688CFCC-5BD0-46FE-99DF-C3330FEA5F5F}"/>
    <cellStyle name="Comma 9 3 3 2" xfId="1151" xr:uid="{9FBC0F32-FBDA-4095-9333-1731032987AD}"/>
    <cellStyle name="Comma 9 3 3 2 2" xfId="2552" xr:uid="{AC2DC279-17D7-4B84-AF1D-9CC1D048D965}"/>
    <cellStyle name="Comma 9 3 3 2 2 2" xfId="5362" xr:uid="{8766918F-7236-49E6-A2BA-EA81E1880040}"/>
    <cellStyle name="Comma 9 3 3 2 2 2 2" xfId="10998" xr:uid="{18BB0318-19F7-4A60-BC0B-A2B33AD4FB0D}"/>
    <cellStyle name="Comma 9 3 3 2 2 3" xfId="8188" xr:uid="{C1ECEFDA-F823-4C90-8CB3-DF8D503CFF30}"/>
    <cellStyle name="Comma 9 3 3 2 3" xfId="3961" xr:uid="{7FD669D6-962E-4364-B1E2-7C34740AAE63}"/>
    <cellStyle name="Comma 9 3 3 2 3 2" xfId="9597" xr:uid="{2F14E9ED-00AB-4556-843A-9AF9743D9D2F}"/>
    <cellStyle name="Comma 9 3 3 2 4" xfId="6787" xr:uid="{433FA124-AED9-4C8F-BBC7-390D64995674}"/>
    <cellStyle name="Comma 9 3 3 3" xfId="1856" xr:uid="{B84E250F-3E72-4862-90D7-AAA31C297DB7}"/>
    <cellStyle name="Comma 9 3 3 3 2" xfId="4666" xr:uid="{1781ED36-3ED2-44D9-8682-8C493B98727B}"/>
    <cellStyle name="Comma 9 3 3 3 2 2" xfId="10302" xr:uid="{E86879BB-6C40-4277-A0BC-70A0BE4DCCF1}"/>
    <cellStyle name="Comma 9 3 3 3 3" xfId="7492" xr:uid="{AE4C6570-E8A2-46E6-8DE6-5BA58DB4D1F0}"/>
    <cellStyle name="Comma 9 3 3 4" xfId="3265" xr:uid="{FA85CB8A-A5CC-4715-8319-962A3B7AB44A}"/>
    <cellStyle name="Comma 9 3 3 4 2" xfId="8901" xr:uid="{32B07D2C-1EF8-45F1-8A63-9F695D92D457}"/>
    <cellStyle name="Comma 9 3 3 5" xfId="6091" xr:uid="{A5621886-DBB3-4490-BEB8-C306C68FCC58}"/>
    <cellStyle name="Comma 9 3 4" xfId="807" xr:uid="{FBB25B5A-983C-469A-9B27-9BDAD96494F3}"/>
    <cellStyle name="Comma 9 3 4 2" xfId="2208" xr:uid="{253EBE57-3F80-4881-BAF4-A95C736613C1}"/>
    <cellStyle name="Comma 9 3 4 2 2" xfId="5018" xr:uid="{6353ABFF-05EF-4D06-8B9F-F0078230246F}"/>
    <cellStyle name="Comma 9 3 4 2 2 2" xfId="10654" xr:uid="{6CB90B7B-B3F2-41F6-9451-1B1BF422118A}"/>
    <cellStyle name="Comma 9 3 4 2 3" xfId="7844" xr:uid="{4DCD0C7C-3A65-4FF0-8CB7-E6AC7ABEBA55}"/>
    <cellStyle name="Comma 9 3 4 3" xfId="3617" xr:uid="{9ED808EE-14A6-4B53-9DFC-CED7043A3F02}"/>
    <cellStyle name="Comma 9 3 4 3 2" xfId="9253" xr:uid="{D916520D-D3B6-4136-AA48-440E27C20637}"/>
    <cellStyle name="Comma 9 3 4 4" xfId="6443" xr:uid="{335038E1-D5EC-44C3-BD4B-9827806BFFC3}"/>
    <cellStyle name="Comma 9 3 5" xfId="1512" xr:uid="{E07D1A08-1148-4FE7-9F57-E637DB5CD642}"/>
    <cellStyle name="Comma 9 3 5 2" xfId="4322" xr:uid="{5076DED1-3BB4-4C59-B731-D9981613FD59}"/>
    <cellStyle name="Comma 9 3 5 2 2" xfId="9958" xr:uid="{BD962498-C67D-4664-A813-9836D9A581A5}"/>
    <cellStyle name="Comma 9 3 5 3" xfId="7148" xr:uid="{99C13651-008E-4655-B06D-E099FE67AABF}"/>
    <cellStyle name="Comma 9 3 6" xfId="2921" xr:uid="{CFA0AB9B-F892-4DD2-BB81-391AC8A52668}"/>
    <cellStyle name="Comma 9 3 6 2" xfId="8557" xr:uid="{2C7B1800-4481-4C19-9BE7-25BD45F32894}"/>
    <cellStyle name="Comma 9 3 7" xfId="5747" xr:uid="{9A58E4CF-18FD-438F-A7BE-B502832DE16B}"/>
    <cellStyle name="Comma 9 4" xfId="203" xr:uid="{B0F8049C-BD1D-4837-9A31-F0A2C6B58D5F}"/>
    <cellStyle name="Comma 9 4 2" xfId="547" xr:uid="{5879D1BC-FC7D-40B0-B776-300B14EC5792}"/>
    <cellStyle name="Comma 9 4 2 2" xfId="1243" xr:uid="{669FA539-A4A7-4EE9-BC25-A3D7F960EFFA}"/>
    <cellStyle name="Comma 9 4 2 2 2" xfId="2644" xr:uid="{04FE2B9E-AD95-48FD-9F81-D990353A750E}"/>
    <cellStyle name="Comma 9 4 2 2 2 2" xfId="5454" xr:uid="{2AACE4DB-95CB-44E0-8E1A-DCC529CF012F}"/>
    <cellStyle name="Comma 9 4 2 2 2 2 2" xfId="11090" xr:uid="{D4CF66C9-0812-4E2F-961D-5D411A20521C}"/>
    <cellStyle name="Comma 9 4 2 2 2 3" xfId="8280" xr:uid="{4A45331A-3BC4-4E69-B906-BDFDD3E10131}"/>
    <cellStyle name="Comma 9 4 2 2 3" xfId="4053" xr:uid="{FCABDDF2-4CCB-4E37-97D6-1D4D888D680F}"/>
    <cellStyle name="Comma 9 4 2 2 3 2" xfId="9689" xr:uid="{E605A4F1-CBD0-44F2-88EC-3FBC3442AA2D}"/>
    <cellStyle name="Comma 9 4 2 2 4" xfId="6879" xr:uid="{7AF0E7E7-0C4A-42C3-8D68-D1ACD69510B5}"/>
    <cellStyle name="Comma 9 4 2 3" xfId="1948" xr:uid="{468D3840-5E76-4C1F-9420-DB77BE4EA703}"/>
    <cellStyle name="Comma 9 4 2 3 2" xfId="4758" xr:uid="{626C9C8E-6A9F-428C-AC92-115BCFEBD7B0}"/>
    <cellStyle name="Comma 9 4 2 3 2 2" xfId="10394" xr:uid="{522E9BC7-6E71-451F-8771-6DA87AC7A71C}"/>
    <cellStyle name="Comma 9 4 2 3 3" xfId="7584" xr:uid="{8F34EBEE-B9B7-4399-AC65-AA0E6E31F18B}"/>
    <cellStyle name="Comma 9 4 2 4" xfId="3357" xr:uid="{81B75C4E-6ECA-4C33-9735-5B838C4867CC}"/>
    <cellStyle name="Comma 9 4 2 4 2" xfId="8993" xr:uid="{3F5EF452-BC28-4D1A-B1AD-7A692B91F270}"/>
    <cellStyle name="Comma 9 4 2 5" xfId="6183" xr:uid="{C3B5D8DF-1AE5-4EF9-BC02-71C3A21685FB}"/>
    <cellStyle name="Comma 9 4 3" xfId="899" xr:uid="{BCF2F2A1-A89A-4342-B230-44AE2367726A}"/>
    <cellStyle name="Comma 9 4 3 2" xfId="2300" xr:uid="{84D59627-FD71-4813-9E31-5D6429772F99}"/>
    <cellStyle name="Comma 9 4 3 2 2" xfId="5110" xr:uid="{54F5C44E-A817-4F23-BC22-A23E4ABBCBD8}"/>
    <cellStyle name="Comma 9 4 3 2 2 2" xfId="10746" xr:uid="{660C3005-B920-4BCF-9DFA-C6CF39097E7F}"/>
    <cellStyle name="Comma 9 4 3 2 3" xfId="7936" xr:uid="{5AB256DC-8A4D-40F9-B136-D601130C359A}"/>
    <cellStyle name="Comma 9 4 3 3" xfId="3709" xr:uid="{9166BA41-6993-47E1-897A-DC9D97C57E10}"/>
    <cellStyle name="Comma 9 4 3 3 2" xfId="9345" xr:uid="{5FC5B72C-7CA3-4C0A-9410-2293E4786003}"/>
    <cellStyle name="Comma 9 4 3 4" xfId="6535" xr:uid="{2E85D708-71AD-4ACB-897A-79730D335527}"/>
    <cellStyle name="Comma 9 4 4" xfId="1604" xr:uid="{C955CA32-7AF4-48BD-90BD-D82C3C57081B}"/>
    <cellStyle name="Comma 9 4 4 2" xfId="4414" xr:uid="{599096B0-2928-4BC3-B8C3-9C46F3C14629}"/>
    <cellStyle name="Comma 9 4 4 2 2" xfId="10050" xr:uid="{CEB8A8B5-07A1-4C00-8901-6893F095809F}"/>
    <cellStyle name="Comma 9 4 4 3" xfId="7240" xr:uid="{AF1A63FD-A21E-4F3C-97EC-44D5E0BFAF51}"/>
    <cellStyle name="Comma 9 4 5" xfId="3013" xr:uid="{DD0D9E4C-B784-4BC2-899D-556A2160D179}"/>
    <cellStyle name="Comma 9 4 5 2" xfId="8649" xr:uid="{EFA40130-833B-4CAB-B3F1-900542E54576}"/>
    <cellStyle name="Comma 9 4 6" xfId="5839" xr:uid="{3FBF2DEB-7233-4487-8B38-EBCDD9D36EA9}"/>
    <cellStyle name="Comma 9 5" xfId="375" xr:uid="{6B15AC2B-7063-4775-8B4A-AE1D0AA805A8}"/>
    <cellStyle name="Comma 9 5 2" xfId="1071" xr:uid="{41229E42-9A35-441E-A9FB-25F20F7A1364}"/>
    <cellStyle name="Comma 9 5 2 2" xfId="2472" xr:uid="{899384CA-5485-4C71-BEFC-933119FE4717}"/>
    <cellStyle name="Comma 9 5 2 2 2" xfId="5282" xr:uid="{F69849AB-95BD-442D-8F74-470AC10CD389}"/>
    <cellStyle name="Comma 9 5 2 2 2 2" xfId="10918" xr:uid="{0D28B8B9-685E-4A1E-8D79-A43DA1B440A8}"/>
    <cellStyle name="Comma 9 5 2 2 3" xfId="8108" xr:uid="{177BF599-1C88-4156-ADFF-9B356E1D6032}"/>
    <cellStyle name="Comma 9 5 2 3" xfId="3881" xr:uid="{89D910A0-DD7A-4790-9C4F-A521D9D95909}"/>
    <cellStyle name="Comma 9 5 2 3 2" xfId="9517" xr:uid="{3DD3709E-6F5C-4438-9894-FCBB6107F039}"/>
    <cellStyle name="Comma 9 5 2 4" xfId="6707" xr:uid="{694A6491-1E08-4BED-8692-46B095062C91}"/>
    <cellStyle name="Comma 9 5 3" xfId="1776" xr:uid="{C574AA20-765E-4C0E-BDE1-26A9F2C52A02}"/>
    <cellStyle name="Comma 9 5 3 2" xfId="4586" xr:uid="{EC85E197-B63F-4DE8-938D-FFFBEB18C668}"/>
    <cellStyle name="Comma 9 5 3 2 2" xfId="10222" xr:uid="{2DDCA434-A3EF-4EC1-91A8-96457D4DCCD2}"/>
    <cellStyle name="Comma 9 5 3 3" xfId="7412" xr:uid="{9F47FAF1-DF9B-4B0A-99EB-F5D138B3C88C}"/>
    <cellStyle name="Comma 9 5 4" xfId="3185" xr:uid="{4459A17B-851D-4FCD-AA6F-51CE621250E0}"/>
    <cellStyle name="Comma 9 5 4 2" xfId="8821" xr:uid="{C6D2CA00-56B7-4E16-AFFD-FC1200F8889F}"/>
    <cellStyle name="Comma 9 5 5" xfId="6011" xr:uid="{A3CA3BF3-E4EC-4B26-91C0-604F87D97223}"/>
    <cellStyle name="Comma 9 6" xfId="727" xr:uid="{D7C0093D-A04A-460A-81A8-BF3485295217}"/>
    <cellStyle name="Comma 9 6 2" xfId="2128" xr:uid="{50696C4F-9C00-4789-8392-AFFEA10106E6}"/>
    <cellStyle name="Comma 9 6 2 2" xfId="4938" xr:uid="{A2D770D1-D8DF-4AF0-98EE-1BAFB162E44E}"/>
    <cellStyle name="Comma 9 6 2 2 2" xfId="10574" xr:uid="{1DA82965-2FEE-4F1C-8159-671DCD174DC3}"/>
    <cellStyle name="Comma 9 6 2 3" xfId="7764" xr:uid="{61E59DEC-2578-416D-AC27-28F90E0D41EF}"/>
    <cellStyle name="Comma 9 6 3" xfId="3537" xr:uid="{869DD513-4071-41E7-92FB-9FC01C3558DE}"/>
    <cellStyle name="Comma 9 6 3 2" xfId="9173" xr:uid="{9C6EBA5C-AE58-4B14-8319-03861A8CDD73}"/>
    <cellStyle name="Comma 9 6 4" xfId="6363" xr:uid="{4E4EFD8C-313C-4868-9D81-3A53F35AB03D}"/>
    <cellStyle name="Comma 9 7" xfId="1432" xr:uid="{099569C2-6490-48DB-8FEA-1FADED399F16}"/>
    <cellStyle name="Comma 9 7 2" xfId="4242" xr:uid="{3C387250-4017-4891-AB41-7D0173AF9498}"/>
    <cellStyle name="Comma 9 7 2 2" xfId="9878" xr:uid="{D5C8EFCA-5B09-402F-9403-CC00DE7356C9}"/>
    <cellStyle name="Comma 9 7 3" xfId="7068" xr:uid="{0E5DDF1F-2063-4F42-803E-4C1AE3C4205B}"/>
    <cellStyle name="Comma 9 8" xfId="2841" xr:uid="{EA22B20F-8B6C-4F85-804A-6E7EBF30298E}"/>
    <cellStyle name="Comma 9 8 2" xfId="8477" xr:uid="{8E34FF5C-C861-4D98-8395-D6A1E4B4FAB1}"/>
    <cellStyle name="Comma 9 9" xfId="5667" xr:uid="{FFD65CF2-BD31-4B27-AA74-6187229F2E88}"/>
    <cellStyle name="Currency 10" xfId="699" xr:uid="{755FD334-F2BB-41AC-92BD-AC3F8D5E74B0}"/>
    <cellStyle name="Currency 10 2" xfId="2100" xr:uid="{A5084878-8D3D-43A6-AE6B-A56A5768AA59}"/>
    <cellStyle name="Currency 10 2 2" xfId="4910" xr:uid="{43B1DCB0-67AC-40F8-B3BC-EF8723E2BA03}"/>
    <cellStyle name="Currency 10 2 2 2" xfId="10546" xr:uid="{9FB0A3A7-F63A-40B3-821B-D1A91B1A000A}"/>
    <cellStyle name="Currency 10 2 3" xfId="7736" xr:uid="{B7B2D448-E50A-4BF6-9D68-8D1BE2E7492E}"/>
    <cellStyle name="Currency 10 3" xfId="3509" xr:uid="{71893E42-5DA8-496F-9A08-BF1264ECFA00}"/>
    <cellStyle name="Currency 10 3 2" xfId="9145" xr:uid="{51C9D72E-2C7F-47AF-84F9-CD75DA3621EE}"/>
    <cellStyle name="Currency 10 4" xfId="6335" xr:uid="{F89CC073-33DF-4C7F-B226-2AACA81B528A}"/>
    <cellStyle name="Currency 11" xfId="1394" xr:uid="{1D6E56E3-0BE9-4F29-976B-DAEA1DFEB071}"/>
    <cellStyle name="Currency 11 2" xfId="2795" xr:uid="{7A04A95E-297E-4112-8A62-E08886279064}"/>
    <cellStyle name="Currency 11 2 2" xfId="5605" xr:uid="{8A1F7ECF-9DB8-4C51-89AF-CC698E05083C}"/>
    <cellStyle name="Currency 11 2 2 2" xfId="11241" xr:uid="{54ADD6B6-A8C1-4CC5-988F-DB402C095D5E}"/>
    <cellStyle name="Currency 11 2 3" xfId="8431" xr:uid="{5A558C2D-03D4-4A4B-BFAD-E5C4D9FCB5C3}"/>
    <cellStyle name="Currency 11 3" xfId="4204" xr:uid="{B48A843F-FB38-4BF3-9B8D-3CBEBF990D3D}"/>
    <cellStyle name="Currency 11 3 2" xfId="9840" xr:uid="{CB1BB84C-14EA-4D82-954E-912CC2435653}"/>
    <cellStyle name="Currency 11 4" xfId="7030" xr:uid="{0FCF525A-C8C8-4805-9B55-E2414260E867}"/>
    <cellStyle name="Currency 12" xfId="1404" xr:uid="{8621AA99-AA6A-459C-8A80-40668B49B86A}"/>
    <cellStyle name="Currency 12 2" xfId="4214" xr:uid="{4CF85B14-D11C-40A3-820E-5F5B7783B55E}"/>
    <cellStyle name="Currency 12 2 2" xfId="9850" xr:uid="{D57D1399-A0DF-4084-9188-ADF0FAED56BD}"/>
    <cellStyle name="Currency 12 3" xfId="7040" xr:uid="{E2AC9814-8C9C-4ACD-99FB-741BB455B6FE}"/>
    <cellStyle name="Currency 13" xfId="2804" xr:uid="{26BF37D2-099C-49F8-B12E-FB410BBD4482}"/>
    <cellStyle name="Currency 13 2" xfId="5614" xr:uid="{240BE950-5932-4CA8-9048-17A58025A798}"/>
    <cellStyle name="Currency 13 2 2" xfId="11250" xr:uid="{7B67973C-770D-496E-91BE-BEBA9C761462}"/>
    <cellStyle name="Currency 13 3" xfId="8440" xr:uid="{7532CB64-3BDD-47B6-95C9-782B6BD12A8C}"/>
    <cellStyle name="Currency 14" xfId="2813" xr:uid="{0E60B33D-1EA3-43C9-BD7B-4E7BBD4E473B}"/>
    <cellStyle name="Currency 14 2" xfId="8449" xr:uid="{FD2EC73B-2037-4602-8CA7-A43D31CDA353}"/>
    <cellStyle name="Currency 15" xfId="5621" xr:uid="{CBC2317A-2724-4A9F-9C67-57F367787647}"/>
    <cellStyle name="Currency 15 2" xfId="11257" xr:uid="{4EDCAE21-9637-4F6F-BA5E-BB8B83E9047E}"/>
    <cellStyle name="Currency 16" xfId="5639" xr:uid="{3F7FB2B2-8BB8-47A3-8303-94D9F9824FB5}"/>
    <cellStyle name="Currency 2" xfId="15" xr:uid="{FBB55588-98DE-4DCA-A64F-F375BF59D102}"/>
    <cellStyle name="Currency 2 2" xfId="47" xr:uid="{A589655E-83DA-49ED-8839-F4D2BB408450}"/>
    <cellStyle name="Currency 2 2 2" xfId="127" xr:uid="{458FAFD0-E8E4-4495-8853-8EA5997C98BB}"/>
    <cellStyle name="Currency 2 2 2 2" xfId="299" xr:uid="{37EFE005-186C-49B1-8003-5980E6D5C37E}"/>
    <cellStyle name="Currency 2 2 2 2 2" xfId="643" xr:uid="{C54C4581-F43E-47FA-B41A-1377D0F72B1B}"/>
    <cellStyle name="Currency 2 2 2 2 2 2" xfId="1339" xr:uid="{6E58781B-A7AE-4643-8F9B-75EDCFDF49C5}"/>
    <cellStyle name="Currency 2 2 2 2 2 2 2" xfId="2740" xr:uid="{C9318DB5-93F3-4E7E-86C0-CB7A4D2CD89E}"/>
    <cellStyle name="Currency 2 2 2 2 2 2 2 2" xfId="5550" xr:uid="{0523BB3A-437A-41E8-BB53-F06E8EA0B8E5}"/>
    <cellStyle name="Currency 2 2 2 2 2 2 2 2 2" xfId="11186" xr:uid="{45177642-37A4-4D1F-85C9-58EAFAE2D68F}"/>
    <cellStyle name="Currency 2 2 2 2 2 2 2 3" xfId="8376" xr:uid="{3566E3BF-C286-4951-8863-9A43845C2C4E}"/>
    <cellStyle name="Currency 2 2 2 2 2 2 3" xfId="4149" xr:uid="{1E255D16-74C0-4049-97CB-8F1CAF399F60}"/>
    <cellStyle name="Currency 2 2 2 2 2 2 3 2" xfId="9785" xr:uid="{38B1B8C3-CFD6-4B15-B5CD-A11660CFB255}"/>
    <cellStyle name="Currency 2 2 2 2 2 2 4" xfId="6975" xr:uid="{85BAC6BA-22B1-48CF-92E8-E3DCC8E3ACDB}"/>
    <cellStyle name="Currency 2 2 2 2 2 3" xfId="2044" xr:uid="{B037688B-8FCB-40BA-848A-6B376C3201E8}"/>
    <cellStyle name="Currency 2 2 2 2 2 3 2" xfId="4854" xr:uid="{DB599DE6-4465-47BB-85B4-682FDE9E7E97}"/>
    <cellStyle name="Currency 2 2 2 2 2 3 2 2" xfId="10490" xr:uid="{A3232EB3-203B-42FB-A675-737BC6F2680B}"/>
    <cellStyle name="Currency 2 2 2 2 2 3 3" xfId="7680" xr:uid="{08642872-9C50-4E54-971C-E1396C10EC5F}"/>
    <cellStyle name="Currency 2 2 2 2 2 4" xfId="3453" xr:uid="{667AEBA5-7050-4E94-90E8-CC8A520FF031}"/>
    <cellStyle name="Currency 2 2 2 2 2 4 2" xfId="9089" xr:uid="{CA6C4FE6-1A8C-48B6-BA9B-21FA604882AB}"/>
    <cellStyle name="Currency 2 2 2 2 2 5" xfId="6279" xr:uid="{FF5CB23E-C543-4460-8411-8ED13C9866B9}"/>
    <cellStyle name="Currency 2 2 2 2 3" xfId="995" xr:uid="{F32FE739-4C21-472A-B58F-74ED0A2CE0E5}"/>
    <cellStyle name="Currency 2 2 2 2 3 2" xfId="2396" xr:uid="{E68F0BF4-2C93-43AE-8E00-30EB47AE0617}"/>
    <cellStyle name="Currency 2 2 2 2 3 2 2" xfId="5206" xr:uid="{C9E8071F-39F9-4FE8-9BF5-17BB682A71E8}"/>
    <cellStyle name="Currency 2 2 2 2 3 2 2 2" xfId="10842" xr:uid="{288A9047-70D6-4821-9FF7-E6CB973DD189}"/>
    <cellStyle name="Currency 2 2 2 2 3 2 3" xfId="8032" xr:uid="{4754395D-8442-478B-9227-886E4BA26936}"/>
    <cellStyle name="Currency 2 2 2 2 3 3" xfId="3805" xr:uid="{2F651E1A-6ECA-466B-8C64-5B02BD209070}"/>
    <cellStyle name="Currency 2 2 2 2 3 3 2" xfId="9441" xr:uid="{45B045CF-1DDF-4B10-9423-FFDB1CF6E9C4}"/>
    <cellStyle name="Currency 2 2 2 2 3 4" xfId="6631" xr:uid="{49DB660F-2C78-474E-B9B8-EE6316210830}"/>
    <cellStyle name="Currency 2 2 2 2 4" xfId="1700" xr:uid="{D727C65A-63E1-407C-9FC2-F9E190A97B93}"/>
    <cellStyle name="Currency 2 2 2 2 4 2" xfId="4510" xr:uid="{F2CDDECC-9A93-4C59-AA68-60E1A6779DBB}"/>
    <cellStyle name="Currency 2 2 2 2 4 2 2" xfId="10146" xr:uid="{F40050E3-A5BC-4BC9-A966-29F40E3106C4}"/>
    <cellStyle name="Currency 2 2 2 2 4 3" xfId="7336" xr:uid="{635EE2DF-9E57-45A9-8600-01000D95B7E4}"/>
    <cellStyle name="Currency 2 2 2 2 5" xfId="3109" xr:uid="{CE06A069-DBA2-4B37-B811-B42722B06095}"/>
    <cellStyle name="Currency 2 2 2 2 5 2" xfId="8745" xr:uid="{B9FBA91A-DA39-40E9-9066-777A24FAF6D3}"/>
    <cellStyle name="Currency 2 2 2 2 6" xfId="5935" xr:uid="{6266620C-FF0C-482F-B037-A18FE567467C}"/>
    <cellStyle name="Currency 2 2 2 3" xfId="471" xr:uid="{1D8633A2-8370-4ECA-BA9C-4CBF80E421BA}"/>
    <cellStyle name="Currency 2 2 2 3 2" xfId="1167" xr:uid="{DF8C2E9C-A3E8-4C15-8C8E-88F4B8A73109}"/>
    <cellStyle name="Currency 2 2 2 3 2 2" xfId="2568" xr:uid="{FECB39AB-5860-473B-9C5C-DE8BB0C0C6FD}"/>
    <cellStyle name="Currency 2 2 2 3 2 2 2" xfId="5378" xr:uid="{0A1F9ECD-7FB0-47F1-808A-E8E034F554CD}"/>
    <cellStyle name="Currency 2 2 2 3 2 2 2 2" xfId="11014" xr:uid="{0468DDB6-8768-4E65-9342-2D1012C35BE0}"/>
    <cellStyle name="Currency 2 2 2 3 2 2 3" xfId="8204" xr:uid="{44E55DB7-191F-445A-8C09-3A880DB67C7E}"/>
    <cellStyle name="Currency 2 2 2 3 2 3" xfId="3977" xr:uid="{C4696A46-3578-4B0E-9B86-5C42920F660D}"/>
    <cellStyle name="Currency 2 2 2 3 2 3 2" xfId="9613" xr:uid="{9D31D3E9-DD7F-4609-B56F-C220DA387CD9}"/>
    <cellStyle name="Currency 2 2 2 3 2 4" xfId="6803" xr:uid="{1502770D-160E-435A-8846-4CFB10F34AF2}"/>
    <cellStyle name="Currency 2 2 2 3 3" xfId="1872" xr:uid="{0F84C2E4-9F35-4F9D-800D-B89032D782F4}"/>
    <cellStyle name="Currency 2 2 2 3 3 2" xfId="4682" xr:uid="{F61EEA79-ADE5-44B9-B609-0A750532F167}"/>
    <cellStyle name="Currency 2 2 2 3 3 2 2" xfId="10318" xr:uid="{99EC7F62-DAA2-43DF-A4FF-D66246A69B1A}"/>
    <cellStyle name="Currency 2 2 2 3 3 3" xfId="7508" xr:uid="{F5B616FA-3695-447D-869F-DD332A877454}"/>
    <cellStyle name="Currency 2 2 2 3 4" xfId="3281" xr:uid="{492A7B9C-AC2A-43FE-9728-014F1D305CFD}"/>
    <cellStyle name="Currency 2 2 2 3 4 2" xfId="8917" xr:uid="{32B6EF7B-E645-47FA-83C1-639A2A091B10}"/>
    <cellStyle name="Currency 2 2 2 3 5" xfId="6107" xr:uid="{E32ADCDB-D15E-4DC4-870D-D8E136DD922F}"/>
    <cellStyle name="Currency 2 2 2 4" xfId="823" xr:uid="{71A8D27F-8DDB-4C33-A13F-D061B91C750D}"/>
    <cellStyle name="Currency 2 2 2 4 2" xfId="2224" xr:uid="{B7B21E24-2726-4822-B652-2AFD34FCF5EA}"/>
    <cellStyle name="Currency 2 2 2 4 2 2" xfId="5034" xr:uid="{637B0BF6-5CA2-48D3-B57E-C4A500C56029}"/>
    <cellStyle name="Currency 2 2 2 4 2 2 2" xfId="10670" xr:uid="{6684C210-6A85-41B0-999D-AA1B7338C0A7}"/>
    <cellStyle name="Currency 2 2 2 4 2 3" xfId="7860" xr:uid="{4230A8DF-5472-4068-B559-0BC73F66062D}"/>
    <cellStyle name="Currency 2 2 2 4 3" xfId="3633" xr:uid="{5A35D763-36F9-4F7B-9CA8-BA49C92A855F}"/>
    <cellStyle name="Currency 2 2 2 4 3 2" xfId="9269" xr:uid="{EDA50510-7160-4F85-B6F4-2E8673CF8750}"/>
    <cellStyle name="Currency 2 2 2 4 4" xfId="6459" xr:uid="{57892256-FAEE-42BF-9995-9FAD2B7AF9A9}"/>
    <cellStyle name="Currency 2 2 2 5" xfId="1528" xr:uid="{2AC3DD1B-3527-4FF0-BDD9-CA573D76B583}"/>
    <cellStyle name="Currency 2 2 2 5 2" xfId="4338" xr:uid="{0CE93D45-DBC0-42B0-95CB-CE4B022696E5}"/>
    <cellStyle name="Currency 2 2 2 5 2 2" xfId="9974" xr:uid="{86C019DA-D6CF-4ED2-9788-F5B25BE427A7}"/>
    <cellStyle name="Currency 2 2 2 5 3" xfId="7164" xr:uid="{FA421680-299D-4A07-B799-1C03F1E95EF6}"/>
    <cellStyle name="Currency 2 2 2 6" xfId="2937" xr:uid="{5342D7EA-EA1A-4D44-A902-FD8741B4AF3B}"/>
    <cellStyle name="Currency 2 2 2 6 2" xfId="8573" xr:uid="{BD75A43B-6DCF-4377-BF51-21D0499B6285}"/>
    <cellStyle name="Currency 2 2 2 7" xfId="5763" xr:uid="{A991E397-B008-45B6-B33C-7FACE44ED91A}"/>
    <cellStyle name="Currency 2 2 3" xfId="219" xr:uid="{66DF631C-53B2-45D0-B48F-3396ECA6F255}"/>
    <cellStyle name="Currency 2 2 3 2" xfId="563" xr:uid="{159628BA-4A6C-4B0F-9375-FD7759DC88E8}"/>
    <cellStyle name="Currency 2 2 3 2 2" xfId="1259" xr:uid="{99AB4873-3850-405B-A7B8-EFBF9A477376}"/>
    <cellStyle name="Currency 2 2 3 2 2 2" xfId="2660" xr:uid="{AB9D9D53-9E75-4C39-B9F8-B056F2DE1636}"/>
    <cellStyle name="Currency 2 2 3 2 2 2 2" xfId="5470" xr:uid="{2A5A9324-959C-41A8-8D14-D9770B33E730}"/>
    <cellStyle name="Currency 2 2 3 2 2 2 2 2" xfId="11106" xr:uid="{EE6D6F4F-54CF-4DA5-B89F-9C6128F1F6B2}"/>
    <cellStyle name="Currency 2 2 3 2 2 2 3" xfId="8296" xr:uid="{D36445C8-3AC0-4607-B9E9-F922226EDF76}"/>
    <cellStyle name="Currency 2 2 3 2 2 3" xfId="4069" xr:uid="{BE5689B2-6B5C-41C6-B10C-48532FE1377A}"/>
    <cellStyle name="Currency 2 2 3 2 2 3 2" xfId="9705" xr:uid="{24C69808-E042-4FC7-A085-54AB16ACCC16}"/>
    <cellStyle name="Currency 2 2 3 2 2 4" xfId="6895" xr:uid="{A310477F-910C-4510-B9DD-C0828D8E3BB0}"/>
    <cellStyle name="Currency 2 2 3 2 3" xfId="1964" xr:uid="{105B5E66-138E-4A27-B5E7-2E2E5D21FA13}"/>
    <cellStyle name="Currency 2 2 3 2 3 2" xfId="4774" xr:uid="{6C92C227-2B04-48F3-8F0B-774100E162DD}"/>
    <cellStyle name="Currency 2 2 3 2 3 2 2" xfId="10410" xr:uid="{C3D85DA8-D387-4FC7-8AF7-C2E8093D3D25}"/>
    <cellStyle name="Currency 2 2 3 2 3 3" xfId="7600" xr:uid="{90D7F43A-6DA7-4581-907E-DE0E8F549BCF}"/>
    <cellStyle name="Currency 2 2 3 2 4" xfId="3373" xr:uid="{AE5FF7D4-BA17-4CD3-9673-FB75B908007C}"/>
    <cellStyle name="Currency 2 2 3 2 4 2" xfId="9009" xr:uid="{AA153B18-2314-4864-A4AE-E8EF5F73A606}"/>
    <cellStyle name="Currency 2 2 3 2 5" xfId="6199" xr:uid="{5DE32CDD-7903-4AC6-ABE3-409AC37B9B46}"/>
    <cellStyle name="Currency 2 2 3 3" xfId="915" xr:uid="{796DC700-E621-43DA-93F4-B00A323F7258}"/>
    <cellStyle name="Currency 2 2 3 3 2" xfId="2316" xr:uid="{BE7DDED7-97A8-4405-9611-0CDC2FC3057C}"/>
    <cellStyle name="Currency 2 2 3 3 2 2" xfId="5126" xr:uid="{158C5BD3-D187-4DCD-971B-CD813C24CE37}"/>
    <cellStyle name="Currency 2 2 3 3 2 2 2" xfId="10762" xr:uid="{303E76EC-4E55-4FCF-A5D9-EF0AB2C72FD5}"/>
    <cellStyle name="Currency 2 2 3 3 2 3" xfId="7952" xr:uid="{F2A01F36-D410-4A89-A73B-4EF196F085C1}"/>
    <cellStyle name="Currency 2 2 3 3 3" xfId="3725" xr:uid="{8C1BFA01-3680-4451-AF21-A78207E450D6}"/>
    <cellStyle name="Currency 2 2 3 3 3 2" xfId="9361" xr:uid="{6238DCD7-1717-44D4-A969-2D257D88DACA}"/>
    <cellStyle name="Currency 2 2 3 3 4" xfId="6551" xr:uid="{A139FA9B-2BF9-4273-8549-8E2E56BCCC57}"/>
    <cellStyle name="Currency 2 2 3 4" xfId="1620" xr:uid="{9C81058B-71F9-40E0-905E-8BDCA04C3A6B}"/>
    <cellStyle name="Currency 2 2 3 4 2" xfId="4430" xr:uid="{717991CD-FAD4-47BB-8DEF-650C634632E6}"/>
    <cellStyle name="Currency 2 2 3 4 2 2" xfId="10066" xr:uid="{5E6ABFE8-24B0-49F2-8401-38AB4424E067}"/>
    <cellStyle name="Currency 2 2 3 4 3" xfId="7256" xr:uid="{BE35B03C-D510-4937-A715-9EBF460B3B70}"/>
    <cellStyle name="Currency 2 2 3 5" xfId="3029" xr:uid="{D3C89A11-C54C-4C82-82FC-FE1735C0B477}"/>
    <cellStyle name="Currency 2 2 3 5 2" xfId="8665" xr:uid="{48048317-E022-4C9D-9A01-B7D4DA4D6F77}"/>
    <cellStyle name="Currency 2 2 3 6" xfId="5855" xr:uid="{A8D774E5-F67A-4B68-BC3B-484B1EA3DBF2}"/>
    <cellStyle name="Currency 2 2 4" xfId="391" xr:uid="{9168AA3D-10F2-4B3E-B8B1-4DAE4EC5F7FE}"/>
    <cellStyle name="Currency 2 2 4 2" xfId="1087" xr:uid="{C5DF5621-ABE9-4321-BC69-04B4EF90BF07}"/>
    <cellStyle name="Currency 2 2 4 2 2" xfId="2488" xr:uid="{C3806E5A-069E-47C2-856D-8C87EC32829B}"/>
    <cellStyle name="Currency 2 2 4 2 2 2" xfId="5298" xr:uid="{20ED3A60-FF46-43EB-8B98-F58F0AE5EAA5}"/>
    <cellStyle name="Currency 2 2 4 2 2 2 2" xfId="10934" xr:uid="{54409DD4-C00D-4A33-9B26-6BF733FE5CED}"/>
    <cellStyle name="Currency 2 2 4 2 2 3" xfId="8124" xr:uid="{0A774E4A-EBCD-4B00-853E-9A3627665CC4}"/>
    <cellStyle name="Currency 2 2 4 2 3" xfId="3897" xr:uid="{DCC07361-4093-434E-A21F-CE8F819BF70E}"/>
    <cellStyle name="Currency 2 2 4 2 3 2" xfId="9533" xr:uid="{F327EA2C-69E0-48CD-A551-919967868073}"/>
    <cellStyle name="Currency 2 2 4 2 4" xfId="6723" xr:uid="{69A723CF-28AE-4664-B705-B332364C972C}"/>
    <cellStyle name="Currency 2 2 4 3" xfId="1792" xr:uid="{8E7FBDC4-62CB-462C-B9F4-85279EEC89A8}"/>
    <cellStyle name="Currency 2 2 4 3 2" xfId="4602" xr:uid="{0B75FB04-3F50-4BD0-AC91-D84E47443719}"/>
    <cellStyle name="Currency 2 2 4 3 2 2" xfId="10238" xr:uid="{1AE79490-35BC-4A15-A10E-F091BF06C2EE}"/>
    <cellStyle name="Currency 2 2 4 3 3" xfId="7428" xr:uid="{FC747D4E-7DF7-4A59-8E4B-7C1CB64ED99A}"/>
    <cellStyle name="Currency 2 2 4 4" xfId="3201" xr:uid="{DFADBAC8-A824-4735-B30A-12CB3DC5FA81}"/>
    <cellStyle name="Currency 2 2 4 4 2" xfId="8837" xr:uid="{F0B60ACC-2E87-499B-B80F-BD703F99ABED}"/>
    <cellStyle name="Currency 2 2 4 5" xfId="6027" xr:uid="{083E61B9-58D5-41F5-9AE3-93AB72F85C50}"/>
    <cellStyle name="Currency 2 2 5" xfId="743" xr:uid="{8BADBDDA-2C31-4069-9406-51CB9DF5216D}"/>
    <cellStyle name="Currency 2 2 5 2" xfId="2144" xr:uid="{1767BCD6-E5D1-43B4-AF80-D0E017D50CD8}"/>
    <cellStyle name="Currency 2 2 5 2 2" xfId="4954" xr:uid="{EC2DC63E-CFBD-400B-A77F-3A980CD4DBEB}"/>
    <cellStyle name="Currency 2 2 5 2 2 2" xfId="10590" xr:uid="{05BE732B-CB7D-419F-82EB-8B2D452D5E5C}"/>
    <cellStyle name="Currency 2 2 5 2 3" xfId="7780" xr:uid="{F5662304-166E-4097-AB6F-E671AE3B385B}"/>
    <cellStyle name="Currency 2 2 5 3" xfId="3553" xr:uid="{1F3C7C8A-976C-4AF1-8520-B45DCD277C0E}"/>
    <cellStyle name="Currency 2 2 5 3 2" xfId="9189" xr:uid="{5C639D1D-F9DC-4825-9DC7-A998770A8B23}"/>
    <cellStyle name="Currency 2 2 5 4" xfId="6379" xr:uid="{181BAA90-99BB-40F6-A3D3-C3A009849662}"/>
    <cellStyle name="Currency 2 2 6" xfId="1448" xr:uid="{381F0F20-E0BD-4F29-B57A-F8425BFFDB2C}"/>
    <cellStyle name="Currency 2 2 6 2" xfId="4258" xr:uid="{9FEDC253-3C4A-4DA2-9222-952801D6E9E0}"/>
    <cellStyle name="Currency 2 2 6 2 2" xfId="9894" xr:uid="{D1326824-E263-43C8-B873-072A487D07DD}"/>
    <cellStyle name="Currency 2 2 6 3" xfId="7084" xr:uid="{7D7792D1-5947-4F44-9549-AA5BF7551829}"/>
    <cellStyle name="Currency 2 2 7" xfId="2857" xr:uid="{089C8FDC-1046-495F-8BC8-74BDFA87CDDB}"/>
    <cellStyle name="Currency 2 2 7 2" xfId="8493" xr:uid="{964AAA46-8C39-48B0-8772-F7EAE3318264}"/>
    <cellStyle name="Currency 2 2 8" xfId="5683" xr:uid="{717026FB-9CA8-4396-887F-87C7DFED8C68}"/>
    <cellStyle name="Currency 2 3" xfId="95" xr:uid="{A97BCD27-95EA-4BA2-809D-C70E71C4179C}"/>
    <cellStyle name="Currency 2 3 2" xfId="267" xr:uid="{55FD590C-A9B7-49CF-87FF-E2418CA7F92C}"/>
    <cellStyle name="Currency 2 3 2 2" xfId="611" xr:uid="{90E986A2-0C37-40F9-87E3-0BAC9AA0E2A6}"/>
    <cellStyle name="Currency 2 3 2 2 2" xfId="1307" xr:uid="{EB5B4278-AA36-45EB-8AF6-A1526BE3324F}"/>
    <cellStyle name="Currency 2 3 2 2 2 2" xfId="2708" xr:uid="{FA346A09-AC87-4EA1-9116-695ACC914AD2}"/>
    <cellStyle name="Currency 2 3 2 2 2 2 2" xfId="5518" xr:uid="{B1E547D0-8CEC-4FCA-83E5-BB554A37A095}"/>
    <cellStyle name="Currency 2 3 2 2 2 2 2 2" xfId="11154" xr:uid="{E262F98C-984A-40E9-9737-2EB72FD9948A}"/>
    <cellStyle name="Currency 2 3 2 2 2 2 3" xfId="8344" xr:uid="{AE9FC458-10D7-40F7-B538-EE75B6135AFF}"/>
    <cellStyle name="Currency 2 3 2 2 2 3" xfId="4117" xr:uid="{BF6E789C-CFB1-475D-951C-4C3A93B421B3}"/>
    <cellStyle name="Currency 2 3 2 2 2 3 2" xfId="9753" xr:uid="{6C0C7503-DEC7-4F68-9528-0FD3B6F2D601}"/>
    <cellStyle name="Currency 2 3 2 2 2 4" xfId="6943" xr:uid="{F55B7046-4965-4E29-ACEE-73BD030F1C08}"/>
    <cellStyle name="Currency 2 3 2 2 3" xfId="2012" xr:uid="{271D3AFB-8961-4180-B60F-795418ECEEC9}"/>
    <cellStyle name="Currency 2 3 2 2 3 2" xfId="4822" xr:uid="{AC56F843-1D3B-449A-858D-39E7344AD7C4}"/>
    <cellStyle name="Currency 2 3 2 2 3 2 2" xfId="10458" xr:uid="{D3231D69-9ED3-4993-8DC8-CE87DBFF2F21}"/>
    <cellStyle name="Currency 2 3 2 2 3 3" xfId="7648" xr:uid="{5E0346C4-C4B0-4293-8707-1C146D544C7B}"/>
    <cellStyle name="Currency 2 3 2 2 4" xfId="3421" xr:uid="{4954EE43-DBF4-4AAF-AD76-837AC85CD0CE}"/>
    <cellStyle name="Currency 2 3 2 2 4 2" xfId="9057" xr:uid="{DFF0F688-60C3-462C-8257-97ED3E878EBD}"/>
    <cellStyle name="Currency 2 3 2 2 5" xfId="6247" xr:uid="{676C30E5-CE58-4CDD-AF34-5B1184B0883B}"/>
    <cellStyle name="Currency 2 3 2 3" xfId="963" xr:uid="{6685E1E2-CCC7-4C86-BE1B-A73E39651268}"/>
    <cellStyle name="Currency 2 3 2 3 2" xfId="2364" xr:uid="{4F5111CE-CA7E-48B4-819C-680860497BCC}"/>
    <cellStyle name="Currency 2 3 2 3 2 2" xfId="5174" xr:uid="{71CC1300-D263-4BAC-A584-DE41DC672B99}"/>
    <cellStyle name="Currency 2 3 2 3 2 2 2" xfId="10810" xr:uid="{881DC2B2-A265-4091-BF56-679442F9CA82}"/>
    <cellStyle name="Currency 2 3 2 3 2 3" xfId="8000" xr:uid="{33A47D59-B513-44C6-9E4F-17ED6BBA7ECD}"/>
    <cellStyle name="Currency 2 3 2 3 3" xfId="3773" xr:uid="{A7231B5B-949B-4E1A-BEED-8A798023AD9D}"/>
    <cellStyle name="Currency 2 3 2 3 3 2" xfId="9409" xr:uid="{043B855E-D98A-41F9-BEC9-542EED1166E7}"/>
    <cellStyle name="Currency 2 3 2 3 4" xfId="6599" xr:uid="{1CB125FB-CC78-4B62-867D-BA21FE498A4C}"/>
    <cellStyle name="Currency 2 3 2 4" xfId="1668" xr:uid="{97157373-BC8F-444B-AE0F-2978E7D12604}"/>
    <cellStyle name="Currency 2 3 2 4 2" xfId="4478" xr:uid="{E55A1889-9E4A-4E39-8C71-9122973C2E01}"/>
    <cellStyle name="Currency 2 3 2 4 2 2" xfId="10114" xr:uid="{2050413E-A4A9-4458-B5D7-30CBA32799CC}"/>
    <cellStyle name="Currency 2 3 2 4 3" xfId="7304" xr:uid="{A87B5B40-F495-4ECE-A8ED-EBD07E9FFEC9}"/>
    <cellStyle name="Currency 2 3 2 5" xfId="3077" xr:uid="{8AC37C87-7E9B-4EF0-9F8B-BC18D65072CA}"/>
    <cellStyle name="Currency 2 3 2 5 2" xfId="8713" xr:uid="{771E7267-A13C-41C6-9D84-2CA252861CF3}"/>
    <cellStyle name="Currency 2 3 2 6" xfId="5903" xr:uid="{6C925F6D-B23F-428A-8FA0-C866EE77CBFE}"/>
    <cellStyle name="Currency 2 3 3" xfId="439" xr:uid="{9073F6CB-DA8D-4124-B606-1F7356A0C872}"/>
    <cellStyle name="Currency 2 3 3 2" xfId="1135" xr:uid="{C4159B2C-D2A6-42F7-8ABD-9AAECB143B0C}"/>
    <cellStyle name="Currency 2 3 3 2 2" xfId="2536" xr:uid="{F93D0FEA-026D-45CA-AF94-35FDCAE27C10}"/>
    <cellStyle name="Currency 2 3 3 2 2 2" xfId="5346" xr:uid="{B505ABA2-89E6-4698-A6B4-AB91A3897E73}"/>
    <cellStyle name="Currency 2 3 3 2 2 2 2" xfId="10982" xr:uid="{17AC6CA3-808E-4DC6-9E26-8BDE29A0B0A4}"/>
    <cellStyle name="Currency 2 3 3 2 2 3" xfId="8172" xr:uid="{0880F0D7-5A3B-49B2-BBB8-68D05C71B2CB}"/>
    <cellStyle name="Currency 2 3 3 2 3" xfId="3945" xr:uid="{879EBE0B-5C2D-45CA-A0F6-3A611FC3D556}"/>
    <cellStyle name="Currency 2 3 3 2 3 2" xfId="9581" xr:uid="{A62EFB78-2503-4980-89C9-28E94C45573F}"/>
    <cellStyle name="Currency 2 3 3 2 4" xfId="6771" xr:uid="{93195721-4C2E-4229-997B-760172F0E739}"/>
    <cellStyle name="Currency 2 3 3 3" xfId="1840" xr:uid="{A133893F-2B11-47C5-B6A7-9AD2199FCE2D}"/>
    <cellStyle name="Currency 2 3 3 3 2" xfId="4650" xr:uid="{BBB854B5-02E0-4A07-885B-0260840A723B}"/>
    <cellStyle name="Currency 2 3 3 3 2 2" xfId="10286" xr:uid="{81E0FCE9-4CCC-4ABF-97B5-A6A3F181405B}"/>
    <cellStyle name="Currency 2 3 3 3 3" xfId="7476" xr:uid="{232C4204-6DEF-4EDA-9AF6-1EAD2519E521}"/>
    <cellStyle name="Currency 2 3 3 4" xfId="3249" xr:uid="{8701149B-6A2C-46A4-AD41-1361616DCC34}"/>
    <cellStyle name="Currency 2 3 3 4 2" xfId="8885" xr:uid="{7FBEBEBE-19B6-4A51-8214-04DDE5F77622}"/>
    <cellStyle name="Currency 2 3 3 5" xfId="6075" xr:uid="{3672EC74-26AE-4AFA-B5AD-124BB090D14F}"/>
    <cellStyle name="Currency 2 3 4" xfId="791" xr:uid="{596BA2E7-90FC-4449-B8A2-E49C58C8E519}"/>
    <cellStyle name="Currency 2 3 4 2" xfId="2192" xr:uid="{4972A34B-43DA-41A7-827E-4827DA212222}"/>
    <cellStyle name="Currency 2 3 4 2 2" xfId="5002" xr:uid="{56FD0047-DDD0-43DA-9B9F-132A9A33ECD2}"/>
    <cellStyle name="Currency 2 3 4 2 2 2" xfId="10638" xr:uid="{B0BE63CE-8DA4-4E5E-B6F0-7DD18B0E005C}"/>
    <cellStyle name="Currency 2 3 4 2 3" xfId="7828" xr:uid="{CF01C053-8DC7-46BA-969F-66A4063A2174}"/>
    <cellStyle name="Currency 2 3 4 3" xfId="3601" xr:uid="{089B68E4-E294-4653-BA02-630FD8A37B19}"/>
    <cellStyle name="Currency 2 3 4 3 2" xfId="9237" xr:uid="{226511ED-E046-46BC-AF0A-DA9DCF7BBA7D}"/>
    <cellStyle name="Currency 2 3 4 4" xfId="6427" xr:uid="{C1E1D5F9-9F8B-4CAD-9287-B6E54A6FE393}"/>
    <cellStyle name="Currency 2 3 5" xfId="1496" xr:uid="{F71CEB9E-A466-41D4-979E-E438432EB43C}"/>
    <cellStyle name="Currency 2 3 5 2" xfId="4306" xr:uid="{92034528-4F05-42BC-910C-37639E32C9B0}"/>
    <cellStyle name="Currency 2 3 5 2 2" xfId="9942" xr:uid="{64419DFB-6FB8-46E6-B805-5BDA17A9ABE9}"/>
    <cellStyle name="Currency 2 3 5 3" xfId="7132" xr:uid="{593C621C-B950-4E00-85E2-890942A0EADA}"/>
    <cellStyle name="Currency 2 3 6" xfId="2905" xr:uid="{595E3401-DFD7-461B-80A3-E0600F904C10}"/>
    <cellStyle name="Currency 2 3 6 2" xfId="8541" xr:uid="{E9CDC177-902A-4430-B9B2-45A603A22629}"/>
    <cellStyle name="Currency 2 3 7" xfId="5731" xr:uid="{44D66A46-15EC-41B6-9C18-5666876A464D}"/>
    <cellStyle name="Currency 2 4" xfId="187" xr:uid="{99AF90E9-AA59-4403-8A9B-945C9C1D4D78}"/>
    <cellStyle name="Currency 2 4 2" xfId="531" xr:uid="{33648DF2-80F1-471C-B6A1-C209D42F3071}"/>
    <cellStyle name="Currency 2 4 2 2" xfId="1227" xr:uid="{391BEF06-C966-469A-A2F4-28AE55C095E4}"/>
    <cellStyle name="Currency 2 4 2 2 2" xfId="2628" xr:uid="{B7B78020-FC4A-4126-BC31-431EF3163E58}"/>
    <cellStyle name="Currency 2 4 2 2 2 2" xfId="5438" xr:uid="{F0F3C7C0-3FB8-4E4D-9771-35B54D717EF1}"/>
    <cellStyle name="Currency 2 4 2 2 2 2 2" xfId="11074" xr:uid="{D97CA640-D6B9-4E5E-AFB9-5DC66E09A919}"/>
    <cellStyle name="Currency 2 4 2 2 2 3" xfId="8264" xr:uid="{BDFCA8F4-F374-493B-953B-43FBD02BCDDB}"/>
    <cellStyle name="Currency 2 4 2 2 3" xfId="4037" xr:uid="{FBE047B2-9285-411D-B986-DEB275F1A9DA}"/>
    <cellStyle name="Currency 2 4 2 2 3 2" xfId="9673" xr:uid="{5E96BB37-319B-4112-9B5D-9ABB03805A80}"/>
    <cellStyle name="Currency 2 4 2 2 4" xfId="6863" xr:uid="{FA4DDFBD-12E2-4501-85BD-CE2AC52809DD}"/>
    <cellStyle name="Currency 2 4 2 3" xfId="1932" xr:uid="{7C4450A7-84F8-4BB7-B611-E688E7063525}"/>
    <cellStyle name="Currency 2 4 2 3 2" xfId="4742" xr:uid="{AA92F8E9-D415-446C-9D19-95EB892C133E}"/>
    <cellStyle name="Currency 2 4 2 3 2 2" xfId="10378" xr:uid="{D83AC624-DAAB-4FC7-9FE1-C49341770ED3}"/>
    <cellStyle name="Currency 2 4 2 3 3" xfId="7568" xr:uid="{A50E360C-2EC9-402A-B34A-9DF237B9D2BF}"/>
    <cellStyle name="Currency 2 4 2 4" xfId="3341" xr:uid="{01FDBB80-C8FA-4C6C-AAAC-ACEFB271A307}"/>
    <cellStyle name="Currency 2 4 2 4 2" xfId="8977" xr:uid="{E83DD9EB-AABB-4C32-B82E-2130B33434F2}"/>
    <cellStyle name="Currency 2 4 2 5" xfId="6167" xr:uid="{85E02214-B01E-4655-8890-DA54F2951730}"/>
    <cellStyle name="Currency 2 4 3" xfId="883" xr:uid="{FE4698E6-57C0-483A-840D-410920231701}"/>
    <cellStyle name="Currency 2 4 3 2" xfId="2284" xr:uid="{DF61F017-A5A0-4523-B975-E0945AD1149E}"/>
    <cellStyle name="Currency 2 4 3 2 2" xfId="5094" xr:uid="{C74343E5-9E5A-4B1C-8913-88E40D3B135E}"/>
    <cellStyle name="Currency 2 4 3 2 2 2" xfId="10730" xr:uid="{5A19C784-1994-4ED7-BA9E-92B83F31B074}"/>
    <cellStyle name="Currency 2 4 3 2 3" xfId="7920" xr:uid="{875EFD73-EABD-4AF4-8CEF-342F35B2C1EA}"/>
    <cellStyle name="Currency 2 4 3 3" xfId="3693" xr:uid="{E2617C8B-9ECD-4BE0-84B8-DC33EEF717C9}"/>
    <cellStyle name="Currency 2 4 3 3 2" xfId="9329" xr:uid="{13538263-014B-431E-A593-70E98066C53C}"/>
    <cellStyle name="Currency 2 4 3 4" xfId="6519" xr:uid="{3EE81C23-0926-4E18-B93B-BA46175997A1}"/>
    <cellStyle name="Currency 2 4 4" xfId="1588" xr:uid="{F8F87073-53B0-4544-BB0A-CC37FA93974A}"/>
    <cellStyle name="Currency 2 4 4 2" xfId="4398" xr:uid="{9D219B04-BCDB-4E9A-A4A2-DCB5320A4AAE}"/>
    <cellStyle name="Currency 2 4 4 2 2" xfId="10034" xr:uid="{725A057F-0DBD-438A-BE28-4FC3D96023B8}"/>
    <cellStyle name="Currency 2 4 4 3" xfId="7224" xr:uid="{7C473CBE-7C42-423F-A194-08290B6DE32E}"/>
    <cellStyle name="Currency 2 4 5" xfId="2997" xr:uid="{D3440F35-219B-4656-A31E-6A41D5533D90}"/>
    <cellStyle name="Currency 2 4 5 2" xfId="8633" xr:uid="{2AB7F173-07BD-491F-9F3A-75C0F42DA46E}"/>
    <cellStyle name="Currency 2 4 6" xfId="5823" xr:uid="{3DA16522-BC2C-436B-9C20-9C774311FFEF}"/>
    <cellStyle name="Currency 2 5" xfId="359" xr:uid="{F3D6765E-E78A-4315-B6CD-E2C2F6F71BAD}"/>
    <cellStyle name="Currency 2 5 2" xfId="1055" xr:uid="{F2578A0F-E1E7-4F57-9A00-514B3DDA119B}"/>
    <cellStyle name="Currency 2 5 2 2" xfId="2456" xr:uid="{2487C2EB-590C-4E18-A36C-12F6664F8330}"/>
    <cellStyle name="Currency 2 5 2 2 2" xfId="5266" xr:uid="{529FF3CA-51CA-4ADE-B2E7-9CAA6B856B64}"/>
    <cellStyle name="Currency 2 5 2 2 2 2" xfId="10902" xr:uid="{9855A327-6972-427C-920D-C3B768D27FE3}"/>
    <cellStyle name="Currency 2 5 2 2 3" xfId="8092" xr:uid="{4F920410-0779-4015-9089-ADD86E7A798E}"/>
    <cellStyle name="Currency 2 5 2 3" xfId="3865" xr:uid="{DFA4A865-E415-4863-857E-A3CE66CBDFA1}"/>
    <cellStyle name="Currency 2 5 2 3 2" xfId="9501" xr:uid="{001265D3-7B35-494D-A98E-334A2855544D}"/>
    <cellStyle name="Currency 2 5 2 4" xfId="6691" xr:uid="{FA0F5177-63A4-49D5-8576-90FE101787E1}"/>
    <cellStyle name="Currency 2 5 3" xfId="1760" xr:uid="{EC7A35B5-7B57-4CD2-82A9-418BEFF8D9A6}"/>
    <cellStyle name="Currency 2 5 3 2" xfId="4570" xr:uid="{B7F13BAF-06E9-4F03-B988-6B102D49EBE5}"/>
    <cellStyle name="Currency 2 5 3 2 2" xfId="10206" xr:uid="{86A53456-9E6D-4205-B92E-49A87A6D9CAD}"/>
    <cellStyle name="Currency 2 5 3 3" xfId="7396" xr:uid="{12F95B67-355D-4726-BF16-8658F7DEC561}"/>
    <cellStyle name="Currency 2 5 4" xfId="3169" xr:uid="{95CB0663-DCD1-4472-9711-EDDA9EA843F7}"/>
    <cellStyle name="Currency 2 5 4 2" xfId="8805" xr:uid="{366B7A69-AFAD-43C2-9EC2-2C354B8FFE64}"/>
    <cellStyle name="Currency 2 5 5" xfId="5995" xr:uid="{224174CD-E9C8-4BE6-BF27-E599DFEB4E9E}"/>
    <cellStyle name="Currency 2 6" xfId="711" xr:uid="{9AADAC28-F2B3-487F-A675-3086FC1921C0}"/>
    <cellStyle name="Currency 2 6 2" xfId="2112" xr:uid="{6DF2658A-663D-4A9B-AB2A-C3864B44AA76}"/>
    <cellStyle name="Currency 2 6 2 2" xfId="4922" xr:uid="{C8C04975-7791-4A6B-83BD-1E23E24FB554}"/>
    <cellStyle name="Currency 2 6 2 2 2" xfId="10558" xr:uid="{F239F7A0-305A-4FEF-BD61-FDC6BA792846}"/>
    <cellStyle name="Currency 2 6 2 3" xfId="7748" xr:uid="{17A2F9EF-FA50-463C-A3EC-7B9E167DE289}"/>
    <cellStyle name="Currency 2 6 3" xfId="3521" xr:uid="{AD892CD8-15A1-43F1-BB9C-0C2BED4494D3}"/>
    <cellStyle name="Currency 2 6 3 2" xfId="9157" xr:uid="{BBCBBF37-573E-43E9-B016-4DF28249EECF}"/>
    <cellStyle name="Currency 2 6 4" xfId="6347" xr:uid="{ADE3E5C6-A7A2-4B72-9FA3-D3AFBA2815B9}"/>
    <cellStyle name="Currency 2 7" xfId="1416" xr:uid="{CB7DA049-3063-4AB1-B3A2-E6B2293F654B}"/>
    <cellStyle name="Currency 2 7 2" xfId="4226" xr:uid="{52AC92B3-21D6-42D7-92FC-14A0C0DA9738}"/>
    <cellStyle name="Currency 2 7 2 2" xfId="9862" xr:uid="{AEA631C9-0E8B-435D-A99E-56124344E706}"/>
    <cellStyle name="Currency 2 7 3" xfId="7052" xr:uid="{D5BD937A-AE78-4B2D-9E8E-F5182FCAC20C}"/>
    <cellStyle name="Currency 2 8" xfId="2825" xr:uid="{05EC5B0B-FEF1-4DEE-B72D-0B73E1A4CC70}"/>
    <cellStyle name="Currency 2 8 2" xfId="8461" xr:uid="{1E8870FB-48CF-4882-BF0A-48F13D041C5F}"/>
    <cellStyle name="Currency 2 9" xfId="5651" xr:uid="{F2E5C54E-87F9-48AA-A6B4-871D76B2D16D}"/>
    <cellStyle name="Currency 3" xfId="25" xr:uid="{9517CC75-7589-482D-8432-77DB8E07165E}"/>
    <cellStyle name="Currency 3 2" xfId="57" xr:uid="{BA2457D8-BE51-44BA-BC36-B85F83D9FB23}"/>
    <cellStyle name="Currency 3 2 2" xfId="137" xr:uid="{A70282F3-ECF9-4B18-89EF-B61A939EE629}"/>
    <cellStyle name="Currency 3 2 2 2" xfId="309" xr:uid="{2729DC9C-3B2B-46A4-B8C8-FDCB97689762}"/>
    <cellStyle name="Currency 3 2 2 2 2" xfId="653" xr:uid="{CE7A330A-DEA8-4751-873C-A3B7BE6CE858}"/>
    <cellStyle name="Currency 3 2 2 2 2 2" xfId="1349" xr:uid="{648BB87D-DC1E-4653-9E19-5F24088FBD97}"/>
    <cellStyle name="Currency 3 2 2 2 2 2 2" xfId="2750" xr:uid="{9153167E-8F43-4CCC-A86F-9F7FD4998CAE}"/>
    <cellStyle name="Currency 3 2 2 2 2 2 2 2" xfId="5560" xr:uid="{BB28F9F4-D04B-408D-B4EE-6D251B191A6C}"/>
    <cellStyle name="Currency 3 2 2 2 2 2 2 2 2" xfId="11196" xr:uid="{D672EA42-873F-4074-B994-72C9684D0614}"/>
    <cellStyle name="Currency 3 2 2 2 2 2 2 3" xfId="8386" xr:uid="{C4B40739-11CE-49B2-A62A-F73BDA2D696A}"/>
    <cellStyle name="Currency 3 2 2 2 2 2 3" xfId="4159" xr:uid="{E2DB4014-9581-4490-AC98-9692B5C63620}"/>
    <cellStyle name="Currency 3 2 2 2 2 2 3 2" xfId="9795" xr:uid="{F79A39B6-FC1B-4CF6-8467-9915E2ACF644}"/>
    <cellStyle name="Currency 3 2 2 2 2 2 4" xfId="6985" xr:uid="{F5377BE6-ECE3-41BA-9145-00A10C71D4D9}"/>
    <cellStyle name="Currency 3 2 2 2 2 3" xfId="2054" xr:uid="{0DC2BC4C-CB4A-4D3E-8950-566EEEFDE5FF}"/>
    <cellStyle name="Currency 3 2 2 2 2 3 2" xfId="4864" xr:uid="{E2C5B5E4-5B2F-454A-94EC-BEAC50097AF6}"/>
    <cellStyle name="Currency 3 2 2 2 2 3 2 2" xfId="10500" xr:uid="{3F79D034-7AFE-4906-AE9E-A989D8309C11}"/>
    <cellStyle name="Currency 3 2 2 2 2 3 3" xfId="7690" xr:uid="{7F9B408C-2291-493C-9957-B5304E27C2F3}"/>
    <cellStyle name="Currency 3 2 2 2 2 4" xfId="3463" xr:uid="{A6FDF3E8-0DD4-4BD1-A185-AE58CD1C8714}"/>
    <cellStyle name="Currency 3 2 2 2 2 4 2" xfId="9099" xr:uid="{25E0F1B2-95F4-4001-ABD4-440FE067453A}"/>
    <cellStyle name="Currency 3 2 2 2 2 5" xfId="6289" xr:uid="{0CC79273-8366-4A00-9006-3DDF1B37ADD2}"/>
    <cellStyle name="Currency 3 2 2 2 3" xfId="1005" xr:uid="{4299316F-8BF3-4FA8-839B-9A63F38BD6E2}"/>
    <cellStyle name="Currency 3 2 2 2 3 2" xfId="2406" xr:uid="{70EFA9C8-3D4D-401A-98EB-89E637C99021}"/>
    <cellStyle name="Currency 3 2 2 2 3 2 2" xfId="5216" xr:uid="{CD1A7F40-B1A1-466F-86DE-7E204EBE6FE4}"/>
    <cellStyle name="Currency 3 2 2 2 3 2 2 2" xfId="10852" xr:uid="{B0B5567F-C7CE-4D85-BDF0-4CDEC729968D}"/>
    <cellStyle name="Currency 3 2 2 2 3 2 3" xfId="8042" xr:uid="{27D60A1A-A21F-4C73-BF14-0D136EA6A4CA}"/>
    <cellStyle name="Currency 3 2 2 2 3 3" xfId="3815" xr:uid="{6B64F60A-F256-46D8-909B-6E780C18A4E8}"/>
    <cellStyle name="Currency 3 2 2 2 3 3 2" xfId="9451" xr:uid="{D5E786F3-280E-434F-94E2-C6922129C049}"/>
    <cellStyle name="Currency 3 2 2 2 3 4" xfId="6641" xr:uid="{C4A88DB3-98DB-4A02-BF26-019FD9DAF360}"/>
    <cellStyle name="Currency 3 2 2 2 4" xfId="1710" xr:uid="{EBAE9312-E9FA-4F13-9978-73F5A3EC68A1}"/>
    <cellStyle name="Currency 3 2 2 2 4 2" xfId="4520" xr:uid="{87B14D9E-D7B9-460D-9A85-D6C2695FC8B6}"/>
    <cellStyle name="Currency 3 2 2 2 4 2 2" xfId="10156" xr:uid="{98D919B5-8F55-4E7C-A2EE-998FED479071}"/>
    <cellStyle name="Currency 3 2 2 2 4 3" xfId="7346" xr:uid="{E4F68603-5D97-4047-B803-4E657EAE5FD4}"/>
    <cellStyle name="Currency 3 2 2 2 5" xfId="3119" xr:uid="{A741EF0D-A03A-4791-94FE-16A3DAFADD33}"/>
    <cellStyle name="Currency 3 2 2 2 5 2" xfId="8755" xr:uid="{42765A84-2F24-414B-B97C-6DBCDCC745B6}"/>
    <cellStyle name="Currency 3 2 2 2 6" xfId="5945" xr:uid="{5652EA60-15DC-4BD6-8A26-261A39FAD4B9}"/>
    <cellStyle name="Currency 3 2 2 3" xfId="481" xr:uid="{16C9CDBF-B44C-43A2-BB64-E44BFD27EA1C}"/>
    <cellStyle name="Currency 3 2 2 3 2" xfId="1177" xr:uid="{6715A7AA-3BB5-4311-8E3B-8E443940CD97}"/>
    <cellStyle name="Currency 3 2 2 3 2 2" xfId="2578" xr:uid="{3E3126C1-DA94-485D-AF5B-15E5954640B0}"/>
    <cellStyle name="Currency 3 2 2 3 2 2 2" xfId="5388" xr:uid="{FDD2277E-DD3D-49EF-B005-EF1A8059A238}"/>
    <cellStyle name="Currency 3 2 2 3 2 2 2 2" xfId="11024" xr:uid="{71D1AB4A-F3ED-4D59-AE3F-4B98F6F481E2}"/>
    <cellStyle name="Currency 3 2 2 3 2 2 3" xfId="8214" xr:uid="{75956C58-52EA-4A07-9D45-B0D2C2573D7F}"/>
    <cellStyle name="Currency 3 2 2 3 2 3" xfId="3987" xr:uid="{902658D6-6AFC-4B25-AC36-DF2AD33A9952}"/>
    <cellStyle name="Currency 3 2 2 3 2 3 2" xfId="9623" xr:uid="{6E3A2CEC-3265-4266-AEAD-CDE7F45F67D2}"/>
    <cellStyle name="Currency 3 2 2 3 2 4" xfId="6813" xr:uid="{BFE47649-7A9B-4C1E-A589-3DD7D6678BE1}"/>
    <cellStyle name="Currency 3 2 2 3 3" xfId="1882" xr:uid="{31E7A531-F214-4279-91B6-044F3CCACB98}"/>
    <cellStyle name="Currency 3 2 2 3 3 2" xfId="4692" xr:uid="{A233D6BB-0DA9-4B64-BAE5-9EB457233961}"/>
    <cellStyle name="Currency 3 2 2 3 3 2 2" xfId="10328" xr:uid="{6A2B5917-950C-4493-92EE-12A42642F759}"/>
    <cellStyle name="Currency 3 2 2 3 3 3" xfId="7518" xr:uid="{B25CA666-2F69-442A-A4C0-985CE36BFAD1}"/>
    <cellStyle name="Currency 3 2 2 3 4" xfId="3291" xr:uid="{2E8ABD1A-3D61-4051-B455-D59768481AF7}"/>
    <cellStyle name="Currency 3 2 2 3 4 2" xfId="8927" xr:uid="{5FDCD031-6136-40E9-A4CA-D4686CB10B99}"/>
    <cellStyle name="Currency 3 2 2 3 5" xfId="6117" xr:uid="{310DA8C6-FE85-4DF2-8B62-8A585B8571F9}"/>
    <cellStyle name="Currency 3 2 2 4" xfId="833" xr:uid="{99070A1C-8551-44D3-B5D7-63EE6A296D78}"/>
    <cellStyle name="Currency 3 2 2 4 2" xfId="2234" xr:uid="{A040CFC2-8C7E-4B45-AB4D-584A48E10BEB}"/>
    <cellStyle name="Currency 3 2 2 4 2 2" xfId="5044" xr:uid="{4E7B5E9C-484D-475F-80C5-082718078BA6}"/>
    <cellStyle name="Currency 3 2 2 4 2 2 2" xfId="10680" xr:uid="{5FD8D997-09FE-4A3A-A59D-17FEFD916A4D}"/>
    <cellStyle name="Currency 3 2 2 4 2 3" xfId="7870" xr:uid="{92B119E2-A0C7-4826-8E39-5DC792E4B9F1}"/>
    <cellStyle name="Currency 3 2 2 4 3" xfId="3643" xr:uid="{2FC786F7-BDE2-4999-87BE-C4DAE49779EE}"/>
    <cellStyle name="Currency 3 2 2 4 3 2" xfId="9279" xr:uid="{A5C4BAA2-683D-4A6D-B4C4-5D91C2933A97}"/>
    <cellStyle name="Currency 3 2 2 4 4" xfId="6469" xr:uid="{8B0F1FF0-D07E-4598-9E08-10DAD0A8DF4C}"/>
    <cellStyle name="Currency 3 2 2 5" xfId="1538" xr:uid="{933CC53C-F090-46E5-ACD9-F1149DDB6AD6}"/>
    <cellStyle name="Currency 3 2 2 5 2" xfId="4348" xr:uid="{F1A07FF0-905B-4B23-9233-B3233F52FAEE}"/>
    <cellStyle name="Currency 3 2 2 5 2 2" xfId="9984" xr:uid="{AF095AFF-BB7C-4A9F-B3BA-D066E150BFE4}"/>
    <cellStyle name="Currency 3 2 2 5 3" xfId="7174" xr:uid="{0ED299A4-850E-4AC4-A65E-0476735AFEAD}"/>
    <cellStyle name="Currency 3 2 2 6" xfId="2947" xr:uid="{1CA067C4-F207-4604-AE11-C67C16D6C194}"/>
    <cellStyle name="Currency 3 2 2 6 2" xfId="8583" xr:uid="{1E9352D4-6752-4568-A3BC-B06E7C309FFA}"/>
    <cellStyle name="Currency 3 2 2 7" xfId="5773" xr:uid="{1658D941-88F4-4825-9078-8067F1C09622}"/>
    <cellStyle name="Currency 3 2 3" xfId="229" xr:uid="{C2DB4CA5-4A21-422F-AF89-2D8C31C26E61}"/>
    <cellStyle name="Currency 3 2 3 2" xfId="573" xr:uid="{DB030451-2974-4A16-B80B-F2229F1E9656}"/>
    <cellStyle name="Currency 3 2 3 2 2" xfId="1269" xr:uid="{15731182-68E5-41E3-9602-752FA831993F}"/>
    <cellStyle name="Currency 3 2 3 2 2 2" xfId="2670" xr:uid="{A05D74A6-7B53-4F61-90DF-C39E939108AF}"/>
    <cellStyle name="Currency 3 2 3 2 2 2 2" xfId="5480" xr:uid="{33CF0DAA-D9BF-4FC0-BA32-74DB9F545342}"/>
    <cellStyle name="Currency 3 2 3 2 2 2 2 2" xfId="11116" xr:uid="{B5972DB5-4A6B-4499-9322-8EA49BFCC9B8}"/>
    <cellStyle name="Currency 3 2 3 2 2 2 3" xfId="8306" xr:uid="{B6E18587-0F3F-4DF7-89AD-18551C4B30B3}"/>
    <cellStyle name="Currency 3 2 3 2 2 3" xfId="4079" xr:uid="{C15CAF11-98EA-4598-B72E-7C17AC5B9353}"/>
    <cellStyle name="Currency 3 2 3 2 2 3 2" xfId="9715" xr:uid="{160841A4-4CF9-4267-8BCA-B1D64E806C7D}"/>
    <cellStyle name="Currency 3 2 3 2 2 4" xfId="6905" xr:uid="{AD29EEBF-4678-41F5-A361-667FBB4CF5B4}"/>
    <cellStyle name="Currency 3 2 3 2 3" xfId="1974" xr:uid="{61F9FCAB-2819-4F8B-B9DE-E5B2E4047E84}"/>
    <cellStyle name="Currency 3 2 3 2 3 2" xfId="4784" xr:uid="{E7245845-D98E-44BB-81D6-90BDE6F7A393}"/>
    <cellStyle name="Currency 3 2 3 2 3 2 2" xfId="10420" xr:uid="{B0668A7D-CBC3-42AE-8614-4AC998E2F68C}"/>
    <cellStyle name="Currency 3 2 3 2 3 3" xfId="7610" xr:uid="{5C15FDB1-A9D5-40D0-98A0-9FC5BB762F80}"/>
    <cellStyle name="Currency 3 2 3 2 4" xfId="3383" xr:uid="{D066CAAC-E24A-439C-8637-125F75B9FF0A}"/>
    <cellStyle name="Currency 3 2 3 2 4 2" xfId="9019" xr:uid="{2D812A9E-F92E-4F1B-874C-7AACCCC9DC96}"/>
    <cellStyle name="Currency 3 2 3 2 5" xfId="6209" xr:uid="{E6EF43D6-E2F0-4A24-9E75-A1F965E1EF0B}"/>
    <cellStyle name="Currency 3 2 3 3" xfId="925" xr:uid="{4655BCF7-365B-4CF0-B6B6-D90F5CF56603}"/>
    <cellStyle name="Currency 3 2 3 3 2" xfId="2326" xr:uid="{72226131-7653-4920-B5B4-C879B7479142}"/>
    <cellStyle name="Currency 3 2 3 3 2 2" xfId="5136" xr:uid="{FC69E919-0B51-484E-9F86-C2C3309E077E}"/>
    <cellStyle name="Currency 3 2 3 3 2 2 2" xfId="10772" xr:uid="{969A5623-A1B5-49D3-8FA3-CC9DF7FE8571}"/>
    <cellStyle name="Currency 3 2 3 3 2 3" xfId="7962" xr:uid="{49C70FC5-F29C-4F87-841D-FCA49B00B074}"/>
    <cellStyle name="Currency 3 2 3 3 3" xfId="3735" xr:uid="{85A5EBBF-CC45-4FDA-80DC-3F15D66A8C38}"/>
    <cellStyle name="Currency 3 2 3 3 3 2" xfId="9371" xr:uid="{BA17F8E5-9AB3-4246-B70A-0187EDB5CC30}"/>
    <cellStyle name="Currency 3 2 3 3 4" xfId="6561" xr:uid="{FC834AFC-97A8-474E-B585-ECE68F911A9E}"/>
    <cellStyle name="Currency 3 2 3 4" xfId="1630" xr:uid="{0768461E-443B-4BA9-A862-3C310ABA308A}"/>
    <cellStyle name="Currency 3 2 3 4 2" xfId="4440" xr:uid="{1466FF19-546F-4B71-BE91-04461EC8AA60}"/>
    <cellStyle name="Currency 3 2 3 4 2 2" xfId="10076" xr:uid="{C20C4C1F-5241-4A70-AEFE-9CAA24B6E94D}"/>
    <cellStyle name="Currency 3 2 3 4 3" xfId="7266" xr:uid="{E7425FF7-2114-484A-9B79-E5742E3BC37F}"/>
    <cellStyle name="Currency 3 2 3 5" xfId="3039" xr:uid="{B40C488E-260A-463F-9E33-B0EF12CF9E12}"/>
    <cellStyle name="Currency 3 2 3 5 2" xfId="8675" xr:uid="{9C7C58D0-3D5D-4035-9826-8CCC25859210}"/>
    <cellStyle name="Currency 3 2 3 6" xfId="5865" xr:uid="{9A15836F-D1BC-409D-ABF3-61A6D9F38052}"/>
    <cellStyle name="Currency 3 2 4" xfId="401" xr:uid="{C0078AA7-FE4F-4792-BE89-3E5658719533}"/>
    <cellStyle name="Currency 3 2 4 2" xfId="1097" xr:uid="{6D545E9F-B533-4F55-9A2A-95542069A66C}"/>
    <cellStyle name="Currency 3 2 4 2 2" xfId="2498" xr:uid="{5BFDB608-07EE-4C4D-9267-EB33EFE00D45}"/>
    <cellStyle name="Currency 3 2 4 2 2 2" xfId="5308" xr:uid="{4DF1876D-2D17-4708-9D72-10C094CB9FA9}"/>
    <cellStyle name="Currency 3 2 4 2 2 2 2" xfId="10944" xr:uid="{407F1B55-0183-4938-AB8B-5AB1856DD674}"/>
    <cellStyle name="Currency 3 2 4 2 2 3" xfId="8134" xr:uid="{6D59618B-3749-4926-A137-23BA84B3719B}"/>
    <cellStyle name="Currency 3 2 4 2 3" xfId="3907" xr:uid="{1F4F1E44-E4B8-4922-9B29-063E72031A4F}"/>
    <cellStyle name="Currency 3 2 4 2 3 2" xfId="9543" xr:uid="{B8722089-B9E2-48AB-8557-D00DE0F739C8}"/>
    <cellStyle name="Currency 3 2 4 2 4" xfId="6733" xr:uid="{88E2CFC3-B245-4B07-94FC-64A6A1B61308}"/>
    <cellStyle name="Currency 3 2 4 3" xfId="1802" xr:uid="{6487069D-0CF5-46F9-A270-BE4219D0F155}"/>
    <cellStyle name="Currency 3 2 4 3 2" xfId="4612" xr:uid="{D71B54DF-2C68-4F4C-90CD-419B6C77F833}"/>
    <cellStyle name="Currency 3 2 4 3 2 2" xfId="10248" xr:uid="{38BAF6D3-17E0-432C-BF48-1569ECF03840}"/>
    <cellStyle name="Currency 3 2 4 3 3" xfId="7438" xr:uid="{C4C75C98-1C41-4967-94B5-3DEB3D7CB7B8}"/>
    <cellStyle name="Currency 3 2 4 4" xfId="3211" xr:uid="{DF2F27BC-B5E2-481C-BF01-F26F8390E6BF}"/>
    <cellStyle name="Currency 3 2 4 4 2" xfId="8847" xr:uid="{69D36168-3C1C-4677-988E-FBDA2A3F0771}"/>
    <cellStyle name="Currency 3 2 4 5" xfId="6037" xr:uid="{FA3E65E2-BFC8-47DB-BE9C-C7BB33CEC6E6}"/>
    <cellStyle name="Currency 3 2 5" xfId="753" xr:uid="{A987800A-21D9-41E9-83C2-89A05DEFC6F8}"/>
    <cellStyle name="Currency 3 2 5 2" xfId="2154" xr:uid="{9AFDFC66-A242-42C8-9638-4D753D5D5BB9}"/>
    <cellStyle name="Currency 3 2 5 2 2" xfId="4964" xr:uid="{33B25C8A-E929-41D3-8FF3-C88CE36F3D15}"/>
    <cellStyle name="Currency 3 2 5 2 2 2" xfId="10600" xr:uid="{25C6FADE-0FD4-4337-B3F5-9A2095B4A1E0}"/>
    <cellStyle name="Currency 3 2 5 2 3" xfId="7790" xr:uid="{5018B1F2-3354-4B09-A6F4-C1CF8E2631FE}"/>
    <cellStyle name="Currency 3 2 5 3" xfId="3563" xr:uid="{2A8082F3-360D-48AF-AA1A-63E897D257AF}"/>
    <cellStyle name="Currency 3 2 5 3 2" xfId="9199" xr:uid="{D424972B-7DB7-48BB-AB05-049201262B36}"/>
    <cellStyle name="Currency 3 2 5 4" xfId="6389" xr:uid="{511F9981-2CFB-419E-A086-2C8FC504AFD2}"/>
    <cellStyle name="Currency 3 2 6" xfId="1458" xr:uid="{385A9A3E-02F0-437F-B433-D7F843081222}"/>
    <cellStyle name="Currency 3 2 6 2" xfId="4268" xr:uid="{6ED6092D-B4A5-4096-BB52-B8EA5A6C9D6F}"/>
    <cellStyle name="Currency 3 2 6 2 2" xfId="9904" xr:uid="{5426AC67-15ED-42EC-8811-05CB25DC7147}"/>
    <cellStyle name="Currency 3 2 6 3" xfId="7094" xr:uid="{B0625249-313B-40FE-878A-5755D1B3893B}"/>
    <cellStyle name="Currency 3 2 7" xfId="2867" xr:uid="{11908A36-A1CD-4FD8-929F-1B85D8BD775B}"/>
    <cellStyle name="Currency 3 2 7 2" xfId="8503" xr:uid="{6CD48D1C-C292-495F-99F9-F4D6677894C2}"/>
    <cellStyle name="Currency 3 2 8" xfId="5693" xr:uid="{28F1CE76-4090-4C3B-B6F2-B77078223E70}"/>
    <cellStyle name="Currency 3 3" xfId="105" xr:uid="{A57DB295-4800-47C7-B69E-44B2B263E534}"/>
    <cellStyle name="Currency 3 3 2" xfId="277" xr:uid="{94539BFF-EFFA-43E5-9F9B-BE6BB0C15879}"/>
    <cellStyle name="Currency 3 3 2 2" xfId="621" xr:uid="{096B9447-ED9D-4689-95EE-0C2188D190A3}"/>
    <cellStyle name="Currency 3 3 2 2 2" xfId="1317" xr:uid="{6B8B840B-6CEC-45C5-9368-578EC7274B2E}"/>
    <cellStyle name="Currency 3 3 2 2 2 2" xfId="2718" xr:uid="{7AD6140A-D171-42B9-9615-391ED5D7E762}"/>
    <cellStyle name="Currency 3 3 2 2 2 2 2" xfId="5528" xr:uid="{9FC3965E-7190-42CC-A48C-5C1101DF986D}"/>
    <cellStyle name="Currency 3 3 2 2 2 2 2 2" xfId="11164" xr:uid="{C5A8EABE-36F6-4593-9552-4C5DFED2B003}"/>
    <cellStyle name="Currency 3 3 2 2 2 2 3" xfId="8354" xr:uid="{7E686E11-357D-4F95-B3F4-CE2180D0EBBD}"/>
    <cellStyle name="Currency 3 3 2 2 2 3" xfId="4127" xr:uid="{742D9FD2-89FE-4AE3-A6F8-F3A5AE5AADE4}"/>
    <cellStyle name="Currency 3 3 2 2 2 3 2" xfId="9763" xr:uid="{C0A6AB3F-598D-4C03-B051-17A98ECD64EA}"/>
    <cellStyle name="Currency 3 3 2 2 2 4" xfId="6953" xr:uid="{EB1A4E3F-CC53-4CB5-8FD8-C903CB107FC5}"/>
    <cellStyle name="Currency 3 3 2 2 3" xfId="2022" xr:uid="{29170250-82A3-46D8-9209-999E2353B967}"/>
    <cellStyle name="Currency 3 3 2 2 3 2" xfId="4832" xr:uid="{54CC9FA9-0B4B-41DC-84FA-69E54E6C5CD2}"/>
    <cellStyle name="Currency 3 3 2 2 3 2 2" xfId="10468" xr:uid="{69FA5C04-68AD-4FF0-B35A-46FCB408E7F3}"/>
    <cellStyle name="Currency 3 3 2 2 3 3" xfId="7658" xr:uid="{FCB00431-D2CB-44C5-904C-3AC640C3D230}"/>
    <cellStyle name="Currency 3 3 2 2 4" xfId="3431" xr:uid="{CAF0AD26-6DD3-4153-9904-C5D19F6CF90F}"/>
    <cellStyle name="Currency 3 3 2 2 4 2" xfId="9067" xr:uid="{5930E18B-28BF-4288-B25D-95542F90C405}"/>
    <cellStyle name="Currency 3 3 2 2 5" xfId="6257" xr:uid="{2C3C66DB-F095-4BB6-AF81-79370E23B44D}"/>
    <cellStyle name="Currency 3 3 2 3" xfId="973" xr:uid="{F382953A-46E6-4B94-A87A-D72F64F09650}"/>
    <cellStyle name="Currency 3 3 2 3 2" xfId="2374" xr:uid="{7240F1D1-C462-470C-A3E7-FB6C1ABC7A4A}"/>
    <cellStyle name="Currency 3 3 2 3 2 2" xfId="5184" xr:uid="{A521F8F9-1910-4BC1-A89E-D34A18C7538D}"/>
    <cellStyle name="Currency 3 3 2 3 2 2 2" xfId="10820" xr:uid="{9B691432-72B3-4B12-B306-7167B79D5106}"/>
    <cellStyle name="Currency 3 3 2 3 2 3" xfId="8010" xr:uid="{E5BFEB1B-65C6-434F-8B89-8CFD14E56F4D}"/>
    <cellStyle name="Currency 3 3 2 3 3" xfId="3783" xr:uid="{0585C6C6-2C94-4D91-9A1E-02996C90A183}"/>
    <cellStyle name="Currency 3 3 2 3 3 2" xfId="9419" xr:uid="{F4600BF5-BBC7-4B96-8963-7340AD3110B3}"/>
    <cellStyle name="Currency 3 3 2 3 4" xfId="6609" xr:uid="{615F5B05-261F-422B-9C36-E7A9C023EA18}"/>
    <cellStyle name="Currency 3 3 2 4" xfId="1678" xr:uid="{3C6857F1-609C-486A-B8F2-896EA59E0BD9}"/>
    <cellStyle name="Currency 3 3 2 4 2" xfId="4488" xr:uid="{9B683284-4FE2-4E4B-B6A3-AE992B8BF790}"/>
    <cellStyle name="Currency 3 3 2 4 2 2" xfId="10124" xr:uid="{AFEE0601-4252-4757-948C-F67EEF39EB6A}"/>
    <cellStyle name="Currency 3 3 2 4 3" xfId="7314" xr:uid="{FD06E7B2-AE61-4BF1-AD7F-562066023A31}"/>
    <cellStyle name="Currency 3 3 2 5" xfId="3087" xr:uid="{521F7AEE-E4E9-4969-B027-7F5BD0B852D1}"/>
    <cellStyle name="Currency 3 3 2 5 2" xfId="8723" xr:uid="{D204E2F7-BD29-4382-8998-753A9135BC41}"/>
    <cellStyle name="Currency 3 3 2 6" xfId="5913" xr:uid="{4B69CDA7-0CB2-45FB-9ED7-5158BF19654B}"/>
    <cellStyle name="Currency 3 3 3" xfId="449" xr:uid="{D07B1A15-A89C-4642-BC47-CB2C9B9E7B99}"/>
    <cellStyle name="Currency 3 3 3 2" xfId="1145" xr:uid="{D1B49490-050A-41C6-8A61-F41BFACDBDAB}"/>
    <cellStyle name="Currency 3 3 3 2 2" xfId="2546" xr:uid="{1A462366-C4B8-4358-AE08-76C53D757288}"/>
    <cellStyle name="Currency 3 3 3 2 2 2" xfId="5356" xr:uid="{93B7308B-FD40-4270-981E-C6BE07179CA4}"/>
    <cellStyle name="Currency 3 3 3 2 2 2 2" xfId="10992" xr:uid="{2C2C0164-6559-4EA4-82EA-CFD87E8082BA}"/>
    <cellStyle name="Currency 3 3 3 2 2 3" xfId="8182" xr:uid="{1DA3A189-67D5-429B-A205-4726356F52B6}"/>
    <cellStyle name="Currency 3 3 3 2 3" xfId="3955" xr:uid="{99F7F107-7EFA-4780-B961-4763240B22B2}"/>
    <cellStyle name="Currency 3 3 3 2 3 2" xfId="9591" xr:uid="{CF17FC11-3644-409D-89F5-600C38FC53D4}"/>
    <cellStyle name="Currency 3 3 3 2 4" xfId="6781" xr:uid="{67A98633-6D9E-4C7F-8B16-9FE5FA6427C9}"/>
    <cellStyle name="Currency 3 3 3 3" xfId="1850" xr:uid="{83C29081-3D26-4607-94AF-C449FBC2E228}"/>
    <cellStyle name="Currency 3 3 3 3 2" xfId="4660" xr:uid="{F7964B24-ECFD-40E4-9A00-835BE853861B}"/>
    <cellStyle name="Currency 3 3 3 3 2 2" xfId="10296" xr:uid="{795A7051-CA53-40F3-A1BF-43B1796053B2}"/>
    <cellStyle name="Currency 3 3 3 3 3" xfId="7486" xr:uid="{B0369BEE-E41B-4F6F-A66F-2C6D22D08A51}"/>
    <cellStyle name="Currency 3 3 3 4" xfId="3259" xr:uid="{20A2E30F-9C69-4E0F-9C59-F108D4FED4C5}"/>
    <cellStyle name="Currency 3 3 3 4 2" xfId="8895" xr:uid="{DFB83F55-5F52-403F-B7E1-A76C5339FA96}"/>
    <cellStyle name="Currency 3 3 3 5" xfId="6085" xr:uid="{D0D81337-0F58-4F20-881C-D5645086CFEE}"/>
    <cellStyle name="Currency 3 3 4" xfId="801" xr:uid="{65D062C5-62C5-4FCD-8AF0-E9A0CD3592EB}"/>
    <cellStyle name="Currency 3 3 4 2" xfId="2202" xr:uid="{A5C42097-8B09-47D5-A966-B08098C6A21F}"/>
    <cellStyle name="Currency 3 3 4 2 2" xfId="5012" xr:uid="{06C0333C-BA58-4F0D-BD34-1A29A55A1D34}"/>
    <cellStyle name="Currency 3 3 4 2 2 2" xfId="10648" xr:uid="{08B263AA-F496-4642-8D80-5BA6F946FA6D}"/>
    <cellStyle name="Currency 3 3 4 2 3" xfId="7838" xr:uid="{4ABE96A9-D60B-4ACB-B2AC-0C3B54BEEC2D}"/>
    <cellStyle name="Currency 3 3 4 3" xfId="3611" xr:uid="{D512D7FA-187E-4F80-BC74-E446336D4E8C}"/>
    <cellStyle name="Currency 3 3 4 3 2" xfId="9247" xr:uid="{3CEA04F5-7FD6-49A7-9628-0C3C6053486F}"/>
    <cellStyle name="Currency 3 3 4 4" xfId="6437" xr:uid="{3E9A636B-F33B-48C0-AC6A-DCE0D480B2F3}"/>
    <cellStyle name="Currency 3 3 5" xfId="1506" xr:uid="{65E4B2A9-C1C9-4ABF-B29F-A60329FEF70A}"/>
    <cellStyle name="Currency 3 3 5 2" xfId="4316" xr:uid="{1ABB73F5-FF92-479B-A2FE-4618C6386BA4}"/>
    <cellStyle name="Currency 3 3 5 2 2" xfId="9952" xr:uid="{26701014-7553-4EF4-B624-8ACB4B669A1D}"/>
    <cellStyle name="Currency 3 3 5 3" xfId="7142" xr:uid="{A56C7E73-B0EC-4362-ADCC-27999008076D}"/>
    <cellStyle name="Currency 3 3 6" xfId="2915" xr:uid="{8B9A23C5-DCB8-4BF4-A5BB-0C53B49695BD}"/>
    <cellStyle name="Currency 3 3 6 2" xfId="8551" xr:uid="{F0A78117-564F-4C48-A455-33A6973D4CB6}"/>
    <cellStyle name="Currency 3 3 7" xfId="5741" xr:uid="{81BDC3B0-5DAF-4A57-BFCC-DAD85D4C75F2}"/>
    <cellStyle name="Currency 3 4" xfId="197" xr:uid="{10684AD2-800C-4AD7-9B79-ABAD9663721D}"/>
    <cellStyle name="Currency 3 4 2" xfId="541" xr:uid="{860BC64E-A4EF-4866-B4A5-CB0E00EE7BAB}"/>
    <cellStyle name="Currency 3 4 2 2" xfId="1237" xr:uid="{B5D119CE-672F-4B9A-A624-946B48F28EE5}"/>
    <cellStyle name="Currency 3 4 2 2 2" xfId="2638" xr:uid="{67D5998A-8592-43F9-95A8-323F6BF3CF95}"/>
    <cellStyle name="Currency 3 4 2 2 2 2" xfId="5448" xr:uid="{52DD1FCF-AF23-4556-A016-329C98BFA95C}"/>
    <cellStyle name="Currency 3 4 2 2 2 2 2" xfId="11084" xr:uid="{89EF5D12-A3A5-43C1-942D-1FC1D8F1F53A}"/>
    <cellStyle name="Currency 3 4 2 2 2 3" xfId="8274" xr:uid="{DE10F2FD-BDE4-4A35-A268-31EF94E6374F}"/>
    <cellStyle name="Currency 3 4 2 2 3" xfId="4047" xr:uid="{6771AD6B-15EC-4FD7-90B5-01DC06821724}"/>
    <cellStyle name="Currency 3 4 2 2 3 2" xfId="9683" xr:uid="{FB5098BF-1432-4005-8663-620730227C0E}"/>
    <cellStyle name="Currency 3 4 2 2 4" xfId="6873" xr:uid="{D60CBBB2-BD4C-475D-83B1-70673544C4C4}"/>
    <cellStyle name="Currency 3 4 2 3" xfId="1942" xr:uid="{6D23AD85-CF46-42F3-B724-A3D49F5FED6E}"/>
    <cellStyle name="Currency 3 4 2 3 2" xfId="4752" xr:uid="{0724B997-237A-41DB-B6D0-91A08BF161C3}"/>
    <cellStyle name="Currency 3 4 2 3 2 2" xfId="10388" xr:uid="{4F286712-1292-4F0B-A785-E4B70994B7C7}"/>
    <cellStyle name="Currency 3 4 2 3 3" xfId="7578" xr:uid="{BC114B2E-7FC1-40EE-A06E-EA1493101759}"/>
    <cellStyle name="Currency 3 4 2 4" xfId="3351" xr:uid="{18537D76-6731-4A43-916E-22E06CD7C2BF}"/>
    <cellStyle name="Currency 3 4 2 4 2" xfId="8987" xr:uid="{E694EC24-C963-419C-95AC-90990BDBEB36}"/>
    <cellStyle name="Currency 3 4 2 5" xfId="6177" xr:uid="{4738A343-492B-4CD7-853D-0846DCD21A20}"/>
    <cellStyle name="Currency 3 4 3" xfId="893" xr:uid="{04E9382D-871D-4846-9CA4-C11AA2605899}"/>
    <cellStyle name="Currency 3 4 3 2" xfId="2294" xr:uid="{9ABE798D-5FCE-4B84-BAF0-4C9616BB7B49}"/>
    <cellStyle name="Currency 3 4 3 2 2" xfId="5104" xr:uid="{E1A9802F-325A-4FCB-833F-196952029420}"/>
    <cellStyle name="Currency 3 4 3 2 2 2" xfId="10740" xr:uid="{BB1E23E5-0433-4267-9AA6-20E89A3F60A1}"/>
    <cellStyle name="Currency 3 4 3 2 3" xfId="7930" xr:uid="{2DA5286C-7B9B-4A28-BA8B-3F3ADC3D3881}"/>
    <cellStyle name="Currency 3 4 3 3" xfId="3703" xr:uid="{1571CD70-351D-41E2-AFD0-C3C46F4E0B99}"/>
    <cellStyle name="Currency 3 4 3 3 2" xfId="9339" xr:uid="{CED8CDA6-A3E5-4324-BF44-73CDC831B94A}"/>
    <cellStyle name="Currency 3 4 3 4" xfId="6529" xr:uid="{1B57657F-AD47-4E0A-883C-0AAA5E9DC1F9}"/>
    <cellStyle name="Currency 3 4 4" xfId="1598" xr:uid="{CD6DCFB0-B10B-4E50-A0CD-298BE7D73F88}"/>
    <cellStyle name="Currency 3 4 4 2" xfId="4408" xr:uid="{4A0A76F2-56A0-47FA-B9F6-2C467A988861}"/>
    <cellStyle name="Currency 3 4 4 2 2" xfId="10044" xr:uid="{6DC979C1-5AE8-4E28-8B4E-A28BD509C134}"/>
    <cellStyle name="Currency 3 4 4 3" xfId="7234" xr:uid="{F08ED790-0057-4556-90F7-3A8ECBA596F1}"/>
    <cellStyle name="Currency 3 4 5" xfId="3007" xr:uid="{E54376BC-8D6F-42A5-9382-80C6D7218B7A}"/>
    <cellStyle name="Currency 3 4 5 2" xfId="8643" xr:uid="{06B94E8D-CE4E-45E1-9130-0C7F4B643B41}"/>
    <cellStyle name="Currency 3 4 6" xfId="5833" xr:uid="{1DEF2262-1CB3-4F5E-A935-A35B9472AEBB}"/>
    <cellStyle name="Currency 3 5" xfId="369" xr:uid="{5C946E04-4DFD-4CC6-BD66-3181AC31975E}"/>
    <cellStyle name="Currency 3 5 2" xfId="1065" xr:uid="{216C5178-9B8B-4F7B-8DDA-02CABE091EA7}"/>
    <cellStyle name="Currency 3 5 2 2" xfId="2466" xr:uid="{F019F232-2401-4CEE-B742-D812F19E9F3B}"/>
    <cellStyle name="Currency 3 5 2 2 2" xfId="5276" xr:uid="{ECCE030A-220B-4C9B-8B33-AD15CDA5E556}"/>
    <cellStyle name="Currency 3 5 2 2 2 2" xfId="10912" xr:uid="{77C16B20-B40C-4694-801E-D2D2D2F0B47D}"/>
    <cellStyle name="Currency 3 5 2 2 3" xfId="8102" xr:uid="{401BF8F4-C89D-426D-9E06-A697CD04EB13}"/>
    <cellStyle name="Currency 3 5 2 3" xfId="3875" xr:uid="{5C17F293-7D4F-4DA9-AB77-B38F6E742C57}"/>
    <cellStyle name="Currency 3 5 2 3 2" xfId="9511" xr:uid="{5FFF99F1-33E3-48F4-BDB5-BC04638CCA41}"/>
    <cellStyle name="Currency 3 5 2 4" xfId="6701" xr:uid="{7909276E-DDE7-4FF8-B6B3-F3E78A1DC2DA}"/>
    <cellStyle name="Currency 3 5 3" xfId="1770" xr:uid="{DCFEC7D8-4106-4DA8-AE1A-B66B430F4D13}"/>
    <cellStyle name="Currency 3 5 3 2" xfId="4580" xr:uid="{292253A5-DF53-4761-A2D8-EDD13CF6D89C}"/>
    <cellStyle name="Currency 3 5 3 2 2" xfId="10216" xr:uid="{8077607B-827D-454D-95D9-B6EB617E3BE3}"/>
    <cellStyle name="Currency 3 5 3 3" xfId="7406" xr:uid="{B0B09E87-2F14-4008-A29E-9725F64956A4}"/>
    <cellStyle name="Currency 3 5 4" xfId="3179" xr:uid="{DAFCB02D-0068-4C15-A6FC-A6991A70E986}"/>
    <cellStyle name="Currency 3 5 4 2" xfId="8815" xr:uid="{6142E0CA-955F-4832-8E24-94E40A8A9C72}"/>
    <cellStyle name="Currency 3 5 5" xfId="6005" xr:uid="{4F21874F-AAF1-442B-8436-073398073484}"/>
    <cellStyle name="Currency 3 6" xfId="721" xr:uid="{8DED3F11-FAC5-4BF6-84CB-44DA27A72549}"/>
    <cellStyle name="Currency 3 6 2" xfId="2122" xr:uid="{563AB20E-1068-4915-9873-EA560589ADA4}"/>
    <cellStyle name="Currency 3 6 2 2" xfId="4932" xr:uid="{2B2AE2B0-24D3-43D6-9410-374AF99620F8}"/>
    <cellStyle name="Currency 3 6 2 2 2" xfId="10568" xr:uid="{810C765B-D8B4-43AA-A10A-D0897B4B6202}"/>
    <cellStyle name="Currency 3 6 2 3" xfId="7758" xr:uid="{9E8B72E2-14C2-4702-9C7F-D0506A29A2AB}"/>
    <cellStyle name="Currency 3 6 3" xfId="3531" xr:uid="{BDF4C199-BD4E-4014-ADCD-2DC6C94B7961}"/>
    <cellStyle name="Currency 3 6 3 2" xfId="9167" xr:uid="{417DC089-310D-4028-B425-B3ED6F812E6E}"/>
    <cellStyle name="Currency 3 6 4" xfId="6357" xr:uid="{B52AD3AA-8A39-4826-9915-53D39F8AAF41}"/>
    <cellStyle name="Currency 3 7" xfId="1426" xr:uid="{985EA282-9B8B-4149-8A35-72F1947AACBB}"/>
    <cellStyle name="Currency 3 7 2" xfId="4236" xr:uid="{1B02CCDD-592A-46C0-B636-1B6809818A35}"/>
    <cellStyle name="Currency 3 7 2 2" xfId="9872" xr:uid="{D8B9532B-7010-400B-A999-9B313CE571AC}"/>
    <cellStyle name="Currency 3 7 3" xfId="7062" xr:uid="{1DE42061-1338-4335-87FE-E84FA3F4B6F0}"/>
    <cellStyle name="Currency 3 8" xfId="2835" xr:uid="{14ADE9D2-317D-4C9E-A237-0E97872688FE}"/>
    <cellStyle name="Currency 3 8 2" xfId="8471" xr:uid="{EB6E364E-3541-46A6-BF5D-36D94180A297}"/>
    <cellStyle name="Currency 3 9" xfId="5661" xr:uid="{0277DD7D-9582-48A6-A74A-CF8AA86B9032}"/>
    <cellStyle name="Currency 4" xfId="35" xr:uid="{5B305569-5180-4E51-BF85-E7F94FA51126}"/>
    <cellStyle name="Currency 4 2" xfId="115" xr:uid="{FD483DFF-B55C-45AF-8108-1E00C0FE3C8A}"/>
    <cellStyle name="Currency 4 2 2" xfId="287" xr:uid="{DBB27C54-3D51-425A-B66B-C9A4F77D9F08}"/>
    <cellStyle name="Currency 4 2 2 2" xfId="631" xr:uid="{8E774FDB-9570-483D-B9B4-0D0EC06B2E81}"/>
    <cellStyle name="Currency 4 2 2 2 2" xfId="1327" xr:uid="{3070DC86-11AB-4473-AC1B-8AAD4C75E935}"/>
    <cellStyle name="Currency 4 2 2 2 2 2" xfId="2728" xr:uid="{BC9F6ED0-8020-46ED-9D0B-A22DA38BE00A}"/>
    <cellStyle name="Currency 4 2 2 2 2 2 2" xfId="5538" xr:uid="{8104C54F-F0B2-4C3C-8492-24D05D34316C}"/>
    <cellStyle name="Currency 4 2 2 2 2 2 2 2" xfId="11174" xr:uid="{0B981B7E-F23D-469B-A3E5-FEC10F6B34B6}"/>
    <cellStyle name="Currency 4 2 2 2 2 2 3" xfId="8364" xr:uid="{6D91A7A5-4617-4E33-B14B-CE5D66BA7BF3}"/>
    <cellStyle name="Currency 4 2 2 2 2 3" xfId="4137" xr:uid="{8CCAAE1F-0DAC-4538-BCAB-6F2CAE2298A6}"/>
    <cellStyle name="Currency 4 2 2 2 2 3 2" xfId="9773" xr:uid="{AD382D6B-50C7-49B3-813D-43EE9879B8DB}"/>
    <cellStyle name="Currency 4 2 2 2 2 4" xfId="6963" xr:uid="{16976059-6B88-4C07-870A-32C3F2D8C693}"/>
    <cellStyle name="Currency 4 2 2 2 3" xfId="2032" xr:uid="{4A5962C2-18CF-4458-8A1D-918B6F97B26F}"/>
    <cellStyle name="Currency 4 2 2 2 3 2" xfId="4842" xr:uid="{25402BF4-CB40-440F-AC3B-8F3BFEED9535}"/>
    <cellStyle name="Currency 4 2 2 2 3 2 2" xfId="10478" xr:uid="{436AD7B1-8568-4193-9AB2-5C225DDDF9CA}"/>
    <cellStyle name="Currency 4 2 2 2 3 3" xfId="7668" xr:uid="{4184A6B7-678E-45F2-8F30-34C7444ED679}"/>
    <cellStyle name="Currency 4 2 2 2 4" xfId="3441" xr:uid="{166D1B6F-57E9-4B16-BA2D-815A6D8E8BBB}"/>
    <cellStyle name="Currency 4 2 2 2 4 2" xfId="9077" xr:uid="{F1DB995B-DDD5-4F81-9274-210D179C5012}"/>
    <cellStyle name="Currency 4 2 2 2 5" xfId="6267" xr:uid="{1BD63FD6-34C4-419F-B633-EDB9D6324F63}"/>
    <cellStyle name="Currency 4 2 2 3" xfId="983" xr:uid="{87966F12-571D-437A-B91E-D23270EE4DF2}"/>
    <cellStyle name="Currency 4 2 2 3 2" xfId="2384" xr:uid="{43B1F8BD-A151-4F5A-9FC1-E088FD5E8B55}"/>
    <cellStyle name="Currency 4 2 2 3 2 2" xfId="5194" xr:uid="{F6EFD963-0880-41C9-BCF4-45B999384C60}"/>
    <cellStyle name="Currency 4 2 2 3 2 2 2" xfId="10830" xr:uid="{7E59B71A-414E-4205-B8AB-BC648233A212}"/>
    <cellStyle name="Currency 4 2 2 3 2 3" xfId="8020" xr:uid="{80E405CD-D1A5-4558-81D8-B91A7191BB51}"/>
    <cellStyle name="Currency 4 2 2 3 3" xfId="3793" xr:uid="{2A0A53C1-63EA-414F-9D44-03A99878B434}"/>
    <cellStyle name="Currency 4 2 2 3 3 2" xfId="9429" xr:uid="{CEF51FA5-E247-4B0E-B8DF-C3A39BFD0186}"/>
    <cellStyle name="Currency 4 2 2 3 4" xfId="6619" xr:uid="{01E0FBD1-B6F8-42B9-A02E-16012EF52B31}"/>
    <cellStyle name="Currency 4 2 2 4" xfId="1688" xr:uid="{8E30E3CD-8F83-4101-8484-BF2B9C708F78}"/>
    <cellStyle name="Currency 4 2 2 4 2" xfId="4498" xr:uid="{65DD59F6-E469-4D6B-B984-1961EB3EBD14}"/>
    <cellStyle name="Currency 4 2 2 4 2 2" xfId="10134" xr:uid="{B0BECD49-CE45-46B6-BC34-2AA48D37BC77}"/>
    <cellStyle name="Currency 4 2 2 4 3" xfId="7324" xr:uid="{0ECA88AB-0FF1-4450-A9FC-660FEE210AF4}"/>
    <cellStyle name="Currency 4 2 2 5" xfId="3097" xr:uid="{F8D46089-8C20-4327-9BAC-012D97D6EF5C}"/>
    <cellStyle name="Currency 4 2 2 5 2" xfId="8733" xr:uid="{3C715A40-222B-4F7D-8ABC-FAEB3679B3C1}"/>
    <cellStyle name="Currency 4 2 2 6" xfId="5923" xr:uid="{9EC8D6E3-9A1B-4A65-959A-74A263D73C39}"/>
    <cellStyle name="Currency 4 2 3" xfId="459" xr:uid="{7A75180E-B9FC-4E3E-A957-DBFCEC1E8276}"/>
    <cellStyle name="Currency 4 2 3 2" xfId="1155" xr:uid="{04090F5D-EDCE-474B-B21E-9D63ABC9882B}"/>
    <cellStyle name="Currency 4 2 3 2 2" xfId="2556" xr:uid="{AE804206-CC2C-4DF0-A395-E62F346B1A71}"/>
    <cellStyle name="Currency 4 2 3 2 2 2" xfId="5366" xr:uid="{CC74376B-8226-49EE-8C53-7C56F601B801}"/>
    <cellStyle name="Currency 4 2 3 2 2 2 2" xfId="11002" xr:uid="{D293BA08-8BB5-43D5-8EE4-7C23BD876778}"/>
    <cellStyle name="Currency 4 2 3 2 2 3" xfId="8192" xr:uid="{E29F2C6F-2A5B-4FAA-84F6-7ACF86986A86}"/>
    <cellStyle name="Currency 4 2 3 2 3" xfId="3965" xr:uid="{1138158A-B160-49D0-95A8-24D8823C504D}"/>
    <cellStyle name="Currency 4 2 3 2 3 2" xfId="9601" xr:uid="{79051459-5060-4B4C-8364-7EBF150BA905}"/>
    <cellStyle name="Currency 4 2 3 2 4" xfId="6791" xr:uid="{E1F30E40-03BC-4D52-913C-91ABA14489C6}"/>
    <cellStyle name="Currency 4 2 3 3" xfId="1860" xr:uid="{03A98EB7-1FCC-4F6E-8363-FE3A8893DA04}"/>
    <cellStyle name="Currency 4 2 3 3 2" xfId="4670" xr:uid="{2358F1A4-9020-4D99-9DE6-C55416BB9F3A}"/>
    <cellStyle name="Currency 4 2 3 3 2 2" xfId="10306" xr:uid="{E61BF8CD-3FAD-4407-98D6-53A20F894CB2}"/>
    <cellStyle name="Currency 4 2 3 3 3" xfId="7496" xr:uid="{CF32FFD4-B1EA-4A54-9561-6EF08A81A0D8}"/>
    <cellStyle name="Currency 4 2 3 4" xfId="3269" xr:uid="{31F40F43-0A73-46D3-BDB7-1964255C6A0E}"/>
    <cellStyle name="Currency 4 2 3 4 2" xfId="8905" xr:uid="{1BA91FEB-E16D-49FC-B7F9-3F98037DF963}"/>
    <cellStyle name="Currency 4 2 3 5" xfId="6095" xr:uid="{551D931D-64DB-4312-9451-785F2DABBACC}"/>
    <cellStyle name="Currency 4 2 4" xfId="811" xr:uid="{A6E9BA2A-9CE1-4B48-AD5B-849A91F55858}"/>
    <cellStyle name="Currency 4 2 4 2" xfId="2212" xr:uid="{5E773F6C-5424-40AD-89B7-910B1A70F034}"/>
    <cellStyle name="Currency 4 2 4 2 2" xfId="5022" xr:uid="{18ED77ED-2B7B-43BE-8365-2A7DA538D717}"/>
    <cellStyle name="Currency 4 2 4 2 2 2" xfId="10658" xr:uid="{89F5C1F5-2423-4568-90EE-627F0ACB5CC2}"/>
    <cellStyle name="Currency 4 2 4 2 3" xfId="7848" xr:uid="{33FCC018-14DB-4706-8059-86495FDDA143}"/>
    <cellStyle name="Currency 4 2 4 3" xfId="3621" xr:uid="{D620193A-DCA2-4129-9503-7B23BFB487F7}"/>
    <cellStyle name="Currency 4 2 4 3 2" xfId="9257" xr:uid="{4D8D424D-39BE-4EC3-AA57-773313CFD2ED}"/>
    <cellStyle name="Currency 4 2 4 4" xfId="6447" xr:uid="{7C28D33F-2AA1-4633-B295-DA15BB790984}"/>
    <cellStyle name="Currency 4 2 5" xfId="1516" xr:uid="{5CE3CA83-FD19-4B8B-B238-720160475253}"/>
    <cellStyle name="Currency 4 2 5 2" xfId="4326" xr:uid="{70CE3769-1B95-41DD-89C6-F4D6A6A01C60}"/>
    <cellStyle name="Currency 4 2 5 2 2" xfId="9962" xr:uid="{98F6EADB-23B4-45ED-A6B5-03206A190CE7}"/>
    <cellStyle name="Currency 4 2 5 3" xfId="7152" xr:uid="{D64E381E-26EB-4AA4-8D00-C281D424093F}"/>
    <cellStyle name="Currency 4 2 6" xfId="2925" xr:uid="{B2676380-B6E5-4305-ACB3-07046C8068DB}"/>
    <cellStyle name="Currency 4 2 6 2" xfId="8561" xr:uid="{4CF017F2-9E83-462C-B002-6C6F04DB949C}"/>
    <cellStyle name="Currency 4 2 7" xfId="5751" xr:uid="{2F893211-DDCD-45EC-8BB7-C864D897F290}"/>
    <cellStyle name="Currency 4 3" xfId="207" xr:uid="{A404AB74-22A7-401A-ADC8-B5C6E0C2A8E5}"/>
    <cellStyle name="Currency 4 3 2" xfId="551" xr:uid="{593165CA-83B2-4E54-A0B1-EBEB3FD93A19}"/>
    <cellStyle name="Currency 4 3 2 2" xfId="1247" xr:uid="{99B8BB75-FA09-4852-BF56-D37BB5CB8685}"/>
    <cellStyle name="Currency 4 3 2 2 2" xfId="2648" xr:uid="{12FCF7C3-91FC-449F-85AA-650E273068E5}"/>
    <cellStyle name="Currency 4 3 2 2 2 2" xfId="5458" xr:uid="{D50869E4-8580-4DB6-85A0-1BD23006F395}"/>
    <cellStyle name="Currency 4 3 2 2 2 2 2" xfId="11094" xr:uid="{0A14DFFC-E88D-44DE-BB86-88CBC50BBD63}"/>
    <cellStyle name="Currency 4 3 2 2 2 3" xfId="8284" xr:uid="{230EB4DD-EFAC-4262-AB55-A69EDE4876E0}"/>
    <cellStyle name="Currency 4 3 2 2 3" xfId="4057" xr:uid="{0DE28614-3FAD-426F-8F05-CF6C832C5E81}"/>
    <cellStyle name="Currency 4 3 2 2 3 2" xfId="9693" xr:uid="{039503E9-3DEA-44C1-83C4-12F57D3790C9}"/>
    <cellStyle name="Currency 4 3 2 2 4" xfId="6883" xr:uid="{BCB2798E-F4C7-42F7-8778-3D8A0501092C}"/>
    <cellStyle name="Currency 4 3 2 3" xfId="1952" xr:uid="{E927D9FC-CF03-4B77-8F32-909EBACE49C3}"/>
    <cellStyle name="Currency 4 3 2 3 2" xfId="4762" xr:uid="{2D218F3D-C903-49F5-965C-5DF44912CB98}"/>
    <cellStyle name="Currency 4 3 2 3 2 2" xfId="10398" xr:uid="{4C163FB6-4273-4F32-AC2B-974DDF88C623}"/>
    <cellStyle name="Currency 4 3 2 3 3" xfId="7588" xr:uid="{5979ED19-C30E-4123-B3E7-2A478C7EA857}"/>
    <cellStyle name="Currency 4 3 2 4" xfId="3361" xr:uid="{506F5CBB-C1DC-47D9-9C37-EB111911DFAE}"/>
    <cellStyle name="Currency 4 3 2 4 2" xfId="8997" xr:uid="{F6B5CE7C-E021-4E27-8059-9710D85821AE}"/>
    <cellStyle name="Currency 4 3 2 5" xfId="6187" xr:uid="{F68761AF-2327-4592-8047-6F7A6D7A9683}"/>
    <cellStyle name="Currency 4 3 3" xfId="903" xr:uid="{45A8C649-0320-45BD-BB90-2B4F2EEC8D2F}"/>
    <cellStyle name="Currency 4 3 3 2" xfId="2304" xr:uid="{8DE8D385-6761-477B-98F1-A3C87987EBDF}"/>
    <cellStyle name="Currency 4 3 3 2 2" xfId="5114" xr:uid="{9679E4D9-C752-43C8-8BC0-7093498C07BF}"/>
    <cellStyle name="Currency 4 3 3 2 2 2" xfId="10750" xr:uid="{318FA7EB-F0B5-4879-B63F-11E52F79BE64}"/>
    <cellStyle name="Currency 4 3 3 2 3" xfId="7940" xr:uid="{748EF1DC-9599-496B-A295-6B07CB5E25F4}"/>
    <cellStyle name="Currency 4 3 3 3" xfId="3713" xr:uid="{8D58A3C2-D525-455A-9792-04C0D4E2D706}"/>
    <cellStyle name="Currency 4 3 3 3 2" xfId="9349" xr:uid="{FDF65A80-52B1-4581-B8FA-1FF0722A480A}"/>
    <cellStyle name="Currency 4 3 3 4" xfId="6539" xr:uid="{01168005-E3D6-4CB6-89DF-F3FE21B48A12}"/>
    <cellStyle name="Currency 4 3 4" xfId="1608" xr:uid="{B4F9F23E-D585-44BB-B88F-315A1620D0A8}"/>
    <cellStyle name="Currency 4 3 4 2" xfId="4418" xr:uid="{AF4A53AC-C6CA-4AF5-BBE0-0AB955894E87}"/>
    <cellStyle name="Currency 4 3 4 2 2" xfId="10054" xr:uid="{FB9BFA2A-648A-48FA-88C9-ED4A34C36C91}"/>
    <cellStyle name="Currency 4 3 4 3" xfId="7244" xr:uid="{964B7EC0-8841-4BAB-A0D1-FC25AF1742C8}"/>
    <cellStyle name="Currency 4 3 5" xfId="3017" xr:uid="{BAC98EDB-6307-42A2-966B-C7259E2D90F4}"/>
    <cellStyle name="Currency 4 3 5 2" xfId="8653" xr:uid="{04C7373B-285B-43E7-A2EE-919E88F01DB9}"/>
    <cellStyle name="Currency 4 3 6" xfId="5843" xr:uid="{6B3A1DFA-400B-49D3-9894-AE0C6A9A5334}"/>
    <cellStyle name="Currency 4 4" xfId="379" xr:uid="{45A7D91A-86EF-4999-AB84-99862B7CDB4B}"/>
    <cellStyle name="Currency 4 4 2" xfId="1075" xr:uid="{29F5BEB0-2C0F-4F72-A815-1C1CCB977739}"/>
    <cellStyle name="Currency 4 4 2 2" xfId="2476" xr:uid="{32173629-D5A9-42F3-8146-C39C78B1BE6A}"/>
    <cellStyle name="Currency 4 4 2 2 2" xfId="5286" xr:uid="{1E05E906-F14A-4DD7-B64D-DF6FE05B71EF}"/>
    <cellStyle name="Currency 4 4 2 2 2 2" xfId="10922" xr:uid="{258650D9-77A2-4137-BC8F-46466ADA6AE5}"/>
    <cellStyle name="Currency 4 4 2 2 3" xfId="8112" xr:uid="{43FFAAF4-7CEB-47A5-B13D-5390059957F2}"/>
    <cellStyle name="Currency 4 4 2 3" xfId="3885" xr:uid="{4F5D8D81-9A46-49CA-B133-5916698CA4AB}"/>
    <cellStyle name="Currency 4 4 2 3 2" xfId="9521" xr:uid="{1A4947D5-FD06-49D4-8CD7-A682337A7FE6}"/>
    <cellStyle name="Currency 4 4 2 4" xfId="6711" xr:uid="{4B374DF9-0B37-40C3-85CF-B81CAD49E1EF}"/>
    <cellStyle name="Currency 4 4 3" xfId="1780" xr:uid="{883BFFA1-971A-4631-A28A-DCCF0FC8674E}"/>
    <cellStyle name="Currency 4 4 3 2" xfId="4590" xr:uid="{7179E042-B562-4AE9-9992-59ABA704A5E2}"/>
    <cellStyle name="Currency 4 4 3 2 2" xfId="10226" xr:uid="{89209687-D027-4F17-A5D5-4CA04AC47FCA}"/>
    <cellStyle name="Currency 4 4 3 3" xfId="7416" xr:uid="{39E0B476-AD9E-4894-9A21-BCFE131EC884}"/>
    <cellStyle name="Currency 4 4 4" xfId="3189" xr:uid="{9E343FCD-28D7-4AF5-957C-79D9A831B969}"/>
    <cellStyle name="Currency 4 4 4 2" xfId="8825" xr:uid="{EB5577F8-3F8D-4039-9371-F3757746B915}"/>
    <cellStyle name="Currency 4 4 5" xfId="6015" xr:uid="{1FB95C0F-4B3C-49C2-A375-5CB9D1FA3AFB}"/>
    <cellStyle name="Currency 4 5" xfId="731" xr:uid="{2CBBC626-F1D0-4792-B81C-BE0F705F8FF2}"/>
    <cellStyle name="Currency 4 5 2" xfId="2132" xr:uid="{D7252E2C-3341-47F0-B7BE-B466121CD23A}"/>
    <cellStyle name="Currency 4 5 2 2" xfId="4942" xr:uid="{4A2FA67A-D5B3-4E39-80CB-5FB37FA24BD8}"/>
    <cellStyle name="Currency 4 5 2 2 2" xfId="10578" xr:uid="{5323086D-67C3-4A15-91AD-D3C9357DCC67}"/>
    <cellStyle name="Currency 4 5 2 3" xfId="7768" xr:uid="{768FB2BA-AB74-4E4A-86F5-02CEF8B4E4C7}"/>
    <cellStyle name="Currency 4 5 3" xfId="3541" xr:uid="{6BDBE442-0D34-4D30-A193-844C7900CA26}"/>
    <cellStyle name="Currency 4 5 3 2" xfId="9177" xr:uid="{30755517-95A8-4B2C-A2CF-B350A03F7600}"/>
    <cellStyle name="Currency 4 5 4" xfId="6367" xr:uid="{286ED8D5-E0EC-4C95-947E-EB00491AB107}"/>
    <cellStyle name="Currency 4 6" xfId="1436" xr:uid="{2BD8B84D-DC61-41B5-BAD0-B53BC21913A4}"/>
    <cellStyle name="Currency 4 6 2" xfId="4246" xr:uid="{2138B541-39C9-4780-A49B-370BA2DC39E6}"/>
    <cellStyle name="Currency 4 6 2 2" xfId="9882" xr:uid="{88421214-E2C5-4908-99BD-3DB5E8D06516}"/>
    <cellStyle name="Currency 4 6 3" xfId="7072" xr:uid="{9B138344-C297-460E-A01E-BBC8B0BDBB6E}"/>
    <cellStyle name="Currency 4 7" xfId="2845" xr:uid="{DFC4ED68-7C17-437B-9646-948328DA8D20}"/>
    <cellStyle name="Currency 4 7 2" xfId="8481" xr:uid="{4A1177A1-BFAA-4753-B83A-6A8514B45548}"/>
    <cellStyle name="Currency 4 8" xfId="5671" xr:uid="{E7366F6B-BCF5-43D6-B9E5-1D523087677A}"/>
    <cellStyle name="Currency 5" xfId="66" xr:uid="{123CDACC-FDA0-4BD4-984A-960AE8C4DBD6}"/>
    <cellStyle name="Currency 5 2" xfId="146" xr:uid="{DA50362A-2CDF-4609-8A91-F563CEDB024D}"/>
    <cellStyle name="Currency 5 2 2" xfId="318" xr:uid="{F3BDB3B3-FAC8-4A27-9E61-AFE581265D1E}"/>
    <cellStyle name="Currency 5 2 2 2" xfId="662" xr:uid="{995A917B-FA62-4116-B078-BEE7CC8FD4D8}"/>
    <cellStyle name="Currency 5 2 2 2 2" xfId="1358" xr:uid="{6302D20F-3C93-4DF0-8829-25C430FAC8E5}"/>
    <cellStyle name="Currency 5 2 2 2 2 2" xfId="2759" xr:uid="{B6612A4F-67E8-4B37-9115-4EDABE843BC0}"/>
    <cellStyle name="Currency 5 2 2 2 2 2 2" xfId="5569" xr:uid="{0DAB1555-C98D-4DFF-977A-4A9CB1DB5BF4}"/>
    <cellStyle name="Currency 5 2 2 2 2 2 2 2" xfId="11205" xr:uid="{848F2961-BBFC-462A-9AEE-2076E446878B}"/>
    <cellStyle name="Currency 5 2 2 2 2 2 3" xfId="8395" xr:uid="{08E896F2-CD54-4BC0-A1FF-74CC49CE4AA5}"/>
    <cellStyle name="Currency 5 2 2 2 2 3" xfId="4168" xr:uid="{720208D4-1753-4D37-A24A-2B9B15F6C280}"/>
    <cellStyle name="Currency 5 2 2 2 2 3 2" xfId="9804" xr:uid="{ABCD3D8B-8804-40C5-9070-163C35A26F0A}"/>
    <cellStyle name="Currency 5 2 2 2 2 4" xfId="6994" xr:uid="{A90EB8AD-DD9C-4ED8-9915-15DB34F6CE1E}"/>
    <cellStyle name="Currency 5 2 2 2 3" xfId="2063" xr:uid="{EE51456E-5E66-4CE9-8766-88FED3002B8C}"/>
    <cellStyle name="Currency 5 2 2 2 3 2" xfId="4873" xr:uid="{59E67D80-F442-4239-A9F9-D44A74116B82}"/>
    <cellStyle name="Currency 5 2 2 2 3 2 2" xfId="10509" xr:uid="{5F7B5EA5-753A-4DC0-B18E-914069783D77}"/>
    <cellStyle name="Currency 5 2 2 2 3 3" xfId="7699" xr:uid="{0C05A52E-2792-4F79-9500-E5D402D2BD20}"/>
    <cellStyle name="Currency 5 2 2 2 4" xfId="3472" xr:uid="{EA9981E2-72E5-4CAE-A917-6DE576FE5BD0}"/>
    <cellStyle name="Currency 5 2 2 2 4 2" xfId="9108" xr:uid="{5B0F90D8-6FA6-4C88-91A3-69C9C6F9F12F}"/>
    <cellStyle name="Currency 5 2 2 2 5" xfId="6298" xr:uid="{D45E930E-1A0C-41FE-A00A-8A98EE4314DF}"/>
    <cellStyle name="Currency 5 2 2 3" xfId="1014" xr:uid="{F991314C-C56C-406E-BB74-928A25B31313}"/>
    <cellStyle name="Currency 5 2 2 3 2" xfId="2415" xr:uid="{CBED364C-99F5-4B08-A6B4-CC8D2611ED02}"/>
    <cellStyle name="Currency 5 2 2 3 2 2" xfId="5225" xr:uid="{AE9C2D56-419B-4F2E-B4DE-A1DE9520E8BB}"/>
    <cellStyle name="Currency 5 2 2 3 2 2 2" xfId="10861" xr:uid="{A0995BD3-6814-44F7-A357-95D6C0AAE186}"/>
    <cellStyle name="Currency 5 2 2 3 2 3" xfId="8051" xr:uid="{5F29EDD4-FE1E-4A7A-8FCC-23B79AE4606F}"/>
    <cellStyle name="Currency 5 2 2 3 3" xfId="3824" xr:uid="{2560B069-6383-425A-AC5D-51C07F4A044C}"/>
    <cellStyle name="Currency 5 2 2 3 3 2" xfId="9460" xr:uid="{3989A7FA-1D0A-49FA-9DC1-3C6F13DFF144}"/>
    <cellStyle name="Currency 5 2 2 3 4" xfId="6650" xr:uid="{7885EEB6-5EC7-4B23-92BF-E898C2EC8D52}"/>
    <cellStyle name="Currency 5 2 2 4" xfId="1719" xr:uid="{5E7340ED-CBC9-44E0-9624-0A379268B41C}"/>
    <cellStyle name="Currency 5 2 2 4 2" xfId="4529" xr:uid="{BB72B4D9-FE0A-4EE9-AE5D-0DA568E1E3FC}"/>
    <cellStyle name="Currency 5 2 2 4 2 2" xfId="10165" xr:uid="{2B95497D-BD9D-4D64-9E66-B84718377767}"/>
    <cellStyle name="Currency 5 2 2 4 3" xfId="7355" xr:uid="{F2A3DBE4-4C2D-46D1-9C35-4DAB68482D35}"/>
    <cellStyle name="Currency 5 2 2 5" xfId="3128" xr:uid="{0C6E894B-3A5B-4AFA-9E3C-DB21A764D826}"/>
    <cellStyle name="Currency 5 2 2 5 2" xfId="8764" xr:uid="{4CEA50AE-773E-44B0-A4E5-1A0013C3D04D}"/>
    <cellStyle name="Currency 5 2 2 6" xfId="5954" xr:uid="{D863E6B9-0346-4EB5-B723-7A9A14D3311B}"/>
    <cellStyle name="Currency 5 2 3" xfId="490" xr:uid="{FAD54F6E-088D-4728-ACE5-DCC8D0EE30DA}"/>
    <cellStyle name="Currency 5 2 3 2" xfId="1186" xr:uid="{F03A74F0-C929-401B-84AD-8B525174E98D}"/>
    <cellStyle name="Currency 5 2 3 2 2" xfId="2587" xr:uid="{7881A5C5-DE76-4068-AEE4-897ACDF6FB41}"/>
    <cellStyle name="Currency 5 2 3 2 2 2" xfId="5397" xr:uid="{8618B7B2-1F9B-4DD1-890F-87854D07EADB}"/>
    <cellStyle name="Currency 5 2 3 2 2 2 2" xfId="11033" xr:uid="{E6821B15-CD68-4F24-AFF6-C7D9C1C3B6CB}"/>
    <cellStyle name="Currency 5 2 3 2 2 3" xfId="8223" xr:uid="{5E51D219-1D28-40BA-9CC0-7FA1F8A0D80D}"/>
    <cellStyle name="Currency 5 2 3 2 3" xfId="3996" xr:uid="{7A79F627-FDC5-453C-87E8-DB9802BC186D}"/>
    <cellStyle name="Currency 5 2 3 2 3 2" xfId="9632" xr:uid="{4A132BD6-E261-44F7-A758-D5C8961164E6}"/>
    <cellStyle name="Currency 5 2 3 2 4" xfId="6822" xr:uid="{949C0E27-D87A-49A7-8AB6-F79643C33FB2}"/>
    <cellStyle name="Currency 5 2 3 3" xfId="1891" xr:uid="{1A6BCBCB-18EA-4760-8939-25A773020CA4}"/>
    <cellStyle name="Currency 5 2 3 3 2" xfId="4701" xr:uid="{CB800510-8C92-43DB-ADF6-CC5CFAE5CF4E}"/>
    <cellStyle name="Currency 5 2 3 3 2 2" xfId="10337" xr:uid="{9C476275-B45B-4DD4-807C-BC05A747AC4A}"/>
    <cellStyle name="Currency 5 2 3 3 3" xfId="7527" xr:uid="{674C29CF-4275-46BD-8BD6-5A23118D4FDB}"/>
    <cellStyle name="Currency 5 2 3 4" xfId="3300" xr:uid="{3DE1DB16-7099-440A-AD41-7035F4AB66D8}"/>
    <cellStyle name="Currency 5 2 3 4 2" xfId="8936" xr:uid="{D1E179E1-FDC7-4573-8CF2-423E9E2A7411}"/>
    <cellStyle name="Currency 5 2 3 5" xfId="6126" xr:uid="{84C24963-2146-40C0-BDB5-F2755C354CA0}"/>
    <cellStyle name="Currency 5 2 4" xfId="842" xr:uid="{3EDE26BB-BF77-4D8D-A04D-B73130304B3F}"/>
    <cellStyle name="Currency 5 2 4 2" xfId="2243" xr:uid="{1E8625B2-B805-48B2-8996-5C74B76529E5}"/>
    <cellStyle name="Currency 5 2 4 2 2" xfId="5053" xr:uid="{F96492D5-A0BF-43D1-8E3B-EE896A26AC78}"/>
    <cellStyle name="Currency 5 2 4 2 2 2" xfId="10689" xr:uid="{DC55C42C-0124-4D1D-879F-FC00E0F5D1F7}"/>
    <cellStyle name="Currency 5 2 4 2 3" xfId="7879" xr:uid="{7E634506-3694-433A-BE4B-4C898F011182}"/>
    <cellStyle name="Currency 5 2 4 3" xfId="3652" xr:uid="{E857CE28-89BF-4B13-A599-C8D5517CF936}"/>
    <cellStyle name="Currency 5 2 4 3 2" xfId="9288" xr:uid="{F57DDFEE-2F7E-41ED-B091-4C57D86E6A96}"/>
    <cellStyle name="Currency 5 2 4 4" xfId="6478" xr:uid="{B1D4182C-F1BD-4DC4-8070-63415A736C94}"/>
    <cellStyle name="Currency 5 2 5" xfId="1547" xr:uid="{D4E74E9E-A262-4622-9EF7-20C7E4734E12}"/>
    <cellStyle name="Currency 5 2 5 2" xfId="4357" xr:uid="{678BD778-DBCA-4F1A-B810-CA31C181924E}"/>
    <cellStyle name="Currency 5 2 5 2 2" xfId="9993" xr:uid="{FFF5FED4-509B-44CA-B63E-137713AE23C7}"/>
    <cellStyle name="Currency 5 2 5 3" xfId="7183" xr:uid="{04EF001D-366D-4C4E-A05A-8166F5386BCD}"/>
    <cellStyle name="Currency 5 2 6" xfId="2956" xr:uid="{C683DE26-9507-4BFD-B005-C187DFA0711F}"/>
    <cellStyle name="Currency 5 2 6 2" xfId="8592" xr:uid="{C9A5DFEA-D686-466F-AF4F-C975E7D2BC58}"/>
    <cellStyle name="Currency 5 2 7" xfId="5782" xr:uid="{5B1408A0-F86F-43BB-B7E1-6486498D9541}"/>
    <cellStyle name="Currency 5 3" xfId="238" xr:uid="{FEBEFD19-4D85-4A0C-B962-CD8ADDD900EE}"/>
    <cellStyle name="Currency 5 3 2" xfId="582" xr:uid="{6585D75A-DD84-45EF-A6CD-9A5822AB9394}"/>
    <cellStyle name="Currency 5 3 2 2" xfId="1278" xr:uid="{C18ADC29-B717-46E0-95FE-7654221CF09A}"/>
    <cellStyle name="Currency 5 3 2 2 2" xfId="2679" xr:uid="{5153E3EF-A2E8-486D-B033-D3CB1CEAEF47}"/>
    <cellStyle name="Currency 5 3 2 2 2 2" xfId="5489" xr:uid="{8C1444B8-D997-49C6-B9FF-C29B6C6D63D8}"/>
    <cellStyle name="Currency 5 3 2 2 2 2 2" xfId="11125" xr:uid="{EF9CC9B1-321D-4DE7-AD7C-275E5B05656D}"/>
    <cellStyle name="Currency 5 3 2 2 2 3" xfId="8315" xr:uid="{A0729AEB-0EDD-425D-B3FC-F36B8D6211B9}"/>
    <cellStyle name="Currency 5 3 2 2 3" xfId="4088" xr:uid="{1406A6DF-1EE9-4B44-835F-4DDDF1F15D38}"/>
    <cellStyle name="Currency 5 3 2 2 3 2" xfId="9724" xr:uid="{AEC4A3DF-FB9D-4728-8314-7328AEC5D9CB}"/>
    <cellStyle name="Currency 5 3 2 2 4" xfId="6914" xr:uid="{880ECB3D-9166-4FC1-A93E-349CE427964E}"/>
    <cellStyle name="Currency 5 3 2 3" xfId="1983" xr:uid="{9ED5A8D5-A973-45F9-929D-EC1CC8336DE1}"/>
    <cellStyle name="Currency 5 3 2 3 2" xfId="4793" xr:uid="{E538B7EA-6065-4BFB-AE31-36E22DF155BE}"/>
    <cellStyle name="Currency 5 3 2 3 2 2" xfId="10429" xr:uid="{C7935435-A9BC-4BE3-9A41-F6785EC65E2B}"/>
    <cellStyle name="Currency 5 3 2 3 3" xfId="7619" xr:uid="{F87E894C-506E-43C4-83DF-9C43F277C47A}"/>
    <cellStyle name="Currency 5 3 2 4" xfId="3392" xr:uid="{F0BA3CB3-1E9E-4D6F-92E3-3CE9AB1DEB88}"/>
    <cellStyle name="Currency 5 3 2 4 2" xfId="9028" xr:uid="{EE3F6D72-CA29-46B3-9EA4-1B990F10D348}"/>
    <cellStyle name="Currency 5 3 2 5" xfId="6218" xr:uid="{72186411-EFDC-44C3-AA73-5A5C0E284166}"/>
    <cellStyle name="Currency 5 3 3" xfId="934" xr:uid="{F5CCD862-0D76-48C7-BEEF-38354AF25566}"/>
    <cellStyle name="Currency 5 3 3 2" xfId="2335" xr:uid="{7DC05954-1FFF-4F46-84B9-138930DFDCB4}"/>
    <cellStyle name="Currency 5 3 3 2 2" xfId="5145" xr:uid="{A3A1CABC-8F36-403E-A69A-73038764BB3F}"/>
    <cellStyle name="Currency 5 3 3 2 2 2" xfId="10781" xr:uid="{2C0CB421-A3EF-4518-AFA6-44EBE1E64F43}"/>
    <cellStyle name="Currency 5 3 3 2 3" xfId="7971" xr:uid="{C87F7DAD-C853-4878-8DA1-B974E77DE6FF}"/>
    <cellStyle name="Currency 5 3 3 3" xfId="3744" xr:uid="{2BBADE1E-3D53-4E77-A638-62780BCB71EB}"/>
    <cellStyle name="Currency 5 3 3 3 2" xfId="9380" xr:uid="{D626819B-68D9-48E6-ADF8-B5D46A2A7725}"/>
    <cellStyle name="Currency 5 3 3 4" xfId="6570" xr:uid="{12BD33EE-D41D-4CA3-9681-C5124199C979}"/>
    <cellStyle name="Currency 5 3 4" xfId="1639" xr:uid="{ABAEB75E-B26C-407B-9D97-CA77E0C25DD7}"/>
    <cellStyle name="Currency 5 3 4 2" xfId="4449" xr:uid="{B921D333-6A00-413A-8D5D-CE072132D3B0}"/>
    <cellStyle name="Currency 5 3 4 2 2" xfId="10085" xr:uid="{2FEC061B-8046-443B-A2C7-E8144B073F19}"/>
    <cellStyle name="Currency 5 3 4 3" xfId="7275" xr:uid="{7F4B9DED-51C5-483E-BEDA-684F91A6011C}"/>
    <cellStyle name="Currency 5 3 5" xfId="3048" xr:uid="{30A6A27D-C880-4CC4-AD5A-4C5BA031D5CD}"/>
    <cellStyle name="Currency 5 3 5 2" xfId="8684" xr:uid="{968307F7-59EF-432C-8CA6-091AD20CAF97}"/>
    <cellStyle name="Currency 5 3 6" xfId="5874" xr:uid="{D626220B-CD35-4F75-802F-88FA3487509D}"/>
    <cellStyle name="Currency 5 4" xfId="410" xr:uid="{68BD0522-B0E8-4309-B21F-1018FD39FF58}"/>
    <cellStyle name="Currency 5 4 2" xfId="1106" xr:uid="{59B20D8F-A885-4201-BF68-A9CB0A7A45BA}"/>
    <cellStyle name="Currency 5 4 2 2" xfId="2507" xr:uid="{697EE34E-13DA-418C-826F-AE0FEB2379E1}"/>
    <cellStyle name="Currency 5 4 2 2 2" xfId="5317" xr:uid="{24019AF1-CCA8-46BC-B0F9-7D5D0C47F403}"/>
    <cellStyle name="Currency 5 4 2 2 2 2" xfId="10953" xr:uid="{6D202C9C-068E-4E10-B610-DDEE040C1009}"/>
    <cellStyle name="Currency 5 4 2 2 3" xfId="8143" xr:uid="{9D9BAB0C-6A8E-4478-903C-0E69DF21CF00}"/>
    <cellStyle name="Currency 5 4 2 3" xfId="3916" xr:uid="{556E2946-C0EC-4F12-A192-2CF6C405B86B}"/>
    <cellStyle name="Currency 5 4 2 3 2" xfId="9552" xr:uid="{D4ED26F5-3B24-4C28-95D2-BC1008F4A9A0}"/>
    <cellStyle name="Currency 5 4 2 4" xfId="6742" xr:uid="{6C50366D-FBBC-4C21-BA6E-995BA6EC5618}"/>
    <cellStyle name="Currency 5 4 3" xfId="1811" xr:uid="{3DB0AB48-4380-4954-88D5-0B3C839A85BA}"/>
    <cellStyle name="Currency 5 4 3 2" xfId="4621" xr:uid="{1BC72F1C-5671-4733-8A32-3AB9E4B71B7E}"/>
    <cellStyle name="Currency 5 4 3 2 2" xfId="10257" xr:uid="{289E1D38-85D6-49F5-9B90-1039E6F42F47}"/>
    <cellStyle name="Currency 5 4 3 3" xfId="7447" xr:uid="{10F6F2B1-0864-49A6-9121-7AE5E5332763}"/>
    <cellStyle name="Currency 5 4 4" xfId="3220" xr:uid="{2129A4A0-4730-4BD4-8F9A-0852D8E86DB0}"/>
    <cellStyle name="Currency 5 4 4 2" xfId="8856" xr:uid="{FBEFD8C5-1EA1-4271-B3A8-E1A6CAA52469}"/>
    <cellStyle name="Currency 5 4 5" xfId="6046" xr:uid="{6694383B-EE6E-4FE0-AFA1-B1E7F7DB8837}"/>
    <cellStyle name="Currency 5 5" xfId="762" xr:uid="{AD901E8B-112C-403C-8EFB-C27D139091F8}"/>
    <cellStyle name="Currency 5 5 2" xfId="2163" xr:uid="{E2359210-64F0-4BE0-BE20-52A92A50F1D6}"/>
    <cellStyle name="Currency 5 5 2 2" xfId="4973" xr:uid="{027A76E5-25F2-4AD8-805E-4B5883B1466D}"/>
    <cellStyle name="Currency 5 5 2 2 2" xfId="10609" xr:uid="{503E29F2-2C0C-4C4F-99D4-B3F5E1379E1C}"/>
    <cellStyle name="Currency 5 5 2 3" xfId="7799" xr:uid="{C19EBF3F-7C47-447E-B37E-190740E9DE3C}"/>
    <cellStyle name="Currency 5 5 3" xfId="3572" xr:uid="{E1A0DBA2-BE48-48BB-AAE1-F837D7F18774}"/>
    <cellStyle name="Currency 5 5 3 2" xfId="9208" xr:uid="{49AFD38A-8152-4E0C-B04C-04AD74301DEE}"/>
    <cellStyle name="Currency 5 5 4" xfId="6398" xr:uid="{D9231B09-51D3-4FEE-AD30-DFE25CA916B4}"/>
    <cellStyle name="Currency 5 6" xfId="1467" xr:uid="{B46DFF78-844F-45B2-B40E-C553513AABB3}"/>
    <cellStyle name="Currency 5 6 2" xfId="4277" xr:uid="{734FCE36-A7FA-4B1D-B1BA-FBD8D666A8D9}"/>
    <cellStyle name="Currency 5 6 2 2" xfId="9913" xr:uid="{D24DF875-6502-4B93-9225-660270EC2D67}"/>
    <cellStyle name="Currency 5 6 3" xfId="7103" xr:uid="{E4CA97C0-F694-4961-A12A-12FBE4E4B172}"/>
    <cellStyle name="Currency 5 7" xfId="2876" xr:uid="{3ED0559E-7753-4107-B6CE-E3C203F1E3B8}"/>
    <cellStyle name="Currency 5 7 2" xfId="8512" xr:uid="{6E72BEC5-AA4D-4474-AE7C-DD1F79519F49}"/>
    <cellStyle name="Currency 5 8" xfId="5702" xr:uid="{840E6FA8-995E-4477-9819-6438A4684892}"/>
    <cellStyle name="Currency 6" xfId="83" xr:uid="{F3A7F145-6D6D-4EFD-AA9C-2167BD0E8E46}"/>
    <cellStyle name="Currency 6 2" xfId="255" xr:uid="{880F23FA-4119-436E-9647-2D2685643A90}"/>
    <cellStyle name="Currency 6 2 2" xfId="599" xr:uid="{A775E85F-06DE-4391-9191-781D40757E87}"/>
    <cellStyle name="Currency 6 2 2 2" xfId="1295" xr:uid="{E77FE93A-62B3-4BC2-8D50-604DDBF71CB2}"/>
    <cellStyle name="Currency 6 2 2 2 2" xfId="2696" xr:uid="{5B435EFB-996F-422C-9F58-692895E5D169}"/>
    <cellStyle name="Currency 6 2 2 2 2 2" xfId="5506" xr:uid="{0F289F0D-BA20-4A08-A809-52369F6A7E5B}"/>
    <cellStyle name="Currency 6 2 2 2 2 2 2" xfId="11142" xr:uid="{25E52C16-DB24-4362-A6D2-677DAE56F4A7}"/>
    <cellStyle name="Currency 6 2 2 2 2 3" xfId="8332" xr:uid="{DFA1D6C2-93BA-47DB-A598-F0DA5D8A4815}"/>
    <cellStyle name="Currency 6 2 2 2 3" xfId="4105" xr:uid="{3DCF58BD-ACFD-4980-987A-ABE35BC3AF46}"/>
    <cellStyle name="Currency 6 2 2 2 3 2" xfId="9741" xr:uid="{1BDAA3A0-A6AA-42EE-845F-C33155EBE2E0}"/>
    <cellStyle name="Currency 6 2 2 2 4" xfId="6931" xr:uid="{CF09051D-E8EC-44D0-A55D-CA6F216D4C3D}"/>
    <cellStyle name="Currency 6 2 2 3" xfId="2000" xr:uid="{5505DFE8-1DD4-4E1F-8ED2-57C228CC9257}"/>
    <cellStyle name="Currency 6 2 2 3 2" xfId="4810" xr:uid="{7507CC20-E3C7-4DFD-892E-E71E2A5EA7D8}"/>
    <cellStyle name="Currency 6 2 2 3 2 2" xfId="10446" xr:uid="{C6543BD1-49B5-4008-9C7A-347580462D6E}"/>
    <cellStyle name="Currency 6 2 2 3 3" xfId="7636" xr:uid="{8C1BF507-C2FD-47D8-9704-C01887551DD0}"/>
    <cellStyle name="Currency 6 2 2 4" xfId="3409" xr:uid="{521A9954-600F-480C-8F07-00170C8CF2AB}"/>
    <cellStyle name="Currency 6 2 2 4 2" xfId="9045" xr:uid="{0A0071B5-8E1C-44C6-A1E5-FCB841E7176D}"/>
    <cellStyle name="Currency 6 2 2 5" xfId="6235" xr:uid="{2417D052-6C42-425E-8C82-78FF412B7692}"/>
    <cellStyle name="Currency 6 2 3" xfId="951" xr:uid="{34E7DF5A-451C-440C-8C7F-015B6B7F0463}"/>
    <cellStyle name="Currency 6 2 3 2" xfId="2352" xr:uid="{B9BD3151-8C1E-42DD-BA89-0CA71AF3763A}"/>
    <cellStyle name="Currency 6 2 3 2 2" xfId="5162" xr:uid="{7391B933-6A58-478F-8B05-553E2C960B91}"/>
    <cellStyle name="Currency 6 2 3 2 2 2" xfId="10798" xr:uid="{E4615648-BDC8-472F-8E84-EAFF39DEA71A}"/>
    <cellStyle name="Currency 6 2 3 2 3" xfId="7988" xr:uid="{DEA88650-9EEC-4724-A491-04EE4BB3BDD2}"/>
    <cellStyle name="Currency 6 2 3 3" xfId="3761" xr:uid="{3058AB7C-54DA-4D1E-ADD5-C5F7721BA048}"/>
    <cellStyle name="Currency 6 2 3 3 2" xfId="9397" xr:uid="{916E856F-B8F8-42F2-89AC-824A8C88662A}"/>
    <cellStyle name="Currency 6 2 3 4" xfId="6587" xr:uid="{5A0B1082-C523-436B-A6E6-FE3C068F5850}"/>
    <cellStyle name="Currency 6 2 4" xfId="1656" xr:uid="{020AB8AE-12EC-487C-A26E-6808B718BA6F}"/>
    <cellStyle name="Currency 6 2 4 2" xfId="4466" xr:uid="{29E09594-B138-4C2B-839C-79A53DA106D7}"/>
    <cellStyle name="Currency 6 2 4 2 2" xfId="10102" xr:uid="{7ACAA5FD-808A-4AD1-BBA3-CE554075CC2A}"/>
    <cellStyle name="Currency 6 2 4 3" xfId="7292" xr:uid="{2D7DDCE9-3C84-46F8-87BF-DC7864DD510A}"/>
    <cellStyle name="Currency 6 2 5" xfId="3065" xr:uid="{73C74380-A7FC-4551-8FF8-8435EE231B53}"/>
    <cellStyle name="Currency 6 2 5 2" xfId="8701" xr:uid="{21FADE7E-17EE-442E-AA19-5E26E7DEFF09}"/>
    <cellStyle name="Currency 6 2 6" xfId="5891" xr:uid="{E2FD6898-BF7F-43AC-BC3C-F0F13D2DDC87}"/>
    <cellStyle name="Currency 6 3" xfId="427" xr:uid="{79144702-C963-40ED-B39B-1DD244E20FF1}"/>
    <cellStyle name="Currency 6 3 2" xfId="1123" xr:uid="{184517B9-9600-4857-B49D-6212CAB0B82E}"/>
    <cellStyle name="Currency 6 3 2 2" xfId="2524" xr:uid="{3445264F-FE83-4C89-A6AE-500B1FFC3AB0}"/>
    <cellStyle name="Currency 6 3 2 2 2" xfId="5334" xr:uid="{3E42B8FA-9A50-4B4F-A59B-ACC31CCBCD33}"/>
    <cellStyle name="Currency 6 3 2 2 2 2" xfId="10970" xr:uid="{0F7B428F-51E8-4C86-922D-AAC001554DF7}"/>
    <cellStyle name="Currency 6 3 2 2 3" xfId="8160" xr:uid="{0B7A5375-45BD-41A1-B10F-B00E9EFBE11B}"/>
    <cellStyle name="Currency 6 3 2 3" xfId="3933" xr:uid="{BA4B2D89-B78B-4707-83E6-A5557B61E4E0}"/>
    <cellStyle name="Currency 6 3 2 3 2" xfId="9569" xr:uid="{528D256E-3F6D-4B78-A535-3F402C053219}"/>
    <cellStyle name="Currency 6 3 2 4" xfId="6759" xr:uid="{AB39C230-E31E-4E59-B51C-CE49F981B39C}"/>
    <cellStyle name="Currency 6 3 3" xfId="1828" xr:uid="{D2F9E63B-226A-469A-B2DC-431FC069509F}"/>
    <cellStyle name="Currency 6 3 3 2" xfId="4638" xr:uid="{58E9A5AF-1446-4511-BEDB-E1B960C22285}"/>
    <cellStyle name="Currency 6 3 3 2 2" xfId="10274" xr:uid="{6BF45218-152B-40CD-BDD6-F53554DD6490}"/>
    <cellStyle name="Currency 6 3 3 3" xfId="7464" xr:uid="{57225F64-0962-4E64-9028-119BAAF9DEDB}"/>
    <cellStyle name="Currency 6 3 4" xfId="3237" xr:uid="{F7356293-C2C6-4C00-9A37-216B97991F6F}"/>
    <cellStyle name="Currency 6 3 4 2" xfId="8873" xr:uid="{D88876BC-3E42-45AE-888F-588F8BB98692}"/>
    <cellStyle name="Currency 6 3 5" xfId="6063" xr:uid="{ABCE471D-30ED-4427-A1DC-4DC0A2756D08}"/>
    <cellStyle name="Currency 6 4" xfId="779" xr:uid="{C5A9A3CA-9F79-44F5-8AF6-5D22E9F0E200}"/>
    <cellStyle name="Currency 6 4 2" xfId="2180" xr:uid="{74836568-07C0-488B-BD0A-DF790B011762}"/>
    <cellStyle name="Currency 6 4 2 2" xfId="4990" xr:uid="{E3F80DEE-0C1F-4873-8018-27C07EAEE8B7}"/>
    <cellStyle name="Currency 6 4 2 2 2" xfId="10626" xr:uid="{4A4B298D-2C5E-4644-A32A-110AE5667CB7}"/>
    <cellStyle name="Currency 6 4 2 3" xfId="7816" xr:uid="{796427EE-27C8-4BAB-8324-2844B710D20A}"/>
    <cellStyle name="Currency 6 4 3" xfId="3589" xr:uid="{894F0332-6B65-45F9-854C-6A5C512F5F13}"/>
    <cellStyle name="Currency 6 4 3 2" xfId="9225" xr:uid="{5545CA40-C084-422F-81D0-8E30DAECFD02}"/>
    <cellStyle name="Currency 6 4 4" xfId="6415" xr:uid="{446C3A0E-CEC3-42A8-83D9-36D67EDADFFE}"/>
    <cellStyle name="Currency 6 5" xfId="1484" xr:uid="{5EAD9CC3-CC92-4A67-ACAE-6153468387FC}"/>
    <cellStyle name="Currency 6 5 2" xfId="4294" xr:uid="{532D026D-EFFB-4817-9A91-9CDF4DEAA018}"/>
    <cellStyle name="Currency 6 5 2 2" xfId="9930" xr:uid="{A653A49B-52DA-4F53-B0DE-672CF7D2C3EC}"/>
    <cellStyle name="Currency 6 5 3" xfId="7120" xr:uid="{76642096-6B0E-4DC1-812B-C5BD0AF6683A}"/>
    <cellStyle name="Currency 6 6" xfId="2893" xr:uid="{0194F439-774A-47A4-B52A-230772BCC416}"/>
    <cellStyle name="Currency 6 6 2" xfId="8529" xr:uid="{D8D33650-2F96-4DD2-95B6-A7C09E13FEF5}"/>
    <cellStyle name="Currency 6 7" xfId="5719" xr:uid="{771324F0-313A-405B-AF53-E91C14955A38}"/>
    <cellStyle name="Currency 7" xfId="161" xr:uid="{6B511634-B905-402F-A488-1FA659051A24}"/>
    <cellStyle name="Currency 7 2" xfId="333" xr:uid="{04540845-D32B-4BC6-B281-A56F536938E0}"/>
    <cellStyle name="Currency 7 2 2" xfId="677" xr:uid="{0704DF6A-8D77-49D6-97F7-7530A21DED2D}"/>
    <cellStyle name="Currency 7 2 2 2" xfId="1373" xr:uid="{BFB383D1-378B-44C9-91C2-D8E545B13EB6}"/>
    <cellStyle name="Currency 7 2 2 2 2" xfId="2774" xr:uid="{D0D94D2B-7A83-47A1-B644-EE94D79DA067}"/>
    <cellStyle name="Currency 7 2 2 2 2 2" xfId="5584" xr:uid="{A8F6ABED-589A-4B73-A43A-DCBF6B674935}"/>
    <cellStyle name="Currency 7 2 2 2 2 2 2" xfId="11220" xr:uid="{D63A3969-DF38-4BD4-A138-5BD0362574E6}"/>
    <cellStyle name="Currency 7 2 2 2 2 3" xfId="8410" xr:uid="{A80F2309-D8BD-4018-8159-A35500F8B7EF}"/>
    <cellStyle name="Currency 7 2 2 2 3" xfId="4183" xr:uid="{7D73995A-0C5B-43EB-836C-ED902ED43911}"/>
    <cellStyle name="Currency 7 2 2 2 3 2" xfId="9819" xr:uid="{EE37EBF5-4BF4-4C6F-B7E7-774BA762A59C}"/>
    <cellStyle name="Currency 7 2 2 2 4" xfId="7009" xr:uid="{35C24E22-1126-4A28-910D-0A4AF8E383B4}"/>
    <cellStyle name="Currency 7 2 2 3" xfId="2078" xr:uid="{6E93BCCE-F6C4-4C48-939D-EDCE915ED316}"/>
    <cellStyle name="Currency 7 2 2 3 2" xfId="4888" xr:uid="{B4E45035-CB46-459E-BEC4-CAD5FB2AA9FF}"/>
    <cellStyle name="Currency 7 2 2 3 2 2" xfId="10524" xr:uid="{C90F6321-DF43-4402-A929-10FCC774F3EF}"/>
    <cellStyle name="Currency 7 2 2 3 3" xfId="7714" xr:uid="{1DF93917-FDE3-47FF-B209-38CBB388B1DC}"/>
    <cellStyle name="Currency 7 2 2 4" xfId="3487" xr:uid="{1BB9D3F4-DDA1-46D6-9D93-8D7DF97D0B9E}"/>
    <cellStyle name="Currency 7 2 2 4 2" xfId="9123" xr:uid="{67068254-1145-4B72-9E34-2AE77098A6EF}"/>
    <cellStyle name="Currency 7 2 2 5" xfId="6313" xr:uid="{8DC5DCD8-B386-4EC9-A4AF-EA53CC577D99}"/>
    <cellStyle name="Currency 7 2 3" xfId="1029" xr:uid="{B15B616C-48BA-4B98-BAF9-097CB06F15CC}"/>
    <cellStyle name="Currency 7 2 3 2" xfId="2430" xr:uid="{8E816242-EE82-4A04-A3CF-4C8DF55C85A9}"/>
    <cellStyle name="Currency 7 2 3 2 2" xfId="5240" xr:uid="{55039B2F-49E0-48DB-B66A-EC66362D93C3}"/>
    <cellStyle name="Currency 7 2 3 2 2 2" xfId="10876" xr:uid="{52D193F2-433A-4491-8DD9-71012081DDA0}"/>
    <cellStyle name="Currency 7 2 3 2 3" xfId="8066" xr:uid="{7EE64E4D-F850-4DBB-8AA6-15B7F756204E}"/>
    <cellStyle name="Currency 7 2 3 3" xfId="3839" xr:uid="{55544BB9-4577-45E1-B264-6990B9A100A6}"/>
    <cellStyle name="Currency 7 2 3 3 2" xfId="9475" xr:uid="{534D438B-2369-42DD-A968-6D6B3FE5F12F}"/>
    <cellStyle name="Currency 7 2 3 4" xfId="6665" xr:uid="{AD65C7DF-9DEE-467D-A7E8-D434B0FADCF3}"/>
    <cellStyle name="Currency 7 2 4" xfId="1734" xr:uid="{F38ECEDC-7D1D-4D77-AAF9-0DAC6F8C93EA}"/>
    <cellStyle name="Currency 7 2 4 2" xfId="4544" xr:uid="{4A84267E-8441-4119-B5C8-EB64B5953C9F}"/>
    <cellStyle name="Currency 7 2 4 2 2" xfId="10180" xr:uid="{5CD9CFB9-83C6-44EF-B07A-BBD5E3E0B34D}"/>
    <cellStyle name="Currency 7 2 4 3" xfId="7370" xr:uid="{2135B9EB-6B41-43AD-A057-34FE9D44D670}"/>
    <cellStyle name="Currency 7 2 5" xfId="3143" xr:uid="{A009F79B-452C-4B3F-82D9-F17F792CC21D}"/>
    <cellStyle name="Currency 7 2 5 2" xfId="8779" xr:uid="{C408C3FA-6D70-495D-B5B4-D3D6E52D59DF}"/>
    <cellStyle name="Currency 7 2 6" xfId="5969" xr:uid="{4AA64B92-2280-43D9-9524-D93F5D64FCFD}"/>
    <cellStyle name="Currency 7 3" xfId="505" xr:uid="{506FF268-139D-4F56-A51C-0B1B493EDDC0}"/>
    <cellStyle name="Currency 7 3 2" xfId="1201" xr:uid="{E753CF99-3E85-4F9B-8FD1-1DAF40026945}"/>
    <cellStyle name="Currency 7 3 2 2" xfId="2602" xr:uid="{47369EE6-C73C-4CFA-B502-3FE5F0F625F3}"/>
    <cellStyle name="Currency 7 3 2 2 2" xfId="5412" xr:uid="{C7B74D69-C54D-4DD5-B328-C5041A54C4D1}"/>
    <cellStyle name="Currency 7 3 2 2 2 2" xfId="11048" xr:uid="{09530EB0-24B0-4A53-815F-4982041371AF}"/>
    <cellStyle name="Currency 7 3 2 2 3" xfId="8238" xr:uid="{A861A3C1-7E8D-490F-B3C0-0F373E98A392}"/>
    <cellStyle name="Currency 7 3 2 3" xfId="4011" xr:uid="{F46D5C5E-D4C2-4B65-BA20-5BD722ABDE50}"/>
    <cellStyle name="Currency 7 3 2 3 2" xfId="9647" xr:uid="{FDA8D0CF-9F37-4F14-85FC-093F2163853C}"/>
    <cellStyle name="Currency 7 3 2 4" xfId="6837" xr:uid="{CFBD25C2-3857-4876-9467-9ACB77EAED92}"/>
    <cellStyle name="Currency 7 3 3" xfId="1906" xr:uid="{4498006F-21B2-4646-A0B4-900823553038}"/>
    <cellStyle name="Currency 7 3 3 2" xfId="4716" xr:uid="{2AEDACCE-AF59-4452-A7AA-C1EE126E570B}"/>
    <cellStyle name="Currency 7 3 3 2 2" xfId="10352" xr:uid="{032ABD2D-7822-4051-89C5-8C2ED2AD1779}"/>
    <cellStyle name="Currency 7 3 3 3" xfId="7542" xr:uid="{CDD529C0-5983-49BF-8539-047B0E445136}"/>
    <cellStyle name="Currency 7 3 4" xfId="3315" xr:uid="{056C59FA-9639-4781-A7E2-DDC465B2B94C}"/>
    <cellStyle name="Currency 7 3 4 2" xfId="8951" xr:uid="{BEB4ABE1-8A2D-49D1-870A-05425B9E6430}"/>
    <cellStyle name="Currency 7 3 5" xfId="6141" xr:uid="{0EB62651-F413-41A4-8767-E265D371CBD2}"/>
    <cellStyle name="Currency 7 4" xfId="857" xr:uid="{05DD1763-2F0B-49D5-B39B-252F803EB119}"/>
    <cellStyle name="Currency 7 4 2" xfId="2258" xr:uid="{03733659-2BBB-4FD1-8C72-BB7A71A666A1}"/>
    <cellStyle name="Currency 7 4 2 2" xfId="5068" xr:uid="{F3B26F20-DA61-4900-8963-69E03943E7B5}"/>
    <cellStyle name="Currency 7 4 2 2 2" xfId="10704" xr:uid="{C70EB278-0D1E-42D9-BE15-44CFE9026FE1}"/>
    <cellStyle name="Currency 7 4 2 3" xfId="7894" xr:uid="{C26F3C24-BDEC-4B8B-AA5F-705CC829CC12}"/>
    <cellStyle name="Currency 7 4 3" xfId="3667" xr:uid="{2C3EA4CD-3057-4F74-ABB3-585848E23818}"/>
    <cellStyle name="Currency 7 4 3 2" xfId="9303" xr:uid="{4440BCAA-2BF4-401F-A858-1A2A13981699}"/>
    <cellStyle name="Currency 7 4 4" xfId="6493" xr:uid="{C062065C-3D46-4EE8-A574-8080977078C5}"/>
    <cellStyle name="Currency 7 5" xfId="1562" xr:uid="{D022E1CF-8D46-4CE9-A82B-F4BF53588E5F}"/>
    <cellStyle name="Currency 7 5 2" xfId="4372" xr:uid="{449A3842-818F-4EC6-9277-4AC3D15222F4}"/>
    <cellStyle name="Currency 7 5 2 2" xfId="10008" xr:uid="{7D360BB2-A30B-4170-8247-1FE248F10B84}"/>
    <cellStyle name="Currency 7 5 3" xfId="7198" xr:uid="{179C6445-9CE6-4F39-BB83-7B6D99204F35}"/>
    <cellStyle name="Currency 7 6" xfId="2971" xr:uid="{C695AA7D-E24F-47D7-8A80-E45FAAF477C4}"/>
    <cellStyle name="Currency 7 6 2" xfId="8607" xr:uid="{CC98332C-CCA2-4DD1-AD04-580444E86C0B}"/>
    <cellStyle name="Currency 7 7" xfId="5797" xr:uid="{2EC57C69-21B8-48C1-B684-BCEA8E42F26C}"/>
    <cellStyle name="Currency 8" xfId="175" xr:uid="{F40E7473-8EA1-4688-B9E4-1D57ABD158F4}"/>
    <cellStyle name="Currency 8 2" xfId="519" xr:uid="{6344AD7E-AF32-4E59-9157-0578FF86A320}"/>
    <cellStyle name="Currency 8 2 2" xfId="1215" xr:uid="{E18B1DB7-C74A-4932-8A0E-580B328F80B6}"/>
    <cellStyle name="Currency 8 2 2 2" xfId="2616" xr:uid="{1327887B-0E8B-447C-9546-3D2C7011E38A}"/>
    <cellStyle name="Currency 8 2 2 2 2" xfId="5426" xr:uid="{D1CFA06A-2B1A-48D5-AE7E-48976503952D}"/>
    <cellStyle name="Currency 8 2 2 2 2 2" xfId="11062" xr:uid="{EFF05BB4-0F29-403F-87FF-3C4A7DA1B37F}"/>
    <cellStyle name="Currency 8 2 2 2 3" xfId="8252" xr:uid="{1002F554-1B84-4261-9838-E24CBA35D605}"/>
    <cellStyle name="Currency 8 2 2 3" xfId="4025" xr:uid="{D07C3F7D-E084-4B12-8651-196A87581F24}"/>
    <cellStyle name="Currency 8 2 2 3 2" xfId="9661" xr:uid="{CCD1C31F-DAE1-493E-A477-9C745F3599D0}"/>
    <cellStyle name="Currency 8 2 2 4" xfId="6851" xr:uid="{2B088440-AD57-4B80-BE09-BD27BB160875}"/>
    <cellStyle name="Currency 8 2 3" xfId="1920" xr:uid="{D13E894B-B284-48CE-B18E-3379F9E65745}"/>
    <cellStyle name="Currency 8 2 3 2" xfId="4730" xr:uid="{BBFEF9F7-4D8B-49FF-B303-D4BAFF073C34}"/>
    <cellStyle name="Currency 8 2 3 2 2" xfId="10366" xr:uid="{B91D1606-6900-493B-9A96-A047BCFE9FF9}"/>
    <cellStyle name="Currency 8 2 3 3" xfId="7556" xr:uid="{F1289E1C-D6C8-400D-A253-B22FE9DE3793}"/>
    <cellStyle name="Currency 8 2 4" xfId="3329" xr:uid="{B4537465-788B-4908-996A-0C58D7ACFE51}"/>
    <cellStyle name="Currency 8 2 4 2" xfId="8965" xr:uid="{DFB3254C-F919-4FEB-AEA5-46E40A89A57B}"/>
    <cellStyle name="Currency 8 2 5" xfId="6155" xr:uid="{B81F012B-ECA0-436B-B6EB-A6EDDCD702C2}"/>
    <cellStyle name="Currency 8 3" xfId="871" xr:uid="{2B10FCA7-CB7E-4BA7-B6F6-0959BCA7310A}"/>
    <cellStyle name="Currency 8 3 2" xfId="2272" xr:uid="{E3C1859C-2719-4779-87AE-9B185A24F414}"/>
    <cellStyle name="Currency 8 3 2 2" xfId="5082" xr:uid="{6C918F20-2614-4F7A-B4F9-C8C40E09F471}"/>
    <cellStyle name="Currency 8 3 2 2 2" xfId="10718" xr:uid="{EF812D0D-B844-49F6-BD07-8E34441021BC}"/>
    <cellStyle name="Currency 8 3 2 3" xfId="7908" xr:uid="{5C354DD2-DDF9-471E-A0C0-06F363C2670C}"/>
    <cellStyle name="Currency 8 3 3" xfId="3681" xr:uid="{816C2DA9-4125-4973-BD6F-CBC9527C1346}"/>
    <cellStyle name="Currency 8 3 3 2" xfId="9317" xr:uid="{F5D2EE58-75D6-492B-B8D1-4A743FF081CF}"/>
    <cellStyle name="Currency 8 3 4" xfId="6507" xr:uid="{C4108225-A091-40EC-B362-B787D0C0E35B}"/>
    <cellStyle name="Currency 8 4" xfId="1576" xr:uid="{804649F5-1765-49FE-94A1-5DCD4EBDE464}"/>
    <cellStyle name="Currency 8 4 2" xfId="4386" xr:uid="{1A03BDDB-B31A-4486-AE5B-30AB7E8B9D79}"/>
    <cellStyle name="Currency 8 4 2 2" xfId="10022" xr:uid="{59D10D6D-B382-428B-92A4-417BDE6E19F3}"/>
    <cellStyle name="Currency 8 4 3" xfId="7212" xr:uid="{5E153242-1E22-4207-884C-EB6C995150F2}"/>
    <cellStyle name="Currency 8 5" xfId="2985" xr:uid="{CE297862-529D-4A24-8355-C5D01652399D}"/>
    <cellStyle name="Currency 8 5 2" xfId="8621" xr:uid="{ED468A30-429D-4E13-B982-55E413E59D3F}"/>
    <cellStyle name="Currency 8 6" xfId="5811" xr:uid="{BDF28349-AECC-4BCD-B2B7-B3432CF90C6B}"/>
    <cellStyle name="Currency 9" xfId="347" xr:uid="{F10D97E7-7EDC-4409-AB9E-B4E1C4A020A1}"/>
    <cellStyle name="Currency 9 2" xfId="1043" xr:uid="{C7B34952-34B3-45A4-A50E-F60B9B5AF86D}"/>
    <cellStyle name="Currency 9 2 2" xfId="2444" xr:uid="{A802B21E-628F-48E2-986A-1564D5EB0971}"/>
    <cellStyle name="Currency 9 2 2 2" xfId="5254" xr:uid="{C0FA23D3-80B1-490F-8ED4-4FBAEE1CD836}"/>
    <cellStyle name="Currency 9 2 2 2 2" xfId="10890" xr:uid="{959003BC-E524-49C8-A3A1-3FEA005BF7C0}"/>
    <cellStyle name="Currency 9 2 2 3" xfId="8080" xr:uid="{AB3E99EA-B6B8-403D-8D57-122634AA3C2D}"/>
    <cellStyle name="Currency 9 2 3" xfId="3853" xr:uid="{76979CCA-547A-40CE-AD1D-4B1B427000CB}"/>
    <cellStyle name="Currency 9 2 3 2" xfId="9489" xr:uid="{2A3D3826-2386-4B97-9036-177CFCA82E53}"/>
    <cellStyle name="Currency 9 2 4" xfId="6679" xr:uid="{DDCDA396-2723-4B3E-8345-3A51AFA5C324}"/>
    <cellStyle name="Currency 9 3" xfId="1748" xr:uid="{3E231A55-2041-4E65-A77A-080BE2C3E6F1}"/>
    <cellStyle name="Currency 9 3 2" xfId="4558" xr:uid="{C1BEDBAA-6A11-484C-B124-2DA23665A2CD}"/>
    <cellStyle name="Currency 9 3 2 2" xfId="10194" xr:uid="{6AF63555-EE63-48B3-A080-9B42C3C62D2B}"/>
    <cellStyle name="Currency 9 3 3" xfId="7384" xr:uid="{2929BA74-2B33-4446-B78A-9367EB22939F}"/>
    <cellStyle name="Currency 9 4" xfId="3157" xr:uid="{F05A5086-17DF-4904-8D5B-29A9A7C35A5F}"/>
    <cellStyle name="Currency 9 4 2" xfId="8793" xr:uid="{0B4B0A1E-7B68-44C7-80CF-67E1DC5CBB5B}"/>
    <cellStyle name="Currency 9 5" xfId="5983" xr:uid="{17403CD2-CCA3-41DB-9B51-66941E62A914}"/>
    <cellStyle name="Milliers" xfId="1" builtinId="3"/>
    <cellStyle name="Monétaire" xfId="3" builtinId="4"/>
    <cellStyle name="Monétaire 2" xfId="5629" xr:uid="{8A73055C-2879-4814-B4E8-A552B297E1BC}"/>
    <cellStyle name="Monétaire 2 2" xfId="11265" xr:uid="{DF638825-C3BE-46FD-87B6-942FB7B0DFF2}"/>
    <cellStyle name="Normal" xfId="0" builtinId="0"/>
    <cellStyle name="Normal 10" xfId="30" xr:uid="{2660B1E4-04B3-4089-85AB-6977324D46E7}"/>
    <cellStyle name="Normal 10 2" xfId="62" xr:uid="{17A8D256-1348-49BC-99FD-82E401BC6831}"/>
    <cellStyle name="Normal 10 2 2" xfId="142" xr:uid="{65AE22CE-80C9-4A48-A29A-B085580E9735}"/>
    <cellStyle name="Normal 10 2 2 2" xfId="314" xr:uid="{2C9587CC-D07E-4C8A-A17A-1CC8DAFBBF44}"/>
    <cellStyle name="Normal 10 2 2 2 2" xfId="658" xr:uid="{1F2B5EA8-C6F1-4FE4-9ECC-D8762DB0E8FD}"/>
    <cellStyle name="Normal 10 2 2 2 2 2" xfId="1354" xr:uid="{65594900-6661-4360-A9ED-D3053D75256A}"/>
    <cellStyle name="Normal 10 2 2 2 2 2 2" xfId="2755" xr:uid="{6DCD9634-58D9-4FA0-9E64-6FDA7B1094B5}"/>
    <cellStyle name="Normal 10 2 2 2 2 2 2 2" xfId="5565" xr:uid="{68B62CC7-ED2C-46E2-AE61-878E156AD80A}"/>
    <cellStyle name="Normal 10 2 2 2 2 2 2 2 2" xfId="11201" xr:uid="{46371A97-CBA7-4F96-8397-D54487FC12B6}"/>
    <cellStyle name="Normal 10 2 2 2 2 2 2 3" xfId="8391" xr:uid="{FACC82FB-CF12-4757-A650-27118F36FCC9}"/>
    <cellStyle name="Normal 10 2 2 2 2 2 3" xfId="4164" xr:uid="{739BBAC6-8CCF-43C7-A9FC-940FF40E3387}"/>
    <cellStyle name="Normal 10 2 2 2 2 2 3 2" xfId="9800" xr:uid="{CF67D69A-3350-4763-AEA1-B4CC49FB6295}"/>
    <cellStyle name="Normal 10 2 2 2 2 2 4" xfId="6990" xr:uid="{6BEB9253-2071-4715-ACDD-CAE8F802F35F}"/>
    <cellStyle name="Normal 10 2 2 2 2 3" xfId="2059" xr:uid="{2BB9D406-5202-4163-9612-1FDF276273CF}"/>
    <cellStyle name="Normal 10 2 2 2 2 3 2" xfId="4869" xr:uid="{46538615-6277-402E-A79D-712C8FA61A20}"/>
    <cellStyle name="Normal 10 2 2 2 2 3 2 2" xfId="10505" xr:uid="{77327EFF-5164-41FD-AB8E-6832DA19E839}"/>
    <cellStyle name="Normal 10 2 2 2 2 3 3" xfId="7695" xr:uid="{024D612E-09F9-4C01-97F4-7D65C47E32E7}"/>
    <cellStyle name="Normal 10 2 2 2 2 4" xfId="3468" xr:uid="{222A2F67-E1B5-4024-AF22-924F2B686860}"/>
    <cellStyle name="Normal 10 2 2 2 2 4 2" xfId="9104" xr:uid="{18DD7E14-5566-4B3A-BE8E-67EAF5B14EFE}"/>
    <cellStyle name="Normal 10 2 2 2 2 5" xfId="6294" xr:uid="{BF615246-EA23-4F96-A532-ED2814FA8896}"/>
    <cellStyle name="Normal 10 2 2 2 3" xfId="1010" xr:uid="{13F2A4D8-4620-4D97-84A7-D7E18C7FB890}"/>
    <cellStyle name="Normal 10 2 2 2 3 2" xfId="2411" xr:uid="{1DD2A93B-2EEA-4918-AB91-2C63F08F2B74}"/>
    <cellStyle name="Normal 10 2 2 2 3 2 2" xfId="5221" xr:uid="{675A63E9-7137-4DEC-A59F-914F54F33D69}"/>
    <cellStyle name="Normal 10 2 2 2 3 2 2 2" xfId="10857" xr:uid="{33C2B38F-E7C8-426C-977B-42C895A22533}"/>
    <cellStyle name="Normal 10 2 2 2 3 2 3" xfId="8047" xr:uid="{FB2DD308-385B-4640-916A-24FB3F4F2652}"/>
    <cellStyle name="Normal 10 2 2 2 3 3" xfId="3820" xr:uid="{BE48EE52-6821-44F8-959E-8DD5FB14310C}"/>
    <cellStyle name="Normal 10 2 2 2 3 3 2" xfId="9456" xr:uid="{54365FC9-7C2A-4BBE-ACA8-FC27CB7113AF}"/>
    <cellStyle name="Normal 10 2 2 2 3 4" xfId="6646" xr:uid="{5A8C9630-C295-4737-A3E3-D16F8BFFB565}"/>
    <cellStyle name="Normal 10 2 2 2 4" xfId="1715" xr:uid="{561E2851-571D-41E4-81D4-4F8C4E05C745}"/>
    <cellStyle name="Normal 10 2 2 2 4 2" xfId="4525" xr:uid="{CE92F336-16FA-4373-AF73-19A52339C0B7}"/>
    <cellStyle name="Normal 10 2 2 2 4 2 2" xfId="10161" xr:uid="{34CE67EC-ED26-4D5A-83A0-DDC1B5403873}"/>
    <cellStyle name="Normal 10 2 2 2 4 3" xfId="7351" xr:uid="{8DB7FA17-4FF3-42F4-8C74-0D484A8EAD09}"/>
    <cellStyle name="Normal 10 2 2 2 5" xfId="3124" xr:uid="{F994A932-27E0-4956-8CEC-057F50400465}"/>
    <cellStyle name="Normal 10 2 2 2 5 2" xfId="8760" xr:uid="{CB2EF9F4-A765-436D-BD13-EBB2EDA66E26}"/>
    <cellStyle name="Normal 10 2 2 2 6" xfId="5950" xr:uid="{C3B75B5F-CE0E-46B6-81F4-D79D5A973C8E}"/>
    <cellStyle name="Normal 10 2 2 3" xfId="486" xr:uid="{43D16343-549C-4800-8484-0BC9EEA28F06}"/>
    <cellStyle name="Normal 10 2 2 3 2" xfId="1182" xr:uid="{2EA32761-CEAB-4ECC-96D2-5C87E3EC8439}"/>
    <cellStyle name="Normal 10 2 2 3 2 2" xfId="2583" xr:uid="{5649449C-3F5C-4A2B-B556-481A3AC4F38D}"/>
    <cellStyle name="Normal 10 2 2 3 2 2 2" xfId="5393" xr:uid="{D57C01A1-D3CC-43B4-A70C-4B27AED3AD2C}"/>
    <cellStyle name="Normal 10 2 2 3 2 2 2 2" xfId="11029" xr:uid="{52765A52-3F78-451D-9055-29F4158A1DF3}"/>
    <cellStyle name="Normal 10 2 2 3 2 2 3" xfId="8219" xr:uid="{E9F8842C-16EE-43C6-9E33-7F076013FD78}"/>
    <cellStyle name="Normal 10 2 2 3 2 3" xfId="3992" xr:uid="{CC2B9DD4-676B-4E85-A3DD-35709DAF6EC2}"/>
    <cellStyle name="Normal 10 2 2 3 2 3 2" xfId="9628" xr:uid="{A206D9EE-B3FD-483C-A768-B4DD67A779E4}"/>
    <cellStyle name="Normal 10 2 2 3 2 4" xfId="6818" xr:uid="{D76A453F-5E25-4EDE-A6FA-67FDEF187A81}"/>
    <cellStyle name="Normal 10 2 2 3 3" xfId="1887" xr:uid="{5DAAC14B-8572-449C-9405-DFD5B026F068}"/>
    <cellStyle name="Normal 10 2 2 3 3 2" xfId="4697" xr:uid="{653F7EEE-BF4D-4688-8C44-97E31F5C5676}"/>
    <cellStyle name="Normal 10 2 2 3 3 2 2" xfId="10333" xr:uid="{104587A6-0343-4ED3-B5E6-7AC267B9B745}"/>
    <cellStyle name="Normal 10 2 2 3 3 3" xfId="7523" xr:uid="{E1C286F8-8AB2-4FB9-830A-9789BE446979}"/>
    <cellStyle name="Normal 10 2 2 3 4" xfId="3296" xr:uid="{1BE82B94-D6E4-45DC-95A9-05DD520CF549}"/>
    <cellStyle name="Normal 10 2 2 3 4 2" xfId="8932" xr:uid="{2A1E6993-4A3C-40AB-9335-EAFBDFD64B78}"/>
    <cellStyle name="Normal 10 2 2 3 5" xfId="6122" xr:uid="{0DC84B88-3A77-47F2-A20C-DDE8FAC8F3BD}"/>
    <cellStyle name="Normal 10 2 2 4" xfId="838" xr:uid="{7488C544-4059-40B9-BDF1-5FE3723C6DA8}"/>
    <cellStyle name="Normal 10 2 2 4 2" xfId="2239" xr:uid="{EC46937F-9C14-4A1A-95D5-18B74B6A63E0}"/>
    <cellStyle name="Normal 10 2 2 4 2 2" xfId="5049" xr:uid="{7B4EDDA6-6588-4993-A24A-7A6A791CBBCC}"/>
    <cellStyle name="Normal 10 2 2 4 2 2 2" xfId="10685" xr:uid="{16125664-9996-4AD9-8AFA-52701F394577}"/>
    <cellStyle name="Normal 10 2 2 4 2 3" xfId="7875" xr:uid="{BA01A0C0-52D8-4D97-AD4C-D0917A9504D8}"/>
    <cellStyle name="Normal 10 2 2 4 3" xfId="3648" xr:uid="{18B86AE3-B290-413B-A90C-B5F13702B684}"/>
    <cellStyle name="Normal 10 2 2 4 3 2" xfId="9284" xr:uid="{CC4BD37D-5FD3-4183-A67D-D1998A2EC84C}"/>
    <cellStyle name="Normal 10 2 2 4 4" xfId="6474" xr:uid="{61FAFB2E-5465-468A-9A4B-3007257EB7FF}"/>
    <cellStyle name="Normal 10 2 2 5" xfId="1543" xr:uid="{06B74E0E-8AA3-4416-821E-C55F8F2A73AA}"/>
    <cellStyle name="Normal 10 2 2 5 2" xfId="4353" xr:uid="{C7DE01C0-3F97-4E26-AD1D-4BFEC1E02D26}"/>
    <cellStyle name="Normal 10 2 2 5 2 2" xfId="9989" xr:uid="{58971E52-A84D-4AEE-AB71-707861772579}"/>
    <cellStyle name="Normal 10 2 2 5 3" xfId="7179" xr:uid="{D5D06F7A-EE8D-4995-B216-425752E37EC5}"/>
    <cellStyle name="Normal 10 2 2 6" xfId="2952" xr:uid="{09281377-4913-44D9-8DCD-3E2D810872F0}"/>
    <cellStyle name="Normal 10 2 2 6 2" xfId="8588" xr:uid="{C61AE65D-884C-41A3-9396-C1B36F43E64E}"/>
    <cellStyle name="Normal 10 2 2 7" xfId="5778" xr:uid="{F3F96B1B-291B-4057-BDB9-A5A7499F23B9}"/>
    <cellStyle name="Normal 10 2 3" xfId="234" xr:uid="{C3B24AB5-8E7C-420B-86A8-5DF09CCC3C3D}"/>
    <cellStyle name="Normal 10 2 3 2" xfId="578" xr:uid="{CBCEDAC7-A116-4D35-AEA7-91563B3F2CBA}"/>
    <cellStyle name="Normal 10 2 3 2 2" xfId="1274" xr:uid="{0822F7F8-7483-4FBC-8A2C-B01D7B1713E8}"/>
    <cellStyle name="Normal 10 2 3 2 2 2" xfId="2675" xr:uid="{F422E79E-C059-420E-9E53-9201B3819DD7}"/>
    <cellStyle name="Normal 10 2 3 2 2 2 2" xfId="5485" xr:uid="{193ED3E0-4F97-494E-B212-0C3F071D73B9}"/>
    <cellStyle name="Normal 10 2 3 2 2 2 2 2" xfId="11121" xr:uid="{86249547-4A9D-4AD7-ACDA-A5327C4F44EF}"/>
    <cellStyle name="Normal 10 2 3 2 2 2 3" xfId="8311" xr:uid="{2D1F7F3D-176A-40F8-929C-A54E46EA5F3D}"/>
    <cellStyle name="Normal 10 2 3 2 2 3" xfId="4084" xr:uid="{C6A04FF1-005B-4C33-AC3E-34ED3E00575A}"/>
    <cellStyle name="Normal 10 2 3 2 2 3 2" xfId="9720" xr:uid="{BF7708A9-4DB7-46E1-A620-32035CC23BAE}"/>
    <cellStyle name="Normal 10 2 3 2 2 4" xfId="6910" xr:uid="{D510BDFE-0295-4BC2-A059-BC373470DBB8}"/>
    <cellStyle name="Normal 10 2 3 2 3" xfId="1979" xr:uid="{B2516841-C7CB-4E9B-81E2-BBF9857A30AD}"/>
    <cellStyle name="Normal 10 2 3 2 3 2" xfId="4789" xr:uid="{3FBBFA29-84B5-48CE-8A1F-FE2C5CA71E0A}"/>
    <cellStyle name="Normal 10 2 3 2 3 2 2" xfId="10425" xr:uid="{11D00DC8-5BBC-44CA-BC86-4AAF834D6A69}"/>
    <cellStyle name="Normal 10 2 3 2 3 3" xfId="7615" xr:uid="{9FF9F3B3-BC42-4A56-B66A-D7E71CF29249}"/>
    <cellStyle name="Normal 10 2 3 2 4" xfId="3388" xr:uid="{A872AF8D-4922-4379-BC38-8F3756ABCDB8}"/>
    <cellStyle name="Normal 10 2 3 2 4 2" xfId="9024" xr:uid="{53589C0B-9C46-4A61-8B25-9CF36E9E03CC}"/>
    <cellStyle name="Normal 10 2 3 2 5" xfId="6214" xr:uid="{FB3AB7B1-BDE8-45B1-8B78-A508E4978E7A}"/>
    <cellStyle name="Normal 10 2 3 3" xfId="930" xr:uid="{62934E42-726F-4C4E-A041-3DE2A71F22AA}"/>
    <cellStyle name="Normal 10 2 3 3 2" xfId="2331" xr:uid="{D5F9A5CC-B514-4B13-8289-E79EA1C4BCD3}"/>
    <cellStyle name="Normal 10 2 3 3 2 2" xfId="5141" xr:uid="{586DD9D8-C5C7-4AFD-98DD-537D381F1BEA}"/>
    <cellStyle name="Normal 10 2 3 3 2 2 2" xfId="10777" xr:uid="{BF8E660B-9396-4B1C-A5C0-440A7812F6E2}"/>
    <cellStyle name="Normal 10 2 3 3 2 3" xfId="7967" xr:uid="{B7F53329-DF5D-4668-8286-B62A72E41CB0}"/>
    <cellStyle name="Normal 10 2 3 3 3" xfId="3740" xr:uid="{3AE36BE9-C698-4619-9BAF-E9B0469D93C4}"/>
    <cellStyle name="Normal 10 2 3 3 3 2" xfId="9376" xr:uid="{7F9C718C-F1BE-4894-95F8-FDB614E30340}"/>
    <cellStyle name="Normal 10 2 3 3 4" xfId="6566" xr:uid="{B4F7897A-CE06-461B-8E07-3127A67D3E02}"/>
    <cellStyle name="Normal 10 2 3 4" xfId="1635" xr:uid="{B80562F8-EE68-4437-A2DB-77FB7F95018D}"/>
    <cellStyle name="Normal 10 2 3 4 2" xfId="4445" xr:uid="{2C7D7A86-E6B9-4529-90AE-0AE9C63B0790}"/>
    <cellStyle name="Normal 10 2 3 4 2 2" xfId="10081" xr:uid="{7BA23339-F7B2-400F-9492-0AFD5BD53198}"/>
    <cellStyle name="Normal 10 2 3 4 3" xfId="7271" xr:uid="{3439812E-2372-49C6-86BF-B09EDA23ABDE}"/>
    <cellStyle name="Normal 10 2 3 5" xfId="3044" xr:uid="{B2972443-000C-4393-A87D-2D62584EAB7B}"/>
    <cellStyle name="Normal 10 2 3 5 2" xfId="8680" xr:uid="{F32BB575-B682-4872-B7CB-1847A4BD4627}"/>
    <cellStyle name="Normal 10 2 3 6" xfId="5870" xr:uid="{F1056346-77F8-4402-B387-898A83925E6C}"/>
    <cellStyle name="Normal 10 2 4" xfId="406" xr:uid="{325D930F-C58D-41EB-BDF8-F0CE326DD858}"/>
    <cellStyle name="Normal 10 2 4 2" xfId="1102" xr:uid="{417ECAE3-68C3-412E-B84D-AA9E12E3F83E}"/>
    <cellStyle name="Normal 10 2 4 2 2" xfId="2503" xr:uid="{1CFEC7CC-DA4E-4D72-97F7-7784014CFB8B}"/>
    <cellStyle name="Normal 10 2 4 2 2 2" xfId="5313" xr:uid="{0BB2B704-647C-4940-8A12-8571757F2478}"/>
    <cellStyle name="Normal 10 2 4 2 2 2 2" xfId="10949" xr:uid="{5738FE98-53FE-4F8F-A69E-F0127C969A42}"/>
    <cellStyle name="Normal 10 2 4 2 2 3" xfId="8139" xr:uid="{832FF50E-433F-4423-99AD-B86FA073BC03}"/>
    <cellStyle name="Normal 10 2 4 2 3" xfId="3912" xr:uid="{3EF2572B-05ED-425D-8DA2-42BCCE1FE47D}"/>
    <cellStyle name="Normal 10 2 4 2 3 2" xfId="9548" xr:uid="{C1CFA1CA-3B36-434D-B387-75902733F001}"/>
    <cellStyle name="Normal 10 2 4 2 4" xfId="6738" xr:uid="{45C5E81C-84AA-4A9C-B585-2619886E6BEB}"/>
    <cellStyle name="Normal 10 2 4 3" xfId="1807" xr:uid="{0695056A-614F-4CDC-BDA9-C7A9287F6571}"/>
    <cellStyle name="Normal 10 2 4 3 2" xfId="4617" xr:uid="{A5F6C058-2FF0-49B1-97F1-E000B92D7853}"/>
    <cellStyle name="Normal 10 2 4 3 2 2" xfId="10253" xr:uid="{7C8ABC43-D6EB-41A0-A185-B1B39E29E5DD}"/>
    <cellStyle name="Normal 10 2 4 3 3" xfId="7443" xr:uid="{91C52036-09F9-4B2A-91F2-C35FB0045F34}"/>
    <cellStyle name="Normal 10 2 4 4" xfId="3216" xr:uid="{AC10955E-E321-4AA8-9FBB-F8A8A61680C8}"/>
    <cellStyle name="Normal 10 2 4 4 2" xfId="8852" xr:uid="{AE9049ED-3AB3-4C1A-9512-E60BDECF454C}"/>
    <cellStyle name="Normal 10 2 4 5" xfId="6042" xr:uid="{C6ECE999-4682-4450-9DF0-6C39A34A4E80}"/>
    <cellStyle name="Normal 10 2 5" xfId="758" xr:uid="{2DE144B6-F97F-4CFA-99CF-15C52CC1568D}"/>
    <cellStyle name="Normal 10 2 5 2" xfId="2159" xr:uid="{D14E2011-0787-4846-858B-325456D67DC4}"/>
    <cellStyle name="Normal 10 2 5 2 2" xfId="4969" xr:uid="{D0D7C259-D0F7-4702-9831-92C427316BAE}"/>
    <cellStyle name="Normal 10 2 5 2 2 2" xfId="10605" xr:uid="{8D3A4196-FEE4-4181-8740-06C9278C3AD2}"/>
    <cellStyle name="Normal 10 2 5 2 3" xfId="7795" xr:uid="{BA826909-71D1-469E-9DBC-14CFD154E83F}"/>
    <cellStyle name="Normal 10 2 5 3" xfId="3568" xr:uid="{DBF2F43D-2EB1-437B-B360-9BA54CF61957}"/>
    <cellStyle name="Normal 10 2 5 3 2" xfId="9204" xr:uid="{C2BFD1F3-13BD-440E-A4AF-37B1E1104C2E}"/>
    <cellStyle name="Normal 10 2 5 4" xfId="6394" xr:uid="{3F727FAF-6C9E-499B-8DA1-15AA1A308A78}"/>
    <cellStyle name="Normal 10 2 6" xfId="1463" xr:uid="{68D2827C-6E5F-4818-A66C-CC97A956ACCD}"/>
    <cellStyle name="Normal 10 2 6 2" xfId="4273" xr:uid="{F69E17C7-8D41-4E87-B766-5ADA817EF3CD}"/>
    <cellStyle name="Normal 10 2 6 2 2" xfId="9909" xr:uid="{F5C30F4F-B233-4CBA-B262-316055720430}"/>
    <cellStyle name="Normal 10 2 6 3" xfId="7099" xr:uid="{619BDED0-CBA1-4D13-90BD-B8D774BCFA53}"/>
    <cellStyle name="Normal 10 2 7" xfId="2872" xr:uid="{89F62815-890E-45C3-8801-E2CE6DC48494}"/>
    <cellStyle name="Normal 10 2 7 2" xfId="8508" xr:uid="{8741CAB8-5DC4-40CB-8C0E-B63FDE11EB75}"/>
    <cellStyle name="Normal 10 2 8" xfId="5698" xr:uid="{DD785974-3DCA-49EC-B409-3289E24938C2}"/>
    <cellStyle name="Normal 10 3" xfId="110" xr:uid="{F6925C12-341D-4E99-9AD0-C49E7FDA8908}"/>
    <cellStyle name="Normal 10 3 2" xfId="282" xr:uid="{233613B3-5342-4383-9E84-6D174BD5EC37}"/>
    <cellStyle name="Normal 10 3 2 2" xfId="626" xr:uid="{2A84FEEB-0C62-40F8-8A7B-223404596F4C}"/>
    <cellStyle name="Normal 10 3 2 2 2" xfId="1322" xr:uid="{99EA7167-C7C8-4F68-A2AE-3AE3C2E8D9B9}"/>
    <cellStyle name="Normal 10 3 2 2 2 2" xfId="2723" xr:uid="{6F1CEEFE-F38C-46FA-A2A0-097E2E361B76}"/>
    <cellStyle name="Normal 10 3 2 2 2 2 2" xfId="5533" xr:uid="{312FC924-5382-4E6D-83E2-06D4116F72E6}"/>
    <cellStyle name="Normal 10 3 2 2 2 2 2 2" xfId="11169" xr:uid="{EF6E8AEF-3745-4D8F-9033-72401F2C2A37}"/>
    <cellStyle name="Normal 10 3 2 2 2 2 3" xfId="8359" xr:uid="{182FE350-3EEC-49BA-AE69-508DF3952E15}"/>
    <cellStyle name="Normal 10 3 2 2 2 3" xfId="4132" xr:uid="{6E60631F-4D14-4E6B-B710-C9776180C17D}"/>
    <cellStyle name="Normal 10 3 2 2 2 3 2" xfId="9768" xr:uid="{86914914-FC7F-47E9-8751-F8D574873AD7}"/>
    <cellStyle name="Normal 10 3 2 2 2 4" xfId="6958" xr:uid="{ABED6DCD-3827-436C-82C8-3911209BFB6B}"/>
    <cellStyle name="Normal 10 3 2 2 3" xfId="2027" xr:uid="{370706E1-1AC2-459B-ACEC-1F3C277B6AFC}"/>
    <cellStyle name="Normal 10 3 2 2 3 2" xfId="4837" xr:uid="{9511526B-2527-4A02-A610-8F83ECEBA06F}"/>
    <cellStyle name="Normal 10 3 2 2 3 2 2" xfId="10473" xr:uid="{84C45BD0-3DD6-4CC1-9805-F65817D325B3}"/>
    <cellStyle name="Normal 10 3 2 2 3 3" xfId="7663" xr:uid="{57AD58F9-62E0-4752-BE02-5B3043D84E73}"/>
    <cellStyle name="Normal 10 3 2 2 4" xfId="3436" xr:uid="{24049E7A-B34F-4CDF-905F-0E7DC01EA707}"/>
    <cellStyle name="Normal 10 3 2 2 4 2" xfId="9072" xr:uid="{16904D70-3258-4C3F-BCA4-52A0B6F164B1}"/>
    <cellStyle name="Normal 10 3 2 2 5" xfId="6262" xr:uid="{918DB2A5-1104-45AB-8E10-8BFADCD62D36}"/>
    <cellStyle name="Normal 10 3 2 3" xfId="978" xr:uid="{2D257FDF-4574-4874-91F3-2004B18E84AE}"/>
    <cellStyle name="Normal 10 3 2 3 2" xfId="2379" xr:uid="{C99CAECE-6C54-4C3B-AF39-55B0C61FB126}"/>
    <cellStyle name="Normal 10 3 2 3 2 2" xfId="5189" xr:uid="{98DBB9F6-77B9-4AA2-8DB2-F345DDE9AF8E}"/>
    <cellStyle name="Normal 10 3 2 3 2 2 2" xfId="10825" xr:uid="{4CAA96DB-8108-47E8-A251-FFBB72F10180}"/>
    <cellStyle name="Normal 10 3 2 3 2 3" xfId="8015" xr:uid="{7270F661-9FBB-43B8-9EF1-4BE09165702A}"/>
    <cellStyle name="Normal 10 3 2 3 3" xfId="3788" xr:uid="{21797A65-3DAF-4B25-A351-C4CEE266DFF3}"/>
    <cellStyle name="Normal 10 3 2 3 3 2" xfId="9424" xr:uid="{5F175D44-DB37-4ABD-AD49-3C811177A3FB}"/>
    <cellStyle name="Normal 10 3 2 3 4" xfId="6614" xr:uid="{67E56F7F-7943-4E3E-96F1-2D4BD1543B5E}"/>
    <cellStyle name="Normal 10 3 2 4" xfId="1683" xr:uid="{E3A5C92A-5F5B-47CA-AA7A-D9B77B7EB25C}"/>
    <cellStyle name="Normal 10 3 2 4 2" xfId="4493" xr:uid="{D41308D7-EA1F-434D-8FDC-C08C98B651CE}"/>
    <cellStyle name="Normal 10 3 2 4 2 2" xfId="10129" xr:uid="{73B381BA-0E86-4D80-AB99-A30AD9023865}"/>
    <cellStyle name="Normal 10 3 2 4 3" xfId="7319" xr:uid="{6B2F858E-AC98-417F-AC6C-E0EF2426EF7D}"/>
    <cellStyle name="Normal 10 3 2 5" xfId="3092" xr:uid="{AC9C827D-B371-467A-9128-A7EDEE5C4144}"/>
    <cellStyle name="Normal 10 3 2 5 2" xfId="8728" xr:uid="{74B71C3D-3ECC-4D79-A405-07DA9681C102}"/>
    <cellStyle name="Normal 10 3 2 6" xfId="5918" xr:uid="{8CE47CBA-FF1F-42D9-BE02-ADF1F1702490}"/>
    <cellStyle name="Normal 10 3 3" xfId="454" xr:uid="{D498AC68-DAC1-4394-9A80-AFB82EF2C6EC}"/>
    <cellStyle name="Normal 10 3 3 2" xfId="1150" xr:uid="{566C962C-1DDF-4094-B617-834B673FE777}"/>
    <cellStyle name="Normal 10 3 3 2 2" xfId="2551" xr:uid="{507660D9-64B1-455B-938D-46298B37C126}"/>
    <cellStyle name="Normal 10 3 3 2 2 2" xfId="5361" xr:uid="{E077E721-ED47-4BB0-ABAF-12EE4B67F38C}"/>
    <cellStyle name="Normal 10 3 3 2 2 2 2" xfId="10997" xr:uid="{F0FA8CBC-9088-4615-96EC-B7E3C567B807}"/>
    <cellStyle name="Normal 10 3 3 2 2 3" xfId="8187" xr:uid="{4BFE8DDF-49A1-4F3C-B7C1-DF3F3EBA29ED}"/>
    <cellStyle name="Normal 10 3 3 2 3" xfId="3960" xr:uid="{FA07236C-E214-4890-AEA0-8AF88ABFFC5F}"/>
    <cellStyle name="Normal 10 3 3 2 3 2" xfId="9596" xr:uid="{7A40F08B-E339-4426-B757-25826FE60ECF}"/>
    <cellStyle name="Normal 10 3 3 2 4" xfId="6786" xr:uid="{FDD25D57-311D-4B92-A4E4-8BB616D66EE1}"/>
    <cellStyle name="Normal 10 3 3 3" xfId="1855" xr:uid="{F84BB18F-C1B2-4F16-81F1-F1C476B30217}"/>
    <cellStyle name="Normal 10 3 3 3 2" xfId="4665" xr:uid="{B53CAF2A-8B91-4032-BA72-FDE09BCD0DF5}"/>
    <cellStyle name="Normal 10 3 3 3 2 2" xfId="10301" xr:uid="{29991D4C-7E57-4444-AF1D-180AB6DF7F28}"/>
    <cellStyle name="Normal 10 3 3 3 3" xfId="7491" xr:uid="{D67D452E-5A3B-47BC-AF4C-7660CB2E011C}"/>
    <cellStyle name="Normal 10 3 3 4" xfId="3264" xr:uid="{BA99E671-3644-4501-8B75-A4725961C8EA}"/>
    <cellStyle name="Normal 10 3 3 4 2" xfId="8900" xr:uid="{05CF5A04-F358-406D-94FD-FB3951949C0B}"/>
    <cellStyle name="Normal 10 3 3 5" xfId="6090" xr:uid="{508652E8-0E04-4770-83BE-E26978E4F54C}"/>
    <cellStyle name="Normal 10 3 4" xfId="806" xr:uid="{91FF1EAB-6942-47A5-8DB1-7FACD02BC527}"/>
    <cellStyle name="Normal 10 3 4 2" xfId="2207" xr:uid="{C0F3EAF9-6E5B-466A-BE8C-6A9DECF05FF1}"/>
    <cellStyle name="Normal 10 3 4 2 2" xfId="5017" xr:uid="{39554B11-A60A-4FC1-8976-F480C070D3CE}"/>
    <cellStyle name="Normal 10 3 4 2 2 2" xfId="10653" xr:uid="{55AB6E0B-BD67-40D7-836E-4D321027F60E}"/>
    <cellStyle name="Normal 10 3 4 2 3" xfId="7843" xr:uid="{3FFF0F12-F635-40C0-88B3-EB55464F0435}"/>
    <cellStyle name="Normal 10 3 4 3" xfId="3616" xr:uid="{E9D79F29-CE40-4147-9672-46F821F1969F}"/>
    <cellStyle name="Normal 10 3 4 3 2" xfId="9252" xr:uid="{9315711C-0931-4595-8077-97B4A72AF5F9}"/>
    <cellStyle name="Normal 10 3 4 4" xfId="6442" xr:uid="{EEAE4CF9-34B4-4A4B-A8A0-52858CAA9D45}"/>
    <cellStyle name="Normal 10 3 5" xfId="1511" xr:uid="{A63AE770-7499-48DF-B48E-699065FB4A77}"/>
    <cellStyle name="Normal 10 3 5 2" xfId="4321" xr:uid="{31C8D3D2-1D5B-457D-82CE-038811199E2E}"/>
    <cellStyle name="Normal 10 3 5 2 2" xfId="9957" xr:uid="{AA66EF90-620B-48D8-9B95-18D2EA8DC864}"/>
    <cellStyle name="Normal 10 3 5 3" xfId="7147" xr:uid="{372793CE-0BC9-405A-8E64-4E5EAC6CA76E}"/>
    <cellStyle name="Normal 10 3 6" xfId="2920" xr:uid="{8A7788DF-45EB-4183-AA9F-32EFDD3EF890}"/>
    <cellStyle name="Normal 10 3 6 2" xfId="8556" xr:uid="{894BC652-287A-481A-9C34-74D58812B85C}"/>
    <cellStyle name="Normal 10 3 7" xfId="5746" xr:uid="{1D1C6764-2D84-4FC8-ACFF-039E561B4AD6}"/>
    <cellStyle name="Normal 10 4" xfId="202" xr:uid="{C9D64C54-CB7D-46AC-8809-9F46B5BFCDD8}"/>
    <cellStyle name="Normal 10 4 2" xfId="546" xr:uid="{234772FD-9F9F-48FF-8077-802E47F39BED}"/>
    <cellStyle name="Normal 10 4 2 2" xfId="1242" xr:uid="{913D7D4C-19A0-449B-9D03-61D7F9E8D564}"/>
    <cellStyle name="Normal 10 4 2 2 2" xfId="2643" xr:uid="{CEC0A91B-E97C-4B3A-9B37-9A50DEECB850}"/>
    <cellStyle name="Normal 10 4 2 2 2 2" xfId="5453" xr:uid="{3DC9CC5A-EE92-4D11-8E9B-924B7D240D07}"/>
    <cellStyle name="Normal 10 4 2 2 2 2 2" xfId="11089" xr:uid="{398A8828-D577-4C07-8230-FFF864749E72}"/>
    <cellStyle name="Normal 10 4 2 2 2 3" xfId="8279" xr:uid="{FACFCFE8-5232-4689-8064-CFCC1FE49824}"/>
    <cellStyle name="Normal 10 4 2 2 3" xfId="4052" xr:uid="{131D1729-2128-45D6-A5E0-9E6D474B3D06}"/>
    <cellStyle name="Normal 10 4 2 2 3 2" xfId="9688" xr:uid="{A6024F4E-FE2D-46AA-85FA-7D67C5BB995A}"/>
    <cellStyle name="Normal 10 4 2 2 4" xfId="6878" xr:uid="{EFB458D8-15E7-476D-B182-ACBAA671FEFA}"/>
    <cellStyle name="Normal 10 4 2 3" xfId="1947" xr:uid="{85FD06CE-7B20-4ECD-8F7B-282D472D73ED}"/>
    <cellStyle name="Normal 10 4 2 3 2" xfId="4757" xr:uid="{3B3CE829-24B5-4CFB-806C-E9A1746D1F87}"/>
    <cellStyle name="Normal 10 4 2 3 2 2" xfId="10393" xr:uid="{99F28BD7-04BB-4F35-9951-C9E5F2D32A0A}"/>
    <cellStyle name="Normal 10 4 2 3 3" xfId="7583" xr:uid="{2FE0D7D8-64B9-4D8E-AEF1-316190025334}"/>
    <cellStyle name="Normal 10 4 2 4" xfId="3356" xr:uid="{D8A040F8-A9B8-45C9-81A4-BB56DE876B8D}"/>
    <cellStyle name="Normal 10 4 2 4 2" xfId="8992" xr:uid="{526BCCE5-7690-4B41-97CE-40C693EB9CD5}"/>
    <cellStyle name="Normal 10 4 2 5" xfId="6182" xr:uid="{78FC9069-C48D-4DFF-9C10-296083D86C07}"/>
    <cellStyle name="Normal 10 4 3" xfId="898" xr:uid="{95686C4F-39DB-4C19-8C09-98513C7C80FD}"/>
    <cellStyle name="Normal 10 4 3 2" xfId="2299" xr:uid="{C06B33F6-3B30-42E1-8792-1F6B4D791226}"/>
    <cellStyle name="Normal 10 4 3 2 2" xfId="5109" xr:uid="{2009AAB7-98EA-4E2C-A81F-726EFE0AEF80}"/>
    <cellStyle name="Normal 10 4 3 2 2 2" xfId="10745" xr:uid="{93FCDCA7-0568-4EB8-91B0-F9582E1C017D}"/>
    <cellStyle name="Normal 10 4 3 2 3" xfId="7935" xr:uid="{8A685C69-D51F-4CC8-BFA3-1769E3EAFC60}"/>
    <cellStyle name="Normal 10 4 3 3" xfId="3708" xr:uid="{D1CC133F-A936-4CFA-8239-A93FD2132368}"/>
    <cellStyle name="Normal 10 4 3 3 2" xfId="9344" xr:uid="{79748A7E-433A-45B9-B781-C7614CCEBF76}"/>
    <cellStyle name="Normal 10 4 3 4" xfId="6534" xr:uid="{73D8F8E4-5D46-4789-8E3D-D29EC6B2115E}"/>
    <cellStyle name="Normal 10 4 4" xfId="1603" xr:uid="{020307A8-CF81-41CD-A089-3B17A0B17283}"/>
    <cellStyle name="Normal 10 4 4 2" xfId="4413" xr:uid="{65FAF41B-FFBC-4522-9F5C-AF508F8E8DB2}"/>
    <cellStyle name="Normal 10 4 4 2 2" xfId="10049" xr:uid="{873C05B7-EC32-465F-8ACA-B64BCAC7B88B}"/>
    <cellStyle name="Normal 10 4 4 3" xfId="7239" xr:uid="{9D85EF47-DCA6-4C54-BF95-EC8AD23736D5}"/>
    <cellStyle name="Normal 10 4 5" xfId="3012" xr:uid="{840441BA-98CD-4323-B4B4-F86316671EFD}"/>
    <cellStyle name="Normal 10 4 5 2" xfId="8648" xr:uid="{B4B16C33-8813-484A-863F-0BFC2C94B017}"/>
    <cellStyle name="Normal 10 4 6" xfId="5838" xr:uid="{895072D4-7349-407B-9E46-E41949A3B22B}"/>
    <cellStyle name="Normal 10 5" xfId="374" xr:uid="{CB0DF28F-AF47-4EE4-9B51-C0539D730301}"/>
    <cellStyle name="Normal 10 5 2" xfId="1070" xr:uid="{946801FA-8FF6-4261-B979-60AAB461D6A9}"/>
    <cellStyle name="Normal 10 5 2 2" xfId="2471" xr:uid="{FF864933-CA4F-41DA-8696-72463FA6B14D}"/>
    <cellStyle name="Normal 10 5 2 2 2" xfId="5281" xr:uid="{9E242A0C-0339-4DFE-9519-6EBC42BEE411}"/>
    <cellStyle name="Normal 10 5 2 2 2 2" xfId="10917" xr:uid="{92C19D07-0F84-4792-8407-86F5B32409F2}"/>
    <cellStyle name="Normal 10 5 2 2 3" xfId="8107" xr:uid="{C2C6E15D-BE0D-4E49-986B-47007D372151}"/>
    <cellStyle name="Normal 10 5 2 3" xfId="3880" xr:uid="{06E8FF6E-1567-4009-96DD-AC29731D9024}"/>
    <cellStyle name="Normal 10 5 2 3 2" xfId="9516" xr:uid="{55DDF052-3819-4CAA-8218-D8852D9D833C}"/>
    <cellStyle name="Normal 10 5 2 4" xfId="6706" xr:uid="{5F72960C-0BE3-4E00-9B9F-9EEBD6534E15}"/>
    <cellStyle name="Normal 10 5 3" xfId="1775" xr:uid="{9B5723EE-D8FA-443A-BED6-79686C2ACCB7}"/>
    <cellStyle name="Normal 10 5 3 2" xfId="4585" xr:uid="{BDE93430-F30F-4B79-AED2-00D2DB9558FB}"/>
    <cellStyle name="Normal 10 5 3 2 2" xfId="10221" xr:uid="{4310C135-3FA6-498C-8C91-9182E4E012F9}"/>
    <cellStyle name="Normal 10 5 3 3" xfId="7411" xr:uid="{FEF57761-8EC7-4552-AC89-8F0AE4FE84E6}"/>
    <cellStyle name="Normal 10 5 4" xfId="3184" xr:uid="{37D6935C-1001-4FC7-9FA6-187FEACBA71E}"/>
    <cellStyle name="Normal 10 5 4 2" xfId="8820" xr:uid="{4F050A4C-D4C0-456C-BF2F-01844BBDD91B}"/>
    <cellStyle name="Normal 10 5 5" xfId="6010" xr:uid="{A7A077BE-9501-48AA-B639-0CE309858884}"/>
    <cellStyle name="Normal 10 6" xfId="726" xr:uid="{5E0D2814-2EAA-408B-B833-3471C467A083}"/>
    <cellStyle name="Normal 10 6 2" xfId="2127" xr:uid="{CCDBBB92-26A1-4044-BC8F-F2A159F67372}"/>
    <cellStyle name="Normal 10 6 2 2" xfId="4937" xr:uid="{F35F6E8A-7A46-443C-8422-E30485D55DEE}"/>
    <cellStyle name="Normal 10 6 2 2 2" xfId="10573" xr:uid="{0B0DDF69-5B52-44A0-9A0B-374799336E36}"/>
    <cellStyle name="Normal 10 6 2 3" xfId="7763" xr:uid="{CED7928C-A3CA-4E39-9B28-C6634D0BEB59}"/>
    <cellStyle name="Normal 10 6 3" xfId="3536" xr:uid="{5936E602-81FB-4290-9CDF-B516C4FC70BA}"/>
    <cellStyle name="Normal 10 6 3 2" xfId="9172" xr:uid="{976696B6-42D4-461C-9341-4A17BD2E912C}"/>
    <cellStyle name="Normal 10 6 4" xfId="6362" xr:uid="{479073A5-614B-47FE-89B0-E8B8EF22CC79}"/>
    <cellStyle name="Normal 10 7" xfId="1431" xr:uid="{E5156F0D-68CF-4CAD-B00B-6948324C853D}"/>
    <cellStyle name="Normal 10 7 2" xfId="4241" xr:uid="{9DC465B0-F372-4B4E-969C-7D3229B360C4}"/>
    <cellStyle name="Normal 10 7 2 2" xfId="9877" xr:uid="{BD325771-425D-4B13-8B1A-057F00E277E1}"/>
    <cellStyle name="Normal 10 7 3" xfId="7067" xr:uid="{9E01D3BE-8F97-4007-ABDC-D79C1917C0E8}"/>
    <cellStyle name="Normal 10 8" xfId="2840" xr:uid="{1B4111B2-DA5C-4E39-AFDD-8ECDBBB79E54}"/>
    <cellStyle name="Normal 10 8 2" xfId="8476" xr:uid="{2E9FF212-00C6-483F-BFAA-4AFDA0CA0B71}"/>
    <cellStyle name="Normal 10 9" xfId="5666" xr:uid="{4D5E0FD9-5E7B-4DD7-9139-5F7DEFBD2FDB}"/>
    <cellStyle name="Normal 100" xfId="11322" xr:uid="{238BF07F-CB3C-42EB-B181-5E9AA0E8FAA5}"/>
    <cellStyle name="Normal 101" xfId="11323" xr:uid="{97CC59CD-2559-46D3-8D70-B91069F1F789}"/>
    <cellStyle name="Normal 102" xfId="11324" xr:uid="{7BB3516A-D388-4154-A212-3909650ED81A}"/>
    <cellStyle name="Normal 103" xfId="11325" xr:uid="{5BA48BA2-9435-46C4-AE0F-6794215CD1AF}"/>
    <cellStyle name="Normal 104" xfId="11326" xr:uid="{6D5D11A4-9902-478B-8C27-6616DC0FCC57}"/>
    <cellStyle name="Normal 105" xfId="11327" xr:uid="{D0143423-4C8E-4905-A554-2A461D0A64C4}"/>
    <cellStyle name="Normal 106" xfId="11328" xr:uid="{92568BAC-A7D2-4E1C-A8C3-18393B67F002}"/>
    <cellStyle name="Normal 107" xfId="11329" xr:uid="{BF80C9A8-55A5-466D-BD8A-80BCF01F8443}"/>
    <cellStyle name="Normal 108" xfId="11330" xr:uid="{5951A807-0B5C-40CC-98E9-EA2A985469E2}"/>
    <cellStyle name="Normal 109" xfId="11331" xr:uid="{1326377A-0B11-4C36-BCFE-680D3977D1C2}"/>
    <cellStyle name="Normal 11" xfId="32" xr:uid="{2A017651-2FB2-47D8-A7A9-6B135F81D679}"/>
    <cellStyle name="Normal 11 2" xfId="64" xr:uid="{64626497-1E60-4B79-BFFA-8F3C34B24B7A}"/>
    <cellStyle name="Normal 11 2 2" xfId="144" xr:uid="{8BE8D61A-F353-4168-8ED8-CAD18F695ADA}"/>
    <cellStyle name="Normal 11 2 2 2" xfId="316" xr:uid="{510E5BC0-D763-45A5-937C-8DDEDDE32991}"/>
    <cellStyle name="Normal 11 2 2 2 2" xfId="660" xr:uid="{B94AC5C5-5795-4806-960E-688C489C1586}"/>
    <cellStyle name="Normal 11 2 2 2 2 2" xfId="1356" xr:uid="{DB49D317-BABA-4EEF-AEC9-8F82D56BEFB0}"/>
    <cellStyle name="Normal 11 2 2 2 2 2 2" xfId="2757" xr:uid="{A8188338-4F20-414A-82E8-CE72DCF39B9B}"/>
    <cellStyle name="Normal 11 2 2 2 2 2 2 2" xfId="5567" xr:uid="{E6AE7AB2-5295-4437-94C5-55F8AD7EE7C2}"/>
    <cellStyle name="Normal 11 2 2 2 2 2 2 2 2" xfId="11203" xr:uid="{0F261D6A-6E16-4C4B-B72F-7DCA6CFFE357}"/>
    <cellStyle name="Normal 11 2 2 2 2 2 2 3" xfId="8393" xr:uid="{35F6425B-9DA9-4B9A-A1F5-F51A4A72B07C}"/>
    <cellStyle name="Normal 11 2 2 2 2 2 3" xfId="4166" xr:uid="{DF4A423D-2301-4203-A158-42A692017FB9}"/>
    <cellStyle name="Normal 11 2 2 2 2 2 3 2" xfId="9802" xr:uid="{FB5BB69E-2A43-4899-867D-2D89AB62DC6C}"/>
    <cellStyle name="Normal 11 2 2 2 2 2 4" xfId="6992" xr:uid="{78909E78-D7B1-44FF-B8EF-54D23DFA7EDD}"/>
    <cellStyle name="Normal 11 2 2 2 2 3" xfId="2061" xr:uid="{3D73E34B-FD2F-4462-BD31-E4D233A819C6}"/>
    <cellStyle name="Normal 11 2 2 2 2 3 2" xfId="4871" xr:uid="{68C896D7-A483-4F0D-8EDA-3AA07A2460CF}"/>
    <cellStyle name="Normal 11 2 2 2 2 3 2 2" xfId="10507" xr:uid="{5CBD9F05-D7C6-4297-97C7-DD33CE56CEC4}"/>
    <cellStyle name="Normal 11 2 2 2 2 3 3" xfId="7697" xr:uid="{12A1DB32-FC06-45EE-8240-26C3D4835421}"/>
    <cellStyle name="Normal 11 2 2 2 2 4" xfId="3470" xr:uid="{5A6E2490-891C-4918-8079-205541863A4E}"/>
    <cellStyle name="Normal 11 2 2 2 2 4 2" xfId="9106" xr:uid="{E24499C1-3AFB-4E7F-9D43-A7A7DCC0B847}"/>
    <cellStyle name="Normal 11 2 2 2 2 5" xfId="6296" xr:uid="{06E83828-0489-49D1-BD0A-E9EB6BB7B0B8}"/>
    <cellStyle name="Normal 11 2 2 2 3" xfId="1012" xr:uid="{8FF7A6D7-C994-4367-8B1F-C76B56188282}"/>
    <cellStyle name="Normal 11 2 2 2 3 2" xfId="2413" xr:uid="{F5B7AD33-B24E-4CF6-B72E-8BA65D2F0829}"/>
    <cellStyle name="Normal 11 2 2 2 3 2 2" xfId="5223" xr:uid="{C54B73A9-3BCE-43C9-9835-472C8BC970D7}"/>
    <cellStyle name="Normal 11 2 2 2 3 2 2 2" xfId="10859" xr:uid="{3B70C999-E5EC-44A0-8CBA-07B9DEA66B03}"/>
    <cellStyle name="Normal 11 2 2 2 3 2 3" xfId="8049" xr:uid="{0001345F-CB7D-42BC-96CC-F142C6B7F736}"/>
    <cellStyle name="Normal 11 2 2 2 3 3" xfId="3822" xr:uid="{52146E08-E9DC-4A40-8141-FCAE6F118DAD}"/>
    <cellStyle name="Normal 11 2 2 2 3 3 2" xfId="9458" xr:uid="{9F314E8A-24AC-4F29-9832-2851F1E2CB9B}"/>
    <cellStyle name="Normal 11 2 2 2 3 4" xfId="6648" xr:uid="{E1D7CE33-C105-4305-8E14-5851850C11CD}"/>
    <cellStyle name="Normal 11 2 2 2 4" xfId="1717" xr:uid="{83CEB404-265F-47B1-9242-C0CFE87A03B8}"/>
    <cellStyle name="Normal 11 2 2 2 4 2" xfId="4527" xr:uid="{D32B52E8-AA86-4AD3-8E97-AAC751FEDC61}"/>
    <cellStyle name="Normal 11 2 2 2 4 2 2" xfId="10163" xr:uid="{E7433C75-6564-4F13-A952-03FEF4A4C42A}"/>
    <cellStyle name="Normal 11 2 2 2 4 3" xfId="7353" xr:uid="{F34F0C7E-18A4-4A3E-B7E2-64D3258A7024}"/>
    <cellStyle name="Normal 11 2 2 2 5" xfId="3126" xr:uid="{14DB857E-5BB4-40C1-A3D0-C74C2B18A275}"/>
    <cellStyle name="Normal 11 2 2 2 5 2" xfId="8762" xr:uid="{FFDE58E9-327C-4EE8-88FA-6E8794CABE93}"/>
    <cellStyle name="Normal 11 2 2 2 6" xfId="5952" xr:uid="{BFFDC8F2-F2FB-4524-A2DF-499D8E0A3473}"/>
    <cellStyle name="Normal 11 2 2 3" xfId="488" xr:uid="{A1E4003C-FF44-42C8-BB9C-FEFC52A03574}"/>
    <cellStyle name="Normal 11 2 2 3 2" xfId="1184" xr:uid="{A98009E1-E472-4834-9F66-398B4114A8ED}"/>
    <cellStyle name="Normal 11 2 2 3 2 2" xfId="2585" xr:uid="{D7EBCDCA-6863-40BE-9DE9-D6BC3F7C0CC0}"/>
    <cellStyle name="Normal 11 2 2 3 2 2 2" xfId="5395" xr:uid="{978FD496-C786-41DD-A9AC-EF7B4587C72A}"/>
    <cellStyle name="Normal 11 2 2 3 2 2 2 2" xfId="11031" xr:uid="{5AEB0D81-66CF-40D4-87AE-0774DA0B26C5}"/>
    <cellStyle name="Normal 11 2 2 3 2 2 3" xfId="8221" xr:uid="{036F7690-BD48-477E-9660-D9CE9EA03D59}"/>
    <cellStyle name="Normal 11 2 2 3 2 3" xfId="3994" xr:uid="{FA577FC9-DDF7-4ECB-A1D4-7FDA0F47C327}"/>
    <cellStyle name="Normal 11 2 2 3 2 3 2" xfId="9630" xr:uid="{323F5442-20AB-4438-9832-FA81467FE55B}"/>
    <cellStyle name="Normal 11 2 2 3 2 4" xfId="6820" xr:uid="{2D818303-C922-4700-90B8-62D9024ED3DE}"/>
    <cellStyle name="Normal 11 2 2 3 3" xfId="1889" xr:uid="{D788246E-1A19-4F96-9A45-2EAFEFD2E9A2}"/>
    <cellStyle name="Normal 11 2 2 3 3 2" xfId="4699" xr:uid="{4EB3E8E0-6E7D-4AF3-A857-1966D198933A}"/>
    <cellStyle name="Normal 11 2 2 3 3 2 2" xfId="10335" xr:uid="{36D56C2C-3237-4970-AA0C-95B32EEC986A}"/>
    <cellStyle name="Normal 11 2 2 3 3 3" xfId="7525" xr:uid="{55C8064C-8499-4EB5-A3F3-938F35D3F09B}"/>
    <cellStyle name="Normal 11 2 2 3 4" xfId="3298" xr:uid="{39CFBE4F-88DF-4F2D-A2F9-6163BB8BA4A9}"/>
    <cellStyle name="Normal 11 2 2 3 4 2" xfId="8934" xr:uid="{90D47D75-A1B7-4220-B12A-96549C0B1795}"/>
    <cellStyle name="Normal 11 2 2 3 5" xfId="6124" xr:uid="{3EB2FE78-DB5C-4D37-91A5-25084279816C}"/>
    <cellStyle name="Normal 11 2 2 4" xfId="840" xr:uid="{BA0FAB87-1EDD-4492-83A6-7D5725350451}"/>
    <cellStyle name="Normal 11 2 2 4 2" xfId="2241" xr:uid="{643662C4-B7B3-44D3-89CA-796C7A5C4E56}"/>
    <cellStyle name="Normal 11 2 2 4 2 2" xfId="5051" xr:uid="{E6A17775-E4B8-4026-B03A-E8B940368AF5}"/>
    <cellStyle name="Normal 11 2 2 4 2 2 2" xfId="10687" xr:uid="{803A017B-B100-45DD-BC26-54E403AED70C}"/>
    <cellStyle name="Normal 11 2 2 4 2 3" xfId="7877" xr:uid="{A63AD28B-40AB-4A7A-9DF7-A2887F39269F}"/>
    <cellStyle name="Normal 11 2 2 4 3" xfId="3650" xr:uid="{C4A7E8E6-C1C5-417D-BDD6-16C54CAC798A}"/>
    <cellStyle name="Normal 11 2 2 4 3 2" xfId="9286" xr:uid="{4155147F-34DC-4F35-A4F8-348F9C9BD52F}"/>
    <cellStyle name="Normal 11 2 2 4 4" xfId="6476" xr:uid="{425B1E68-B425-49DC-82F0-121612349BA7}"/>
    <cellStyle name="Normal 11 2 2 5" xfId="1545" xr:uid="{986D6F5C-6387-4045-BF48-5CED6420B97B}"/>
    <cellStyle name="Normal 11 2 2 5 2" xfId="4355" xr:uid="{D3657B81-FF73-48F3-B707-EF09F5DAFF68}"/>
    <cellStyle name="Normal 11 2 2 5 2 2" xfId="9991" xr:uid="{56E745E1-2833-47C6-89F8-47B5DA930A6C}"/>
    <cellStyle name="Normal 11 2 2 5 3" xfId="7181" xr:uid="{8B8013AE-683E-4629-88C0-AA3B0156EAA8}"/>
    <cellStyle name="Normal 11 2 2 6" xfId="2954" xr:uid="{390F78C5-13A2-46FA-B2D3-9F5DCA4ED028}"/>
    <cellStyle name="Normal 11 2 2 6 2" xfId="8590" xr:uid="{95FFDE74-5BC1-46FF-A614-500036C4BF91}"/>
    <cellStyle name="Normal 11 2 2 7" xfId="5780" xr:uid="{D868D636-7E37-48ED-9914-61EE0A7C4496}"/>
    <cellStyle name="Normal 11 2 3" xfId="236" xr:uid="{BB659689-5781-47C3-8CD2-DBB01846B570}"/>
    <cellStyle name="Normal 11 2 3 2" xfId="580" xr:uid="{A5478379-60D9-4E7D-9B32-125C0623D93C}"/>
    <cellStyle name="Normal 11 2 3 2 2" xfId="1276" xr:uid="{6337018D-7DC7-464B-AAA8-AC1A2B50C47D}"/>
    <cellStyle name="Normal 11 2 3 2 2 2" xfId="2677" xr:uid="{4E8EAB3A-E9B1-4BBC-B154-CA84ACB48A58}"/>
    <cellStyle name="Normal 11 2 3 2 2 2 2" xfId="5487" xr:uid="{940A2687-052B-41D4-B3D4-790B07CD06B1}"/>
    <cellStyle name="Normal 11 2 3 2 2 2 2 2" xfId="11123" xr:uid="{5B2E5349-B0CA-42A0-870F-4589B45E818C}"/>
    <cellStyle name="Normal 11 2 3 2 2 2 3" xfId="8313" xr:uid="{2451C312-68D7-4DA8-9218-003370F9835B}"/>
    <cellStyle name="Normal 11 2 3 2 2 3" xfId="4086" xr:uid="{FD177076-DC28-47C9-9A38-814C96634C54}"/>
    <cellStyle name="Normal 11 2 3 2 2 3 2" xfId="9722" xr:uid="{BB06CF52-F506-4226-926F-9AC619A758B7}"/>
    <cellStyle name="Normal 11 2 3 2 2 4" xfId="6912" xr:uid="{FF54596F-8F2C-4F34-8CC7-9B0C5A83EDDD}"/>
    <cellStyle name="Normal 11 2 3 2 3" xfId="1981" xr:uid="{C2172EE9-0E33-44EB-8C7C-9BD7DE889689}"/>
    <cellStyle name="Normal 11 2 3 2 3 2" xfId="4791" xr:uid="{1CD87071-955F-4185-9E3D-1B0A9EA8B458}"/>
    <cellStyle name="Normal 11 2 3 2 3 2 2" xfId="10427" xr:uid="{29B1ED3F-E8A4-4226-83C3-8803FAD888BA}"/>
    <cellStyle name="Normal 11 2 3 2 3 3" xfId="7617" xr:uid="{9405AE17-9759-4755-99A3-6D831936B112}"/>
    <cellStyle name="Normal 11 2 3 2 4" xfId="3390" xr:uid="{B3DC7747-A73B-43E9-B591-F253C6A62A90}"/>
    <cellStyle name="Normal 11 2 3 2 4 2" xfId="9026" xr:uid="{3D93C200-2A65-4506-8AF1-CDAC1343E8CF}"/>
    <cellStyle name="Normal 11 2 3 2 5" xfId="6216" xr:uid="{FAE68C17-87BF-42A7-8D2D-2E6A8329F95D}"/>
    <cellStyle name="Normal 11 2 3 3" xfId="932" xr:uid="{FA3C3CDA-E574-4AA3-A386-225DD4B43C92}"/>
    <cellStyle name="Normal 11 2 3 3 2" xfId="2333" xr:uid="{5CEEEB8F-4B88-4BAF-9CC6-14CADAFE4CD7}"/>
    <cellStyle name="Normal 11 2 3 3 2 2" xfId="5143" xr:uid="{090B8317-8EEF-4563-8078-5E383FF6CED3}"/>
    <cellStyle name="Normal 11 2 3 3 2 2 2" xfId="10779" xr:uid="{DA3E9E4C-BE42-4AF0-92B7-7737C4C1F0F1}"/>
    <cellStyle name="Normal 11 2 3 3 2 3" xfId="7969" xr:uid="{1E9A1DBC-3837-4AE3-A9C0-F7586E25C202}"/>
    <cellStyle name="Normal 11 2 3 3 3" xfId="3742" xr:uid="{66A0026B-1140-4A87-A25D-57987BF69AF3}"/>
    <cellStyle name="Normal 11 2 3 3 3 2" xfId="9378" xr:uid="{179D12A6-077A-4488-8374-EAEB9B77DC9A}"/>
    <cellStyle name="Normal 11 2 3 3 4" xfId="6568" xr:uid="{FF8BD31E-62C8-405B-9D24-D6EB37F5B036}"/>
    <cellStyle name="Normal 11 2 3 4" xfId="1637" xr:uid="{9DA44E43-0B2C-46ED-B673-DEB14680EBFA}"/>
    <cellStyle name="Normal 11 2 3 4 2" xfId="4447" xr:uid="{E9A873F0-8272-41D1-8253-D4E4F3B41CB1}"/>
    <cellStyle name="Normal 11 2 3 4 2 2" xfId="10083" xr:uid="{23468C20-B6ED-4E73-B089-880158B2B625}"/>
    <cellStyle name="Normal 11 2 3 4 3" xfId="7273" xr:uid="{F513FB6C-B006-4381-A4DC-052780379A31}"/>
    <cellStyle name="Normal 11 2 3 5" xfId="3046" xr:uid="{D05C7CF3-8D3B-471F-AF1B-DB969D422EA5}"/>
    <cellStyle name="Normal 11 2 3 5 2" xfId="8682" xr:uid="{592801BA-0982-4CFC-8451-72C314D69D14}"/>
    <cellStyle name="Normal 11 2 3 6" xfId="5872" xr:uid="{97F37FE4-4002-4B22-8E2D-6FDB6F93FA11}"/>
    <cellStyle name="Normal 11 2 4" xfId="408" xr:uid="{BAF29200-2D05-4AD8-B1B3-364A3E7E63BC}"/>
    <cellStyle name="Normal 11 2 4 2" xfId="1104" xr:uid="{07CCF485-FBB1-4B85-9B31-02C8EA094A07}"/>
    <cellStyle name="Normal 11 2 4 2 2" xfId="2505" xr:uid="{B013F06E-C6F8-401F-A725-55B0221BC191}"/>
    <cellStyle name="Normal 11 2 4 2 2 2" xfId="5315" xr:uid="{1D412EF3-6A47-484E-A77E-BD11F868A887}"/>
    <cellStyle name="Normal 11 2 4 2 2 2 2" xfId="10951" xr:uid="{E476D774-C81C-4BE5-9686-F4478E6E2752}"/>
    <cellStyle name="Normal 11 2 4 2 2 3" xfId="8141" xr:uid="{136115D8-1DB7-4B5B-85E6-15876DD09C35}"/>
    <cellStyle name="Normal 11 2 4 2 3" xfId="3914" xr:uid="{BAB453EF-B5B7-49A9-9BEE-151493A7B05B}"/>
    <cellStyle name="Normal 11 2 4 2 3 2" xfId="9550" xr:uid="{2594B574-AFB4-44A3-86D2-E9C15840FCAA}"/>
    <cellStyle name="Normal 11 2 4 2 4" xfId="6740" xr:uid="{97E5F652-BB16-474D-B270-A092D6D45D05}"/>
    <cellStyle name="Normal 11 2 4 3" xfId="1809" xr:uid="{BAC78490-BF70-460C-A0EC-CAB904CF5ADE}"/>
    <cellStyle name="Normal 11 2 4 3 2" xfId="4619" xr:uid="{EAA73550-EB3D-4B5D-9DAB-04BCFF104FBD}"/>
    <cellStyle name="Normal 11 2 4 3 2 2" xfId="10255" xr:uid="{9E0D650E-D5DB-4764-AA09-90B15A8AFE5D}"/>
    <cellStyle name="Normal 11 2 4 3 3" xfId="7445" xr:uid="{B7FEABDA-6D0B-4357-8711-A58659635149}"/>
    <cellStyle name="Normal 11 2 4 4" xfId="3218" xr:uid="{E97BC9E8-2B7B-46F4-8B33-C035021F30F6}"/>
    <cellStyle name="Normal 11 2 4 4 2" xfId="8854" xr:uid="{D781BC2B-C7E5-4EE0-9CA9-62F7370474D6}"/>
    <cellStyle name="Normal 11 2 4 5" xfId="6044" xr:uid="{1418D95F-507B-44B2-8637-B1E18F1D395E}"/>
    <cellStyle name="Normal 11 2 5" xfId="760" xr:uid="{AA0E8E9C-B496-4828-A705-572EE144D578}"/>
    <cellStyle name="Normal 11 2 5 2" xfId="2161" xr:uid="{A8C0A29F-AB4A-4C99-8E00-80B0F892D35A}"/>
    <cellStyle name="Normal 11 2 5 2 2" xfId="4971" xr:uid="{7E4DE985-938A-4B63-9AC1-7C1A34FBC01C}"/>
    <cellStyle name="Normal 11 2 5 2 2 2" xfId="10607" xr:uid="{D914423A-4970-41E9-816A-4903843DF879}"/>
    <cellStyle name="Normal 11 2 5 2 3" xfId="7797" xr:uid="{9404EB28-A070-4952-9323-2676876274B3}"/>
    <cellStyle name="Normal 11 2 5 3" xfId="3570" xr:uid="{8D661C1C-C65A-475F-94D9-B1A2AC828984}"/>
    <cellStyle name="Normal 11 2 5 3 2" xfId="9206" xr:uid="{A13B5784-AAF2-4C8D-B315-499B86C2B9C0}"/>
    <cellStyle name="Normal 11 2 5 4" xfId="6396" xr:uid="{E5368806-FE15-46EE-B617-A139CA8050B6}"/>
    <cellStyle name="Normal 11 2 6" xfId="1465" xr:uid="{3AB0174D-46A8-4C8B-9AA0-706087E821F4}"/>
    <cellStyle name="Normal 11 2 6 2" xfId="4275" xr:uid="{FBEADD66-0142-48F6-B038-FB5378D0AD44}"/>
    <cellStyle name="Normal 11 2 6 2 2" xfId="9911" xr:uid="{C4930E19-ECA4-44B6-9A1A-1A8E696CDA06}"/>
    <cellStyle name="Normal 11 2 6 3" xfId="7101" xr:uid="{17BC8A9F-13AD-4037-96AF-25D5D563DD68}"/>
    <cellStyle name="Normal 11 2 7" xfId="2874" xr:uid="{68E1EE92-DDA7-45C4-921B-60F45CC8D0AB}"/>
    <cellStyle name="Normal 11 2 7 2" xfId="8510" xr:uid="{85F16C3E-7A86-4B9C-8F5E-12D25B59EB7E}"/>
    <cellStyle name="Normal 11 2 8" xfId="5700" xr:uid="{6B39B3BB-6480-460D-A8A8-72CDF3904A69}"/>
    <cellStyle name="Normal 11 3" xfId="112" xr:uid="{5542807E-A93C-457A-A696-056D92727BF7}"/>
    <cellStyle name="Normal 11 3 2" xfId="284" xr:uid="{734A2797-0467-4CBA-B6C9-33BC104AF561}"/>
    <cellStyle name="Normal 11 3 2 2" xfId="628" xr:uid="{1E7C40AF-80DE-4D61-9BB5-338FF5AFCEB9}"/>
    <cellStyle name="Normal 11 3 2 2 2" xfId="1324" xr:uid="{1B7F2850-A068-4537-912A-3C0ACD844C0C}"/>
    <cellStyle name="Normal 11 3 2 2 2 2" xfId="2725" xr:uid="{5F27EAE3-8DE1-46B5-AD61-FCD9326E046F}"/>
    <cellStyle name="Normal 11 3 2 2 2 2 2" xfId="5535" xr:uid="{C8E9D3E3-6FC3-4EA9-BA93-E9F90B4D0FAD}"/>
    <cellStyle name="Normal 11 3 2 2 2 2 2 2" xfId="11171" xr:uid="{ECE0377C-CA76-4FD6-A1DA-31901C83548F}"/>
    <cellStyle name="Normal 11 3 2 2 2 2 3" xfId="8361" xr:uid="{A12EEC72-1B4C-4235-A855-8BF41FF07BF9}"/>
    <cellStyle name="Normal 11 3 2 2 2 3" xfId="4134" xr:uid="{B4689668-5E14-4744-8BF8-73A8BE0D6D20}"/>
    <cellStyle name="Normal 11 3 2 2 2 3 2" xfId="9770" xr:uid="{5C5E3404-15B9-465E-903C-D2D4F6803B6A}"/>
    <cellStyle name="Normal 11 3 2 2 2 4" xfId="6960" xr:uid="{9470255C-6A36-4EB5-AB3E-782E3B33D734}"/>
    <cellStyle name="Normal 11 3 2 2 3" xfId="2029" xr:uid="{832F34DF-4E78-4AE4-A69B-D4305F690B55}"/>
    <cellStyle name="Normal 11 3 2 2 3 2" xfId="4839" xr:uid="{D500A11E-5585-4F46-8F80-D0A6DB84F506}"/>
    <cellStyle name="Normal 11 3 2 2 3 2 2" xfId="10475" xr:uid="{B2E2B2D4-819B-45FC-A2B8-83048A2607E4}"/>
    <cellStyle name="Normal 11 3 2 2 3 3" xfId="7665" xr:uid="{116D4493-848C-43EC-AFDE-A9FF54A7356E}"/>
    <cellStyle name="Normal 11 3 2 2 4" xfId="3438" xr:uid="{3D6506DC-E546-482C-9979-E260C01339B1}"/>
    <cellStyle name="Normal 11 3 2 2 4 2" xfId="9074" xr:uid="{C9A331D7-A490-455C-AAFD-EE392DB59B19}"/>
    <cellStyle name="Normal 11 3 2 2 5" xfId="6264" xr:uid="{3E9C0E6E-C931-4162-975C-CEF322C0C34F}"/>
    <cellStyle name="Normal 11 3 2 3" xfId="980" xr:uid="{E240457A-4E23-490C-8C92-AE746AEAFAE1}"/>
    <cellStyle name="Normal 11 3 2 3 2" xfId="2381" xr:uid="{08827957-81AC-4239-899F-2D7B531641FD}"/>
    <cellStyle name="Normal 11 3 2 3 2 2" xfId="5191" xr:uid="{ABCC1F33-CF9F-45EF-A2CB-6508F8742CEB}"/>
    <cellStyle name="Normal 11 3 2 3 2 2 2" xfId="10827" xr:uid="{55CAE423-3247-47FE-B722-54460D0E50F3}"/>
    <cellStyle name="Normal 11 3 2 3 2 3" xfId="8017" xr:uid="{A17CB1F0-05C7-4167-8346-015648F99D6A}"/>
    <cellStyle name="Normal 11 3 2 3 3" xfId="3790" xr:uid="{227E129B-E354-4D31-901D-6C738CD7FED1}"/>
    <cellStyle name="Normal 11 3 2 3 3 2" xfId="9426" xr:uid="{2C9125B8-8275-4682-983E-ED05503076E9}"/>
    <cellStyle name="Normal 11 3 2 3 4" xfId="6616" xr:uid="{514038A1-AA71-472F-B372-F3F5DDDE316A}"/>
    <cellStyle name="Normal 11 3 2 4" xfId="1685" xr:uid="{F3F9FFEE-114A-4A01-8322-FC8A1EA2D7D2}"/>
    <cellStyle name="Normal 11 3 2 4 2" xfId="4495" xr:uid="{7ECC5CCA-E297-4A58-812D-A3288C012884}"/>
    <cellStyle name="Normal 11 3 2 4 2 2" xfId="10131" xr:uid="{9B04DFCA-61A7-46A1-95D6-B3FEB90A9B69}"/>
    <cellStyle name="Normal 11 3 2 4 3" xfId="7321" xr:uid="{7562DCB7-9E8D-4BF9-8257-936C2C0E6395}"/>
    <cellStyle name="Normal 11 3 2 5" xfId="3094" xr:uid="{BCEE3330-4BB2-4F69-BD5B-4B51E593AED6}"/>
    <cellStyle name="Normal 11 3 2 5 2" xfId="8730" xr:uid="{D08C7B64-328E-41DB-9A55-8F5D8652A9FC}"/>
    <cellStyle name="Normal 11 3 2 6" xfId="5920" xr:uid="{F81BC3E0-FE2F-4608-B2EA-5853E6A2FD05}"/>
    <cellStyle name="Normal 11 3 3" xfId="456" xr:uid="{2D775591-46ED-4995-9F1A-38851906B4EC}"/>
    <cellStyle name="Normal 11 3 3 2" xfId="1152" xr:uid="{88A5552F-02A3-4B18-9C7D-8E4F6CCAE4D0}"/>
    <cellStyle name="Normal 11 3 3 2 2" xfId="2553" xr:uid="{8271106A-45FB-49A1-9B58-53F68B537A44}"/>
    <cellStyle name="Normal 11 3 3 2 2 2" xfId="5363" xr:uid="{6F0D9820-DDC3-4485-8E8D-44C3BFAFD0E8}"/>
    <cellStyle name="Normal 11 3 3 2 2 2 2" xfId="10999" xr:uid="{4FECA8AF-89F5-4B7F-B662-46DB16570225}"/>
    <cellStyle name="Normal 11 3 3 2 2 3" xfId="8189" xr:uid="{0FF6FA12-0C15-448C-B4AB-8412C654D563}"/>
    <cellStyle name="Normal 11 3 3 2 3" xfId="3962" xr:uid="{D8F889B0-CA39-4CF0-A5D6-436176AC16B8}"/>
    <cellStyle name="Normal 11 3 3 2 3 2" xfId="9598" xr:uid="{3123660E-D654-4984-B408-69A4514DC256}"/>
    <cellStyle name="Normal 11 3 3 2 4" xfId="6788" xr:uid="{4C566165-F2EE-4A1E-BEAD-DF3D4623EC1D}"/>
    <cellStyle name="Normal 11 3 3 3" xfId="1857" xr:uid="{3EF892F7-A4B9-467C-84FF-B7F1304AD36A}"/>
    <cellStyle name="Normal 11 3 3 3 2" xfId="4667" xr:uid="{3066591F-FE2E-4970-8F29-D51DB412644E}"/>
    <cellStyle name="Normal 11 3 3 3 2 2" xfId="10303" xr:uid="{FF2BD557-7DE2-4662-A349-9E0B2F9E1689}"/>
    <cellStyle name="Normal 11 3 3 3 3" xfId="7493" xr:uid="{1EDC65D7-1CB0-4B82-ABDE-09F2C60553C9}"/>
    <cellStyle name="Normal 11 3 3 4" xfId="3266" xr:uid="{C10BDD83-8727-4B45-94E2-6D38766E900D}"/>
    <cellStyle name="Normal 11 3 3 4 2" xfId="8902" xr:uid="{65722C59-3D25-4302-9A6A-B4D97C697B3D}"/>
    <cellStyle name="Normal 11 3 3 5" xfId="6092" xr:uid="{5C798DBD-38B4-4767-8D4D-34E6760D6F8A}"/>
    <cellStyle name="Normal 11 3 4" xfId="808" xr:uid="{96019876-2446-41C3-A8FC-00732D9C778B}"/>
    <cellStyle name="Normal 11 3 4 2" xfId="2209" xr:uid="{D29B47D0-957A-4548-9F69-0995C14C5874}"/>
    <cellStyle name="Normal 11 3 4 2 2" xfId="5019" xr:uid="{5F28497E-1C42-4AF5-9DCE-E43165E0B4F5}"/>
    <cellStyle name="Normal 11 3 4 2 2 2" xfId="10655" xr:uid="{9C1837FA-820F-462C-B388-03B4D6AC7802}"/>
    <cellStyle name="Normal 11 3 4 2 3" xfId="7845" xr:uid="{6BF847BA-CAD3-4AF2-B226-A84E49883DF5}"/>
    <cellStyle name="Normal 11 3 4 3" xfId="3618" xr:uid="{8C9B4DD9-EFF0-4640-95E6-C6CD223C5C36}"/>
    <cellStyle name="Normal 11 3 4 3 2" xfId="9254" xr:uid="{A2832997-675D-4D80-BC5B-1F214FD5B7E4}"/>
    <cellStyle name="Normal 11 3 4 4" xfId="6444" xr:uid="{571A1574-E085-485C-9370-570650044A17}"/>
    <cellStyle name="Normal 11 3 5" xfId="1513" xr:uid="{7CF208E3-AAF3-44EA-BCB9-152FF7D8A901}"/>
    <cellStyle name="Normal 11 3 5 2" xfId="4323" xr:uid="{1082ED54-FE55-43B6-BC41-692828D5213B}"/>
    <cellStyle name="Normal 11 3 5 2 2" xfId="9959" xr:uid="{DAE13234-7DA7-4BB9-868D-765C6E0ED5C4}"/>
    <cellStyle name="Normal 11 3 5 3" xfId="7149" xr:uid="{447F31B2-6D37-4F2A-BAE6-6B4AB5E0E6E5}"/>
    <cellStyle name="Normal 11 3 6" xfId="2922" xr:uid="{80BCA4FA-9B9C-40C7-8742-FCA23F1CC7BC}"/>
    <cellStyle name="Normal 11 3 6 2" xfId="8558" xr:uid="{7317327E-2A14-4206-9610-F90C71C2DB3D}"/>
    <cellStyle name="Normal 11 3 7" xfId="5748" xr:uid="{5E245F2E-E159-48B1-958C-76E86C698BF6}"/>
    <cellStyle name="Normal 11 4" xfId="204" xr:uid="{132723CC-35A9-450B-A8E9-C37771F0F797}"/>
    <cellStyle name="Normal 11 4 2" xfId="548" xr:uid="{8DCD969B-1CED-4767-9E8B-29994C714E1D}"/>
    <cellStyle name="Normal 11 4 2 2" xfId="1244" xr:uid="{507D59CE-192B-494A-8FB0-F69E76F24C28}"/>
    <cellStyle name="Normal 11 4 2 2 2" xfId="2645" xr:uid="{6854A730-BD66-48AF-AF9B-F56F696D6FF4}"/>
    <cellStyle name="Normal 11 4 2 2 2 2" xfId="5455" xr:uid="{44591A2B-A007-428A-B00E-49B3FA6C3598}"/>
    <cellStyle name="Normal 11 4 2 2 2 2 2" xfId="11091" xr:uid="{92100935-372F-4D01-862C-DB58089A3BF9}"/>
    <cellStyle name="Normal 11 4 2 2 2 3" xfId="8281" xr:uid="{FC72A9FC-A5CA-4848-83E5-6526CF6C3462}"/>
    <cellStyle name="Normal 11 4 2 2 3" xfId="4054" xr:uid="{2F0E6CCA-B775-439F-A12B-576FB43A9B12}"/>
    <cellStyle name="Normal 11 4 2 2 3 2" xfId="9690" xr:uid="{6EE1EFF0-B166-44F0-A9B3-945D1565C483}"/>
    <cellStyle name="Normal 11 4 2 2 4" xfId="6880" xr:uid="{A358AEF7-B849-4D7B-84E6-16D3BBC8035C}"/>
    <cellStyle name="Normal 11 4 2 3" xfId="1949" xr:uid="{C5325A50-5BFE-4F4B-991B-D7F57E003E38}"/>
    <cellStyle name="Normal 11 4 2 3 2" xfId="4759" xr:uid="{D2379589-CDF7-47F3-80EA-1E519FE0F490}"/>
    <cellStyle name="Normal 11 4 2 3 2 2" xfId="10395" xr:uid="{9DE51533-14EF-461A-AB59-D0FAE3D1B5F2}"/>
    <cellStyle name="Normal 11 4 2 3 3" xfId="7585" xr:uid="{6FD33AEE-8960-486D-9107-8A8719DE7DA7}"/>
    <cellStyle name="Normal 11 4 2 4" xfId="3358" xr:uid="{64190623-DCB9-484C-90D3-BB47DBE4071E}"/>
    <cellStyle name="Normal 11 4 2 4 2" xfId="8994" xr:uid="{F9939D9C-D07F-4639-832B-D56C2A54BB9F}"/>
    <cellStyle name="Normal 11 4 2 5" xfId="6184" xr:uid="{434A2305-EAFC-4577-BE6C-EC8162FF0EED}"/>
    <cellStyle name="Normal 11 4 3" xfId="900" xr:uid="{819233B1-AB5E-49A3-9C62-4D9B1DCD5AC1}"/>
    <cellStyle name="Normal 11 4 3 2" xfId="2301" xr:uid="{426036F3-3094-461C-BA3C-E68036124305}"/>
    <cellStyle name="Normal 11 4 3 2 2" xfId="5111" xr:uid="{85ACB285-6F2A-470F-8E18-D36B0146F966}"/>
    <cellStyle name="Normal 11 4 3 2 2 2" xfId="10747" xr:uid="{EB8A68D5-DFB9-4FE0-A2E1-3E874DCABDBB}"/>
    <cellStyle name="Normal 11 4 3 2 3" xfId="7937" xr:uid="{B5B3FD98-DEDF-4D46-916F-B21E4E0C731F}"/>
    <cellStyle name="Normal 11 4 3 3" xfId="3710" xr:uid="{8F5CFF92-A3C7-4292-9FA9-3D94A21ABB6B}"/>
    <cellStyle name="Normal 11 4 3 3 2" xfId="9346" xr:uid="{B498D609-3052-4B6F-9905-124974B0CC36}"/>
    <cellStyle name="Normal 11 4 3 4" xfId="6536" xr:uid="{2510B0FB-ED96-423F-AC59-A6CA12CDEB5C}"/>
    <cellStyle name="Normal 11 4 4" xfId="1605" xr:uid="{F6E86FE6-F35E-4887-8FC7-16BF605943BC}"/>
    <cellStyle name="Normal 11 4 4 2" xfId="4415" xr:uid="{416A1E2A-CE0F-44B1-982B-714F52871643}"/>
    <cellStyle name="Normal 11 4 4 2 2" xfId="10051" xr:uid="{EF6D032D-9E8D-49F8-88B7-FAF806FF2DDD}"/>
    <cellStyle name="Normal 11 4 4 3" xfId="7241" xr:uid="{5ED9F891-1833-48F4-8334-E7717D2C16FE}"/>
    <cellStyle name="Normal 11 4 5" xfId="3014" xr:uid="{2FD1247B-250C-4637-A29B-81BE282A3D53}"/>
    <cellStyle name="Normal 11 4 5 2" xfId="8650" xr:uid="{9CFB5C94-E2B4-4C89-B8D2-858FCA49C79D}"/>
    <cellStyle name="Normal 11 4 6" xfId="5840" xr:uid="{D27171F6-7589-4A7E-AB0C-4ABAF9368A5D}"/>
    <cellStyle name="Normal 11 5" xfId="376" xr:uid="{4FAF0D46-263B-4CCE-83AB-03B3EDFD6722}"/>
    <cellStyle name="Normal 11 5 2" xfId="1072" xr:uid="{03A708F8-2C0E-4208-BDCD-32B291BD4EA5}"/>
    <cellStyle name="Normal 11 5 2 2" xfId="2473" xr:uid="{EF9F8DBE-8060-40BE-8F26-C18B0A47A70A}"/>
    <cellStyle name="Normal 11 5 2 2 2" xfId="5283" xr:uid="{9683790C-CCF7-43D3-A1A3-B2CDCEF94092}"/>
    <cellStyle name="Normal 11 5 2 2 2 2" xfId="10919" xr:uid="{F9900A3D-B4BC-497C-8B47-2C70A55560DB}"/>
    <cellStyle name="Normal 11 5 2 2 3" xfId="8109" xr:uid="{BC0C703F-755E-42AA-9BE8-E2B023C2DDF0}"/>
    <cellStyle name="Normal 11 5 2 3" xfId="3882" xr:uid="{EBF3D307-C225-4FC6-ADCC-DCEFAD77164F}"/>
    <cellStyle name="Normal 11 5 2 3 2" xfId="9518" xr:uid="{DC256B46-06AB-46C0-9F18-73622492EDC2}"/>
    <cellStyle name="Normal 11 5 2 4" xfId="6708" xr:uid="{1BA3AA08-B868-4762-AD47-249C8ADF83D6}"/>
    <cellStyle name="Normal 11 5 3" xfId="1777" xr:uid="{0B6BC4DC-7717-4654-9FB7-650E995E2BB6}"/>
    <cellStyle name="Normal 11 5 3 2" xfId="4587" xr:uid="{034717D2-BA93-46AB-BE9C-B772AA51652C}"/>
    <cellStyle name="Normal 11 5 3 2 2" xfId="10223" xr:uid="{467CE46A-FA53-42EB-83A5-C5A7EA4A8771}"/>
    <cellStyle name="Normal 11 5 3 3" xfId="7413" xr:uid="{03FED6EC-EC4B-462C-8474-8A07832AB466}"/>
    <cellStyle name="Normal 11 5 4" xfId="3186" xr:uid="{7441D03C-435A-4322-9BF1-51B02533280A}"/>
    <cellStyle name="Normal 11 5 4 2" xfId="8822" xr:uid="{5BB42077-8C8B-4835-91CC-8A372BA38C1B}"/>
    <cellStyle name="Normal 11 5 5" xfId="6012" xr:uid="{97C12D53-162A-4A8B-8A5A-B5DC232CCBE2}"/>
    <cellStyle name="Normal 11 6" xfId="728" xr:uid="{A983E6E6-2F42-4F90-A43A-01DBE891BFF7}"/>
    <cellStyle name="Normal 11 6 2" xfId="2129" xr:uid="{0945AAC1-5049-4909-9F45-DB9933654D2F}"/>
    <cellStyle name="Normal 11 6 2 2" xfId="4939" xr:uid="{C41D4219-1766-4BEC-A2B2-5B0BD88CDF2E}"/>
    <cellStyle name="Normal 11 6 2 2 2" xfId="10575" xr:uid="{1CD0E5E9-4914-48AA-89F7-CA4D42EEEFD6}"/>
    <cellStyle name="Normal 11 6 2 3" xfId="7765" xr:uid="{83F7CAF3-F808-41EA-890B-CBB0B0FD97B9}"/>
    <cellStyle name="Normal 11 6 3" xfId="3538" xr:uid="{5F5F451B-9662-4A15-B66C-715E3AE15037}"/>
    <cellStyle name="Normal 11 6 3 2" xfId="9174" xr:uid="{EEE57B14-314F-407B-872F-92815CE0DC52}"/>
    <cellStyle name="Normal 11 6 4" xfId="6364" xr:uid="{2DFBE031-74BE-40A2-9950-4BC168FAB024}"/>
    <cellStyle name="Normal 11 7" xfId="1433" xr:uid="{EEFE2E8B-78A5-4017-926B-6DC59158B9FD}"/>
    <cellStyle name="Normal 11 7 2" xfId="4243" xr:uid="{50FA27F4-71F1-4620-8159-8D417C4192B2}"/>
    <cellStyle name="Normal 11 7 2 2" xfId="9879" xr:uid="{4A859945-0FF8-47CD-B8E8-2CE1AEF26FF8}"/>
    <cellStyle name="Normal 11 7 3" xfId="7069" xr:uid="{E6A48CEF-1BF5-441B-B2CE-96549A83D0CA}"/>
    <cellStyle name="Normal 11 8" xfId="2842" xr:uid="{7501829E-4DCA-4F21-976B-5663994D89C6}"/>
    <cellStyle name="Normal 11 8 2" xfId="8478" xr:uid="{2308A47D-8C00-4209-B2F5-7E309C0CD3F8}"/>
    <cellStyle name="Normal 11 9" xfId="5668" xr:uid="{F47E36B0-8DBF-47A5-8F85-4719A5D6C31D}"/>
    <cellStyle name="Normal 110" xfId="11332" xr:uid="{2B1EB9C1-1C03-492C-B059-561C6AE2F0F8}"/>
    <cellStyle name="Normal 111" xfId="11333" xr:uid="{54D57E9B-E435-42AC-AB1B-0902745B57CD}"/>
    <cellStyle name="Normal 112" xfId="11334" xr:uid="{CBAB6FC1-F0EE-49FA-915B-E2F04429EE90}"/>
    <cellStyle name="Normal 113" xfId="11335" xr:uid="{060E957C-7A86-4502-8F00-6BF4902C98C7}"/>
    <cellStyle name="Normal 114" xfId="11336" xr:uid="{3DFDDAFC-B393-481D-9E5B-ED2D8D20316A}"/>
    <cellStyle name="Normal 12" xfId="34" xr:uid="{A8B27402-9E61-481E-AB49-3B04E56B0A07}"/>
    <cellStyle name="Normal 12 2" xfId="114" xr:uid="{BBFAB3BC-E057-4EBE-ACC4-B7621A727567}"/>
    <cellStyle name="Normal 12 2 2" xfId="286" xr:uid="{94056D92-CD4D-4EDA-B1FB-50E550EA13F6}"/>
    <cellStyle name="Normal 12 2 2 2" xfId="630" xr:uid="{F2D2E8EE-9DB3-441C-BB5F-5E78FA9B1D4F}"/>
    <cellStyle name="Normal 12 2 2 2 2" xfId="1326" xr:uid="{F6E554AA-3226-4E87-92C5-37BD904C8205}"/>
    <cellStyle name="Normal 12 2 2 2 2 2" xfId="2727" xr:uid="{F010F161-1EC2-4ABE-BCA6-1EEE31121760}"/>
    <cellStyle name="Normal 12 2 2 2 2 2 2" xfId="5537" xr:uid="{060CA10B-7108-4F99-998D-38A260985FE3}"/>
    <cellStyle name="Normal 12 2 2 2 2 2 2 2" xfId="11173" xr:uid="{24BD8F11-819F-4220-AE4A-369FEA15F5D5}"/>
    <cellStyle name="Normal 12 2 2 2 2 2 3" xfId="8363" xr:uid="{0D5AD3C1-4D20-4872-B016-6C348221372F}"/>
    <cellStyle name="Normal 12 2 2 2 2 3" xfId="4136" xr:uid="{53F275D0-0CB4-4A69-A586-26DE5FFD1FBC}"/>
    <cellStyle name="Normal 12 2 2 2 2 3 2" xfId="9772" xr:uid="{BD64B258-EAD7-4004-BDF7-696791EEC672}"/>
    <cellStyle name="Normal 12 2 2 2 2 4" xfId="6962" xr:uid="{41FDA72E-2186-4B3D-A3F1-6422F14BA42E}"/>
    <cellStyle name="Normal 12 2 2 2 3" xfId="2031" xr:uid="{35B698D2-0641-4EDE-A738-8AD72CD3DE40}"/>
    <cellStyle name="Normal 12 2 2 2 3 2" xfId="4841" xr:uid="{D9E40CB6-FC5A-45B1-A46E-A5E3D84C536C}"/>
    <cellStyle name="Normal 12 2 2 2 3 2 2" xfId="10477" xr:uid="{B93CBC78-5461-4359-80EA-356DCC825E8A}"/>
    <cellStyle name="Normal 12 2 2 2 3 3" xfId="7667" xr:uid="{0ED8A73A-AB52-4307-B88C-D42265963EF2}"/>
    <cellStyle name="Normal 12 2 2 2 4" xfId="3440" xr:uid="{F1F7A091-EFC4-49A0-B77A-E3F1943EFFC2}"/>
    <cellStyle name="Normal 12 2 2 2 4 2" xfId="9076" xr:uid="{02F2DFE3-BF7C-4F16-AB46-EA7070A14A06}"/>
    <cellStyle name="Normal 12 2 2 2 5" xfId="6266" xr:uid="{1100A432-17C2-428B-B999-1A39F8111BA5}"/>
    <cellStyle name="Normal 12 2 2 3" xfId="982" xr:uid="{C7A87E6C-C14E-4DEB-9397-8BC99CA6E749}"/>
    <cellStyle name="Normal 12 2 2 3 2" xfId="2383" xr:uid="{F612628E-2214-41AC-A16C-2CD125638FAB}"/>
    <cellStyle name="Normal 12 2 2 3 2 2" xfId="5193" xr:uid="{FACB5F39-79AB-4DB2-80EE-958BC166CCA8}"/>
    <cellStyle name="Normal 12 2 2 3 2 2 2" xfId="10829" xr:uid="{7FEED5A1-AB0E-46E3-A26C-38CD8465AE43}"/>
    <cellStyle name="Normal 12 2 2 3 2 3" xfId="8019" xr:uid="{413AA641-4E27-49D6-9B21-39179E78D459}"/>
    <cellStyle name="Normal 12 2 2 3 3" xfId="3792" xr:uid="{9D0A667E-447C-4E9D-B765-56C4C9DF9E41}"/>
    <cellStyle name="Normal 12 2 2 3 3 2" xfId="9428" xr:uid="{CD58273E-0B79-4814-9F4D-50768CBDB23C}"/>
    <cellStyle name="Normal 12 2 2 3 4" xfId="6618" xr:uid="{FC33FFD3-6789-4EE7-9854-F1C03BF36289}"/>
    <cellStyle name="Normal 12 2 2 4" xfId="1687" xr:uid="{0E5309CD-F724-425B-9B11-25A80C5478E3}"/>
    <cellStyle name="Normal 12 2 2 4 2" xfId="4497" xr:uid="{D348C86C-C3BC-49F2-8F2E-2D370813AEE2}"/>
    <cellStyle name="Normal 12 2 2 4 2 2" xfId="10133" xr:uid="{941FAF57-F73E-4B10-A9EA-E3D69AA940C0}"/>
    <cellStyle name="Normal 12 2 2 4 3" xfId="7323" xr:uid="{EBD9B733-C5F9-4285-B449-A7E66CDDC862}"/>
    <cellStyle name="Normal 12 2 2 5" xfId="3096" xr:uid="{E9766121-9F10-42D1-B0EF-BA1DFB3F526F}"/>
    <cellStyle name="Normal 12 2 2 5 2" xfId="8732" xr:uid="{9542D057-54F0-4461-B3D8-C8A9BF9E5D46}"/>
    <cellStyle name="Normal 12 2 2 6" xfId="5922" xr:uid="{2131822D-9E46-4499-8DA2-74C6C86E9353}"/>
    <cellStyle name="Normal 12 2 3" xfId="458" xr:uid="{3058BE58-C767-48B6-B096-D5701E7402F1}"/>
    <cellStyle name="Normal 12 2 3 2" xfId="1154" xr:uid="{D7B1856C-DD6B-4A7D-BADC-7E849F0CFFCD}"/>
    <cellStyle name="Normal 12 2 3 2 2" xfId="2555" xr:uid="{F09B6FE5-71FE-46C8-B2AA-40674AC630C0}"/>
    <cellStyle name="Normal 12 2 3 2 2 2" xfId="5365" xr:uid="{01B52FD1-8F71-40BD-A24F-F3A6C0A6A434}"/>
    <cellStyle name="Normal 12 2 3 2 2 2 2" xfId="11001" xr:uid="{14005320-5697-4930-AE0F-9D85FDC9678A}"/>
    <cellStyle name="Normal 12 2 3 2 2 3" xfId="8191" xr:uid="{6D3F93A6-4B11-4B79-BCE1-B546AAA33FDD}"/>
    <cellStyle name="Normal 12 2 3 2 3" xfId="3964" xr:uid="{8ABABC92-21C0-4696-9877-1F02A6F7262F}"/>
    <cellStyle name="Normal 12 2 3 2 3 2" xfId="9600" xr:uid="{5D0C4986-6313-42AB-92F2-9882288CB995}"/>
    <cellStyle name="Normal 12 2 3 2 4" xfId="6790" xr:uid="{B5DEAF7B-1213-4B08-87B1-E65E30A5B162}"/>
    <cellStyle name="Normal 12 2 3 3" xfId="1859" xr:uid="{CBEBD290-D4BF-45A9-B35D-3655F32C1A23}"/>
    <cellStyle name="Normal 12 2 3 3 2" xfId="4669" xr:uid="{7D49BE74-97F3-4EE6-BEB6-FBA3C7F85965}"/>
    <cellStyle name="Normal 12 2 3 3 2 2" xfId="10305" xr:uid="{6D08FB06-D0CE-4C63-A2A9-A1178406E7F1}"/>
    <cellStyle name="Normal 12 2 3 3 3" xfId="7495" xr:uid="{627EE777-03B7-4B6E-B0D7-814ADA0ADCC2}"/>
    <cellStyle name="Normal 12 2 3 4" xfId="3268" xr:uid="{557C5757-8896-4C82-8719-7C9F7CE1B955}"/>
    <cellStyle name="Normal 12 2 3 4 2" xfId="8904" xr:uid="{D1FE699B-C5D0-452B-A145-4306EE47A9D6}"/>
    <cellStyle name="Normal 12 2 3 5" xfId="6094" xr:uid="{2610CB0B-ACE4-43BB-B925-333DA2633CE4}"/>
    <cellStyle name="Normal 12 2 4" xfId="810" xr:uid="{B0616192-6814-4F92-A8A8-9654790C375E}"/>
    <cellStyle name="Normal 12 2 4 2" xfId="2211" xr:uid="{5555F754-7BAA-44A6-8BB0-E91D3E540A89}"/>
    <cellStyle name="Normal 12 2 4 2 2" xfId="5021" xr:uid="{72454DC5-1C63-4FA7-A650-8D867B28FFF5}"/>
    <cellStyle name="Normal 12 2 4 2 2 2" xfId="10657" xr:uid="{C74358C7-87E6-4EDF-9AF1-2D40B119BE1A}"/>
    <cellStyle name="Normal 12 2 4 2 3" xfId="7847" xr:uid="{69F7E757-CE14-46E5-A654-2935FC2F9F46}"/>
    <cellStyle name="Normal 12 2 4 3" xfId="3620" xr:uid="{149C7EBB-964B-46E0-ACFE-E2BD73E081F2}"/>
    <cellStyle name="Normal 12 2 4 3 2" xfId="9256" xr:uid="{911B4EF8-1FC5-4376-B09F-DD4E3F23B99F}"/>
    <cellStyle name="Normal 12 2 4 4" xfId="6446" xr:uid="{934FB7DC-20F6-47D3-8F20-BB41D7313ED2}"/>
    <cellStyle name="Normal 12 2 5" xfId="1515" xr:uid="{6B030EEA-4FC8-4328-961E-CCB8EF16A165}"/>
    <cellStyle name="Normal 12 2 5 2" xfId="4325" xr:uid="{D56B122D-31F2-4A78-B3EC-A88730A3FF73}"/>
    <cellStyle name="Normal 12 2 5 2 2" xfId="9961" xr:uid="{F9B11615-BBC9-436A-AFBE-34ED53A6E534}"/>
    <cellStyle name="Normal 12 2 5 3" xfId="7151" xr:uid="{85AB66CB-60D1-4066-B4A8-51E85D896DD5}"/>
    <cellStyle name="Normal 12 2 6" xfId="2924" xr:uid="{CB206121-7DA6-4F01-B2E1-E1EF78CD26DB}"/>
    <cellStyle name="Normal 12 2 6 2" xfId="8560" xr:uid="{A42010D6-D6F4-4B00-960C-5A2F378372E8}"/>
    <cellStyle name="Normal 12 2 7" xfId="5750" xr:uid="{FF246A89-6313-477F-A57A-7DE5B86F4EE7}"/>
    <cellStyle name="Normal 12 3" xfId="206" xr:uid="{EBD3D165-71D6-4CD4-A847-BE0D1FF5B77A}"/>
    <cellStyle name="Normal 12 3 2" xfId="550" xr:uid="{ED757BBF-E2C3-4564-8FF5-33E929F4534E}"/>
    <cellStyle name="Normal 12 3 2 2" xfId="1246" xr:uid="{A9422D64-BD5D-4306-9D00-A2A0568AE9FE}"/>
    <cellStyle name="Normal 12 3 2 2 2" xfId="2647" xr:uid="{FAA540B4-5073-4BD2-888A-9C6B9FC6CA15}"/>
    <cellStyle name="Normal 12 3 2 2 2 2" xfId="5457" xr:uid="{6A7E3057-C197-451E-BDCD-B9C37F9DF848}"/>
    <cellStyle name="Normal 12 3 2 2 2 2 2" xfId="11093" xr:uid="{051CC69F-E5A1-4EF5-BD52-4B58473F9AC8}"/>
    <cellStyle name="Normal 12 3 2 2 2 3" xfId="8283" xr:uid="{EABD2E6A-F871-42F0-B1F3-C028FC745374}"/>
    <cellStyle name="Normal 12 3 2 2 3" xfId="4056" xr:uid="{F36378CF-9A53-4BCC-B2BD-50CA241B4E8B}"/>
    <cellStyle name="Normal 12 3 2 2 3 2" xfId="9692" xr:uid="{B65CF5EF-B19C-426E-AEED-5CEEC9ECB6CC}"/>
    <cellStyle name="Normal 12 3 2 2 4" xfId="6882" xr:uid="{5D49A09B-39DF-4341-A9D4-D6CC120B557A}"/>
    <cellStyle name="Normal 12 3 2 3" xfId="1951" xr:uid="{2472382C-DBE6-4D57-A3A8-599219C48B84}"/>
    <cellStyle name="Normal 12 3 2 3 2" xfId="4761" xr:uid="{067E52F7-32C7-4196-AB36-5685E2B9B173}"/>
    <cellStyle name="Normal 12 3 2 3 2 2" xfId="10397" xr:uid="{4D5054B9-B352-4A8C-8A51-5E3CAE88E40A}"/>
    <cellStyle name="Normal 12 3 2 3 3" xfId="7587" xr:uid="{8E814AC9-4161-46CD-970F-1802665FB86E}"/>
    <cellStyle name="Normal 12 3 2 4" xfId="3360" xr:uid="{90D960A3-87EC-4CDC-86AB-DD3C8AF14D87}"/>
    <cellStyle name="Normal 12 3 2 4 2" xfId="8996" xr:uid="{B94B93FE-31B8-4D1F-9B48-416CBF9B284D}"/>
    <cellStyle name="Normal 12 3 2 5" xfId="6186" xr:uid="{8CD27F89-FE30-4B74-AF5B-776A0014870F}"/>
    <cellStyle name="Normal 12 3 3" xfId="902" xr:uid="{DA5F3A74-D261-4200-8080-CC964539EF59}"/>
    <cellStyle name="Normal 12 3 3 2" xfId="2303" xr:uid="{5FE40DA4-BA9D-4D52-9735-81823DAEE876}"/>
    <cellStyle name="Normal 12 3 3 2 2" xfId="5113" xr:uid="{D470B503-7DDE-43A7-84B4-F9277924AE23}"/>
    <cellStyle name="Normal 12 3 3 2 2 2" xfId="10749" xr:uid="{2B48FD0D-D202-4490-AA24-25A906BD67BD}"/>
    <cellStyle name="Normal 12 3 3 2 3" xfId="7939" xr:uid="{667F98C5-9DF1-486A-B1C0-C2125892A3DB}"/>
    <cellStyle name="Normal 12 3 3 3" xfId="3712" xr:uid="{1E8FE274-FE88-400C-80B2-85D5688A96DE}"/>
    <cellStyle name="Normal 12 3 3 3 2" xfId="9348" xr:uid="{C511149F-A389-4BD7-84AA-073567170703}"/>
    <cellStyle name="Normal 12 3 3 4" xfId="6538" xr:uid="{27783EE8-CE10-4056-936C-2AB8AA61BB4A}"/>
    <cellStyle name="Normal 12 3 4" xfId="1607" xr:uid="{FEA3C1A3-EEA7-4721-9850-0DCB1DE8C2DE}"/>
    <cellStyle name="Normal 12 3 4 2" xfId="4417" xr:uid="{C0DAF51B-067C-42AF-A022-0255D213D205}"/>
    <cellStyle name="Normal 12 3 4 2 2" xfId="10053" xr:uid="{FD255273-6F74-4F8E-8B6D-E41E0AD04C11}"/>
    <cellStyle name="Normal 12 3 4 3" xfId="7243" xr:uid="{4CA99428-8664-40EE-ABCC-979984CDC3E3}"/>
    <cellStyle name="Normal 12 3 5" xfId="3016" xr:uid="{BEBCBE1B-BACC-42FA-8321-69C9DCA98FFA}"/>
    <cellStyle name="Normal 12 3 5 2" xfId="8652" xr:uid="{AF0D88F8-A87E-48F2-BB52-F4DFD7A79DB8}"/>
    <cellStyle name="Normal 12 3 6" xfId="5842" xr:uid="{7B6C6F99-C608-4B55-B7EC-8F19F416271D}"/>
    <cellStyle name="Normal 12 4" xfId="378" xr:uid="{E00A772C-8EEA-4205-B179-8F012D7DDCD8}"/>
    <cellStyle name="Normal 12 4 2" xfId="1074" xr:uid="{F57274B1-F4FC-432D-9626-2EDDBD30413C}"/>
    <cellStyle name="Normal 12 4 2 2" xfId="2475" xr:uid="{E7CE2A45-3D83-47E4-8FC6-5CB93A184A6A}"/>
    <cellStyle name="Normal 12 4 2 2 2" xfId="5285" xr:uid="{8E19A99C-35EB-4AFB-8783-5483E4BD1590}"/>
    <cellStyle name="Normal 12 4 2 2 2 2" xfId="10921" xr:uid="{CAE12C9A-9F0E-4A9F-B08E-2FF73DFE9022}"/>
    <cellStyle name="Normal 12 4 2 2 3" xfId="8111" xr:uid="{BEDEF7D3-96C3-4186-A1EA-18FD63E04F43}"/>
    <cellStyle name="Normal 12 4 2 3" xfId="3884" xr:uid="{DE0755F4-8F6B-435A-A1BF-2C9B11FC1830}"/>
    <cellStyle name="Normal 12 4 2 3 2" xfId="9520" xr:uid="{3FB2B164-498A-4578-9527-685D1399D8EF}"/>
    <cellStyle name="Normal 12 4 2 4" xfId="6710" xr:uid="{BBCF9B1E-9262-4F8D-B206-D8AAF3A30D5C}"/>
    <cellStyle name="Normal 12 4 3" xfId="1779" xr:uid="{08DBEFEC-4A9E-4275-88DA-FBDC740DB153}"/>
    <cellStyle name="Normal 12 4 3 2" xfId="4589" xr:uid="{2AB5CE52-3A39-4BE4-A478-3C1186FA2FF5}"/>
    <cellStyle name="Normal 12 4 3 2 2" xfId="10225" xr:uid="{0BBB7BA7-A511-47D7-B2F6-A01EF9B05DA6}"/>
    <cellStyle name="Normal 12 4 3 3" xfId="7415" xr:uid="{47A29ACC-EAF1-4505-838A-ECA945C9E96B}"/>
    <cellStyle name="Normal 12 4 4" xfId="3188" xr:uid="{AF5E3F52-F3A9-4C0A-B4B4-094F0B634824}"/>
    <cellStyle name="Normal 12 4 4 2" xfId="8824" xr:uid="{F81033C0-FD54-4BDE-8EA2-C4576D84D477}"/>
    <cellStyle name="Normal 12 4 5" xfId="6014" xr:uid="{71809B88-689E-4C31-BC2C-E92F0177C0E1}"/>
    <cellStyle name="Normal 12 5" xfId="730" xr:uid="{1BD7A689-9394-4C7B-8295-56B335DF6F91}"/>
    <cellStyle name="Normal 12 5 2" xfId="2131" xr:uid="{895723F2-E763-4663-A7C3-B7CC3AFC5008}"/>
    <cellStyle name="Normal 12 5 2 2" xfId="4941" xr:uid="{C837C5CC-E83C-4FF6-BB84-31D346CADE13}"/>
    <cellStyle name="Normal 12 5 2 2 2" xfId="10577" xr:uid="{22D7EED2-8021-4C6A-8815-AE0E8D129B26}"/>
    <cellStyle name="Normal 12 5 2 3" xfId="7767" xr:uid="{9609EBF8-FB54-499F-BD14-B62B80E9FE56}"/>
    <cellStyle name="Normal 12 5 3" xfId="3540" xr:uid="{0954B54B-84DC-4D47-A424-C2F5D12AE486}"/>
    <cellStyle name="Normal 12 5 3 2" xfId="9176" xr:uid="{B3E4D54F-4D99-4EA3-9C95-51FB987E1D9F}"/>
    <cellStyle name="Normal 12 5 4" xfId="6366" xr:uid="{49D7A92C-0D99-4289-88F8-35673E13195C}"/>
    <cellStyle name="Normal 12 6" xfId="1435" xr:uid="{CF3B496B-6E23-46B0-A3C2-484E92DC5BF8}"/>
    <cellStyle name="Normal 12 6 2" xfId="4245" xr:uid="{6CA77A47-5060-44EB-A5E7-10220D7FC40D}"/>
    <cellStyle name="Normal 12 6 2 2" xfId="9881" xr:uid="{CC3C70B1-E92C-4CB0-962D-2440C0E37A74}"/>
    <cellStyle name="Normal 12 6 3" xfId="7071" xr:uid="{79EF2C10-0E6A-46C6-A0D9-F4D86325B646}"/>
    <cellStyle name="Normal 12 7" xfId="2844" xr:uid="{07994DAC-523F-41FC-9CD3-2CBDAE091761}"/>
    <cellStyle name="Normal 12 7 2" xfId="8480" xr:uid="{AA239FD0-35D5-4D90-9842-C960008DDD48}"/>
    <cellStyle name="Normal 12 8" xfId="5670" xr:uid="{004ABAC1-EFF9-423C-9128-67A5D3BE7111}"/>
    <cellStyle name="Normal 13" xfId="67" xr:uid="{8612BDB2-AA65-441D-B8F2-216CA886039A}"/>
    <cellStyle name="Normal 13 2" xfId="147" xr:uid="{7B76AEAF-9A25-45CF-91DA-0E0997BF7AFB}"/>
    <cellStyle name="Normal 13 2 2" xfId="319" xr:uid="{E80D7F58-E38E-41FD-93B6-DF753B400E13}"/>
    <cellStyle name="Normal 13 2 2 2" xfId="663" xr:uid="{83093A28-D2AD-408C-8116-27D587C5C910}"/>
    <cellStyle name="Normal 13 2 2 2 2" xfId="1359" xr:uid="{76AC1F06-BBD1-4D70-B7F7-608FBC5C842F}"/>
    <cellStyle name="Normal 13 2 2 2 2 2" xfId="2760" xr:uid="{E32111F0-9D56-49BA-AC3C-DC5020A7A423}"/>
    <cellStyle name="Normal 13 2 2 2 2 2 2" xfId="5570" xr:uid="{85DF2313-9EAE-4A58-9631-C128FC1D0B17}"/>
    <cellStyle name="Normal 13 2 2 2 2 2 2 2" xfId="11206" xr:uid="{B9EE88BC-226E-4BEA-9083-30E9FACF9AE7}"/>
    <cellStyle name="Normal 13 2 2 2 2 2 3" xfId="8396" xr:uid="{02206023-FCC4-4670-927C-8F25DD8EE502}"/>
    <cellStyle name="Normal 13 2 2 2 2 3" xfId="4169" xr:uid="{EA1F35DE-1084-4F12-9BA4-67DE28AE9A91}"/>
    <cellStyle name="Normal 13 2 2 2 2 3 2" xfId="9805" xr:uid="{4BB6FC46-B45E-4255-82DB-E54E8810BA91}"/>
    <cellStyle name="Normal 13 2 2 2 2 4" xfId="6995" xr:uid="{BC0E3094-9A8F-4E97-8C46-BCAA93911C37}"/>
    <cellStyle name="Normal 13 2 2 2 3" xfId="2064" xr:uid="{9F241363-E158-4075-B4D4-E89139F447C0}"/>
    <cellStyle name="Normal 13 2 2 2 3 2" xfId="4874" xr:uid="{9CDD7787-1A38-4C8B-88EE-AA936E321FA4}"/>
    <cellStyle name="Normal 13 2 2 2 3 2 2" xfId="10510" xr:uid="{51CBF912-A21B-4ED0-BA42-337EDF33007C}"/>
    <cellStyle name="Normal 13 2 2 2 3 3" xfId="7700" xr:uid="{1AAD7DE0-D484-4AFD-B730-F7B71BC1E255}"/>
    <cellStyle name="Normal 13 2 2 2 4" xfId="3473" xr:uid="{59FF295A-8D12-4985-95C6-AE11A2025B07}"/>
    <cellStyle name="Normal 13 2 2 2 4 2" xfId="9109" xr:uid="{CB7B31A1-DBF8-4CA7-BD3C-E49F5AB66E49}"/>
    <cellStyle name="Normal 13 2 2 2 5" xfId="6299" xr:uid="{BD37D742-44BF-4D29-A986-7EE434C28FFD}"/>
    <cellStyle name="Normal 13 2 2 3" xfId="1015" xr:uid="{E7AF4AF6-6B88-42C0-8AE1-C37B4989C974}"/>
    <cellStyle name="Normal 13 2 2 3 2" xfId="2416" xr:uid="{7BC7CF9D-F6CD-4BA0-A293-9367D66A2AB1}"/>
    <cellStyle name="Normal 13 2 2 3 2 2" xfId="5226" xr:uid="{5872B50B-FC88-4F30-988C-433781DF081B}"/>
    <cellStyle name="Normal 13 2 2 3 2 2 2" xfId="10862" xr:uid="{828FD7A8-3FE9-4BA8-861F-3DF1624081C9}"/>
    <cellStyle name="Normal 13 2 2 3 2 3" xfId="8052" xr:uid="{C68D717B-CDB6-4065-88BF-8D8EC529F74B}"/>
    <cellStyle name="Normal 13 2 2 3 3" xfId="3825" xr:uid="{82782918-CF23-4C4C-A01B-A5B0C73D01AB}"/>
    <cellStyle name="Normal 13 2 2 3 3 2" xfId="9461" xr:uid="{9F0D87CC-666B-4568-8BED-77AE50200E2B}"/>
    <cellStyle name="Normal 13 2 2 3 4" xfId="6651" xr:uid="{6E9E7B5B-CFB0-4314-A2F3-F40F29BCB8B0}"/>
    <cellStyle name="Normal 13 2 2 4" xfId="1720" xr:uid="{823B6FFD-509E-4E0C-A4D9-576643044936}"/>
    <cellStyle name="Normal 13 2 2 4 2" xfId="4530" xr:uid="{239082FF-C2FA-4DE1-B3FA-DC1468EEE13C}"/>
    <cellStyle name="Normal 13 2 2 4 2 2" xfId="10166" xr:uid="{0E581963-6A81-4E10-89FC-27855DD7C73D}"/>
    <cellStyle name="Normal 13 2 2 4 3" xfId="7356" xr:uid="{C9E06C7F-802B-451D-A4B4-AD7022C7AF79}"/>
    <cellStyle name="Normal 13 2 2 5" xfId="3129" xr:uid="{BB171809-5DF6-44EC-BAFB-0AAD1CE028E1}"/>
    <cellStyle name="Normal 13 2 2 5 2" xfId="8765" xr:uid="{167F8B9D-DE79-4C32-8C71-097EAFB5D6EC}"/>
    <cellStyle name="Normal 13 2 2 6" xfId="5955" xr:uid="{4E1FC868-2305-4153-95F7-5EE35B3FCB68}"/>
    <cellStyle name="Normal 13 2 3" xfId="491" xr:uid="{E73A4BE5-5C29-437A-AC42-0D01EE32747A}"/>
    <cellStyle name="Normal 13 2 3 2" xfId="1187" xr:uid="{B92F7119-9E8E-4A5F-B93E-8519A4D504A3}"/>
    <cellStyle name="Normal 13 2 3 2 2" xfId="2588" xr:uid="{13A41FF2-C9B0-4F5E-A3F1-FEF51268A496}"/>
    <cellStyle name="Normal 13 2 3 2 2 2" xfId="5398" xr:uid="{C17AB4E4-72B1-4FC5-B652-3AD95E73143E}"/>
    <cellStyle name="Normal 13 2 3 2 2 2 2" xfId="11034" xr:uid="{E5E3E217-E0E7-43A2-A7DC-CBCBDCC2BB7F}"/>
    <cellStyle name="Normal 13 2 3 2 2 3" xfId="8224" xr:uid="{CC1A02E1-5E87-4937-B179-E755DC6EF623}"/>
    <cellStyle name="Normal 13 2 3 2 3" xfId="3997" xr:uid="{31A83014-0760-45A9-9F79-54CBB86BC534}"/>
    <cellStyle name="Normal 13 2 3 2 3 2" xfId="9633" xr:uid="{883E3BEE-B8C9-4B92-AEFC-D0159F95CB6B}"/>
    <cellStyle name="Normal 13 2 3 2 4" xfId="6823" xr:uid="{DBD6B0FD-628C-4512-84C7-DC48678160B3}"/>
    <cellStyle name="Normal 13 2 3 3" xfId="1892" xr:uid="{029BD0A7-F600-49C9-B319-CCE3AEB7C416}"/>
    <cellStyle name="Normal 13 2 3 3 2" xfId="4702" xr:uid="{BA827F4E-D692-4535-96E2-04D19728CB7F}"/>
    <cellStyle name="Normal 13 2 3 3 2 2" xfId="10338" xr:uid="{645B8425-E91F-46F6-9329-43B1F5CBEC8D}"/>
    <cellStyle name="Normal 13 2 3 3 3" xfId="7528" xr:uid="{E8905A01-076D-49AA-A3D4-FAD9D43A293D}"/>
    <cellStyle name="Normal 13 2 3 4" xfId="3301" xr:uid="{12B4D368-B9C3-4CDB-808B-F3EF14981C70}"/>
    <cellStyle name="Normal 13 2 3 4 2" xfId="8937" xr:uid="{29682E4F-A70B-4B67-94C6-E7CACE3A9FC1}"/>
    <cellStyle name="Normal 13 2 3 5" xfId="6127" xr:uid="{1C171850-E581-48A0-B6A8-C03B0888DEAC}"/>
    <cellStyle name="Normal 13 2 4" xfId="843" xr:uid="{5D719EC6-2000-4DBC-B6F2-B792E182FE6C}"/>
    <cellStyle name="Normal 13 2 4 2" xfId="2244" xr:uid="{27490BD8-EC6D-4F0A-ACB7-9DEC7C6F364E}"/>
    <cellStyle name="Normal 13 2 4 2 2" xfId="5054" xr:uid="{2EB2DDDA-6D78-4E30-942B-A3A036CBC855}"/>
    <cellStyle name="Normal 13 2 4 2 2 2" xfId="10690" xr:uid="{03A154D0-5514-4531-B093-DEF7CEC08956}"/>
    <cellStyle name="Normal 13 2 4 2 3" xfId="7880" xr:uid="{CFB775F5-3FFD-49ED-8015-07261337D258}"/>
    <cellStyle name="Normal 13 2 4 3" xfId="3653" xr:uid="{CE5FAD14-F4B2-4FFC-AF98-B0C012284890}"/>
    <cellStyle name="Normal 13 2 4 3 2" xfId="9289" xr:uid="{2FFC777F-795C-4530-B942-F4166087678E}"/>
    <cellStyle name="Normal 13 2 4 4" xfId="6479" xr:uid="{9D9C1A2E-F361-4AB7-999F-E45A70CE0A5B}"/>
    <cellStyle name="Normal 13 2 5" xfId="1548" xr:uid="{36AE398C-FA73-407A-B083-E056308BD886}"/>
    <cellStyle name="Normal 13 2 5 2" xfId="4358" xr:uid="{7C2169DA-BBD6-4BAD-8A47-0DAF41107D27}"/>
    <cellStyle name="Normal 13 2 5 2 2" xfId="9994" xr:uid="{5D5B9B68-A4CB-46B7-B4B8-B832C25FEC3E}"/>
    <cellStyle name="Normal 13 2 5 3" xfId="7184" xr:uid="{B25D3F41-E4EB-425A-870D-49F53BED1FA5}"/>
    <cellStyle name="Normal 13 2 6" xfId="2957" xr:uid="{D66C58BE-8BDE-4150-A240-6302AEC551E3}"/>
    <cellStyle name="Normal 13 2 6 2" xfId="8593" xr:uid="{8206CA66-7867-4FD4-BC47-8D43F9686C4B}"/>
    <cellStyle name="Normal 13 2 7" xfId="5783" xr:uid="{FB3F3C3B-97AB-4DAD-9B10-FE4D15E1676A}"/>
    <cellStyle name="Normal 13 3" xfId="239" xr:uid="{C7F56288-04B1-4498-BAE9-A0A2C4437248}"/>
    <cellStyle name="Normal 13 3 2" xfId="583" xr:uid="{9A71132F-969F-47EA-96A9-5B6016B06764}"/>
    <cellStyle name="Normal 13 3 2 2" xfId="1279" xr:uid="{F63099F9-349A-4B84-B280-4781697C5D62}"/>
    <cellStyle name="Normal 13 3 2 2 2" xfId="2680" xr:uid="{3690918B-1611-4DBA-8782-AF96F5BF9E78}"/>
    <cellStyle name="Normal 13 3 2 2 2 2" xfId="5490" xr:uid="{D05D634E-779E-48CA-92AB-6213DB9DC6EB}"/>
    <cellStyle name="Normal 13 3 2 2 2 2 2" xfId="11126" xr:uid="{5DC1F12C-9FD7-473E-9633-153044D34F8F}"/>
    <cellStyle name="Normal 13 3 2 2 2 3" xfId="8316" xr:uid="{969748E1-293F-4122-A788-1D17197C99E0}"/>
    <cellStyle name="Normal 13 3 2 2 3" xfId="4089" xr:uid="{50084F25-BCD6-49A4-A9DD-FBAF5E4DABAE}"/>
    <cellStyle name="Normal 13 3 2 2 3 2" xfId="9725" xr:uid="{C196B587-63BC-43E2-BF71-D3222B9C2C30}"/>
    <cellStyle name="Normal 13 3 2 2 4" xfId="6915" xr:uid="{9F12C9CA-D1BD-455D-8345-4D1AEDA5B078}"/>
    <cellStyle name="Normal 13 3 2 3" xfId="1984" xr:uid="{2D5880BD-093F-4A01-9556-00BFC6736079}"/>
    <cellStyle name="Normal 13 3 2 3 2" xfId="4794" xr:uid="{8536E61E-3F02-4575-9688-5E9E87B1416F}"/>
    <cellStyle name="Normal 13 3 2 3 2 2" xfId="10430" xr:uid="{4DA2DEC9-B314-4A78-ACF3-676546F08AFC}"/>
    <cellStyle name="Normal 13 3 2 3 3" xfId="7620" xr:uid="{2DE8F010-D811-43A6-A293-4A7ADADD76C8}"/>
    <cellStyle name="Normal 13 3 2 4" xfId="3393" xr:uid="{BC52D806-E303-4D55-81E3-ED0311CCA5B0}"/>
    <cellStyle name="Normal 13 3 2 4 2" xfId="9029" xr:uid="{81905FCA-9AFE-4D5B-B470-85F253812173}"/>
    <cellStyle name="Normal 13 3 2 5" xfId="6219" xr:uid="{46974FD8-887F-45EC-9273-92E6EB6A834E}"/>
    <cellStyle name="Normal 13 3 3" xfId="935" xr:uid="{09D01C77-718E-40DF-8D6F-676439881D7A}"/>
    <cellStyle name="Normal 13 3 3 2" xfId="2336" xr:uid="{86221EA0-40A9-4124-A0B5-2AB3FD04EA9A}"/>
    <cellStyle name="Normal 13 3 3 2 2" xfId="5146" xr:uid="{12251FFE-DAC4-4583-93C2-A8C18BDF53F5}"/>
    <cellStyle name="Normal 13 3 3 2 2 2" xfId="10782" xr:uid="{888BC7D8-B80D-4450-AEEE-CE1E360D6343}"/>
    <cellStyle name="Normal 13 3 3 2 3" xfId="7972" xr:uid="{57593BCE-57A2-4EB3-BF4E-8445D4700AA3}"/>
    <cellStyle name="Normal 13 3 3 3" xfId="3745" xr:uid="{EBCA7F2E-38D6-40EA-B2C0-EBCCA447180D}"/>
    <cellStyle name="Normal 13 3 3 3 2" xfId="9381" xr:uid="{8C44D07D-47C3-4336-A3D2-4E68597BE58E}"/>
    <cellStyle name="Normal 13 3 3 4" xfId="6571" xr:uid="{22A994F8-58A2-434D-900A-7FF33B9FB5BE}"/>
    <cellStyle name="Normal 13 3 4" xfId="1640" xr:uid="{9D84AEEB-88B5-424C-81F7-C1D3AA331A00}"/>
    <cellStyle name="Normal 13 3 4 2" xfId="4450" xr:uid="{09A4BD32-EBF8-47EB-9B04-2D4182EA97BC}"/>
    <cellStyle name="Normal 13 3 4 2 2" xfId="10086" xr:uid="{2BD68A0A-3832-4787-BD20-67E8F4C45CB2}"/>
    <cellStyle name="Normal 13 3 4 3" xfId="7276" xr:uid="{8EF89DF0-4382-4C34-85E4-65E0326507C5}"/>
    <cellStyle name="Normal 13 3 5" xfId="3049" xr:uid="{A6FB8812-4073-4A89-859A-F80997893A63}"/>
    <cellStyle name="Normal 13 3 5 2" xfId="8685" xr:uid="{B10B940E-3217-4855-9535-F1376F8BD3C7}"/>
    <cellStyle name="Normal 13 3 6" xfId="5875" xr:uid="{7A8A159B-8532-47B8-BC22-280E8F31A2E8}"/>
    <cellStyle name="Normal 13 4" xfId="411" xr:uid="{8470DD30-9D15-44D8-83FE-27BD2229F345}"/>
    <cellStyle name="Normal 13 4 2" xfId="1107" xr:uid="{BF53C4DB-E3E2-48A6-9CD4-C41DCC453B22}"/>
    <cellStyle name="Normal 13 4 2 2" xfId="2508" xr:uid="{0F9AF504-4AB4-4E07-8C95-836B331390DA}"/>
    <cellStyle name="Normal 13 4 2 2 2" xfId="5318" xr:uid="{3CCE273A-311F-4E68-B6E8-1EE153F63291}"/>
    <cellStyle name="Normal 13 4 2 2 2 2" xfId="10954" xr:uid="{B156E411-DD6D-4C5B-9DB5-33EF4078B8D6}"/>
    <cellStyle name="Normal 13 4 2 2 3" xfId="8144" xr:uid="{E1D56803-074B-498F-9C61-4F1A7D36ADD0}"/>
    <cellStyle name="Normal 13 4 2 3" xfId="3917" xr:uid="{2D5DFE52-C9D9-4AD6-967A-8D176E1415D6}"/>
    <cellStyle name="Normal 13 4 2 3 2" xfId="9553" xr:uid="{9E75BAFA-1617-475C-9E54-A62FC7AE0F84}"/>
    <cellStyle name="Normal 13 4 2 4" xfId="6743" xr:uid="{7453CB76-BB12-4CC9-849B-34CE5120E2CC}"/>
    <cellStyle name="Normal 13 4 3" xfId="1812" xr:uid="{21AB67A9-52A0-4B51-BDFF-B864BD09B82F}"/>
    <cellStyle name="Normal 13 4 3 2" xfId="4622" xr:uid="{33DFA50E-9624-4248-9831-2E6A8599D282}"/>
    <cellStyle name="Normal 13 4 3 2 2" xfId="10258" xr:uid="{29CA9176-3D4B-424A-BC61-B67CB46C3377}"/>
    <cellStyle name="Normal 13 4 3 3" xfId="7448" xr:uid="{5600417F-B33F-406D-8D1B-AFACFB0A20D3}"/>
    <cellStyle name="Normal 13 4 4" xfId="3221" xr:uid="{82A654DB-8735-4CAB-90A7-A8B39A84003C}"/>
    <cellStyle name="Normal 13 4 4 2" xfId="8857" xr:uid="{63521A53-7060-4C1F-B149-03C047C10082}"/>
    <cellStyle name="Normal 13 4 5" xfId="6047" xr:uid="{6D5D2C25-A1C4-4CD7-9F9A-80BE8890F66C}"/>
    <cellStyle name="Normal 13 5" xfId="763" xr:uid="{49EC077C-FA8B-469E-8CB1-7A63B9CB2216}"/>
    <cellStyle name="Normal 13 5 2" xfId="2164" xr:uid="{02B7FE69-B706-4ADD-8C79-02CB125BA547}"/>
    <cellStyle name="Normal 13 5 2 2" xfId="4974" xr:uid="{C9F617E9-9930-4B0C-AE04-81F82C3607FB}"/>
    <cellStyle name="Normal 13 5 2 2 2" xfId="10610" xr:uid="{71396E34-5739-4513-998C-B7454706AE97}"/>
    <cellStyle name="Normal 13 5 2 3" xfId="7800" xr:uid="{E89FD0C0-43B6-4EC2-8D35-33AB30FF2E8D}"/>
    <cellStyle name="Normal 13 5 3" xfId="3573" xr:uid="{922559D8-08EB-4973-91F4-7DA6696E11A0}"/>
    <cellStyle name="Normal 13 5 3 2" xfId="9209" xr:uid="{C9A2B253-8BCF-45D6-8581-78A15DF90543}"/>
    <cellStyle name="Normal 13 5 4" xfId="6399" xr:uid="{2CE3CEEE-961A-4548-B4D9-5FAE2D04709F}"/>
    <cellStyle name="Normal 13 6" xfId="1468" xr:uid="{30ABC934-78AC-4678-80BE-E069DE0584E5}"/>
    <cellStyle name="Normal 13 6 2" xfId="4278" xr:uid="{B96C9B8E-5B20-4B46-9394-BC7F96AF48E3}"/>
    <cellStyle name="Normal 13 6 2 2" xfId="9914" xr:uid="{2A90ED3B-A66E-4CFA-BF0F-C310FF9FBB56}"/>
    <cellStyle name="Normal 13 6 3" xfId="7104" xr:uid="{DF0D94DD-BB8C-492C-AF5B-C9367201C9C6}"/>
    <cellStyle name="Normal 13 7" xfId="2877" xr:uid="{46420D8C-91F8-417F-B82C-EE11C07CF726}"/>
    <cellStyle name="Normal 13 7 2" xfId="8513" xr:uid="{511B38FC-767B-4250-BE11-B00292102E3C}"/>
    <cellStyle name="Normal 13 8" xfId="5703" xr:uid="{65882F5A-8D8E-4CB4-B150-8143940D4EDB}"/>
    <cellStyle name="Normal 14" xfId="69" xr:uid="{CFA00947-544D-4B2E-975E-EE0FC4C7D670}"/>
    <cellStyle name="Normal 14 2" xfId="149" xr:uid="{AD52FCBA-DFE6-4537-BD18-041C3FE298F8}"/>
    <cellStyle name="Normal 14 2 2" xfId="321" xr:uid="{9C62C64D-EFC2-4248-95BB-6BE5303D1026}"/>
    <cellStyle name="Normal 14 2 2 2" xfId="665" xr:uid="{8D37A3F2-B0D0-4FEA-9379-90F0789C404A}"/>
    <cellStyle name="Normal 14 2 2 2 2" xfId="1361" xr:uid="{B25AD43B-4992-484E-909E-0A0F7BADD878}"/>
    <cellStyle name="Normal 14 2 2 2 2 2" xfId="2762" xr:uid="{C5114FD2-59F3-4523-A425-A1A91466062D}"/>
    <cellStyle name="Normal 14 2 2 2 2 2 2" xfId="5572" xr:uid="{CBB1D006-894D-45AA-9052-142DA9B102DC}"/>
    <cellStyle name="Normal 14 2 2 2 2 2 2 2" xfId="11208" xr:uid="{EF78992D-01B2-4EA9-8BA1-3278D6F057F0}"/>
    <cellStyle name="Normal 14 2 2 2 2 2 3" xfId="8398" xr:uid="{90EC77C2-24AB-4410-BA88-55487B2B8703}"/>
    <cellStyle name="Normal 14 2 2 2 2 3" xfId="4171" xr:uid="{367E422F-27A9-4BA1-B586-9FD12F71774B}"/>
    <cellStyle name="Normal 14 2 2 2 2 3 2" xfId="9807" xr:uid="{11E839B2-BCF3-4AC7-B9B7-3D6FDA5F403B}"/>
    <cellStyle name="Normal 14 2 2 2 2 4" xfId="6997" xr:uid="{34E2FE75-5B79-44D9-B3A9-E8E74EFC111F}"/>
    <cellStyle name="Normal 14 2 2 2 3" xfId="2066" xr:uid="{296CB3FA-CFB4-47B5-88A4-DCE62BEE185C}"/>
    <cellStyle name="Normal 14 2 2 2 3 2" xfId="4876" xr:uid="{9D681F27-2866-41BE-9B48-4CFF4337903A}"/>
    <cellStyle name="Normal 14 2 2 2 3 2 2" xfId="10512" xr:uid="{6642725A-D4CB-4DB5-AAEE-F5569297F770}"/>
    <cellStyle name="Normal 14 2 2 2 3 3" xfId="7702" xr:uid="{451E4753-7D98-41CF-87B1-DF5CA0A81AF0}"/>
    <cellStyle name="Normal 14 2 2 2 4" xfId="3475" xr:uid="{1419FD77-D6F1-4E9B-BDBE-2372B6B3A299}"/>
    <cellStyle name="Normal 14 2 2 2 4 2" xfId="9111" xr:uid="{BA511EA0-97A5-4E4D-8EA9-5061351405A9}"/>
    <cellStyle name="Normal 14 2 2 2 5" xfId="6301" xr:uid="{8372EE97-CD92-4EEA-BA16-CDC6B5EB0EB5}"/>
    <cellStyle name="Normal 14 2 2 3" xfId="1017" xr:uid="{A7F68851-0ABB-4E24-99A1-E33561F1F585}"/>
    <cellStyle name="Normal 14 2 2 3 2" xfId="2418" xr:uid="{CA6D732E-B17A-42AE-A806-316692A7B79B}"/>
    <cellStyle name="Normal 14 2 2 3 2 2" xfId="5228" xr:uid="{CC61FF88-9D96-4EB9-B28D-35561FEF8582}"/>
    <cellStyle name="Normal 14 2 2 3 2 2 2" xfId="10864" xr:uid="{91016A71-125E-47C8-B194-D9F33ADA0A75}"/>
    <cellStyle name="Normal 14 2 2 3 2 3" xfId="8054" xr:uid="{6F26CDAC-4D60-4C74-BBD1-DA270CA2922B}"/>
    <cellStyle name="Normal 14 2 2 3 3" xfId="3827" xr:uid="{E3823F8B-41F2-4B49-B62B-1E7D68CC69B3}"/>
    <cellStyle name="Normal 14 2 2 3 3 2" xfId="9463" xr:uid="{D839CBDB-5C4F-4F24-ACC6-B93E7DFCF732}"/>
    <cellStyle name="Normal 14 2 2 3 4" xfId="6653" xr:uid="{A10B0D24-14CD-41F5-BBE7-9799023260E9}"/>
    <cellStyle name="Normal 14 2 2 4" xfId="1722" xr:uid="{60D57130-B347-4105-BA79-712D6F451F36}"/>
    <cellStyle name="Normal 14 2 2 4 2" xfId="4532" xr:uid="{271686CF-4F15-4669-BB27-52AD15328BDE}"/>
    <cellStyle name="Normal 14 2 2 4 2 2" xfId="10168" xr:uid="{2A389EC7-8AE3-4CC6-A9E1-2F8DFFC3B2BD}"/>
    <cellStyle name="Normal 14 2 2 4 3" xfId="7358" xr:uid="{F7FADE86-ADEA-4683-A8ED-875E4439996A}"/>
    <cellStyle name="Normal 14 2 2 5" xfId="3131" xr:uid="{9D41EE47-8641-49CE-86E5-A26D95CDC0B1}"/>
    <cellStyle name="Normal 14 2 2 5 2" xfId="8767" xr:uid="{247A742C-3BE2-49C7-A220-D6B641C96431}"/>
    <cellStyle name="Normal 14 2 2 6" xfId="5957" xr:uid="{EE3336DD-B998-4F8E-973A-5C7D40BD393F}"/>
    <cellStyle name="Normal 14 2 3" xfId="493" xr:uid="{8CCD2B3C-4D41-4996-AA2C-5683E4C3C31F}"/>
    <cellStyle name="Normal 14 2 3 2" xfId="1189" xr:uid="{6EA7E040-32B0-4672-9A43-729521632EDB}"/>
    <cellStyle name="Normal 14 2 3 2 2" xfId="2590" xr:uid="{E6D8B76C-18F2-4B4A-A908-822258B3FFD2}"/>
    <cellStyle name="Normal 14 2 3 2 2 2" xfId="5400" xr:uid="{6418553D-12BD-4050-8D2B-47B8C50A56CC}"/>
    <cellStyle name="Normal 14 2 3 2 2 2 2" xfId="11036" xr:uid="{25C0CE64-2A26-41E2-AC84-EE91ECCA550D}"/>
    <cellStyle name="Normal 14 2 3 2 2 3" xfId="8226" xr:uid="{622B763A-1798-4BB2-A048-F5A77267828D}"/>
    <cellStyle name="Normal 14 2 3 2 3" xfId="3999" xr:uid="{6412B042-FA07-456F-82D6-2D8E0D830CFE}"/>
    <cellStyle name="Normal 14 2 3 2 3 2" xfId="9635" xr:uid="{4A49A6A3-F0CC-4767-9A18-26925A52E758}"/>
    <cellStyle name="Normal 14 2 3 2 4" xfId="6825" xr:uid="{FCBD6754-7A56-4DFB-BDD2-BE750D986912}"/>
    <cellStyle name="Normal 14 2 3 3" xfId="1894" xr:uid="{93DF8813-6557-430C-B0FA-A99DD2B297DA}"/>
    <cellStyle name="Normal 14 2 3 3 2" xfId="4704" xr:uid="{1C9B2866-22AF-4E4F-BABE-3EE796BAFD58}"/>
    <cellStyle name="Normal 14 2 3 3 2 2" xfId="10340" xr:uid="{405A5D0C-D7EC-479B-9ED9-D1B0B26879B4}"/>
    <cellStyle name="Normal 14 2 3 3 3" xfId="7530" xr:uid="{116DBFB8-1200-49DD-8379-188EAD4E8795}"/>
    <cellStyle name="Normal 14 2 3 4" xfId="3303" xr:uid="{784C5911-C934-408A-B971-D8F5FAD9CFF1}"/>
    <cellStyle name="Normal 14 2 3 4 2" xfId="8939" xr:uid="{39E55B8D-6845-4E62-A125-20DB10EF8608}"/>
    <cellStyle name="Normal 14 2 3 5" xfId="6129" xr:uid="{7C96183D-F92A-4171-A6A8-BDD1B187527D}"/>
    <cellStyle name="Normal 14 2 4" xfId="845" xr:uid="{A25D7B66-958B-485D-8937-179FC7D7B55E}"/>
    <cellStyle name="Normal 14 2 4 2" xfId="2246" xr:uid="{B7F6F85C-BC18-4BA9-8030-814B196F43FB}"/>
    <cellStyle name="Normal 14 2 4 2 2" xfId="5056" xr:uid="{4137A738-9F75-4AB1-91F2-C6EEF96A57A5}"/>
    <cellStyle name="Normal 14 2 4 2 2 2" xfId="10692" xr:uid="{04EFC8BA-2D35-4889-9446-ED922D0CC68C}"/>
    <cellStyle name="Normal 14 2 4 2 3" xfId="7882" xr:uid="{58FC516A-7AAE-4333-9126-75C25B9D7DDB}"/>
    <cellStyle name="Normal 14 2 4 3" xfId="3655" xr:uid="{82FFB45F-2C75-482D-84DD-454ADDFDE3BA}"/>
    <cellStyle name="Normal 14 2 4 3 2" xfId="9291" xr:uid="{5AD31992-48A1-4C5B-A019-39AF9F8EE8FB}"/>
    <cellStyle name="Normal 14 2 4 4" xfId="6481" xr:uid="{CBD5FBBE-3CDC-4220-AD2A-BADF19CD8E44}"/>
    <cellStyle name="Normal 14 2 5" xfId="1550" xr:uid="{EF71E1E5-7295-490B-A451-CEA99248FA51}"/>
    <cellStyle name="Normal 14 2 5 2" xfId="4360" xr:uid="{1E0B01E7-969C-4E44-B4D7-C82F5C0382B0}"/>
    <cellStyle name="Normal 14 2 5 2 2" xfId="9996" xr:uid="{D2AFEC80-B282-482F-9F7F-DAC206B0D5BD}"/>
    <cellStyle name="Normal 14 2 5 3" xfId="7186" xr:uid="{F1A42A17-FFA6-442C-98E6-13E8155F37C9}"/>
    <cellStyle name="Normal 14 2 6" xfId="2959" xr:uid="{101EB8E2-C116-4C91-9B86-CA516DE01AB5}"/>
    <cellStyle name="Normal 14 2 6 2" xfId="8595" xr:uid="{2CD57C21-7BDC-4722-A395-F024FCEA5C39}"/>
    <cellStyle name="Normal 14 2 7" xfId="5785" xr:uid="{F3F29293-0100-4762-8188-8D1F9254EC63}"/>
    <cellStyle name="Normal 14 3" xfId="241" xr:uid="{19330F51-44D6-424D-8FDC-576BD06E40E1}"/>
    <cellStyle name="Normal 14 3 2" xfId="585" xr:uid="{4AF8015B-A487-4669-B8C5-81A0375E1EF0}"/>
    <cellStyle name="Normal 14 3 2 2" xfId="1281" xr:uid="{5DBEBAA7-D28A-4DA0-87B5-3A5A0DDFBE77}"/>
    <cellStyle name="Normal 14 3 2 2 2" xfId="2682" xr:uid="{E1B8B535-8D72-4F12-8503-5AD1C1D9F690}"/>
    <cellStyle name="Normal 14 3 2 2 2 2" xfId="5492" xr:uid="{E7D68D38-FC4D-4214-97F3-9B2AFEA99760}"/>
    <cellStyle name="Normal 14 3 2 2 2 2 2" xfId="11128" xr:uid="{2810CEB0-9C0B-406B-AFEB-D015E2FB7C87}"/>
    <cellStyle name="Normal 14 3 2 2 2 3" xfId="8318" xr:uid="{56E9468F-D410-4964-B9A9-15EDAB8174A2}"/>
    <cellStyle name="Normal 14 3 2 2 3" xfId="4091" xr:uid="{7C0A17AF-9FAF-4287-A114-CD44D92E4C22}"/>
    <cellStyle name="Normal 14 3 2 2 3 2" xfId="9727" xr:uid="{69700C60-263D-4FCB-802B-4A101FC201AB}"/>
    <cellStyle name="Normal 14 3 2 2 4" xfId="6917" xr:uid="{2FA998D2-5A3B-4BAF-B5E9-00D74573AAA0}"/>
    <cellStyle name="Normal 14 3 2 3" xfId="1986" xr:uid="{FA6A52A1-3A72-4B1D-A59E-195F003B2324}"/>
    <cellStyle name="Normal 14 3 2 3 2" xfId="4796" xr:uid="{28B79503-4164-4781-BA31-F5B89839C650}"/>
    <cellStyle name="Normal 14 3 2 3 2 2" xfId="10432" xr:uid="{66904E63-3120-4384-8DEF-75F263636137}"/>
    <cellStyle name="Normal 14 3 2 3 3" xfId="7622" xr:uid="{0DB92B4E-385E-4641-A425-4CEFFCC550B9}"/>
    <cellStyle name="Normal 14 3 2 4" xfId="3395" xr:uid="{C7E7933E-AB85-43CE-B326-B68A13A03102}"/>
    <cellStyle name="Normal 14 3 2 4 2" xfId="9031" xr:uid="{7760651A-F234-4E8A-B99F-960749DA4470}"/>
    <cellStyle name="Normal 14 3 2 5" xfId="6221" xr:uid="{45FF60B2-3730-4510-A801-55F46EB9C72A}"/>
    <cellStyle name="Normal 14 3 3" xfId="937" xr:uid="{EC8A988B-DA40-4919-A502-7CE2F43E1641}"/>
    <cellStyle name="Normal 14 3 3 2" xfId="2338" xr:uid="{9CB5E205-451B-4197-9D32-492BAAC306F5}"/>
    <cellStyle name="Normal 14 3 3 2 2" xfId="5148" xr:uid="{1BB883DF-D0F9-49AA-8ACB-35413A1B747D}"/>
    <cellStyle name="Normal 14 3 3 2 2 2" xfId="10784" xr:uid="{F87343A5-310C-4AE0-BC44-5F2730114139}"/>
    <cellStyle name="Normal 14 3 3 2 3" xfId="7974" xr:uid="{34D558F9-7C4F-4A81-A1BB-5863C55DE1D7}"/>
    <cellStyle name="Normal 14 3 3 3" xfId="3747" xr:uid="{5B4C755A-1F20-4F4C-8E91-C3CAE3C152E8}"/>
    <cellStyle name="Normal 14 3 3 3 2" xfId="9383" xr:uid="{A1EB3D8C-51EE-43A3-A852-A59387D66B2A}"/>
    <cellStyle name="Normal 14 3 3 4" xfId="6573" xr:uid="{5CA762FE-E0C4-46EB-BCB0-4DDE401DA749}"/>
    <cellStyle name="Normal 14 3 4" xfId="1642" xr:uid="{1913D2CA-9E31-4322-BA9E-AEB269C3CE1C}"/>
    <cellStyle name="Normal 14 3 4 2" xfId="4452" xr:uid="{1595F1FC-9CF2-4286-8A71-189FB7C9AC50}"/>
    <cellStyle name="Normal 14 3 4 2 2" xfId="10088" xr:uid="{21D93CAE-A984-4428-8231-E317444F4A3B}"/>
    <cellStyle name="Normal 14 3 4 3" xfId="7278" xr:uid="{8D2131F1-2F00-4895-9A58-D3164505D6DD}"/>
    <cellStyle name="Normal 14 3 5" xfId="3051" xr:uid="{AB92C2F7-4378-4F9D-8D23-1D97E2E643C6}"/>
    <cellStyle name="Normal 14 3 5 2" xfId="8687" xr:uid="{D2174A37-A5B6-428F-BB17-AB1DD0A7B956}"/>
    <cellStyle name="Normal 14 3 6" xfId="5877" xr:uid="{88CA0D99-B543-4064-8E87-7EE595FA86A2}"/>
    <cellStyle name="Normal 14 4" xfId="413" xr:uid="{56D68B72-3BE5-4989-91BA-812A5C06E61A}"/>
    <cellStyle name="Normal 14 4 2" xfId="1109" xr:uid="{5D811AE3-194E-4872-8394-FB83EE90D791}"/>
    <cellStyle name="Normal 14 4 2 2" xfId="2510" xr:uid="{14D6CB44-1C50-496C-B0A5-D4C91C2F1CF7}"/>
    <cellStyle name="Normal 14 4 2 2 2" xfId="5320" xr:uid="{61DE39D8-DB9C-46D4-952D-E6F2417E9E86}"/>
    <cellStyle name="Normal 14 4 2 2 2 2" xfId="10956" xr:uid="{4FD4F9B6-F268-450A-98ED-3D63999B21BE}"/>
    <cellStyle name="Normal 14 4 2 2 3" xfId="8146" xr:uid="{BF9FD2BB-EB65-4D9D-AEA3-A3558AA1D0B2}"/>
    <cellStyle name="Normal 14 4 2 3" xfId="3919" xr:uid="{11B235C6-10AC-48B2-821A-73F5093CFF1E}"/>
    <cellStyle name="Normal 14 4 2 3 2" xfId="9555" xr:uid="{5BB1CB15-3799-464C-84B0-07CD5C03B137}"/>
    <cellStyle name="Normal 14 4 2 4" xfId="6745" xr:uid="{CC045348-54FC-45AA-A5BA-E14369F67292}"/>
    <cellStyle name="Normal 14 4 3" xfId="1814" xr:uid="{358806A4-043F-4032-B601-017A1AB2934F}"/>
    <cellStyle name="Normal 14 4 3 2" xfId="4624" xr:uid="{485AEC4F-2867-40C7-ABB7-124CB8FF0ADA}"/>
    <cellStyle name="Normal 14 4 3 2 2" xfId="10260" xr:uid="{0380D4E2-BC86-4806-A169-1A88128F6F62}"/>
    <cellStyle name="Normal 14 4 3 3" xfId="7450" xr:uid="{17A34FAF-FB1B-4A08-90E6-9F42BCD80F1D}"/>
    <cellStyle name="Normal 14 4 4" xfId="3223" xr:uid="{E4619042-A526-43BF-9957-EC1112D130D4}"/>
    <cellStyle name="Normal 14 4 4 2" xfId="8859" xr:uid="{45495740-E4E0-4A5D-8DB5-8CB6C479BAE4}"/>
    <cellStyle name="Normal 14 4 5" xfId="6049" xr:uid="{B3FD3C11-6963-428F-85CA-2A3A4072C83F}"/>
    <cellStyle name="Normal 14 5" xfId="765" xr:uid="{7D56C3EB-C6E3-4542-887B-62A3099CD01F}"/>
    <cellStyle name="Normal 14 5 2" xfId="2166" xr:uid="{2CC2A760-20D9-4E8A-8ADA-0ED7E263961D}"/>
    <cellStyle name="Normal 14 5 2 2" xfId="4976" xr:uid="{395EF7DE-4014-4DE2-8638-B87BFEF8B8E8}"/>
    <cellStyle name="Normal 14 5 2 2 2" xfId="10612" xr:uid="{AAC8A2CA-9FE2-440B-86B4-F579B16F3FF1}"/>
    <cellStyle name="Normal 14 5 2 3" xfId="7802" xr:uid="{28A71CA5-09EC-463F-B30E-48A5AC11DCAB}"/>
    <cellStyle name="Normal 14 5 3" xfId="3575" xr:uid="{3BB11245-1FE6-47D9-943D-8DDFCDD1F4C5}"/>
    <cellStyle name="Normal 14 5 3 2" xfId="9211" xr:uid="{54456BA0-9322-4255-9F3A-8EE43E625154}"/>
    <cellStyle name="Normal 14 5 4" xfId="6401" xr:uid="{918A7DC9-4D96-4CB5-8E0B-9A20D9993EB5}"/>
    <cellStyle name="Normal 14 6" xfId="1470" xr:uid="{C8175140-99F1-4500-8705-A72EF7989F43}"/>
    <cellStyle name="Normal 14 6 2" xfId="4280" xr:uid="{1026C629-83AE-44F7-BEE1-E64B6971EBB5}"/>
    <cellStyle name="Normal 14 6 2 2" xfId="9916" xr:uid="{D06AA0AD-A63B-46E7-89BF-2ABBAB38E79E}"/>
    <cellStyle name="Normal 14 6 3" xfId="7106" xr:uid="{5AC37F18-5E34-4ACD-B0E4-1F785A236BBD}"/>
    <cellStyle name="Normal 14 7" xfId="2879" xr:uid="{CBECE367-A325-48EF-A3CE-B37DECD89963}"/>
    <cellStyle name="Normal 14 7 2" xfId="8515" xr:uid="{F5F0705F-0D71-43A4-93FF-FF2E2C118659}"/>
    <cellStyle name="Normal 14 8" xfId="5705" xr:uid="{C3D0827B-DB3D-4A11-9752-ADCD64FA5BD4}"/>
    <cellStyle name="Normal 15" xfId="71" xr:uid="{671119E5-E03F-4721-B5BC-30BF0355DDD4}"/>
    <cellStyle name="Normal 15 2" xfId="151" xr:uid="{8CDE0C86-8292-40BC-A8F6-8ABF48C3F0B1}"/>
    <cellStyle name="Normal 15 2 2" xfId="323" xr:uid="{6940C120-88CC-418E-8677-242B1A4931AC}"/>
    <cellStyle name="Normal 15 2 2 2" xfId="667" xr:uid="{D7B97B45-F7B1-449D-8301-5BB33FC33056}"/>
    <cellStyle name="Normal 15 2 2 2 2" xfId="1363" xr:uid="{FDE0CD05-7872-490F-9A11-E8521CC060E5}"/>
    <cellStyle name="Normal 15 2 2 2 2 2" xfId="2764" xr:uid="{5DA6C057-72E0-468F-BD0B-FBC9717FCBE1}"/>
    <cellStyle name="Normal 15 2 2 2 2 2 2" xfId="5574" xr:uid="{C36492E2-7A95-4E14-904C-B17B99060BBE}"/>
    <cellStyle name="Normal 15 2 2 2 2 2 2 2" xfId="11210" xr:uid="{018DF7C4-8212-4CA3-BB6C-9344DEB99A19}"/>
    <cellStyle name="Normal 15 2 2 2 2 2 3" xfId="8400" xr:uid="{A80976BA-A107-4598-8D45-43F3B37EBB59}"/>
    <cellStyle name="Normal 15 2 2 2 2 3" xfId="4173" xr:uid="{F94AC619-51E9-4B00-8B8B-BDC545784211}"/>
    <cellStyle name="Normal 15 2 2 2 2 3 2" xfId="9809" xr:uid="{B75B04FB-94F3-4E6E-9B0D-201CAA328B98}"/>
    <cellStyle name="Normal 15 2 2 2 2 4" xfId="6999" xr:uid="{18552102-BECC-4856-86EA-6C8B3AB647C7}"/>
    <cellStyle name="Normal 15 2 2 2 3" xfId="2068" xr:uid="{31A20B94-78EE-47BE-BA30-BA4446706898}"/>
    <cellStyle name="Normal 15 2 2 2 3 2" xfId="4878" xr:uid="{FE011A4D-C7AB-4524-AEF8-FF12ADC77BE6}"/>
    <cellStyle name="Normal 15 2 2 2 3 2 2" xfId="10514" xr:uid="{C4D29A34-279E-44C6-A7FF-12C4FE832DBE}"/>
    <cellStyle name="Normal 15 2 2 2 3 3" xfId="7704" xr:uid="{F8143C17-30B0-44A8-BFC5-46065F9266A4}"/>
    <cellStyle name="Normal 15 2 2 2 4" xfId="3477" xr:uid="{D750DD87-CCA8-47ED-AF48-8C85F1B4F1CE}"/>
    <cellStyle name="Normal 15 2 2 2 4 2" xfId="9113" xr:uid="{87584F74-2126-4330-86E7-91AC3EDB36B2}"/>
    <cellStyle name="Normal 15 2 2 2 5" xfId="6303" xr:uid="{69F32CE7-5ED8-40DE-AF4C-8DBDD3048B48}"/>
    <cellStyle name="Normal 15 2 2 3" xfId="1019" xr:uid="{15FE167C-F115-41F2-A87C-CE4064546007}"/>
    <cellStyle name="Normal 15 2 2 3 2" xfId="2420" xr:uid="{20A54537-A7A2-4890-972B-F6B7A8C63886}"/>
    <cellStyle name="Normal 15 2 2 3 2 2" xfId="5230" xr:uid="{350AD960-9EC5-4087-86DB-FA409925E00E}"/>
    <cellStyle name="Normal 15 2 2 3 2 2 2" xfId="10866" xr:uid="{CBD2D92A-E9D8-43FE-BD4D-C4C4388B1B04}"/>
    <cellStyle name="Normal 15 2 2 3 2 3" xfId="8056" xr:uid="{155C569C-1CEA-405B-81A6-F503E366253A}"/>
    <cellStyle name="Normal 15 2 2 3 3" xfId="3829" xr:uid="{FB30F7F5-0992-4E1B-85A2-A016031B72C8}"/>
    <cellStyle name="Normal 15 2 2 3 3 2" xfId="9465" xr:uid="{8B56997D-8DD4-440D-950E-9A5414B5F11E}"/>
    <cellStyle name="Normal 15 2 2 3 4" xfId="6655" xr:uid="{1B83A1BB-2F3F-4857-A005-70A168AE214F}"/>
    <cellStyle name="Normal 15 2 2 4" xfId="1724" xr:uid="{873CB585-85C4-4AB3-BC83-8828F9FB1DD2}"/>
    <cellStyle name="Normal 15 2 2 4 2" xfId="4534" xr:uid="{FE350A3B-ABE4-4DC6-B284-BC32A858D000}"/>
    <cellStyle name="Normal 15 2 2 4 2 2" xfId="10170" xr:uid="{3BE946B5-A5AC-4047-9EA3-B3D6740BC93A}"/>
    <cellStyle name="Normal 15 2 2 4 3" xfId="7360" xr:uid="{DC0AAF14-3674-4F24-A91C-8C271FEF310B}"/>
    <cellStyle name="Normal 15 2 2 5" xfId="3133" xr:uid="{90809DBE-F538-4D2C-ADE7-2A67C44A7A8F}"/>
    <cellStyle name="Normal 15 2 2 5 2" xfId="8769" xr:uid="{ECEF593A-78EB-497F-94AC-28F56797184A}"/>
    <cellStyle name="Normal 15 2 2 6" xfId="5959" xr:uid="{C0EB2252-70B1-44AE-815E-09E3F2DDEA73}"/>
    <cellStyle name="Normal 15 2 3" xfId="495" xr:uid="{EBFAB5E8-4FE2-4DA8-B306-985E2E2C158E}"/>
    <cellStyle name="Normal 15 2 3 2" xfId="1191" xr:uid="{F8A256B5-0A00-4F71-A3B2-B20CF800B035}"/>
    <cellStyle name="Normal 15 2 3 2 2" xfId="2592" xr:uid="{497A6094-B1F8-4822-A3C7-B5EB9660852F}"/>
    <cellStyle name="Normal 15 2 3 2 2 2" xfId="5402" xr:uid="{E8A82FD5-A9CA-499F-8476-02C3948027CF}"/>
    <cellStyle name="Normal 15 2 3 2 2 2 2" xfId="11038" xr:uid="{A36385BD-BE31-4C0A-ABD1-96060539608B}"/>
    <cellStyle name="Normal 15 2 3 2 2 3" xfId="8228" xr:uid="{DA2DD1A8-49D6-4074-B616-05081794D676}"/>
    <cellStyle name="Normal 15 2 3 2 3" xfId="4001" xr:uid="{2AD415BB-1E01-414F-9DAB-2505E48B70EF}"/>
    <cellStyle name="Normal 15 2 3 2 3 2" xfId="9637" xr:uid="{781418D9-76F1-4D8B-8131-A1677B88DE1A}"/>
    <cellStyle name="Normal 15 2 3 2 4" xfId="6827" xr:uid="{1CA1438E-2297-47C2-9909-3B3F4785889D}"/>
    <cellStyle name="Normal 15 2 3 3" xfId="1896" xr:uid="{DFB3D2DA-C4F8-4A9B-8C4F-91673FB43F2D}"/>
    <cellStyle name="Normal 15 2 3 3 2" xfId="4706" xr:uid="{D82325BA-A24A-45EC-9023-BDD8E414EFC6}"/>
    <cellStyle name="Normal 15 2 3 3 2 2" xfId="10342" xr:uid="{34FFA47F-3B81-452B-A1CD-F80C9125BF14}"/>
    <cellStyle name="Normal 15 2 3 3 3" xfId="7532" xr:uid="{84594035-A37D-48CB-9663-0F1692D82490}"/>
    <cellStyle name="Normal 15 2 3 4" xfId="3305" xr:uid="{178F220A-F922-4D67-9368-1F231F6CF771}"/>
    <cellStyle name="Normal 15 2 3 4 2" xfId="8941" xr:uid="{39CDC0CE-6801-4C82-94F2-F63A30730763}"/>
    <cellStyle name="Normal 15 2 3 5" xfId="6131" xr:uid="{23FAF83D-6F9E-4ABB-B48C-2F48B62B3F67}"/>
    <cellStyle name="Normal 15 2 4" xfId="847" xr:uid="{F2B508ED-BA40-460D-AF4E-AE6F1F3A2643}"/>
    <cellStyle name="Normal 15 2 4 2" xfId="2248" xr:uid="{8B471FA2-511A-4482-B8C1-7603C14655C3}"/>
    <cellStyle name="Normal 15 2 4 2 2" xfId="5058" xr:uid="{92069555-EB1B-4FD3-A793-438127E5D71D}"/>
    <cellStyle name="Normal 15 2 4 2 2 2" xfId="10694" xr:uid="{6B5F72C4-386F-40DF-95E1-C6CB00D5D690}"/>
    <cellStyle name="Normal 15 2 4 2 3" xfId="7884" xr:uid="{783351E3-B358-4985-B168-783E09FD7D01}"/>
    <cellStyle name="Normal 15 2 4 3" xfId="3657" xr:uid="{A5CFEA44-2F0A-44F1-9E7B-10745412E418}"/>
    <cellStyle name="Normal 15 2 4 3 2" xfId="9293" xr:uid="{CB3190FA-243E-4091-B6D2-2E38EC504DC2}"/>
    <cellStyle name="Normal 15 2 4 4" xfId="6483" xr:uid="{5D0AE3A5-285D-416E-8811-9AD5DE9B8264}"/>
    <cellStyle name="Normal 15 2 5" xfId="1552" xr:uid="{2CC91AE4-632D-444B-BC47-6BA3D16164AB}"/>
    <cellStyle name="Normal 15 2 5 2" xfId="4362" xr:uid="{A79A9E4C-FDFE-4778-AE6E-BBD73389A017}"/>
    <cellStyle name="Normal 15 2 5 2 2" xfId="9998" xr:uid="{94CE8D74-4871-4E7D-B530-56C5159C1699}"/>
    <cellStyle name="Normal 15 2 5 3" xfId="7188" xr:uid="{07B20373-84C6-429D-AF2B-4A6383E92677}"/>
    <cellStyle name="Normal 15 2 6" xfId="2961" xr:uid="{9F0A6329-02C8-4D35-A51E-2ECAFEF350F5}"/>
    <cellStyle name="Normal 15 2 6 2" xfId="8597" xr:uid="{56C2AAFA-304B-4B41-8FC8-3AE139D45C5D}"/>
    <cellStyle name="Normal 15 2 7" xfId="5787" xr:uid="{E5EDF62F-C9F7-4AEF-BD58-3BDC6F31EE70}"/>
    <cellStyle name="Normal 15 3" xfId="243" xr:uid="{EF2573DC-D285-45C4-B57E-DC2A351C9C19}"/>
    <cellStyle name="Normal 15 3 2" xfId="587" xr:uid="{F66B9776-C468-4ACA-87CD-C84E97A8B8A3}"/>
    <cellStyle name="Normal 15 3 2 2" xfId="1283" xr:uid="{23AA7986-ABB9-49FE-B1E3-AFA5B5B554F0}"/>
    <cellStyle name="Normal 15 3 2 2 2" xfId="2684" xr:uid="{849C5E7E-8A38-4FCA-9327-FDC7AB8D6A57}"/>
    <cellStyle name="Normal 15 3 2 2 2 2" xfId="5494" xr:uid="{05ED17A5-1C64-4FB6-B058-74D7128EA6E3}"/>
    <cellStyle name="Normal 15 3 2 2 2 2 2" xfId="11130" xr:uid="{2B9CEE3E-95BD-44EC-9F6C-4E244220C09A}"/>
    <cellStyle name="Normal 15 3 2 2 2 3" xfId="8320" xr:uid="{77165306-3A03-4E52-9ADE-584C64FBB6CC}"/>
    <cellStyle name="Normal 15 3 2 2 3" xfId="4093" xr:uid="{459F3696-9244-4F6A-BF83-EFDCCF77A41C}"/>
    <cellStyle name="Normal 15 3 2 2 3 2" xfId="9729" xr:uid="{1399F6F6-9358-4BEC-95A0-2855B2289CA4}"/>
    <cellStyle name="Normal 15 3 2 2 4" xfId="6919" xr:uid="{1DB81002-BABA-49ED-AACD-1A7540B49EA2}"/>
    <cellStyle name="Normal 15 3 2 3" xfId="1988" xr:uid="{9C56C0D9-9B11-4A6C-99CA-940239D761CA}"/>
    <cellStyle name="Normal 15 3 2 3 2" xfId="4798" xr:uid="{2536565A-6C15-4932-984F-10DB4FEEA3D0}"/>
    <cellStyle name="Normal 15 3 2 3 2 2" xfId="10434" xr:uid="{AF49AA71-3631-4730-A12D-4A71CDF1F649}"/>
    <cellStyle name="Normal 15 3 2 3 3" xfId="7624" xr:uid="{49FE9771-9A74-402D-8879-B115A58D99A1}"/>
    <cellStyle name="Normal 15 3 2 4" xfId="3397" xr:uid="{8A26FD28-1A4F-4400-AFF5-D781FA7B82A7}"/>
    <cellStyle name="Normal 15 3 2 4 2" xfId="9033" xr:uid="{A5318FA3-059B-49B6-83B7-BA894A03319C}"/>
    <cellStyle name="Normal 15 3 2 5" xfId="6223" xr:uid="{E21B4BC5-20F2-40A6-A850-125427CAE83E}"/>
    <cellStyle name="Normal 15 3 3" xfId="939" xr:uid="{6374624B-AA1D-426C-B26E-BC904AEB550B}"/>
    <cellStyle name="Normal 15 3 3 2" xfId="2340" xr:uid="{1642C1A9-86B9-4D9A-A35C-5BE758E65BCC}"/>
    <cellStyle name="Normal 15 3 3 2 2" xfId="5150" xr:uid="{F0AECFED-0676-4D42-989C-96E32953401C}"/>
    <cellStyle name="Normal 15 3 3 2 2 2" xfId="10786" xr:uid="{91DC91ED-9627-4B0A-8F8E-C2A16BE7400A}"/>
    <cellStyle name="Normal 15 3 3 2 3" xfId="7976" xr:uid="{BE82D14B-A48F-41AF-82F2-7D285388CB71}"/>
    <cellStyle name="Normal 15 3 3 3" xfId="3749" xr:uid="{21F7782A-BE32-4DA9-A438-F31C64C850A0}"/>
    <cellStyle name="Normal 15 3 3 3 2" xfId="9385" xr:uid="{71C84F51-B01D-4112-8552-5DDDC0BC1AF9}"/>
    <cellStyle name="Normal 15 3 3 4" xfId="6575" xr:uid="{2AC50A79-A5A9-43F3-9264-3AADAB55F5A8}"/>
    <cellStyle name="Normal 15 3 4" xfId="1644" xr:uid="{B9B5A062-A34F-45B3-B1AD-AE3259D80434}"/>
    <cellStyle name="Normal 15 3 4 2" xfId="4454" xr:uid="{EE3164D2-1A98-4F59-B8E0-A0E9BAEA30D6}"/>
    <cellStyle name="Normal 15 3 4 2 2" xfId="10090" xr:uid="{EE2ED5D4-7A98-443E-9C8F-1F05A11E8B74}"/>
    <cellStyle name="Normal 15 3 4 3" xfId="7280" xr:uid="{CE1BA9FE-0E29-4FDB-B6C1-BBB1A6065418}"/>
    <cellStyle name="Normal 15 3 5" xfId="3053" xr:uid="{C7496286-B17E-4E1C-A00B-D29C13FECBAD}"/>
    <cellStyle name="Normal 15 3 5 2" xfId="8689" xr:uid="{32197404-6873-4592-AC6B-073AD1DAA5E3}"/>
    <cellStyle name="Normal 15 3 6" xfId="5879" xr:uid="{A0AF5E87-CD20-4BCB-A29A-4862D5538516}"/>
    <cellStyle name="Normal 15 4" xfId="415" xr:uid="{26208B5D-EAE8-4ED9-A272-68493E97EF84}"/>
    <cellStyle name="Normal 15 4 2" xfId="1111" xr:uid="{970895E8-73AD-4B31-BEE9-9907880A5747}"/>
    <cellStyle name="Normal 15 4 2 2" xfId="2512" xr:uid="{81B0011B-CF5C-47FD-A7C5-1D3D9E46D7D8}"/>
    <cellStyle name="Normal 15 4 2 2 2" xfId="5322" xr:uid="{90880EBE-4BC8-49AC-85D1-2540F31A2C0A}"/>
    <cellStyle name="Normal 15 4 2 2 2 2" xfId="10958" xr:uid="{C5E52DF3-B0DF-41D3-86B2-2A054D6BE6DB}"/>
    <cellStyle name="Normal 15 4 2 2 3" xfId="8148" xr:uid="{DA6D8624-475A-4DFF-B882-A61C545F67FF}"/>
    <cellStyle name="Normal 15 4 2 3" xfId="3921" xr:uid="{0C745146-7C6C-4487-B054-3012A0F949C9}"/>
    <cellStyle name="Normal 15 4 2 3 2" xfId="9557" xr:uid="{7DB001A7-3303-40D1-9CF6-81C53647217D}"/>
    <cellStyle name="Normal 15 4 2 4" xfId="6747" xr:uid="{BB3B43E8-35EB-4703-B2B3-C7D4D8E96C78}"/>
    <cellStyle name="Normal 15 4 3" xfId="1816" xr:uid="{19707614-CFA5-4305-95B1-65481690ACDF}"/>
    <cellStyle name="Normal 15 4 3 2" xfId="4626" xr:uid="{9C9D50A2-5DEC-43F3-B643-48D8B5649060}"/>
    <cellStyle name="Normal 15 4 3 2 2" xfId="10262" xr:uid="{74B48FB2-C66D-4214-9B42-57236825C86B}"/>
    <cellStyle name="Normal 15 4 3 3" xfId="7452" xr:uid="{3BD28596-2D4F-4DDE-BB0C-5748AC21DEE6}"/>
    <cellStyle name="Normal 15 4 4" xfId="3225" xr:uid="{91C9021B-1CDA-4BF8-83C8-1C9CBE1A0144}"/>
    <cellStyle name="Normal 15 4 4 2" xfId="8861" xr:uid="{3C693C7C-9DF6-45EA-89DA-3C3AF2484465}"/>
    <cellStyle name="Normal 15 4 5" xfId="6051" xr:uid="{F32D82D5-1FE0-4979-8B2B-8DCCDD91E952}"/>
    <cellStyle name="Normal 15 5" xfId="767" xr:uid="{AF2DBE8B-273A-4578-B298-CFD665034355}"/>
    <cellStyle name="Normal 15 5 2" xfId="2168" xr:uid="{EAD35BEA-E244-47F6-9346-9902B9C8BC7D}"/>
    <cellStyle name="Normal 15 5 2 2" xfId="4978" xr:uid="{63A0BE5B-8614-42A5-9C4D-B6C95463C058}"/>
    <cellStyle name="Normal 15 5 2 2 2" xfId="10614" xr:uid="{20BF236C-D865-4220-B0FD-1238AFBDD302}"/>
    <cellStyle name="Normal 15 5 2 3" xfId="7804" xr:uid="{AFA25C60-5F2E-43D9-BD3F-EB4B733DBA7C}"/>
    <cellStyle name="Normal 15 5 3" xfId="3577" xr:uid="{0ED02156-1EA0-4B4F-819D-46CD270CDD02}"/>
    <cellStyle name="Normal 15 5 3 2" xfId="9213" xr:uid="{6CDEB193-001D-4784-9EF6-1A9FD188261F}"/>
    <cellStyle name="Normal 15 5 4" xfId="6403" xr:uid="{422BE174-D1B4-4ED2-9F93-CBD056F32C6F}"/>
    <cellStyle name="Normal 15 6" xfId="1472" xr:uid="{49694713-F43B-41EA-9910-31CA9B89F55E}"/>
    <cellStyle name="Normal 15 6 2" xfId="4282" xr:uid="{62097F20-7287-4D72-B20D-D11A2757FF49}"/>
    <cellStyle name="Normal 15 6 2 2" xfId="9918" xr:uid="{B810D59E-5D49-4811-86CD-BF71107B62E4}"/>
    <cellStyle name="Normal 15 6 3" xfId="7108" xr:uid="{71F1C9D0-DA47-49B4-98DD-FA7D2088BCFC}"/>
    <cellStyle name="Normal 15 7" xfId="2881" xr:uid="{7EA5C651-17A0-4E4A-9744-92B683817A2A}"/>
    <cellStyle name="Normal 15 7 2" xfId="8517" xr:uid="{282C3F5B-6CC2-411F-B5E9-C73612A30F26}"/>
    <cellStyle name="Normal 15 8" xfId="5707" xr:uid="{44E9E89E-3334-4E8C-9CAD-F0862DD1179D}"/>
    <cellStyle name="Normal 16" xfId="73" xr:uid="{AB6E5F45-5BE2-4566-9DB6-F16170C3BE5A}"/>
    <cellStyle name="Normal 16 2" xfId="153" xr:uid="{D814CE85-4204-471A-93EF-24CDA29E6624}"/>
    <cellStyle name="Normal 16 2 2" xfId="325" xr:uid="{AC577503-3872-4AFF-85FA-60074353A9A4}"/>
    <cellStyle name="Normal 16 2 2 2" xfId="669" xr:uid="{7525301E-B837-4E06-B639-D9494C9B9979}"/>
    <cellStyle name="Normal 16 2 2 2 2" xfId="1365" xr:uid="{29F2F141-EA50-4CEB-A029-7141ED8D92FD}"/>
    <cellStyle name="Normal 16 2 2 2 2 2" xfId="2766" xr:uid="{2618CAC6-7DEC-4A1B-8561-B3A1244B8A14}"/>
    <cellStyle name="Normal 16 2 2 2 2 2 2" xfId="5576" xr:uid="{B821FBB2-9004-4E4E-9487-9AC3B3C8EE69}"/>
    <cellStyle name="Normal 16 2 2 2 2 2 2 2" xfId="11212" xr:uid="{7FC715DA-38B5-48FB-86E0-BBBEAD7BA89A}"/>
    <cellStyle name="Normal 16 2 2 2 2 2 3" xfId="8402" xr:uid="{98C84498-88B6-487A-AE1B-478E758E9831}"/>
    <cellStyle name="Normal 16 2 2 2 2 3" xfId="4175" xr:uid="{F135FA89-5F25-4F8A-8C9F-F5618F83A6E9}"/>
    <cellStyle name="Normal 16 2 2 2 2 3 2" xfId="9811" xr:uid="{1EFE4DCC-B393-410C-813A-3C9DA2BC9968}"/>
    <cellStyle name="Normal 16 2 2 2 2 4" xfId="7001" xr:uid="{46BB00D2-B62E-48FC-95BE-B4EFE2435479}"/>
    <cellStyle name="Normal 16 2 2 2 3" xfId="2070" xr:uid="{99531BDA-CF73-477D-AB40-2E458FC7FAC7}"/>
    <cellStyle name="Normal 16 2 2 2 3 2" xfId="4880" xr:uid="{95142F37-4535-4CD6-B321-2DDF7CCEB84B}"/>
    <cellStyle name="Normal 16 2 2 2 3 2 2" xfId="10516" xr:uid="{CE2F49C5-77F2-480D-B4E2-44E3868CECAA}"/>
    <cellStyle name="Normal 16 2 2 2 3 3" xfId="7706" xr:uid="{42FEE987-6B45-4883-9697-EC9194AE0BD0}"/>
    <cellStyle name="Normal 16 2 2 2 4" xfId="3479" xr:uid="{EE747CE0-AAF0-4EB7-92A8-AEC1B1D32EAF}"/>
    <cellStyle name="Normal 16 2 2 2 4 2" xfId="9115" xr:uid="{888AFC25-9E71-4094-B4D2-0771EF085C6A}"/>
    <cellStyle name="Normal 16 2 2 2 5" xfId="6305" xr:uid="{57D3646F-6AA0-4E11-83EE-33C5945BD279}"/>
    <cellStyle name="Normal 16 2 2 3" xfId="1021" xr:uid="{38808561-F0A2-4298-8917-E48EE713EE25}"/>
    <cellStyle name="Normal 16 2 2 3 2" xfId="2422" xr:uid="{AC525709-3D68-495E-A1F2-8A9738E916B2}"/>
    <cellStyle name="Normal 16 2 2 3 2 2" xfId="5232" xr:uid="{1494608C-9604-46D3-9477-ADAD7292B464}"/>
    <cellStyle name="Normal 16 2 2 3 2 2 2" xfId="10868" xr:uid="{B7B148E1-48DB-408C-B225-4662B4BBC135}"/>
    <cellStyle name="Normal 16 2 2 3 2 3" xfId="8058" xr:uid="{4A9B13C5-F5C0-40DC-9203-E46054EF6E9F}"/>
    <cellStyle name="Normal 16 2 2 3 3" xfId="3831" xr:uid="{D475001B-1013-489A-B21A-D507C00BAE2C}"/>
    <cellStyle name="Normal 16 2 2 3 3 2" xfId="9467" xr:uid="{3A87CF8C-0EC2-44AF-A24F-E7EC0301C659}"/>
    <cellStyle name="Normal 16 2 2 3 4" xfId="6657" xr:uid="{CA148578-C153-4E5A-A182-A5836E6E9D68}"/>
    <cellStyle name="Normal 16 2 2 4" xfId="1726" xr:uid="{8D4293DA-DC5A-4341-BAA1-E341B803D01E}"/>
    <cellStyle name="Normal 16 2 2 4 2" xfId="4536" xr:uid="{AC16E7C2-6268-4E27-9414-2B72F347C84D}"/>
    <cellStyle name="Normal 16 2 2 4 2 2" xfId="10172" xr:uid="{CBF811F5-1507-4C24-AF2B-202A225AB274}"/>
    <cellStyle name="Normal 16 2 2 4 3" xfId="7362" xr:uid="{D3CA3AE3-85EB-4BFC-91BF-890CB0F21487}"/>
    <cellStyle name="Normal 16 2 2 5" xfId="3135" xr:uid="{BA5C8298-816B-426A-BE36-18ECEC0AF28C}"/>
    <cellStyle name="Normal 16 2 2 5 2" xfId="8771" xr:uid="{E98B6627-E0B1-452B-8F3A-301C9C1896D1}"/>
    <cellStyle name="Normal 16 2 2 6" xfId="5961" xr:uid="{FE46A2DE-9040-40D5-A62F-064DDCED041A}"/>
    <cellStyle name="Normal 16 2 3" xfId="497" xr:uid="{29BA8B6B-D15D-4C9B-B48B-D3C9F3D706CC}"/>
    <cellStyle name="Normal 16 2 3 2" xfId="1193" xr:uid="{0697BE86-D209-4491-B8AF-4B71CF6F2283}"/>
    <cellStyle name="Normal 16 2 3 2 2" xfId="2594" xr:uid="{F3FDC40E-4819-4093-A337-EA8632A0CA76}"/>
    <cellStyle name="Normal 16 2 3 2 2 2" xfId="5404" xr:uid="{143337AA-27BC-4FA3-AD4F-D60E947B825F}"/>
    <cellStyle name="Normal 16 2 3 2 2 2 2" xfId="11040" xr:uid="{00122390-1D07-44A7-AFAA-703B2F2F510B}"/>
    <cellStyle name="Normal 16 2 3 2 2 3" xfId="8230" xr:uid="{48E87225-89B3-485C-8699-0CD0A4073C10}"/>
    <cellStyle name="Normal 16 2 3 2 3" xfId="4003" xr:uid="{C86033E8-0DED-4CFA-8F5B-244E058B1FFC}"/>
    <cellStyle name="Normal 16 2 3 2 3 2" xfId="9639" xr:uid="{9A728709-2852-4EE2-BFEF-D013A020F2AB}"/>
    <cellStyle name="Normal 16 2 3 2 4" xfId="6829" xr:uid="{9B5D45E6-74D4-4188-A6EA-3B375C17B304}"/>
    <cellStyle name="Normal 16 2 3 3" xfId="1898" xr:uid="{D17E0525-FD74-4567-B93F-E6FC7CF0E28C}"/>
    <cellStyle name="Normal 16 2 3 3 2" xfId="4708" xr:uid="{D975B56C-2726-4422-9976-B5751B37C5EA}"/>
    <cellStyle name="Normal 16 2 3 3 2 2" xfId="10344" xr:uid="{FDACDD31-D866-4F97-B11A-E4D91AFB11DB}"/>
    <cellStyle name="Normal 16 2 3 3 3" xfId="7534" xr:uid="{98B087E7-A6D3-4DCD-9883-5CAC3A14411B}"/>
    <cellStyle name="Normal 16 2 3 4" xfId="3307" xr:uid="{6428ECBD-8171-465A-9C83-C278092B2C69}"/>
    <cellStyle name="Normal 16 2 3 4 2" xfId="8943" xr:uid="{1957E4A1-3BC4-4020-B849-374832486DD3}"/>
    <cellStyle name="Normal 16 2 3 5" xfId="6133" xr:uid="{281C6E05-0665-4420-9BFE-A66A791578DB}"/>
    <cellStyle name="Normal 16 2 4" xfId="849" xr:uid="{B28E6E7E-16CC-43F9-A3BB-A9134C448BA5}"/>
    <cellStyle name="Normal 16 2 4 2" xfId="2250" xr:uid="{A6A7F265-AD03-4D68-83BD-FA33B1BFCEF9}"/>
    <cellStyle name="Normal 16 2 4 2 2" xfId="5060" xr:uid="{0786D375-0736-484A-8A9A-8DFDA5CD382C}"/>
    <cellStyle name="Normal 16 2 4 2 2 2" xfId="10696" xr:uid="{BFEB1440-16E0-4620-9462-58BAE930E299}"/>
    <cellStyle name="Normal 16 2 4 2 3" xfId="7886" xr:uid="{38803D4B-E27B-49F4-BC4C-58F81F66BCFF}"/>
    <cellStyle name="Normal 16 2 4 3" xfId="3659" xr:uid="{E788765A-BF7B-465E-A0A8-79B6998D6A69}"/>
    <cellStyle name="Normal 16 2 4 3 2" xfId="9295" xr:uid="{3FEF5C0D-588B-4E29-A510-A761CF99A9F1}"/>
    <cellStyle name="Normal 16 2 4 4" xfId="6485" xr:uid="{5A5D40E0-E2CD-43D0-9025-99F8D8C30B80}"/>
    <cellStyle name="Normal 16 2 5" xfId="1554" xr:uid="{E3E83692-A359-449A-8F8C-5A0A27DE1715}"/>
    <cellStyle name="Normal 16 2 5 2" xfId="4364" xr:uid="{AD3737AE-E442-4FB7-BF0D-3118C9DB4F6C}"/>
    <cellStyle name="Normal 16 2 5 2 2" xfId="10000" xr:uid="{F20EA1C8-BA86-49D4-8FFD-8D68E871F942}"/>
    <cellStyle name="Normal 16 2 5 3" xfId="7190" xr:uid="{D1B77C59-0305-496A-9AB4-4E4504BF0477}"/>
    <cellStyle name="Normal 16 2 6" xfId="2963" xr:uid="{B32BF199-DCF9-4BA5-AC63-3E2BE6604A89}"/>
    <cellStyle name="Normal 16 2 6 2" xfId="8599" xr:uid="{746A13D6-733E-4D02-AB51-A7C0694E42DF}"/>
    <cellStyle name="Normal 16 2 7" xfId="5789" xr:uid="{BF85C6B8-FAA8-4CB7-A5F3-291435D0A70E}"/>
    <cellStyle name="Normal 16 3" xfId="245" xr:uid="{44CD1515-7CD9-4354-9663-B7939FDA19BD}"/>
    <cellStyle name="Normal 16 3 2" xfId="589" xr:uid="{D903BFF6-A423-4487-9E03-C49C5469DA6E}"/>
    <cellStyle name="Normal 16 3 2 2" xfId="1285" xr:uid="{A7C4EC67-6A2C-46AF-8555-E11CF75E4BD0}"/>
    <cellStyle name="Normal 16 3 2 2 2" xfId="2686" xr:uid="{C7350350-B4D9-46D9-80F5-D150B6FCD6A0}"/>
    <cellStyle name="Normal 16 3 2 2 2 2" xfId="5496" xr:uid="{A91B63A5-E4CB-4FDD-B27D-40545A5DD302}"/>
    <cellStyle name="Normal 16 3 2 2 2 2 2" xfId="11132" xr:uid="{26C124D1-9DE4-48CB-A987-72CF3364475A}"/>
    <cellStyle name="Normal 16 3 2 2 2 3" xfId="8322" xr:uid="{CBF421F3-5863-4AAD-AD2B-7ECFC9EB9034}"/>
    <cellStyle name="Normal 16 3 2 2 3" xfId="4095" xr:uid="{3D0E5F54-7A39-4271-BC8C-C21A91AE623D}"/>
    <cellStyle name="Normal 16 3 2 2 3 2" xfId="9731" xr:uid="{98F045A2-AEE7-43E5-BCE4-D77B20B82910}"/>
    <cellStyle name="Normal 16 3 2 2 4" xfId="6921" xr:uid="{17F961C4-0754-4CD5-A3C8-46D166CD47B4}"/>
    <cellStyle name="Normal 16 3 2 3" xfId="1990" xr:uid="{A4F6BFE2-7931-4B07-A60B-9F9FC375CD74}"/>
    <cellStyle name="Normal 16 3 2 3 2" xfId="4800" xr:uid="{F9D15A1F-F9B2-45A7-B196-A2EECD1F3D65}"/>
    <cellStyle name="Normal 16 3 2 3 2 2" xfId="10436" xr:uid="{9A48AFAA-7C36-49C5-8A61-ADAEF321D6D7}"/>
    <cellStyle name="Normal 16 3 2 3 3" xfId="7626" xr:uid="{D3E0E83B-1BFA-4EF3-B9C1-A424164AACDF}"/>
    <cellStyle name="Normal 16 3 2 4" xfId="3399" xr:uid="{52125F73-B6BF-47F9-8216-ABA89BFA3E36}"/>
    <cellStyle name="Normal 16 3 2 4 2" xfId="9035" xr:uid="{C7F65604-8279-4FA8-84A2-F33A3DBA77A3}"/>
    <cellStyle name="Normal 16 3 2 5" xfId="6225" xr:uid="{BCCB7541-2892-4F13-899C-6E16D52081CB}"/>
    <cellStyle name="Normal 16 3 3" xfId="941" xr:uid="{BDE86E4C-09C2-4B9E-8205-A008FD9FC9AC}"/>
    <cellStyle name="Normal 16 3 3 2" xfId="2342" xr:uid="{EA99250A-6905-4F55-9936-5FB5D01FDF07}"/>
    <cellStyle name="Normal 16 3 3 2 2" xfId="5152" xr:uid="{A20B1906-9E7A-4C1B-BC0F-4FDA33EE9807}"/>
    <cellStyle name="Normal 16 3 3 2 2 2" xfId="10788" xr:uid="{7BEC1139-7820-485B-A343-E99F1B61AC19}"/>
    <cellStyle name="Normal 16 3 3 2 3" xfId="7978" xr:uid="{4AFF06C5-7F95-4350-9347-B856E92E4D94}"/>
    <cellStyle name="Normal 16 3 3 3" xfId="3751" xr:uid="{C3594EC2-3CF6-45AE-BF52-806137F92F12}"/>
    <cellStyle name="Normal 16 3 3 3 2" xfId="9387" xr:uid="{7BB0E209-47EC-4E92-9429-6B1B4C6A6800}"/>
    <cellStyle name="Normal 16 3 3 4" xfId="6577" xr:uid="{A7BA99A9-D8C5-4F07-8230-9B14A06EC1BC}"/>
    <cellStyle name="Normal 16 3 4" xfId="1646" xr:uid="{61ED633F-6D6C-4591-8992-E86132F4CE8B}"/>
    <cellStyle name="Normal 16 3 4 2" xfId="4456" xr:uid="{C7A3645A-F779-40F7-A767-4F97332E65FF}"/>
    <cellStyle name="Normal 16 3 4 2 2" xfId="10092" xr:uid="{B3349A84-69B1-42BF-853C-60D194064D3B}"/>
    <cellStyle name="Normal 16 3 4 3" xfId="7282" xr:uid="{2B7246D6-1E9B-438F-8724-0B6058ED243F}"/>
    <cellStyle name="Normal 16 3 5" xfId="3055" xr:uid="{D99D808C-6474-41AE-A3A9-448BD706A49C}"/>
    <cellStyle name="Normal 16 3 5 2" xfId="8691" xr:uid="{CA584D2A-7310-4EAE-AAD9-92D4CB068C8D}"/>
    <cellStyle name="Normal 16 3 6" xfId="5881" xr:uid="{834F16A8-7C98-4AC2-B713-13DDE98964F0}"/>
    <cellStyle name="Normal 16 4" xfId="417" xr:uid="{7FE7EC5E-A6AC-4B7C-84B7-EFDA650B35FB}"/>
    <cellStyle name="Normal 16 4 2" xfId="1113" xr:uid="{4FD03916-CA5B-43AA-B343-67BE641206DE}"/>
    <cellStyle name="Normal 16 4 2 2" xfId="2514" xr:uid="{9384898A-0C50-4E2E-954B-E31A9A7BC2BA}"/>
    <cellStyle name="Normal 16 4 2 2 2" xfId="5324" xr:uid="{12527FAD-BA58-450F-8F65-844315160BA8}"/>
    <cellStyle name="Normal 16 4 2 2 2 2" xfId="10960" xr:uid="{5802FC83-3A4D-416C-B854-247EADB07158}"/>
    <cellStyle name="Normal 16 4 2 2 3" xfId="8150" xr:uid="{2C43C245-73EB-4C3E-AE10-C4948729C04A}"/>
    <cellStyle name="Normal 16 4 2 3" xfId="3923" xr:uid="{BC655177-905C-458F-A598-D633F79CECFE}"/>
    <cellStyle name="Normal 16 4 2 3 2" xfId="9559" xr:uid="{CD36F93D-9413-446B-A48E-C1FFE1F50EB7}"/>
    <cellStyle name="Normal 16 4 2 4" xfId="6749" xr:uid="{34FC5FCD-352C-46A0-A474-88DF7DAB1916}"/>
    <cellStyle name="Normal 16 4 3" xfId="1818" xr:uid="{3C18B059-5F72-4924-B86A-528F64AC4BE1}"/>
    <cellStyle name="Normal 16 4 3 2" xfId="4628" xr:uid="{22535009-A146-4327-BAE3-0B566E2AB938}"/>
    <cellStyle name="Normal 16 4 3 2 2" xfId="10264" xr:uid="{285C9F0C-5133-4D72-B2FB-C5B32F3F0CF4}"/>
    <cellStyle name="Normal 16 4 3 3" xfId="7454" xr:uid="{2B6B8E65-EAB0-4217-8B24-27D0D90A7524}"/>
    <cellStyle name="Normal 16 4 4" xfId="3227" xr:uid="{5FB6FF68-FCB4-489D-B2E8-853703FCBBF2}"/>
    <cellStyle name="Normal 16 4 4 2" xfId="8863" xr:uid="{96107EED-61A5-4DDE-9712-BF03E4CFFD6F}"/>
    <cellStyle name="Normal 16 4 5" xfId="6053" xr:uid="{BD9A7497-C857-4769-A3B9-062D342BD542}"/>
    <cellStyle name="Normal 16 5" xfId="769" xr:uid="{E0B45FB6-FB22-4F0F-9EBB-EA652ED44996}"/>
    <cellStyle name="Normal 16 5 2" xfId="2170" xr:uid="{4092E054-AC7E-4651-8CD3-8DB61E29E028}"/>
    <cellStyle name="Normal 16 5 2 2" xfId="4980" xr:uid="{BD26223C-046D-4291-95FF-7EBE0770892C}"/>
    <cellStyle name="Normal 16 5 2 2 2" xfId="10616" xr:uid="{2BC0C10E-9A85-4258-9202-942220C224BB}"/>
    <cellStyle name="Normal 16 5 2 3" xfId="7806" xr:uid="{AB90519C-7D17-49E0-87A2-FA167B832D6A}"/>
    <cellStyle name="Normal 16 5 3" xfId="3579" xr:uid="{C5F44631-0CE0-491B-BD0E-FBE8DED5EB89}"/>
    <cellStyle name="Normal 16 5 3 2" xfId="9215" xr:uid="{64CA1699-5CC5-4846-BB19-13D4AE333CBC}"/>
    <cellStyle name="Normal 16 5 4" xfId="6405" xr:uid="{8F4DFF44-0953-4676-845B-6FF47BACAA2D}"/>
    <cellStyle name="Normal 16 6" xfId="1474" xr:uid="{51E67DF5-7953-4CE0-9AD5-9B6ED386080B}"/>
    <cellStyle name="Normal 16 6 2" xfId="4284" xr:uid="{BBD6EE23-53B5-4ACD-A5BA-6069F3BB4175}"/>
    <cellStyle name="Normal 16 6 2 2" xfId="9920" xr:uid="{2137597E-E2EB-405F-924C-8EDEBDD5E042}"/>
    <cellStyle name="Normal 16 6 3" xfId="7110" xr:uid="{F4EA1C5D-18E1-47F4-A1DE-AF4ABBB2BBE5}"/>
    <cellStyle name="Normal 16 7" xfId="2883" xr:uid="{B7046102-DB6C-475E-BAD2-93908BB4E47C}"/>
    <cellStyle name="Normal 16 7 2" xfId="8519" xr:uid="{93C54603-A102-443E-B843-02B4899DE75E}"/>
    <cellStyle name="Normal 16 8" xfId="5709" xr:uid="{D0C7A7CA-D950-482A-9977-EA0041E6C2EB}"/>
    <cellStyle name="Normal 17" xfId="75" xr:uid="{6F1E8DA1-D6F5-4C70-A815-8BB70BA9F68B}"/>
    <cellStyle name="Normal 17 2" xfId="155" xr:uid="{087C3456-CD20-4D2A-9D0D-94FB7E4AE6D4}"/>
    <cellStyle name="Normal 17 2 2" xfId="327" xr:uid="{0CCCAA00-F30E-48D2-8EE9-42B8F3BFCCDB}"/>
    <cellStyle name="Normal 17 2 2 2" xfId="671" xr:uid="{183AB6F4-17D3-45E4-A035-CEC51326DA9F}"/>
    <cellStyle name="Normal 17 2 2 2 2" xfId="1367" xr:uid="{EAA69027-E61A-46DE-AEB9-9DE246DD1F45}"/>
    <cellStyle name="Normal 17 2 2 2 2 2" xfId="2768" xr:uid="{3B14B3DA-99B0-40D3-88B3-60C5CD81F280}"/>
    <cellStyle name="Normal 17 2 2 2 2 2 2" xfId="5578" xr:uid="{C34E72BA-1F5C-4B40-83AB-C754BC5DC2D5}"/>
    <cellStyle name="Normal 17 2 2 2 2 2 2 2" xfId="11214" xr:uid="{EB732C8B-795E-40D0-9716-A7DED20B5083}"/>
    <cellStyle name="Normal 17 2 2 2 2 2 3" xfId="8404" xr:uid="{9FFE9297-7174-42E8-878D-44F3C869FB41}"/>
    <cellStyle name="Normal 17 2 2 2 2 3" xfId="4177" xr:uid="{6A5B899D-0112-479A-92D1-6007C5BC32FC}"/>
    <cellStyle name="Normal 17 2 2 2 2 3 2" xfId="9813" xr:uid="{64F5A1B5-B007-41AE-81D2-A828874B79DA}"/>
    <cellStyle name="Normal 17 2 2 2 2 4" xfId="7003" xr:uid="{A5F3F14E-6324-4A1E-BCF4-2A1B846F58F6}"/>
    <cellStyle name="Normal 17 2 2 2 3" xfId="2072" xr:uid="{2A98C805-B4BE-4E3B-9B24-227F2F4A37BF}"/>
    <cellStyle name="Normal 17 2 2 2 3 2" xfId="4882" xr:uid="{3776CB85-A1BA-47FA-B85F-D8B3A8F12DD6}"/>
    <cellStyle name="Normal 17 2 2 2 3 2 2" xfId="10518" xr:uid="{B9B70AF1-ED04-4BEE-A6D0-FD685D73B99B}"/>
    <cellStyle name="Normal 17 2 2 2 3 3" xfId="7708" xr:uid="{284B412B-2F03-415D-913D-A5FE57FA42BC}"/>
    <cellStyle name="Normal 17 2 2 2 4" xfId="3481" xr:uid="{3D1E89D4-73C7-44C4-B07E-FE83FF3A0333}"/>
    <cellStyle name="Normal 17 2 2 2 4 2" xfId="9117" xr:uid="{655800F3-F7DD-4448-8691-6860D7F25520}"/>
    <cellStyle name="Normal 17 2 2 2 5" xfId="6307" xr:uid="{E86349A6-7D36-4B03-8F13-053769F8FCA5}"/>
    <cellStyle name="Normal 17 2 2 3" xfId="1023" xr:uid="{1145EA81-46E5-4F02-A88D-FEE4A7C7DDF4}"/>
    <cellStyle name="Normal 17 2 2 3 2" xfId="2424" xr:uid="{F98D8314-4F5D-4C08-A698-D075797709C8}"/>
    <cellStyle name="Normal 17 2 2 3 2 2" xfId="5234" xr:uid="{B2BAF907-CB78-4D17-BEA0-1DE4E3B1C1D3}"/>
    <cellStyle name="Normal 17 2 2 3 2 2 2" xfId="10870" xr:uid="{990A4418-8573-4394-8126-73C9D3098E65}"/>
    <cellStyle name="Normal 17 2 2 3 2 3" xfId="8060" xr:uid="{12D39A86-86C9-43D2-B634-91951207C10A}"/>
    <cellStyle name="Normal 17 2 2 3 3" xfId="3833" xr:uid="{F9B78A5F-AC8B-4D01-AF2D-A9F761D55663}"/>
    <cellStyle name="Normal 17 2 2 3 3 2" xfId="9469" xr:uid="{FC9C7EC3-7750-4FDA-84BA-B964937586EC}"/>
    <cellStyle name="Normal 17 2 2 3 4" xfId="6659" xr:uid="{B66FDD72-3805-4E61-9D06-E79F87208589}"/>
    <cellStyle name="Normal 17 2 2 4" xfId="1728" xr:uid="{E64BDCB5-17A2-4F89-BF0A-EF9E9BE774A7}"/>
    <cellStyle name="Normal 17 2 2 4 2" xfId="4538" xr:uid="{0CC9C89D-6955-44BB-8190-ABC087B2F249}"/>
    <cellStyle name="Normal 17 2 2 4 2 2" xfId="10174" xr:uid="{2D0244E2-5E1A-489E-A039-4B0E127D0710}"/>
    <cellStyle name="Normal 17 2 2 4 3" xfId="7364" xr:uid="{D74D0E30-629C-41B2-8753-DCFE8394FDD2}"/>
    <cellStyle name="Normal 17 2 2 5" xfId="3137" xr:uid="{F684BC15-439F-4EA2-B1F5-A0D81907E80B}"/>
    <cellStyle name="Normal 17 2 2 5 2" xfId="8773" xr:uid="{9611B850-F75F-46BB-B11F-BC982A51A178}"/>
    <cellStyle name="Normal 17 2 2 6" xfId="5963" xr:uid="{50CA4DC1-53E4-4DC5-8D63-451C43D2B57F}"/>
    <cellStyle name="Normal 17 2 3" xfId="499" xr:uid="{21543B22-556A-41BA-9DBD-B2275ED15EAA}"/>
    <cellStyle name="Normal 17 2 3 2" xfId="1195" xr:uid="{8C32E1F7-1C62-4810-A7B8-D37F7D2A114B}"/>
    <cellStyle name="Normal 17 2 3 2 2" xfId="2596" xr:uid="{5E0CE21D-B9CF-42D4-8AFA-F2EF804CF62F}"/>
    <cellStyle name="Normal 17 2 3 2 2 2" xfId="5406" xr:uid="{315AA1B3-0BA5-4842-84CA-D790A6B4D985}"/>
    <cellStyle name="Normal 17 2 3 2 2 2 2" xfId="11042" xr:uid="{188EA909-6567-409E-A18D-D60076D8F6DC}"/>
    <cellStyle name="Normal 17 2 3 2 2 3" xfId="8232" xr:uid="{4F87FDE6-E677-49B1-861A-897F6E2155A8}"/>
    <cellStyle name="Normal 17 2 3 2 3" xfId="4005" xr:uid="{D434033B-EC14-43F9-A21D-0D0A8F0C3C9E}"/>
    <cellStyle name="Normal 17 2 3 2 3 2" xfId="9641" xr:uid="{6DE0DBBD-4525-4AAE-9B6F-1F933B922A66}"/>
    <cellStyle name="Normal 17 2 3 2 4" xfId="6831" xr:uid="{8C64E316-D84D-4407-9A94-91455877E3C1}"/>
    <cellStyle name="Normal 17 2 3 3" xfId="1900" xr:uid="{A8014AD8-9B83-4772-861D-3641AFCFF0A1}"/>
    <cellStyle name="Normal 17 2 3 3 2" xfId="4710" xr:uid="{696C1269-9C76-485F-8BBF-D4149C46C249}"/>
    <cellStyle name="Normal 17 2 3 3 2 2" xfId="10346" xr:uid="{3544A936-ECFD-417D-AE66-1DE3F028CB1B}"/>
    <cellStyle name="Normal 17 2 3 3 3" xfId="7536" xr:uid="{AAB7BCAA-6140-4291-9CEE-B4A4D87FC3C6}"/>
    <cellStyle name="Normal 17 2 3 4" xfId="3309" xr:uid="{237EC503-ED76-4342-9F44-7936E3B24219}"/>
    <cellStyle name="Normal 17 2 3 4 2" xfId="8945" xr:uid="{CD246849-018B-4680-8F93-11ED05F8C135}"/>
    <cellStyle name="Normal 17 2 3 5" xfId="6135" xr:uid="{6991A546-0C70-4272-ADC1-BA98825BD2C6}"/>
    <cellStyle name="Normal 17 2 4" xfId="851" xr:uid="{98A0B8D0-176E-466E-A9B9-BDC3BFD961DA}"/>
    <cellStyle name="Normal 17 2 4 2" xfId="2252" xr:uid="{E4E87B24-E5A4-4BC5-9EFA-1FCFD23936D2}"/>
    <cellStyle name="Normal 17 2 4 2 2" xfId="5062" xr:uid="{BC2F4C68-2F01-4DFE-9E2A-4C57A16EA39F}"/>
    <cellStyle name="Normal 17 2 4 2 2 2" xfId="10698" xr:uid="{E8E6B1F8-517E-4199-A778-BC226E8E901A}"/>
    <cellStyle name="Normal 17 2 4 2 3" xfId="7888" xr:uid="{B58E9721-656A-4C8F-8DEB-85D867D5AA46}"/>
    <cellStyle name="Normal 17 2 4 3" xfId="3661" xr:uid="{488AD723-513B-462C-8DF0-0C5DA8013C59}"/>
    <cellStyle name="Normal 17 2 4 3 2" xfId="9297" xr:uid="{5A8BEE9F-69FB-4300-A163-B6277FD2922C}"/>
    <cellStyle name="Normal 17 2 4 4" xfId="6487" xr:uid="{0DBE2B28-E9B0-4890-A550-E1D775D0475F}"/>
    <cellStyle name="Normal 17 2 5" xfId="1556" xr:uid="{8D76F664-3302-4A2D-89B2-8DDCC2B220E8}"/>
    <cellStyle name="Normal 17 2 5 2" xfId="4366" xr:uid="{6545B884-85D7-4EEE-BCF7-815B333E4BDA}"/>
    <cellStyle name="Normal 17 2 5 2 2" xfId="10002" xr:uid="{0A992A07-E5B5-4295-94CD-7E6BD2F906A0}"/>
    <cellStyle name="Normal 17 2 5 3" xfId="7192" xr:uid="{0B9A2E9F-ABDC-417D-B863-F8ED01460311}"/>
    <cellStyle name="Normal 17 2 6" xfId="2965" xr:uid="{876D6EC9-644F-4B00-8C1C-88E30FC09F39}"/>
    <cellStyle name="Normal 17 2 6 2" xfId="8601" xr:uid="{FEEFBF6F-9179-405D-B996-71837F7AF933}"/>
    <cellStyle name="Normal 17 2 7" xfId="5791" xr:uid="{F14F2555-DB29-4213-B9BB-BD63711852B3}"/>
    <cellStyle name="Normal 17 3" xfId="247" xr:uid="{B976E3A4-431B-4885-9316-2239E51B642C}"/>
    <cellStyle name="Normal 17 3 2" xfId="591" xr:uid="{D0A9E90E-7670-47DB-9C7B-60C4FF4048D7}"/>
    <cellStyle name="Normal 17 3 2 2" xfId="1287" xr:uid="{5FB2B0B7-BE39-4A58-91A0-759C7145796B}"/>
    <cellStyle name="Normal 17 3 2 2 2" xfId="2688" xr:uid="{0474EEC2-9204-4BBC-803E-575148849F61}"/>
    <cellStyle name="Normal 17 3 2 2 2 2" xfId="5498" xr:uid="{4710F584-4B6E-40D6-ADE1-0C80915F8C54}"/>
    <cellStyle name="Normal 17 3 2 2 2 2 2" xfId="11134" xr:uid="{E1A9BF34-F5D3-47BB-9416-4D0DC8EDFD08}"/>
    <cellStyle name="Normal 17 3 2 2 2 3" xfId="8324" xr:uid="{88A87BFB-42FD-4557-8851-F31146FF2384}"/>
    <cellStyle name="Normal 17 3 2 2 3" xfId="4097" xr:uid="{CB87A915-146B-46FD-AD8C-F30D66292F8C}"/>
    <cellStyle name="Normal 17 3 2 2 3 2" xfId="9733" xr:uid="{35C544DD-3785-4E0A-BE66-2FF7C45CFE53}"/>
    <cellStyle name="Normal 17 3 2 2 4" xfId="6923" xr:uid="{65301152-0266-47D3-98E5-0DEAA835519B}"/>
    <cellStyle name="Normal 17 3 2 3" xfId="1992" xr:uid="{BD314969-3542-4F22-8ED9-490D85A86216}"/>
    <cellStyle name="Normal 17 3 2 3 2" xfId="4802" xr:uid="{9AC05620-4FBA-4D86-A683-891F97648761}"/>
    <cellStyle name="Normal 17 3 2 3 2 2" xfId="10438" xr:uid="{560DB88A-7854-4066-B175-8DE6E4A5678F}"/>
    <cellStyle name="Normal 17 3 2 3 3" xfId="7628" xr:uid="{AB0F5A96-DA37-423B-9B00-20C11727EDB8}"/>
    <cellStyle name="Normal 17 3 2 4" xfId="3401" xr:uid="{8B6D2881-BFD3-43AA-A949-F3B20515F70C}"/>
    <cellStyle name="Normal 17 3 2 4 2" xfId="9037" xr:uid="{E4554824-E391-4C4A-9320-644C5F64F3AF}"/>
    <cellStyle name="Normal 17 3 2 5" xfId="6227" xr:uid="{A33F4E0E-D91C-4384-82B6-6DC237692166}"/>
    <cellStyle name="Normal 17 3 3" xfId="943" xr:uid="{192E423D-0B5C-4DFC-A94E-F7EE57C45BBA}"/>
    <cellStyle name="Normal 17 3 3 2" xfId="2344" xr:uid="{6F151FC5-0B65-48FB-B48C-633F6AC6DDB9}"/>
    <cellStyle name="Normal 17 3 3 2 2" xfId="5154" xr:uid="{FF116AB1-68F6-4F5F-B922-3E7854EAF989}"/>
    <cellStyle name="Normal 17 3 3 2 2 2" xfId="10790" xr:uid="{6D391772-9D90-470B-8AED-744328476D16}"/>
    <cellStyle name="Normal 17 3 3 2 3" xfId="7980" xr:uid="{EC96B040-A854-435E-89F3-B0CAC73E526E}"/>
    <cellStyle name="Normal 17 3 3 3" xfId="3753" xr:uid="{8CF79AE7-10D4-4D9D-AAEB-FDF92AA6E5D2}"/>
    <cellStyle name="Normal 17 3 3 3 2" xfId="9389" xr:uid="{B08D180D-6ECB-4305-B41A-FD8E020E3A7B}"/>
    <cellStyle name="Normal 17 3 3 4" xfId="6579" xr:uid="{B4F2AB5A-E1BD-4105-AD9F-9E9BE8CF7FF6}"/>
    <cellStyle name="Normal 17 3 4" xfId="1648" xr:uid="{2C60E36D-29E9-457E-9F6C-3FCA579E50B1}"/>
    <cellStyle name="Normal 17 3 4 2" xfId="4458" xr:uid="{806C494D-92D6-4014-932E-D07BB7C0D22E}"/>
    <cellStyle name="Normal 17 3 4 2 2" xfId="10094" xr:uid="{DDD47C12-F660-421A-9C67-C626022D9128}"/>
    <cellStyle name="Normal 17 3 4 3" xfId="7284" xr:uid="{EB678B2B-22C1-4246-8CF6-8DCC650442C7}"/>
    <cellStyle name="Normal 17 3 5" xfId="3057" xr:uid="{30C141F7-F2B0-49D0-BA96-D471DFA7394B}"/>
    <cellStyle name="Normal 17 3 5 2" xfId="8693" xr:uid="{102D0CF5-601F-4CB0-8FFB-D44E53B14B55}"/>
    <cellStyle name="Normal 17 3 6" xfId="5883" xr:uid="{E6224527-6272-47CB-B89D-D84D5F967F43}"/>
    <cellStyle name="Normal 17 4" xfId="419" xr:uid="{26BDF037-DB23-4547-885D-6D9807318E0D}"/>
    <cellStyle name="Normal 17 4 2" xfId="1115" xr:uid="{E9C615BA-F2F9-46E3-B3B2-8CACABB73C27}"/>
    <cellStyle name="Normal 17 4 2 2" xfId="2516" xr:uid="{63AEFDBF-7DFF-430E-A668-9B561DB5F10E}"/>
    <cellStyle name="Normal 17 4 2 2 2" xfId="5326" xr:uid="{BCDF169F-9E3A-4B80-A87F-69E97840CF26}"/>
    <cellStyle name="Normal 17 4 2 2 2 2" xfId="10962" xr:uid="{B69A59F0-0D6E-46CE-BF03-C1F0AD4AC442}"/>
    <cellStyle name="Normal 17 4 2 2 3" xfId="8152" xr:uid="{4EEE5BAF-AB19-4755-A38D-E2BF7716E7B7}"/>
    <cellStyle name="Normal 17 4 2 3" xfId="3925" xr:uid="{E73C9897-F9DA-41C7-8A1B-BED26DDC0698}"/>
    <cellStyle name="Normal 17 4 2 3 2" xfId="9561" xr:uid="{F37FE841-8238-446C-B2B2-E4E29DAAD3A3}"/>
    <cellStyle name="Normal 17 4 2 4" xfId="6751" xr:uid="{5B0F4923-F861-4498-B7D7-AA78C8CAF9DF}"/>
    <cellStyle name="Normal 17 4 3" xfId="1820" xr:uid="{F1737A8A-C71C-46C9-828E-DA896D438B3B}"/>
    <cellStyle name="Normal 17 4 3 2" xfId="4630" xr:uid="{CE7703BB-DFB4-44C8-B8AC-9474911C113E}"/>
    <cellStyle name="Normal 17 4 3 2 2" xfId="10266" xr:uid="{4CE28F24-D9F0-46CD-98F0-38121C0163CD}"/>
    <cellStyle name="Normal 17 4 3 3" xfId="7456" xr:uid="{53CFFE04-C04A-408A-AB62-FD7D57BC6414}"/>
    <cellStyle name="Normal 17 4 4" xfId="3229" xr:uid="{73D7CA2B-2946-44F6-8148-E1B5778A86A5}"/>
    <cellStyle name="Normal 17 4 4 2" xfId="8865" xr:uid="{493F0705-0B1E-4E9D-A042-26DB045DF2A2}"/>
    <cellStyle name="Normal 17 4 5" xfId="6055" xr:uid="{B22114B4-2F21-4D2B-8D84-D93817744FBF}"/>
    <cellStyle name="Normal 17 5" xfId="771" xr:uid="{7DE52630-5BFE-411C-972D-3E258F4B171A}"/>
    <cellStyle name="Normal 17 5 2" xfId="2172" xr:uid="{987971DE-40B8-4AB7-8977-EC5885B7279C}"/>
    <cellStyle name="Normal 17 5 2 2" xfId="4982" xr:uid="{7BE7FDD8-DC85-4B2B-971B-495524420B74}"/>
    <cellStyle name="Normal 17 5 2 2 2" xfId="10618" xr:uid="{AE6A527B-266E-4774-AEC3-317071B173CF}"/>
    <cellStyle name="Normal 17 5 2 3" xfId="7808" xr:uid="{8464445D-91EA-4023-B3B4-0D9CF1F1ED02}"/>
    <cellStyle name="Normal 17 5 3" xfId="3581" xr:uid="{927439E5-D608-4E40-8659-51CFD412E648}"/>
    <cellStyle name="Normal 17 5 3 2" xfId="9217" xr:uid="{E0964C86-9C1C-472F-869A-551BEFDCAA29}"/>
    <cellStyle name="Normal 17 5 4" xfId="6407" xr:uid="{8D411FDF-6B58-4637-93EB-4E37AEA267E7}"/>
    <cellStyle name="Normal 17 6" xfId="1476" xr:uid="{B6042E6D-5541-4F5D-95FB-88688E5C70EB}"/>
    <cellStyle name="Normal 17 6 2" xfId="4286" xr:uid="{223F388F-1286-4842-877E-ADF0F709C111}"/>
    <cellStyle name="Normal 17 6 2 2" xfId="9922" xr:uid="{041E6DB4-DCBB-4CC1-9756-A4AEE5364188}"/>
    <cellStyle name="Normal 17 6 3" xfId="7112" xr:uid="{53CF99E5-C3DF-44A4-99E3-CCF2B346B505}"/>
    <cellStyle name="Normal 17 7" xfId="2885" xr:uid="{BC170B05-BCD0-4A76-9E17-B5BB68524968}"/>
    <cellStyle name="Normal 17 7 2" xfId="8521" xr:uid="{24D7343D-712E-4906-87E0-9F90AF70ACD6}"/>
    <cellStyle name="Normal 17 8" xfId="5711" xr:uid="{151725D8-D607-4803-84DC-1F3D211190E2}"/>
    <cellStyle name="Normal 18" xfId="77" xr:uid="{6BD0871F-1EE8-4848-93C6-1E5D8906871A}"/>
    <cellStyle name="Normal 18 2" xfId="157" xr:uid="{D41E41C9-8F76-4C76-9A61-595C194B6E49}"/>
    <cellStyle name="Normal 18 2 2" xfId="329" xr:uid="{E8D19509-1BFD-4F82-922A-9F8CDC3DB83A}"/>
    <cellStyle name="Normal 18 2 2 2" xfId="673" xr:uid="{A5399E25-B26B-4A94-A0EB-E8A3B2A9467B}"/>
    <cellStyle name="Normal 18 2 2 2 2" xfId="1369" xr:uid="{31E0FF28-D88E-4AEB-88AE-CD766FDDCBB9}"/>
    <cellStyle name="Normal 18 2 2 2 2 2" xfId="2770" xr:uid="{4E2AFB5D-BB86-48D4-B5A6-6BEB57B4A399}"/>
    <cellStyle name="Normal 18 2 2 2 2 2 2" xfId="5580" xr:uid="{3B1A2897-B700-4841-AD86-F4229B11EC25}"/>
    <cellStyle name="Normal 18 2 2 2 2 2 2 2" xfId="11216" xr:uid="{A622DB12-4457-4DE9-BACA-55E6C9F522A7}"/>
    <cellStyle name="Normal 18 2 2 2 2 2 3" xfId="8406" xr:uid="{145C4710-07F3-4B85-B92A-27B2AB10AA9F}"/>
    <cellStyle name="Normal 18 2 2 2 2 3" xfId="4179" xr:uid="{78B26699-99E2-42ED-A4AB-ACDCABAA888D}"/>
    <cellStyle name="Normal 18 2 2 2 2 3 2" xfId="9815" xr:uid="{4D67D743-BBF3-4C02-B23C-E92C478CFC0F}"/>
    <cellStyle name="Normal 18 2 2 2 2 4" xfId="7005" xr:uid="{43F3188B-B1FB-48A9-A348-3BBA0E82EBFD}"/>
    <cellStyle name="Normal 18 2 2 2 3" xfId="2074" xr:uid="{5060FBB5-6842-469A-A00A-C9CE3ECA6CEC}"/>
    <cellStyle name="Normal 18 2 2 2 3 2" xfId="4884" xr:uid="{FD9C8990-663C-4735-B800-F8DB911BC340}"/>
    <cellStyle name="Normal 18 2 2 2 3 2 2" xfId="10520" xr:uid="{15CFB826-5B27-45C2-ADB8-FB74F7B584D1}"/>
    <cellStyle name="Normal 18 2 2 2 3 3" xfId="7710" xr:uid="{D1C1862A-87A9-4060-BDF9-4883BA3A18D7}"/>
    <cellStyle name="Normal 18 2 2 2 4" xfId="3483" xr:uid="{FA276629-DE39-4C34-B867-7F16FD9AB2E0}"/>
    <cellStyle name="Normal 18 2 2 2 4 2" xfId="9119" xr:uid="{E1F06351-A6C0-4B4A-AC68-EDE9212E9D8A}"/>
    <cellStyle name="Normal 18 2 2 2 5" xfId="6309" xr:uid="{3A6C1E34-A873-418F-85AB-47BA4D31E005}"/>
    <cellStyle name="Normal 18 2 2 3" xfId="1025" xr:uid="{5347307F-DDE4-4F59-B3F3-5A223AFD2C1F}"/>
    <cellStyle name="Normal 18 2 2 3 2" xfId="2426" xr:uid="{F4F98965-5DB2-4DE5-9D31-3BBD364948A7}"/>
    <cellStyle name="Normal 18 2 2 3 2 2" xfId="5236" xr:uid="{41BCADDD-5578-4CB5-AFFF-D2491317DAE5}"/>
    <cellStyle name="Normal 18 2 2 3 2 2 2" xfId="10872" xr:uid="{DAB7A987-F903-427A-BED9-2B71CA144764}"/>
    <cellStyle name="Normal 18 2 2 3 2 3" xfId="8062" xr:uid="{556DBA32-323E-40AB-B8D0-8BB006279042}"/>
    <cellStyle name="Normal 18 2 2 3 3" xfId="3835" xr:uid="{3F308C47-37F1-47A7-8492-A9F1DC6D7FF1}"/>
    <cellStyle name="Normal 18 2 2 3 3 2" xfId="9471" xr:uid="{595F5B62-4746-4681-9E80-500E71344292}"/>
    <cellStyle name="Normal 18 2 2 3 4" xfId="6661" xr:uid="{0C9A321B-A8BA-44D9-8245-C8B1AFA65AD6}"/>
    <cellStyle name="Normal 18 2 2 4" xfId="1730" xr:uid="{3F2E71B8-2AF6-48CF-B1F4-FCF778844624}"/>
    <cellStyle name="Normal 18 2 2 4 2" xfId="4540" xr:uid="{519F24B7-9B5F-4A72-B9FB-02537AFA8812}"/>
    <cellStyle name="Normal 18 2 2 4 2 2" xfId="10176" xr:uid="{CDF978DB-7F64-4480-A6BC-97E028CDEF47}"/>
    <cellStyle name="Normal 18 2 2 4 3" xfId="7366" xr:uid="{93C1694C-39BD-4494-8299-EB76106C8A1F}"/>
    <cellStyle name="Normal 18 2 2 5" xfId="3139" xr:uid="{E78646CC-60DE-4204-ACFE-6870316142D8}"/>
    <cellStyle name="Normal 18 2 2 5 2" xfId="8775" xr:uid="{E95F6738-20E2-4BED-82EA-D6E31C7AF834}"/>
    <cellStyle name="Normal 18 2 2 6" xfId="5965" xr:uid="{ADA09D7F-5329-4270-BAC8-8EE3B15DD7A9}"/>
    <cellStyle name="Normal 18 2 3" xfId="501" xr:uid="{C39BCFA5-D725-4562-97BF-F9CAFAF36711}"/>
    <cellStyle name="Normal 18 2 3 2" xfId="1197" xr:uid="{27B7BDF4-A840-40BB-B540-E474B8ABB63B}"/>
    <cellStyle name="Normal 18 2 3 2 2" xfId="2598" xr:uid="{35073613-55D9-4CAF-BE4C-EBF287D167DF}"/>
    <cellStyle name="Normal 18 2 3 2 2 2" xfId="5408" xr:uid="{69F0C61A-2068-4D0D-AD2C-97E9CE521B3D}"/>
    <cellStyle name="Normal 18 2 3 2 2 2 2" xfId="11044" xr:uid="{78A18962-ADDE-483C-9C0B-E1C8DEEF0460}"/>
    <cellStyle name="Normal 18 2 3 2 2 3" xfId="8234" xr:uid="{263CDEEF-AAFB-4CDF-ABEA-160A8DC3072E}"/>
    <cellStyle name="Normal 18 2 3 2 3" xfId="4007" xr:uid="{04A47720-7386-4842-9ACB-04178581DFA0}"/>
    <cellStyle name="Normal 18 2 3 2 3 2" xfId="9643" xr:uid="{8C1FEE45-8BB4-4E38-AD39-B0F2A49C1993}"/>
    <cellStyle name="Normal 18 2 3 2 4" xfId="6833" xr:uid="{B515A83C-D8D1-48A2-9B20-8AB2B99148AB}"/>
    <cellStyle name="Normal 18 2 3 3" xfId="1902" xr:uid="{99C917FA-703F-4D6E-AEF7-F57C8BBC187B}"/>
    <cellStyle name="Normal 18 2 3 3 2" xfId="4712" xr:uid="{73156EE8-78C6-41A0-BD4A-B4047653E43B}"/>
    <cellStyle name="Normal 18 2 3 3 2 2" xfId="10348" xr:uid="{369AC4A8-B8ED-4428-9916-F7B67BF1FB80}"/>
    <cellStyle name="Normal 18 2 3 3 3" xfId="7538" xr:uid="{D42D9DCA-6DD1-4C3C-9D97-957084B93B27}"/>
    <cellStyle name="Normal 18 2 3 4" xfId="3311" xr:uid="{848BA103-DE37-4EAC-8049-B6A5E30AF6B1}"/>
    <cellStyle name="Normal 18 2 3 4 2" xfId="8947" xr:uid="{522E9862-8DF7-4B06-81CC-3844DF5687C9}"/>
    <cellStyle name="Normal 18 2 3 5" xfId="6137" xr:uid="{87AF7187-D027-4511-95E3-B51430D34C1B}"/>
    <cellStyle name="Normal 18 2 4" xfId="853" xr:uid="{F5FC4A34-68E2-4A6D-BB78-981C2BFEF61C}"/>
    <cellStyle name="Normal 18 2 4 2" xfId="2254" xr:uid="{FB624280-B00D-448E-B318-6A80F8DC5ACE}"/>
    <cellStyle name="Normal 18 2 4 2 2" xfId="5064" xr:uid="{F7F30F48-EA50-4A41-99EC-902B3AE89C7B}"/>
    <cellStyle name="Normal 18 2 4 2 2 2" xfId="10700" xr:uid="{769A34AF-8E99-4481-A4E5-EDC0A7E81B0A}"/>
    <cellStyle name="Normal 18 2 4 2 3" xfId="7890" xr:uid="{8BB6AECF-DF37-43FD-9239-9F74DA61DA9C}"/>
    <cellStyle name="Normal 18 2 4 3" xfId="3663" xr:uid="{44482214-4B0D-4C15-84C6-01A0E844E954}"/>
    <cellStyle name="Normal 18 2 4 3 2" xfId="9299" xr:uid="{4D237C83-3845-4E2D-AA44-4D9EDBFD8086}"/>
    <cellStyle name="Normal 18 2 4 4" xfId="6489" xr:uid="{AF6F2A6D-AF92-4F9F-A20E-5DCB03D6AE34}"/>
    <cellStyle name="Normal 18 2 5" xfId="1558" xr:uid="{B318697D-A3DA-4AEB-A838-F0C196445EEE}"/>
    <cellStyle name="Normal 18 2 5 2" xfId="4368" xr:uid="{AE655336-9025-487F-8116-C24C4725C323}"/>
    <cellStyle name="Normal 18 2 5 2 2" xfId="10004" xr:uid="{986DC809-C7EC-4C21-A2C1-149F61EBC7C4}"/>
    <cellStyle name="Normal 18 2 5 3" xfId="7194" xr:uid="{55E70885-5905-47A3-860C-F56CF5686171}"/>
    <cellStyle name="Normal 18 2 6" xfId="2967" xr:uid="{66503FC6-D8C0-44D3-B177-49689212BD05}"/>
    <cellStyle name="Normal 18 2 6 2" xfId="8603" xr:uid="{0B92C651-2925-48D6-9997-C9F778ED3A4B}"/>
    <cellStyle name="Normal 18 2 7" xfId="5793" xr:uid="{FE00AED4-25FB-4276-826D-6C74E93A89EB}"/>
    <cellStyle name="Normal 18 3" xfId="249" xr:uid="{630D166B-AF62-43C3-89E5-760615BFF859}"/>
    <cellStyle name="Normal 18 3 2" xfId="593" xr:uid="{79B4ADDD-FDEE-4090-864D-804ACAF29E05}"/>
    <cellStyle name="Normal 18 3 2 2" xfId="1289" xr:uid="{711883C4-6429-4F1B-9660-9A6B0E30AAAA}"/>
    <cellStyle name="Normal 18 3 2 2 2" xfId="2690" xr:uid="{B32AD9F1-13E2-46EC-A0DD-1B4A712F947D}"/>
    <cellStyle name="Normal 18 3 2 2 2 2" xfId="5500" xr:uid="{AFF55C4B-D623-4FB3-BF5D-A1CB8B40E225}"/>
    <cellStyle name="Normal 18 3 2 2 2 2 2" xfId="11136" xr:uid="{073B9F43-5B55-41B5-B7E0-57EF62B854BD}"/>
    <cellStyle name="Normal 18 3 2 2 2 3" xfId="8326" xr:uid="{C0DCAC6A-E415-445C-A0A0-92FB853BB9B4}"/>
    <cellStyle name="Normal 18 3 2 2 3" xfId="4099" xr:uid="{C94ABF38-32E0-4084-A770-0A37AA94A545}"/>
    <cellStyle name="Normal 18 3 2 2 3 2" xfId="9735" xr:uid="{FA5872BF-37D7-4D80-BD4F-D37C2DD729B7}"/>
    <cellStyle name="Normal 18 3 2 2 4" xfId="6925" xr:uid="{2CFE59DD-A857-49A1-B8AD-1A972A530C12}"/>
    <cellStyle name="Normal 18 3 2 3" xfId="1994" xr:uid="{2E367094-F3B2-4EDA-ADB3-1AF168815EE5}"/>
    <cellStyle name="Normal 18 3 2 3 2" xfId="4804" xr:uid="{E7DA8EB1-80F5-4575-8394-A301BA7FE66E}"/>
    <cellStyle name="Normal 18 3 2 3 2 2" xfId="10440" xr:uid="{3DBEF49B-DA72-4098-95F7-A29E8B21A246}"/>
    <cellStyle name="Normal 18 3 2 3 3" xfId="7630" xr:uid="{C29A0804-7E20-4982-B16A-495F81BA4780}"/>
    <cellStyle name="Normal 18 3 2 4" xfId="3403" xr:uid="{0955FA87-1EA9-4DA8-8B91-2747B3D58721}"/>
    <cellStyle name="Normal 18 3 2 4 2" xfId="9039" xr:uid="{4AEE2498-28B8-4E4C-8532-E855FDDB6E17}"/>
    <cellStyle name="Normal 18 3 2 5" xfId="6229" xr:uid="{BFC16A24-F8AF-4792-A1CC-AEEDFEE5E466}"/>
    <cellStyle name="Normal 18 3 3" xfId="945" xr:uid="{E9FA72E3-2E85-4E94-BEB8-86B2CB0D2CB8}"/>
    <cellStyle name="Normal 18 3 3 2" xfId="2346" xr:uid="{26EAB92A-DE3D-4C58-B2DB-EE379789F4F5}"/>
    <cellStyle name="Normal 18 3 3 2 2" xfId="5156" xr:uid="{B3FDE5F5-5537-494F-822E-A95559D0A105}"/>
    <cellStyle name="Normal 18 3 3 2 2 2" xfId="10792" xr:uid="{C31512EC-37D9-4C9E-9384-A8CA859003D1}"/>
    <cellStyle name="Normal 18 3 3 2 3" xfId="7982" xr:uid="{72AE0F4F-F954-46D6-840E-F1BFAAE5584C}"/>
    <cellStyle name="Normal 18 3 3 3" xfId="3755" xr:uid="{D6AB6964-609C-4BAA-998B-FA1426DBCFF4}"/>
    <cellStyle name="Normal 18 3 3 3 2" xfId="9391" xr:uid="{E170C7FC-D2A7-4A38-B597-EBABAF3F5B33}"/>
    <cellStyle name="Normal 18 3 3 4" xfId="6581" xr:uid="{16E247B7-FA5B-4D56-8966-0FEFDC060468}"/>
    <cellStyle name="Normal 18 3 4" xfId="1650" xr:uid="{8152FFBA-0508-4D41-A79A-B5F85119A1E1}"/>
    <cellStyle name="Normal 18 3 4 2" xfId="4460" xr:uid="{25C1EAA1-EE6C-49BE-AA01-11F108F792D2}"/>
    <cellStyle name="Normal 18 3 4 2 2" xfId="10096" xr:uid="{8DD6AB3B-E65B-45C2-83E0-CE740D90FBD7}"/>
    <cellStyle name="Normal 18 3 4 3" xfId="7286" xr:uid="{8E990741-ADC8-4499-B299-82970AADAB79}"/>
    <cellStyle name="Normal 18 3 5" xfId="3059" xr:uid="{78A0CD30-6650-44FA-82B9-5F7F68F0FE7B}"/>
    <cellStyle name="Normal 18 3 5 2" xfId="8695" xr:uid="{F9CA440E-7356-49A7-A9FB-2786A0B27949}"/>
    <cellStyle name="Normal 18 3 6" xfId="5885" xr:uid="{9EDC5B0F-4076-4766-BFF1-E47D2EBA2432}"/>
    <cellStyle name="Normal 18 4" xfId="421" xr:uid="{9591E634-FA8C-45F0-8B00-051CEDD6A0BE}"/>
    <cellStyle name="Normal 18 4 2" xfId="1117" xr:uid="{8B8EBDA7-BFA6-4C98-A228-6410B41E2800}"/>
    <cellStyle name="Normal 18 4 2 2" xfId="2518" xr:uid="{FA5EF271-7B62-485A-A3F1-117E1F1C0F3A}"/>
    <cellStyle name="Normal 18 4 2 2 2" xfId="5328" xr:uid="{ABFEC50E-BB55-43DD-A921-4E6BA0B6228B}"/>
    <cellStyle name="Normal 18 4 2 2 2 2" xfId="10964" xr:uid="{BA2A00BE-50DD-421A-A20B-86348E747F34}"/>
    <cellStyle name="Normal 18 4 2 2 3" xfId="8154" xr:uid="{57DA525B-388C-4921-BC2F-056802B797AD}"/>
    <cellStyle name="Normal 18 4 2 3" xfId="3927" xr:uid="{E2193B3E-B3FC-4FC1-8AA4-385EBA3AE28A}"/>
    <cellStyle name="Normal 18 4 2 3 2" xfId="9563" xr:uid="{6B908E39-DFB0-4316-BA5F-0E7DB61E2347}"/>
    <cellStyle name="Normal 18 4 2 4" xfId="6753" xr:uid="{E267730C-0A8F-4C39-B1C9-1A3972F603BA}"/>
    <cellStyle name="Normal 18 4 3" xfId="1822" xr:uid="{FBC83E76-19C5-4D18-858D-257D7782EDEA}"/>
    <cellStyle name="Normal 18 4 3 2" xfId="4632" xr:uid="{A354A95F-C735-4D27-B95E-11F06D8E680C}"/>
    <cellStyle name="Normal 18 4 3 2 2" xfId="10268" xr:uid="{88C51280-38B8-4DB8-B30D-EDC274E4CC01}"/>
    <cellStyle name="Normal 18 4 3 3" xfId="7458" xr:uid="{78533AB6-1D41-4A8C-AA46-35051A6FC24A}"/>
    <cellStyle name="Normal 18 4 4" xfId="3231" xr:uid="{922FE878-0408-4F9C-8E75-1ADB08F4FE23}"/>
    <cellStyle name="Normal 18 4 4 2" xfId="8867" xr:uid="{1E1E59E0-21B6-420F-A14A-32265B0AEFB8}"/>
    <cellStyle name="Normal 18 4 5" xfId="6057" xr:uid="{78B91741-320B-47C5-A515-2E97BA62D4FC}"/>
    <cellStyle name="Normal 18 5" xfId="773" xr:uid="{27177421-1EC4-441E-8829-68AD9F0E04BE}"/>
    <cellStyle name="Normal 18 5 2" xfId="2174" xr:uid="{3BE8415B-0A4B-499A-95EF-829D0C163445}"/>
    <cellStyle name="Normal 18 5 2 2" xfId="4984" xr:uid="{08C03F11-1391-486A-9A38-9137EDDFB2EC}"/>
    <cellStyle name="Normal 18 5 2 2 2" xfId="10620" xr:uid="{879F778C-A5C9-4804-856B-5E9F7D2A2A23}"/>
    <cellStyle name="Normal 18 5 2 3" xfId="7810" xr:uid="{1E6AEDEE-6136-4493-BFDB-3A94524868AB}"/>
    <cellStyle name="Normal 18 5 3" xfId="3583" xr:uid="{2E8F2228-DD76-45F9-B8D3-A9700EB3E9DF}"/>
    <cellStyle name="Normal 18 5 3 2" xfId="9219" xr:uid="{82A7442E-9A7D-4213-968B-DC1B7788CE92}"/>
    <cellStyle name="Normal 18 5 4" xfId="6409" xr:uid="{5E8DB9E7-5D3E-4D76-8940-567ECA3D0C36}"/>
    <cellStyle name="Normal 18 6" xfId="1478" xr:uid="{35E1E13D-62A2-491A-A1F1-90868D1FF24D}"/>
    <cellStyle name="Normal 18 6 2" xfId="4288" xr:uid="{EB049892-8827-46D2-9911-2D18F8288862}"/>
    <cellStyle name="Normal 18 6 2 2" xfId="9924" xr:uid="{98EE2E8A-B9CF-45ED-A100-1BB0A553B24F}"/>
    <cellStyle name="Normal 18 6 3" xfId="7114" xr:uid="{82295B7E-9413-447F-9474-5B640C7190F9}"/>
    <cellStyle name="Normal 18 7" xfId="2887" xr:uid="{05F7105E-F9B8-4530-B8EF-76296DC11192}"/>
    <cellStyle name="Normal 18 7 2" xfId="8523" xr:uid="{A8F42BDF-CBF6-47D2-8ACC-7574ACBC5576}"/>
    <cellStyle name="Normal 18 8" xfId="5713" xr:uid="{7FEE7094-25C1-42DD-8E35-E2A00DB2FBFA}"/>
    <cellStyle name="Normal 19" xfId="79" xr:uid="{743F3B6F-4431-4664-B24B-35C6A4CDCA4F}"/>
    <cellStyle name="Normal 19 2" xfId="159" xr:uid="{CF44BD24-3B83-44DC-87D2-E9F978CD2D2D}"/>
    <cellStyle name="Normal 19 2 2" xfId="331" xr:uid="{EF89D0D1-5A54-4B9F-BAFC-728A2AD40AE4}"/>
    <cellStyle name="Normal 19 2 2 2" xfId="675" xr:uid="{F8DED63A-AEE0-4087-8C8A-BE24378B793A}"/>
    <cellStyle name="Normal 19 2 2 2 2" xfId="1371" xr:uid="{549864FF-BAA1-4BB5-A134-6B54EF2DA720}"/>
    <cellStyle name="Normal 19 2 2 2 2 2" xfId="2772" xr:uid="{63D639BD-BDB5-40B4-9AFC-3DCFED9AA01A}"/>
    <cellStyle name="Normal 19 2 2 2 2 2 2" xfId="5582" xr:uid="{9ED211ED-30DB-40B6-A70D-505C2CC285B7}"/>
    <cellStyle name="Normal 19 2 2 2 2 2 2 2" xfId="11218" xr:uid="{0C59372B-E1A5-40AC-B9AC-AF059B1F7B6E}"/>
    <cellStyle name="Normal 19 2 2 2 2 2 3" xfId="8408" xr:uid="{04E2DDF9-3C4A-405A-A895-6D4C7A6F609B}"/>
    <cellStyle name="Normal 19 2 2 2 2 3" xfId="4181" xr:uid="{D2776A70-2DC6-4744-85DD-6578028C5577}"/>
    <cellStyle name="Normal 19 2 2 2 2 3 2" xfId="9817" xr:uid="{D0BABE2B-41FC-4D66-AE3F-A3F932337D09}"/>
    <cellStyle name="Normal 19 2 2 2 2 4" xfId="7007" xr:uid="{C2E300D2-4BEE-4976-8BD9-5376CD05B033}"/>
    <cellStyle name="Normal 19 2 2 2 3" xfId="2076" xr:uid="{75509B4E-0ABB-4E68-80E2-E78F74CB2BED}"/>
    <cellStyle name="Normal 19 2 2 2 3 2" xfId="4886" xr:uid="{B3FCD593-402E-48D9-8042-F7D1313441A2}"/>
    <cellStyle name="Normal 19 2 2 2 3 2 2" xfId="10522" xr:uid="{8A9EAE8D-94DB-4197-AD69-11B916667AB0}"/>
    <cellStyle name="Normal 19 2 2 2 3 3" xfId="7712" xr:uid="{60C733B9-6188-4C64-82C7-0624AE496F29}"/>
    <cellStyle name="Normal 19 2 2 2 4" xfId="3485" xr:uid="{15B62C53-2238-4991-87A1-C48CC54427AB}"/>
    <cellStyle name="Normal 19 2 2 2 4 2" xfId="9121" xr:uid="{5FEEE824-1E15-41BA-9749-CAC282BD91A6}"/>
    <cellStyle name="Normal 19 2 2 2 5" xfId="6311" xr:uid="{FC24E66D-8288-4EB3-8E25-D5D87EB76BFE}"/>
    <cellStyle name="Normal 19 2 2 3" xfId="1027" xr:uid="{E99D318D-C418-4144-AE72-71990C0BA465}"/>
    <cellStyle name="Normal 19 2 2 3 2" xfId="2428" xr:uid="{C656DC03-79D4-41DD-B850-F145F71BA3E5}"/>
    <cellStyle name="Normal 19 2 2 3 2 2" xfId="5238" xr:uid="{98E037BB-5CD6-4010-AD9B-27C050043A44}"/>
    <cellStyle name="Normal 19 2 2 3 2 2 2" xfId="10874" xr:uid="{D7D1D236-C05C-4596-BCEB-5F48B284734F}"/>
    <cellStyle name="Normal 19 2 2 3 2 3" xfId="8064" xr:uid="{ECB43C61-4F37-4A06-AAB4-3BD23BE1C607}"/>
    <cellStyle name="Normal 19 2 2 3 3" xfId="3837" xr:uid="{BD69FAC9-D64F-40E3-9A43-8425130254C7}"/>
    <cellStyle name="Normal 19 2 2 3 3 2" xfId="9473" xr:uid="{D0AFAB4A-BEB4-422C-9917-814DA375A7B8}"/>
    <cellStyle name="Normal 19 2 2 3 4" xfId="6663" xr:uid="{620DA750-8CE1-42FA-857A-0EA300F4C42D}"/>
    <cellStyle name="Normal 19 2 2 4" xfId="1732" xr:uid="{5C883081-52BE-41A8-A656-6BFE520A0D75}"/>
    <cellStyle name="Normal 19 2 2 4 2" xfId="4542" xr:uid="{A9BA3EE7-28E6-4C6F-8A5F-3BF43FB02554}"/>
    <cellStyle name="Normal 19 2 2 4 2 2" xfId="10178" xr:uid="{820A35FE-CE2F-47D9-9426-A64C751C7C0C}"/>
    <cellStyle name="Normal 19 2 2 4 3" xfId="7368" xr:uid="{69A7A722-D040-4225-8FB5-EDB549283377}"/>
    <cellStyle name="Normal 19 2 2 5" xfId="3141" xr:uid="{47D48D6D-65DF-4F50-89C8-10C5CD30A24F}"/>
    <cellStyle name="Normal 19 2 2 5 2" xfId="8777" xr:uid="{7CDEF2F5-656B-4274-86B7-67FAAC509816}"/>
    <cellStyle name="Normal 19 2 2 6" xfId="5967" xr:uid="{48CCF439-C0FB-4A90-BC78-937F7A76FD27}"/>
    <cellStyle name="Normal 19 2 3" xfId="503" xr:uid="{5553BFD6-7A21-4186-9DBC-D4C54F521F91}"/>
    <cellStyle name="Normal 19 2 3 2" xfId="1199" xr:uid="{A11F3A46-4379-44A8-9BA2-3C04DAFA9AE8}"/>
    <cellStyle name="Normal 19 2 3 2 2" xfId="2600" xr:uid="{359AD482-748D-4999-8CC0-25E5B801307C}"/>
    <cellStyle name="Normal 19 2 3 2 2 2" xfId="5410" xr:uid="{AA9EDAC6-5E82-4E6F-BE0E-5BC38FADF299}"/>
    <cellStyle name="Normal 19 2 3 2 2 2 2" xfId="11046" xr:uid="{0919E4B8-E58F-43DD-84B5-13FAF9300C97}"/>
    <cellStyle name="Normal 19 2 3 2 2 3" xfId="8236" xr:uid="{ED9E2BF3-3A6E-4886-84C0-98904BEE99A1}"/>
    <cellStyle name="Normal 19 2 3 2 3" xfId="4009" xr:uid="{3C6E48DD-7DF9-415D-871E-E40C2AB8F917}"/>
    <cellStyle name="Normal 19 2 3 2 3 2" xfId="9645" xr:uid="{D56BDEB4-D573-448F-8513-BF8AF2B14D19}"/>
    <cellStyle name="Normal 19 2 3 2 4" xfId="6835" xr:uid="{150ED36A-4942-42AB-A5EB-FD14754B2A90}"/>
    <cellStyle name="Normal 19 2 3 3" xfId="1904" xr:uid="{77DB97DE-2B41-4028-90CF-E94022792A31}"/>
    <cellStyle name="Normal 19 2 3 3 2" xfId="4714" xr:uid="{0BBEC124-4580-4F40-992B-98C35F76D053}"/>
    <cellStyle name="Normal 19 2 3 3 2 2" xfId="10350" xr:uid="{321C4919-4D3C-459A-B8CF-773890A51AE3}"/>
    <cellStyle name="Normal 19 2 3 3 3" xfId="7540" xr:uid="{ECCFB98E-B121-4C53-BD48-43EF21EF0AB6}"/>
    <cellStyle name="Normal 19 2 3 4" xfId="3313" xr:uid="{DACE4E95-719C-434C-B940-09892FF53B4F}"/>
    <cellStyle name="Normal 19 2 3 4 2" xfId="8949" xr:uid="{8E0A46F2-4011-43E2-98FA-1B18FA790290}"/>
    <cellStyle name="Normal 19 2 3 5" xfId="6139" xr:uid="{028D4347-979D-4367-A991-ADF96FF170F5}"/>
    <cellStyle name="Normal 19 2 4" xfId="855" xr:uid="{2EE48BB0-DC93-40FD-9E66-A3CA534CD1FB}"/>
    <cellStyle name="Normal 19 2 4 2" xfId="2256" xr:uid="{054AF170-BED4-47DD-8379-276E37BA584B}"/>
    <cellStyle name="Normal 19 2 4 2 2" xfId="5066" xr:uid="{EC2F9C2D-0319-4106-BF11-387377FF0867}"/>
    <cellStyle name="Normal 19 2 4 2 2 2" xfId="10702" xr:uid="{D9493996-D6C4-440F-8559-80BB30B9E814}"/>
    <cellStyle name="Normal 19 2 4 2 3" xfId="7892" xr:uid="{3E5FA270-E050-4A7C-B23D-618E4C3A7E52}"/>
    <cellStyle name="Normal 19 2 4 3" xfId="3665" xr:uid="{E967939B-6453-47F4-917E-D63A784809D2}"/>
    <cellStyle name="Normal 19 2 4 3 2" xfId="9301" xr:uid="{CC981B74-A30A-482D-BD0F-78C1871A4DBD}"/>
    <cellStyle name="Normal 19 2 4 4" xfId="6491" xr:uid="{FDFA75E2-7C0F-473D-A319-53E31D308F74}"/>
    <cellStyle name="Normal 19 2 5" xfId="1560" xr:uid="{C868A59D-2A7C-4F61-BB63-2B29271384D6}"/>
    <cellStyle name="Normal 19 2 5 2" xfId="4370" xr:uid="{018B00EE-E50A-4365-8662-45A1B86A7B0A}"/>
    <cellStyle name="Normal 19 2 5 2 2" xfId="10006" xr:uid="{73142320-0EAC-40C0-8711-EB85E731B242}"/>
    <cellStyle name="Normal 19 2 5 3" xfId="7196" xr:uid="{E70BB895-EA27-4A62-90A7-88E25937A339}"/>
    <cellStyle name="Normal 19 2 6" xfId="2969" xr:uid="{084A9FD7-BF36-4A8C-8ED0-8A541EA958CD}"/>
    <cellStyle name="Normal 19 2 6 2" xfId="8605" xr:uid="{C1774285-A412-4FA7-B77C-AFC660726C72}"/>
    <cellStyle name="Normal 19 2 7" xfId="5795" xr:uid="{37A0C4BE-DD2F-4F82-9FC0-45DC748F6A01}"/>
    <cellStyle name="Normal 19 3" xfId="251" xr:uid="{CBA799E1-318F-4AD8-AC79-B684CF290201}"/>
    <cellStyle name="Normal 19 3 2" xfId="595" xr:uid="{B4AAB7EF-794C-49D9-92CB-09846423FF0E}"/>
    <cellStyle name="Normal 19 3 2 2" xfId="1291" xr:uid="{BBB251E2-C15F-439F-A7D3-C5663D97162B}"/>
    <cellStyle name="Normal 19 3 2 2 2" xfId="2692" xr:uid="{E712C447-98DA-4695-98B2-0A2B285C92BE}"/>
    <cellStyle name="Normal 19 3 2 2 2 2" xfId="5502" xr:uid="{44A80DF6-C321-4F46-8EA2-35601644B119}"/>
    <cellStyle name="Normal 19 3 2 2 2 2 2" xfId="11138" xr:uid="{B1EB8E2F-ED54-4F67-9D34-F2FA994CD396}"/>
    <cellStyle name="Normal 19 3 2 2 2 3" xfId="8328" xr:uid="{38BC2BFB-E9E9-4CA9-B892-BE0BE9D5AD34}"/>
    <cellStyle name="Normal 19 3 2 2 3" xfId="4101" xr:uid="{40E6A6DF-CB80-4E75-98AB-5BE33490F5E2}"/>
    <cellStyle name="Normal 19 3 2 2 3 2" xfId="9737" xr:uid="{58E1D640-46BB-47CB-9F1B-92D2E89B4AF7}"/>
    <cellStyle name="Normal 19 3 2 2 4" xfId="6927" xr:uid="{B5893ED2-7327-4125-8BF8-67EAB23FB40B}"/>
    <cellStyle name="Normal 19 3 2 3" xfId="1996" xr:uid="{D9C6033D-FE2D-4595-846B-FEAB9060A59B}"/>
    <cellStyle name="Normal 19 3 2 3 2" xfId="4806" xr:uid="{332D7536-B9E5-4005-B9C9-C2F125A14ED2}"/>
    <cellStyle name="Normal 19 3 2 3 2 2" xfId="10442" xr:uid="{3A807359-0495-47E7-97BC-5F8DA9F666B1}"/>
    <cellStyle name="Normal 19 3 2 3 3" xfId="7632" xr:uid="{53FB4A96-D1ED-4C28-8E58-B6A868E5774E}"/>
    <cellStyle name="Normal 19 3 2 4" xfId="3405" xr:uid="{33631835-4039-4940-89A3-E475B8198271}"/>
    <cellStyle name="Normal 19 3 2 4 2" xfId="9041" xr:uid="{292264FC-2CF0-4650-8E27-FDB5C1D9138B}"/>
    <cellStyle name="Normal 19 3 2 5" xfId="6231" xr:uid="{64E28D17-191E-47A9-AE24-7641BE2CFEFF}"/>
    <cellStyle name="Normal 19 3 3" xfId="947" xr:uid="{97F74C36-F81A-4C38-820B-03091C70DEA6}"/>
    <cellStyle name="Normal 19 3 3 2" xfId="2348" xr:uid="{601B90E2-95AF-4CF9-8256-7BB4F2DB6943}"/>
    <cellStyle name="Normal 19 3 3 2 2" xfId="5158" xr:uid="{F75E878F-75EE-43B9-96D5-9BA6E0D4AE77}"/>
    <cellStyle name="Normal 19 3 3 2 2 2" xfId="10794" xr:uid="{07470056-9220-477C-ADBB-68CFC4788FBA}"/>
    <cellStyle name="Normal 19 3 3 2 3" xfId="7984" xr:uid="{8482D972-ACD1-41F3-BF42-43E330ACAFC7}"/>
    <cellStyle name="Normal 19 3 3 3" xfId="3757" xr:uid="{215912D0-1402-4A38-B39A-42594AC96859}"/>
    <cellStyle name="Normal 19 3 3 3 2" xfId="9393" xr:uid="{5D040CCE-D8BE-4558-B0E2-3A8C42FF0213}"/>
    <cellStyle name="Normal 19 3 3 4" xfId="6583" xr:uid="{6240C416-F47B-4100-B602-A6A29EB39D9B}"/>
    <cellStyle name="Normal 19 3 4" xfId="1652" xr:uid="{A365BCC5-917A-4835-80CE-8DFF97DC2015}"/>
    <cellStyle name="Normal 19 3 4 2" xfId="4462" xr:uid="{DD3576AD-1236-4C6A-8D85-A2171D0C0A34}"/>
    <cellStyle name="Normal 19 3 4 2 2" xfId="10098" xr:uid="{60DBA3DB-081B-4B9B-B9CA-2F7B0DD6E00D}"/>
    <cellStyle name="Normal 19 3 4 3" xfId="7288" xr:uid="{C1ECB826-A293-4A0B-BC3E-14D703879519}"/>
    <cellStyle name="Normal 19 3 5" xfId="3061" xr:uid="{107EB32D-8D17-4D1D-9580-7CAC276D0C74}"/>
    <cellStyle name="Normal 19 3 5 2" xfId="8697" xr:uid="{E9324040-579C-487D-BA5B-DEAE46C6E174}"/>
    <cellStyle name="Normal 19 3 6" xfId="5887" xr:uid="{F5061154-3EEC-49EA-B266-E1298F9F907E}"/>
    <cellStyle name="Normal 19 4" xfId="423" xr:uid="{C72C55CB-5C66-4017-B4E3-A1AE27B1B017}"/>
    <cellStyle name="Normal 19 4 2" xfId="1119" xr:uid="{1603F815-CDA1-4EF0-814B-2E6691A1D056}"/>
    <cellStyle name="Normal 19 4 2 2" xfId="2520" xr:uid="{DF103B1F-7BFB-4182-8D63-A0D6D84033DE}"/>
    <cellStyle name="Normal 19 4 2 2 2" xfId="5330" xr:uid="{2F54721E-BEF5-4BC0-BC79-985CEF633330}"/>
    <cellStyle name="Normal 19 4 2 2 2 2" xfId="10966" xr:uid="{96FA0EAA-FF2C-4D04-B52E-FE4B21D81490}"/>
    <cellStyle name="Normal 19 4 2 2 3" xfId="8156" xr:uid="{6A77805B-FE9A-4C11-BDD1-1BFB41710EBF}"/>
    <cellStyle name="Normal 19 4 2 3" xfId="3929" xr:uid="{48F5A0EA-4BE9-4BAD-839A-FC4D93AE1DEE}"/>
    <cellStyle name="Normal 19 4 2 3 2" xfId="9565" xr:uid="{A74E347C-91E6-4853-9230-C8BE1675003A}"/>
    <cellStyle name="Normal 19 4 2 4" xfId="6755" xr:uid="{49722F36-8718-42AA-8DDC-EDC604BEDCE2}"/>
    <cellStyle name="Normal 19 4 3" xfId="1824" xr:uid="{5E0B55A3-9EED-4072-9305-A022BCCE3385}"/>
    <cellStyle name="Normal 19 4 3 2" xfId="4634" xr:uid="{F999DC4B-06BC-4645-B32F-2A74ADE0F84A}"/>
    <cellStyle name="Normal 19 4 3 2 2" xfId="10270" xr:uid="{356C93E0-1355-4E61-BEC5-6FA31E521006}"/>
    <cellStyle name="Normal 19 4 3 3" xfId="7460" xr:uid="{B031901D-0530-49A3-898A-B0E6FBE19215}"/>
    <cellStyle name="Normal 19 4 4" xfId="3233" xr:uid="{C7789992-4841-4E2C-9EC0-9F8763AD3D21}"/>
    <cellStyle name="Normal 19 4 4 2" xfId="8869" xr:uid="{44FAE0AB-E12D-4985-A1A3-7DF81EF4CFB9}"/>
    <cellStyle name="Normal 19 4 5" xfId="6059" xr:uid="{E4A01D66-F7FE-41D5-9C2E-81996B552687}"/>
    <cellStyle name="Normal 19 5" xfId="775" xr:uid="{68075720-E733-4799-9ED5-880238122C36}"/>
    <cellStyle name="Normal 19 5 2" xfId="2176" xr:uid="{2D63F966-10F7-4FD0-8572-83A869A639D3}"/>
    <cellStyle name="Normal 19 5 2 2" xfId="4986" xr:uid="{92593D2C-2B35-43D5-8535-EF0F8BE1E8C6}"/>
    <cellStyle name="Normal 19 5 2 2 2" xfId="10622" xr:uid="{00B4F441-A0A5-4870-B43B-707649ADC41B}"/>
    <cellStyle name="Normal 19 5 2 3" xfId="7812" xr:uid="{3C6948BA-04CC-44D3-A2EF-8F340AC6BF47}"/>
    <cellStyle name="Normal 19 5 3" xfId="3585" xr:uid="{B3C6EF08-C60D-4122-A31C-C34C373F159A}"/>
    <cellStyle name="Normal 19 5 3 2" xfId="9221" xr:uid="{1F264C9F-A52B-4D37-8D79-1BFC7A2CBB97}"/>
    <cellStyle name="Normal 19 5 4" xfId="6411" xr:uid="{A47CFE92-A670-49B0-9053-0FC8761C31C0}"/>
    <cellStyle name="Normal 19 6" xfId="1480" xr:uid="{B65C67A5-D6C2-43E9-BD55-71C46C2705DD}"/>
    <cellStyle name="Normal 19 6 2" xfId="4290" xr:uid="{10446149-1D57-4E17-B57B-A99801E3C4D6}"/>
    <cellStyle name="Normal 19 6 2 2" xfId="9926" xr:uid="{15269F02-38C2-4C6B-8291-91E35254156D}"/>
    <cellStyle name="Normal 19 6 3" xfId="7116" xr:uid="{EA26A7A5-DC99-4C57-8B5A-59EB9E08735F}"/>
    <cellStyle name="Normal 19 7" xfId="2889" xr:uid="{4272760E-036F-4981-816C-AA2429EFD9C8}"/>
    <cellStyle name="Normal 19 7 2" xfId="8525" xr:uid="{26562738-0B61-434D-B8A7-856473CD9583}"/>
    <cellStyle name="Normal 19 8" xfId="5715" xr:uid="{DC1E4795-35E3-4C85-A287-D3AAA2EF2F7B}"/>
    <cellStyle name="Normal 2" xfId="4" xr:uid="{0FE4445A-CAC7-454C-B932-5F1DB0B32CBC}"/>
    <cellStyle name="Normal 2 10" xfId="5640" xr:uid="{D4C62BAC-9D4F-4DFC-B691-C447D78F1048}"/>
    <cellStyle name="Normal 2 2" xfId="16" xr:uid="{7B00F14E-420D-4DD8-96D6-B6EFAA20BE91}"/>
    <cellStyle name="Normal 2 2 2" xfId="48" xr:uid="{E072F9BF-9D71-4B6D-9BF4-FD582306678C}"/>
    <cellStyle name="Normal 2 2 2 2" xfId="128" xr:uid="{2072D283-26B2-42EA-BDF8-05BAC5879ABB}"/>
    <cellStyle name="Normal 2 2 2 2 2" xfId="300" xr:uid="{7769FA1E-2162-4DBA-8081-9597D7E359BE}"/>
    <cellStyle name="Normal 2 2 2 2 2 2" xfId="644" xr:uid="{A1D95626-5C41-48F0-9F00-9511C3DC6C9C}"/>
    <cellStyle name="Normal 2 2 2 2 2 2 2" xfId="1340" xr:uid="{634D10F1-F7C6-4AC6-80B6-6ED13F197C93}"/>
    <cellStyle name="Normal 2 2 2 2 2 2 2 2" xfId="2741" xr:uid="{050C5DFB-B939-4741-8EF0-83622FC791BD}"/>
    <cellStyle name="Normal 2 2 2 2 2 2 2 2 2" xfId="5551" xr:uid="{17C52EE2-5E32-47A9-A6BC-BA2DA21F215A}"/>
    <cellStyle name="Normal 2 2 2 2 2 2 2 2 2 2" xfId="11187" xr:uid="{D99B5CCA-03B0-4D58-B887-83CA373D4FC7}"/>
    <cellStyle name="Normal 2 2 2 2 2 2 2 2 3" xfId="8377" xr:uid="{72E632AC-19C0-4CE7-965D-181F99E8B420}"/>
    <cellStyle name="Normal 2 2 2 2 2 2 2 3" xfId="4150" xr:uid="{4CEAAF02-86C4-4097-9EB1-B54D05AF2FBA}"/>
    <cellStyle name="Normal 2 2 2 2 2 2 2 3 2" xfId="9786" xr:uid="{E74781C4-9154-497D-914C-FB5A17F46E86}"/>
    <cellStyle name="Normal 2 2 2 2 2 2 2 4" xfId="6976" xr:uid="{D977BB8C-9B8E-4A7B-B9AD-5FE1923158B9}"/>
    <cellStyle name="Normal 2 2 2 2 2 2 3" xfId="2045" xr:uid="{57C83EDF-B596-485D-88B3-1E846FA11CED}"/>
    <cellStyle name="Normal 2 2 2 2 2 2 3 2" xfId="4855" xr:uid="{EB1381CD-41B8-40D6-A206-22D9B9651796}"/>
    <cellStyle name="Normal 2 2 2 2 2 2 3 2 2" xfId="10491" xr:uid="{0D2144F1-A645-4963-A067-3A0A5C78FD2E}"/>
    <cellStyle name="Normal 2 2 2 2 2 2 3 3" xfId="7681" xr:uid="{16264F9F-C642-4830-B2CB-C1E20FF17CDA}"/>
    <cellStyle name="Normal 2 2 2 2 2 2 4" xfId="3454" xr:uid="{4F3B5966-0EA2-46DD-BB87-6EFB436F09CB}"/>
    <cellStyle name="Normal 2 2 2 2 2 2 4 2" xfId="9090" xr:uid="{409CB619-EBE6-460E-8153-D832BA723C7F}"/>
    <cellStyle name="Normal 2 2 2 2 2 2 5" xfId="6280" xr:uid="{A84F25AD-15EF-4955-A7E9-C0AC3CAAF5B3}"/>
    <cellStyle name="Normal 2 2 2 2 2 3" xfId="996" xr:uid="{7CC25427-6A14-4723-87A0-B5C78AABB1C1}"/>
    <cellStyle name="Normal 2 2 2 2 2 3 2" xfId="2397" xr:uid="{819F2BF1-29E6-46D0-A43C-AD9AB39CDDA9}"/>
    <cellStyle name="Normal 2 2 2 2 2 3 2 2" xfId="5207" xr:uid="{7677BE7C-CEA0-41BD-B0FF-6CFAD5551158}"/>
    <cellStyle name="Normal 2 2 2 2 2 3 2 2 2" xfId="10843" xr:uid="{45E6EA72-386C-4F0A-9A4D-96C2897228A4}"/>
    <cellStyle name="Normal 2 2 2 2 2 3 2 3" xfId="8033" xr:uid="{C178F190-6EB3-456E-AD0F-3BFCAC262445}"/>
    <cellStyle name="Normal 2 2 2 2 2 3 3" xfId="3806" xr:uid="{4A5A65D2-792C-4790-A0BD-7229D8FB24F7}"/>
    <cellStyle name="Normal 2 2 2 2 2 3 3 2" xfId="9442" xr:uid="{90EA4728-94A5-4F4D-9DD3-53166BA5AD9A}"/>
    <cellStyle name="Normal 2 2 2 2 2 3 4" xfId="6632" xr:uid="{777058A8-25AF-44CB-8996-9AAA62E213F1}"/>
    <cellStyle name="Normal 2 2 2 2 2 4" xfId="1701" xr:uid="{E77BAF7B-697C-41EA-BDD9-4DD7C20648E7}"/>
    <cellStyle name="Normal 2 2 2 2 2 4 2" xfId="4511" xr:uid="{E00F0A68-41FD-4C24-8965-44681FF4718B}"/>
    <cellStyle name="Normal 2 2 2 2 2 4 2 2" xfId="10147" xr:uid="{84911554-E0EB-41B6-859F-CB39405B19F4}"/>
    <cellStyle name="Normal 2 2 2 2 2 4 3" xfId="7337" xr:uid="{FF0C7DF4-E844-41DB-BE7C-677A95274387}"/>
    <cellStyle name="Normal 2 2 2 2 2 5" xfId="3110" xr:uid="{CF37C856-EF78-48FC-BFF0-A4DFB04D0403}"/>
    <cellStyle name="Normal 2 2 2 2 2 5 2" xfId="8746" xr:uid="{7C4150E9-B04C-4AD8-82DB-27FC49BC4087}"/>
    <cellStyle name="Normal 2 2 2 2 2 6" xfId="5936" xr:uid="{798B55B4-F6C7-40F1-A133-BC6D8F66E17A}"/>
    <cellStyle name="Normal 2 2 2 2 3" xfId="472" xr:uid="{157D8B43-F35C-4652-BFCB-CDD32D300296}"/>
    <cellStyle name="Normal 2 2 2 2 3 2" xfId="1168" xr:uid="{C9364F63-AE0F-49F4-8E96-ED9D024A1FA2}"/>
    <cellStyle name="Normal 2 2 2 2 3 2 2" xfId="2569" xr:uid="{A1CF48BB-8771-43C3-9BD6-F41CBAA99385}"/>
    <cellStyle name="Normal 2 2 2 2 3 2 2 2" xfId="5379" xr:uid="{D9D80D4F-0F32-4DDC-A8B3-7141184B01D8}"/>
    <cellStyle name="Normal 2 2 2 2 3 2 2 2 2" xfId="11015" xr:uid="{810764A9-6EC0-4F5A-80DA-579D680CF3D8}"/>
    <cellStyle name="Normal 2 2 2 2 3 2 2 3" xfId="8205" xr:uid="{FE6A270F-748D-4A13-936D-B742B748E86A}"/>
    <cellStyle name="Normal 2 2 2 2 3 2 3" xfId="3978" xr:uid="{5B5449D8-4C4C-45FF-B5F7-8DF19916DFA2}"/>
    <cellStyle name="Normal 2 2 2 2 3 2 3 2" xfId="9614" xr:uid="{40C68643-914C-43F0-A224-C3528E1F43B1}"/>
    <cellStyle name="Normal 2 2 2 2 3 2 4" xfId="6804" xr:uid="{C4580164-EC0C-4EB2-88E9-A94A5C4D13E8}"/>
    <cellStyle name="Normal 2 2 2 2 3 3" xfId="1873" xr:uid="{815E5A9E-E27B-4A38-8EFF-310DB13C7257}"/>
    <cellStyle name="Normal 2 2 2 2 3 3 2" xfId="4683" xr:uid="{0CF16011-1129-4D0C-83D6-A9ED92AB8B4D}"/>
    <cellStyle name="Normal 2 2 2 2 3 3 2 2" xfId="10319" xr:uid="{3FFBC5BF-96BC-4CEA-9595-05E041477893}"/>
    <cellStyle name="Normal 2 2 2 2 3 3 3" xfId="7509" xr:uid="{F0BBB964-CC44-4F17-880E-A60086D1A416}"/>
    <cellStyle name="Normal 2 2 2 2 3 4" xfId="3282" xr:uid="{BEAD22CB-B11C-4B99-B9B8-2DF888DEBC35}"/>
    <cellStyle name="Normal 2 2 2 2 3 4 2" xfId="8918" xr:uid="{8814B89F-B38E-4532-9F44-BA26D2B8CA6A}"/>
    <cellStyle name="Normal 2 2 2 2 3 5" xfId="6108" xr:uid="{AF748625-48E7-4B6D-87E4-AF76E34CC12B}"/>
    <cellStyle name="Normal 2 2 2 2 4" xfId="824" xr:uid="{2AA6D5DC-B9C4-49E9-ACD5-C1AD2B18CCA8}"/>
    <cellStyle name="Normal 2 2 2 2 4 2" xfId="2225" xr:uid="{C843F22A-BCC4-438D-9BC6-9C384EE5C594}"/>
    <cellStyle name="Normal 2 2 2 2 4 2 2" xfId="5035" xr:uid="{2F53D5F4-7022-41A0-9CAF-BD05666D8E40}"/>
    <cellStyle name="Normal 2 2 2 2 4 2 2 2" xfId="10671" xr:uid="{E90D6D41-9907-4F72-9629-067742DFE053}"/>
    <cellStyle name="Normal 2 2 2 2 4 2 3" xfId="7861" xr:uid="{21E25076-16CB-47AC-B3EF-6712843B3FB5}"/>
    <cellStyle name="Normal 2 2 2 2 4 3" xfId="3634" xr:uid="{BB5309AD-2429-4C86-AF00-B5C2EE62E9F5}"/>
    <cellStyle name="Normal 2 2 2 2 4 3 2" xfId="9270" xr:uid="{F31E12F3-64E0-440F-AE2D-9567D9946AF2}"/>
    <cellStyle name="Normal 2 2 2 2 4 4" xfId="6460" xr:uid="{FAA057D9-0E00-481E-B8C3-4176A84C43E2}"/>
    <cellStyle name="Normal 2 2 2 2 5" xfId="1529" xr:uid="{E56EEB5B-9C68-42CD-8E48-6936684DC30D}"/>
    <cellStyle name="Normal 2 2 2 2 5 2" xfId="4339" xr:uid="{686A7448-D361-48B6-BC41-06E208ED7DBC}"/>
    <cellStyle name="Normal 2 2 2 2 5 2 2" xfId="9975" xr:uid="{87D21787-A8E2-40C7-95B6-6EC960190A18}"/>
    <cellStyle name="Normal 2 2 2 2 5 3" xfId="7165" xr:uid="{17737157-4308-49BE-9AAB-054F12860E48}"/>
    <cellStyle name="Normal 2 2 2 2 6" xfId="2938" xr:uid="{40957F2D-3801-46CA-8F1C-5359B13769A5}"/>
    <cellStyle name="Normal 2 2 2 2 6 2" xfId="8574" xr:uid="{F0BA9C03-765A-45FB-83C2-DBE1D61F8890}"/>
    <cellStyle name="Normal 2 2 2 2 7" xfId="5764" xr:uid="{7EF97D73-2870-4081-80C8-779C77499BBA}"/>
    <cellStyle name="Normal 2 2 2 3" xfId="220" xr:uid="{A84846ED-0696-43FC-B95E-2CDBA74BD548}"/>
    <cellStyle name="Normal 2 2 2 3 2" xfId="564" xr:uid="{849B275C-BA39-4BCA-B3DC-B2E47B732736}"/>
    <cellStyle name="Normal 2 2 2 3 2 2" xfId="1260" xr:uid="{871C29B1-FDA5-4320-9D0D-93C54C875205}"/>
    <cellStyle name="Normal 2 2 2 3 2 2 2" xfId="2661" xr:uid="{CA1728CA-A83F-46B3-80EA-212FBB386908}"/>
    <cellStyle name="Normal 2 2 2 3 2 2 2 2" xfId="5471" xr:uid="{CE1849D9-9D16-437A-9470-006CBA3080E7}"/>
    <cellStyle name="Normal 2 2 2 3 2 2 2 2 2" xfId="11107" xr:uid="{4D0FD8AF-4E80-4DAE-846C-283F80C9ABB2}"/>
    <cellStyle name="Normal 2 2 2 3 2 2 2 3" xfId="8297" xr:uid="{CB14BBFB-5722-415C-8201-39B43065CB11}"/>
    <cellStyle name="Normal 2 2 2 3 2 2 3" xfId="4070" xr:uid="{9AB18A9A-55C8-4E6F-BCA4-235C854854AD}"/>
    <cellStyle name="Normal 2 2 2 3 2 2 3 2" xfId="9706" xr:uid="{30BEEB4B-0503-4058-9073-E9207EBE505F}"/>
    <cellStyle name="Normal 2 2 2 3 2 2 4" xfId="6896" xr:uid="{9630E809-912D-49EA-AA62-384542C2FCE3}"/>
    <cellStyle name="Normal 2 2 2 3 2 3" xfId="1965" xr:uid="{C0AB7982-2549-485A-88CD-06E51E86825B}"/>
    <cellStyle name="Normal 2 2 2 3 2 3 2" xfId="4775" xr:uid="{B4190774-76BD-4050-ADA6-FD736C6A4254}"/>
    <cellStyle name="Normal 2 2 2 3 2 3 2 2" xfId="10411" xr:uid="{CB230B14-D726-4D56-AFE6-3551BCE744A5}"/>
    <cellStyle name="Normal 2 2 2 3 2 3 3" xfId="7601" xr:uid="{A4C05162-59DF-4CCC-82BF-468548C95844}"/>
    <cellStyle name="Normal 2 2 2 3 2 4" xfId="3374" xr:uid="{C89049BD-3164-4AF4-BE44-303B66C6E1AE}"/>
    <cellStyle name="Normal 2 2 2 3 2 4 2" xfId="9010" xr:uid="{087D55A7-65E5-4BF6-BD40-23AE02CD5F52}"/>
    <cellStyle name="Normal 2 2 2 3 2 5" xfId="6200" xr:uid="{0BD9CDBD-AEEE-43B1-AC6D-CB23135C3173}"/>
    <cellStyle name="Normal 2 2 2 3 3" xfId="916" xr:uid="{B429D23D-9B88-4754-8148-753F1428B514}"/>
    <cellStyle name="Normal 2 2 2 3 3 2" xfId="2317" xr:uid="{F834ED03-B1AF-4232-B30F-4AB1C268B1A0}"/>
    <cellStyle name="Normal 2 2 2 3 3 2 2" xfId="5127" xr:uid="{8B57B1ED-DAD1-4243-BE61-E25BCEBC85DE}"/>
    <cellStyle name="Normal 2 2 2 3 3 2 2 2" xfId="10763" xr:uid="{03372CD7-2260-47D3-BD46-535492036AB0}"/>
    <cellStyle name="Normal 2 2 2 3 3 2 3" xfId="7953" xr:uid="{473981D2-3B6B-4ABD-9F6B-F8FADB0EC84E}"/>
    <cellStyle name="Normal 2 2 2 3 3 3" xfId="3726" xr:uid="{00B8BA6D-EBE9-4B72-A1AE-A86619DDBA6A}"/>
    <cellStyle name="Normal 2 2 2 3 3 3 2" xfId="9362" xr:uid="{C1762C23-846D-45B0-9B40-68358D1948CB}"/>
    <cellStyle name="Normal 2 2 2 3 3 4" xfId="6552" xr:uid="{65106A21-4453-4575-BB28-507612433737}"/>
    <cellStyle name="Normal 2 2 2 3 4" xfId="1621" xr:uid="{4FF82729-4C15-4255-9D5A-50DF328B3B5D}"/>
    <cellStyle name="Normal 2 2 2 3 4 2" xfId="4431" xr:uid="{90B20C9C-ABFA-4A4C-A85B-EB619DEFDCD9}"/>
    <cellStyle name="Normal 2 2 2 3 4 2 2" xfId="10067" xr:uid="{EFA03685-D9CE-4A39-A1B3-1A19E026BF35}"/>
    <cellStyle name="Normal 2 2 2 3 4 3" xfId="7257" xr:uid="{A616B7D7-BC11-4386-AFF8-E37861651638}"/>
    <cellStyle name="Normal 2 2 2 3 5" xfId="3030" xr:uid="{95C54372-9FAB-49B4-A897-5671F1396FFC}"/>
    <cellStyle name="Normal 2 2 2 3 5 2" xfId="8666" xr:uid="{885D5198-3CEE-4179-A00C-28E32DA81893}"/>
    <cellStyle name="Normal 2 2 2 3 6" xfId="5856" xr:uid="{AA2CA508-ED96-4DEF-AA87-D1A42FF647FE}"/>
    <cellStyle name="Normal 2 2 2 4" xfId="392" xr:uid="{156B9990-9B2C-4872-A0F8-CB941C3CA830}"/>
    <cellStyle name="Normal 2 2 2 4 2" xfId="1088" xr:uid="{BE3FF199-F63D-4620-8B7E-B88E8FC87373}"/>
    <cellStyle name="Normal 2 2 2 4 2 2" xfId="2489" xr:uid="{CC7C1386-532D-4E3A-A31A-87F0742B6C95}"/>
    <cellStyle name="Normal 2 2 2 4 2 2 2" xfId="5299" xr:uid="{E1917F3B-01D2-4ED5-B1B4-0117996AAF80}"/>
    <cellStyle name="Normal 2 2 2 4 2 2 2 2" xfId="10935" xr:uid="{D285DDE2-3898-44F3-9381-760F8470E18E}"/>
    <cellStyle name="Normal 2 2 2 4 2 2 3" xfId="8125" xr:uid="{056CC826-5117-4CB0-8FB0-250ED8B2B299}"/>
    <cellStyle name="Normal 2 2 2 4 2 3" xfId="3898" xr:uid="{834C706B-A2E8-4203-810C-9019CB12AC80}"/>
    <cellStyle name="Normal 2 2 2 4 2 3 2" xfId="9534" xr:uid="{3A110BA6-9D91-4F5E-AD03-EA17A1904166}"/>
    <cellStyle name="Normal 2 2 2 4 2 4" xfId="6724" xr:uid="{1C0396CF-918B-4653-831A-3D8B420D4698}"/>
    <cellStyle name="Normal 2 2 2 4 3" xfId="1793" xr:uid="{2F902516-09FA-4BB4-A218-0C11807B928A}"/>
    <cellStyle name="Normal 2 2 2 4 3 2" xfId="4603" xr:uid="{3B120154-3B1A-447D-959A-983595C7AD79}"/>
    <cellStyle name="Normal 2 2 2 4 3 2 2" xfId="10239" xr:uid="{7E9862FB-A007-45AE-8DF7-5DDD3773B849}"/>
    <cellStyle name="Normal 2 2 2 4 3 3" xfId="7429" xr:uid="{4CEE86E3-A54F-48F6-9FA0-FC043A42B9BB}"/>
    <cellStyle name="Normal 2 2 2 4 4" xfId="3202" xr:uid="{A0E7D9B3-3FE0-4CAE-8165-600C5D97D84D}"/>
    <cellStyle name="Normal 2 2 2 4 4 2" xfId="8838" xr:uid="{586F9156-D155-4FBC-8ED1-C9C185C552B2}"/>
    <cellStyle name="Normal 2 2 2 4 5" xfId="6028" xr:uid="{5AB656CE-27CE-4848-A46A-7FE3D787699C}"/>
    <cellStyle name="Normal 2 2 2 5" xfId="744" xr:uid="{B9F3EBC9-8CCD-44EA-B505-3F1098B909F2}"/>
    <cellStyle name="Normal 2 2 2 5 2" xfId="2145" xr:uid="{17CD0BB4-D6BC-47A8-8B22-65E70D947FE1}"/>
    <cellStyle name="Normal 2 2 2 5 2 2" xfId="4955" xr:uid="{A191FDD9-1F07-4EC0-862B-B39C29AAE495}"/>
    <cellStyle name="Normal 2 2 2 5 2 2 2" xfId="10591" xr:uid="{8D7FA1BB-AEA6-4C20-8A5A-709263732303}"/>
    <cellStyle name="Normal 2 2 2 5 2 3" xfId="7781" xr:uid="{048AC7B6-661D-43BF-8459-D21074E17AAD}"/>
    <cellStyle name="Normal 2 2 2 5 3" xfId="3554" xr:uid="{9426670A-4B98-4D91-AB5D-C538BEA91C5D}"/>
    <cellStyle name="Normal 2 2 2 5 3 2" xfId="9190" xr:uid="{7D432330-4D1E-4EA7-8008-E183B9031D33}"/>
    <cellStyle name="Normal 2 2 2 5 4" xfId="6380" xr:uid="{30820825-4D48-4487-A1F2-6E7398D803F2}"/>
    <cellStyle name="Normal 2 2 2 6" xfId="1449" xr:uid="{62C3879E-B8E9-4F39-9BF2-300EBFFFC607}"/>
    <cellStyle name="Normal 2 2 2 6 2" xfId="4259" xr:uid="{1F3A6853-3366-4981-8A05-ACE1895F8E67}"/>
    <cellStyle name="Normal 2 2 2 6 2 2" xfId="9895" xr:uid="{BD1644DD-8A12-4752-B324-30F42823A0C6}"/>
    <cellStyle name="Normal 2 2 2 6 3" xfId="7085" xr:uid="{388D694A-76CC-4ED5-8787-F75EC04BCBDE}"/>
    <cellStyle name="Normal 2 2 2 7" xfId="2858" xr:uid="{B3A395DC-485B-428F-8394-2233C62A8991}"/>
    <cellStyle name="Normal 2 2 2 7 2" xfId="8494" xr:uid="{BA8F37C6-D541-4BD5-A95C-07FB766AAC35}"/>
    <cellStyle name="Normal 2 2 2 8" xfId="5684" xr:uid="{BD5B9A2A-B46D-4D8C-B26D-D56F0D24E617}"/>
    <cellStyle name="Normal 2 2 3" xfId="96" xr:uid="{3685CBAF-3E2F-47ED-84B2-85C3555981C2}"/>
    <cellStyle name="Normal 2 2 3 2" xfId="268" xr:uid="{26CC8181-E4E4-4694-9C70-A45780E5BCF8}"/>
    <cellStyle name="Normal 2 2 3 2 2" xfId="612" xr:uid="{2502AF34-0860-4875-A0B6-BCFA83DA1DDF}"/>
    <cellStyle name="Normal 2 2 3 2 2 2" xfId="1308" xr:uid="{0B2CDAD5-431E-4099-AB6D-704D280BC014}"/>
    <cellStyle name="Normal 2 2 3 2 2 2 2" xfId="2709" xr:uid="{B9D6F7D0-CED2-44FA-9220-31AF73E8F50D}"/>
    <cellStyle name="Normal 2 2 3 2 2 2 2 2" xfId="5519" xr:uid="{613DC984-3563-489A-BAE8-EE1F636FA48A}"/>
    <cellStyle name="Normal 2 2 3 2 2 2 2 2 2" xfId="11155" xr:uid="{B7FFEF22-FB0F-457B-A4D4-88E0F0E6257E}"/>
    <cellStyle name="Normal 2 2 3 2 2 2 2 3" xfId="8345" xr:uid="{285BB690-A901-456A-9C9D-10A529DE1250}"/>
    <cellStyle name="Normal 2 2 3 2 2 2 3" xfId="4118" xr:uid="{D9D1BF5E-123A-4BC6-ABE2-14587DF7116C}"/>
    <cellStyle name="Normal 2 2 3 2 2 2 3 2" xfId="9754" xr:uid="{B4AA1D0C-72E9-4ACF-8BA5-15678698E5C4}"/>
    <cellStyle name="Normal 2 2 3 2 2 2 4" xfId="6944" xr:uid="{F389327E-F2D2-4B3A-97C1-C82B62370C03}"/>
    <cellStyle name="Normal 2 2 3 2 2 3" xfId="2013" xr:uid="{EE29FF58-67E8-44A0-B5CF-AE632B30E977}"/>
    <cellStyle name="Normal 2 2 3 2 2 3 2" xfId="4823" xr:uid="{79F48E61-9EC4-4A87-BF4C-48BEF67E182E}"/>
    <cellStyle name="Normal 2 2 3 2 2 3 2 2" xfId="10459" xr:uid="{E95179D8-A8AA-40EE-8E8C-6FE7FA863C94}"/>
    <cellStyle name="Normal 2 2 3 2 2 3 3" xfId="7649" xr:uid="{8E7790C7-B989-4CE9-8E40-4FDEEB028508}"/>
    <cellStyle name="Normal 2 2 3 2 2 4" xfId="3422" xr:uid="{12F37B49-995A-40AB-8936-661F5991EFD0}"/>
    <cellStyle name="Normal 2 2 3 2 2 4 2" xfId="9058" xr:uid="{DC7398BA-38B6-410E-A74C-15C79F2AE96B}"/>
    <cellStyle name="Normal 2 2 3 2 2 5" xfId="6248" xr:uid="{E427491D-869B-4522-84C5-07C56DF5760B}"/>
    <cellStyle name="Normal 2 2 3 2 3" xfId="964" xr:uid="{E98B4E86-FAE6-44EE-BF1C-8A7E010FCC64}"/>
    <cellStyle name="Normal 2 2 3 2 3 2" xfId="2365" xr:uid="{1A3F69B8-BCA2-4777-91DD-83762715B104}"/>
    <cellStyle name="Normal 2 2 3 2 3 2 2" xfId="5175" xr:uid="{A9800337-4D5A-46B3-8F74-FF665905D9D3}"/>
    <cellStyle name="Normal 2 2 3 2 3 2 2 2" xfId="10811" xr:uid="{44CBE51A-37A4-44D4-9AC0-BA554D1D17BC}"/>
    <cellStyle name="Normal 2 2 3 2 3 2 3" xfId="8001" xr:uid="{D4DFDCC7-893E-4630-96A6-1C5DFDF6C978}"/>
    <cellStyle name="Normal 2 2 3 2 3 3" xfId="3774" xr:uid="{5391BAE9-6EB8-4D03-B2F3-D13765D4F0D7}"/>
    <cellStyle name="Normal 2 2 3 2 3 3 2" xfId="9410" xr:uid="{E294629D-86F6-42F6-B986-811D2044876B}"/>
    <cellStyle name="Normal 2 2 3 2 3 4" xfId="6600" xr:uid="{7A45FACA-2B1A-48FA-B487-6836A0745AC4}"/>
    <cellStyle name="Normal 2 2 3 2 4" xfId="1669" xr:uid="{367F6338-184A-4B14-A73C-F0A1C7597305}"/>
    <cellStyle name="Normal 2 2 3 2 4 2" xfId="4479" xr:uid="{D2B2AF98-9DA2-4495-8FBF-C63DB82BDA75}"/>
    <cellStyle name="Normal 2 2 3 2 4 2 2" xfId="10115" xr:uid="{843A0D80-F9E3-4346-B653-4D6B40A334B3}"/>
    <cellStyle name="Normal 2 2 3 2 4 3" xfId="7305" xr:uid="{240E5BA0-60C6-48DE-BBAB-E90F5AE6168C}"/>
    <cellStyle name="Normal 2 2 3 2 5" xfId="3078" xr:uid="{B887614D-A47C-42E3-9BF6-4F75D1AFF710}"/>
    <cellStyle name="Normal 2 2 3 2 5 2" xfId="8714" xr:uid="{5F40CFC7-6C5C-48C9-AD17-315318E6EB11}"/>
    <cellStyle name="Normal 2 2 3 2 6" xfId="5904" xr:uid="{18F95B4D-AAA7-4D42-A26B-470AFA9FCCBA}"/>
    <cellStyle name="Normal 2 2 3 3" xfId="440" xr:uid="{C8569232-BFE4-4420-B1EF-A6CAAAE8D054}"/>
    <cellStyle name="Normal 2 2 3 3 2" xfId="1136" xr:uid="{A84BFA89-7484-4A16-9408-7F0D17CDB500}"/>
    <cellStyle name="Normal 2 2 3 3 2 2" xfId="2537" xr:uid="{896C5188-C16F-407A-BAAB-1CB9D09DFE45}"/>
    <cellStyle name="Normal 2 2 3 3 2 2 2" xfId="5347" xr:uid="{C2A0278B-0B33-47B7-8822-A1D5FBEF43D6}"/>
    <cellStyle name="Normal 2 2 3 3 2 2 2 2" xfId="10983" xr:uid="{4F61D2DA-0EEA-4AF3-8D8E-F2C509A8F91C}"/>
    <cellStyle name="Normal 2 2 3 3 2 2 3" xfId="8173" xr:uid="{469C4614-F1B4-45AE-BE32-F9C8A7CB4328}"/>
    <cellStyle name="Normal 2 2 3 3 2 3" xfId="3946" xr:uid="{9EA36BF1-EF3E-4E8A-83BD-8AD4096D8A34}"/>
    <cellStyle name="Normal 2 2 3 3 2 3 2" xfId="9582" xr:uid="{711ACCEC-62AB-4ACF-B757-00D8664E61F2}"/>
    <cellStyle name="Normal 2 2 3 3 2 4" xfId="6772" xr:uid="{C8D63FBC-9839-4E9E-BE84-63D056F8DE8A}"/>
    <cellStyle name="Normal 2 2 3 3 3" xfId="1841" xr:uid="{F891B0B1-C351-4F67-9556-326B4A365430}"/>
    <cellStyle name="Normal 2 2 3 3 3 2" xfId="4651" xr:uid="{D8B20864-32F1-41F0-962E-F92281259852}"/>
    <cellStyle name="Normal 2 2 3 3 3 2 2" xfId="10287" xr:uid="{A03E15AF-E143-40CA-89B5-011320F1847E}"/>
    <cellStyle name="Normal 2 2 3 3 3 3" xfId="7477" xr:uid="{255176D1-AF56-46C0-99B6-E5007D40A00E}"/>
    <cellStyle name="Normal 2 2 3 3 4" xfId="3250" xr:uid="{03C71FDB-0E54-438D-9AEA-6BC4378C4E56}"/>
    <cellStyle name="Normal 2 2 3 3 4 2" xfId="8886" xr:uid="{4D15FF81-5059-4C6E-AD63-E778FC8082D9}"/>
    <cellStyle name="Normal 2 2 3 3 5" xfId="6076" xr:uid="{E4C720D4-A9FD-4DCA-AD46-F3F37949AECB}"/>
    <cellStyle name="Normal 2 2 3 4" xfId="792" xr:uid="{EB9484CF-E82D-4C55-B0C0-26DB8C87D605}"/>
    <cellStyle name="Normal 2 2 3 4 2" xfId="2193" xr:uid="{D901037C-3EF0-40E8-9414-9C84224076FE}"/>
    <cellStyle name="Normal 2 2 3 4 2 2" xfId="5003" xr:uid="{32CFC378-21F9-4BA2-B839-04A775DFC0A0}"/>
    <cellStyle name="Normal 2 2 3 4 2 2 2" xfId="10639" xr:uid="{3131562D-8E49-44DE-BAB8-A009E59CAB45}"/>
    <cellStyle name="Normal 2 2 3 4 2 3" xfId="7829" xr:uid="{DD84BAE2-4B51-45B7-BCAB-A3854C0E2BBB}"/>
    <cellStyle name="Normal 2 2 3 4 3" xfId="3602" xr:uid="{25AD6C1B-9DFB-44E0-B14F-87AEDE3C4777}"/>
    <cellStyle name="Normal 2 2 3 4 3 2" xfId="9238" xr:uid="{3322B9A5-E4A6-4198-A9C9-17C778570C12}"/>
    <cellStyle name="Normal 2 2 3 4 4" xfId="6428" xr:uid="{3C2E6AA3-1C91-4A19-B41B-9CA506BA8545}"/>
    <cellStyle name="Normal 2 2 3 5" xfId="1497" xr:uid="{A6BD8241-9588-420D-A812-4513703BF806}"/>
    <cellStyle name="Normal 2 2 3 5 2" xfId="4307" xr:uid="{30E97B32-492C-4C8A-9FE9-86BAE9A7AFAB}"/>
    <cellStyle name="Normal 2 2 3 5 2 2" xfId="9943" xr:uid="{50B58DF8-4D60-41CB-8E32-88D6E82A31CF}"/>
    <cellStyle name="Normal 2 2 3 5 3" xfId="7133" xr:uid="{26C23C5A-480C-483F-8D3F-E644C838D135}"/>
    <cellStyle name="Normal 2 2 3 6" xfId="2906" xr:uid="{9292173E-796D-462D-8830-263EACF2020B}"/>
    <cellStyle name="Normal 2 2 3 6 2" xfId="8542" xr:uid="{2B9D32A0-77DA-4BD2-B3C3-8A0FEF6A2274}"/>
    <cellStyle name="Normal 2 2 3 7" xfId="5732" xr:uid="{6DFF02EC-50FC-404E-B2B4-5E378D8F20DA}"/>
    <cellStyle name="Normal 2 2 4" xfId="188" xr:uid="{2C4B40CA-08AF-4D80-A6E5-2547A90D208B}"/>
    <cellStyle name="Normal 2 2 4 2" xfId="532" xr:uid="{D9E21CB3-DE4F-4437-8FF6-852E5C49213D}"/>
    <cellStyle name="Normal 2 2 4 2 2" xfId="1228" xr:uid="{EE2776B4-487B-45BD-B406-9B9C674BDE21}"/>
    <cellStyle name="Normal 2 2 4 2 2 2" xfId="2629" xr:uid="{966C588B-E782-4938-AE6F-158197BD5DF8}"/>
    <cellStyle name="Normal 2 2 4 2 2 2 2" xfId="5439" xr:uid="{A264D108-33BD-4768-AF5D-9A1279F7E605}"/>
    <cellStyle name="Normal 2 2 4 2 2 2 2 2" xfId="11075" xr:uid="{9154B853-FB54-4E01-9A2E-CAAEEBE80C81}"/>
    <cellStyle name="Normal 2 2 4 2 2 2 3" xfId="8265" xr:uid="{ABBE0DFF-B3B2-4E3C-94AE-B1AE9AC984A9}"/>
    <cellStyle name="Normal 2 2 4 2 2 3" xfId="4038" xr:uid="{6617D922-4AFD-42E2-9D15-BB5F5BBD714C}"/>
    <cellStyle name="Normal 2 2 4 2 2 3 2" xfId="9674" xr:uid="{290C785F-9B9A-4B74-AF2E-6C6C4898D446}"/>
    <cellStyle name="Normal 2 2 4 2 2 4" xfId="6864" xr:uid="{F675FF41-B648-48F3-92F9-9DF293439B4F}"/>
    <cellStyle name="Normal 2 2 4 2 3" xfId="1933" xr:uid="{5FDCBC89-14C6-4A2E-A0A5-76D25FFB3D8E}"/>
    <cellStyle name="Normal 2 2 4 2 3 2" xfId="4743" xr:uid="{9BC7F64C-B9AD-4786-B87F-5575BFBDAE09}"/>
    <cellStyle name="Normal 2 2 4 2 3 2 2" xfId="10379" xr:uid="{DD982161-800D-45BA-A7E0-A39D5B983DA4}"/>
    <cellStyle name="Normal 2 2 4 2 3 3" xfId="7569" xr:uid="{38B72D73-C7B7-46E6-B01F-2A9D817E8857}"/>
    <cellStyle name="Normal 2 2 4 2 4" xfId="3342" xr:uid="{3429FA44-32CE-4B40-AA6D-13AF204A4B61}"/>
    <cellStyle name="Normal 2 2 4 2 4 2" xfId="8978" xr:uid="{9543A167-BB2A-48A4-B6D0-22F247669D11}"/>
    <cellStyle name="Normal 2 2 4 2 5" xfId="6168" xr:uid="{433B4B98-518E-4916-827B-2100C443B1E9}"/>
    <cellStyle name="Normal 2 2 4 3" xfId="884" xr:uid="{62D79FE6-A21E-414B-A8A7-651BE3BE0369}"/>
    <cellStyle name="Normal 2 2 4 3 2" xfId="2285" xr:uid="{B7B95AED-9B17-4DA4-AC77-C106805C1AAE}"/>
    <cellStyle name="Normal 2 2 4 3 2 2" xfId="5095" xr:uid="{AE75ED7E-E428-476B-BB5C-DDFD31F6B359}"/>
    <cellStyle name="Normal 2 2 4 3 2 2 2" xfId="10731" xr:uid="{154D949A-08D5-4D59-863D-75E3286BA5BF}"/>
    <cellStyle name="Normal 2 2 4 3 2 3" xfId="7921" xr:uid="{3A6D4653-1D30-4188-B235-FED49EFFB123}"/>
    <cellStyle name="Normal 2 2 4 3 3" xfId="3694" xr:uid="{D7294D8C-8543-4677-BEA0-015197AFCC78}"/>
    <cellStyle name="Normal 2 2 4 3 3 2" xfId="9330" xr:uid="{B28E77FA-CA50-49F0-AE9C-81BACF04D8D0}"/>
    <cellStyle name="Normal 2 2 4 3 4" xfId="6520" xr:uid="{A8C2C008-B555-4623-A115-2FC776E45031}"/>
    <cellStyle name="Normal 2 2 4 4" xfId="1589" xr:uid="{FAD6504F-B8B9-466C-BCFE-8CE37803A14F}"/>
    <cellStyle name="Normal 2 2 4 4 2" xfId="4399" xr:uid="{40B311EE-6E4C-4CD6-B9EB-DAB199AC3693}"/>
    <cellStyle name="Normal 2 2 4 4 2 2" xfId="10035" xr:uid="{111C848F-3077-424C-BA5E-D96C686A7D91}"/>
    <cellStyle name="Normal 2 2 4 4 3" xfId="7225" xr:uid="{7DA9C8CF-EDA5-4B58-AA47-BD9595AF5049}"/>
    <cellStyle name="Normal 2 2 4 5" xfId="2998" xr:uid="{CC9D683E-A09E-4EC4-A864-000D98FDC519}"/>
    <cellStyle name="Normal 2 2 4 5 2" xfId="8634" xr:uid="{FE935FAE-3E1B-4870-B337-660FC835AB4A}"/>
    <cellStyle name="Normal 2 2 4 6" xfId="5824" xr:uid="{C31333F4-55DA-4A64-9683-F7B8B34766BD}"/>
    <cellStyle name="Normal 2 2 5" xfId="360" xr:uid="{6DBEDD80-A9A5-401A-8183-C7C857F0A355}"/>
    <cellStyle name="Normal 2 2 5 2" xfId="1056" xr:uid="{A3D907AD-4150-4D43-B35B-5E6D2E44ACCC}"/>
    <cellStyle name="Normal 2 2 5 2 2" xfId="2457" xr:uid="{DDACBA25-407F-4B40-9BA0-E04DC631F0CF}"/>
    <cellStyle name="Normal 2 2 5 2 2 2" xfId="5267" xr:uid="{8C7833EB-241E-4CD0-AD29-1DBC76355FA7}"/>
    <cellStyle name="Normal 2 2 5 2 2 2 2" xfId="10903" xr:uid="{A4371812-35DE-49D9-A7F2-E27CEF842000}"/>
    <cellStyle name="Normal 2 2 5 2 2 3" xfId="8093" xr:uid="{13C359F8-29E1-4AFF-89EF-38D23C4050CE}"/>
    <cellStyle name="Normal 2 2 5 2 3" xfId="3866" xr:uid="{6EE5BB45-6D6D-4C54-A72C-8517322FE3FA}"/>
    <cellStyle name="Normal 2 2 5 2 3 2" xfId="9502" xr:uid="{BA8D8ACD-7155-496C-81F5-524E3388BF9B}"/>
    <cellStyle name="Normal 2 2 5 2 4" xfId="6692" xr:uid="{F28E2516-8589-4DB4-8507-A75429E17A75}"/>
    <cellStyle name="Normal 2 2 5 3" xfId="1761" xr:uid="{CD08DC35-E8C0-43D6-A92B-76A469CF810E}"/>
    <cellStyle name="Normal 2 2 5 3 2" xfId="4571" xr:uid="{4A5BC800-B17F-4B9C-8EA1-F994A0E6D36B}"/>
    <cellStyle name="Normal 2 2 5 3 2 2" xfId="10207" xr:uid="{64F380ED-3385-436E-ADC9-4AD00493F780}"/>
    <cellStyle name="Normal 2 2 5 3 3" xfId="7397" xr:uid="{7372C503-0942-4F47-B864-AF5CC4108D7A}"/>
    <cellStyle name="Normal 2 2 5 4" xfId="3170" xr:uid="{E897BE4D-3C60-4337-8641-84C93C3B7D8A}"/>
    <cellStyle name="Normal 2 2 5 4 2" xfId="8806" xr:uid="{B06BC6BA-F546-454F-A696-46787BCBD94F}"/>
    <cellStyle name="Normal 2 2 5 5" xfId="5996" xr:uid="{F73960EE-E4D9-42AA-B2AA-FE9EB2A853A4}"/>
    <cellStyle name="Normal 2 2 6" xfId="712" xr:uid="{F92B3672-842B-4224-9E69-1874ED4B29C3}"/>
    <cellStyle name="Normal 2 2 6 2" xfId="2113" xr:uid="{8C76192F-5AF9-4124-983D-00EFF2FCAE86}"/>
    <cellStyle name="Normal 2 2 6 2 2" xfId="4923" xr:uid="{389DB236-2400-4FE6-9D5E-6F6D68EAC284}"/>
    <cellStyle name="Normal 2 2 6 2 2 2" xfId="10559" xr:uid="{915D7708-7603-4FEE-A7A4-6018E85A2CE6}"/>
    <cellStyle name="Normal 2 2 6 2 3" xfId="7749" xr:uid="{C79F7788-24DE-4FA6-A1B9-4410B7009B86}"/>
    <cellStyle name="Normal 2 2 6 3" xfId="3522" xr:uid="{064C6863-01D2-41AB-8D3B-93A5B844D9D1}"/>
    <cellStyle name="Normal 2 2 6 3 2" xfId="9158" xr:uid="{E93AE65C-97F5-4F91-ACDE-017A9960DF24}"/>
    <cellStyle name="Normal 2 2 6 4" xfId="6348" xr:uid="{D06FBC88-DF9C-4982-A7F9-889C0C486B5A}"/>
    <cellStyle name="Normal 2 2 7" xfId="1417" xr:uid="{BFA531DE-ECFA-4F93-B17B-2092498991E5}"/>
    <cellStyle name="Normal 2 2 7 2" xfId="4227" xr:uid="{589578F0-256D-4262-B4AA-999A1C5446E0}"/>
    <cellStyle name="Normal 2 2 7 2 2" xfId="9863" xr:uid="{66C48B0A-07F8-4F64-9968-78EBF364BC78}"/>
    <cellStyle name="Normal 2 2 7 3" xfId="7053" xr:uid="{99BE95C8-D445-4DEC-863B-29BEE8A3B269}"/>
    <cellStyle name="Normal 2 2 8" xfId="2826" xr:uid="{05A1F3B3-F44F-4BC5-9C87-B0BEA8B294C2}"/>
    <cellStyle name="Normal 2 2 8 2" xfId="8462" xr:uid="{560E0D0D-E851-49B2-B292-4F35B629A4D2}"/>
    <cellStyle name="Normal 2 2 9" xfId="5652" xr:uid="{7102EFBA-B869-4FA9-80E0-3EC77B9B895E}"/>
    <cellStyle name="Normal 2 3" xfId="36" xr:uid="{7B69B9C4-899A-43E3-98B6-3D3A8B514EAA}"/>
    <cellStyle name="Normal 2 3 2" xfId="116" xr:uid="{09B5F1D7-CEA2-4F45-830B-36FD55C8250A}"/>
    <cellStyle name="Normal 2 3 2 2" xfId="288" xr:uid="{2AD54AAE-4A39-455A-B35D-7D8E8E3295BA}"/>
    <cellStyle name="Normal 2 3 2 2 2" xfId="632" xr:uid="{CEF82916-3C5A-43E7-813C-61144B39DA1D}"/>
    <cellStyle name="Normal 2 3 2 2 2 2" xfId="1328" xr:uid="{42B070B7-0470-4117-9E99-3182EBB89C2E}"/>
    <cellStyle name="Normal 2 3 2 2 2 2 2" xfId="2729" xr:uid="{8BF04032-2A22-4183-B8E9-49452D44ADC5}"/>
    <cellStyle name="Normal 2 3 2 2 2 2 2 2" xfId="5539" xr:uid="{D922B449-FA79-4F64-9CCA-EF5D5A7195C5}"/>
    <cellStyle name="Normal 2 3 2 2 2 2 2 2 2" xfId="11175" xr:uid="{1E530D91-015F-4B34-ADB2-5235E9B98982}"/>
    <cellStyle name="Normal 2 3 2 2 2 2 2 3" xfId="8365" xr:uid="{F09FABF7-C938-49A8-9B6A-ABFF82B11828}"/>
    <cellStyle name="Normal 2 3 2 2 2 2 3" xfId="4138" xr:uid="{65F80410-BBBF-44E3-A938-641A1F1A3529}"/>
    <cellStyle name="Normal 2 3 2 2 2 2 3 2" xfId="9774" xr:uid="{EF8F6AD1-2F58-4307-912C-326ECF65CF47}"/>
    <cellStyle name="Normal 2 3 2 2 2 2 4" xfId="6964" xr:uid="{FB33CCFA-5CC9-496E-B686-F47B7729DE24}"/>
    <cellStyle name="Normal 2 3 2 2 2 3" xfId="2033" xr:uid="{665BBDE8-4E90-4CFD-B932-0F4F5CDC62E3}"/>
    <cellStyle name="Normal 2 3 2 2 2 3 2" xfId="4843" xr:uid="{BE269B73-40A8-42C2-89DE-5B014C563BD9}"/>
    <cellStyle name="Normal 2 3 2 2 2 3 2 2" xfId="10479" xr:uid="{5A062124-9A3E-4F4A-AA04-4041A23BA812}"/>
    <cellStyle name="Normal 2 3 2 2 2 3 3" xfId="7669" xr:uid="{7C4D1E99-D3AF-4A6B-86D1-C0F2B0816472}"/>
    <cellStyle name="Normal 2 3 2 2 2 4" xfId="3442" xr:uid="{1780532B-411C-473D-BB87-BB4935DF6DDE}"/>
    <cellStyle name="Normal 2 3 2 2 2 4 2" xfId="9078" xr:uid="{28844405-604F-46F7-B367-64B423256DE7}"/>
    <cellStyle name="Normal 2 3 2 2 2 5" xfId="6268" xr:uid="{172F1B50-E999-4E12-A625-85BCC0DBC61F}"/>
    <cellStyle name="Normal 2 3 2 2 3" xfId="984" xr:uid="{A55F4615-4404-4247-B379-C62E220ED18C}"/>
    <cellStyle name="Normal 2 3 2 2 3 2" xfId="2385" xr:uid="{46567E16-C5C0-4EA1-A1ED-E807684B9035}"/>
    <cellStyle name="Normal 2 3 2 2 3 2 2" xfId="5195" xr:uid="{64A6F7A4-2959-4951-986B-537F145B5B27}"/>
    <cellStyle name="Normal 2 3 2 2 3 2 2 2" xfId="10831" xr:uid="{C5F1C88B-F76B-4840-9777-41406641B339}"/>
    <cellStyle name="Normal 2 3 2 2 3 2 3" xfId="8021" xr:uid="{86D6082C-71F3-4C4A-B41D-28075D0FFC52}"/>
    <cellStyle name="Normal 2 3 2 2 3 3" xfId="3794" xr:uid="{83723D67-FD65-4C57-815B-F8191CC1F638}"/>
    <cellStyle name="Normal 2 3 2 2 3 3 2" xfId="9430" xr:uid="{DE2172A2-92E8-43D8-B5EB-7E5535A29E37}"/>
    <cellStyle name="Normal 2 3 2 2 3 4" xfId="6620" xr:uid="{77E44E5A-B783-4C2D-9F95-62F1B85D8DCC}"/>
    <cellStyle name="Normal 2 3 2 2 4" xfId="1689" xr:uid="{3E44CA2A-BA73-42E1-AB52-90449E52B00A}"/>
    <cellStyle name="Normal 2 3 2 2 4 2" xfId="4499" xr:uid="{230F3D04-573F-4B45-9C30-0822E04079F5}"/>
    <cellStyle name="Normal 2 3 2 2 4 2 2" xfId="10135" xr:uid="{1789D9F9-37D2-4A62-9578-D7BB12A4CF53}"/>
    <cellStyle name="Normal 2 3 2 2 4 3" xfId="7325" xr:uid="{2C1811A0-E86D-4962-9C1A-31D8963CA2D4}"/>
    <cellStyle name="Normal 2 3 2 2 5" xfId="3098" xr:uid="{794875AA-8C19-4D6D-BC0B-D6D29D6CEA9F}"/>
    <cellStyle name="Normal 2 3 2 2 5 2" xfId="8734" xr:uid="{7491580B-D484-4405-BB15-98D6D159EB96}"/>
    <cellStyle name="Normal 2 3 2 2 6" xfId="5924" xr:uid="{392ED2D2-548F-4B7A-AF2B-811995FA581F}"/>
    <cellStyle name="Normal 2 3 2 3" xfId="460" xr:uid="{42C068D0-66C9-4B93-A7DF-FF1DB07108F4}"/>
    <cellStyle name="Normal 2 3 2 3 2" xfId="1156" xr:uid="{74404CAE-F710-49AE-8B8C-3AFAA6C5AD0D}"/>
    <cellStyle name="Normal 2 3 2 3 2 2" xfId="2557" xr:uid="{AA77B5A7-FC85-4F67-A8D1-86EEF6857F72}"/>
    <cellStyle name="Normal 2 3 2 3 2 2 2" xfId="5367" xr:uid="{71696329-6E89-498A-B60A-548E9007B2A1}"/>
    <cellStyle name="Normal 2 3 2 3 2 2 2 2" xfId="11003" xr:uid="{2777C076-7F58-49BB-9650-8BADC453F664}"/>
    <cellStyle name="Normal 2 3 2 3 2 2 3" xfId="8193" xr:uid="{5451F346-D859-49F3-83FA-84537C0766A2}"/>
    <cellStyle name="Normal 2 3 2 3 2 3" xfId="3966" xr:uid="{FBCCD8C1-FC0A-47D0-8327-77EA7D205698}"/>
    <cellStyle name="Normal 2 3 2 3 2 3 2" xfId="9602" xr:uid="{8E7DA98E-FD0C-4441-A463-24619A00901A}"/>
    <cellStyle name="Normal 2 3 2 3 2 4" xfId="6792" xr:uid="{92BD7459-9927-4573-9E4A-A04F8BEDA241}"/>
    <cellStyle name="Normal 2 3 2 3 3" xfId="1861" xr:uid="{83FDCF0E-AFE8-4EB0-B98B-3FDBDC0B3362}"/>
    <cellStyle name="Normal 2 3 2 3 3 2" xfId="4671" xr:uid="{983EA490-AB2C-49CD-B10D-E925AA219785}"/>
    <cellStyle name="Normal 2 3 2 3 3 2 2" xfId="10307" xr:uid="{D36630F3-4058-4B3D-9649-7F85A81CBF71}"/>
    <cellStyle name="Normal 2 3 2 3 3 3" xfId="7497" xr:uid="{287F4EAF-3649-4F10-9300-BE7BFFE336FF}"/>
    <cellStyle name="Normal 2 3 2 3 4" xfId="3270" xr:uid="{2A3270D8-23F5-4B8F-A85C-72E00F3A04D7}"/>
    <cellStyle name="Normal 2 3 2 3 4 2" xfId="8906" xr:uid="{906CD1FF-D30C-4476-AA6F-702D04A207DB}"/>
    <cellStyle name="Normal 2 3 2 3 5" xfId="6096" xr:uid="{59F34B93-558F-4CE7-8220-F8FB06A2C933}"/>
    <cellStyle name="Normal 2 3 2 4" xfId="812" xr:uid="{8F5487F4-ECCA-460E-804E-5BFE932CCF2A}"/>
    <cellStyle name="Normal 2 3 2 4 2" xfId="2213" xr:uid="{0B383BA0-C104-4528-A068-083C73848A2D}"/>
    <cellStyle name="Normal 2 3 2 4 2 2" xfId="5023" xr:uid="{F0DCD725-3399-4304-871A-BD564C8BF508}"/>
    <cellStyle name="Normal 2 3 2 4 2 2 2" xfId="10659" xr:uid="{0FAE4EB3-B72A-4B13-BF0D-AF0AA26CB58D}"/>
    <cellStyle name="Normal 2 3 2 4 2 3" xfId="7849" xr:uid="{04DC2F2C-EB56-4BC3-A5A7-7F6589813D5B}"/>
    <cellStyle name="Normal 2 3 2 4 3" xfId="3622" xr:uid="{A3C9D809-FA34-4AE3-93BC-FC351F3E7AEC}"/>
    <cellStyle name="Normal 2 3 2 4 3 2" xfId="9258" xr:uid="{3421F007-EA6F-445E-9A0C-101BB2DC4566}"/>
    <cellStyle name="Normal 2 3 2 4 4" xfId="6448" xr:uid="{BA972138-663C-489A-9C95-B82270F8A934}"/>
    <cellStyle name="Normal 2 3 2 5" xfId="1517" xr:uid="{79C064C2-8EF0-42EE-8FA6-7846C64C5E39}"/>
    <cellStyle name="Normal 2 3 2 5 2" xfId="4327" xr:uid="{AD662C0D-1B92-46A5-80A8-4C8B902A0DF2}"/>
    <cellStyle name="Normal 2 3 2 5 2 2" xfId="9963" xr:uid="{93A6C8D2-26B0-435C-BE29-4A7B984D1ADD}"/>
    <cellStyle name="Normal 2 3 2 5 3" xfId="7153" xr:uid="{353F66B0-DB51-468E-8E57-6AEB4878FD97}"/>
    <cellStyle name="Normal 2 3 2 6" xfId="2926" xr:uid="{388B06DB-DE7E-44B9-AD6E-2E75380C0150}"/>
    <cellStyle name="Normal 2 3 2 6 2" xfId="8562" xr:uid="{318CAB10-C8AC-4436-81EA-EFD5763A5308}"/>
    <cellStyle name="Normal 2 3 2 7" xfId="5752" xr:uid="{2EF2D7F0-6410-4517-B923-EE97F2935791}"/>
    <cellStyle name="Normal 2 3 3" xfId="208" xr:uid="{710A0477-9157-47B2-9D86-E6487E64925A}"/>
    <cellStyle name="Normal 2 3 3 2" xfId="552" xr:uid="{7793F7E4-73B4-4ACB-A0CE-F63C530F0503}"/>
    <cellStyle name="Normal 2 3 3 2 2" xfId="1248" xr:uid="{BB236B48-DF97-4611-B2CB-705FDD45877D}"/>
    <cellStyle name="Normal 2 3 3 2 2 2" xfId="2649" xr:uid="{512B0E60-7C8E-4662-B3A0-07543031B2E2}"/>
    <cellStyle name="Normal 2 3 3 2 2 2 2" xfId="5459" xr:uid="{0E0889BC-EC34-4DC2-9DF7-802E881F5E6D}"/>
    <cellStyle name="Normal 2 3 3 2 2 2 2 2" xfId="11095" xr:uid="{99556DC2-D1DB-45FF-A6A3-A74909C221DA}"/>
    <cellStyle name="Normal 2 3 3 2 2 2 3" xfId="8285" xr:uid="{8DC27686-6713-47FE-AD73-8F7175DF95AF}"/>
    <cellStyle name="Normal 2 3 3 2 2 3" xfId="4058" xr:uid="{B4C3B4C1-2BEA-4B65-B19C-03A41347042E}"/>
    <cellStyle name="Normal 2 3 3 2 2 3 2" xfId="9694" xr:uid="{6DC15F6A-5C16-45EC-85D1-4E1A2510CD3A}"/>
    <cellStyle name="Normal 2 3 3 2 2 4" xfId="6884" xr:uid="{5B008BEB-B370-401C-AE00-D83862C25AD1}"/>
    <cellStyle name="Normal 2 3 3 2 3" xfId="1953" xr:uid="{CE0BB7B9-D487-4C3B-AE8B-03041D2553BC}"/>
    <cellStyle name="Normal 2 3 3 2 3 2" xfId="4763" xr:uid="{1AEED167-AA1E-4FE1-BE02-31CE1B4FB482}"/>
    <cellStyle name="Normal 2 3 3 2 3 2 2" xfId="10399" xr:uid="{CD7C7BAF-B048-4DAA-A2A1-ACF090080192}"/>
    <cellStyle name="Normal 2 3 3 2 3 3" xfId="7589" xr:uid="{98DDA1F3-981A-45FF-B318-A0EBE188FAAF}"/>
    <cellStyle name="Normal 2 3 3 2 4" xfId="3362" xr:uid="{E4CEF395-8FDD-4DD6-9E8E-203BAD0E29B0}"/>
    <cellStyle name="Normal 2 3 3 2 4 2" xfId="8998" xr:uid="{7A21E737-2FC4-4337-B682-0CF9E75C2E8F}"/>
    <cellStyle name="Normal 2 3 3 2 5" xfId="6188" xr:uid="{D305017A-0480-4007-9A19-6863283138EE}"/>
    <cellStyle name="Normal 2 3 3 3" xfId="904" xr:uid="{54987A5B-B2C4-409B-BB44-158EA4B41FC7}"/>
    <cellStyle name="Normal 2 3 3 3 2" xfId="2305" xr:uid="{32BAE881-805B-4665-BF58-A1F089F3AF4B}"/>
    <cellStyle name="Normal 2 3 3 3 2 2" xfId="5115" xr:uid="{A7174F84-ACF2-4F85-920D-39B8CDB63232}"/>
    <cellStyle name="Normal 2 3 3 3 2 2 2" xfId="10751" xr:uid="{99041FE7-C50D-4770-97D5-82BE9634CD74}"/>
    <cellStyle name="Normal 2 3 3 3 2 3" xfId="7941" xr:uid="{A0888CCF-5E86-491E-8AD7-1D7EE2949D0E}"/>
    <cellStyle name="Normal 2 3 3 3 3" xfId="3714" xr:uid="{FAF5403B-A099-4FA6-8B59-1A25C0E93407}"/>
    <cellStyle name="Normal 2 3 3 3 3 2" xfId="9350" xr:uid="{8FA04872-6340-4151-A5C9-166B136E644F}"/>
    <cellStyle name="Normal 2 3 3 3 4" xfId="6540" xr:uid="{787E979D-5A32-46A7-BC6C-F25B4BF86CBF}"/>
    <cellStyle name="Normal 2 3 3 4" xfId="1609" xr:uid="{9B3F7113-0F00-4CFE-8FB5-007898328580}"/>
    <cellStyle name="Normal 2 3 3 4 2" xfId="4419" xr:uid="{E268AE9B-C2A2-45EA-BE08-2E90CB65E88A}"/>
    <cellStyle name="Normal 2 3 3 4 2 2" xfId="10055" xr:uid="{002E794E-1605-4AAD-9D8D-F4A5252490B2}"/>
    <cellStyle name="Normal 2 3 3 4 3" xfId="7245" xr:uid="{1D87DA5B-8B19-400B-9F75-C37A15061329}"/>
    <cellStyle name="Normal 2 3 3 5" xfId="3018" xr:uid="{CF59E5B2-E847-4FE5-A4D8-EE261E62F50A}"/>
    <cellStyle name="Normal 2 3 3 5 2" xfId="8654" xr:uid="{7F062AA8-2D7D-4AEA-8703-5DAB4E7171AB}"/>
    <cellStyle name="Normal 2 3 3 6" xfId="5844" xr:uid="{4E099CBF-EC79-4375-AFB1-7F551797F5F6}"/>
    <cellStyle name="Normal 2 3 4" xfId="380" xr:uid="{B25E1FD9-F7AB-41FE-B20E-DD55951DB822}"/>
    <cellStyle name="Normal 2 3 4 2" xfId="1076" xr:uid="{1AB81CE5-F27D-4B26-97DF-E164114ECA60}"/>
    <cellStyle name="Normal 2 3 4 2 2" xfId="2477" xr:uid="{E914C1A1-32B1-4F71-84AB-6107F8D1155B}"/>
    <cellStyle name="Normal 2 3 4 2 2 2" xfId="5287" xr:uid="{56B71EA4-2135-4F87-BEB4-D2AC82F7A820}"/>
    <cellStyle name="Normal 2 3 4 2 2 2 2" xfId="10923" xr:uid="{6A3A4C16-4212-489D-B137-09A86AAEBA22}"/>
    <cellStyle name="Normal 2 3 4 2 2 3" xfId="8113" xr:uid="{9750A846-8A31-455F-8920-63124B2FA127}"/>
    <cellStyle name="Normal 2 3 4 2 3" xfId="3886" xr:uid="{B3442131-6A78-4669-BFC3-BF0B0E377A53}"/>
    <cellStyle name="Normal 2 3 4 2 3 2" xfId="9522" xr:uid="{ED452D72-E828-42F8-8D69-87FB547F3B72}"/>
    <cellStyle name="Normal 2 3 4 2 4" xfId="6712" xr:uid="{DCB294AA-0B9E-40FF-9B32-C0341F22A194}"/>
    <cellStyle name="Normal 2 3 4 3" xfId="1781" xr:uid="{3D13F846-1F30-473B-A8EE-2FEFC6ABC8FC}"/>
    <cellStyle name="Normal 2 3 4 3 2" xfId="4591" xr:uid="{1CAA24E1-B581-45C1-BD85-FAA9AC478A65}"/>
    <cellStyle name="Normal 2 3 4 3 2 2" xfId="10227" xr:uid="{0CA4885E-AD1B-47C7-B232-C26609D8DCA5}"/>
    <cellStyle name="Normal 2 3 4 3 3" xfId="7417" xr:uid="{717A12A8-8F1C-474A-836C-19B9E58E2E03}"/>
    <cellStyle name="Normal 2 3 4 4" xfId="3190" xr:uid="{98F46CEC-21D0-4490-AFFA-3F2A9CBF60FA}"/>
    <cellStyle name="Normal 2 3 4 4 2" xfId="8826" xr:uid="{E0A8EC33-C888-4E21-A3DC-337E697B11E9}"/>
    <cellStyle name="Normal 2 3 4 5" xfId="6016" xr:uid="{453DA91C-E458-4A86-B102-72C477C17DD0}"/>
    <cellStyle name="Normal 2 3 5" xfId="732" xr:uid="{34BFF751-BDA9-4498-AE26-832C5C617CB3}"/>
    <cellStyle name="Normal 2 3 5 2" xfId="2133" xr:uid="{161B5430-BAB5-4ABB-9CB0-6FE28C43223E}"/>
    <cellStyle name="Normal 2 3 5 2 2" xfId="4943" xr:uid="{E98880B2-E20A-42D9-A701-9DE5FBA7B594}"/>
    <cellStyle name="Normal 2 3 5 2 2 2" xfId="10579" xr:uid="{85466999-9E3E-4FF7-AEEC-E79290F06FD1}"/>
    <cellStyle name="Normal 2 3 5 2 3" xfId="7769" xr:uid="{631D69D7-5519-410B-B5A6-A3086F7971C8}"/>
    <cellStyle name="Normal 2 3 5 3" xfId="3542" xr:uid="{DEF77B49-3200-4D29-98A3-C923D7AB39B1}"/>
    <cellStyle name="Normal 2 3 5 3 2" xfId="9178" xr:uid="{2678A296-79CE-4E9F-9BAE-21CA6E221FE7}"/>
    <cellStyle name="Normal 2 3 5 4" xfId="6368" xr:uid="{4A3AC1AC-2BAE-47B7-9306-949482D90A4A}"/>
    <cellStyle name="Normal 2 3 6" xfId="1437" xr:uid="{6FEA9ECE-2BBF-4AD1-B322-6A5808D30F60}"/>
    <cellStyle name="Normal 2 3 6 2" xfId="4247" xr:uid="{6C0C043A-333A-4E95-9AD4-4D324C3AC7F4}"/>
    <cellStyle name="Normal 2 3 6 2 2" xfId="9883" xr:uid="{9EE8AE0B-06D0-4A57-88B1-524543045830}"/>
    <cellStyle name="Normal 2 3 6 3" xfId="7073" xr:uid="{3127E114-CC66-4F47-AB08-3BC3B7F019DC}"/>
    <cellStyle name="Normal 2 3 7" xfId="2846" xr:uid="{4A02B273-D974-438B-AB35-94E3DE2647AC}"/>
    <cellStyle name="Normal 2 3 7 2" xfId="8482" xr:uid="{7937779D-4DF7-4577-B156-05E37F968948}"/>
    <cellStyle name="Normal 2 3 8" xfId="5672" xr:uid="{26D0E168-B686-4DED-9A01-68853B8F07CB}"/>
    <cellStyle name="Normal 2 4" xfId="84" xr:uid="{E748B026-5D81-4E8F-A5F7-FBADCA847C2B}"/>
    <cellStyle name="Normal 2 4 2" xfId="256" xr:uid="{8CFE6806-BBF5-48DB-81D2-B215280D8BDC}"/>
    <cellStyle name="Normal 2 4 2 2" xfId="600" xr:uid="{19B5DAA6-14B2-4673-B52D-6FCA3478341F}"/>
    <cellStyle name="Normal 2 4 2 2 2" xfId="1296" xr:uid="{738D09BA-8701-4E16-B7B4-50DD472BCDEF}"/>
    <cellStyle name="Normal 2 4 2 2 2 2" xfId="2697" xr:uid="{FFDFE0CE-8C58-4292-ABEE-6970E678B735}"/>
    <cellStyle name="Normal 2 4 2 2 2 2 2" xfId="5507" xr:uid="{22311C5F-C538-493A-B863-91CE78F40E18}"/>
    <cellStyle name="Normal 2 4 2 2 2 2 2 2" xfId="11143" xr:uid="{41A66152-5223-42BC-9CE0-59DB84BD6480}"/>
    <cellStyle name="Normal 2 4 2 2 2 2 3" xfId="8333" xr:uid="{4203918F-F1BD-4F8C-8A5F-8301E6B7044C}"/>
    <cellStyle name="Normal 2 4 2 2 2 3" xfId="4106" xr:uid="{F5E28670-30C0-4E32-B01B-1A7CC1F47EFB}"/>
    <cellStyle name="Normal 2 4 2 2 2 3 2" xfId="9742" xr:uid="{4546107D-6538-469F-85B1-EE2FAAEBED65}"/>
    <cellStyle name="Normal 2 4 2 2 2 4" xfId="6932" xr:uid="{DC9BAEF0-E426-4A62-A3DE-E49FA28174CF}"/>
    <cellStyle name="Normal 2 4 2 2 3" xfId="2001" xr:uid="{CC4A82EE-40DD-460F-911B-A4769DE25BB1}"/>
    <cellStyle name="Normal 2 4 2 2 3 2" xfId="4811" xr:uid="{79584694-9C17-4F26-BF91-7547E0A43500}"/>
    <cellStyle name="Normal 2 4 2 2 3 2 2" xfId="10447" xr:uid="{A991445A-AA94-486D-B755-5314207A179A}"/>
    <cellStyle name="Normal 2 4 2 2 3 3" xfId="7637" xr:uid="{185D26D2-8F00-4E87-9C2B-84BB234238A7}"/>
    <cellStyle name="Normal 2 4 2 2 4" xfId="3410" xr:uid="{D95F3E2A-0DC7-4A2A-985A-CE1ED08667C3}"/>
    <cellStyle name="Normal 2 4 2 2 4 2" xfId="9046" xr:uid="{95BD0CB9-289D-4C32-AEA2-4AF041D7ACD1}"/>
    <cellStyle name="Normal 2 4 2 2 5" xfId="6236" xr:uid="{C4295A93-ACB2-4C9C-A805-FFB5C32F96E7}"/>
    <cellStyle name="Normal 2 4 2 3" xfId="952" xr:uid="{C7C9DC55-393C-4AD2-98CC-CE0DDF3B78FE}"/>
    <cellStyle name="Normal 2 4 2 3 2" xfId="2353" xr:uid="{1E0F7377-468B-4DA9-A05A-CF41B2DB9F44}"/>
    <cellStyle name="Normal 2 4 2 3 2 2" xfId="5163" xr:uid="{B5120A0B-25BD-4535-85C9-042CAF9B2EE9}"/>
    <cellStyle name="Normal 2 4 2 3 2 2 2" xfId="10799" xr:uid="{BA879CBF-E7D9-480C-9A36-69408946DEF0}"/>
    <cellStyle name="Normal 2 4 2 3 2 3" xfId="7989" xr:uid="{D0477501-6A57-4B06-A674-A3850A675A1D}"/>
    <cellStyle name="Normal 2 4 2 3 3" xfId="3762" xr:uid="{D81B05A0-9651-45C4-8318-6DE370AD2316}"/>
    <cellStyle name="Normal 2 4 2 3 3 2" xfId="9398" xr:uid="{15711B5B-A69A-46C5-B07B-20AC53BE5BC9}"/>
    <cellStyle name="Normal 2 4 2 3 4" xfId="6588" xr:uid="{73F723EC-6AE3-4FDA-9B67-5630B34A3EF0}"/>
    <cellStyle name="Normal 2 4 2 4" xfId="1657" xr:uid="{E387FFD3-C837-44DE-B727-648537771ECA}"/>
    <cellStyle name="Normal 2 4 2 4 2" xfId="4467" xr:uid="{30947C1D-9662-408E-83D6-CCB317FCB516}"/>
    <cellStyle name="Normal 2 4 2 4 2 2" xfId="10103" xr:uid="{153FDF26-B7E1-44D6-90B2-EDAEB0D997EC}"/>
    <cellStyle name="Normal 2 4 2 4 3" xfId="7293" xr:uid="{77AD45E8-B00E-4C9C-BCEF-13985D50295D}"/>
    <cellStyle name="Normal 2 4 2 5" xfId="3066" xr:uid="{27384ACD-154F-4F59-A5EC-70826188AE21}"/>
    <cellStyle name="Normal 2 4 2 5 2" xfId="8702" xr:uid="{BC9BC97A-E3D5-4089-B908-9A7D2D35CC45}"/>
    <cellStyle name="Normal 2 4 2 6" xfId="5892" xr:uid="{E2587EB8-85BE-4BDF-BDC2-A06D0371CB41}"/>
    <cellStyle name="Normal 2 4 3" xfId="428" xr:uid="{23B31763-50A8-4956-9025-CC81ADC6FDC5}"/>
    <cellStyle name="Normal 2 4 3 2" xfId="1124" xr:uid="{91CE1F5D-ED9F-450F-B30E-FEF4438F07A7}"/>
    <cellStyle name="Normal 2 4 3 2 2" xfId="2525" xr:uid="{924E92C2-09D5-492C-880D-0113CF0E47C4}"/>
    <cellStyle name="Normal 2 4 3 2 2 2" xfId="5335" xr:uid="{EBCF1118-A6D1-4FC3-805E-12E80DBE582B}"/>
    <cellStyle name="Normal 2 4 3 2 2 2 2" xfId="10971" xr:uid="{1CDA2F6F-CDEB-4A88-ABC1-D821C02CF060}"/>
    <cellStyle name="Normal 2 4 3 2 2 3" xfId="8161" xr:uid="{2E97D87F-6627-4307-B6E1-C3859C750FBF}"/>
    <cellStyle name="Normal 2 4 3 2 3" xfId="3934" xr:uid="{CF9AC1AA-99C1-4F34-8223-2B45181B544A}"/>
    <cellStyle name="Normal 2 4 3 2 3 2" xfId="9570" xr:uid="{DD642786-7616-4F04-8F62-32E94A074ECD}"/>
    <cellStyle name="Normal 2 4 3 2 4" xfId="6760" xr:uid="{3299A479-1A1D-4198-89B4-B6DDB09D1060}"/>
    <cellStyle name="Normal 2 4 3 3" xfId="1829" xr:uid="{D0EC1333-E2BC-463B-AD46-F89B7C88D15D}"/>
    <cellStyle name="Normal 2 4 3 3 2" xfId="4639" xr:uid="{A82EF055-2643-41EC-9E3F-EEADA1129A0F}"/>
    <cellStyle name="Normal 2 4 3 3 2 2" xfId="10275" xr:uid="{D67E9E5E-3D58-465D-86D8-145CC05914E5}"/>
    <cellStyle name="Normal 2 4 3 3 3" xfId="7465" xr:uid="{83DAC322-EF7A-4510-BAB9-2434DC420404}"/>
    <cellStyle name="Normal 2 4 3 4" xfId="3238" xr:uid="{1567E99F-B4B2-47B6-B3D7-69944D11FD0F}"/>
    <cellStyle name="Normal 2 4 3 4 2" xfId="8874" xr:uid="{0A069B50-EF11-4A4E-B2C8-B6E97D9DDD92}"/>
    <cellStyle name="Normal 2 4 3 5" xfId="6064" xr:uid="{A8279A14-7234-4E11-82EF-998E7EFDEC1A}"/>
    <cellStyle name="Normal 2 4 4" xfId="780" xr:uid="{BC0A18A3-DAA2-4CFD-91C3-10A042FFC95F}"/>
    <cellStyle name="Normal 2 4 4 2" xfId="2181" xr:uid="{8C4ED63E-8E73-4BB1-B798-C639F961134E}"/>
    <cellStyle name="Normal 2 4 4 2 2" xfId="4991" xr:uid="{6453FBA7-2938-4875-83C7-4B5DF87A52C2}"/>
    <cellStyle name="Normal 2 4 4 2 2 2" xfId="10627" xr:uid="{4FB9E802-652F-416C-961D-EFE511405B76}"/>
    <cellStyle name="Normal 2 4 4 2 3" xfId="7817" xr:uid="{2DE1913F-EC72-4AF5-BD6D-2685C19E0CAD}"/>
    <cellStyle name="Normal 2 4 4 3" xfId="3590" xr:uid="{76207419-C176-479C-A810-517C4FF11A8D}"/>
    <cellStyle name="Normal 2 4 4 3 2" xfId="9226" xr:uid="{35BDC6DF-5815-498E-A8C0-B035CD66C674}"/>
    <cellStyle name="Normal 2 4 4 4" xfId="6416" xr:uid="{2D46F7CF-0F4D-447B-9475-9B9CD128368B}"/>
    <cellStyle name="Normal 2 4 5" xfId="1485" xr:uid="{DB3EB104-1985-44EA-972D-03B4AE4B97CA}"/>
    <cellStyle name="Normal 2 4 5 2" xfId="4295" xr:uid="{E9CEE220-496D-4612-9BC0-D6F5D3528BDB}"/>
    <cellStyle name="Normal 2 4 5 2 2" xfId="9931" xr:uid="{0DEBA555-1EF1-4EAE-A348-68212AD92A4D}"/>
    <cellStyle name="Normal 2 4 5 3" xfId="7121" xr:uid="{0A7A9A7E-FCF9-4A68-BB4D-FCEFCB96E537}"/>
    <cellStyle name="Normal 2 4 6" xfId="2894" xr:uid="{09CD02E1-D10E-43ED-8AF0-785C60E5A8B3}"/>
    <cellStyle name="Normal 2 4 6 2" xfId="8530" xr:uid="{51DB8775-689F-41CD-A7F6-7C1F0078CCE1}"/>
    <cellStyle name="Normal 2 4 7" xfId="5720" xr:uid="{AFF9378E-06F0-4AC7-A7F5-F6C3AB0124F2}"/>
    <cellStyle name="Normal 2 5" xfId="176" xr:uid="{BFA1376E-EF2E-4BDC-B563-1DCC7981137F}"/>
    <cellStyle name="Normal 2 5 2" xfId="520" xr:uid="{CD57985D-4C33-4469-9BE6-30884D87F66F}"/>
    <cellStyle name="Normal 2 5 2 2" xfId="1216" xr:uid="{D70A6AFC-8769-4593-BD73-4F0CC54A548C}"/>
    <cellStyle name="Normal 2 5 2 2 2" xfId="2617" xr:uid="{D17B4FE4-038B-401D-B6ED-8EE8098EAF2E}"/>
    <cellStyle name="Normal 2 5 2 2 2 2" xfId="5427" xr:uid="{EF696879-4E99-409C-BCE8-CCFE105C24B2}"/>
    <cellStyle name="Normal 2 5 2 2 2 2 2" xfId="11063" xr:uid="{8A6E0945-D63D-42DE-AD1F-D66B83FA871E}"/>
    <cellStyle name="Normal 2 5 2 2 2 3" xfId="8253" xr:uid="{815BE545-5A22-4138-9F37-7940DDBFA801}"/>
    <cellStyle name="Normal 2 5 2 2 3" xfId="4026" xr:uid="{B895A8A2-2657-428B-A21C-9B107EB13B10}"/>
    <cellStyle name="Normal 2 5 2 2 3 2" xfId="9662" xr:uid="{B14E7BE9-EE8B-4D0E-8799-83434EA51B98}"/>
    <cellStyle name="Normal 2 5 2 2 4" xfId="6852" xr:uid="{C7209023-A70A-4532-BF48-4717002BF137}"/>
    <cellStyle name="Normal 2 5 2 3" xfId="1921" xr:uid="{68DFE5A6-A9E7-435A-93CB-26985F87378A}"/>
    <cellStyle name="Normal 2 5 2 3 2" xfId="4731" xr:uid="{72E56E42-074B-4506-9E99-481E46BF7DF4}"/>
    <cellStyle name="Normal 2 5 2 3 2 2" xfId="10367" xr:uid="{309FEA98-AC41-42C6-96EB-9A163B02E62D}"/>
    <cellStyle name="Normal 2 5 2 3 3" xfId="7557" xr:uid="{343BB9E8-584B-4C1F-8E41-EA2BDDA9F274}"/>
    <cellStyle name="Normal 2 5 2 4" xfId="3330" xr:uid="{4D8A2D11-C1CD-4656-AB6D-479B9B3A3F36}"/>
    <cellStyle name="Normal 2 5 2 4 2" xfId="8966" xr:uid="{4D391A0F-45B1-4FD7-A4B6-3E4563245199}"/>
    <cellStyle name="Normal 2 5 2 5" xfId="6156" xr:uid="{DE2607CA-7FAA-45B0-A3AB-1B8620A84E96}"/>
    <cellStyle name="Normal 2 5 3" xfId="872" xr:uid="{802A6622-1246-4380-9A4B-9DCE41D818CC}"/>
    <cellStyle name="Normal 2 5 3 2" xfId="2273" xr:uid="{B9C2862F-CFEF-41A8-93F5-BE85B0354CE5}"/>
    <cellStyle name="Normal 2 5 3 2 2" xfId="5083" xr:uid="{F835CF4D-197B-4EC5-9092-829DE3E5B5BC}"/>
    <cellStyle name="Normal 2 5 3 2 2 2" xfId="10719" xr:uid="{F2CBEE52-AB03-4504-B3D2-6D7A24E6E6F1}"/>
    <cellStyle name="Normal 2 5 3 2 3" xfId="7909" xr:uid="{1A722A37-D7CA-49ED-A337-BBBC0E797B69}"/>
    <cellStyle name="Normal 2 5 3 3" xfId="3682" xr:uid="{07002954-734E-4860-9176-32A1E4D1788B}"/>
    <cellStyle name="Normal 2 5 3 3 2" xfId="9318" xr:uid="{FAF2D064-9C32-4AC6-90C4-0B9C037FCA4B}"/>
    <cellStyle name="Normal 2 5 3 4" xfId="6508" xr:uid="{86CFA50C-033F-453C-BAC0-E1301B617DBE}"/>
    <cellStyle name="Normal 2 5 4" xfId="1577" xr:uid="{4AD56100-A0F3-4D7D-B6C8-6DD62E2C71AF}"/>
    <cellStyle name="Normal 2 5 4 2" xfId="4387" xr:uid="{4CCB84C5-665C-4A9F-BBF3-DCF74815CA83}"/>
    <cellStyle name="Normal 2 5 4 2 2" xfId="10023" xr:uid="{B011C41B-346B-4486-BF19-7B8858484E6C}"/>
    <cellStyle name="Normal 2 5 4 3" xfId="7213" xr:uid="{EF0B6D19-9035-4BD4-8AC0-25AC2DF6AF47}"/>
    <cellStyle name="Normal 2 5 5" xfId="2986" xr:uid="{A00F2D54-DB7D-4F03-AD67-78F2CE9991BC}"/>
    <cellStyle name="Normal 2 5 5 2" xfId="8622" xr:uid="{88849CAD-F711-4EAE-BF06-717D850D0F6C}"/>
    <cellStyle name="Normal 2 5 6" xfId="5812" xr:uid="{38FB885C-2616-40A3-9E9C-851FB3D915C0}"/>
    <cellStyle name="Normal 2 6" xfId="348" xr:uid="{F7F3E373-431D-403C-9ADF-4457DB43AB84}"/>
    <cellStyle name="Normal 2 6 2" xfId="1044" xr:uid="{9D32C4EE-0B4C-47F8-A5DF-8C0A7B4C1800}"/>
    <cellStyle name="Normal 2 6 2 2" xfId="2445" xr:uid="{641BE75A-ABF6-4262-BDA1-9E0F888AC3E0}"/>
    <cellStyle name="Normal 2 6 2 2 2" xfId="5255" xr:uid="{1E903ABC-D366-443C-9D7D-BA693E1C4C5D}"/>
    <cellStyle name="Normal 2 6 2 2 2 2" xfId="10891" xr:uid="{44F5453C-D005-49A6-A868-10F4736C16E4}"/>
    <cellStyle name="Normal 2 6 2 2 3" xfId="8081" xr:uid="{D23AB86C-5519-451E-A55D-ABF98967DF2D}"/>
    <cellStyle name="Normal 2 6 2 3" xfId="3854" xr:uid="{27594FD5-D748-4D88-8B22-BFB29310F3A6}"/>
    <cellStyle name="Normal 2 6 2 3 2" xfId="9490" xr:uid="{DA975F2F-37BD-479B-89C0-9D11F95CB147}"/>
    <cellStyle name="Normal 2 6 2 4" xfId="6680" xr:uid="{968F769E-9075-45DE-BFFD-4B6ABA9A847F}"/>
    <cellStyle name="Normal 2 6 3" xfId="1749" xr:uid="{201F5A63-2F71-409C-95CC-03F614FF1FDF}"/>
    <cellStyle name="Normal 2 6 3 2" xfId="4559" xr:uid="{8B9DB624-4A24-4007-9E1D-C2245DE0AB45}"/>
    <cellStyle name="Normal 2 6 3 2 2" xfId="10195" xr:uid="{71F6F314-668E-43B8-B60B-6B89EA015E7B}"/>
    <cellStyle name="Normal 2 6 3 3" xfId="7385" xr:uid="{7838497C-8709-4DF3-A30C-9A3ECD0319E3}"/>
    <cellStyle name="Normal 2 6 4" xfId="3158" xr:uid="{11E61BDB-7C06-44A1-9541-D66ECF140FEC}"/>
    <cellStyle name="Normal 2 6 4 2" xfId="8794" xr:uid="{8C54FDCC-FAAE-45C9-8490-61461F39B687}"/>
    <cellStyle name="Normal 2 6 5" xfId="5984" xr:uid="{0A48E2FF-FD34-4092-899C-9F4B07E5F454}"/>
    <cellStyle name="Normal 2 7" xfId="700" xr:uid="{05AD1EE7-5568-469D-8832-131A808D1471}"/>
    <cellStyle name="Normal 2 7 2" xfId="2101" xr:uid="{45567C22-9068-4E39-B386-DDF01A02B042}"/>
    <cellStyle name="Normal 2 7 2 2" xfId="4911" xr:uid="{245BDADF-E2B6-440D-A273-AEF277532C5A}"/>
    <cellStyle name="Normal 2 7 2 2 2" xfId="10547" xr:uid="{9F676B6C-5404-41F3-A3B8-961DCF7B4D66}"/>
    <cellStyle name="Normal 2 7 2 3" xfId="7737" xr:uid="{DA6E655C-81E3-4192-9378-278F4AF595AB}"/>
    <cellStyle name="Normal 2 7 3" xfId="3510" xr:uid="{9BED1BBF-1FD3-4A35-9702-20CE00403A1E}"/>
    <cellStyle name="Normal 2 7 3 2" xfId="9146" xr:uid="{E13E5362-6EA7-407D-9DAA-0BAECBC97D3B}"/>
    <cellStyle name="Normal 2 7 4" xfId="6336" xr:uid="{66C851A8-E425-4B33-B6AD-D8165BBCC866}"/>
    <cellStyle name="Normal 2 8" xfId="1405" xr:uid="{4F22AEF6-AC17-4E26-ABB9-A261BE8BCDA6}"/>
    <cellStyle name="Normal 2 8 2" xfId="4215" xr:uid="{E79C6288-18CE-45A3-8B2D-3C43DAFA30F8}"/>
    <cellStyle name="Normal 2 8 2 2" xfId="9851" xr:uid="{B996B695-6603-46D5-AE95-DDB06B7FCD48}"/>
    <cellStyle name="Normal 2 8 3" xfId="7041" xr:uid="{EFBB2082-4585-4B5B-9B34-9C569F6873F1}"/>
    <cellStyle name="Normal 2 9" xfId="2814" xr:uid="{3AD0776E-532D-4C58-B666-DE5FA330F1C3}"/>
    <cellStyle name="Normal 2 9 2" xfId="8450" xr:uid="{DE15D36B-2112-4A37-93C8-1876B8311FD1}"/>
    <cellStyle name="Normal 20" xfId="81" xr:uid="{4E4F79E0-CD8C-4BAF-BED9-6AB9EDBFB71A}"/>
    <cellStyle name="Normal 20 2" xfId="253" xr:uid="{52079598-6E8E-48E2-9299-883D42C056B6}"/>
    <cellStyle name="Normal 20 2 2" xfId="597" xr:uid="{532751C0-9A6E-47C3-A783-AA0788050B5C}"/>
    <cellStyle name="Normal 20 2 2 2" xfId="1293" xr:uid="{8FB65E2D-7F6A-4226-91AD-78C02EC1F09F}"/>
    <cellStyle name="Normal 20 2 2 2 2" xfId="2694" xr:uid="{BE51AA91-7508-4C89-9D71-7B4A1518E063}"/>
    <cellStyle name="Normal 20 2 2 2 2 2" xfId="5504" xr:uid="{6EABD0CA-0D22-4759-ADC6-6D853529C84E}"/>
    <cellStyle name="Normal 20 2 2 2 2 2 2" xfId="11140" xr:uid="{ED015ADF-3EA2-486F-A3C8-5AB0BFA43D75}"/>
    <cellStyle name="Normal 20 2 2 2 2 3" xfId="8330" xr:uid="{4186266F-6905-4781-A4D8-B65E54CC804A}"/>
    <cellStyle name="Normal 20 2 2 2 3" xfId="4103" xr:uid="{5835B3BA-A615-4A28-A2A2-36E377132FA6}"/>
    <cellStyle name="Normal 20 2 2 2 3 2" xfId="9739" xr:uid="{A031F816-2429-4F68-9A99-A007F7604FB5}"/>
    <cellStyle name="Normal 20 2 2 2 4" xfId="6929" xr:uid="{8F961B3A-0F98-4EC0-BB2A-9C9D25E0B6B0}"/>
    <cellStyle name="Normal 20 2 2 3" xfId="1998" xr:uid="{3A3DD503-DAE7-4FEB-8C49-BA712A1DC4FD}"/>
    <cellStyle name="Normal 20 2 2 3 2" xfId="4808" xr:uid="{BFE8654A-94D8-422A-B2F9-8249824C5E51}"/>
    <cellStyle name="Normal 20 2 2 3 2 2" xfId="10444" xr:uid="{00DB5571-29FD-4F15-8452-230C33076931}"/>
    <cellStyle name="Normal 20 2 2 3 3" xfId="7634" xr:uid="{E03B2A65-45D5-49A5-B408-BBC87ADF1AA2}"/>
    <cellStyle name="Normal 20 2 2 4" xfId="3407" xr:uid="{473F96A6-B3EB-47F5-B26D-1C33B81BE57A}"/>
    <cellStyle name="Normal 20 2 2 4 2" xfId="9043" xr:uid="{0DD21F96-55FD-4DE4-A6A6-71C80E56D984}"/>
    <cellStyle name="Normal 20 2 2 5" xfId="6233" xr:uid="{F4BD0A1B-530F-463E-BEF9-319BB96E535C}"/>
    <cellStyle name="Normal 20 2 3" xfId="949" xr:uid="{79ECBF00-78A2-438E-8F54-4A69294DCEC3}"/>
    <cellStyle name="Normal 20 2 3 2" xfId="2350" xr:uid="{F953BA38-27ED-401C-B3A1-0DF5C5D3204C}"/>
    <cellStyle name="Normal 20 2 3 2 2" xfId="5160" xr:uid="{FA2DA1D8-B620-4C76-B419-9ABD9A484B8D}"/>
    <cellStyle name="Normal 20 2 3 2 2 2" xfId="10796" xr:uid="{8F18E503-FFA5-41E8-981C-78215EEBC773}"/>
    <cellStyle name="Normal 20 2 3 2 3" xfId="7986" xr:uid="{4E793462-88C6-43C7-81E0-99AEF33B2B46}"/>
    <cellStyle name="Normal 20 2 3 3" xfId="3759" xr:uid="{2C8BEA5B-1431-48CD-BD5A-DCF76E238AB2}"/>
    <cellStyle name="Normal 20 2 3 3 2" xfId="9395" xr:uid="{5B1E3B25-3E16-4729-8BD5-D4F3A728E13F}"/>
    <cellStyle name="Normal 20 2 3 4" xfId="6585" xr:uid="{9FA535E1-7C98-4FBC-B783-4EACDD549AAB}"/>
    <cellStyle name="Normal 20 2 4" xfId="1654" xr:uid="{7420BFEC-E2BB-488E-9DE1-F53CAEB9F9DD}"/>
    <cellStyle name="Normal 20 2 4 2" xfId="4464" xr:uid="{C31B9B02-C6A6-4CF2-A864-644E94158F41}"/>
    <cellStyle name="Normal 20 2 4 2 2" xfId="10100" xr:uid="{259856FC-FF9E-41B9-830E-9530D5A377D3}"/>
    <cellStyle name="Normal 20 2 4 3" xfId="7290" xr:uid="{85C048A8-02D8-456A-96A7-FAE1DFA3452D}"/>
    <cellStyle name="Normal 20 2 5" xfId="3063" xr:uid="{C6BB6551-6F4E-45F5-9A9E-855300210D83}"/>
    <cellStyle name="Normal 20 2 5 2" xfId="8699" xr:uid="{DD9BE8B3-E2BD-4B3C-AE38-8FBCA64E9BAD}"/>
    <cellStyle name="Normal 20 2 6" xfId="5889" xr:uid="{9F2FB70A-9DA0-40AC-9E16-739659739AD9}"/>
    <cellStyle name="Normal 20 3" xfId="425" xr:uid="{DB3EF93A-B470-4086-9895-69DD81ECBE6A}"/>
    <cellStyle name="Normal 20 3 2" xfId="1121" xr:uid="{6289C8F7-8C80-4873-99E7-A6BB4F2A69F4}"/>
    <cellStyle name="Normal 20 3 2 2" xfId="2522" xr:uid="{5C688579-08B8-4F9A-A23F-79B5D6B8778A}"/>
    <cellStyle name="Normal 20 3 2 2 2" xfId="5332" xr:uid="{887E047F-5F05-425E-8819-29FD5A2EB036}"/>
    <cellStyle name="Normal 20 3 2 2 2 2" xfId="10968" xr:uid="{0CE5791D-8FF7-4FE1-9807-95DB0FB92A58}"/>
    <cellStyle name="Normal 20 3 2 2 3" xfId="8158" xr:uid="{F615D634-7437-489F-B8C3-72A13583C155}"/>
    <cellStyle name="Normal 20 3 2 3" xfId="3931" xr:uid="{AE7D6135-2BAC-4BC5-84E8-B5D136D8E898}"/>
    <cellStyle name="Normal 20 3 2 3 2" xfId="9567" xr:uid="{A88704FE-B287-4F16-B89A-B45E7D7DA292}"/>
    <cellStyle name="Normal 20 3 2 4" xfId="6757" xr:uid="{94F8FB7B-207A-410C-87F1-7CBC9ACEA116}"/>
    <cellStyle name="Normal 20 3 3" xfId="1826" xr:uid="{984EC69B-D168-42AF-877B-C3E5245B8FC7}"/>
    <cellStyle name="Normal 20 3 3 2" xfId="4636" xr:uid="{8441B79E-04AD-4051-BA64-05BF452BE4D0}"/>
    <cellStyle name="Normal 20 3 3 2 2" xfId="10272" xr:uid="{AABE3930-3629-416C-B56E-87BD62B0D90F}"/>
    <cellStyle name="Normal 20 3 3 3" xfId="7462" xr:uid="{900BAD26-6C04-42E1-A290-5A8E68164741}"/>
    <cellStyle name="Normal 20 3 4" xfId="3235" xr:uid="{785A1DF8-74D9-44A2-A7B7-9D20993C93B8}"/>
    <cellStyle name="Normal 20 3 4 2" xfId="8871" xr:uid="{73DB5A11-CBAB-48C0-B2BE-7F4D000C810F}"/>
    <cellStyle name="Normal 20 3 5" xfId="6061" xr:uid="{7B1C282D-B489-4FDF-A59F-16EDEE3A85D1}"/>
    <cellStyle name="Normal 20 4" xfId="777" xr:uid="{E8303205-F6E0-4F15-B413-2A899F119AAE}"/>
    <cellStyle name="Normal 20 4 2" xfId="2178" xr:uid="{41623026-C18E-4255-A67A-ED77DE9C41AD}"/>
    <cellStyle name="Normal 20 4 2 2" xfId="4988" xr:uid="{66DE6C31-6704-4E43-8E7E-1D30FDFF3048}"/>
    <cellStyle name="Normal 20 4 2 2 2" xfId="10624" xr:uid="{C7C0800F-7DBD-4404-8B1A-5F5F15F23BC0}"/>
    <cellStyle name="Normal 20 4 2 3" xfId="7814" xr:uid="{BFBEEAEE-7400-46EA-9178-BB1338ECEC58}"/>
    <cellStyle name="Normal 20 4 3" xfId="3587" xr:uid="{15BFA8D7-6AB6-4531-AB3F-6141BF098E20}"/>
    <cellStyle name="Normal 20 4 3 2" xfId="9223" xr:uid="{046DE1A3-AF58-4FE2-916D-17C36D7C399A}"/>
    <cellStyle name="Normal 20 4 4" xfId="6413" xr:uid="{F99D8B34-A55D-45EE-B6F4-6E793C556B13}"/>
    <cellStyle name="Normal 20 5" xfId="1482" xr:uid="{6FCAE573-A743-4E3B-8D54-BF22C217656B}"/>
    <cellStyle name="Normal 20 5 2" xfId="4292" xr:uid="{6485AC90-0339-4BA7-BC8C-495D9814A51C}"/>
    <cellStyle name="Normal 20 5 2 2" xfId="9928" xr:uid="{AA1C33C8-1B9E-4098-ADC7-3C9209194CBE}"/>
    <cellStyle name="Normal 20 5 3" xfId="7118" xr:uid="{229F8692-E43C-4E55-AC5C-28F392845FEB}"/>
    <cellStyle name="Normal 20 6" xfId="2891" xr:uid="{12F106D9-AC83-4E81-B1D2-E3EE7761A2C7}"/>
    <cellStyle name="Normal 20 6 2" xfId="8527" xr:uid="{072E5A40-873F-47F9-82D7-2F525A76C37C}"/>
    <cellStyle name="Normal 20 7" xfId="5717" xr:uid="{C7211F83-2960-40BB-8CE4-2DFD4ABE6DB5}"/>
    <cellStyle name="Normal 21" xfId="162" xr:uid="{A16153B6-F7ED-4B01-959A-07130AF0BDC5}"/>
    <cellStyle name="Normal 21 2" xfId="334" xr:uid="{F716E1F5-4B6D-4F30-B926-E5253783C4D9}"/>
    <cellStyle name="Normal 21 2 2" xfId="678" xr:uid="{1656DC84-DCA9-4AE9-B6ED-F1EEBEF3B3E1}"/>
    <cellStyle name="Normal 21 2 2 2" xfId="1374" xr:uid="{DAF8A535-1A92-4B88-8776-EE7DCFDA015E}"/>
    <cellStyle name="Normal 21 2 2 2 2" xfId="2775" xr:uid="{21B4B35A-BBCA-4477-9AA0-43C14B865CF9}"/>
    <cellStyle name="Normal 21 2 2 2 2 2" xfId="5585" xr:uid="{3040668E-7E45-4C0C-9EE7-764438FF91AD}"/>
    <cellStyle name="Normal 21 2 2 2 2 2 2" xfId="11221" xr:uid="{72215E0D-9DED-47F7-ADF1-DED1F9819518}"/>
    <cellStyle name="Normal 21 2 2 2 2 3" xfId="8411" xr:uid="{BE25B119-BDEA-484D-B3D1-6698641A2CD4}"/>
    <cellStyle name="Normal 21 2 2 2 3" xfId="4184" xr:uid="{F527325A-F0A4-4EB6-9259-5CC53F737A56}"/>
    <cellStyle name="Normal 21 2 2 2 3 2" xfId="9820" xr:uid="{04F20524-A796-472C-96FB-DF3EB6E3A7D6}"/>
    <cellStyle name="Normal 21 2 2 2 4" xfId="7010" xr:uid="{88AC2525-D29F-45D2-B392-CB4D6A5F2849}"/>
    <cellStyle name="Normal 21 2 2 3" xfId="2079" xr:uid="{1C8A88AA-BB0D-4091-A761-8CDC26D3DA51}"/>
    <cellStyle name="Normal 21 2 2 3 2" xfId="4889" xr:uid="{F5766651-AA97-46A7-AD07-7157695B1F7A}"/>
    <cellStyle name="Normal 21 2 2 3 2 2" xfId="10525" xr:uid="{355F528A-288F-4E42-8B49-58E1468267D8}"/>
    <cellStyle name="Normal 21 2 2 3 3" xfId="7715" xr:uid="{78174220-9604-4DE9-9B84-4DEAA71A114F}"/>
    <cellStyle name="Normal 21 2 2 4" xfId="3488" xr:uid="{FBD7E9E2-4143-4561-8FAB-BCA400D627E3}"/>
    <cellStyle name="Normal 21 2 2 4 2" xfId="9124" xr:uid="{A84C171B-B7B9-4A30-BBCE-35104D952197}"/>
    <cellStyle name="Normal 21 2 2 5" xfId="6314" xr:uid="{F9573EB5-73CE-4FBF-893A-CF4739F34B96}"/>
    <cellStyle name="Normal 21 2 3" xfId="1030" xr:uid="{B1051EF6-4326-4E88-AEB5-03F6B1DF46A1}"/>
    <cellStyle name="Normal 21 2 3 2" xfId="2431" xr:uid="{0D66027D-C91A-4DD3-8A57-935258BB6FBF}"/>
    <cellStyle name="Normal 21 2 3 2 2" xfId="5241" xr:uid="{E47DEB00-D0FC-453F-BF96-005AF194F259}"/>
    <cellStyle name="Normal 21 2 3 2 2 2" xfId="10877" xr:uid="{109BB8B8-4405-4A73-A30F-0A0F2A2EFDE3}"/>
    <cellStyle name="Normal 21 2 3 2 3" xfId="8067" xr:uid="{4D02B68F-CE3B-47ED-AAD2-952BC4F82168}"/>
    <cellStyle name="Normal 21 2 3 3" xfId="3840" xr:uid="{D85275BE-F906-4335-8A06-3331693C359A}"/>
    <cellStyle name="Normal 21 2 3 3 2" xfId="9476" xr:uid="{C658D2F5-3878-49E3-8313-063EF72E9A44}"/>
    <cellStyle name="Normal 21 2 3 4" xfId="6666" xr:uid="{CBE0D0C8-E9D4-4912-9352-48FCC8A454E7}"/>
    <cellStyle name="Normal 21 2 4" xfId="1735" xr:uid="{C22AE883-72C9-47D6-9977-5DBA2C18F48F}"/>
    <cellStyle name="Normal 21 2 4 2" xfId="4545" xr:uid="{3A15B774-886F-49DD-9E94-F56226E1F1EF}"/>
    <cellStyle name="Normal 21 2 4 2 2" xfId="10181" xr:uid="{1DA25ECA-A9BE-4E94-817F-A9D914339C3B}"/>
    <cellStyle name="Normal 21 2 4 3" xfId="7371" xr:uid="{6613CDE6-2081-4D99-B0CC-CFCB784FB8C5}"/>
    <cellStyle name="Normal 21 2 5" xfId="3144" xr:uid="{E35300EE-1ECE-4310-9840-ACE7D9B249AB}"/>
    <cellStyle name="Normal 21 2 5 2" xfId="8780" xr:uid="{71AD372B-0A78-466D-AFDD-8D7D3F33816E}"/>
    <cellStyle name="Normal 21 2 6" xfId="5970" xr:uid="{667FEEDA-97DE-4D6E-9CFD-F9C619949311}"/>
    <cellStyle name="Normal 21 3" xfId="506" xr:uid="{BCA7B60F-687B-462C-BB9F-C099B234E719}"/>
    <cellStyle name="Normal 21 3 2" xfId="1202" xr:uid="{4A2A9BBF-D6C8-41CD-AEF9-730D645A348E}"/>
    <cellStyle name="Normal 21 3 2 2" xfId="2603" xr:uid="{3539188D-217A-4F71-8171-518DEB3ED6B1}"/>
    <cellStyle name="Normal 21 3 2 2 2" xfId="5413" xr:uid="{3002BCF0-E345-4187-9CE0-BBE94DECCF7D}"/>
    <cellStyle name="Normal 21 3 2 2 2 2" xfId="11049" xr:uid="{39D41073-65D0-4276-854A-2DF77190CC33}"/>
    <cellStyle name="Normal 21 3 2 2 3" xfId="8239" xr:uid="{0FCCF38E-5AA8-461C-A364-E870A163D80A}"/>
    <cellStyle name="Normal 21 3 2 3" xfId="4012" xr:uid="{6CFC4E31-0442-41D4-8B92-AD2CF1B7C6D9}"/>
    <cellStyle name="Normal 21 3 2 3 2" xfId="9648" xr:uid="{56B3FB5C-9CA9-42C0-8D6D-E1AED01C275E}"/>
    <cellStyle name="Normal 21 3 2 4" xfId="6838" xr:uid="{ECE8CD4E-FF79-4D6E-8679-4408B29847E6}"/>
    <cellStyle name="Normal 21 3 3" xfId="1907" xr:uid="{5766E683-B987-42AD-BBDA-2EA9E11B69E6}"/>
    <cellStyle name="Normal 21 3 3 2" xfId="4717" xr:uid="{6E4C0770-7C19-43EE-8706-738C72F92D7A}"/>
    <cellStyle name="Normal 21 3 3 2 2" xfId="10353" xr:uid="{25290EF0-9719-444F-922B-3D4A07B4AEDB}"/>
    <cellStyle name="Normal 21 3 3 3" xfId="7543" xr:uid="{125C350A-270D-44AC-BF24-7414EA4E0F67}"/>
    <cellStyle name="Normal 21 3 4" xfId="3316" xr:uid="{F104B1D9-56EA-461F-9B3E-5E221C37D4D9}"/>
    <cellStyle name="Normal 21 3 4 2" xfId="8952" xr:uid="{B1B71D66-9A0B-4638-8B48-91F90FFAD7C8}"/>
    <cellStyle name="Normal 21 3 5" xfId="6142" xr:uid="{1EB4C636-B5C4-4332-BB5C-0EF18D26B101}"/>
    <cellStyle name="Normal 21 4" xfId="858" xr:uid="{329BECBB-D327-4F1A-B34F-1CA8FCEA424C}"/>
    <cellStyle name="Normal 21 4 2" xfId="2259" xr:uid="{1F75036E-FD64-463C-AFA8-E081C813FD64}"/>
    <cellStyle name="Normal 21 4 2 2" xfId="5069" xr:uid="{CCD0EC95-88CF-4023-8ADC-724CB37374BD}"/>
    <cellStyle name="Normal 21 4 2 2 2" xfId="10705" xr:uid="{58F44C8B-527F-4181-9F54-66E826B591F7}"/>
    <cellStyle name="Normal 21 4 2 3" xfId="7895" xr:uid="{78C15E32-6FF0-4759-869E-33D53E0CC989}"/>
    <cellStyle name="Normal 21 4 3" xfId="3668" xr:uid="{B387B7C1-90DB-40B0-B1EF-DA073492D2D7}"/>
    <cellStyle name="Normal 21 4 3 2" xfId="9304" xr:uid="{ADB27C53-FB5A-4C84-8B3B-FC92435E50C6}"/>
    <cellStyle name="Normal 21 4 4" xfId="6494" xr:uid="{1C0F4838-2132-4678-9029-F127F9B4F8D1}"/>
    <cellStyle name="Normal 21 5" xfId="1563" xr:uid="{D2D9D8A4-A4F3-43A6-967E-F6E8C638F784}"/>
    <cellStyle name="Normal 21 5 2" xfId="4373" xr:uid="{868284E4-56DF-41AA-AD0A-3CEB56ED048A}"/>
    <cellStyle name="Normal 21 5 2 2" xfId="10009" xr:uid="{18446AD4-8AD1-4705-9B15-853D57C0612E}"/>
    <cellStyle name="Normal 21 5 3" xfId="7199" xr:uid="{326F03B4-D31A-44DC-822D-AB8BE8401DCC}"/>
    <cellStyle name="Normal 21 6" xfId="2972" xr:uid="{0362727F-B0EF-4719-AF50-C357745DE509}"/>
    <cellStyle name="Normal 21 6 2" xfId="8608" xr:uid="{C31E55E9-3BF5-4A5B-B997-6D559F5B5B9B}"/>
    <cellStyle name="Normal 21 7" xfId="5798" xr:uid="{37CEECEB-89DA-478E-8A3F-51D1A00C8038}"/>
    <cellStyle name="Normal 22" xfId="164" xr:uid="{B6CA95D4-CDFC-4A77-82E6-F03A86E9EA0D}"/>
    <cellStyle name="Normal 22 2" xfId="336" xr:uid="{8E0FFA4B-5B69-4AEF-AD98-4E42BC728AB9}"/>
    <cellStyle name="Normal 22 2 2" xfId="680" xr:uid="{79E773C8-2201-463B-9B74-0C6608116EC1}"/>
    <cellStyle name="Normal 22 2 2 2" xfId="1376" xr:uid="{2F6113C0-890D-4E38-A2B5-EECF63D7F3AB}"/>
    <cellStyle name="Normal 22 2 2 2 2" xfId="2777" xr:uid="{C561F779-F75D-4E9C-8173-1D3173C787E0}"/>
    <cellStyle name="Normal 22 2 2 2 2 2" xfId="5587" xr:uid="{70669C38-F71A-40A1-A43A-859CC0227B4E}"/>
    <cellStyle name="Normal 22 2 2 2 2 2 2" xfId="11223" xr:uid="{ADD2349D-7153-4648-8107-119DDBB1EB1D}"/>
    <cellStyle name="Normal 22 2 2 2 2 3" xfId="8413" xr:uid="{23C5E84F-E6CB-4931-A33B-20E30F2355CE}"/>
    <cellStyle name="Normal 22 2 2 2 3" xfId="4186" xr:uid="{82F9914D-2B78-4145-A98D-D943CCC27884}"/>
    <cellStyle name="Normal 22 2 2 2 3 2" xfId="9822" xr:uid="{B54CC11D-66EA-454B-8A42-68DD47A3CB60}"/>
    <cellStyle name="Normal 22 2 2 2 4" xfId="7012" xr:uid="{FDD7ACC9-0A1D-4CED-84D9-ADE38EA9B46F}"/>
    <cellStyle name="Normal 22 2 2 3" xfId="2081" xr:uid="{0273D3DA-DA24-4E74-A095-6A4B3F6451F6}"/>
    <cellStyle name="Normal 22 2 2 3 2" xfId="4891" xr:uid="{73627141-3760-4C78-91F8-C626C10A0CC7}"/>
    <cellStyle name="Normal 22 2 2 3 2 2" xfId="10527" xr:uid="{732A0160-DE7C-4350-9BD3-DF78861DE9EA}"/>
    <cellStyle name="Normal 22 2 2 3 3" xfId="7717" xr:uid="{D9B70721-73E9-429A-9E01-92133ECEB574}"/>
    <cellStyle name="Normal 22 2 2 4" xfId="3490" xr:uid="{2FD40D4B-19DB-4E57-9C0D-DA4E0A92DC6D}"/>
    <cellStyle name="Normal 22 2 2 4 2" xfId="9126" xr:uid="{02A4608B-1D52-4C71-A327-1ED9FBB72879}"/>
    <cellStyle name="Normal 22 2 2 5" xfId="6316" xr:uid="{DA3D1804-60ED-4561-BABD-AA45BD459314}"/>
    <cellStyle name="Normal 22 2 3" xfId="1032" xr:uid="{384F4F74-B314-46A2-9C08-A3C969AECB61}"/>
    <cellStyle name="Normal 22 2 3 2" xfId="2433" xr:uid="{A6E3C4E7-B509-40CD-995E-7D03B9F9F17D}"/>
    <cellStyle name="Normal 22 2 3 2 2" xfId="5243" xr:uid="{4FE20CCB-7D4D-42C7-A9CD-154C21481D10}"/>
    <cellStyle name="Normal 22 2 3 2 2 2" xfId="10879" xr:uid="{58165233-F590-4D97-81C8-4A363104C30C}"/>
    <cellStyle name="Normal 22 2 3 2 3" xfId="8069" xr:uid="{35F9FC30-1121-4190-B9BF-0755DBBC8F78}"/>
    <cellStyle name="Normal 22 2 3 3" xfId="3842" xr:uid="{B046175A-ED94-4A3F-9C1D-3A1CCBF48CE8}"/>
    <cellStyle name="Normal 22 2 3 3 2" xfId="9478" xr:uid="{D94A2C6D-E7AD-4745-B9E8-DD93636A9740}"/>
    <cellStyle name="Normal 22 2 3 4" xfId="6668" xr:uid="{E4706FA0-457F-40E2-B958-3D8D15CCC058}"/>
    <cellStyle name="Normal 22 2 4" xfId="1737" xr:uid="{915C821F-655F-4460-B368-4426D9476486}"/>
    <cellStyle name="Normal 22 2 4 2" xfId="4547" xr:uid="{C2B0250A-8F64-424F-B36C-06A2C4D767A7}"/>
    <cellStyle name="Normal 22 2 4 2 2" xfId="10183" xr:uid="{838A2A7D-F44A-47EA-8791-0C2EBC8097CA}"/>
    <cellStyle name="Normal 22 2 4 3" xfId="7373" xr:uid="{7C49F262-99A9-48BE-93C5-3B6D365137B1}"/>
    <cellStyle name="Normal 22 2 5" xfId="3146" xr:uid="{E2B96DBA-CA6D-43CF-8AE7-992852E9BAC4}"/>
    <cellStyle name="Normal 22 2 5 2" xfId="8782" xr:uid="{3A0120CF-FBFC-419B-BF9D-BFB0F6E17EDA}"/>
    <cellStyle name="Normal 22 2 6" xfId="5972" xr:uid="{62A84744-BE90-4901-AF0F-0F4EEA47B7B6}"/>
    <cellStyle name="Normal 22 3" xfId="508" xr:uid="{B2994B4E-E02B-4CE2-BC9F-5CE0A12566DB}"/>
    <cellStyle name="Normal 22 3 2" xfId="1204" xr:uid="{F784EB5C-D875-4DE6-9E06-ECA6424632AE}"/>
    <cellStyle name="Normal 22 3 2 2" xfId="2605" xr:uid="{3961DD0F-62C8-4977-8ED9-70B02D8B2FC7}"/>
    <cellStyle name="Normal 22 3 2 2 2" xfId="5415" xr:uid="{981F0C04-39CA-4014-9AD0-BA9D97626467}"/>
    <cellStyle name="Normal 22 3 2 2 2 2" xfId="11051" xr:uid="{BB0F2DBE-A1C6-40BA-AC0C-EB471F3E47AA}"/>
    <cellStyle name="Normal 22 3 2 2 3" xfId="8241" xr:uid="{968C609A-34DD-4798-AAF7-51D0025DA9D3}"/>
    <cellStyle name="Normal 22 3 2 3" xfId="4014" xr:uid="{92E25BCE-DFB2-4D5D-9E8F-4CE04737F7EE}"/>
    <cellStyle name="Normal 22 3 2 3 2" xfId="9650" xr:uid="{52A38976-E490-411B-96E9-052043610B0A}"/>
    <cellStyle name="Normal 22 3 2 4" xfId="6840" xr:uid="{EAA8CD9D-B006-49AE-B90A-B29F03471F9D}"/>
    <cellStyle name="Normal 22 3 3" xfId="1909" xr:uid="{88C35C54-54B4-4851-82A0-44723102C32C}"/>
    <cellStyle name="Normal 22 3 3 2" xfId="4719" xr:uid="{300FB004-F0C9-43A9-A104-926A0997D461}"/>
    <cellStyle name="Normal 22 3 3 2 2" xfId="10355" xr:uid="{995AD615-D953-4D8A-BEF2-8D4D98667D09}"/>
    <cellStyle name="Normal 22 3 3 3" xfId="7545" xr:uid="{4F52AD0F-A6B9-41E9-98F6-9822F2027AE7}"/>
    <cellStyle name="Normal 22 3 4" xfId="3318" xr:uid="{5510FAB8-C414-4661-B54E-78C1BE02617F}"/>
    <cellStyle name="Normal 22 3 4 2" xfId="8954" xr:uid="{1E918895-D828-4624-856B-8D1A903E12B0}"/>
    <cellStyle name="Normal 22 3 5" xfId="6144" xr:uid="{BC2271C0-91C4-4FF6-8168-6FE61A00E9AC}"/>
    <cellStyle name="Normal 22 4" xfId="860" xr:uid="{CD53A789-A51E-4B04-A11B-3C2951059642}"/>
    <cellStyle name="Normal 22 4 2" xfId="2261" xr:uid="{CDCC5937-20CF-47C6-B9D2-60B3490338D5}"/>
    <cellStyle name="Normal 22 4 2 2" xfId="5071" xr:uid="{F85FBE4E-21D6-45AE-862D-FDB82FC31EF3}"/>
    <cellStyle name="Normal 22 4 2 2 2" xfId="10707" xr:uid="{072BC9DA-8EB0-4EE7-BAE2-CF91BCCBDA89}"/>
    <cellStyle name="Normal 22 4 2 3" xfId="7897" xr:uid="{15A0A563-332B-418F-B741-C792CB8A2D45}"/>
    <cellStyle name="Normal 22 4 3" xfId="3670" xr:uid="{679FAF7C-2AEF-4C78-A8B7-5D3C5E08150F}"/>
    <cellStyle name="Normal 22 4 3 2" xfId="9306" xr:uid="{D6453574-D71D-4C91-8074-F8AB875CBA4F}"/>
    <cellStyle name="Normal 22 4 4" xfId="6496" xr:uid="{6A5BAD21-DB6A-40E2-B1E4-6AF9D71AA133}"/>
    <cellStyle name="Normal 22 5" xfId="1565" xr:uid="{20652A33-C93A-475B-B36A-52027AD3B3C6}"/>
    <cellStyle name="Normal 22 5 2" xfId="4375" xr:uid="{A0E8254E-67DE-4431-9764-F55BA99D0AA9}"/>
    <cellStyle name="Normal 22 5 2 2" xfId="10011" xr:uid="{8F5E1C50-BB18-485F-800A-FA23626D80F8}"/>
    <cellStyle name="Normal 22 5 3" xfId="7201" xr:uid="{FB009683-B8EB-4525-9B5F-225D75BD6A2D}"/>
    <cellStyle name="Normal 22 6" xfId="2974" xr:uid="{D6CB9CE4-54C3-4CDE-9C57-25B7B04C6592}"/>
    <cellStyle name="Normal 22 6 2" xfId="8610" xr:uid="{9AAC411A-A0F2-4E54-8816-3B3AF49EA324}"/>
    <cellStyle name="Normal 22 7" xfId="5800" xr:uid="{4C8682F4-C5B1-4223-89DB-FE604D1E54F1}"/>
    <cellStyle name="Normal 23" xfId="166" xr:uid="{BE4DDEBE-FEF2-43F8-8161-C5722502BCDD}"/>
    <cellStyle name="Normal 23 2" xfId="338" xr:uid="{93BD737E-8EC6-439F-9C32-C56B7820725C}"/>
    <cellStyle name="Normal 23 2 2" xfId="682" xr:uid="{0A2C1E7E-A03C-476F-B77F-6156409A808B}"/>
    <cellStyle name="Normal 23 2 2 2" xfId="1378" xr:uid="{E29989F8-DCC6-4657-B522-FD1F7BE0DA5C}"/>
    <cellStyle name="Normal 23 2 2 2 2" xfId="2779" xr:uid="{8D38D2CD-3C42-45EB-8565-9A9A95851426}"/>
    <cellStyle name="Normal 23 2 2 2 2 2" xfId="5589" xr:uid="{8958BDCC-5C4F-42F3-A922-37B0214F1021}"/>
    <cellStyle name="Normal 23 2 2 2 2 2 2" xfId="11225" xr:uid="{8B37C618-3570-4A9F-9615-66ABD7CA844C}"/>
    <cellStyle name="Normal 23 2 2 2 2 3" xfId="8415" xr:uid="{978AB5CE-D0D7-40AF-AC4E-7912305D2FDA}"/>
    <cellStyle name="Normal 23 2 2 2 3" xfId="4188" xr:uid="{06516D41-DA34-498A-9F13-EBF78A04469E}"/>
    <cellStyle name="Normal 23 2 2 2 3 2" xfId="9824" xr:uid="{6A4B3192-C2B0-4078-8A59-B74256CAC80E}"/>
    <cellStyle name="Normal 23 2 2 2 4" xfId="7014" xr:uid="{ACBA6E12-E94C-4D31-97B5-3ADB850600CC}"/>
    <cellStyle name="Normal 23 2 2 3" xfId="2083" xr:uid="{96735342-4DE4-494E-8029-8C5131FBD6BA}"/>
    <cellStyle name="Normal 23 2 2 3 2" xfId="4893" xr:uid="{308D54B7-5C55-4104-B506-8B636EAF8219}"/>
    <cellStyle name="Normal 23 2 2 3 2 2" xfId="10529" xr:uid="{1F2EA211-3826-4918-B58F-C7E118008E17}"/>
    <cellStyle name="Normal 23 2 2 3 3" xfId="7719" xr:uid="{62E2D709-AB01-4D5D-B57F-651B9820ABC3}"/>
    <cellStyle name="Normal 23 2 2 4" xfId="3492" xr:uid="{52CEB213-D217-435C-A312-8B9C745962F1}"/>
    <cellStyle name="Normal 23 2 2 4 2" xfId="9128" xr:uid="{DC57B31D-4C29-4117-98FB-BDBC6BD590C3}"/>
    <cellStyle name="Normal 23 2 2 5" xfId="6318" xr:uid="{383A7DC0-C493-485A-971A-960D2ADEF963}"/>
    <cellStyle name="Normal 23 2 3" xfId="1034" xr:uid="{14F9F7E5-1AB0-4B52-A6F4-B6896BDE0FE4}"/>
    <cellStyle name="Normal 23 2 3 2" xfId="2435" xr:uid="{9AD9C519-83C2-499F-9EE4-AA64C0BCF744}"/>
    <cellStyle name="Normal 23 2 3 2 2" xfId="5245" xr:uid="{DEBCD9CA-24E1-4E36-A928-8403184FE194}"/>
    <cellStyle name="Normal 23 2 3 2 2 2" xfId="10881" xr:uid="{27B540FE-66F3-4AF7-95EB-D88821DC8531}"/>
    <cellStyle name="Normal 23 2 3 2 3" xfId="8071" xr:uid="{07186F19-D155-428A-9E5F-61788BAC1BEF}"/>
    <cellStyle name="Normal 23 2 3 3" xfId="3844" xr:uid="{E570A92B-BFA5-4AF7-8510-99D1FDB04CEE}"/>
    <cellStyle name="Normal 23 2 3 3 2" xfId="9480" xr:uid="{3CB00D0F-23D0-467A-A2F4-6A0AA7477F1D}"/>
    <cellStyle name="Normal 23 2 3 4" xfId="6670" xr:uid="{23F2FAC8-B614-42B6-97B9-48C72AB63ACA}"/>
    <cellStyle name="Normal 23 2 4" xfId="1739" xr:uid="{0FDCA680-64AF-4AEA-B00B-4BC69473A940}"/>
    <cellStyle name="Normal 23 2 4 2" xfId="4549" xr:uid="{A4C78440-5660-4687-990A-24D272931976}"/>
    <cellStyle name="Normal 23 2 4 2 2" xfId="10185" xr:uid="{D5CCFDE1-FEBF-42DC-B99F-D3E75F379194}"/>
    <cellStyle name="Normal 23 2 4 3" xfId="7375" xr:uid="{09FA6D6B-9887-495E-B5F6-BBEB9DE5EBB3}"/>
    <cellStyle name="Normal 23 2 5" xfId="3148" xr:uid="{F2C11E59-EF17-4FFE-8051-8FFE33419E78}"/>
    <cellStyle name="Normal 23 2 5 2" xfId="8784" xr:uid="{F4DCC11A-84CC-496C-8D8B-B9E8856ED903}"/>
    <cellStyle name="Normal 23 2 6" xfId="5974" xr:uid="{54B92A90-EEAD-4187-BFF0-7CB487ACB077}"/>
    <cellStyle name="Normal 23 3" xfId="510" xr:uid="{6DCC823A-FE53-46B7-8A87-7B63EEF8F775}"/>
    <cellStyle name="Normal 23 3 2" xfId="1206" xr:uid="{DFDED515-CBE1-49AC-96AA-C883E745A1E0}"/>
    <cellStyle name="Normal 23 3 2 2" xfId="2607" xr:uid="{D8C58AC5-CC0B-4F10-8E30-A9A0448CF946}"/>
    <cellStyle name="Normal 23 3 2 2 2" xfId="5417" xr:uid="{B9DA414E-DF08-4D72-BD24-1CE24E21EF8F}"/>
    <cellStyle name="Normal 23 3 2 2 2 2" xfId="11053" xr:uid="{637A1E86-BAD5-4DE6-9571-B844A2214D64}"/>
    <cellStyle name="Normal 23 3 2 2 3" xfId="8243" xr:uid="{E6C4CCF0-FBEB-40D2-8703-29988B0A09D6}"/>
    <cellStyle name="Normal 23 3 2 3" xfId="4016" xr:uid="{DF462435-3BB3-448D-B0EC-52CF0EC08E7F}"/>
    <cellStyle name="Normal 23 3 2 3 2" xfId="9652" xr:uid="{6A3CA573-7527-4C88-8075-D44CD773C7B6}"/>
    <cellStyle name="Normal 23 3 2 4" xfId="6842" xr:uid="{4BDBD80D-A7FB-4179-B3A5-8F8913B4425A}"/>
    <cellStyle name="Normal 23 3 3" xfId="1911" xr:uid="{F0F94E87-94FC-447B-B3E1-4F2BA946FFA2}"/>
    <cellStyle name="Normal 23 3 3 2" xfId="4721" xr:uid="{57F56C18-8364-4BAE-86C9-A41AE883ABC0}"/>
    <cellStyle name="Normal 23 3 3 2 2" xfId="10357" xr:uid="{B907A681-8485-4C2C-90F8-73EDBE6BD89D}"/>
    <cellStyle name="Normal 23 3 3 3" xfId="7547" xr:uid="{7B2E57CE-2A40-4841-AC5F-251065DBDE88}"/>
    <cellStyle name="Normal 23 3 4" xfId="3320" xr:uid="{1185D62C-1C10-4508-950C-47C6CC3B0985}"/>
    <cellStyle name="Normal 23 3 4 2" xfId="8956" xr:uid="{85D08F69-9F1A-477B-A80D-ABD2EED7D1C7}"/>
    <cellStyle name="Normal 23 3 5" xfId="6146" xr:uid="{B0E84F3B-D66F-4A3F-A641-BC180E80767F}"/>
    <cellStyle name="Normal 23 4" xfId="862" xr:uid="{090F95F2-F2EB-4582-BDFE-7F72C4453594}"/>
    <cellStyle name="Normal 23 4 2" xfId="2263" xr:uid="{B9FE6F43-FE27-424F-939A-7EA1A3ECEF48}"/>
    <cellStyle name="Normal 23 4 2 2" xfId="5073" xr:uid="{5554015C-D017-4F28-B13E-451644FC4936}"/>
    <cellStyle name="Normal 23 4 2 2 2" xfId="10709" xr:uid="{C9ADF710-14B9-497C-937A-4F5C03CD7657}"/>
    <cellStyle name="Normal 23 4 2 3" xfId="7899" xr:uid="{6EC7E727-2267-42F9-9AF3-733A292E7FF7}"/>
    <cellStyle name="Normal 23 4 3" xfId="3672" xr:uid="{417656A1-FBBF-4650-A7B7-84DDC940B793}"/>
    <cellStyle name="Normal 23 4 3 2" xfId="9308" xr:uid="{C35F6487-B4AE-43CD-A2D5-4F866DD1520F}"/>
    <cellStyle name="Normal 23 4 4" xfId="6498" xr:uid="{43EB720E-FF03-4823-A174-060D97874D42}"/>
    <cellStyle name="Normal 23 5" xfId="1567" xr:uid="{C15E31C1-5218-4990-BB13-CF7C02BF41E9}"/>
    <cellStyle name="Normal 23 5 2" xfId="4377" xr:uid="{5EA7C90D-13E2-43C3-9B3B-7FD3A30106B1}"/>
    <cellStyle name="Normal 23 5 2 2" xfId="10013" xr:uid="{F9F8637B-6ECD-496F-A886-F09E667FF0ED}"/>
    <cellStyle name="Normal 23 5 3" xfId="7203" xr:uid="{C1F806ED-F45C-483C-B36A-8C7BCF2F4894}"/>
    <cellStyle name="Normal 23 6" xfId="2976" xr:uid="{2F05BA03-76A0-4C22-8CE6-A934D64E1C1C}"/>
    <cellStyle name="Normal 23 6 2" xfId="8612" xr:uid="{21516418-6E35-4440-A1FE-BB10A8F185E2}"/>
    <cellStyle name="Normal 23 7" xfId="5802" xr:uid="{27C479B3-32D5-4158-B67E-D99C034082F7}"/>
    <cellStyle name="Normal 24" xfId="168" xr:uid="{71C2113F-858A-43E0-BD71-35ADC02A2E1B}"/>
    <cellStyle name="Normal 24 2" xfId="340" xr:uid="{F4E513F7-0F73-4FBE-B232-DBECAAF70D0C}"/>
    <cellStyle name="Normal 24 2 2" xfId="684" xr:uid="{B2B357BE-9666-40FA-AECF-64EE7A22EADF}"/>
    <cellStyle name="Normal 24 2 2 2" xfId="1380" xr:uid="{B5144E5B-D479-41EE-8123-B9AEB6AAF76B}"/>
    <cellStyle name="Normal 24 2 2 2 2" xfId="2781" xr:uid="{BA5FF90B-5AF8-4172-94C9-D8E718D57A6D}"/>
    <cellStyle name="Normal 24 2 2 2 2 2" xfId="5591" xr:uid="{CFF64B29-1620-4ED7-8BD0-43B401564841}"/>
    <cellStyle name="Normal 24 2 2 2 2 2 2" xfId="11227" xr:uid="{CF490902-9B99-4DA5-8A5C-8B9BA04C131E}"/>
    <cellStyle name="Normal 24 2 2 2 2 3" xfId="8417" xr:uid="{F2A91406-6B47-4219-BBB9-22B96F15B709}"/>
    <cellStyle name="Normal 24 2 2 2 3" xfId="4190" xr:uid="{9FD8795B-7595-42CD-84CA-3F47B0F18AD4}"/>
    <cellStyle name="Normal 24 2 2 2 3 2" xfId="9826" xr:uid="{3136A03A-4CD7-4C52-82E1-9723BAA1B3E6}"/>
    <cellStyle name="Normal 24 2 2 2 4" xfId="7016" xr:uid="{6495B682-46E9-4755-B32E-574EB04230F3}"/>
    <cellStyle name="Normal 24 2 2 3" xfId="2085" xr:uid="{6D6C8ED6-7350-4073-8681-73D7E1AD85B4}"/>
    <cellStyle name="Normal 24 2 2 3 2" xfId="4895" xr:uid="{968FFEB9-0EC1-449F-BF75-08FB52C96199}"/>
    <cellStyle name="Normal 24 2 2 3 2 2" xfId="10531" xr:uid="{22562E57-3AA0-4078-A32D-7AB7D113C9F5}"/>
    <cellStyle name="Normal 24 2 2 3 3" xfId="7721" xr:uid="{CAABCC04-4785-4EF1-A718-789B5FC067A9}"/>
    <cellStyle name="Normal 24 2 2 4" xfId="3494" xr:uid="{2D13D9F4-8D02-4AC3-91A7-4520242BAAAB}"/>
    <cellStyle name="Normal 24 2 2 4 2" xfId="9130" xr:uid="{B94DBBBA-37AA-4BE0-8403-0AA2F84C6499}"/>
    <cellStyle name="Normal 24 2 2 5" xfId="6320" xr:uid="{F4C64B59-57D7-4F10-9F0C-91A71DFA4FFC}"/>
    <cellStyle name="Normal 24 2 3" xfId="1036" xr:uid="{947B3826-5F76-40F4-A0EC-24C2975D7DF1}"/>
    <cellStyle name="Normal 24 2 3 2" xfId="2437" xr:uid="{BFC03BC3-B284-49D5-B1C5-75795F0D3D17}"/>
    <cellStyle name="Normal 24 2 3 2 2" xfId="5247" xr:uid="{F6C88C3A-7797-40CF-9FEE-161846095AB3}"/>
    <cellStyle name="Normal 24 2 3 2 2 2" xfId="10883" xr:uid="{4E290B15-CE71-42B0-BFA8-4C345218CDD6}"/>
    <cellStyle name="Normal 24 2 3 2 3" xfId="8073" xr:uid="{A00AC278-EAB8-4A3F-BE54-A837CDA92B91}"/>
    <cellStyle name="Normal 24 2 3 3" xfId="3846" xr:uid="{2C94C9C4-F764-44ED-886E-23D0ECB917FE}"/>
    <cellStyle name="Normal 24 2 3 3 2" xfId="9482" xr:uid="{B988DEAA-6EC9-4AAD-B5A6-D32663325494}"/>
    <cellStyle name="Normal 24 2 3 4" xfId="6672" xr:uid="{7098B2DA-0A40-4183-A0A4-F687F63529E1}"/>
    <cellStyle name="Normal 24 2 4" xfId="1741" xr:uid="{3F4682B7-9173-4991-A9E1-5BFDBD84BE78}"/>
    <cellStyle name="Normal 24 2 4 2" xfId="4551" xr:uid="{7AE0C139-463A-40DA-B23E-5EFB2BEED464}"/>
    <cellStyle name="Normal 24 2 4 2 2" xfId="10187" xr:uid="{5AC7A1C8-FE14-4A50-A0C2-32772F412DE1}"/>
    <cellStyle name="Normal 24 2 4 3" xfId="7377" xr:uid="{95B1DCC9-E8FD-49D1-A0C6-2992EC53C846}"/>
    <cellStyle name="Normal 24 2 5" xfId="3150" xr:uid="{B1C57360-1D10-4550-A8C7-DE7087DC2F95}"/>
    <cellStyle name="Normal 24 2 5 2" xfId="8786" xr:uid="{2698C33F-8B83-426D-A1D8-494207FFAA52}"/>
    <cellStyle name="Normal 24 2 6" xfId="5976" xr:uid="{F593493C-CC09-49F2-B139-0ED08F4D4E2B}"/>
    <cellStyle name="Normal 24 3" xfId="512" xr:uid="{EC936565-145D-4874-8FAC-33D0ECD921AE}"/>
    <cellStyle name="Normal 24 3 2" xfId="1208" xr:uid="{5E014BBD-A9C8-4DEC-93DC-62DB604B58CE}"/>
    <cellStyle name="Normal 24 3 2 2" xfId="2609" xr:uid="{9D0E63EB-64D8-4BCB-BCC9-78884A3B2A1C}"/>
    <cellStyle name="Normal 24 3 2 2 2" xfId="5419" xr:uid="{4C818C1C-DC14-4E97-BBEB-54F7E524D7D9}"/>
    <cellStyle name="Normal 24 3 2 2 2 2" xfId="11055" xr:uid="{5F34E39E-4518-4765-8FDE-C5913B4F81E5}"/>
    <cellStyle name="Normal 24 3 2 2 3" xfId="8245" xr:uid="{AFB14BCA-72A3-4A01-B590-666F4F65211A}"/>
    <cellStyle name="Normal 24 3 2 3" xfId="4018" xr:uid="{86766D51-1B7A-4920-A785-A00AA8539986}"/>
    <cellStyle name="Normal 24 3 2 3 2" xfId="9654" xr:uid="{556DC1A0-69D2-4041-8769-8BC01B37BED3}"/>
    <cellStyle name="Normal 24 3 2 4" xfId="6844" xr:uid="{BA8EBAEA-72B8-49CC-8669-3FB31B08FF85}"/>
    <cellStyle name="Normal 24 3 3" xfId="1913" xr:uid="{9E75B858-4AC6-4411-B8BA-AF46E0BBD69C}"/>
    <cellStyle name="Normal 24 3 3 2" xfId="4723" xr:uid="{8671D812-DC14-428D-B670-D852C46D0ED7}"/>
    <cellStyle name="Normal 24 3 3 2 2" xfId="10359" xr:uid="{EFD318BA-30E9-457B-80D4-C29D7CA69ADE}"/>
    <cellStyle name="Normal 24 3 3 3" xfId="7549" xr:uid="{4953822B-33A6-4334-8779-CBF2C17373B1}"/>
    <cellStyle name="Normal 24 3 4" xfId="3322" xr:uid="{058C7E12-1BAF-4F84-A710-CC8DBE70FBB6}"/>
    <cellStyle name="Normal 24 3 4 2" xfId="8958" xr:uid="{F0351FA2-C91E-4CBC-9A9B-5429F21CE73B}"/>
    <cellStyle name="Normal 24 3 5" xfId="6148" xr:uid="{B68A5DF3-9E0A-4FC7-BECC-058735C1B63C}"/>
    <cellStyle name="Normal 24 4" xfId="864" xr:uid="{A447F6BE-7A80-4998-A030-AF35F741D86D}"/>
    <cellStyle name="Normal 24 4 2" xfId="2265" xr:uid="{BF671355-1D12-4A69-B241-4A7FC496077C}"/>
    <cellStyle name="Normal 24 4 2 2" xfId="5075" xr:uid="{47146B96-550D-4E56-9C11-79148B2F81BC}"/>
    <cellStyle name="Normal 24 4 2 2 2" xfId="10711" xr:uid="{5D3B7C17-C039-49D7-9127-BD8E2F24AD6B}"/>
    <cellStyle name="Normal 24 4 2 3" xfId="7901" xr:uid="{0EDEDEF4-476E-4E7B-A55D-FB4F18C5348D}"/>
    <cellStyle name="Normal 24 4 3" xfId="3674" xr:uid="{7E99DF1F-F88C-4547-815B-E2521AFDB3C1}"/>
    <cellStyle name="Normal 24 4 3 2" xfId="9310" xr:uid="{E446104C-FD0D-49DF-92F0-ABEED8D8C485}"/>
    <cellStyle name="Normal 24 4 4" xfId="6500" xr:uid="{03CF4B4F-5674-4365-AB36-AD78CBEA088F}"/>
    <cellStyle name="Normal 24 5" xfId="1569" xr:uid="{19BA8AC8-11EE-4811-A28B-7F0AF98F49C7}"/>
    <cellStyle name="Normal 24 5 2" xfId="4379" xr:uid="{40D5CAA1-F117-4B58-BCF1-6342D4277068}"/>
    <cellStyle name="Normal 24 5 2 2" xfId="10015" xr:uid="{97E7D090-726E-4B01-ACC7-DA43B481C6C7}"/>
    <cellStyle name="Normal 24 5 3" xfId="7205" xr:uid="{7DF206DC-D544-4D56-B7B0-951A6ED75C8B}"/>
    <cellStyle name="Normal 24 6" xfId="2978" xr:uid="{5E332D5D-FE93-4AAC-A22A-19A54C606C76}"/>
    <cellStyle name="Normal 24 6 2" xfId="8614" xr:uid="{475A4945-33CA-4AA3-AFF5-197E7987F82F}"/>
    <cellStyle name="Normal 24 7" xfId="5804" xr:uid="{4F2F9D63-0C91-4491-AF3C-18F86564372D}"/>
    <cellStyle name="Normal 25" xfId="170" xr:uid="{F1BB9500-D918-4B13-9A1E-2590398805C4}"/>
    <cellStyle name="Normal 25 2" xfId="342" xr:uid="{2118F3E7-2D25-49A8-B1BB-F5867CFF23E5}"/>
    <cellStyle name="Normal 25 2 2" xfId="686" xr:uid="{5D3BB954-B9A1-4126-9AA9-AD7AA2D39637}"/>
    <cellStyle name="Normal 25 2 2 2" xfId="1382" xr:uid="{7A45BF63-FE5F-47E4-B00B-08B5E37AED16}"/>
    <cellStyle name="Normal 25 2 2 2 2" xfId="2783" xr:uid="{D7470A8F-19EA-421D-9889-12141916F3C5}"/>
    <cellStyle name="Normal 25 2 2 2 2 2" xfId="5593" xr:uid="{1572F9CB-E258-4AF4-9154-B874EF49CB25}"/>
    <cellStyle name="Normal 25 2 2 2 2 2 2" xfId="11229" xr:uid="{49601182-D34B-47CB-A18E-C413276927AE}"/>
    <cellStyle name="Normal 25 2 2 2 2 3" xfId="8419" xr:uid="{AA54FE5B-438B-4CBC-861D-BD25366F1E9F}"/>
    <cellStyle name="Normal 25 2 2 2 3" xfId="4192" xr:uid="{AC227AC7-C581-4D71-B372-5B5EAEBBA63D}"/>
    <cellStyle name="Normal 25 2 2 2 3 2" xfId="9828" xr:uid="{E6E13174-A875-4E2D-9F19-5D8451FA3081}"/>
    <cellStyle name="Normal 25 2 2 2 4" xfId="7018" xr:uid="{56B277C7-30B0-4786-BBC2-1AD191C52440}"/>
    <cellStyle name="Normal 25 2 2 3" xfId="2087" xr:uid="{677F6E7F-F210-4461-A40D-B73A29E6A55F}"/>
    <cellStyle name="Normal 25 2 2 3 2" xfId="4897" xr:uid="{67649330-DFE2-42D3-AAA2-0E2038788564}"/>
    <cellStyle name="Normal 25 2 2 3 2 2" xfId="10533" xr:uid="{0E55ED96-29B9-4429-8FBA-F6BEE825C43D}"/>
    <cellStyle name="Normal 25 2 2 3 3" xfId="7723" xr:uid="{F4CBB637-9988-442D-B3FF-EF335A8B1EB4}"/>
    <cellStyle name="Normal 25 2 2 4" xfId="3496" xr:uid="{373EC4D4-4DFE-43CE-96DF-12DF170355EC}"/>
    <cellStyle name="Normal 25 2 2 4 2" xfId="9132" xr:uid="{0AE6F320-4B66-4B1A-ADBE-35D62077CA15}"/>
    <cellStyle name="Normal 25 2 2 5" xfId="6322" xr:uid="{C9779559-7BDA-4C36-8CD5-E0AB1DF4B940}"/>
    <cellStyle name="Normal 25 2 3" xfId="1038" xr:uid="{66C50DE2-BB90-4D9B-AAE2-E88C9DF7B26D}"/>
    <cellStyle name="Normal 25 2 3 2" xfId="2439" xr:uid="{8D921D51-AB8E-41C7-A421-CBEC8C6877F3}"/>
    <cellStyle name="Normal 25 2 3 2 2" xfId="5249" xr:uid="{D97DAD0E-E1C0-47AC-A419-CB8B8B3AC3EA}"/>
    <cellStyle name="Normal 25 2 3 2 2 2" xfId="10885" xr:uid="{88BB03D8-CD2D-412F-95FD-B6FA3687D24A}"/>
    <cellStyle name="Normal 25 2 3 2 3" xfId="8075" xr:uid="{C623CE6F-A954-4E37-B3CF-E9D34944BD3E}"/>
    <cellStyle name="Normal 25 2 3 3" xfId="3848" xr:uid="{679E99F6-E8CA-4D9E-A54B-08A44380445B}"/>
    <cellStyle name="Normal 25 2 3 3 2" xfId="9484" xr:uid="{AA99873D-079A-4786-949D-17BDF0DD32E2}"/>
    <cellStyle name="Normal 25 2 3 4" xfId="6674" xr:uid="{D578B3D0-1EDF-49B2-9B79-5B30DE3D5E36}"/>
    <cellStyle name="Normal 25 2 4" xfId="1743" xr:uid="{0B7EB90C-9C75-4561-A4B6-5F8C7F0AF97F}"/>
    <cellStyle name="Normal 25 2 4 2" xfId="4553" xr:uid="{D5A7B216-1144-4D0D-AF5E-1006B1E48F4C}"/>
    <cellStyle name="Normal 25 2 4 2 2" xfId="10189" xr:uid="{473736D2-3D89-45E2-9A73-4EA82CC0CE58}"/>
    <cellStyle name="Normal 25 2 4 3" xfId="7379" xr:uid="{809B6EDE-C4C5-48B3-910C-D84C479B45A3}"/>
    <cellStyle name="Normal 25 2 5" xfId="3152" xr:uid="{87DFBD7E-9DBE-423D-AE91-F3DB945DEECF}"/>
    <cellStyle name="Normal 25 2 5 2" xfId="8788" xr:uid="{730CCABE-9851-4488-B463-87C23B689659}"/>
    <cellStyle name="Normal 25 2 6" xfId="5978" xr:uid="{75714D74-D068-460F-A42F-801FADE554E8}"/>
    <cellStyle name="Normal 25 3" xfId="514" xr:uid="{A6195219-70DC-4394-A845-5A6B07DBE894}"/>
    <cellStyle name="Normal 25 3 2" xfId="1210" xr:uid="{9B98C0E9-A76F-40DE-B498-FB8B142731E2}"/>
    <cellStyle name="Normal 25 3 2 2" xfId="2611" xr:uid="{DCF243A5-6509-4EFC-898A-2AE6015692F8}"/>
    <cellStyle name="Normal 25 3 2 2 2" xfId="5421" xr:uid="{E17E1692-21FA-4CE5-8F0E-005EBCC1F403}"/>
    <cellStyle name="Normal 25 3 2 2 2 2" xfId="11057" xr:uid="{0DF2AB92-CC74-416B-AA79-BD091DC29411}"/>
    <cellStyle name="Normal 25 3 2 2 3" xfId="8247" xr:uid="{054BF79D-3DA2-453F-AC5A-9C532BEE9B3D}"/>
    <cellStyle name="Normal 25 3 2 3" xfId="4020" xr:uid="{BC0D0F8D-184B-4E22-9098-8F75BE64F673}"/>
    <cellStyle name="Normal 25 3 2 3 2" xfId="9656" xr:uid="{AC160D53-BA9D-4F0B-93A8-F9B9AB87B5C2}"/>
    <cellStyle name="Normal 25 3 2 4" xfId="6846" xr:uid="{119FD9D9-C22B-43B6-A91B-149A70F6BB87}"/>
    <cellStyle name="Normal 25 3 3" xfId="1915" xr:uid="{C2B9E737-FA48-4C95-A84B-632C64DD2AF9}"/>
    <cellStyle name="Normal 25 3 3 2" xfId="4725" xr:uid="{C5213383-BBEC-4025-A451-9341B446B705}"/>
    <cellStyle name="Normal 25 3 3 2 2" xfId="10361" xr:uid="{B6CA9BE7-51A6-4509-988B-C255E0D8560D}"/>
    <cellStyle name="Normal 25 3 3 3" xfId="7551" xr:uid="{1D897BD9-0C32-414A-A6D9-E1B8C2BB121B}"/>
    <cellStyle name="Normal 25 3 4" xfId="3324" xr:uid="{92E7B9A1-ACCA-45D3-843C-833F4B84A9EC}"/>
    <cellStyle name="Normal 25 3 4 2" xfId="8960" xr:uid="{AFA2C448-7E21-4092-AD51-A477BEA2D68D}"/>
    <cellStyle name="Normal 25 3 5" xfId="6150" xr:uid="{5BDE9153-FC60-4F64-AF4B-0D7A106AAD8E}"/>
    <cellStyle name="Normal 25 4" xfId="866" xr:uid="{4998E0D3-23F3-4834-93C2-A98255268EAD}"/>
    <cellStyle name="Normal 25 4 2" xfId="2267" xr:uid="{C46AEF06-94C3-4E2E-A965-4F1A01D872CF}"/>
    <cellStyle name="Normal 25 4 2 2" xfId="5077" xr:uid="{A7F3DCE4-E71B-4A20-8414-8387F4B45659}"/>
    <cellStyle name="Normal 25 4 2 2 2" xfId="10713" xr:uid="{AF866BBF-9353-45CD-A0E4-B69036CBA776}"/>
    <cellStyle name="Normal 25 4 2 3" xfId="7903" xr:uid="{195F2CA4-198C-4144-857B-F58CF3B44774}"/>
    <cellStyle name="Normal 25 4 3" xfId="3676" xr:uid="{ED81ED12-101C-4405-A455-07F44821DD0D}"/>
    <cellStyle name="Normal 25 4 3 2" xfId="9312" xr:uid="{ADA37ED2-79B0-4DC9-99DE-3E984017B377}"/>
    <cellStyle name="Normal 25 4 4" xfId="6502" xr:uid="{B0C055DA-C92D-4577-801F-2C8400A9EFDD}"/>
    <cellStyle name="Normal 25 5" xfId="1571" xr:uid="{6BC81A99-5A48-491B-99D7-DD639F6741F9}"/>
    <cellStyle name="Normal 25 5 2" xfId="4381" xr:uid="{A316B35B-F076-4F33-81DC-F01506B9D7EC}"/>
    <cellStyle name="Normal 25 5 2 2" xfId="10017" xr:uid="{C27FEE99-E5DB-4C57-9AC3-C9AEE2019BA9}"/>
    <cellStyle name="Normal 25 5 3" xfId="7207" xr:uid="{178318B5-4A36-4F0F-B5E2-15BC0D502E5E}"/>
    <cellStyle name="Normal 25 6" xfId="2980" xr:uid="{2EE37242-7578-4D98-9D34-E5392054F0FA}"/>
    <cellStyle name="Normal 25 6 2" xfId="8616" xr:uid="{FEE34A34-A820-4673-9989-EEABA88CDB9C}"/>
    <cellStyle name="Normal 25 7" xfId="5806" xr:uid="{B4B921CF-612B-4F9E-8FA9-818EF4ED56F9}"/>
    <cellStyle name="Normal 26" xfId="172" xr:uid="{3A027C8F-E751-4506-89B1-0343F4377617}"/>
    <cellStyle name="Normal 26 2" xfId="516" xr:uid="{E46D636E-AA55-4F5C-86E3-4038B4A765C1}"/>
    <cellStyle name="Normal 26 2 2" xfId="1212" xr:uid="{4D6D76C4-131E-450E-9C14-C24C58DC8394}"/>
    <cellStyle name="Normal 26 2 2 2" xfId="2613" xr:uid="{D55B254B-1B54-4249-8376-7AEA2082944D}"/>
    <cellStyle name="Normal 26 2 2 2 2" xfId="5423" xr:uid="{54B14DE3-6F61-4A51-AA74-BA077B41083F}"/>
    <cellStyle name="Normal 26 2 2 2 2 2" xfId="11059" xr:uid="{4B00C980-CC66-4FFC-9A47-DC6B0F5BE722}"/>
    <cellStyle name="Normal 26 2 2 2 3" xfId="8249" xr:uid="{075A9BC5-58DE-4856-9BB5-C10E3DBC404F}"/>
    <cellStyle name="Normal 26 2 2 3" xfId="4022" xr:uid="{CBBFB072-4457-4E5D-B379-2DD62974188F}"/>
    <cellStyle name="Normal 26 2 2 3 2" xfId="9658" xr:uid="{8C2B8022-4393-4039-8B2F-689F310376BB}"/>
    <cellStyle name="Normal 26 2 2 4" xfId="6848" xr:uid="{9FB0B583-3529-4348-9E59-0C7BCF57AA30}"/>
    <cellStyle name="Normal 26 2 3" xfId="1917" xr:uid="{15CA7FFA-F4DF-42BB-83BA-7DB75BBB109B}"/>
    <cellStyle name="Normal 26 2 3 2" xfId="4727" xr:uid="{488BDE13-ADFA-4135-8127-75832A1A48FA}"/>
    <cellStyle name="Normal 26 2 3 2 2" xfId="10363" xr:uid="{3330345A-6B51-4BD8-A1FC-661C4B5BACB1}"/>
    <cellStyle name="Normal 26 2 3 3" xfId="7553" xr:uid="{E4E29E8A-45F8-40DF-A4C3-C43D36153702}"/>
    <cellStyle name="Normal 26 2 4" xfId="3326" xr:uid="{C5702AE1-DE75-45F6-BCA0-106F43214B8D}"/>
    <cellStyle name="Normal 26 2 4 2" xfId="8962" xr:uid="{F5A39811-4F97-41DC-9193-C4F8AF0CB173}"/>
    <cellStyle name="Normal 26 2 5" xfId="6152" xr:uid="{893ACD5C-6A2E-4D91-B4EB-020E0D92E0F3}"/>
    <cellStyle name="Normal 26 3" xfId="868" xr:uid="{812177D3-BADE-48FF-8EEF-B6C5ACC58B93}"/>
    <cellStyle name="Normal 26 3 2" xfId="2269" xr:uid="{2131B4FA-3F69-42DD-B9B1-26F80E3D5A87}"/>
    <cellStyle name="Normal 26 3 2 2" xfId="5079" xr:uid="{1DF0FB76-FC0B-4EC8-AACB-1AF3B2B9CB8D}"/>
    <cellStyle name="Normal 26 3 2 2 2" xfId="10715" xr:uid="{4500293D-5BC6-415B-A5E8-128FBA5869ED}"/>
    <cellStyle name="Normal 26 3 2 3" xfId="7905" xr:uid="{A4D8E59F-5D36-4260-8446-75C9D1B3B7D4}"/>
    <cellStyle name="Normal 26 3 3" xfId="3678" xr:uid="{26507F84-0B1A-4C8E-BF6F-01A95EE33397}"/>
    <cellStyle name="Normal 26 3 3 2" xfId="9314" xr:uid="{51FA0050-346E-4143-9CF6-34306114493E}"/>
    <cellStyle name="Normal 26 3 4" xfId="6504" xr:uid="{3F457C98-D235-47CC-91E2-A15073E0617E}"/>
    <cellStyle name="Normal 26 4" xfId="1573" xr:uid="{1B68DC3D-B9F4-499F-BA6F-5B3AAAD09DE1}"/>
    <cellStyle name="Normal 26 4 2" xfId="4383" xr:uid="{2C845CA4-BD57-4141-B022-8BA91A5D80E2}"/>
    <cellStyle name="Normal 26 4 2 2" xfId="10019" xr:uid="{ABF81320-494D-4901-9E57-92970B266B39}"/>
    <cellStyle name="Normal 26 4 3" xfId="7209" xr:uid="{E519EA62-D704-4543-AD1B-C61849036D1D}"/>
    <cellStyle name="Normal 26 5" xfId="2982" xr:uid="{2A294840-0C01-4DCC-958C-93CB39BEEEC3}"/>
    <cellStyle name="Normal 26 5 2" xfId="8618" xr:uid="{F017AC60-5CAF-4D58-AF5C-8E4AE5BA1309}"/>
    <cellStyle name="Normal 26 6" xfId="5808" xr:uid="{CD421616-C7ED-48A3-A95B-1876E98177CD}"/>
    <cellStyle name="Normal 27" xfId="344" xr:uid="{80CEFDBA-363C-41D4-A45A-D420737946D9}"/>
    <cellStyle name="Normal 27 2" xfId="1040" xr:uid="{51827A62-D8B0-4BB6-95E3-94D4B595C198}"/>
    <cellStyle name="Normal 27 2 2" xfId="2441" xr:uid="{C667DE40-55E7-46FF-9E42-0A1A86D7D6C5}"/>
    <cellStyle name="Normal 27 2 2 2" xfId="5251" xr:uid="{FD66A587-20A0-454B-97F7-983F7FD9AA45}"/>
    <cellStyle name="Normal 27 2 2 2 2" xfId="10887" xr:uid="{873EB1A9-C3B8-4126-ABD6-476E4A167FAF}"/>
    <cellStyle name="Normal 27 2 2 3" xfId="8077" xr:uid="{E4A9D09F-1541-4E2B-B0E1-72C412E0A480}"/>
    <cellStyle name="Normal 27 2 3" xfId="3850" xr:uid="{05614877-FDCB-447D-88BD-8B6F5BD3FA3E}"/>
    <cellStyle name="Normal 27 2 3 2" xfId="9486" xr:uid="{3E798280-D529-477D-A714-6CA0F18B9D9A}"/>
    <cellStyle name="Normal 27 2 4" xfId="6676" xr:uid="{ABD556D8-1C76-4911-98A3-808A44BF9B4E}"/>
    <cellStyle name="Normal 27 3" xfId="1745" xr:uid="{87797F1E-50A9-456F-8775-816EA1E2F041}"/>
    <cellStyle name="Normal 27 3 2" xfId="4555" xr:uid="{A4C9A3D8-3230-4E0F-8BC3-5B3AE4BEC51D}"/>
    <cellStyle name="Normal 27 3 2 2" xfId="10191" xr:uid="{524C4B9D-403A-410B-95DA-B1916D86A7AA}"/>
    <cellStyle name="Normal 27 3 3" xfId="7381" xr:uid="{CE7FC325-E68B-4287-B0DF-292BAC42B326}"/>
    <cellStyle name="Normal 27 4" xfId="3154" xr:uid="{C81D9C1A-3584-45EF-973F-C61A74B6A4C8}"/>
    <cellStyle name="Normal 27 4 2" xfId="8790" xr:uid="{BE48B66A-8292-49B4-8415-43876E095F86}"/>
    <cellStyle name="Normal 27 5" xfId="5980" xr:uid="{3CE890A5-5605-4C05-A811-79FC3ACAB5E2}"/>
    <cellStyle name="Normal 28" xfId="688" xr:uid="{F85307CE-15EF-4B36-B364-D89DC478F395}"/>
    <cellStyle name="Normal 28 2" xfId="1384" xr:uid="{6546EE60-574C-453F-B932-31B41E204FF3}"/>
    <cellStyle name="Normal 28 2 2" xfId="2785" xr:uid="{17CCBB86-DB93-4D34-93D8-E3EB44C42C8F}"/>
    <cellStyle name="Normal 28 2 2 2" xfId="5595" xr:uid="{43E1F9FE-5B44-4972-B483-BF04B7C55AF6}"/>
    <cellStyle name="Normal 28 2 2 2 2" xfId="11231" xr:uid="{C5AD726B-D95B-41B1-AA16-D3685C19CE19}"/>
    <cellStyle name="Normal 28 2 2 3" xfId="8421" xr:uid="{9ABB172F-188B-45C0-BDDB-3D134A4E998A}"/>
    <cellStyle name="Normal 28 2 3" xfId="4194" xr:uid="{7C5C645C-1E2A-4663-8596-015A3DF6C10D}"/>
    <cellStyle name="Normal 28 2 3 2" xfId="9830" xr:uid="{3A106867-3014-4C61-B77B-DA8B604D9BE4}"/>
    <cellStyle name="Normal 28 2 4" xfId="7020" xr:uid="{02C70C42-79F7-4977-ABAB-0613EEFAFBF8}"/>
    <cellStyle name="Normal 28 3" xfId="2089" xr:uid="{A4DD66D0-A835-4A38-82F8-41DFA5639DE8}"/>
    <cellStyle name="Normal 28 3 2" xfId="4899" xr:uid="{C935BEEF-DB4C-49BC-8656-BA64195574DA}"/>
    <cellStyle name="Normal 28 3 2 2" xfId="10535" xr:uid="{E98A35DB-47F2-4B4D-A213-9D23577E05F7}"/>
    <cellStyle name="Normal 28 3 3" xfId="7725" xr:uid="{9AD1DDE3-AB80-4A74-A224-B4F15DB9DCCF}"/>
    <cellStyle name="Normal 28 4" xfId="3498" xr:uid="{8129642B-8A95-4104-BB36-C0D75F73605A}"/>
    <cellStyle name="Normal 28 4 2" xfId="9134" xr:uid="{B2B5431E-AC25-4423-AACA-17986E8E5E66}"/>
    <cellStyle name="Normal 28 5" xfId="6324" xr:uid="{5058281D-ED4F-4842-9B17-BE928669CC78}"/>
    <cellStyle name="Normal 29" xfId="690" xr:uid="{55A10B95-2E21-4643-891D-46C1AA7991A8}"/>
    <cellStyle name="Normal 29 2" xfId="1386" xr:uid="{463B6144-850E-4B04-9845-1EA617FCF79C}"/>
    <cellStyle name="Normal 29 2 2" xfId="2787" xr:uid="{158E092A-F7A6-470D-839D-1D0EA380AB4F}"/>
    <cellStyle name="Normal 29 2 2 2" xfId="5597" xr:uid="{F9071F8D-F0E8-4BBA-BA2A-3CA1BD63FA47}"/>
    <cellStyle name="Normal 29 2 2 2 2" xfId="11233" xr:uid="{232954F4-D6AB-4CF1-8C88-A5D68ECB348D}"/>
    <cellStyle name="Normal 29 2 2 3" xfId="8423" xr:uid="{2F8189F5-FA19-4707-82BC-DD648A9896C1}"/>
    <cellStyle name="Normal 29 2 3" xfId="4196" xr:uid="{98008BE7-2521-46EE-968B-1AF1ABEE8FC6}"/>
    <cellStyle name="Normal 29 2 3 2" xfId="9832" xr:uid="{63234C73-E80D-4917-AD78-C192481AD6A6}"/>
    <cellStyle name="Normal 29 2 4" xfId="7022" xr:uid="{54F253FD-B34B-4785-B27E-16097D630938}"/>
    <cellStyle name="Normal 29 3" xfId="2091" xr:uid="{647ABB8A-4EBB-4C1E-B56E-3428ABE13E37}"/>
    <cellStyle name="Normal 29 3 2" xfId="4901" xr:uid="{8C8ED817-1D25-484E-8DCD-6A59F8130205}"/>
    <cellStyle name="Normal 29 3 2 2" xfId="10537" xr:uid="{B4241DDB-1C6C-4732-9A5A-5082BDDA4FF2}"/>
    <cellStyle name="Normal 29 3 3" xfId="7727" xr:uid="{E5400D26-F340-4151-AFA6-B3410347D40C}"/>
    <cellStyle name="Normal 29 4" xfId="3500" xr:uid="{9814BEC1-AC48-4D0C-B6CA-8E6A7DE11D88}"/>
    <cellStyle name="Normal 29 4 2" xfId="9136" xr:uid="{060CAE80-0576-4346-B6D9-5C9028C4A9B5}"/>
    <cellStyle name="Normal 29 5" xfId="6326" xr:uid="{78F0D30D-A61A-4E4E-8372-6BE767B34F32}"/>
    <cellStyle name="Normal 3" xfId="6" xr:uid="{018B1A3F-2933-4BD1-9F8D-AA90DAB5A03F}"/>
    <cellStyle name="Normal 3 10" xfId="5642" xr:uid="{79E6CFD6-59D8-4CAC-AF7A-FF8D63488F91}"/>
    <cellStyle name="Normal 3 2" xfId="18" xr:uid="{284EE005-F8D1-468C-A08F-2C303406378B}"/>
    <cellStyle name="Normal 3 2 2" xfId="50" xr:uid="{224FEF09-2B28-4CE0-8014-1DEBF6D17745}"/>
    <cellStyle name="Normal 3 2 2 2" xfId="130" xr:uid="{C999CF11-063A-4B24-B054-C62EB10D8C5F}"/>
    <cellStyle name="Normal 3 2 2 2 2" xfId="302" xr:uid="{3F977602-549B-48F9-805A-7E079C60413E}"/>
    <cellStyle name="Normal 3 2 2 2 2 2" xfId="646" xr:uid="{0099AE27-E381-4938-AC68-CBFA49BE3E94}"/>
    <cellStyle name="Normal 3 2 2 2 2 2 2" xfId="1342" xr:uid="{3232FADD-BCAA-4A22-87B9-B5AB57892D70}"/>
    <cellStyle name="Normal 3 2 2 2 2 2 2 2" xfId="2743" xr:uid="{0FFFABCC-011B-4BAC-9F8C-F29CFE1FE571}"/>
    <cellStyle name="Normal 3 2 2 2 2 2 2 2 2" xfId="5553" xr:uid="{C3C2C99A-5C62-499A-8A9F-5F718519A38A}"/>
    <cellStyle name="Normal 3 2 2 2 2 2 2 2 2 2" xfId="11189" xr:uid="{64F2EA50-6A4F-4291-A5D1-3B5E88AFD7A6}"/>
    <cellStyle name="Normal 3 2 2 2 2 2 2 2 3" xfId="8379" xr:uid="{3145A1F3-0297-4B78-9B13-4D06B6F74E1E}"/>
    <cellStyle name="Normal 3 2 2 2 2 2 2 3" xfId="4152" xr:uid="{AAFA1D9A-754A-4DCE-943F-16E0BC3D5447}"/>
    <cellStyle name="Normal 3 2 2 2 2 2 2 3 2" xfId="9788" xr:uid="{00853529-BFD6-4E75-92A4-CFBE4EBFB9C0}"/>
    <cellStyle name="Normal 3 2 2 2 2 2 2 4" xfId="6978" xr:uid="{94BFD4D2-F35B-405F-80DE-149790C5A9FE}"/>
    <cellStyle name="Normal 3 2 2 2 2 2 3" xfId="2047" xr:uid="{001C2FF6-650A-49EC-B48C-ECAA3CA8CFD5}"/>
    <cellStyle name="Normal 3 2 2 2 2 2 3 2" xfId="4857" xr:uid="{895A95F3-DA31-417E-BE07-9A736488D875}"/>
    <cellStyle name="Normal 3 2 2 2 2 2 3 2 2" xfId="10493" xr:uid="{A6EE863A-C08A-4F8F-B045-CBF960AAF6FE}"/>
    <cellStyle name="Normal 3 2 2 2 2 2 3 3" xfId="7683" xr:uid="{3CA5152D-14B7-419B-BDBF-8ED624EEB99C}"/>
    <cellStyle name="Normal 3 2 2 2 2 2 4" xfId="3456" xr:uid="{D9B4EFC5-860A-4B4A-9A54-698F3957FC3F}"/>
    <cellStyle name="Normal 3 2 2 2 2 2 4 2" xfId="9092" xr:uid="{E47A489E-378D-4791-9FC8-407738ADE57F}"/>
    <cellStyle name="Normal 3 2 2 2 2 2 5" xfId="6282" xr:uid="{07C1AD47-2791-4244-88BE-1B94FFB82478}"/>
    <cellStyle name="Normal 3 2 2 2 2 3" xfId="998" xr:uid="{3E48504D-9BA4-4D93-B515-8CD304FD667C}"/>
    <cellStyle name="Normal 3 2 2 2 2 3 2" xfId="2399" xr:uid="{5F3B342E-0939-41C0-A0A5-E225766F0659}"/>
    <cellStyle name="Normal 3 2 2 2 2 3 2 2" xfId="5209" xr:uid="{92CE3D8F-DFDF-4DB6-A23E-71861B9890B9}"/>
    <cellStyle name="Normal 3 2 2 2 2 3 2 2 2" xfId="10845" xr:uid="{BC53D1F8-9174-4788-908E-105484BDF6D9}"/>
    <cellStyle name="Normal 3 2 2 2 2 3 2 3" xfId="8035" xr:uid="{68AB5713-DB07-4399-B717-B84C2A092283}"/>
    <cellStyle name="Normal 3 2 2 2 2 3 3" xfId="3808" xr:uid="{53E781D1-F00D-45F6-9569-FB3BDD98D5BC}"/>
    <cellStyle name="Normal 3 2 2 2 2 3 3 2" xfId="9444" xr:uid="{56D2A879-7E55-4AD0-AFDA-ACF784974A75}"/>
    <cellStyle name="Normal 3 2 2 2 2 3 4" xfId="6634" xr:uid="{9574828C-3EC4-4995-B398-02A56D9B07F0}"/>
    <cellStyle name="Normal 3 2 2 2 2 4" xfId="1703" xr:uid="{03F0CC49-0095-45A7-A79B-9800FD8D3743}"/>
    <cellStyle name="Normal 3 2 2 2 2 4 2" xfId="4513" xr:uid="{ED945A35-E90E-445D-AC9D-8F1BE3C110F1}"/>
    <cellStyle name="Normal 3 2 2 2 2 4 2 2" xfId="10149" xr:uid="{E7F3EEAB-D2BE-47C3-A2F7-5E2673A1BA6B}"/>
    <cellStyle name="Normal 3 2 2 2 2 4 3" xfId="7339" xr:uid="{1DAA8FBB-23A0-4AA5-84AF-884772A037D1}"/>
    <cellStyle name="Normal 3 2 2 2 2 5" xfId="3112" xr:uid="{5EADCECB-7114-4DD6-9786-04A2E53BD85E}"/>
    <cellStyle name="Normal 3 2 2 2 2 5 2" xfId="8748" xr:uid="{616DB4BC-4F00-42F5-98C5-301070BF3AF7}"/>
    <cellStyle name="Normal 3 2 2 2 2 6" xfId="5938" xr:uid="{3F6A4484-FEAC-4F16-8E93-D4B29B83BC11}"/>
    <cellStyle name="Normal 3 2 2 2 3" xfId="474" xr:uid="{4157BDF9-1E9E-4F90-91E2-96CC627022F0}"/>
    <cellStyle name="Normal 3 2 2 2 3 2" xfId="1170" xr:uid="{9585034B-A0FE-4684-9AD5-E82560DB65A0}"/>
    <cellStyle name="Normal 3 2 2 2 3 2 2" xfId="2571" xr:uid="{B92D760C-8B77-417A-A0F5-3DF9188E3D5A}"/>
    <cellStyle name="Normal 3 2 2 2 3 2 2 2" xfId="5381" xr:uid="{76AFECC0-8498-4853-BC5E-D9BC0380D040}"/>
    <cellStyle name="Normal 3 2 2 2 3 2 2 2 2" xfId="11017" xr:uid="{E5C988F5-2AAC-4E7B-AB75-E7F140BA43ED}"/>
    <cellStyle name="Normal 3 2 2 2 3 2 2 3" xfId="8207" xr:uid="{C0CB635F-48A4-450A-AC3C-8CC316C0E406}"/>
    <cellStyle name="Normal 3 2 2 2 3 2 3" xfId="3980" xr:uid="{6E8EA978-6DD6-4A4B-AC69-1D8C366597F7}"/>
    <cellStyle name="Normal 3 2 2 2 3 2 3 2" xfId="9616" xr:uid="{EAF3F035-DC1C-494D-B98A-B8A046BAC0AA}"/>
    <cellStyle name="Normal 3 2 2 2 3 2 4" xfId="6806" xr:uid="{44E5AA1B-D63F-49FA-8801-88C3A91145CB}"/>
    <cellStyle name="Normal 3 2 2 2 3 3" xfId="1875" xr:uid="{AAC2DC22-A1B9-4107-8618-9673DB652C78}"/>
    <cellStyle name="Normal 3 2 2 2 3 3 2" xfId="4685" xr:uid="{8C3AB88F-4590-4EE9-A3E9-4D3BD6BA52AD}"/>
    <cellStyle name="Normal 3 2 2 2 3 3 2 2" xfId="10321" xr:uid="{4B780428-1DC7-48B0-9364-D5C585620FAF}"/>
    <cellStyle name="Normal 3 2 2 2 3 3 3" xfId="7511" xr:uid="{0F034CEF-CBC1-402A-AA9D-33D135CA3C64}"/>
    <cellStyle name="Normal 3 2 2 2 3 4" xfId="3284" xr:uid="{7C9A7FCD-9F3C-42C0-8AF0-B17330BC3903}"/>
    <cellStyle name="Normal 3 2 2 2 3 4 2" xfId="8920" xr:uid="{51CEC4B1-B735-4B93-880F-44C6085D5FE5}"/>
    <cellStyle name="Normal 3 2 2 2 3 5" xfId="6110" xr:uid="{C13C16C7-0492-48B0-B835-7901B84DCE9C}"/>
    <cellStyle name="Normal 3 2 2 2 4" xfId="826" xr:uid="{2EC01E02-E3A4-4919-B7A1-9E8F04815936}"/>
    <cellStyle name="Normal 3 2 2 2 4 2" xfId="2227" xr:uid="{D6A44A70-C23A-415C-B6F1-4A66997162EA}"/>
    <cellStyle name="Normal 3 2 2 2 4 2 2" xfId="5037" xr:uid="{A21A337C-0CAD-4B9B-BB0B-789C4B2F71D3}"/>
    <cellStyle name="Normal 3 2 2 2 4 2 2 2" xfId="10673" xr:uid="{2A929D3A-0F79-4EE6-AE52-CCD2AC6BDF57}"/>
    <cellStyle name="Normal 3 2 2 2 4 2 3" xfId="7863" xr:uid="{51524883-E763-4519-AE91-D80C04C90B9C}"/>
    <cellStyle name="Normal 3 2 2 2 4 3" xfId="3636" xr:uid="{ACAEE878-4A77-4D05-8A5A-D258316A0186}"/>
    <cellStyle name="Normal 3 2 2 2 4 3 2" xfId="9272" xr:uid="{FEEC5BBE-B710-4BF6-AC10-34CE9D44C086}"/>
    <cellStyle name="Normal 3 2 2 2 4 4" xfId="6462" xr:uid="{949C3832-1218-4420-8E47-84B564538230}"/>
    <cellStyle name="Normal 3 2 2 2 5" xfId="1531" xr:uid="{FD198C2D-CE7A-4F69-8CA2-7EBCAAF206A9}"/>
    <cellStyle name="Normal 3 2 2 2 5 2" xfId="4341" xr:uid="{5976CE85-5F7E-4A7D-8C65-19F0EA226548}"/>
    <cellStyle name="Normal 3 2 2 2 5 2 2" xfId="9977" xr:uid="{4A9CB12A-D909-4DEB-A6DC-421C90AB2710}"/>
    <cellStyle name="Normal 3 2 2 2 5 3" xfId="7167" xr:uid="{5A2605D2-BD19-4FCE-AF77-E01DA7F8FA52}"/>
    <cellStyle name="Normal 3 2 2 2 6" xfId="2940" xr:uid="{9CF539BE-62E0-4B1A-BBD7-A2C1A5D61EDE}"/>
    <cellStyle name="Normal 3 2 2 2 6 2" xfId="8576" xr:uid="{6D2ABE72-6A7F-4B48-9899-67AB27817EE5}"/>
    <cellStyle name="Normal 3 2 2 2 7" xfId="5766" xr:uid="{A7695E35-0EBC-4B32-AF62-A6652954FBC1}"/>
    <cellStyle name="Normal 3 2 2 3" xfId="222" xr:uid="{04D757D3-F81D-44AB-B416-2F39FF8149F1}"/>
    <cellStyle name="Normal 3 2 2 3 2" xfId="566" xr:uid="{0512FF30-A8B1-4E69-903D-CB10AAB48CA0}"/>
    <cellStyle name="Normal 3 2 2 3 2 2" xfId="1262" xr:uid="{F08B8319-345C-4F22-A64C-BAA7B8925C67}"/>
    <cellStyle name="Normal 3 2 2 3 2 2 2" xfId="2663" xr:uid="{3BE6CF96-E135-4782-80D1-35272E9DCA39}"/>
    <cellStyle name="Normal 3 2 2 3 2 2 2 2" xfId="5473" xr:uid="{407FF711-B6A8-49B4-95E2-F5B456D7C29A}"/>
    <cellStyle name="Normal 3 2 2 3 2 2 2 2 2" xfId="11109" xr:uid="{E23D4354-FC80-41D5-9529-3035FF59FF1C}"/>
    <cellStyle name="Normal 3 2 2 3 2 2 2 3" xfId="8299" xr:uid="{E6C8355E-1498-46BE-BFDE-5ABF648C3A7F}"/>
    <cellStyle name="Normal 3 2 2 3 2 2 3" xfId="4072" xr:uid="{FC7E413F-B6D1-4297-8286-46FBC195DD26}"/>
    <cellStyle name="Normal 3 2 2 3 2 2 3 2" xfId="9708" xr:uid="{F6F031C7-6320-4FDF-94C4-97D16AF3F3A1}"/>
    <cellStyle name="Normal 3 2 2 3 2 2 4" xfId="6898" xr:uid="{0B3F013C-44FF-4DA0-A7DC-5A9A720918A6}"/>
    <cellStyle name="Normal 3 2 2 3 2 3" xfId="1967" xr:uid="{CF294C26-9018-4F6E-8B0B-DF39AF0D9C79}"/>
    <cellStyle name="Normal 3 2 2 3 2 3 2" xfId="4777" xr:uid="{8089609A-C476-40FF-9A10-87D418D27B73}"/>
    <cellStyle name="Normal 3 2 2 3 2 3 2 2" xfId="10413" xr:uid="{42216353-4CF3-4855-A8B3-217A1091FFA0}"/>
    <cellStyle name="Normal 3 2 2 3 2 3 3" xfId="7603" xr:uid="{C54214CC-05CA-4B8A-85E9-7D27990E5325}"/>
    <cellStyle name="Normal 3 2 2 3 2 4" xfId="3376" xr:uid="{7D0CA9ED-D63A-473A-81CF-9E2A30AF838B}"/>
    <cellStyle name="Normal 3 2 2 3 2 4 2" xfId="9012" xr:uid="{58A5E3C3-BB23-4E72-A519-BFA8BEB18100}"/>
    <cellStyle name="Normal 3 2 2 3 2 5" xfId="6202" xr:uid="{BE6469F6-A2B1-44AE-88F2-F8F230B6F99F}"/>
    <cellStyle name="Normal 3 2 2 3 3" xfId="918" xr:uid="{6E1E82D0-4B78-4B87-810A-EA4052D9F8AE}"/>
    <cellStyle name="Normal 3 2 2 3 3 2" xfId="2319" xr:uid="{4EF4D7F2-CC85-47E8-9D7A-83D8F5A02ECA}"/>
    <cellStyle name="Normal 3 2 2 3 3 2 2" xfId="5129" xr:uid="{E4F48D43-9BE8-4585-9A76-C3F28053196D}"/>
    <cellStyle name="Normal 3 2 2 3 3 2 2 2" xfId="10765" xr:uid="{E0B585DD-8F18-4B8C-AE87-C4B87A9A30AD}"/>
    <cellStyle name="Normal 3 2 2 3 3 2 3" xfId="7955" xr:uid="{04151FB1-3E5A-4288-9E51-0499354D7028}"/>
    <cellStyle name="Normal 3 2 2 3 3 3" xfId="3728" xr:uid="{280F623B-919F-451A-BA4B-6AA2D2B9D0F0}"/>
    <cellStyle name="Normal 3 2 2 3 3 3 2" xfId="9364" xr:uid="{702E7904-DB30-4879-B126-D3D42CF8DA33}"/>
    <cellStyle name="Normal 3 2 2 3 3 4" xfId="6554" xr:uid="{19B2A225-AE53-4D3B-B3C0-845546E373A7}"/>
    <cellStyle name="Normal 3 2 2 3 4" xfId="1623" xr:uid="{CF398DB2-718D-4249-B62A-4CDA6161A0ED}"/>
    <cellStyle name="Normal 3 2 2 3 4 2" xfId="4433" xr:uid="{35A96DBC-D36D-4E22-A05F-41EFD2372D45}"/>
    <cellStyle name="Normal 3 2 2 3 4 2 2" xfId="10069" xr:uid="{94F0989A-F090-4463-97FB-AAB74D7F5C7E}"/>
    <cellStyle name="Normal 3 2 2 3 4 3" xfId="7259" xr:uid="{F2597DCA-7BD2-4CFD-BB67-EE028D39A642}"/>
    <cellStyle name="Normal 3 2 2 3 5" xfId="3032" xr:uid="{4B8B2F75-A43D-41AA-8ABE-155596F3758A}"/>
    <cellStyle name="Normal 3 2 2 3 5 2" xfId="8668" xr:uid="{A258C0D4-FBFB-44A5-9799-FCEE8CD2EE7A}"/>
    <cellStyle name="Normal 3 2 2 3 6" xfId="5858" xr:uid="{8549EFEC-C004-4A14-B0CF-0054511CF8D8}"/>
    <cellStyle name="Normal 3 2 2 4" xfId="394" xr:uid="{2344CC20-6DCA-46A8-AE4D-1EFC82441831}"/>
    <cellStyle name="Normal 3 2 2 4 2" xfId="1090" xr:uid="{5B2665AC-FA47-4260-9BD6-73271A63C7E1}"/>
    <cellStyle name="Normal 3 2 2 4 2 2" xfId="2491" xr:uid="{4192DA13-C99F-48F2-8F62-2BF6FE807924}"/>
    <cellStyle name="Normal 3 2 2 4 2 2 2" xfId="5301" xr:uid="{6FE4FDB0-7ECE-48CB-B166-19AB9F9146A6}"/>
    <cellStyle name="Normal 3 2 2 4 2 2 2 2" xfId="10937" xr:uid="{5D7325A0-FD9F-44AA-89C4-7F9459161509}"/>
    <cellStyle name="Normal 3 2 2 4 2 2 3" xfId="8127" xr:uid="{BDB04272-B328-468E-BAF1-648D7291116A}"/>
    <cellStyle name="Normal 3 2 2 4 2 3" xfId="3900" xr:uid="{CABD49D4-84DE-48AC-A122-E8A8F917A444}"/>
    <cellStyle name="Normal 3 2 2 4 2 3 2" xfId="9536" xr:uid="{4369DFB3-60E9-45A8-BB2A-E71FCD3C2BB0}"/>
    <cellStyle name="Normal 3 2 2 4 2 4" xfId="6726" xr:uid="{FF88E61F-C8AD-470A-B332-446FB4BE79CE}"/>
    <cellStyle name="Normal 3 2 2 4 3" xfId="1795" xr:uid="{C24B48A0-A96C-4FBB-A2E1-B3BE95544922}"/>
    <cellStyle name="Normal 3 2 2 4 3 2" xfId="4605" xr:uid="{8595D062-72BF-458E-A064-71483C9443CA}"/>
    <cellStyle name="Normal 3 2 2 4 3 2 2" xfId="10241" xr:uid="{35630D0F-068B-4E94-B76D-2585397F5B13}"/>
    <cellStyle name="Normal 3 2 2 4 3 3" xfId="7431" xr:uid="{1898EC0A-8DBB-4703-9F4F-5E2ECDE0CB5E}"/>
    <cellStyle name="Normal 3 2 2 4 4" xfId="3204" xr:uid="{AC8D5283-1F18-4899-BAD3-6484CB51DC23}"/>
    <cellStyle name="Normal 3 2 2 4 4 2" xfId="8840" xr:uid="{74D1794F-33AA-4130-A6E7-7C9622451829}"/>
    <cellStyle name="Normal 3 2 2 4 5" xfId="6030" xr:uid="{E69AD29F-62A6-42A3-B674-0F91A0F02DD0}"/>
    <cellStyle name="Normal 3 2 2 5" xfId="746" xr:uid="{01B71580-D935-42D2-BAA9-4BA6212B56AB}"/>
    <cellStyle name="Normal 3 2 2 5 2" xfId="2147" xr:uid="{84A4F0D0-5BD8-42EA-9B54-FDFFFE57F405}"/>
    <cellStyle name="Normal 3 2 2 5 2 2" xfId="4957" xr:uid="{CDFC0E83-636C-4E57-B144-17F1DC7C84A2}"/>
    <cellStyle name="Normal 3 2 2 5 2 2 2" xfId="10593" xr:uid="{564782D5-BCD7-43DD-94D9-3318E99B7F99}"/>
    <cellStyle name="Normal 3 2 2 5 2 3" xfId="7783" xr:uid="{C5014D4B-AB76-4755-8191-52E2218F78D3}"/>
    <cellStyle name="Normal 3 2 2 5 3" xfId="3556" xr:uid="{D99B5847-2D73-446B-BB12-E0B4B909AE60}"/>
    <cellStyle name="Normal 3 2 2 5 3 2" xfId="9192" xr:uid="{30F1D54C-06FC-430E-94A5-F62E78BB52C1}"/>
    <cellStyle name="Normal 3 2 2 5 4" xfId="6382" xr:uid="{589A3BC5-F166-4335-97F9-FF1A8D2FACC9}"/>
    <cellStyle name="Normal 3 2 2 6" xfId="1451" xr:uid="{5DAFA96F-5C0D-415E-9A40-F5C4DA2D3513}"/>
    <cellStyle name="Normal 3 2 2 6 2" xfId="4261" xr:uid="{D2B8FF84-9EBD-49B9-8478-404089DAC5B3}"/>
    <cellStyle name="Normal 3 2 2 6 2 2" xfId="9897" xr:uid="{C0593C0E-3EE2-4418-BD50-C65E983CAAC1}"/>
    <cellStyle name="Normal 3 2 2 6 3" xfId="7087" xr:uid="{23805EBD-8E02-4A31-9277-D5537AB08826}"/>
    <cellStyle name="Normal 3 2 2 7" xfId="2860" xr:uid="{677CC01A-5976-41BB-884D-294A1061197E}"/>
    <cellStyle name="Normal 3 2 2 7 2" xfId="8496" xr:uid="{19D5BEB6-447C-45B9-9EA9-9C37E1EDDBB1}"/>
    <cellStyle name="Normal 3 2 2 8" xfId="5686" xr:uid="{56D22EF7-4424-4719-97EA-764FE8BCED4B}"/>
    <cellStyle name="Normal 3 2 3" xfId="98" xr:uid="{0C640962-69D1-4889-98BE-714FFBDFA867}"/>
    <cellStyle name="Normal 3 2 3 2" xfId="270" xr:uid="{596BDA3C-9251-4895-B0C6-53556F1E7596}"/>
    <cellStyle name="Normal 3 2 3 2 2" xfId="614" xr:uid="{867DCB97-C93E-4485-8463-C56CBF7098A2}"/>
    <cellStyle name="Normal 3 2 3 2 2 2" xfId="1310" xr:uid="{901B6E04-ABEF-4944-92E0-DBB424BB42AF}"/>
    <cellStyle name="Normal 3 2 3 2 2 2 2" xfId="2711" xr:uid="{8CCA73C3-9303-43CE-8F78-F6B4067BDF65}"/>
    <cellStyle name="Normal 3 2 3 2 2 2 2 2" xfId="5521" xr:uid="{521E00C1-3C18-4D16-9017-07954D7A2A5C}"/>
    <cellStyle name="Normal 3 2 3 2 2 2 2 2 2" xfId="11157" xr:uid="{8CD04076-CA4A-4E22-B02D-DFE8B0AE5722}"/>
    <cellStyle name="Normal 3 2 3 2 2 2 2 3" xfId="8347" xr:uid="{D5152A8C-C792-4D9A-8B32-47692D5D2DF9}"/>
    <cellStyle name="Normal 3 2 3 2 2 2 3" xfId="4120" xr:uid="{1A804869-454A-429B-A023-373C04AF378D}"/>
    <cellStyle name="Normal 3 2 3 2 2 2 3 2" xfId="9756" xr:uid="{2393256F-8FE3-4EF5-9DE6-66566A6201B0}"/>
    <cellStyle name="Normal 3 2 3 2 2 2 4" xfId="6946" xr:uid="{E311795A-F55F-495C-9015-5AE85633F4F5}"/>
    <cellStyle name="Normal 3 2 3 2 2 3" xfId="2015" xr:uid="{6547EEA2-D0B0-4A22-9790-3100F471F029}"/>
    <cellStyle name="Normal 3 2 3 2 2 3 2" xfId="4825" xr:uid="{518CAABA-079B-4D48-AEE5-0428096002AD}"/>
    <cellStyle name="Normal 3 2 3 2 2 3 2 2" xfId="10461" xr:uid="{1D9D5DD6-25AB-4AAA-AE9F-96609D37D00C}"/>
    <cellStyle name="Normal 3 2 3 2 2 3 3" xfId="7651" xr:uid="{E49FA338-3DC7-4DBE-A481-A15A12E3750B}"/>
    <cellStyle name="Normal 3 2 3 2 2 4" xfId="3424" xr:uid="{5AE5A69D-7A9E-4314-A71F-F92C14B55261}"/>
    <cellStyle name="Normal 3 2 3 2 2 4 2" xfId="9060" xr:uid="{574C9D54-4F60-4424-8E54-48D3DC0ECDE3}"/>
    <cellStyle name="Normal 3 2 3 2 2 5" xfId="6250" xr:uid="{19F94533-5F4F-486F-A637-FF45B1BDC4A5}"/>
    <cellStyle name="Normal 3 2 3 2 3" xfId="966" xr:uid="{C6AC1681-73AB-40D2-B52A-2B840BA8C755}"/>
    <cellStyle name="Normal 3 2 3 2 3 2" xfId="2367" xr:uid="{6239A7BA-7D18-450F-9082-41B9284CD786}"/>
    <cellStyle name="Normal 3 2 3 2 3 2 2" xfId="5177" xr:uid="{C056B804-93DA-4DFD-836A-A50EAE18E8A8}"/>
    <cellStyle name="Normal 3 2 3 2 3 2 2 2" xfId="10813" xr:uid="{D85436C5-09B7-4BBC-A0AD-B4689D1F4F80}"/>
    <cellStyle name="Normal 3 2 3 2 3 2 3" xfId="8003" xr:uid="{8FE2044D-4904-4D9F-AC58-1EFEC41ECE46}"/>
    <cellStyle name="Normal 3 2 3 2 3 3" xfId="3776" xr:uid="{4B2D4FF9-428B-4D0A-A8C3-5D88F4B4C43F}"/>
    <cellStyle name="Normal 3 2 3 2 3 3 2" xfId="9412" xr:uid="{321D4771-F596-4574-BA98-2D0556CA50C6}"/>
    <cellStyle name="Normal 3 2 3 2 3 4" xfId="6602" xr:uid="{04801C43-4CB4-4E7E-971C-5D402E2A1D87}"/>
    <cellStyle name="Normal 3 2 3 2 4" xfId="1671" xr:uid="{BDDFD2AC-FA1B-4B9A-9A90-E914038069D6}"/>
    <cellStyle name="Normal 3 2 3 2 4 2" xfId="4481" xr:uid="{B23EDB9D-732D-47F8-AF74-1DD8C9D3E8F8}"/>
    <cellStyle name="Normal 3 2 3 2 4 2 2" xfId="10117" xr:uid="{856905C6-F018-48F2-B792-8ACFE8E8F0CF}"/>
    <cellStyle name="Normal 3 2 3 2 4 3" xfId="7307" xr:uid="{B0FB9BF9-797A-4DE8-9F38-126E6D5D54CC}"/>
    <cellStyle name="Normal 3 2 3 2 5" xfId="3080" xr:uid="{047C7BD4-DD6A-405B-98C7-4EEB5A973E90}"/>
    <cellStyle name="Normal 3 2 3 2 5 2" xfId="8716" xr:uid="{063232DA-6D1B-4B20-9B58-69C6DC5A0EEC}"/>
    <cellStyle name="Normal 3 2 3 2 6" xfId="5906" xr:uid="{002851A5-A50C-441E-BF15-9D2BBEB07AD7}"/>
    <cellStyle name="Normal 3 2 3 3" xfId="442" xr:uid="{25E93C98-1E8A-43A9-BE94-8E40CD04EE79}"/>
    <cellStyle name="Normal 3 2 3 3 2" xfId="1138" xr:uid="{34125ACB-7D14-42AA-83C9-7ACCA9CD5202}"/>
    <cellStyle name="Normal 3 2 3 3 2 2" xfId="2539" xr:uid="{B38DF1C6-18BF-4D76-A82A-D391C2DDDE6D}"/>
    <cellStyle name="Normal 3 2 3 3 2 2 2" xfId="5349" xr:uid="{BEB3D977-696C-482E-9315-CD992D79B6E9}"/>
    <cellStyle name="Normal 3 2 3 3 2 2 2 2" xfId="10985" xr:uid="{1AE4E201-177A-46D1-83ED-7C056DC58581}"/>
    <cellStyle name="Normal 3 2 3 3 2 2 3" xfId="8175" xr:uid="{433ACE09-3B92-407E-AF78-63C879F9884C}"/>
    <cellStyle name="Normal 3 2 3 3 2 3" xfId="3948" xr:uid="{F3A04D09-8DF7-4C0D-8010-550A8158E932}"/>
    <cellStyle name="Normal 3 2 3 3 2 3 2" xfId="9584" xr:uid="{29CC2D51-1E77-4769-B487-4AA4CD515E21}"/>
    <cellStyle name="Normal 3 2 3 3 2 4" xfId="6774" xr:uid="{1F107154-8CD9-437F-9F4F-78ED842CC1F9}"/>
    <cellStyle name="Normal 3 2 3 3 3" xfId="1843" xr:uid="{48552F69-EA1F-49E5-BF22-2547C082F404}"/>
    <cellStyle name="Normal 3 2 3 3 3 2" xfId="4653" xr:uid="{AF52E2E1-B625-412B-9574-24E91C709138}"/>
    <cellStyle name="Normal 3 2 3 3 3 2 2" xfId="10289" xr:uid="{C43D7F33-4482-427D-AD65-EC2D2DECFE12}"/>
    <cellStyle name="Normal 3 2 3 3 3 3" xfId="7479" xr:uid="{9B12806E-A384-41CB-9F0C-A07C72CB9BB0}"/>
    <cellStyle name="Normal 3 2 3 3 4" xfId="3252" xr:uid="{F338AB76-D9A7-47E3-BB0F-1CDC6607C2CB}"/>
    <cellStyle name="Normal 3 2 3 3 4 2" xfId="8888" xr:uid="{C2D88679-DCAD-4B08-8850-D1F5D4E68EB6}"/>
    <cellStyle name="Normal 3 2 3 3 5" xfId="6078" xr:uid="{1BB03EE5-FDE0-47CE-A151-A7C8A8CC68A5}"/>
    <cellStyle name="Normal 3 2 3 4" xfId="794" xr:uid="{A5CDCEDB-911E-4E37-AB59-515B5E695183}"/>
    <cellStyle name="Normal 3 2 3 4 2" xfId="2195" xr:uid="{C24691B0-EB96-49D4-8C6C-53ED4F16E058}"/>
    <cellStyle name="Normal 3 2 3 4 2 2" xfId="5005" xr:uid="{9500392B-7F98-4430-92B0-EE4695EF376F}"/>
    <cellStyle name="Normal 3 2 3 4 2 2 2" xfId="10641" xr:uid="{F3004D3F-A87D-40D1-964B-97B0CC7531BC}"/>
    <cellStyle name="Normal 3 2 3 4 2 3" xfId="7831" xr:uid="{CB9383BE-8A81-4DF1-B367-E53EA0A1AE7D}"/>
    <cellStyle name="Normal 3 2 3 4 3" xfId="3604" xr:uid="{C9DC3302-76E1-4311-BF51-152964CE6416}"/>
    <cellStyle name="Normal 3 2 3 4 3 2" xfId="9240" xr:uid="{0D51FECD-AE05-4FB5-B1AA-6E27F74C0EBD}"/>
    <cellStyle name="Normal 3 2 3 4 4" xfId="6430" xr:uid="{253C00CE-E345-4DE0-9240-E4903F51A5CA}"/>
    <cellStyle name="Normal 3 2 3 5" xfId="1499" xr:uid="{D56FB739-6502-4CB7-99F6-0F8B769F51D0}"/>
    <cellStyle name="Normal 3 2 3 5 2" xfId="4309" xr:uid="{BA63590D-F137-4108-B19D-9A33020FE625}"/>
    <cellStyle name="Normal 3 2 3 5 2 2" xfId="9945" xr:uid="{48CA5306-9684-4935-A8B5-BB5674335110}"/>
    <cellStyle name="Normal 3 2 3 5 3" xfId="7135" xr:uid="{C47439E3-497E-4C61-BF2E-763491CD43D8}"/>
    <cellStyle name="Normal 3 2 3 6" xfId="2908" xr:uid="{6490EE27-3E6C-45E5-9999-20AFE06A9CFB}"/>
    <cellStyle name="Normal 3 2 3 6 2" xfId="8544" xr:uid="{5940D1FD-92A7-44B6-85C4-63D3804DDB4E}"/>
    <cellStyle name="Normal 3 2 3 7" xfId="5734" xr:uid="{36DD704B-3322-42EE-AC3F-45C4AD0C1CE9}"/>
    <cellStyle name="Normal 3 2 4" xfId="190" xr:uid="{1751B3FD-E062-43F1-BD64-99C45C228A91}"/>
    <cellStyle name="Normal 3 2 4 2" xfId="534" xr:uid="{253CF128-6CBF-4EF3-89D8-DE6E78ADA1C9}"/>
    <cellStyle name="Normal 3 2 4 2 2" xfId="1230" xr:uid="{5677F94C-FDE6-4C64-87DC-E56EC137462E}"/>
    <cellStyle name="Normal 3 2 4 2 2 2" xfId="2631" xr:uid="{09073E21-571E-4B6E-8F25-D4240A582309}"/>
    <cellStyle name="Normal 3 2 4 2 2 2 2" xfId="5441" xr:uid="{82AC458A-69E2-4D04-8218-B343D27BF7CD}"/>
    <cellStyle name="Normal 3 2 4 2 2 2 2 2" xfId="11077" xr:uid="{2882A78C-FE6D-443B-9C2D-0F6073255F51}"/>
    <cellStyle name="Normal 3 2 4 2 2 2 3" xfId="8267" xr:uid="{20A261CA-68CB-4B53-9666-8F44DCBC1B8E}"/>
    <cellStyle name="Normal 3 2 4 2 2 3" xfId="4040" xr:uid="{B6945D4D-F1A7-448B-A218-1BA537B32C20}"/>
    <cellStyle name="Normal 3 2 4 2 2 3 2" xfId="9676" xr:uid="{B6AFF403-84B9-4559-8126-96A6F6E78EF6}"/>
    <cellStyle name="Normal 3 2 4 2 2 4" xfId="6866" xr:uid="{C2DCFDD2-6B50-49ED-8355-08ECF4F9FD44}"/>
    <cellStyle name="Normal 3 2 4 2 3" xfId="1935" xr:uid="{1D5C693E-3E3A-476D-8913-2641CC931734}"/>
    <cellStyle name="Normal 3 2 4 2 3 2" xfId="4745" xr:uid="{EEFF57D3-0ED5-49C9-A6AB-6D627137309E}"/>
    <cellStyle name="Normal 3 2 4 2 3 2 2" xfId="10381" xr:uid="{16F5B2F2-1AA4-4965-9A7B-33EB83818CA4}"/>
    <cellStyle name="Normal 3 2 4 2 3 3" xfId="7571" xr:uid="{F73BB3F5-AD31-4E76-978E-9D62C241CF7F}"/>
    <cellStyle name="Normal 3 2 4 2 4" xfId="3344" xr:uid="{8381D48D-6377-4E46-9E82-4A6590E0FF33}"/>
    <cellStyle name="Normal 3 2 4 2 4 2" xfId="8980" xr:uid="{F8F66318-B2DE-46D6-89AB-FBC76B55C34F}"/>
    <cellStyle name="Normal 3 2 4 2 5" xfId="6170" xr:uid="{931A6980-FB06-4748-9BD2-F773C2BAA2EE}"/>
    <cellStyle name="Normal 3 2 4 3" xfId="886" xr:uid="{74A88409-E54D-4392-B22B-B4C00E71CE00}"/>
    <cellStyle name="Normal 3 2 4 3 2" xfId="2287" xr:uid="{45AA2A3C-2217-483B-A58D-8699AD635E61}"/>
    <cellStyle name="Normal 3 2 4 3 2 2" xfId="5097" xr:uid="{D3353368-537C-455E-8FDA-079A548D2708}"/>
    <cellStyle name="Normal 3 2 4 3 2 2 2" xfId="10733" xr:uid="{5E8F2A25-8C8F-42B6-B9E6-3A23C3CBCAAE}"/>
    <cellStyle name="Normal 3 2 4 3 2 3" xfId="7923" xr:uid="{32B66D2B-56D3-4C4A-AE43-211D5530458F}"/>
    <cellStyle name="Normal 3 2 4 3 3" xfId="3696" xr:uid="{FA306CDF-17DD-4AD5-9ADB-2F218DBD6E71}"/>
    <cellStyle name="Normal 3 2 4 3 3 2" xfId="9332" xr:uid="{91A514CA-FEB6-411B-8FE2-776F14EC85B6}"/>
    <cellStyle name="Normal 3 2 4 3 4" xfId="6522" xr:uid="{715CF68D-FD38-4F78-B0E2-560C5F4B3391}"/>
    <cellStyle name="Normal 3 2 4 4" xfId="1591" xr:uid="{6579F3A8-178B-41C1-9BF6-EB126F4DFF0B}"/>
    <cellStyle name="Normal 3 2 4 4 2" xfId="4401" xr:uid="{80699FA7-547C-4FC4-8CAF-66504D503542}"/>
    <cellStyle name="Normal 3 2 4 4 2 2" xfId="10037" xr:uid="{D3E4E32F-E70C-40F8-82DA-6A2BF9BA1C74}"/>
    <cellStyle name="Normal 3 2 4 4 3" xfId="7227" xr:uid="{D8FE2A02-975F-4F99-9608-8DA825BD1365}"/>
    <cellStyle name="Normal 3 2 4 5" xfId="3000" xr:uid="{D4A4ED64-42F5-41BA-959C-2D61C17C5541}"/>
    <cellStyle name="Normal 3 2 4 5 2" xfId="8636" xr:uid="{353566B7-2F4B-4D65-AA14-57DB9B50DA01}"/>
    <cellStyle name="Normal 3 2 4 6" xfId="5826" xr:uid="{18FC8936-2551-41D6-8E55-56F1910EFA1E}"/>
    <cellStyle name="Normal 3 2 5" xfId="362" xr:uid="{75D126E6-6FBC-40D4-9328-6BCBEEE1DAB5}"/>
    <cellStyle name="Normal 3 2 5 2" xfId="1058" xr:uid="{EF0E93E7-5D80-41CD-BFED-EC29DB72F7F4}"/>
    <cellStyle name="Normal 3 2 5 2 2" xfId="2459" xr:uid="{19B84EC9-1BA9-479D-9F1B-84190059F64C}"/>
    <cellStyle name="Normal 3 2 5 2 2 2" xfId="5269" xr:uid="{53BB206D-35D6-4417-8402-415C745D2ECD}"/>
    <cellStyle name="Normal 3 2 5 2 2 2 2" xfId="10905" xr:uid="{3E3F9DFF-C552-476A-AD93-CB6C64BD53FD}"/>
    <cellStyle name="Normal 3 2 5 2 2 3" xfId="8095" xr:uid="{A111862A-130B-4266-9F96-E5442A95F7D7}"/>
    <cellStyle name="Normal 3 2 5 2 3" xfId="3868" xr:uid="{9518F72E-749A-4C99-A87F-CB6E7D5C3E9E}"/>
    <cellStyle name="Normal 3 2 5 2 3 2" xfId="9504" xr:uid="{9FCCFF1D-C63C-4860-8C28-8DAB917AF693}"/>
    <cellStyle name="Normal 3 2 5 2 4" xfId="6694" xr:uid="{D2F93C3E-3628-4238-842D-B3D098074F21}"/>
    <cellStyle name="Normal 3 2 5 3" xfId="1763" xr:uid="{82538AB8-9037-4620-AF46-504CA1EE60A4}"/>
    <cellStyle name="Normal 3 2 5 3 2" xfId="4573" xr:uid="{F251D160-E9F5-4E58-B445-A50EE99C2575}"/>
    <cellStyle name="Normal 3 2 5 3 2 2" xfId="10209" xr:uid="{1C32FB16-BBE5-4681-BA6D-6A39651A2FB6}"/>
    <cellStyle name="Normal 3 2 5 3 3" xfId="7399" xr:uid="{20CEA0DA-81F5-4A54-9E01-540CC291CBE3}"/>
    <cellStyle name="Normal 3 2 5 4" xfId="3172" xr:uid="{875EA912-F3E2-4CD8-B2F2-700B8AC9A0A8}"/>
    <cellStyle name="Normal 3 2 5 4 2" xfId="8808" xr:uid="{A6AD892A-4D5A-4107-A189-933F8A125436}"/>
    <cellStyle name="Normal 3 2 5 5" xfId="5998" xr:uid="{4335075F-9169-4724-862A-57D86505316B}"/>
    <cellStyle name="Normal 3 2 6" xfId="714" xr:uid="{6972B33B-A9B5-4FEF-BB0F-25DD7B8D17A7}"/>
    <cellStyle name="Normal 3 2 6 2" xfId="2115" xr:uid="{24AA341E-913A-4BD5-A060-53DC58FD6601}"/>
    <cellStyle name="Normal 3 2 6 2 2" xfId="4925" xr:uid="{6755F829-00A4-4916-9540-3E6B36D24316}"/>
    <cellStyle name="Normal 3 2 6 2 2 2" xfId="10561" xr:uid="{0593E9E0-9F62-4D53-84E1-621A449CD5D6}"/>
    <cellStyle name="Normal 3 2 6 2 3" xfId="7751" xr:uid="{71B5A7E3-C6BF-45B4-809F-F4844292B065}"/>
    <cellStyle name="Normal 3 2 6 3" xfId="3524" xr:uid="{B62B681D-0710-45F7-A586-C6E2A1BC4BAA}"/>
    <cellStyle name="Normal 3 2 6 3 2" xfId="9160" xr:uid="{1FF5CA75-5D9C-464B-A776-6267C162FDCC}"/>
    <cellStyle name="Normal 3 2 6 4" xfId="6350" xr:uid="{95458024-D0E9-4AD7-8BB6-2834EC7FD7AF}"/>
    <cellStyle name="Normal 3 2 7" xfId="1419" xr:uid="{038CA73D-9C02-412A-96C1-5DBF91DF3124}"/>
    <cellStyle name="Normal 3 2 7 2" xfId="4229" xr:uid="{34838441-1F98-4F41-A6FE-F703EFC1BCE6}"/>
    <cellStyle name="Normal 3 2 7 2 2" xfId="9865" xr:uid="{75CFDCE7-A2A8-4050-B282-6D39599740F0}"/>
    <cellStyle name="Normal 3 2 7 3" xfId="7055" xr:uid="{23E9449E-06DC-4604-93E8-945D6097EA72}"/>
    <cellStyle name="Normal 3 2 8" xfId="2828" xr:uid="{0247E75A-F0B4-49E0-BD02-C5FA1A422BD7}"/>
    <cellStyle name="Normal 3 2 8 2" xfId="8464" xr:uid="{DD50A868-8CA9-44E0-BD48-F654320DA54C}"/>
    <cellStyle name="Normal 3 2 9" xfId="5654" xr:uid="{8FE026F6-A0C1-436F-8157-45DF519CCC8D}"/>
    <cellStyle name="Normal 3 3" xfId="38" xr:uid="{B36BC2B1-F156-472C-A392-C9B634F4220D}"/>
    <cellStyle name="Normal 3 3 2" xfId="118" xr:uid="{84C1AC1D-651A-49C8-9D64-E61CB952E743}"/>
    <cellStyle name="Normal 3 3 2 2" xfId="290" xr:uid="{0D76D290-B041-462F-8606-13DA628C0DCD}"/>
    <cellStyle name="Normal 3 3 2 2 2" xfId="634" xr:uid="{F071BD24-1F19-4D86-AC5A-302BC942ADCE}"/>
    <cellStyle name="Normal 3 3 2 2 2 2" xfId="1330" xr:uid="{87C1C8A6-A06F-4BB1-884D-C034156C2EF5}"/>
    <cellStyle name="Normal 3 3 2 2 2 2 2" xfId="2731" xr:uid="{E89612E4-BCFD-48BE-B644-DE559144D6FB}"/>
    <cellStyle name="Normal 3 3 2 2 2 2 2 2" xfId="5541" xr:uid="{DEA2662E-A351-4EBD-A815-ABF61088AFEB}"/>
    <cellStyle name="Normal 3 3 2 2 2 2 2 2 2" xfId="11177" xr:uid="{51E36EB7-D9AF-4A20-9441-DE171934B9D8}"/>
    <cellStyle name="Normal 3 3 2 2 2 2 2 3" xfId="8367" xr:uid="{2777C2E9-293E-4E90-B834-158489429F58}"/>
    <cellStyle name="Normal 3 3 2 2 2 2 3" xfId="4140" xr:uid="{B7E694D6-ABA1-49AD-B6C8-7F6FA72103E4}"/>
    <cellStyle name="Normal 3 3 2 2 2 2 3 2" xfId="9776" xr:uid="{7985634B-4355-4173-A774-430BFDB18259}"/>
    <cellStyle name="Normal 3 3 2 2 2 2 4" xfId="6966" xr:uid="{6E2768E5-5C9F-4DD9-BA39-52085AABCE3D}"/>
    <cellStyle name="Normal 3 3 2 2 2 3" xfId="2035" xr:uid="{DC035884-EDE6-44BB-BC44-7B98EC8538D8}"/>
    <cellStyle name="Normal 3 3 2 2 2 3 2" xfId="4845" xr:uid="{2A0002B8-51A9-4202-8C5C-8AC4C69E9D71}"/>
    <cellStyle name="Normal 3 3 2 2 2 3 2 2" xfId="10481" xr:uid="{2F7FC42C-267E-4CB1-9B4E-FADD3E294A9F}"/>
    <cellStyle name="Normal 3 3 2 2 2 3 3" xfId="7671" xr:uid="{19E99D44-630A-4B3A-B3FF-8A08B6F97A61}"/>
    <cellStyle name="Normal 3 3 2 2 2 4" xfId="3444" xr:uid="{8230B501-6C27-4807-8324-46512AC4DF3B}"/>
    <cellStyle name="Normal 3 3 2 2 2 4 2" xfId="9080" xr:uid="{B362EBE7-079B-4BE4-B0F1-38E1BFCD063D}"/>
    <cellStyle name="Normal 3 3 2 2 2 5" xfId="6270" xr:uid="{3B5F2378-670B-4411-B1CC-1BFEB55394F8}"/>
    <cellStyle name="Normal 3 3 2 2 3" xfId="986" xr:uid="{1311BA40-6643-4ABA-9E4B-CEB02512067E}"/>
    <cellStyle name="Normal 3 3 2 2 3 2" xfId="2387" xr:uid="{EA9B0C04-C49C-46ED-991F-7D2C2F07262F}"/>
    <cellStyle name="Normal 3 3 2 2 3 2 2" xfId="5197" xr:uid="{A20DB254-192D-49A8-8562-BB7F25DD3B9F}"/>
    <cellStyle name="Normal 3 3 2 2 3 2 2 2" xfId="10833" xr:uid="{0407E53F-636D-47AF-AD00-E75CE6C72A8A}"/>
    <cellStyle name="Normal 3 3 2 2 3 2 3" xfId="8023" xr:uid="{C269B406-89A5-41DB-A2E7-A9E778C18CBF}"/>
    <cellStyle name="Normal 3 3 2 2 3 3" xfId="3796" xr:uid="{CDDE0432-C18C-4599-8662-987EEFA6DF13}"/>
    <cellStyle name="Normal 3 3 2 2 3 3 2" xfId="9432" xr:uid="{45A21894-A973-40E9-B68E-0A2A05743A0E}"/>
    <cellStyle name="Normal 3 3 2 2 3 4" xfId="6622" xr:uid="{84D63421-EF55-44C5-A731-F8282CFCF760}"/>
    <cellStyle name="Normal 3 3 2 2 4" xfId="1691" xr:uid="{EB0C8FA2-1A7D-4341-B369-959EF17012E9}"/>
    <cellStyle name="Normal 3 3 2 2 4 2" xfId="4501" xr:uid="{AFFF7556-BCF4-4C19-B981-CEAE1E97DFDF}"/>
    <cellStyle name="Normal 3 3 2 2 4 2 2" xfId="10137" xr:uid="{769D094D-D689-4B9C-A9A1-4782E76408F0}"/>
    <cellStyle name="Normal 3 3 2 2 4 3" xfId="7327" xr:uid="{AED4B9ED-BF30-4A55-B32C-681774432225}"/>
    <cellStyle name="Normal 3 3 2 2 5" xfId="3100" xr:uid="{34C80880-A079-47FA-8C29-86F838F58DE7}"/>
    <cellStyle name="Normal 3 3 2 2 5 2" xfId="8736" xr:uid="{7CFA5411-3F9F-4704-935B-BAC4FE865DC1}"/>
    <cellStyle name="Normal 3 3 2 2 6" xfId="5926" xr:uid="{A467948A-CEB7-44B6-947A-AE5A1B1BC7BB}"/>
    <cellStyle name="Normal 3 3 2 3" xfId="462" xr:uid="{68CE2EBC-133D-4821-A375-60CB5BF6EEBE}"/>
    <cellStyle name="Normal 3 3 2 3 2" xfId="1158" xr:uid="{C9FEBEEB-94D7-4AC1-8C12-3CCF5B8751E9}"/>
    <cellStyle name="Normal 3 3 2 3 2 2" xfId="2559" xr:uid="{6CEC72C3-F856-4551-A348-A9906BE5F027}"/>
    <cellStyle name="Normal 3 3 2 3 2 2 2" xfId="5369" xr:uid="{517A77BF-D9FA-48DE-A269-5640871C03E3}"/>
    <cellStyle name="Normal 3 3 2 3 2 2 2 2" xfId="11005" xr:uid="{7AF7CD73-F33A-4E66-B55A-66BA395F596D}"/>
    <cellStyle name="Normal 3 3 2 3 2 2 3" xfId="8195" xr:uid="{8B920675-3F97-48D6-B9FB-B9D8661D94D8}"/>
    <cellStyle name="Normal 3 3 2 3 2 3" xfId="3968" xr:uid="{4BD03E64-5616-43B3-95B1-90302B13DE79}"/>
    <cellStyle name="Normal 3 3 2 3 2 3 2" xfId="9604" xr:uid="{5E660FB0-DF8E-4FA5-8DD5-8C2F2F03185C}"/>
    <cellStyle name="Normal 3 3 2 3 2 4" xfId="6794" xr:uid="{82DE2461-0C6C-4ED5-850E-EDE27440DA49}"/>
    <cellStyle name="Normal 3 3 2 3 3" xfId="1863" xr:uid="{6D76701D-1C37-4BDD-B9F7-43BB73F24EEA}"/>
    <cellStyle name="Normal 3 3 2 3 3 2" xfId="4673" xr:uid="{A98C3ADB-7132-4C29-BE5D-0CED3B65BEEF}"/>
    <cellStyle name="Normal 3 3 2 3 3 2 2" xfId="10309" xr:uid="{CD3BF959-F364-4F88-AC81-5DC5B8B87EEC}"/>
    <cellStyle name="Normal 3 3 2 3 3 3" xfId="7499" xr:uid="{D52075C9-F96E-44EB-86A5-0E7DDBBD9FBB}"/>
    <cellStyle name="Normal 3 3 2 3 4" xfId="3272" xr:uid="{5E50128A-C3E0-4402-AC79-526E483DA62B}"/>
    <cellStyle name="Normal 3 3 2 3 4 2" xfId="8908" xr:uid="{395FB8D8-EFFD-49DF-A221-7C91CAC66022}"/>
    <cellStyle name="Normal 3 3 2 3 5" xfId="6098" xr:uid="{A4A5F13D-7FF9-4204-A7D2-EE5DE1ED8C05}"/>
    <cellStyle name="Normal 3 3 2 4" xfId="814" xr:uid="{1A3AB0AD-DEC2-4C24-9D24-9FBD0CD822AF}"/>
    <cellStyle name="Normal 3 3 2 4 2" xfId="2215" xr:uid="{36A6C6AA-8E65-4520-A17C-E145CCA94982}"/>
    <cellStyle name="Normal 3 3 2 4 2 2" xfId="5025" xr:uid="{8DA2CE55-0EA1-4F4E-A20C-A765DF86B020}"/>
    <cellStyle name="Normal 3 3 2 4 2 2 2" xfId="10661" xr:uid="{CCDD3A61-37B9-4B03-8A7F-7EC6BFB491F4}"/>
    <cellStyle name="Normal 3 3 2 4 2 3" xfId="7851" xr:uid="{B4781A78-10AB-4122-A9A0-8E5997B8DCF4}"/>
    <cellStyle name="Normal 3 3 2 4 3" xfId="3624" xr:uid="{3AD83E31-88D7-4739-93F1-EEC4B9F11EE7}"/>
    <cellStyle name="Normal 3 3 2 4 3 2" xfId="9260" xr:uid="{FA7D5F90-5402-4DBB-81A8-37619F473572}"/>
    <cellStyle name="Normal 3 3 2 4 4" xfId="6450" xr:uid="{A837CBEE-9ADC-44A1-9D54-9EFF73D9F94F}"/>
    <cellStyle name="Normal 3 3 2 5" xfId="1519" xr:uid="{7444666E-BEC3-4CE0-9C4B-772F8F1B9C5B}"/>
    <cellStyle name="Normal 3 3 2 5 2" xfId="4329" xr:uid="{92B7B549-517E-4761-819F-BD6C7C29F1A5}"/>
    <cellStyle name="Normal 3 3 2 5 2 2" xfId="9965" xr:uid="{1C93E314-13AE-49E9-A29A-176676CD1F6F}"/>
    <cellStyle name="Normal 3 3 2 5 3" xfId="7155" xr:uid="{73BDA467-BB75-40A2-9E0C-EE06FE67A063}"/>
    <cellStyle name="Normal 3 3 2 6" xfId="2928" xr:uid="{D3C02D90-B5ED-4646-B6E3-B15A6FB16E9B}"/>
    <cellStyle name="Normal 3 3 2 6 2" xfId="8564" xr:uid="{E5CCCA88-CE3F-4D19-8517-75C60B33A3AA}"/>
    <cellStyle name="Normal 3 3 2 7" xfId="5754" xr:uid="{7D0761D1-AC0C-4406-8E71-892CABA64116}"/>
    <cellStyle name="Normal 3 3 3" xfId="210" xr:uid="{19634BAE-1E08-4E4B-AA6E-D734309B0B56}"/>
    <cellStyle name="Normal 3 3 3 2" xfId="554" xr:uid="{F72F53BC-E9A6-421D-B007-90F2E021D69A}"/>
    <cellStyle name="Normal 3 3 3 2 2" xfId="1250" xr:uid="{8F69C643-4965-4B2C-8309-A85B408F0DC5}"/>
    <cellStyle name="Normal 3 3 3 2 2 2" xfId="2651" xr:uid="{DBB00210-C80B-422E-946A-F6570A7E4FAF}"/>
    <cellStyle name="Normal 3 3 3 2 2 2 2" xfId="5461" xr:uid="{1811494B-EAAF-41E7-B84E-9330BA8E3C28}"/>
    <cellStyle name="Normal 3 3 3 2 2 2 2 2" xfId="11097" xr:uid="{CBE190C1-B191-480B-BFDE-3FE39C16E421}"/>
    <cellStyle name="Normal 3 3 3 2 2 2 3" xfId="8287" xr:uid="{E6FB74CE-8C48-47B4-BC17-E6D83B5B4A5E}"/>
    <cellStyle name="Normal 3 3 3 2 2 3" xfId="4060" xr:uid="{103FF817-F30E-409C-AB62-B78E8B169456}"/>
    <cellStyle name="Normal 3 3 3 2 2 3 2" xfId="9696" xr:uid="{8E9E9298-B9ED-49A1-8AFD-785946DA52BF}"/>
    <cellStyle name="Normal 3 3 3 2 2 4" xfId="6886" xr:uid="{31DB8B9B-4A11-47FF-8927-EDE0857EF68C}"/>
    <cellStyle name="Normal 3 3 3 2 3" xfId="1955" xr:uid="{D6EC2F8A-F60A-46DB-A153-648366AF4C51}"/>
    <cellStyle name="Normal 3 3 3 2 3 2" xfId="4765" xr:uid="{845F735B-4F5E-4121-B9DF-F5543473C0FB}"/>
    <cellStyle name="Normal 3 3 3 2 3 2 2" xfId="10401" xr:uid="{6A7DDCDB-5885-4AFA-BB89-FDB3E30A9F36}"/>
    <cellStyle name="Normal 3 3 3 2 3 3" xfId="7591" xr:uid="{49228753-D2AF-44CA-9D62-508649220F39}"/>
    <cellStyle name="Normal 3 3 3 2 4" xfId="3364" xr:uid="{80B99664-A0C5-47DE-9D00-37F486E0B989}"/>
    <cellStyle name="Normal 3 3 3 2 4 2" xfId="9000" xr:uid="{1415C00E-0201-453E-B96D-92D4CD2074E4}"/>
    <cellStyle name="Normal 3 3 3 2 5" xfId="6190" xr:uid="{1765217B-7607-4966-A9D0-ED44B50A8FF6}"/>
    <cellStyle name="Normal 3 3 3 3" xfId="906" xr:uid="{A33D237F-0203-46BB-B813-5242C5DAC671}"/>
    <cellStyle name="Normal 3 3 3 3 2" xfId="2307" xr:uid="{D661A20E-08FC-4301-A8FC-077341A1B327}"/>
    <cellStyle name="Normal 3 3 3 3 2 2" xfId="5117" xr:uid="{CF6E882B-3F8D-4D6D-B928-B917EEE73607}"/>
    <cellStyle name="Normal 3 3 3 3 2 2 2" xfId="10753" xr:uid="{B3F03240-C9FA-4760-84F9-796A991B1E5F}"/>
    <cellStyle name="Normal 3 3 3 3 2 3" xfId="7943" xr:uid="{582BE620-3478-4794-8928-03C6C521CF5B}"/>
    <cellStyle name="Normal 3 3 3 3 3" xfId="3716" xr:uid="{D172CFF1-863D-4F3E-BE87-3A69EB0D881D}"/>
    <cellStyle name="Normal 3 3 3 3 3 2" xfId="9352" xr:uid="{D089A2B1-66FD-4DE5-8061-C4BDD12A505E}"/>
    <cellStyle name="Normal 3 3 3 3 4" xfId="6542" xr:uid="{CCD08B39-D15B-4A20-A52C-0DC4A91AAF5A}"/>
    <cellStyle name="Normal 3 3 3 4" xfId="1611" xr:uid="{11D1D9AC-1C30-406C-9316-87C384E528C7}"/>
    <cellStyle name="Normal 3 3 3 4 2" xfId="4421" xr:uid="{6DC96696-1049-47C5-95C9-A8CCE1DEA928}"/>
    <cellStyle name="Normal 3 3 3 4 2 2" xfId="10057" xr:uid="{C6E3CABE-F67F-4F11-A883-45E6D0D8AE8F}"/>
    <cellStyle name="Normal 3 3 3 4 3" xfId="7247" xr:uid="{65F63C63-6E49-4BA7-9905-323B13043FC1}"/>
    <cellStyle name="Normal 3 3 3 5" xfId="3020" xr:uid="{C9F3C881-CF85-4CC2-8673-941741370C81}"/>
    <cellStyle name="Normal 3 3 3 5 2" xfId="8656" xr:uid="{2E095AB9-6B40-44B0-AD26-D3036B9A9114}"/>
    <cellStyle name="Normal 3 3 3 6" xfId="5846" xr:uid="{90A632E0-C0DE-49F1-AA68-32ADF90DA773}"/>
    <cellStyle name="Normal 3 3 4" xfId="382" xr:uid="{A707E6A2-8955-45B6-AB1F-4279386205FE}"/>
    <cellStyle name="Normal 3 3 4 2" xfId="1078" xr:uid="{8E075658-7FAC-4A10-9542-CF98B86ACAF6}"/>
    <cellStyle name="Normal 3 3 4 2 2" xfId="2479" xr:uid="{0C0C65DE-C006-437C-9642-B997C81D40A7}"/>
    <cellStyle name="Normal 3 3 4 2 2 2" xfId="5289" xr:uid="{DB2C8D04-6D97-4D2E-9DF9-3F2F20976ACD}"/>
    <cellStyle name="Normal 3 3 4 2 2 2 2" xfId="10925" xr:uid="{08DAFF33-EFA0-427B-A463-D2856022ADFB}"/>
    <cellStyle name="Normal 3 3 4 2 2 3" xfId="8115" xr:uid="{A1D967E7-69FE-4EEC-B3EC-E52D4BFD9885}"/>
    <cellStyle name="Normal 3 3 4 2 3" xfId="3888" xr:uid="{4E9664C5-0B64-4D49-AB4E-6AA2D6D3FA6E}"/>
    <cellStyle name="Normal 3 3 4 2 3 2" xfId="9524" xr:uid="{10CA0B61-9417-4A24-BB73-3C530DA18AAC}"/>
    <cellStyle name="Normal 3 3 4 2 4" xfId="6714" xr:uid="{B33FBC2F-D5FD-4327-89BC-0B43B526F92E}"/>
    <cellStyle name="Normal 3 3 4 3" xfId="1783" xr:uid="{5D856AC4-0054-4336-AF9C-779A9CBCB7B3}"/>
    <cellStyle name="Normal 3 3 4 3 2" xfId="4593" xr:uid="{19A158DD-BFD3-4794-A5D2-9020DBCCDFCF}"/>
    <cellStyle name="Normal 3 3 4 3 2 2" xfId="10229" xr:uid="{4E1015AD-6ABC-45BD-8366-8FBD19113A36}"/>
    <cellStyle name="Normal 3 3 4 3 3" xfId="7419" xr:uid="{FF1CF43F-B94C-43AC-8E5F-874838171644}"/>
    <cellStyle name="Normal 3 3 4 4" xfId="3192" xr:uid="{48AF22F2-BB88-43A1-8F91-C7DF617601F6}"/>
    <cellStyle name="Normal 3 3 4 4 2" xfId="8828" xr:uid="{D071A334-A89F-4644-A73A-1DC1C8233130}"/>
    <cellStyle name="Normal 3 3 4 5" xfId="6018" xr:uid="{71D7902F-FB6D-4F02-AC21-6468DEA5C8DA}"/>
    <cellStyle name="Normal 3 3 5" xfId="734" xr:uid="{D43E6CC0-97F9-4045-B963-E8465D8DC474}"/>
    <cellStyle name="Normal 3 3 5 2" xfId="2135" xr:uid="{115B8477-1F3F-442B-A42D-3664FD8BC021}"/>
    <cellStyle name="Normal 3 3 5 2 2" xfId="4945" xr:uid="{574BD57D-9E41-43CB-A7AF-768F4D3E472D}"/>
    <cellStyle name="Normal 3 3 5 2 2 2" xfId="10581" xr:uid="{F8E2F06E-3028-494C-9EE4-19DDF32E684B}"/>
    <cellStyle name="Normal 3 3 5 2 3" xfId="7771" xr:uid="{261F5446-6102-4B37-A123-979B986F927D}"/>
    <cellStyle name="Normal 3 3 5 3" xfId="3544" xr:uid="{97D4091A-5401-47DA-927A-2A0DA7EDE8B8}"/>
    <cellStyle name="Normal 3 3 5 3 2" xfId="9180" xr:uid="{D2F2D3AF-FC6B-40E8-9DCF-956AAC9429C6}"/>
    <cellStyle name="Normal 3 3 5 4" xfId="6370" xr:uid="{FED91E7C-8A99-4B60-AEFB-E596F4BC4230}"/>
    <cellStyle name="Normal 3 3 6" xfId="1439" xr:uid="{32416F59-8A0F-4E15-A7CD-CC7B861C6275}"/>
    <cellStyle name="Normal 3 3 6 2" xfId="4249" xr:uid="{DB8BF9C0-A45E-4370-821B-F0CE5D873F7B}"/>
    <cellStyle name="Normal 3 3 6 2 2" xfId="9885" xr:uid="{E39C5FF9-B46D-45E3-9A39-925B8CCF5BAA}"/>
    <cellStyle name="Normal 3 3 6 3" xfId="7075" xr:uid="{252750FE-1925-4B58-B522-03C9046CFE34}"/>
    <cellStyle name="Normal 3 3 7" xfId="2848" xr:uid="{B2FA0CD6-F4B3-4317-B774-8FFCC423EFB5}"/>
    <cellStyle name="Normal 3 3 7 2" xfId="8484" xr:uid="{39777C29-B36C-401C-9DBB-DA81F131B89A}"/>
    <cellStyle name="Normal 3 3 8" xfId="5674" xr:uid="{32DBC3E9-D981-4538-9798-40F3CD2F87FD}"/>
    <cellStyle name="Normal 3 4" xfId="86" xr:uid="{A5B4F457-1229-4F81-82F6-2A2CD1AFF2DA}"/>
    <cellStyle name="Normal 3 4 2" xfId="258" xr:uid="{06CDE6EE-27B3-4C4E-8782-9953F84ABCC9}"/>
    <cellStyle name="Normal 3 4 2 2" xfId="602" xr:uid="{0B90908F-DBC6-4976-B4D3-68B347ABC5E6}"/>
    <cellStyle name="Normal 3 4 2 2 2" xfId="1298" xr:uid="{7C0CE5B1-F4C6-4244-A1C4-C41EEA2ECE0E}"/>
    <cellStyle name="Normal 3 4 2 2 2 2" xfId="2699" xr:uid="{10377652-BE5F-4EF6-B7EF-035110A0F7D9}"/>
    <cellStyle name="Normal 3 4 2 2 2 2 2" xfId="5509" xr:uid="{AEF1D5F6-847D-440C-BFCD-4B600D0936B5}"/>
    <cellStyle name="Normal 3 4 2 2 2 2 2 2" xfId="11145" xr:uid="{E5BF280C-768B-4045-9137-BF207DCDA360}"/>
    <cellStyle name="Normal 3 4 2 2 2 2 3" xfId="8335" xr:uid="{83D4E0D1-3CB7-416A-BB00-0C3BB1B07811}"/>
    <cellStyle name="Normal 3 4 2 2 2 3" xfId="4108" xr:uid="{C7520909-DC23-49E6-9A53-C58FE6CDACBD}"/>
    <cellStyle name="Normal 3 4 2 2 2 3 2" xfId="9744" xr:uid="{9D8E6C31-909D-436D-BEA9-871A4A782661}"/>
    <cellStyle name="Normal 3 4 2 2 2 4" xfId="6934" xr:uid="{9C704F60-66FA-4596-AD56-8FFAF7F1AE6D}"/>
    <cellStyle name="Normal 3 4 2 2 3" xfId="2003" xr:uid="{AE02DE67-532B-4C5D-9436-A2029CA6630E}"/>
    <cellStyle name="Normal 3 4 2 2 3 2" xfId="4813" xr:uid="{4F34AAFE-7429-47ED-87DF-C222D3E8B3AB}"/>
    <cellStyle name="Normal 3 4 2 2 3 2 2" xfId="10449" xr:uid="{A40C4D4A-2371-4F34-AD17-EFD453C7B767}"/>
    <cellStyle name="Normal 3 4 2 2 3 3" xfId="7639" xr:uid="{2DFD9048-59A9-41DF-A6FE-EF619F4499CE}"/>
    <cellStyle name="Normal 3 4 2 2 4" xfId="3412" xr:uid="{C4D7CF98-1AB8-4005-AEEC-488490F83735}"/>
    <cellStyle name="Normal 3 4 2 2 4 2" xfId="9048" xr:uid="{25DAE3A4-C71D-419F-8B88-7CB2722B8EEF}"/>
    <cellStyle name="Normal 3 4 2 2 5" xfId="6238" xr:uid="{73B4DF9D-3602-41E9-862C-90DDA85385FF}"/>
    <cellStyle name="Normal 3 4 2 3" xfId="954" xr:uid="{609BCA55-7ACE-471F-AE7F-515607BD302B}"/>
    <cellStyle name="Normal 3 4 2 3 2" xfId="2355" xr:uid="{C432E459-B38E-4793-A9D2-C438BA82D737}"/>
    <cellStyle name="Normal 3 4 2 3 2 2" xfId="5165" xr:uid="{EFC09FFF-D508-4B4F-BFE7-EDA8917AB09D}"/>
    <cellStyle name="Normal 3 4 2 3 2 2 2" xfId="10801" xr:uid="{1C3E04F2-3C96-4AFF-8628-C7256250CE69}"/>
    <cellStyle name="Normal 3 4 2 3 2 3" xfId="7991" xr:uid="{C7408B15-53FB-4A27-9D0B-35E4A25F61D6}"/>
    <cellStyle name="Normal 3 4 2 3 3" xfId="3764" xr:uid="{F7353939-02B6-4485-BCE2-B1FC21CC2D7B}"/>
    <cellStyle name="Normal 3 4 2 3 3 2" xfId="9400" xr:uid="{4550569F-490E-441D-85FE-466A64DEB2E9}"/>
    <cellStyle name="Normal 3 4 2 3 4" xfId="6590" xr:uid="{130AE95C-F3B0-41F7-B724-49B555203C7C}"/>
    <cellStyle name="Normal 3 4 2 4" xfId="1659" xr:uid="{A39A490D-8E97-4721-A2FB-1BF3C9905229}"/>
    <cellStyle name="Normal 3 4 2 4 2" xfId="4469" xr:uid="{D297E2D7-ABCE-47D8-B87B-6E353FE785F8}"/>
    <cellStyle name="Normal 3 4 2 4 2 2" xfId="10105" xr:uid="{BFB4AA3C-405D-4B9A-BC44-438B350925F2}"/>
    <cellStyle name="Normal 3 4 2 4 3" xfId="7295" xr:uid="{2468B771-25F8-4134-B825-B63BB60FF8A0}"/>
    <cellStyle name="Normal 3 4 2 5" xfId="3068" xr:uid="{77CE6ADE-C72C-4171-80E6-69EAAF9CB11A}"/>
    <cellStyle name="Normal 3 4 2 5 2" xfId="8704" xr:uid="{574CFBE4-AB89-4DBA-ABF5-25487289C98C}"/>
    <cellStyle name="Normal 3 4 2 6" xfId="5894" xr:uid="{883F3EC7-C9D3-472E-859D-5E3993F3A9FC}"/>
    <cellStyle name="Normal 3 4 3" xfId="430" xr:uid="{CF7518CA-7EC5-47A7-9346-0E1FA817ED32}"/>
    <cellStyle name="Normal 3 4 3 2" xfId="1126" xr:uid="{3A50FE4D-E1D2-4351-9DD8-EEE14D01DE55}"/>
    <cellStyle name="Normal 3 4 3 2 2" xfId="2527" xr:uid="{7F5F72D1-9998-4740-B64D-43F8243C2DEE}"/>
    <cellStyle name="Normal 3 4 3 2 2 2" xfId="5337" xr:uid="{FB4736C7-10EE-4167-920E-B1F51F8A3ECA}"/>
    <cellStyle name="Normal 3 4 3 2 2 2 2" xfId="10973" xr:uid="{0331FC79-B25C-43A7-95BE-DA2AE189BD19}"/>
    <cellStyle name="Normal 3 4 3 2 2 3" xfId="8163" xr:uid="{753289ED-0D4E-4953-AB2B-19E75BE5F302}"/>
    <cellStyle name="Normal 3 4 3 2 3" xfId="3936" xr:uid="{E8404EA4-32CC-49F9-87BD-178D48681B3F}"/>
    <cellStyle name="Normal 3 4 3 2 3 2" xfId="9572" xr:uid="{61A215EE-7C72-4A28-8E9A-835D4A40E0E1}"/>
    <cellStyle name="Normal 3 4 3 2 4" xfId="6762" xr:uid="{BC7C60C2-2B69-47DB-8085-AFC9FB1F9775}"/>
    <cellStyle name="Normal 3 4 3 3" xfId="1831" xr:uid="{B7AFC3BA-5B25-4F6D-A6BF-AD3ED080D5B1}"/>
    <cellStyle name="Normal 3 4 3 3 2" xfId="4641" xr:uid="{0819DB1E-A3A4-47D5-8CB1-D8F59EFABBC0}"/>
    <cellStyle name="Normal 3 4 3 3 2 2" xfId="10277" xr:uid="{2B75DF28-B907-401B-9E74-7B694214CAD5}"/>
    <cellStyle name="Normal 3 4 3 3 3" xfId="7467" xr:uid="{EC2FADCE-FE12-4039-9F90-54AD1E25684F}"/>
    <cellStyle name="Normal 3 4 3 4" xfId="3240" xr:uid="{644F7ECA-6299-48D0-8D8B-6C5C1FF730EA}"/>
    <cellStyle name="Normal 3 4 3 4 2" xfId="8876" xr:uid="{CC999B5B-18D6-4058-B37B-0B6FF95C6A49}"/>
    <cellStyle name="Normal 3 4 3 5" xfId="6066" xr:uid="{9EBE2741-6D8B-4CBA-B889-25FE3D9CC395}"/>
    <cellStyle name="Normal 3 4 4" xfId="782" xr:uid="{B69AC7D5-C7D5-467B-8733-B957EDA1F640}"/>
    <cellStyle name="Normal 3 4 4 2" xfId="2183" xr:uid="{8FB01C33-C0DD-4B80-B614-5943E7E47F3A}"/>
    <cellStyle name="Normal 3 4 4 2 2" xfId="4993" xr:uid="{5BFF1A61-422C-4DB8-A447-909768C1DA28}"/>
    <cellStyle name="Normal 3 4 4 2 2 2" xfId="10629" xr:uid="{C47908AE-6D5D-4DA6-B9BF-8C99F5F6ADAD}"/>
    <cellStyle name="Normal 3 4 4 2 3" xfId="7819" xr:uid="{B6386CE6-9762-4977-8C78-E36A2FB50350}"/>
    <cellStyle name="Normal 3 4 4 3" xfId="3592" xr:uid="{555EE5FD-09AD-4147-9E12-5EE7F2251DCC}"/>
    <cellStyle name="Normal 3 4 4 3 2" xfId="9228" xr:uid="{DBF2B161-789E-4CC5-BDAE-13078FD0EF27}"/>
    <cellStyle name="Normal 3 4 4 4" xfId="6418" xr:uid="{5BBFDAC1-70F5-43DE-8592-36F5294D6877}"/>
    <cellStyle name="Normal 3 4 5" xfId="1487" xr:uid="{C17614D0-27A6-4421-BA94-B3F47787EBCB}"/>
    <cellStyle name="Normal 3 4 5 2" xfId="4297" xr:uid="{28752DEA-CC4F-48FE-9C5D-A497639C0809}"/>
    <cellStyle name="Normal 3 4 5 2 2" xfId="9933" xr:uid="{2AFC5233-47B6-43AD-B8C6-1148C2ECD97A}"/>
    <cellStyle name="Normal 3 4 5 3" xfId="7123" xr:uid="{99240EF3-4C92-401B-9CC4-8A565C89E316}"/>
    <cellStyle name="Normal 3 4 6" xfId="2896" xr:uid="{995A442B-0709-48EF-AF85-6EB538A6033D}"/>
    <cellStyle name="Normal 3 4 6 2" xfId="8532" xr:uid="{876B7E57-5EB7-473A-935A-A36EB55F3F5C}"/>
    <cellStyle name="Normal 3 4 7" xfId="5722" xr:uid="{5D0DBD70-017F-4BCC-9210-C27A3352B5E4}"/>
    <cellStyle name="Normal 3 5" xfId="178" xr:uid="{28A35567-2851-484C-8FF5-04EA3AF5E89C}"/>
    <cellStyle name="Normal 3 5 2" xfId="522" xr:uid="{166822F8-683A-4CFB-A9CC-7E380F40D2BA}"/>
    <cellStyle name="Normal 3 5 2 2" xfId="1218" xr:uid="{78E236EB-B4BA-4FEB-9B3E-553549303727}"/>
    <cellStyle name="Normal 3 5 2 2 2" xfId="2619" xr:uid="{8BF3C43C-1D99-40B1-84A1-4276099256EC}"/>
    <cellStyle name="Normal 3 5 2 2 2 2" xfId="5429" xr:uid="{CF2F5AE5-E17B-48F9-9B13-EAE6D20746B6}"/>
    <cellStyle name="Normal 3 5 2 2 2 2 2" xfId="11065" xr:uid="{BBA33723-A45E-4961-9276-21D5998DB1EA}"/>
    <cellStyle name="Normal 3 5 2 2 2 3" xfId="8255" xr:uid="{E9C997A5-D176-44E1-8883-D24C7D4DB09F}"/>
    <cellStyle name="Normal 3 5 2 2 3" xfId="4028" xr:uid="{BE3E5F22-2297-4236-82E5-BADD503064CA}"/>
    <cellStyle name="Normal 3 5 2 2 3 2" xfId="9664" xr:uid="{8C49A9FA-7F1B-4D8A-8D01-6A0BC65E3989}"/>
    <cellStyle name="Normal 3 5 2 2 4" xfId="6854" xr:uid="{721774FA-D9A5-41AA-BC54-78C8F520EE0D}"/>
    <cellStyle name="Normal 3 5 2 3" xfId="1923" xr:uid="{415E227A-3CFF-4D4F-8C2B-A4BD075E4F4B}"/>
    <cellStyle name="Normal 3 5 2 3 2" xfId="4733" xr:uid="{1A0CCD1A-428A-4703-AC43-56652D98204F}"/>
    <cellStyle name="Normal 3 5 2 3 2 2" xfId="10369" xr:uid="{D5F2D4F3-18EA-4C0C-B952-479BDBB87B1C}"/>
    <cellStyle name="Normal 3 5 2 3 3" xfId="7559" xr:uid="{3B3EB1BD-A4C8-4068-BD31-6D5ED70058BA}"/>
    <cellStyle name="Normal 3 5 2 4" xfId="3332" xr:uid="{4ECEFC04-54AA-4672-B28C-A1384FBB89FA}"/>
    <cellStyle name="Normal 3 5 2 4 2" xfId="8968" xr:uid="{A2077B35-52A6-4826-B508-A69BDF509B92}"/>
    <cellStyle name="Normal 3 5 2 5" xfId="6158" xr:uid="{B444871B-2046-4171-B5C0-7E8C822B5B63}"/>
    <cellStyle name="Normal 3 5 3" xfId="874" xr:uid="{1900084A-1D92-41E2-B5A0-5ABC5A948F54}"/>
    <cellStyle name="Normal 3 5 3 2" xfId="2275" xr:uid="{46C8DAF4-36F7-4893-A418-A13BEC47E22D}"/>
    <cellStyle name="Normal 3 5 3 2 2" xfId="5085" xr:uid="{E0124AA0-2989-4ABB-B3CC-836157D1E6B6}"/>
    <cellStyle name="Normal 3 5 3 2 2 2" xfId="10721" xr:uid="{61620437-0B3E-41C7-A6F1-6468A06223B7}"/>
    <cellStyle name="Normal 3 5 3 2 3" xfId="7911" xr:uid="{54D0A314-9415-40B9-BDF8-102C6AF60635}"/>
    <cellStyle name="Normal 3 5 3 3" xfId="3684" xr:uid="{00EA09B8-6027-4CE8-893E-17570EE7549E}"/>
    <cellStyle name="Normal 3 5 3 3 2" xfId="9320" xr:uid="{9E4A6C54-C6BC-4406-A01B-3EA1093FE701}"/>
    <cellStyle name="Normal 3 5 3 4" xfId="6510" xr:uid="{01C98054-935E-4AFB-BA09-87741060FC50}"/>
    <cellStyle name="Normal 3 5 4" xfId="1579" xr:uid="{3DD611B1-9C1F-4A78-8F0E-063F1FE28BD6}"/>
    <cellStyle name="Normal 3 5 4 2" xfId="4389" xr:uid="{90946820-3186-4750-8772-BC54626DAD5A}"/>
    <cellStyle name="Normal 3 5 4 2 2" xfId="10025" xr:uid="{22911A91-D766-421F-910A-82A47CEAAE97}"/>
    <cellStyle name="Normal 3 5 4 3" xfId="7215" xr:uid="{D4934800-F086-4D92-99DE-3A70843E48A9}"/>
    <cellStyle name="Normal 3 5 5" xfId="2988" xr:uid="{9F7F8EB7-E6FA-48ED-A775-CE80A9932AC4}"/>
    <cellStyle name="Normal 3 5 5 2" xfId="8624" xr:uid="{ACA558B2-E9C3-4C2A-9D1E-507979684652}"/>
    <cellStyle name="Normal 3 5 6" xfId="5814" xr:uid="{C1F78F8E-6A58-4791-9101-3C44BFB42A62}"/>
    <cellStyle name="Normal 3 6" xfId="350" xr:uid="{13A884F9-5E8D-41E2-9F20-3788F91827C8}"/>
    <cellStyle name="Normal 3 6 2" xfId="1046" xr:uid="{8145734C-8B98-4435-B84D-32EF4E37BA19}"/>
    <cellStyle name="Normal 3 6 2 2" xfId="2447" xr:uid="{0B0F1E5C-5CE2-4ADE-837F-8487E3BCC6F9}"/>
    <cellStyle name="Normal 3 6 2 2 2" xfId="5257" xr:uid="{392CBE80-C617-424D-81C1-055656270B42}"/>
    <cellStyle name="Normal 3 6 2 2 2 2" xfId="10893" xr:uid="{57D553DC-C529-426B-ACE2-B653ECE185B1}"/>
    <cellStyle name="Normal 3 6 2 2 3" xfId="8083" xr:uid="{CB85F80B-E9D2-4A15-B986-7270A70A4782}"/>
    <cellStyle name="Normal 3 6 2 3" xfId="3856" xr:uid="{344DA130-AB2D-4491-8F1D-BBC0ACFD135C}"/>
    <cellStyle name="Normal 3 6 2 3 2" xfId="9492" xr:uid="{661CD36D-A9A4-44B5-80BD-EF6E8B76E4BD}"/>
    <cellStyle name="Normal 3 6 2 4" xfId="6682" xr:uid="{46DD2DEF-5769-4C8A-A6C5-EE6035DE6346}"/>
    <cellStyle name="Normal 3 6 3" xfId="1751" xr:uid="{2129C379-3CC3-4798-BA17-8B9C61B59DF2}"/>
    <cellStyle name="Normal 3 6 3 2" xfId="4561" xr:uid="{50F68F1C-2A8E-405D-92D0-4911FCF791EA}"/>
    <cellStyle name="Normal 3 6 3 2 2" xfId="10197" xr:uid="{8AAE8EC6-08FA-4C59-B2D1-4E92B055FC85}"/>
    <cellStyle name="Normal 3 6 3 3" xfId="7387" xr:uid="{D74D12E4-AE6F-4BB1-B712-BDF3289F6171}"/>
    <cellStyle name="Normal 3 6 4" xfId="3160" xr:uid="{8FA52FEB-E9FD-4990-BADC-3C84101A711F}"/>
    <cellStyle name="Normal 3 6 4 2" xfId="8796" xr:uid="{C969B564-3D45-42F6-B83A-30DC9541EE97}"/>
    <cellStyle name="Normal 3 6 5" xfId="5986" xr:uid="{423B672A-8144-48DA-A775-FDDD6988F143}"/>
    <cellStyle name="Normal 3 7" xfId="702" xr:uid="{C7653336-0C89-4215-AECD-DC8E18F490D7}"/>
    <cellStyle name="Normal 3 7 2" xfId="2103" xr:uid="{24799CA7-414D-4CED-A58C-A9667C95BC4F}"/>
    <cellStyle name="Normal 3 7 2 2" xfId="4913" xr:uid="{82A9226D-CCF3-4CEA-B87F-13C81E04D0D3}"/>
    <cellStyle name="Normal 3 7 2 2 2" xfId="10549" xr:uid="{0FE4EDB2-071B-4640-A8A5-AD65AFB5AA41}"/>
    <cellStyle name="Normal 3 7 2 3" xfId="7739" xr:uid="{425F24ED-3563-48B7-8117-CBAA8E2D4860}"/>
    <cellStyle name="Normal 3 7 3" xfId="3512" xr:uid="{4528916D-7B43-4326-8B6B-D495CBD2D2B8}"/>
    <cellStyle name="Normal 3 7 3 2" xfId="9148" xr:uid="{9628FFD0-409C-4F2D-93DE-4616A29B6775}"/>
    <cellStyle name="Normal 3 7 4" xfId="6338" xr:uid="{337F8694-6323-48E3-B46A-7906354C6B35}"/>
    <cellStyle name="Normal 3 8" xfId="1407" xr:uid="{8FD94888-3CEF-4E41-AF63-884DC18CA40D}"/>
    <cellStyle name="Normal 3 8 2" xfId="4217" xr:uid="{9FD62D1E-367A-4D8A-BF33-46E47E273299}"/>
    <cellStyle name="Normal 3 8 2 2" xfId="9853" xr:uid="{75BB885F-ABE9-4696-82EA-19AC63D4F45F}"/>
    <cellStyle name="Normal 3 8 3" xfId="7043" xr:uid="{74D216F6-7375-44C5-AC4A-5B16E9DC7358}"/>
    <cellStyle name="Normal 3 9" xfId="2816" xr:uid="{CCBDDD9F-B5B9-4031-861F-4879699712F1}"/>
    <cellStyle name="Normal 3 9 2" xfId="8452" xr:uid="{A4402393-44A3-4C5F-94CB-423FBC450F8E}"/>
    <cellStyle name="Normal 30" xfId="692" xr:uid="{3AE53F5C-9424-431A-9143-781480357248}"/>
    <cellStyle name="Normal 30 2" xfId="1388" xr:uid="{9E5EC192-BC1E-488D-A707-3434342D576C}"/>
    <cellStyle name="Normal 30 2 2" xfId="2789" xr:uid="{993A2598-E304-4DD1-9967-6F5AADB0672E}"/>
    <cellStyle name="Normal 30 2 2 2" xfId="5599" xr:uid="{414D9F5F-72DF-4CD6-B805-39746BFDCA86}"/>
    <cellStyle name="Normal 30 2 2 2 2" xfId="11235" xr:uid="{3D8C03DA-D12C-41D3-8DE1-605869EC1DA4}"/>
    <cellStyle name="Normal 30 2 2 3" xfId="8425" xr:uid="{3C4A0B96-C2A2-4674-8D9B-C4274D7A668B}"/>
    <cellStyle name="Normal 30 2 3" xfId="4198" xr:uid="{42BE0DAE-845A-4D95-8364-A6FD7C22A4A9}"/>
    <cellStyle name="Normal 30 2 3 2" xfId="9834" xr:uid="{B1C56E92-1A3A-412C-86CE-4C719A8CCCEF}"/>
    <cellStyle name="Normal 30 2 4" xfId="7024" xr:uid="{3F788167-CA24-46F6-9F46-63529CF22EE4}"/>
    <cellStyle name="Normal 30 3" xfId="2093" xr:uid="{1D1B1217-734D-478E-9A6D-04E38DD9FCFE}"/>
    <cellStyle name="Normal 30 3 2" xfId="4903" xr:uid="{7955A6ED-2917-4464-A09A-F2EEB61693B6}"/>
    <cellStyle name="Normal 30 3 2 2" xfId="10539" xr:uid="{B3930F2F-82ED-4F8F-BDFC-48339331F8C7}"/>
    <cellStyle name="Normal 30 3 3" xfId="7729" xr:uid="{779FD016-FAF7-4411-91AD-59C48305796E}"/>
    <cellStyle name="Normal 30 4" xfId="3502" xr:uid="{DB4F102B-9D3A-47B6-B12D-2F7FB56C222F}"/>
    <cellStyle name="Normal 30 4 2" xfId="9138" xr:uid="{8A0C2B7F-D908-4862-8858-66B07D279301}"/>
    <cellStyle name="Normal 30 5" xfId="6328" xr:uid="{5C89FE71-C5C2-447D-A9F2-70BF8808E902}"/>
    <cellStyle name="Normal 31" xfId="694" xr:uid="{9D7138CA-D271-4FC1-83E0-1C2A215BF28E}"/>
    <cellStyle name="Normal 31 2" xfId="1390" xr:uid="{83CD364B-CDD5-414B-9722-4E508E12B913}"/>
    <cellStyle name="Normal 31 2 2" xfId="2791" xr:uid="{E10906A0-128A-449B-8B8E-5F88BC3B12EE}"/>
    <cellStyle name="Normal 31 2 2 2" xfId="5601" xr:uid="{B20042C3-3A84-425F-9EB2-EBB0A783AE95}"/>
    <cellStyle name="Normal 31 2 2 2 2" xfId="11237" xr:uid="{980E09F2-E08F-410D-B70E-AE5C180EDC11}"/>
    <cellStyle name="Normal 31 2 2 3" xfId="8427" xr:uid="{E044D46C-590B-447C-8AFD-3DA778852198}"/>
    <cellStyle name="Normal 31 2 3" xfId="4200" xr:uid="{62AA87EA-4705-4CE8-B6C5-BB1ACB74B7E3}"/>
    <cellStyle name="Normal 31 2 3 2" xfId="9836" xr:uid="{62F1874C-5EDC-4CE6-9C8D-4A6E54B2A3BC}"/>
    <cellStyle name="Normal 31 2 4" xfId="7026" xr:uid="{7310D665-A20C-46A9-93E3-5B5679435210}"/>
    <cellStyle name="Normal 31 3" xfId="2095" xr:uid="{EB5A5FBF-6426-4594-9DE2-4DC623BAC130}"/>
    <cellStyle name="Normal 31 3 2" xfId="4905" xr:uid="{292B9748-A927-4558-B7D2-DF30961FE380}"/>
    <cellStyle name="Normal 31 3 2 2" xfId="10541" xr:uid="{11F6F26E-4628-4C6E-8BB9-D8576138F184}"/>
    <cellStyle name="Normal 31 3 3" xfId="7731" xr:uid="{82760F35-713B-46B4-8597-29A998A3F7B9}"/>
    <cellStyle name="Normal 31 4" xfId="3504" xr:uid="{FFC35508-C043-469C-93D1-B0565D377B2B}"/>
    <cellStyle name="Normal 31 4 2" xfId="9140" xr:uid="{DEDE0214-277A-4AC7-BE33-752DE9E00F34}"/>
    <cellStyle name="Normal 31 5" xfId="6330" xr:uid="{FFAEB365-A90F-42A9-A9D5-A3EF2CEA7C16}"/>
    <cellStyle name="Normal 32" xfId="696" xr:uid="{B34CC371-D992-4D6F-9615-19565A112837}"/>
    <cellStyle name="Normal 32 2" xfId="2097" xr:uid="{E01C00D6-8FA5-4ED9-AE75-CB232B89CF29}"/>
    <cellStyle name="Normal 32 2 2" xfId="4907" xr:uid="{EBD9B92B-D06A-449A-A4DE-3F633AA4AABE}"/>
    <cellStyle name="Normal 32 2 2 2" xfId="10543" xr:uid="{69A56FDF-3CBA-4B6E-B35D-EC41F246103F}"/>
    <cellStyle name="Normal 32 2 3" xfId="7733" xr:uid="{E71D7BDF-7545-4E98-BA80-C4BC7F2C915E}"/>
    <cellStyle name="Normal 32 3" xfId="3506" xr:uid="{B28561F3-B952-4923-9A19-3E3888D24253}"/>
    <cellStyle name="Normal 32 3 2" xfId="9142" xr:uid="{D9DEAF80-6468-47AA-817C-722970ACAF59}"/>
    <cellStyle name="Normal 32 4" xfId="6332" xr:uid="{02EE7164-F814-45AC-8780-B08BEFC43E4A}"/>
    <cellStyle name="Normal 33" xfId="1395" xr:uid="{9AE21C69-F677-41A4-9E70-2D257B66F400}"/>
    <cellStyle name="Normal 33 2" xfId="2796" xr:uid="{10B5C5D0-AC7B-46C8-BAF4-A92DBD80DCF2}"/>
    <cellStyle name="Normal 33 2 2" xfId="5606" xr:uid="{7C2DD884-B9A9-46B0-AAFA-0DD9A5234F09}"/>
    <cellStyle name="Normal 33 2 2 2" xfId="11242" xr:uid="{60FCA30A-5028-46AA-AC5E-3B456B64B49A}"/>
    <cellStyle name="Normal 33 2 3" xfId="8432" xr:uid="{5117C487-27CD-4DA1-B5E9-2DBE7883BBE3}"/>
    <cellStyle name="Normal 33 3" xfId="4205" xr:uid="{3462D8BD-6073-40BC-AB5F-6C30D52DC049}"/>
    <cellStyle name="Normal 33 3 2" xfId="9841" xr:uid="{C8E02B60-F813-48AD-B126-E165E85FDD44}"/>
    <cellStyle name="Normal 33 4" xfId="7031" xr:uid="{331B858F-9730-4E06-B1CB-EE32C2000843}"/>
    <cellStyle name="Normal 34" xfId="1397" xr:uid="{B99C3977-F375-40F6-ACB5-E26689406719}"/>
    <cellStyle name="Normal 34 2" xfId="2798" xr:uid="{8283D7E8-D50A-40BA-A956-D4F2A3491BEF}"/>
    <cellStyle name="Normal 34 2 2" xfId="5608" xr:uid="{E38AC7E4-05E7-4CF0-9E10-AF079ED3259C}"/>
    <cellStyle name="Normal 34 2 2 2" xfId="11244" xr:uid="{83E4F9A3-8A23-4979-997D-DD96CFE6DCDF}"/>
    <cellStyle name="Normal 34 2 3" xfId="8434" xr:uid="{19E2B275-58BB-4C01-8708-133C94C50F83}"/>
    <cellStyle name="Normal 34 3" xfId="4207" xr:uid="{3DF3324B-54D7-4D27-806D-8E9E8ABF2FC6}"/>
    <cellStyle name="Normal 34 3 2" xfId="9843" xr:uid="{761192DF-4B5C-41C8-9419-6AAE919A2D36}"/>
    <cellStyle name="Normal 34 4" xfId="7033" xr:uid="{690439C7-1601-47C1-920A-5F9329423B39}"/>
    <cellStyle name="Normal 35" xfId="1399" xr:uid="{4B9D88AB-1481-42B0-ABA9-3D8A87636CB7}"/>
    <cellStyle name="Normal 35 2" xfId="2800" xr:uid="{5F7B4FF3-95B8-4D2C-9B37-FA37FCE24A05}"/>
    <cellStyle name="Normal 35 2 2" xfId="5610" xr:uid="{851DF051-3D2A-4055-B56D-BC37BFBC28BE}"/>
    <cellStyle name="Normal 35 2 2 2" xfId="11246" xr:uid="{ED4C313A-E007-45D8-9AFE-C9B3C19AB9CA}"/>
    <cellStyle name="Normal 35 2 3" xfId="8436" xr:uid="{92B79B04-AC53-4CB7-9128-6E1E47DFD002}"/>
    <cellStyle name="Normal 35 3" xfId="4209" xr:uid="{4684E24E-D374-434F-9D84-2B728C70C3A8}"/>
    <cellStyle name="Normal 35 3 2" xfId="9845" xr:uid="{14BDCA39-80B6-4133-938B-66F26DDD583A}"/>
    <cellStyle name="Normal 35 4" xfId="7035" xr:uid="{74C2233F-157B-44B4-AE14-79915C9A0DF6}"/>
    <cellStyle name="Normal 36" xfId="1401" xr:uid="{A4A1FCFD-C42B-4033-89C3-CB8CC928667E}"/>
    <cellStyle name="Normal 36 2" xfId="4211" xr:uid="{C70496DA-C6A3-4E3C-B778-720A02988EDC}"/>
    <cellStyle name="Normal 36 2 2" xfId="9847" xr:uid="{3F50FAB8-9E2A-41B6-A572-4BA68BD18D39}"/>
    <cellStyle name="Normal 36 3" xfId="7037" xr:uid="{8A4254E9-04C0-4C3C-969A-675889EBD26F}"/>
    <cellStyle name="Normal 37" xfId="2805" xr:uid="{26D98A20-C745-4DD5-955F-5D4327564807}"/>
    <cellStyle name="Normal 37 2" xfId="5615" xr:uid="{B30BFDBB-F70B-4445-8344-E576BA32E7C4}"/>
    <cellStyle name="Normal 37 2 2" xfId="11251" xr:uid="{18772574-92AD-475F-85B6-F3101AC958C7}"/>
    <cellStyle name="Normal 37 3" xfId="8441" xr:uid="{CDD4E0AE-586D-4503-AF6B-DB575395CCEA}"/>
    <cellStyle name="Normal 38" xfId="2807" xr:uid="{653BB885-CA0C-4285-ADAC-4D496F1BD7B3}"/>
    <cellStyle name="Normal 38 2" xfId="5617" xr:uid="{8EDB6F41-643B-453E-A59B-0F6A6044BFFF}"/>
    <cellStyle name="Normal 38 2 2" xfId="11253" xr:uid="{07542824-F66F-4513-8A2E-8BA753280321}"/>
    <cellStyle name="Normal 38 3" xfId="8443" xr:uid="{333640F4-3F32-40ED-BAC7-D592D470B143}"/>
    <cellStyle name="Normal 39" xfId="2809" xr:uid="{5CFCF9D4-8DEC-41F2-A2BD-869A7D8D42A5}"/>
    <cellStyle name="Normal 39 2" xfId="5619" xr:uid="{A8C756C7-8DFC-4E4B-8766-1EDCB143B21A}"/>
    <cellStyle name="Normal 39 2 2" xfId="11255" xr:uid="{B8038570-71C6-4ADA-BE79-7766AD5117D1}"/>
    <cellStyle name="Normal 39 3" xfId="8445" xr:uid="{DC441C08-BD51-4310-BE6A-CE65DB945106}"/>
    <cellStyle name="Normal 4" xfId="8" xr:uid="{3AC1B40E-D9A5-420A-94AF-787973FA2996}"/>
    <cellStyle name="Normal 4 10" xfId="5644" xr:uid="{8D67E7FA-4192-42AB-A26F-92B55524E596}"/>
    <cellStyle name="Normal 4 2" xfId="20" xr:uid="{1911F327-04D4-4225-9EFF-798D30FE73C5}"/>
    <cellStyle name="Normal 4 2 2" xfId="52" xr:uid="{E3554075-1DFF-407A-B734-35FF258BB0BE}"/>
    <cellStyle name="Normal 4 2 2 2" xfId="132" xr:uid="{409AB1DD-20D7-4D62-A7A0-E12AB5499A52}"/>
    <cellStyle name="Normal 4 2 2 2 2" xfId="304" xr:uid="{B04D8045-CE63-4D7A-89A9-AF868845ACC1}"/>
    <cellStyle name="Normal 4 2 2 2 2 2" xfId="648" xr:uid="{AEF34868-3277-47CC-83D3-6257A00CD04B}"/>
    <cellStyle name="Normal 4 2 2 2 2 2 2" xfId="1344" xr:uid="{83C34932-9A3A-4CAF-918A-F072330DA5D5}"/>
    <cellStyle name="Normal 4 2 2 2 2 2 2 2" xfId="2745" xr:uid="{57AA010F-2E34-4673-A611-4162EFB09CCD}"/>
    <cellStyle name="Normal 4 2 2 2 2 2 2 2 2" xfId="5555" xr:uid="{B729E168-AAA6-42AB-98EB-3A0E883462A2}"/>
    <cellStyle name="Normal 4 2 2 2 2 2 2 2 2 2" xfId="11191" xr:uid="{58E9636A-14E7-4782-9B36-B84B945CF3A1}"/>
    <cellStyle name="Normal 4 2 2 2 2 2 2 2 3" xfId="8381" xr:uid="{4E58137B-B44F-48A4-BA6D-3A050DC547F8}"/>
    <cellStyle name="Normal 4 2 2 2 2 2 2 3" xfId="4154" xr:uid="{17DCA80B-4CA1-42EA-AAC9-4DE4CD67BD19}"/>
    <cellStyle name="Normal 4 2 2 2 2 2 2 3 2" xfId="9790" xr:uid="{CBF286B4-E187-4991-8EC9-C4DB70718F49}"/>
    <cellStyle name="Normal 4 2 2 2 2 2 2 4" xfId="6980" xr:uid="{5CB4AD67-2A27-466D-862D-F3F6ED30EEC2}"/>
    <cellStyle name="Normal 4 2 2 2 2 2 3" xfId="2049" xr:uid="{9A9EBF57-5864-4B33-94C5-417DF7769D61}"/>
    <cellStyle name="Normal 4 2 2 2 2 2 3 2" xfId="4859" xr:uid="{A71A80FB-04F8-467C-A257-3E56C40D1264}"/>
    <cellStyle name="Normal 4 2 2 2 2 2 3 2 2" xfId="10495" xr:uid="{F3286BC1-3289-4EBA-818E-E8E14DC64E93}"/>
    <cellStyle name="Normal 4 2 2 2 2 2 3 3" xfId="7685" xr:uid="{FC65390B-77A6-403A-B3E7-97657C892452}"/>
    <cellStyle name="Normal 4 2 2 2 2 2 4" xfId="3458" xr:uid="{F242D188-B349-46FE-9460-63E19BD147DF}"/>
    <cellStyle name="Normal 4 2 2 2 2 2 4 2" xfId="9094" xr:uid="{3D5F48EF-5018-483B-8AE3-D300F9CDD23C}"/>
    <cellStyle name="Normal 4 2 2 2 2 2 5" xfId="6284" xr:uid="{1087CA8D-737E-4737-A2C9-3DAC433D0F90}"/>
    <cellStyle name="Normal 4 2 2 2 2 3" xfId="1000" xr:uid="{1FF2F4B2-E64F-461A-B459-C756557A3C9D}"/>
    <cellStyle name="Normal 4 2 2 2 2 3 2" xfId="2401" xr:uid="{0C52A7A5-BEC9-45B4-877B-5CADA385B265}"/>
    <cellStyle name="Normal 4 2 2 2 2 3 2 2" xfId="5211" xr:uid="{B7C0E34E-0A87-4270-86E9-E8085F13D189}"/>
    <cellStyle name="Normal 4 2 2 2 2 3 2 2 2" xfId="10847" xr:uid="{5DB91054-C577-417C-8CD7-290BF923BBC6}"/>
    <cellStyle name="Normal 4 2 2 2 2 3 2 3" xfId="8037" xr:uid="{F4C46060-8735-4402-9370-D2B9FA1BAFFE}"/>
    <cellStyle name="Normal 4 2 2 2 2 3 3" xfId="3810" xr:uid="{F66CFCFA-99BC-49DD-A8E5-1965F92C57E2}"/>
    <cellStyle name="Normal 4 2 2 2 2 3 3 2" xfId="9446" xr:uid="{58F89238-C679-42C9-8398-85E7C3FADB71}"/>
    <cellStyle name="Normal 4 2 2 2 2 3 4" xfId="6636" xr:uid="{30632895-02CA-4CF3-9240-5F1154DF89F9}"/>
    <cellStyle name="Normal 4 2 2 2 2 4" xfId="1705" xr:uid="{BCC4ECE9-E38E-4BF6-B078-A77676ACD23A}"/>
    <cellStyle name="Normal 4 2 2 2 2 4 2" xfId="4515" xr:uid="{3B953DBF-2D84-4243-9505-7E180529B670}"/>
    <cellStyle name="Normal 4 2 2 2 2 4 2 2" xfId="10151" xr:uid="{59B9FABA-4AB2-4395-8A40-97ED3E4035D6}"/>
    <cellStyle name="Normal 4 2 2 2 2 4 3" xfId="7341" xr:uid="{CAD471B9-D393-43AE-8C59-63B04400ED60}"/>
    <cellStyle name="Normal 4 2 2 2 2 5" xfId="3114" xr:uid="{B18C4376-5835-4DE7-A059-352015EFFA6B}"/>
    <cellStyle name="Normal 4 2 2 2 2 5 2" xfId="8750" xr:uid="{1C0C6F50-F832-447D-BF37-113C589A7566}"/>
    <cellStyle name="Normal 4 2 2 2 2 6" xfId="5940" xr:uid="{4FD53E8A-BE9E-4E52-AF56-0CC509076EE8}"/>
    <cellStyle name="Normal 4 2 2 2 3" xfId="476" xr:uid="{46387097-3581-49D0-8CC9-7F8E6051586B}"/>
    <cellStyle name="Normal 4 2 2 2 3 2" xfId="1172" xr:uid="{A5AB433D-CCA1-40CD-94A5-5061CBE867D4}"/>
    <cellStyle name="Normal 4 2 2 2 3 2 2" xfId="2573" xr:uid="{464538E7-90C1-4BA1-BC66-BB5EF1E3DF9E}"/>
    <cellStyle name="Normal 4 2 2 2 3 2 2 2" xfId="5383" xr:uid="{19043BD5-D37B-469C-B7FF-CE27A7FCE395}"/>
    <cellStyle name="Normal 4 2 2 2 3 2 2 2 2" xfId="11019" xr:uid="{E82EC627-54B3-45E4-9096-62B1722F3514}"/>
    <cellStyle name="Normal 4 2 2 2 3 2 2 3" xfId="8209" xr:uid="{0B4993F1-649F-4056-A4E5-C7C863C576ED}"/>
    <cellStyle name="Normal 4 2 2 2 3 2 3" xfId="3982" xr:uid="{DFCB1D40-64CF-4C53-BB49-CBFFBD47B936}"/>
    <cellStyle name="Normal 4 2 2 2 3 2 3 2" xfId="9618" xr:uid="{3B36C9CB-F56F-40F2-B582-B254998B4CE0}"/>
    <cellStyle name="Normal 4 2 2 2 3 2 4" xfId="6808" xr:uid="{51797640-9A2A-43A8-87FF-14C4A362DBDE}"/>
    <cellStyle name="Normal 4 2 2 2 3 3" xfId="1877" xr:uid="{03AD8F80-F06E-40F2-A834-83361ACCF7BF}"/>
    <cellStyle name="Normal 4 2 2 2 3 3 2" xfId="4687" xr:uid="{EA02D95A-4B82-40DD-AF5F-933BE39CB50A}"/>
    <cellStyle name="Normal 4 2 2 2 3 3 2 2" xfId="10323" xr:uid="{BD348CE6-6725-4AE4-8DA0-EC4CA6A48CB4}"/>
    <cellStyle name="Normal 4 2 2 2 3 3 3" xfId="7513" xr:uid="{3F4CE83E-3259-42F5-A859-E143B1B3BC23}"/>
    <cellStyle name="Normal 4 2 2 2 3 4" xfId="3286" xr:uid="{D9405BF7-5ADC-4DFF-8DD7-C0E8D27802C5}"/>
    <cellStyle name="Normal 4 2 2 2 3 4 2" xfId="8922" xr:uid="{CFA8E1F7-5729-4E03-834B-6A78F95FC8F7}"/>
    <cellStyle name="Normal 4 2 2 2 3 5" xfId="6112" xr:uid="{4E023D79-6C01-42CB-8E24-A4DDBD129DDD}"/>
    <cellStyle name="Normal 4 2 2 2 4" xfId="828" xr:uid="{B1880F18-EBD3-44A4-9CFF-595AF0C7EAA7}"/>
    <cellStyle name="Normal 4 2 2 2 4 2" xfId="2229" xr:uid="{6C48A17E-762C-44B8-A7E3-50FA1597F59D}"/>
    <cellStyle name="Normal 4 2 2 2 4 2 2" xfId="5039" xr:uid="{B3E3600C-DC72-45D9-A604-A76E731466B7}"/>
    <cellStyle name="Normal 4 2 2 2 4 2 2 2" xfId="10675" xr:uid="{1C86E89D-B975-44EC-A34F-BEC98D45E1FE}"/>
    <cellStyle name="Normal 4 2 2 2 4 2 3" xfId="7865" xr:uid="{7A5056E3-511E-49EB-A5CD-7E6369FE781A}"/>
    <cellStyle name="Normal 4 2 2 2 4 3" xfId="3638" xr:uid="{8490D533-93ED-4E13-A768-899C4C46820D}"/>
    <cellStyle name="Normal 4 2 2 2 4 3 2" xfId="9274" xr:uid="{6AB12622-0685-4183-8B3F-565E9CD7DBF1}"/>
    <cellStyle name="Normal 4 2 2 2 4 4" xfId="6464" xr:uid="{D7E69AE3-C388-4236-ADB4-27F6AB982599}"/>
    <cellStyle name="Normal 4 2 2 2 5" xfId="1533" xr:uid="{4D8A6D11-44F5-46E2-8BB6-C7DA4C823BF6}"/>
    <cellStyle name="Normal 4 2 2 2 5 2" xfId="4343" xr:uid="{57DC58B2-F650-4382-9145-D61CB8F63318}"/>
    <cellStyle name="Normal 4 2 2 2 5 2 2" xfId="9979" xr:uid="{D8176E50-AB27-4C4A-992E-0AC2A60A628F}"/>
    <cellStyle name="Normal 4 2 2 2 5 3" xfId="7169" xr:uid="{9B7B902B-B807-4C8E-B8B0-5FA6D2F49768}"/>
    <cellStyle name="Normal 4 2 2 2 6" xfId="2942" xr:uid="{329D76C3-DD21-447C-B257-7DAD1A63406F}"/>
    <cellStyle name="Normal 4 2 2 2 6 2" xfId="8578" xr:uid="{14C04A98-B925-468D-8D88-95152EF258DB}"/>
    <cellStyle name="Normal 4 2 2 2 7" xfId="5768" xr:uid="{70BF55CD-8330-4895-924B-22274A0D442A}"/>
    <cellStyle name="Normal 4 2 2 3" xfId="224" xr:uid="{3581940B-CC12-4944-A8AB-C16E5F62B546}"/>
    <cellStyle name="Normal 4 2 2 3 2" xfId="568" xr:uid="{79C48CE3-0057-448E-8603-D658D683E530}"/>
    <cellStyle name="Normal 4 2 2 3 2 2" xfId="1264" xr:uid="{70396AEF-47A7-472E-8A48-7259539078CA}"/>
    <cellStyle name="Normal 4 2 2 3 2 2 2" xfId="2665" xr:uid="{9C1517D8-AE6F-4ED6-80F8-29B132CB4116}"/>
    <cellStyle name="Normal 4 2 2 3 2 2 2 2" xfId="5475" xr:uid="{BA72B43F-73BA-4A88-A659-9BD6F2D92793}"/>
    <cellStyle name="Normal 4 2 2 3 2 2 2 2 2" xfId="11111" xr:uid="{2A6DBE2D-D41D-4307-888E-1AC2CD59004F}"/>
    <cellStyle name="Normal 4 2 2 3 2 2 2 3" xfId="8301" xr:uid="{58729570-D162-45CE-BDD0-92B27E5FD8A5}"/>
    <cellStyle name="Normal 4 2 2 3 2 2 3" xfId="4074" xr:uid="{C2EF2ADC-FD73-4B66-9B68-7D0CFFBEA587}"/>
    <cellStyle name="Normal 4 2 2 3 2 2 3 2" xfId="9710" xr:uid="{29100D62-8C94-4BBA-9D51-4A2EB20EC94E}"/>
    <cellStyle name="Normal 4 2 2 3 2 2 4" xfId="6900" xr:uid="{57C52E86-D95A-4A23-B358-79B425538B3B}"/>
    <cellStyle name="Normal 4 2 2 3 2 3" xfId="1969" xr:uid="{09350651-D7C8-43A9-BF6A-2448ECF41701}"/>
    <cellStyle name="Normal 4 2 2 3 2 3 2" xfId="4779" xr:uid="{8B7CD013-796F-4D79-933D-45036CD63B22}"/>
    <cellStyle name="Normal 4 2 2 3 2 3 2 2" xfId="10415" xr:uid="{CAEBD393-8824-4AF7-B692-165FF2FF1022}"/>
    <cellStyle name="Normal 4 2 2 3 2 3 3" xfId="7605" xr:uid="{D0254536-E689-4A02-99BB-B71E0863184F}"/>
    <cellStyle name="Normal 4 2 2 3 2 4" xfId="3378" xr:uid="{E97C469D-F601-402B-9EC7-EB149E6B5893}"/>
    <cellStyle name="Normal 4 2 2 3 2 4 2" xfId="9014" xr:uid="{B61919F0-E6FB-4B96-B236-7DA2ECB4563C}"/>
    <cellStyle name="Normal 4 2 2 3 2 5" xfId="6204" xr:uid="{6FDEB14B-B440-4341-9537-51049924C6FA}"/>
    <cellStyle name="Normal 4 2 2 3 3" xfId="920" xr:uid="{325B99F0-65EE-4C7F-BC5A-003C8CCE4896}"/>
    <cellStyle name="Normal 4 2 2 3 3 2" xfId="2321" xr:uid="{9F0ECC5C-C295-4435-894A-07756AC20455}"/>
    <cellStyle name="Normal 4 2 2 3 3 2 2" xfId="5131" xr:uid="{23567EFA-A8F0-4B52-8A7A-FA887C616B3C}"/>
    <cellStyle name="Normal 4 2 2 3 3 2 2 2" xfId="10767" xr:uid="{0A2F89C3-E8D2-4129-94E7-0CE65428D7DF}"/>
    <cellStyle name="Normal 4 2 2 3 3 2 3" xfId="7957" xr:uid="{304322CB-2E77-45B0-B223-855478593500}"/>
    <cellStyle name="Normal 4 2 2 3 3 3" xfId="3730" xr:uid="{8A0B06B7-5C87-41BC-8C50-5E417AD592B6}"/>
    <cellStyle name="Normal 4 2 2 3 3 3 2" xfId="9366" xr:uid="{D43D221C-E46F-4A84-AD7D-8982AE031D90}"/>
    <cellStyle name="Normal 4 2 2 3 3 4" xfId="6556" xr:uid="{472CE8C8-D6E4-4C0E-A9E5-027EABA2C12F}"/>
    <cellStyle name="Normal 4 2 2 3 4" xfId="1625" xr:uid="{B5A32480-237B-42B9-9932-35B9493FF8F3}"/>
    <cellStyle name="Normal 4 2 2 3 4 2" xfId="4435" xr:uid="{A15F0453-5537-4D0A-A6AC-54DECF6FCE77}"/>
    <cellStyle name="Normal 4 2 2 3 4 2 2" xfId="10071" xr:uid="{1132DDD5-CBCF-4F18-8FD4-F31B37294FA8}"/>
    <cellStyle name="Normal 4 2 2 3 4 3" xfId="7261" xr:uid="{862B786C-BA52-4894-870C-C50B51A780BE}"/>
    <cellStyle name="Normal 4 2 2 3 5" xfId="3034" xr:uid="{314AA4F8-0C1B-476E-B598-F8C4E12C6762}"/>
    <cellStyle name="Normal 4 2 2 3 5 2" xfId="8670" xr:uid="{160C94E6-15EC-4530-8EDB-57F9DDFA7FC9}"/>
    <cellStyle name="Normal 4 2 2 3 6" xfId="5860" xr:uid="{9614CA37-660D-4BA1-AB66-293691992DEF}"/>
    <cellStyle name="Normal 4 2 2 4" xfId="396" xr:uid="{6FC540DA-2144-495F-8A98-39A0BE46CC6D}"/>
    <cellStyle name="Normal 4 2 2 4 2" xfId="1092" xr:uid="{56CB4A4A-1543-4285-8F37-9828D6FAE2A3}"/>
    <cellStyle name="Normal 4 2 2 4 2 2" xfId="2493" xr:uid="{F3D41685-240E-431C-AF67-E4922197FCAF}"/>
    <cellStyle name="Normal 4 2 2 4 2 2 2" xfId="5303" xr:uid="{0022B5EB-BA32-40AB-98B8-834EEB17638A}"/>
    <cellStyle name="Normal 4 2 2 4 2 2 2 2" xfId="10939" xr:uid="{5B0C14AF-620C-49AD-B3CB-4102456AFD3F}"/>
    <cellStyle name="Normal 4 2 2 4 2 2 3" xfId="8129" xr:uid="{52B231C3-1668-479B-9759-00D4005AFD9F}"/>
    <cellStyle name="Normal 4 2 2 4 2 3" xfId="3902" xr:uid="{1A4CE34C-F71B-4691-9579-626779DFD587}"/>
    <cellStyle name="Normal 4 2 2 4 2 3 2" xfId="9538" xr:uid="{DA4C1A9A-E691-456B-BBF9-6A17E2208CD0}"/>
    <cellStyle name="Normal 4 2 2 4 2 4" xfId="6728" xr:uid="{19B19253-0B05-4E00-AF29-2480384BF61C}"/>
    <cellStyle name="Normal 4 2 2 4 3" xfId="1797" xr:uid="{B5244623-5A39-4B15-91BC-51CD9E4A6449}"/>
    <cellStyle name="Normal 4 2 2 4 3 2" xfId="4607" xr:uid="{569A1835-11E1-4C8B-8986-35A19E66FF4D}"/>
    <cellStyle name="Normal 4 2 2 4 3 2 2" xfId="10243" xr:uid="{C017E8AF-7788-457F-98B0-C59345E6D727}"/>
    <cellStyle name="Normal 4 2 2 4 3 3" xfId="7433" xr:uid="{D6D9BED9-8CCD-4C34-8B37-28D53E15221A}"/>
    <cellStyle name="Normal 4 2 2 4 4" xfId="3206" xr:uid="{8E1BFF40-1179-4D57-8A44-735255B343B3}"/>
    <cellStyle name="Normal 4 2 2 4 4 2" xfId="8842" xr:uid="{21D25C05-FD80-4702-838C-93EDB90C96A8}"/>
    <cellStyle name="Normal 4 2 2 4 5" xfId="6032" xr:uid="{FE411327-83AA-4A65-80F9-DC1E0B884EE9}"/>
    <cellStyle name="Normal 4 2 2 5" xfId="748" xr:uid="{1657FBF0-0089-41ED-A0F7-B124C336F109}"/>
    <cellStyle name="Normal 4 2 2 5 2" xfId="2149" xr:uid="{782E3871-A847-4501-909E-11938AD21793}"/>
    <cellStyle name="Normal 4 2 2 5 2 2" xfId="4959" xr:uid="{28D2C540-1E54-4B72-8EC6-CC3721320240}"/>
    <cellStyle name="Normal 4 2 2 5 2 2 2" xfId="10595" xr:uid="{70C1B9BE-58D5-492F-AF7D-954988395D38}"/>
    <cellStyle name="Normal 4 2 2 5 2 3" xfId="7785" xr:uid="{2F1B1DDF-3896-4BA9-ADBA-23D18162D62B}"/>
    <cellStyle name="Normal 4 2 2 5 3" xfId="3558" xr:uid="{9C3197FF-091A-4FC6-B24E-9039A2D669CC}"/>
    <cellStyle name="Normal 4 2 2 5 3 2" xfId="9194" xr:uid="{4B750D94-1953-4113-B836-977D2279CB1F}"/>
    <cellStyle name="Normal 4 2 2 5 4" xfId="6384" xr:uid="{7722EE73-BA2E-4E7A-8D89-327E1ACD00D7}"/>
    <cellStyle name="Normal 4 2 2 6" xfId="1453" xr:uid="{C2663B15-132A-4FC4-A783-7671E7DA08F5}"/>
    <cellStyle name="Normal 4 2 2 6 2" xfId="4263" xr:uid="{8B6C6F53-8F6D-4DBE-9E88-F8F822F01465}"/>
    <cellStyle name="Normal 4 2 2 6 2 2" xfId="9899" xr:uid="{9E3C338F-88D8-4C0F-8FC8-CA0DEB94EFDB}"/>
    <cellStyle name="Normal 4 2 2 6 3" xfId="7089" xr:uid="{6751644C-31D8-4CBA-A11B-FE4A9C98FE06}"/>
    <cellStyle name="Normal 4 2 2 7" xfId="2862" xr:uid="{D4902AF6-0483-4F7E-A56C-EEFB7EDABD5D}"/>
    <cellStyle name="Normal 4 2 2 7 2" xfId="8498" xr:uid="{78B39484-8066-40D4-A869-0EC14C02F1A5}"/>
    <cellStyle name="Normal 4 2 2 8" xfId="5688" xr:uid="{C0DBFD20-3628-40B9-8ADD-B6E6C593A3CD}"/>
    <cellStyle name="Normal 4 2 3" xfId="100" xr:uid="{AAFB32AE-BFEF-4B70-823E-C53D25768CE9}"/>
    <cellStyle name="Normal 4 2 3 2" xfId="272" xr:uid="{6F79CF8B-6344-4D1A-BC5C-E6D1C78CF938}"/>
    <cellStyle name="Normal 4 2 3 2 2" xfId="616" xr:uid="{805F2D9B-3B57-44E2-B6FB-CC0136EE85CE}"/>
    <cellStyle name="Normal 4 2 3 2 2 2" xfId="1312" xr:uid="{42F6DE7E-CC2E-4490-82C0-4F745CD335EF}"/>
    <cellStyle name="Normal 4 2 3 2 2 2 2" xfId="2713" xr:uid="{A8299917-F1D8-471E-85D9-B0FDDA104964}"/>
    <cellStyle name="Normal 4 2 3 2 2 2 2 2" xfId="5523" xr:uid="{E253538E-C8B8-47C4-ACB8-F22D4E0FBAB0}"/>
    <cellStyle name="Normal 4 2 3 2 2 2 2 2 2" xfId="11159" xr:uid="{D01F50EC-4F49-4943-8EC1-5186473710E1}"/>
    <cellStyle name="Normal 4 2 3 2 2 2 2 3" xfId="8349" xr:uid="{7125A6D5-0828-449D-AC6E-4F512ABDD963}"/>
    <cellStyle name="Normal 4 2 3 2 2 2 3" xfId="4122" xr:uid="{3EBDF44D-947E-4EE5-8420-C4F572D5C391}"/>
    <cellStyle name="Normal 4 2 3 2 2 2 3 2" xfId="9758" xr:uid="{A2C23C11-91D1-4D78-9DF5-641862AF2E6A}"/>
    <cellStyle name="Normal 4 2 3 2 2 2 4" xfId="6948" xr:uid="{4C52A71C-1B61-402B-A3F1-2C88B53CDF73}"/>
    <cellStyle name="Normal 4 2 3 2 2 3" xfId="2017" xr:uid="{6FEC7DE5-A74B-4811-AAA3-45B8EF6D52CE}"/>
    <cellStyle name="Normal 4 2 3 2 2 3 2" xfId="4827" xr:uid="{DB768A00-4C2B-4D14-8FD4-9E07D17FC812}"/>
    <cellStyle name="Normal 4 2 3 2 2 3 2 2" xfId="10463" xr:uid="{3969C81B-87FE-4342-9EB7-793A66369883}"/>
    <cellStyle name="Normal 4 2 3 2 2 3 3" xfId="7653" xr:uid="{3C4BDC49-3383-41A9-BCAF-505DD36BF778}"/>
    <cellStyle name="Normal 4 2 3 2 2 4" xfId="3426" xr:uid="{0039B759-4690-4CDB-9573-1B90E025A930}"/>
    <cellStyle name="Normal 4 2 3 2 2 4 2" xfId="9062" xr:uid="{3F114D89-BB54-48E0-8717-A5B216FDE06F}"/>
    <cellStyle name="Normal 4 2 3 2 2 5" xfId="6252" xr:uid="{F75DE8B9-9114-41C1-A6E4-CCD37F64035A}"/>
    <cellStyle name="Normal 4 2 3 2 3" xfId="968" xr:uid="{CF1C30B7-57B5-4A2A-9271-74CD88C40781}"/>
    <cellStyle name="Normal 4 2 3 2 3 2" xfId="2369" xr:uid="{28AE0FC3-DCBD-480F-A9BC-0A0D67CEF2E7}"/>
    <cellStyle name="Normal 4 2 3 2 3 2 2" xfId="5179" xr:uid="{82F3F12C-0B9D-4EBD-A92A-12600881FD77}"/>
    <cellStyle name="Normal 4 2 3 2 3 2 2 2" xfId="10815" xr:uid="{2F825F44-CA54-4935-8EF3-1E98B26DDA61}"/>
    <cellStyle name="Normal 4 2 3 2 3 2 3" xfId="8005" xr:uid="{3F7A010D-CEB3-416B-BBDD-0C484348E351}"/>
    <cellStyle name="Normal 4 2 3 2 3 3" xfId="3778" xr:uid="{9F82B623-C3BD-4CA4-805E-A9BBA927178F}"/>
    <cellStyle name="Normal 4 2 3 2 3 3 2" xfId="9414" xr:uid="{9BA795F4-E918-4255-8565-D2E27AA45233}"/>
    <cellStyle name="Normal 4 2 3 2 3 4" xfId="6604" xr:uid="{CCC26446-486E-4528-9BF5-4DF6F22EE46D}"/>
    <cellStyle name="Normal 4 2 3 2 4" xfId="1673" xr:uid="{1CCD1F7A-2149-408F-A3FC-026E6F6A1B11}"/>
    <cellStyle name="Normal 4 2 3 2 4 2" xfId="4483" xr:uid="{B340C76B-B1C9-42E2-8254-D45A9EA2396F}"/>
    <cellStyle name="Normal 4 2 3 2 4 2 2" xfId="10119" xr:uid="{467AF5E3-294A-4C08-BC6F-4C13FD865740}"/>
    <cellStyle name="Normal 4 2 3 2 4 3" xfId="7309" xr:uid="{92B221B9-B753-45E1-BA34-8011A8E4FE07}"/>
    <cellStyle name="Normal 4 2 3 2 5" xfId="3082" xr:uid="{D1F307B6-08B2-4960-8682-554AE037A23D}"/>
    <cellStyle name="Normal 4 2 3 2 5 2" xfId="8718" xr:uid="{C7BCD46F-192A-4163-A8A7-623DB4A015EF}"/>
    <cellStyle name="Normal 4 2 3 2 6" xfId="5908" xr:uid="{C78324C2-CAC1-4A8E-BDB7-7AB153A8BAF6}"/>
    <cellStyle name="Normal 4 2 3 3" xfId="444" xr:uid="{03475F3B-AF2B-4677-BB71-811D5288548C}"/>
    <cellStyle name="Normal 4 2 3 3 2" xfId="1140" xr:uid="{807754CE-43CC-4E1C-A1C8-40CFC3B35C2D}"/>
    <cellStyle name="Normal 4 2 3 3 2 2" xfId="2541" xr:uid="{53F7C0BB-4E31-44CE-AED7-FABACCB17067}"/>
    <cellStyle name="Normal 4 2 3 3 2 2 2" xfId="5351" xr:uid="{E01EDC76-D99A-4407-84B7-830FC9412221}"/>
    <cellStyle name="Normal 4 2 3 3 2 2 2 2" xfId="10987" xr:uid="{162D460D-E979-4537-BC8A-273D8B855B75}"/>
    <cellStyle name="Normal 4 2 3 3 2 2 3" xfId="8177" xr:uid="{8FB229BE-C8A1-46C3-89C9-CF0B1EFFB743}"/>
    <cellStyle name="Normal 4 2 3 3 2 3" xfId="3950" xr:uid="{1B5C9AC6-5C5A-4D6D-975F-71811779DDB6}"/>
    <cellStyle name="Normal 4 2 3 3 2 3 2" xfId="9586" xr:uid="{CA2E4A7A-D2D5-4DFF-9256-1E34E321D72A}"/>
    <cellStyle name="Normal 4 2 3 3 2 4" xfId="6776" xr:uid="{2739E2B7-3F2D-439E-8457-ED3BEF5B1D24}"/>
    <cellStyle name="Normal 4 2 3 3 3" xfId="1845" xr:uid="{356BECF0-18FF-4DA8-89E1-98A8018C4B42}"/>
    <cellStyle name="Normal 4 2 3 3 3 2" xfId="4655" xr:uid="{D7A95CA6-3EA9-4CD5-9C38-BA7CED301592}"/>
    <cellStyle name="Normal 4 2 3 3 3 2 2" xfId="10291" xr:uid="{94D191BF-0654-4E5B-9AF1-05AE4B8F9F15}"/>
    <cellStyle name="Normal 4 2 3 3 3 3" xfId="7481" xr:uid="{358C8D46-2D53-459C-9B35-2055937331CC}"/>
    <cellStyle name="Normal 4 2 3 3 4" xfId="3254" xr:uid="{74363D16-44B9-4315-90AF-2B7905F142B4}"/>
    <cellStyle name="Normal 4 2 3 3 4 2" xfId="8890" xr:uid="{704E58CD-EF34-4280-AE71-F410D1AC1098}"/>
    <cellStyle name="Normal 4 2 3 3 5" xfId="6080" xr:uid="{7A1E18E6-5405-405D-88B4-9AC79467515E}"/>
    <cellStyle name="Normal 4 2 3 4" xfId="796" xr:uid="{B7A9BC9D-54E7-42AA-911C-239518D55755}"/>
    <cellStyle name="Normal 4 2 3 4 2" xfId="2197" xr:uid="{403D5892-C893-42E1-93CE-3948A75C924D}"/>
    <cellStyle name="Normal 4 2 3 4 2 2" xfId="5007" xr:uid="{97C0EACD-0EAA-42EE-A61B-F1DD07AA5761}"/>
    <cellStyle name="Normal 4 2 3 4 2 2 2" xfId="10643" xr:uid="{722CF293-9ED5-4D9E-8764-4210EDB3D780}"/>
    <cellStyle name="Normal 4 2 3 4 2 3" xfId="7833" xr:uid="{B46671B6-EDEC-451B-B9EC-6D7D131016C0}"/>
    <cellStyle name="Normal 4 2 3 4 3" xfId="3606" xr:uid="{9A8FA4E1-5576-446E-AEF3-AAE1A82BDB28}"/>
    <cellStyle name="Normal 4 2 3 4 3 2" xfId="9242" xr:uid="{F4CCA7EE-D8B1-4636-86B9-A35F8F5401B1}"/>
    <cellStyle name="Normal 4 2 3 4 4" xfId="6432" xr:uid="{B8751936-387C-4CBE-9E2F-F20BD9DF52FB}"/>
    <cellStyle name="Normal 4 2 3 5" xfId="1501" xr:uid="{5897C9D3-E007-4FFE-AB62-84979E97FFB3}"/>
    <cellStyle name="Normal 4 2 3 5 2" xfId="4311" xr:uid="{DCF1F739-38F8-4766-A12A-12780E70238B}"/>
    <cellStyle name="Normal 4 2 3 5 2 2" xfId="9947" xr:uid="{97E2DDB0-5E0F-4E6C-9923-8E7B84762139}"/>
    <cellStyle name="Normal 4 2 3 5 3" xfId="7137" xr:uid="{A0B5A1FC-F6F8-4220-B8B4-E11CD2BEC073}"/>
    <cellStyle name="Normal 4 2 3 6" xfId="2910" xr:uid="{02DF7307-9A73-46FB-96F5-D068503EC949}"/>
    <cellStyle name="Normal 4 2 3 6 2" xfId="8546" xr:uid="{81D1B705-73D1-438F-8FA3-522A34233EDC}"/>
    <cellStyle name="Normal 4 2 3 7" xfId="5736" xr:uid="{EF49F7B9-B34D-47B0-9F2D-26680B8F727C}"/>
    <cellStyle name="Normal 4 2 4" xfId="192" xr:uid="{8B6A4360-09FA-4EE8-83E4-4715A0317C6B}"/>
    <cellStyle name="Normal 4 2 4 2" xfId="536" xr:uid="{FE506687-9B53-472A-B869-1DB89314D50B}"/>
    <cellStyle name="Normal 4 2 4 2 2" xfId="1232" xr:uid="{49B9005E-F741-4E93-8D91-896A8BCF7821}"/>
    <cellStyle name="Normal 4 2 4 2 2 2" xfId="2633" xr:uid="{A37D54E5-4796-4239-9E00-27AA898DD414}"/>
    <cellStyle name="Normal 4 2 4 2 2 2 2" xfId="5443" xr:uid="{B197FE39-4D55-4183-A526-E808BB70067F}"/>
    <cellStyle name="Normal 4 2 4 2 2 2 2 2" xfId="11079" xr:uid="{D4E09C78-F632-48F3-8028-E334B1BCA130}"/>
    <cellStyle name="Normal 4 2 4 2 2 2 3" xfId="8269" xr:uid="{E14214D1-E7DE-4DAC-9EC0-3808A5B0F320}"/>
    <cellStyle name="Normal 4 2 4 2 2 3" xfId="4042" xr:uid="{B3F57A8D-4FC4-4A9A-BA19-B1EC13703391}"/>
    <cellStyle name="Normal 4 2 4 2 2 3 2" xfId="9678" xr:uid="{0D6FD103-2E99-4C3C-A734-A41BEDC6CED0}"/>
    <cellStyle name="Normal 4 2 4 2 2 4" xfId="6868" xr:uid="{B6F78049-77B3-4042-B81A-EF81C794DF11}"/>
    <cellStyle name="Normal 4 2 4 2 3" xfId="1937" xr:uid="{CEAE85FC-2A21-4D7D-A675-3FCA2294932F}"/>
    <cellStyle name="Normal 4 2 4 2 3 2" xfId="4747" xr:uid="{45204B51-4616-41AF-8123-2CE0E9A8C592}"/>
    <cellStyle name="Normal 4 2 4 2 3 2 2" xfId="10383" xr:uid="{3314A870-4D2E-4223-A799-F86001634399}"/>
    <cellStyle name="Normal 4 2 4 2 3 3" xfId="7573" xr:uid="{7264F285-4868-4D52-BE61-440F29F32F02}"/>
    <cellStyle name="Normal 4 2 4 2 4" xfId="3346" xr:uid="{1B14DE35-8D14-42A2-ACF7-F8112751BAEC}"/>
    <cellStyle name="Normal 4 2 4 2 4 2" xfId="8982" xr:uid="{5AD819AA-7356-4E54-8DA0-CBB9460B000D}"/>
    <cellStyle name="Normal 4 2 4 2 5" xfId="6172" xr:uid="{1ACF2B6D-0B92-4A3C-896C-951BAC3B644F}"/>
    <cellStyle name="Normal 4 2 4 3" xfId="888" xr:uid="{DB34D55D-759A-455A-BAF6-BFE8A620144D}"/>
    <cellStyle name="Normal 4 2 4 3 2" xfId="2289" xr:uid="{8D67D30E-C877-46FA-80C0-D5FAFF3CDBE8}"/>
    <cellStyle name="Normal 4 2 4 3 2 2" xfId="5099" xr:uid="{5CA1F542-558E-4448-86A3-A2B90B9D8F75}"/>
    <cellStyle name="Normal 4 2 4 3 2 2 2" xfId="10735" xr:uid="{C3FA325E-7E67-40B1-813D-FD2FCD59AC53}"/>
    <cellStyle name="Normal 4 2 4 3 2 3" xfId="7925" xr:uid="{F8BEDA4B-62FA-4A68-8B01-2185B51633D2}"/>
    <cellStyle name="Normal 4 2 4 3 3" xfId="3698" xr:uid="{85B1E40A-B4F6-40C4-AF30-76A7DDC05833}"/>
    <cellStyle name="Normal 4 2 4 3 3 2" xfId="9334" xr:uid="{CAA185AB-0F65-4035-AFBE-4A776A78CC1C}"/>
    <cellStyle name="Normal 4 2 4 3 4" xfId="6524" xr:uid="{9573DBEA-8F08-4117-A276-B7535F72398E}"/>
    <cellStyle name="Normal 4 2 4 4" xfId="1593" xr:uid="{B8CE5C76-4593-4938-9BB1-A09B0421C312}"/>
    <cellStyle name="Normal 4 2 4 4 2" xfId="4403" xr:uid="{685BF005-5A72-43E0-8F2F-871790D76052}"/>
    <cellStyle name="Normal 4 2 4 4 2 2" xfId="10039" xr:uid="{FBC58F9E-2556-4BCD-B246-23568A68598A}"/>
    <cellStyle name="Normal 4 2 4 4 3" xfId="7229" xr:uid="{75159B7C-455C-4047-A412-21EE8B1DA078}"/>
    <cellStyle name="Normal 4 2 4 5" xfId="3002" xr:uid="{65A795E0-0E87-407E-BC14-C4C8773AA765}"/>
    <cellStyle name="Normal 4 2 4 5 2" xfId="8638" xr:uid="{82446DC7-56F9-4603-9495-431FED072C10}"/>
    <cellStyle name="Normal 4 2 4 6" xfId="5828" xr:uid="{F11756AA-8C34-4BCF-9D9D-DA8066522180}"/>
    <cellStyle name="Normal 4 2 5" xfId="364" xr:uid="{19FFE09F-A9B0-4A09-AF87-C7206D1DCE75}"/>
    <cellStyle name="Normal 4 2 5 2" xfId="1060" xr:uid="{36D7E295-4617-49AC-9A78-FD261C1BBB94}"/>
    <cellStyle name="Normal 4 2 5 2 2" xfId="2461" xr:uid="{1469F61E-0726-46A8-9938-37D0580D5D31}"/>
    <cellStyle name="Normal 4 2 5 2 2 2" xfId="5271" xr:uid="{2F3C346F-D57E-440E-8952-41B298F518FD}"/>
    <cellStyle name="Normal 4 2 5 2 2 2 2" xfId="10907" xr:uid="{F56C59DE-41C2-4C0A-806E-023A4C645455}"/>
    <cellStyle name="Normal 4 2 5 2 2 3" xfId="8097" xr:uid="{A5C8C7AD-AAD1-4B0C-9BFB-1A99A5A2ABE9}"/>
    <cellStyle name="Normal 4 2 5 2 3" xfId="3870" xr:uid="{F3F3BBC4-62CA-4423-9641-7573C18C294D}"/>
    <cellStyle name="Normal 4 2 5 2 3 2" xfId="9506" xr:uid="{BE94ACC5-9E88-48CA-A11F-679A53A8214F}"/>
    <cellStyle name="Normal 4 2 5 2 4" xfId="6696" xr:uid="{23FB6468-CD84-4A02-B830-B4C09BDAC3EC}"/>
    <cellStyle name="Normal 4 2 5 3" xfId="1765" xr:uid="{EAEF6B10-AB9E-4279-AE74-4DDFD2EF5DEE}"/>
    <cellStyle name="Normal 4 2 5 3 2" xfId="4575" xr:uid="{49D24405-06B6-40C9-B870-91560D39E18A}"/>
    <cellStyle name="Normal 4 2 5 3 2 2" xfId="10211" xr:uid="{A62A223B-2893-4359-A4B9-FED3807131A3}"/>
    <cellStyle name="Normal 4 2 5 3 3" xfId="7401" xr:uid="{A89D7605-05A9-45D2-8CB3-0B311404BC16}"/>
    <cellStyle name="Normal 4 2 5 4" xfId="3174" xr:uid="{E9B70736-6A98-4F5F-8B5A-BED618E503F3}"/>
    <cellStyle name="Normal 4 2 5 4 2" xfId="8810" xr:uid="{813158B2-FE94-4116-915B-99D226B29484}"/>
    <cellStyle name="Normal 4 2 5 5" xfId="6000" xr:uid="{9D8B982D-25AA-4B3E-A9C2-4FAABB0FF140}"/>
    <cellStyle name="Normal 4 2 6" xfId="716" xr:uid="{8BCE2CF7-ACAD-4AD3-BB51-AA9CD934DAE0}"/>
    <cellStyle name="Normal 4 2 6 2" xfId="2117" xr:uid="{AD8E7AA0-0F02-41F3-A58E-C6FEAA12845E}"/>
    <cellStyle name="Normal 4 2 6 2 2" xfId="4927" xr:uid="{E5215946-76CE-4467-86F8-9056C528A5DC}"/>
    <cellStyle name="Normal 4 2 6 2 2 2" xfId="10563" xr:uid="{FE3F0D54-65B8-47BD-9A4A-14772A9876E4}"/>
    <cellStyle name="Normal 4 2 6 2 3" xfId="7753" xr:uid="{021B48E2-7366-4E2B-A7A6-087AB98B8AC6}"/>
    <cellStyle name="Normal 4 2 6 3" xfId="3526" xr:uid="{123EA031-4B3E-4D40-A772-F0D0C5D48BA9}"/>
    <cellStyle name="Normal 4 2 6 3 2" xfId="9162" xr:uid="{16FE808F-6CA3-444E-93D4-4CC5D925A58F}"/>
    <cellStyle name="Normal 4 2 6 4" xfId="6352" xr:uid="{ACC89349-7F16-41C6-A630-413C00A04A49}"/>
    <cellStyle name="Normal 4 2 7" xfId="1421" xr:uid="{C442CB1E-161D-4A09-B43B-B9E2FCE617CC}"/>
    <cellStyle name="Normal 4 2 7 2" xfId="4231" xr:uid="{D4025CAB-9942-411B-87F1-8A9ACF3DCC5B}"/>
    <cellStyle name="Normal 4 2 7 2 2" xfId="9867" xr:uid="{EBDD960C-65E7-4327-A2AF-388454817E8E}"/>
    <cellStyle name="Normal 4 2 7 3" xfId="7057" xr:uid="{671F7CBD-6ACE-42FE-82DE-584DACFFF3B4}"/>
    <cellStyle name="Normal 4 2 8" xfId="2830" xr:uid="{05F161E2-EDBC-4F84-969C-996A85D69F8C}"/>
    <cellStyle name="Normal 4 2 8 2" xfId="8466" xr:uid="{A3384C0B-65B0-49B2-936B-ECDA10C83123}"/>
    <cellStyle name="Normal 4 2 9" xfId="5656" xr:uid="{BA26F5FD-99CB-469D-BF56-13156F7E61E9}"/>
    <cellStyle name="Normal 4 3" xfId="40" xr:uid="{37484024-F8D4-4716-98B1-4588368DB254}"/>
    <cellStyle name="Normal 4 3 2" xfId="120" xr:uid="{5FE1FCE0-5827-4FB1-B1D9-98DAFE213D14}"/>
    <cellStyle name="Normal 4 3 2 2" xfId="292" xr:uid="{08885F91-7857-494E-B3E9-64183157504B}"/>
    <cellStyle name="Normal 4 3 2 2 2" xfId="636" xr:uid="{C2FA7E69-7625-4650-BEAD-00FC1740C38B}"/>
    <cellStyle name="Normal 4 3 2 2 2 2" xfId="1332" xr:uid="{F0A7E838-7ACF-42B0-9981-34A56BDC3239}"/>
    <cellStyle name="Normal 4 3 2 2 2 2 2" xfId="2733" xr:uid="{94DD622B-C5B8-4014-AA0B-59614831A594}"/>
    <cellStyle name="Normal 4 3 2 2 2 2 2 2" xfId="5543" xr:uid="{C4D710AE-3771-45B6-B758-EF04DC283F7F}"/>
    <cellStyle name="Normal 4 3 2 2 2 2 2 2 2" xfId="11179" xr:uid="{CACCD4B0-5E2C-45AF-87B4-0AE4A7BCC482}"/>
    <cellStyle name="Normal 4 3 2 2 2 2 2 3" xfId="8369" xr:uid="{015868EB-C406-49FC-AA1C-86836C6B3375}"/>
    <cellStyle name="Normal 4 3 2 2 2 2 3" xfId="4142" xr:uid="{21DCF92D-74A5-4680-96E6-6EB85CA1602F}"/>
    <cellStyle name="Normal 4 3 2 2 2 2 3 2" xfId="9778" xr:uid="{50E0D40A-0E9D-4C74-9D6A-6D789B80CEB6}"/>
    <cellStyle name="Normal 4 3 2 2 2 2 4" xfId="6968" xr:uid="{CF62B79E-AF58-46DD-824B-0B04928CC975}"/>
    <cellStyle name="Normal 4 3 2 2 2 3" xfId="2037" xr:uid="{F71DEC31-F657-4F21-BDF7-F33D18E62113}"/>
    <cellStyle name="Normal 4 3 2 2 2 3 2" xfId="4847" xr:uid="{43FB73D3-CADE-4C58-915E-3E02B05BDA3A}"/>
    <cellStyle name="Normal 4 3 2 2 2 3 2 2" xfId="10483" xr:uid="{D3A8F246-3457-40F9-9143-8648B4572DBF}"/>
    <cellStyle name="Normal 4 3 2 2 2 3 3" xfId="7673" xr:uid="{6216B503-D2AA-4624-BB30-303AE8C34F02}"/>
    <cellStyle name="Normal 4 3 2 2 2 4" xfId="3446" xr:uid="{573390BD-CF4C-4C3D-8B96-6831FA5CAC1E}"/>
    <cellStyle name="Normal 4 3 2 2 2 4 2" xfId="9082" xr:uid="{82CBE5D7-50D5-4C64-8DDA-09ADCFAFB29A}"/>
    <cellStyle name="Normal 4 3 2 2 2 5" xfId="6272" xr:uid="{3021B5CA-809C-4AE3-910B-643A1301030D}"/>
    <cellStyle name="Normal 4 3 2 2 3" xfId="988" xr:uid="{929669CB-781C-4616-826B-EF2D8287B9E0}"/>
    <cellStyle name="Normal 4 3 2 2 3 2" xfId="2389" xr:uid="{DC68B050-C223-4DBE-BA77-D86927A16DE6}"/>
    <cellStyle name="Normal 4 3 2 2 3 2 2" xfId="5199" xr:uid="{BEEF7891-BC50-482F-AAFA-07BBFC0D571E}"/>
    <cellStyle name="Normal 4 3 2 2 3 2 2 2" xfId="10835" xr:uid="{3605F454-EFEF-4F27-BBCB-B9A5810B6EF6}"/>
    <cellStyle name="Normal 4 3 2 2 3 2 3" xfId="8025" xr:uid="{160B4EC4-AB7F-46A4-8176-DB6164753D8C}"/>
    <cellStyle name="Normal 4 3 2 2 3 3" xfId="3798" xr:uid="{F9C1CDE7-DDF7-4800-9666-BB303D73A2A7}"/>
    <cellStyle name="Normal 4 3 2 2 3 3 2" xfId="9434" xr:uid="{29E09583-9A86-4670-A639-ACA06AF2DAB4}"/>
    <cellStyle name="Normal 4 3 2 2 3 4" xfId="6624" xr:uid="{313FDD6D-71C8-4F1E-A653-28DB3C70BD9F}"/>
    <cellStyle name="Normal 4 3 2 2 4" xfId="1693" xr:uid="{434A7816-831F-41DB-A53B-E5C86E9EB3B8}"/>
    <cellStyle name="Normal 4 3 2 2 4 2" xfId="4503" xr:uid="{BCAD8572-DB4D-45A6-9D30-CA33152550CB}"/>
    <cellStyle name="Normal 4 3 2 2 4 2 2" xfId="10139" xr:uid="{37DDD69E-A469-4D59-9E01-76DEB4508011}"/>
    <cellStyle name="Normal 4 3 2 2 4 3" xfId="7329" xr:uid="{4E096EF8-01E2-49FE-A5FD-C07A6F7CDB7A}"/>
    <cellStyle name="Normal 4 3 2 2 5" xfId="3102" xr:uid="{2EFC5E9C-0777-4655-A145-1F745BBAFA02}"/>
    <cellStyle name="Normal 4 3 2 2 5 2" xfId="8738" xr:uid="{4B5183F6-3E0A-4E0D-8FA8-EFC1777F2328}"/>
    <cellStyle name="Normal 4 3 2 2 6" xfId="5928" xr:uid="{96F6246C-2B33-459F-8FBA-C7B9CFC433D1}"/>
    <cellStyle name="Normal 4 3 2 3" xfId="464" xr:uid="{67CCB765-F0A8-497A-9501-80E1A33F5206}"/>
    <cellStyle name="Normal 4 3 2 3 2" xfId="1160" xr:uid="{4CBDF57F-CBB6-4675-AA4A-18A20C0EACA5}"/>
    <cellStyle name="Normal 4 3 2 3 2 2" xfId="2561" xr:uid="{99C12F94-CB9A-4F01-B4D4-BD13C8EB94FF}"/>
    <cellStyle name="Normal 4 3 2 3 2 2 2" xfId="5371" xr:uid="{67A17FE9-C24F-4B5B-86D9-E185D8269DE8}"/>
    <cellStyle name="Normal 4 3 2 3 2 2 2 2" xfId="11007" xr:uid="{30D0DD8F-1A4A-4EEE-994D-A8425701491D}"/>
    <cellStyle name="Normal 4 3 2 3 2 2 3" xfId="8197" xr:uid="{6E716BF0-6977-4B68-9323-1F5AE86540D1}"/>
    <cellStyle name="Normal 4 3 2 3 2 3" xfId="3970" xr:uid="{B6EAFD8B-208F-4BC3-923E-3CBBAC05C725}"/>
    <cellStyle name="Normal 4 3 2 3 2 3 2" xfId="9606" xr:uid="{B46CEFF8-7AEC-4B83-8902-B8BADA1EEC2D}"/>
    <cellStyle name="Normal 4 3 2 3 2 4" xfId="6796" xr:uid="{5F575379-FC63-4DBF-9890-5DCF8F2F4321}"/>
    <cellStyle name="Normal 4 3 2 3 3" xfId="1865" xr:uid="{8366CDAE-A6B1-44CC-826F-57F61CEE8872}"/>
    <cellStyle name="Normal 4 3 2 3 3 2" xfId="4675" xr:uid="{49AE582B-5E6A-463E-BE79-ED03363E340B}"/>
    <cellStyle name="Normal 4 3 2 3 3 2 2" xfId="10311" xr:uid="{A0DD40B5-9BEA-44F2-AFC9-A8702557D4E8}"/>
    <cellStyle name="Normal 4 3 2 3 3 3" xfId="7501" xr:uid="{E3F037C9-2E4F-4E60-8BBE-3909FBC20A9E}"/>
    <cellStyle name="Normal 4 3 2 3 4" xfId="3274" xr:uid="{EF122EAC-88CF-42D0-A473-AC9447FB7E7F}"/>
    <cellStyle name="Normal 4 3 2 3 4 2" xfId="8910" xr:uid="{06727976-BFC1-4CA9-BECC-28CAE988E0D3}"/>
    <cellStyle name="Normal 4 3 2 3 5" xfId="6100" xr:uid="{7219AE54-45FE-427B-A1B3-5C593493DEDB}"/>
    <cellStyle name="Normal 4 3 2 4" xfId="816" xr:uid="{692862A7-2AA1-4570-9661-249892506B95}"/>
    <cellStyle name="Normal 4 3 2 4 2" xfId="2217" xr:uid="{BEF19013-86E3-4331-B9C4-CE1CA729819A}"/>
    <cellStyle name="Normal 4 3 2 4 2 2" xfId="5027" xr:uid="{D8EB79FE-A5D3-4DE2-88A2-1972DBEB8D79}"/>
    <cellStyle name="Normal 4 3 2 4 2 2 2" xfId="10663" xr:uid="{97973E33-85A4-4CBF-B188-B844106ED64E}"/>
    <cellStyle name="Normal 4 3 2 4 2 3" xfId="7853" xr:uid="{431623BD-EE43-4928-BF2F-6CD13D5A29B9}"/>
    <cellStyle name="Normal 4 3 2 4 3" xfId="3626" xr:uid="{6281FBE8-BCDB-491C-A00A-34CE3001B67E}"/>
    <cellStyle name="Normal 4 3 2 4 3 2" xfId="9262" xr:uid="{8B58E2E5-6E66-4F4E-A720-56F3AEB8BCE7}"/>
    <cellStyle name="Normal 4 3 2 4 4" xfId="6452" xr:uid="{59DDABAD-B6B5-477E-B8CE-B26890E5F0F2}"/>
    <cellStyle name="Normal 4 3 2 5" xfId="1521" xr:uid="{09B4C149-6511-40C8-A102-494D7C74C3E7}"/>
    <cellStyle name="Normal 4 3 2 5 2" xfId="4331" xr:uid="{29BFC307-FDF3-46CF-B130-531D4AC8D48E}"/>
    <cellStyle name="Normal 4 3 2 5 2 2" xfId="9967" xr:uid="{BFF1DB6E-18C0-40A5-B585-D18698CE48BF}"/>
    <cellStyle name="Normal 4 3 2 5 3" xfId="7157" xr:uid="{BA70BE66-AA59-4BA0-AB93-62F78AD0AB81}"/>
    <cellStyle name="Normal 4 3 2 6" xfId="2930" xr:uid="{DF1B2E72-FA19-4729-8A37-FA0C8E64D7DF}"/>
    <cellStyle name="Normal 4 3 2 6 2" xfId="8566" xr:uid="{621C96FB-352E-4240-8928-A09AA41EDDF6}"/>
    <cellStyle name="Normal 4 3 2 7" xfId="5756" xr:uid="{EE8CE094-E072-4779-B39A-41AFB25ACD22}"/>
    <cellStyle name="Normal 4 3 3" xfId="212" xr:uid="{5011A6B1-CF15-4259-A475-99B6BBF6D4F6}"/>
    <cellStyle name="Normal 4 3 3 2" xfId="556" xr:uid="{DD6B1416-87DC-42A4-9918-ECF5B5C0072B}"/>
    <cellStyle name="Normal 4 3 3 2 2" xfId="1252" xr:uid="{5AF350FE-14BE-4F01-851A-AC44FEA2F8E3}"/>
    <cellStyle name="Normal 4 3 3 2 2 2" xfId="2653" xr:uid="{98CF3D6B-50FF-4CD5-820F-A6C0BD8DEA16}"/>
    <cellStyle name="Normal 4 3 3 2 2 2 2" xfId="5463" xr:uid="{77A98022-F670-40AA-BE68-8411770E5B0A}"/>
    <cellStyle name="Normal 4 3 3 2 2 2 2 2" xfId="11099" xr:uid="{DD1B36EF-7DB7-46CC-AD3E-1CB510F3CF12}"/>
    <cellStyle name="Normal 4 3 3 2 2 2 3" xfId="8289" xr:uid="{9420F738-95AF-45AC-8319-FBFDA3278341}"/>
    <cellStyle name="Normal 4 3 3 2 2 3" xfId="4062" xr:uid="{425AB9B2-DB72-4C6C-BD67-CAE7E79B6195}"/>
    <cellStyle name="Normal 4 3 3 2 2 3 2" xfId="9698" xr:uid="{F2152093-B17C-42BE-82EE-210EEDBBADD5}"/>
    <cellStyle name="Normal 4 3 3 2 2 4" xfId="6888" xr:uid="{CD5DCF04-D4FF-4611-8C5B-2B4B5891B77D}"/>
    <cellStyle name="Normal 4 3 3 2 3" xfId="1957" xr:uid="{1E8F200D-FBF7-4B56-B548-4C246798B840}"/>
    <cellStyle name="Normal 4 3 3 2 3 2" xfId="4767" xr:uid="{E1C87945-1F05-4C67-89DA-1E21E5AD9E45}"/>
    <cellStyle name="Normal 4 3 3 2 3 2 2" xfId="10403" xr:uid="{F232F697-0F45-4E8E-8AE4-B7CD98D674FF}"/>
    <cellStyle name="Normal 4 3 3 2 3 3" xfId="7593" xr:uid="{036EC823-5E40-4207-A9A2-B9F67C597D1A}"/>
    <cellStyle name="Normal 4 3 3 2 4" xfId="3366" xr:uid="{D4A2D79C-6E4F-4E04-ADC1-9E9D0D9FEF79}"/>
    <cellStyle name="Normal 4 3 3 2 4 2" xfId="9002" xr:uid="{0329AEEA-A51D-43EE-A713-5F1D7F4609FC}"/>
    <cellStyle name="Normal 4 3 3 2 5" xfId="6192" xr:uid="{E1C357E5-F102-4B37-B7D9-1C7DFCCE8BCA}"/>
    <cellStyle name="Normal 4 3 3 3" xfId="908" xr:uid="{04A1B264-6AA2-426B-9BAD-22354E195B16}"/>
    <cellStyle name="Normal 4 3 3 3 2" xfId="2309" xr:uid="{00603C7A-9CA2-43DD-8C0F-5A100D7670B3}"/>
    <cellStyle name="Normal 4 3 3 3 2 2" xfId="5119" xr:uid="{A12C7F31-5753-42E1-8CDF-A3F5A1083135}"/>
    <cellStyle name="Normal 4 3 3 3 2 2 2" xfId="10755" xr:uid="{8891866E-9213-4B4F-93C2-8D52E796A806}"/>
    <cellStyle name="Normal 4 3 3 3 2 3" xfId="7945" xr:uid="{9F37D681-012D-4AD6-B0A7-E99E7B131ED5}"/>
    <cellStyle name="Normal 4 3 3 3 3" xfId="3718" xr:uid="{0B33995D-3F20-4174-92D9-917EC6D7A3E4}"/>
    <cellStyle name="Normal 4 3 3 3 3 2" xfId="9354" xr:uid="{7CB4D298-E437-4341-BDB5-A49A40A7E759}"/>
    <cellStyle name="Normal 4 3 3 3 4" xfId="6544" xr:uid="{E750C852-1165-46F0-866C-2C69002279DC}"/>
    <cellStyle name="Normal 4 3 3 4" xfId="1613" xr:uid="{48DA811F-65C0-4767-A4F5-A4969757BD94}"/>
    <cellStyle name="Normal 4 3 3 4 2" xfId="4423" xr:uid="{B3350AA8-1872-4765-8CE4-49F3E039B832}"/>
    <cellStyle name="Normal 4 3 3 4 2 2" xfId="10059" xr:uid="{19387F1B-B0B6-4811-87B1-DCBE7579AD28}"/>
    <cellStyle name="Normal 4 3 3 4 3" xfId="7249" xr:uid="{7F49EA17-1D80-473D-8CE0-0CFE56065160}"/>
    <cellStyle name="Normal 4 3 3 5" xfId="3022" xr:uid="{A659251C-B139-45CB-9B0D-A18F506F49B7}"/>
    <cellStyle name="Normal 4 3 3 5 2" xfId="8658" xr:uid="{DD1960C1-DBAC-4DF7-A95F-C0C1C3159AB5}"/>
    <cellStyle name="Normal 4 3 3 6" xfId="5848" xr:uid="{1B096785-9413-4FCB-AC01-A3E9E9D9E6E2}"/>
    <cellStyle name="Normal 4 3 4" xfId="384" xr:uid="{5CC370ED-D28B-4C99-A2B9-0AFA63C8D5D0}"/>
    <cellStyle name="Normal 4 3 4 2" xfId="1080" xr:uid="{37D135CA-EF6A-4E32-865D-C824069F499F}"/>
    <cellStyle name="Normal 4 3 4 2 2" xfId="2481" xr:uid="{E5A4FB36-7DD9-49E3-9A02-CF0FECAA6915}"/>
    <cellStyle name="Normal 4 3 4 2 2 2" xfId="5291" xr:uid="{474F7E6E-A76E-4FB1-8778-5D1A0F50ADA4}"/>
    <cellStyle name="Normal 4 3 4 2 2 2 2" xfId="10927" xr:uid="{5AE45C93-3DF3-4F35-BE2D-E54BA74A46BC}"/>
    <cellStyle name="Normal 4 3 4 2 2 3" xfId="8117" xr:uid="{ADD3DBD5-F7BD-4C82-A9EE-5EF626F62520}"/>
    <cellStyle name="Normal 4 3 4 2 3" xfId="3890" xr:uid="{3FA6B1DF-A307-42B5-A2E4-E55F9A4CCA25}"/>
    <cellStyle name="Normal 4 3 4 2 3 2" xfId="9526" xr:uid="{A1696BE9-C714-4D78-B9F5-444FCCD42083}"/>
    <cellStyle name="Normal 4 3 4 2 4" xfId="6716" xr:uid="{8263DBFE-8F40-4928-A1BA-0858AE4D678C}"/>
    <cellStyle name="Normal 4 3 4 3" xfId="1785" xr:uid="{546B0C04-0537-44AE-8487-8CB7EA76B220}"/>
    <cellStyle name="Normal 4 3 4 3 2" xfId="4595" xr:uid="{1787F91A-0D4B-46ED-B352-DBC0F761BDEA}"/>
    <cellStyle name="Normal 4 3 4 3 2 2" xfId="10231" xr:uid="{400DEFF0-61AF-40C2-B03B-525BD9E1936A}"/>
    <cellStyle name="Normal 4 3 4 3 3" xfId="7421" xr:uid="{67B1BAFA-4D6F-4A82-B88F-46C5044C5F87}"/>
    <cellStyle name="Normal 4 3 4 4" xfId="3194" xr:uid="{E88111D4-0615-4CF1-8B3F-C17FC8E14FF6}"/>
    <cellStyle name="Normal 4 3 4 4 2" xfId="8830" xr:uid="{76ABFDE8-DBFD-4667-B86E-14DC79705B95}"/>
    <cellStyle name="Normal 4 3 4 5" xfId="6020" xr:uid="{7F141560-1B2D-4C0E-AA14-7A0CAE476DE3}"/>
    <cellStyle name="Normal 4 3 5" xfId="736" xr:uid="{204957F8-7C9D-46C0-B5B5-64150E0ADFC9}"/>
    <cellStyle name="Normal 4 3 5 2" xfId="2137" xr:uid="{822E02F8-E895-4219-A6A8-2B353FDE0019}"/>
    <cellStyle name="Normal 4 3 5 2 2" xfId="4947" xr:uid="{A4F3E90E-A554-4DA3-A17B-A751DF744BB8}"/>
    <cellStyle name="Normal 4 3 5 2 2 2" xfId="10583" xr:uid="{5928A840-82FA-469C-8B81-5E89FD680D5A}"/>
    <cellStyle name="Normal 4 3 5 2 3" xfId="7773" xr:uid="{D0757AD1-3949-443A-B07F-9E9ECA7085DD}"/>
    <cellStyle name="Normal 4 3 5 3" xfId="3546" xr:uid="{2B6ABC99-EADB-4B4E-A0E8-1D171B28B45C}"/>
    <cellStyle name="Normal 4 3 5 3 2" xfId="9182" xr:uid="{81E36EAC-B2EA-4C5B-9B4F-DAD7532FB650}"/>
    <cellStyle name="Normal 4 3 5 4" xfId="6372" xr:uid="{684C5B08-F52C-4D0D-B9F2-90295AD7330D}"/>
    <cellStyle name="Normal 4 3 6" xfId="1441" xr:uid="{AD5E3BE2-24AA-4B47-84C0-D136D04A03ED}"/>
    <cellStyle name="Normal 4 3 6 2" xfId="4251" xr:uid="{E6860ABF-4BFC-4755-A065-BD71915C8765}"/>
    <cellStyle name="Normal 4 3 6 2 2" xfId="9887" xr:uid="{0DD2E08A-AC68-4CD7-A4CA-8D1C5FA35F52}"/>
    <cellStyle name="Normal 4 3 6 3" xfId="7077" xr:uid="{EB61AB53-2CCF-4DAE-9CC3-D5AEC5C6AFEE}"/>
    <cellStyle name="Normal 4 3 7" xfId="2850" xr:uid="{7BE2566A-46B3-4F85-89CB-B136A9E7ACB0}"/>
    <cellStyle name="Normal 4 3 7 2" xfId="8486" xr:uid="{071B8935-0610-434D-80AF-ED463A3F3981}"/>
    <cellStyle name="Normal 4 3 8" xfId="5676" xr:uid="{66881A0B-DDB3-4A99-87E6-6C7DCF23BD36}"/>
    <cellStyle name="Normal 4 4" xfId="88" xr:uid="{706F24A5-6138-44E5-B9BD-0579F324262C}"/>
    <cellStyle name="Normal 4 4 2" xfId="260" xr:uid="{370E9943-83A3-48CA-BECF-4763123AFC52}"/>
    <cellStyle name="Normal 4 4 2 2" xfId="604" xr:uid="{7A99EEFB-9675-4111-BA94-F4E87AAD1F71}"/>
    <cellStyle name="Normal 4 4 2 2 2" xfId="1300" xr:uid="{4B8ADCC3-5F6F-49AC-9927-A2F1909DD89A}"/>
    <cellStyle name="Normal 4 4 2 2 2 2" xfId="2701" xr:uid="{98D4235D-8779-417B-9FA0-CA03D0290AB0}"/>
    <cellStyle name="Normal 4 4 2 2 2 2 2" xfId="5511" xr:uid="{0BCC0302-5DBF-4EFC-BA99-700DE3B86AFF}"/>
    <cellStyle name="Normal 4 4 2 2 2 2 2 2" xfId="11147" xr:uid="{0CE190C8-497C-4827-A275-E769BE93BF4A}"/>
    <cellStyle name="Normal 4 4 2 2 2 2 3" xfId="8337" xr:uid="{E0BAF3A2-6D6E-4A49-AE90-55EECE3C0EEA}"/>
    <cellStyle name="Normal 4 4 2 2 2 3" xfId="4110" xr:uid="{507EECC4-D4C9-4CBA-9125-D9C784C700F2}"/>
    <cellStyle name="Normal 4 4 2 2 2 3 2" xfId="9746" xr:uid="{965ADD2B-5A13-4CCE-A020-C7E53A5C8988}"/>
    <cellStyle name="Normal 4 4 2 2 2 4" xfId="6936" xr:uid="{BA02EEDD-5FFE-4D82-817F-76CFC1F0C083}"/>
    <cellStyle name="Normal 4 4 2 2 3" xfId="2005" xr:uid="{CBA43A2E-C209-4E2A-81AC-5A6109E87D6A}"/>
    <cellStyle name="Normal 4 4 2 2 3 2" xfId="4815" xr:uid="{5FD2928F-D430-4A91-ABF6-9D7C157356F3}"/>
    <cellStyle name="Normal 4 4 2 2 3 2 2" xfId="10451" xr:uid="{1A10DD54-7F4B-40EE-A02A-ABC12B2D242D}"/>
    <cellStyle name="Normal 4 4 2 2 3 3" xfId="7641" xr:uid="{3B4299AC-AFB6-40C5-B58D-6EBB0928A36F}"/>
    <cellStyle name="Normal 4 4 2 2 4" xfId="3414" xr:uid="{663A9C6F-366B-4028-AE91-0D2CAB670AF8}"/>
    <cellStyle name="Normal 4 4 2 2 4 2" xfId="9050" xr:uid="{5333584C-D06A-455E-8954-2A19CE6ABC9B}"/>
    <cellStyle name="Normal 4 4 2 2 5" xfId="6240" xr:uid="{24B8FFC1-2E99-4E21-8153-24016A2E3877}"/>
    <cellStyle name="Normal 4 4 2 3" xfId="956" xr:uid="{56AA48BD-2415-4D65-A050-23597361EB1F}"/>
    <cellStyle name="Normal 4 4 2 3 2" xfId="2357" xr:uid="{F498DBF1-2663-4D88-BD35-3133500DD8B2}"/>
    <cellStyle name="Normal 4 4 2 3 2 2" xfId="5167" xr:uid="{619143D4-DA68-4117-92AB-4A564EA36525}"/>
    <cellStyle name="Normal 4 4 2 3 2 2 2" xfId="10803" xr:uid="{583CE172-CE35-4622-9892-0CFD6A4028B9}"/>
    <cellStyle name="Normal 4 4 2 3 2 3" xfId="7993" xr:uid="{E8864B90-3740-4D31-856D-FFE09F159733}"/>
    <cellStyle name="Normal 4 4 2 3 3" xfId="3766" xr:uid="{F38D65E2-9CEE-4013-B216-2E118A99D072}"/>
    <cellStyle name="Normal 4 4 2 3 3 2" xfId="9402" xr:uid="{096C95B8-009D-461A-A979-8238D3CFAB72}"/>
    <cellStyle name="Normal 4 4 2 3 4" xfId="6592" xr:uid="{00CBDA4A-C06F-4B8A-81C3-09814290CB92}"/>
    <cellStyle name="Normal 4 4 2 4" xfId="1661" xr:uid="{61579C7B-2F09-4110-8817-663F1BBC25CC}"/>
    <cellStyle name="Normal 4 4 2 4 2" xfId="4471" xr:uid="{EC79C8E4-411C-4281-B533-0D0D8775648F}"/>
    <cellStyle name="Normal 4 4 2 4 2 2" xfId="10107" xr:uid="{D7E1D2FE-CE3A-43DB-8873-8F56E72283E4}"/>
    <cellStyle name="Normal 4 4 2 4 3" xfId="7297" xr:uid="{E738D818-5A52-45D6-878D-D3A5B414D3ED}"/>
    <cellStyle name="Normal 4 4 2 5" xfId="3070" xr:uid="{53B61E43-6F2B-490D-AEF1-0649AD1C662E}"/>
    <cellStyle name="Normal 4 4 2 5 2" xfId="8706" xr:uid="{ACBB7E27-D176-4A04-B598-5FD2156A51DC}"/>
    <cellStyle name="Normal 4 4 2 6" xfId="5896" xr:uid="{9D161FDC-2331-4424-8485-E4F6F03194C0}"/>
    <cellStyle name="Normal 4 4 3" xfId="432" xr:uid="{8C47127A-BBBE-48D5-A335-B77004144FE8}"/>
    <cellStyle name="Normal 4 4 3 2" xfId="1128" xr:uid="{BBF4308C-4380-4624-87F9-BDB8E602D8F3}"/>
    <cellStyle name="Normal 4 4 3 2 2" xfId="2529" xr:uid="{C8D0C364-5B34-4AEE-B822-5CDE8B123F02}"/>
    <cellStyle name="Normal 4 4 3 2 2 2" xfId="5339" xr:uid="{5D9B9F13-D13F-43C1-A9A5-CC64D3E0D174}"/>
    <cellStyle name="Normal 4 4 3 2 2 2 2" xfId="10975" xr:uid="{2C620BAC-4A3F-40C7-8880-D55859915236}"/>
    <cellStyle name="Normal 4 4 3 2 2 3" xfId="8165" xr:uid="{C75A134D-B617-403E-A230-A7738DE1EEBC}"/>
    <cellStyle name="Normal 4 4 3 2 3" xfId="3938" xr:uid="{40E9AB90-524A-4C0C-B097-2EDF8FD7781C}"/>
    <cellStyle name="Normal 4 4 3 2 3 2" xfId="9574" xr:uid="{27EC9C10-434B-4622-98D1-58E9777F625A}"/>
    <cellStyle name="Normal 4 4 3 2 4" xfId="6764" xr:uid="{46A00331-958A-4ED0-9177-EBB405A01A3F}"/>
    <cellStyle name="Normal 4 4 3 3" xfId="1833" xr:uid="{0107EF99-729D-4000-937D-EF8E2183A27E}"/>
    <cellStyle name="Normal 4 4 3 3 2" xfId="4643" xr:uid="{E40D0551-2D9F-4294-8C06-576B4D5C2EB3}"/>
    <cellStyle name="Normal 4 4 3 3 2 2" xfId="10279" xr:uid="{BB218280-1789-4DAA-839C-9BD51C46E328}"/>
    <cellStyle name="Normal 4 4 3 3 3" xfId="7469" xr:uid="{ED75ABEC-2390-4625-8FF9-3E376BE5AA1F}"/>
    <cellStyle name="Normal 4 4 3 4" xfId="3242" xr:uid="{6413120E-C5BE-4430-8CEA-25CC499CB0CE}"/>
    <cellStyle name="Normal 4 4 3 4 2" xfId="8878" xr:uid="{7B5704F6-DC99-4848-8156-6E5CF1A48EA6}"/>
    <cellStyle name="Normal 4 4 3 5" xfId="6068" xr:uid="{7C7A9831-69EA-426E-AE4C-D82CE10CDD8A}"/>
    <cellStyle name="Normal 4 4 4" xfId="784" xr:uid="{6892B2EC-45AC-41A9-A8CB-041F55FF9B57}"/>
    <cellStyle name="Normal 4 4 4 2" xfId="2185" xr:uid="{E7AFF902-A8B1-421D-A26F-676E3F5A6198}"/>
    <cellStyle name="Normal 4 4 4 2 2" xfId="4995" xr:uid="{E0F6CD09-66F0-45A6-9E23-0E1C831F93B8}"/>
    <cellStyle name="Normal 4 4 4 2 2 2" xfId="10631" xr:uid="{072252BF-5707-41F6-85FB-E402C868684E}"/>
    <cellStyle name="Normal 4 4 4 2 3" xfId="7821" xr:uid="{74BA2244-C433-4BDE-9ABE-FDEA977AEAE6}"/>
    <cellStyle name="Normal 4 4 4 3" xfId="3594" xr:uid="{E7935435-93FE-4C78-A69E-24B0057CB253}"/>
    <cellStyle name="Normal 4 4 4 3 2" xfId="9230" xr:uid="{F196327C-1304-4915-A72D-81DBCBAF0DCC}"/>
    <cellStyle name="Normal 4 4 4 4" xfId="6420" xr:uid="{0034A183-48A5-4328-9B12-5479B2FF3E0D}"/>
    <cellStyle name="Normal 4 4 5" xfId="1489" xr:uid="{F00AF65D-E62A-4256-9218-56AD824F87BA}"/>
    <cellStyle name="Normal 4 4 5 2" xfId="4299" xr:uid="{889FB9A9-1014-4542-8DDA-032FC6D67682}"/>
    <cellStyle name="Normal 4 4 5 2 2" xfId="9935" xr:uid="{1493B809-2A5C-49E1-9873-DBD746B51E4D}"/>
    <cellStyle name="Normal 4 4 5 3" xfId="7125" xr:uid="{044CE2F0-1277-4986-BB11-2316389F9F7A}"/>
    <cellStyle name="Normal 4 4 6" xfId="2898" xr:uid="{0A902670-44BD-4F7D-8966-2C1BA59D59CF}"/>
    <cellStyle name="Normal 4 4 6 2" xfId="8534" xr:uid="{89220DBB-5144-45B4-8FBB-2DF6BC2E9357}"/>
    <cellStyle name="Normal 4 4 7" xfId="5724" xr:uid="{BF65A53B-5231-40AB-9181-7F23E115CDC5}"/>
    <cellStyle name="Normal 4 5" xfId="180" xr:uid="{16F4E024-AB57-40D4-9CE2-B52027BAA3DB}"/>
    <cellStyle name="Normal 4 5 2" xfId="524" xr:uid="{6123DCFA-51D2-4E8B-9BB9-57A08F60C920}"/>
    <cellStyle name="Normal 4 5 2 2" xfId="1220" xr:uid="{303F5AFC-1546-4DA7-BDFB-7BCB3F4334CC}"/>
    <cellStyle name="Normal 4 5 2 2 2" xfId="2621" xr:uid="{F078BBDE-6546-40D1-AAF1-217CB366FF25}"/>
    <cellStyle name="Normal 4 5 2 2 2 2" xfId="5431" xr:uid="{3F1953DC-FFBD-4447-A766-6CA04CEFF895}"/>
    <cellStyle name="Normal 4 5 2 2 2 2 2" xfId="11067" xr:uid="{4E37E5CF-13D9-448C-9C9E-869000C99351}"/>
    <cellStyle name="Normal 4 5 2 2 2 3" xfId="8257" xr:uid="{5B748CBA-BBA8-4681-9A9A-916162F83B88}"/>
    <cellStyle name="Normal 4 5 2 2 3" xfId="4030" xr:uid="{196C34E2-586C-42D8-949B-78FC96BCBB70}"/>
    <cellStyle name="Normal 4 5 2 2 3 2" xfId="9666" xr:uid="{E658C801-C489-458B-B6C8-F9596DDB8B5B}"/>
    <cellStyle name="Normal 4 5 2 2 4" xfId="6856" xr:uid="{E0DF9C06-D242-47F3-981F-0BB156EB1AFD}"/>
    <cellStyle name="Normal 4 5 2 3" xfId="1925" xr:uid="{857AF170-458F-499E-B08D-AE4E1759382A}"/>
    <cellStyle name="Normal 4 5 2 3 2" xfId="4735" xr:uid="{CE9A8BCD-0213-41C8-8DE7-EC258B8655B9}"/>
    <cellStyle name="Normal 4 5 2 3 2 2" xfId="10371" xr:uid="{2EC0FFC2-6DD0-4337-97F4-C78B727C8395}"/>
    <cellStyle name="Normal 4 5 2 3 3" xfId="7561" xr:uid="{90AFE4A4-BC58-4C7D-8847-7698C661430A}"/>
    <cellStyle name="Normal 4 5 2 4" xfId="3334" xr:uid="{B73ADBDE-13FD-4F1E-82B3-7AA91349F158}"/>
    <cellStyle name="Normal 4 5 2 4 2" xfId="8970" xr:uid="{5312B85E-1A30-4008-A270-9E866BBF550E}"/>
    <cellStyle name="Normal 4 5 2 5" xfId="6160" xr:uid="{2EFB2620-CDD8-423A-88B2-48387DBF54BD}"/>
    <cellStyle name="Normal 4 5 3" xfId="876" xr:uid="{CDF61441-31D1-4ABA-8A51-58DF698DEEE3}"/>
    <cellStyle name="Normal 4 5 3 2" xfId="2277" xr:uid="{FA784964-4E60-4BAA-8F6F-11070768ACFF}"/>
    <cellStyle name="Normal 4 5 3 2 2" xfId="5087" xr:uid="{0A6F52B2-8D8D-44EE-963C-C9D427D1FB40}"/>
    <cellStyle name="Normal 4 5 3 2 2 2" xfId="10723" xr:uid="{3897334E-97E4-4E08-9288-59D5D2966DF3}"/>
    <cellStyle name="Normal 4 5 3 2 3" xfId="7913" xr:uid="{C458EC2A-BB8B-48D8-91B5-BC15A2E4A236}"/>
    <cellStyle name="Normal 4 5 3 3" xfId="3686" xr:uid="{9A413773-EF02-465D-B8A5-2017CB0DF1F3}"/>
    <cellStyle name="Normal 4 5 3 3 2" xfId="9322" xr:uid="{208DC75A-0421-4F91-A4DC-7CC2016ACA9A}"/>
    <cellStyle name="Normal 4 5 3 4" xfId="6512" xr:uid="{21715659-6C26-44A3-A911-CBD9FEC3E9B8}"/>
    <cellStyle name="Normal 4 5 4" xfId="1581" xr:uid="{6E6A9B16-66D0-4F19-AE93-769D910F4B03}"/>
    <cellStyle name="Normal 4 5 4 2" xfId="4391" xr:uid="{2B5FE675-031E-48F6-B44C-7DE9EA51EA01}"/>
    <cellStyle name="Normal 4 5 4 2 2" xfId="10027" xr:uid="{5E60D59C-F1FB-4609-8DEA-460E7B09C47A}"/>
    <cellStyle name="Normal 4 5 4 3" xfId="7217" xr:uid="{07D8AF71-9C98-42B2-BA53-ECEEACDFA3EC}"/>
    <cellStyle name="Normal 4 5 5" xfId="2990" xr:uid="{3E883E05-DBDF-44F6-B960-B5C3A45B1992}"/>
    <cellStyle name="Normal 4 5 5 2" xfId="8626" xr:uid="{A01AFA76-8BC7-4298-A0DA-263129081F0E}"/>
    <cellStyle name="Normal 4 5 6" xfId="5816" xr:uid="{9BD43D73-CD82-473F-A144-65C26AB25403}"/>
    <cellStyle name="Normal 4 6" xfId="352" xr:uid="{268B47C0-038A-4DEA-BA2B-9A329F9758C8}"/>
    <cellStyle name="Normal 4 6 2" xfId="1048" xr:uid="{A1EB59EB-5544-419E-A01F-7B23A2E8CA7C}"/>
    <cellStyle name="Normal 4 6 2 2" xfId="2449" xr:uid="{8F989751-AD11-4C66-8D6E-339A47FCC0E4}"/>
    <cellStyle name="Normal 4 6 2 2 2" xfId="5259" xr:uid="{22CCE2A1-7AB7-419E-8071-A282C9178731}"/>
    <cellStyle name="Normal 4 6 2 2 2 2" xfId="10895" xr:uid="{B4F71BBF-A8F5-48DD-AB28-81C7A6B58BD7}"/>
    <cellStyle name="Normal 4 6 2 2 3" xfId="8085" xr:uid="{E99BBBC0-1CAD-467A-ABD3-3DF25A99D039}"/>
    <cellStyle name="Normal 4 6 2 3" xfId="3858" xr:uid="{67217747-E59E-428C-9BE8-4B9083E09D5C}"/>
    <cellStyle name="Normal 4 6 2 3 2" xfId="9494" xr:uid="{958452D0-413F-479B-975A-98E74585FAB2}"/>
    <cellStyle name="Normal 4 6 2 4" xfId="6684" xr:uid="{7CB4CEC9-631D-4CFF-9535-F05D961FB542}"/>
    <cellStyle name="Normal 4 6 3" xfId="1753" xr:uid="{D8C48B66-44C1-463A-8EED-F224C8A4EDA5}"/>
    <cellStyle name="Normal 4 6 3 2" xfId="4563" xr:uid="{28291F04-B596-48F8-9DB3-23D1BFBC8DE0}"/>
    <cellStyle name="Normal 4 6 3 2 2" xfId="10199" xr:uid="{29700A4B-E708-426F-BD41-C449622F3E32}"/>
    <cellStyle name="Normal 4 6 3 3" xfId="7389" xr:uid="{38B22A44-4FBC-4E75-AA48-BE674394516B}"/>
    <cellStyle name="Normal 4 6 4" xfId="3162" xr:uid="{5DD39F51-9513-4E50-A4BE-D7125D664EBA}"/>
    <cellStyle name="Normal 4 6 4 2" xfId="8798" xr:uid="{0ABF0EAD-0D05-472F-ABBE-D558430C1FAF}"/>
    <cellStyle name="Normal 4 6 5" xfId="5988" xr:uid="{22B49398-CD1E-4579-9A02-BC8AF11CE332}"/>
    <cellStyle name="Normal 4 7" xfId="704" xr:uid="{0EDB2F2B-035E-415B-A1D2-4CE2492D9C7D}"/>
    <cellStyle name="Normal 4 7 2" xfId="2105" xr:uid="{4561078F-7682-42CD-BCB6-DC0A1419E1C0}"/>
    <cellStyle name="Normal 4 7 2 2" xfId="4915" xr:uid="{1BC0D5E3-C9E8-4AA3-9DF6-61D248168F2C}"/>
    <cellStyle name="Normal 4 7 2 2 2" xfId="10551" xr:uid="{B17BDA2F-E42B-49FD-AC76-91242F702A42}"/>
    <cellStyle name="Normal 4 7 2 3" xfId="7741" xr:uid="{8427D6A0-E2D1-4383-BADD-F998AA43805C}"/>
    <cellStyle name="Normal 4 7 3" xfId="3514" xr:uid="{EC1C5112-3653-48F1-9A77-EF988D6D7B79}"/>
    <cellStyle name="Normal 4 7 3 2" xfId="9150" xr:uid="{8CC54A33-15D9-450B-B58F-6F6E18ABB5C7}"/>
    <cellStyle name="Normal 4 7 4" xfId="6340" xr:uid="{16B85897-5139-4D29-A046-8CA247A420BB}"/>
    <cellStyle name="Normal 4 8" xfId="1409" xr:uid="{68F4A200-358C-4ACD-ACFD-F5AAAA1E38C8}"/>
    <cellStyle name="Normal 4 8 2" xfId="4219" xr:uid="{3FCA4527-860C-4527-B2C9-6984F9321105}"/>
    <cellStyle name="Normal 4 8 2 2" xfId="9855" xr:uid="{FA621BB5-DAB5-4C1B-8861-F11E6A77952D}"/>
    <cellStyle name="Normal 4 8 3" xfId="7045" xr:uid="{C192E6DF-6885-4E83-A492-CD73A525D46C}"/>
    <cellStyle name="Normal 4 9" xfId="2818" xr:uid="{B1482A4A-28B9-4A76-94FC-2D3571232FD2}"/>
    <cellStyle name="Normal 4 9 2" xfId="8454" xr:uid="{599DA128-F1F4-4F96-9D3B-B5F2684D3ABE}"/>
    <cellStyle name="Normal 40" xfId="2811" xr:uid="{802875B6-2471-4F57-9E46-84A56A841AD7}"/>
    <cellStyle name="Normal 40 2" xfId="8447" xr:uid="{566CC9B5-43EA-48EB-A101-CCB002F92A38}"/>
    <cellStyle name="Normal 41" xfId="5622" xr:uid="{0F5DF462-4E82-4439-B4E7-229952B9208B}"/>
    <cellStyle name="Normal 41 2" xfId="11258" xr:uid="{A56DBA30-02CE-404E-9E93-E75946F7B167}"/>
    <cellStyle name="Normal 42" xfId="5624" xr:uid="{322201F1-367D-4657-88F9-2403B9926C73}"/>
    <cellStyle name="Normal 42 2" xfId="11260" xr:uid="{239C0E05-B9A2-4105-9F93-6A72F3C89E77}"/>
    <cellStyle name="Normal 43" xfId="5626" xr:uid="{13FB3782-D92A-46E3-98B8-1B8061CABE52}"/>
    <cellStyle name="Normal 43 2" xfId="11262" xr:uid="{9D98AFB2-3382-475F-9ED7-D46C4EBBB53F}"/>
    <cellStyle name="Normal 44" xfId="5630" xr:uid="{06196E55-BC3D-4B7D-9E96-C0C6EEE2A73D}"/>
    <cellStyle name="Normal 44 2" xfId="11266" xr:uid="{EAF93DF0-6C5B-431B-8A9E-F58B1C1DADC7}"/>
    <cellStyle name="Normal 45" xfId="5632" xr:uid="{6622165D-0C9B-4B7E-8B8A-610FB71B3CCD}"/>
    <cellStyle name="Normal 45 2" xfId="11268" xr:uid="{5E8DBE50-F99B-44C6-92AB-38C1D316CFF2}"/>
    <cellStyle name="Normal 46" xfId="5633" xr:uid="{F8141CE2-D395-4D71-864B-C180D69EB7C8}"/>
    <cellStyle name="Normal 46 2" xfId="11269" xr:uid="{3EBAF5AD-EADB-4032-9DCB-75D1C5C29897}"/>
    <cellStyle name="Normal 47" xfId="5634" xr:uid="{AC8DD59D-257A-48D1-AA07-F42709264C47}"/>
    <cellStyle name="Normal 47 2" xfId="11270" xr:uid="{3D5DA38D-EE3C-47A0-9130-7CA5CA755791}"/>
    <cellStyle name="Normal 48" xfId="5635" xr:uid="{89865B83-CE42-42E3-AECA-91068925489F}"/>
    <cellStyle name="Normal 48 2" xfId="11271" xr:uid="{7DD26527-7B18-4121-8077-100F985A1586}"/>
    <cellStyle name="Normal 49" xfId="5636" xr:uid="{EDF5832F-F9EC-4C4D-BB4E-668C0E5E37B5}"/>
    <cellStyle name="Normal 5" xfId="10" xr:uid="{064C6435-A584-4E64-A57E-123BBFB101F9}"/>
    <cellStyle name="Normal 5 10" xfId="5646" xr:uid="{830F56D1-BD02-4688-A407-E6CDCC4449B9}"/>
    <cellStyle name="Normal 5 2" xfId="22" xr:uid="{E43408A7-22E7-4517-B3B6-F81386035B9E}"/>
    <cellStyle name="Normal 5 2 2" xfId="54" xr:uid="{05E6C603-1781-445D-8B03-7C49B416651D}"/>
    <cellStyle name="Normal 5 2 2 2" xfId="134" xr:uid="{ABD07A8B-0E0E-4CC3-BE1C-58DA081CA588}"/>
    <cellStyle name="Normal 5 2 2 2 2" xfId="306" xr:uid="{FBBD53A9-739B-45CA-A0B7-D95C9EF86C89}"/>
    <cellStyle name="Normal 5 2 2 2 2 2" xfId="650" xr:uid="{633D4A9B-C5CD-47AC-8CD0-60DA8C48887A}"/>
    <cellStyle name="Normal 5 2 2 2 2 2 2" xfId="1346" xr:uid="{65E9A207-2D0C-4EE0-8FCE-083FCD5E6E98}"/>
    <cellStyle name="Normal 5 2 2 2 2 2 2 2" xfId="2747" xr:uid="{D0066DC3-6863-4F0A-8B2A-1B8C612CA48C}"/>
    <cellStyle name="Normal 5 2 2 2 2 2 2 2 2" xfId="5557" xr:uid="{00B29CD1-1395-4FA4-ABBD-2C145B7CE4E0}"/>
    <cellStyle name="Normal 5 2 2 2 2 2 2 2 2 2" xfId="11193" xr:uid="{1717A601-41B5-4143-A88C-DFCEAE1E6990}"/>
    <cellStyle name="Normal 5 2 2 2 2 2 2 2 3" xfId="8383" xr:uid="{83CA470D-D69F-4DCF-8573-66B7F8DA62BB}"/>
    <cellStyle name="Normal 5 2 2 2 2 2 2 3" xfId="4156" xr:uid="{8445E64F-BEFE-441F-BAD6-110902C79BD0}"/>
    <cellStyle name="Normal 5 2 2 2 2 2 2 3 2" xfId="9792" xr:uid="{EB4D8766-BDB8-46D6-B6D2-07F770D9C657}"/>
    <cellStyle name="Normal 5 2 2 2 2 2 2 4" xfId="6982" xr:uid="{11C9CAE8-464D-489E-A70A-7B0EA2F16F62}"/>
    <cellStyle name="Normal 5 2 2 2 2 2 3" xfId="2051" xr:uid="{C3FE3CC3-BF5C-40C5-AB82-11AEE85D1FB8}"/>
    <cellStyle name="Normal 5 2 2 2 2 2 3 2" xfId="4861" xr:uid="{25DFEBA3-1C91-46DC-AC8E-5C2F38D51DBB}"/>
    <cellStyle name="Normal 5 2 2 2 2 2 3 2 2" xfId="10497" xr:uid="{ADF2A6CB-EC06-40D6-A23B-A5D118933FEE}"/>
    <cellStyle name="Normal 5 2 2 2 2 2 3 3" xfId="7687" xr:uid="{68B91FCF-E330-4B63-B4FA-5AE7EA3B625F}"/>
    <cellStyle name="Normal 5 2 2 2 2 2 4" xfId="3460" xr:uid="{2DFEB19F-624D-4681-9D0F-5AD569027597}"/>
    <cellStyle name="Normal 5 2 2 2 2 2 4 2" xfId="9096" xr:uid="{F6420C29-BDE4-4594-B016-CDCE89360C90}"/>
    <cellStyle name="Normal 5 2 2 2 2 2 5" xfId="6286" xr:uid="{494DD799-F1E0-499F-9ECA-C147B713DAD0}"/>
    <cellStyle name="Normal 5 2 2 2 2 3" xfId="1002" xr:uid="{67497FE4-B008-405C-912C-72A4CD1D18F1}"/>
    <cellStyle name="Normal 5 2 2 2 2 3 2" xfId="2403" xr:uid="{D6840B2E-8ACC-40EB-9533-850FB0F54ADE}"/>
    <cellStyle name="Normal 5 2 2 2 2 3 2 2" xfId="5213" xr:uid="{5EAEB59D-F635-4719-9C8A-4FD30D5DB3C9}"/>
    <cellStyle name="Normal 5 2 2 2 2 3 2 2 2" xfId="10849" xr:uid="{5D8AC9DF-7F4C-4672-A944-A45B7BABCFBD}"/>
    <cellStyle name="Normal 5 2 2 2 2 3 2 3" xfId="8039" xr:uid="{D90CD6CB-83DC-4DE4-B55B-25026748EF4E}"/>
    <cellStyle name="Normal 5 2 2 2 2 3 3" xfId="3812" xr:uid="{DE7E51F2-C353-4599-978F-73FED25D084A}"/>
    <cellStyle name="Normal 5 2 2 2 2 3 3 2" xfId="9448" xr:uid="{BB8B0C2A-F642-4349-89CC-FC90C91D4379}"/>
    <cellStyle name="Normal 5 2 2 2 2 3 4" xfId="6638" xr:uid="{70716C13-C074-4F91-8087-1EB4CB0B3BC6}"/>
    <cellStyle name="Normal 5 2 2 2 2 4" xfId="1707" xr:uid="{B59A450C-29A2-4508-8B1B-710C454273B3}"/>
    <cellStyle name="Normal 5 2 2 2 2 4 2" xfId="4517" xr:uid="{33D95AFC-2B61-4392-B2C6-FA18995A4008}"/>
    <cellStyle name="Normal 5 2 2 2 2 4 2 2" xfId="10153" xr:uid="{EB00B885-61D6-416D-A54C-EA4FB5D1683C}"/>
    <cellStyle name="Normal 5 2 2 2 2 4 3" xfId="7343" xr:uid="{FFF952E3-B789-46BD-BBB5-A4B13E8AFF43}"/>
    <cellStyle name="Normal 5 2 2 2 2 5" xfId="3116" xr:uid="{531179DF-B191-41EB-8046-D3C66AC0939D}"/>
    <cellStyle name="Normal 5 2 2 2 2 5 2" xfId="8752" xr:uid="{C3474FE1-3424-412F-89DD-A452374AA3A4}"/>
    <cellStyle name="Normal 5 2 2 2 2 6" xfId="5942" xr:uid="{186A8A13-563E-4EB2-A517-BE2F59693502}"/>
    <cellStyle name="Normal 5 2 2 2 3" xfId="478" xr:uid="{0283875C-4183-45A7-8682-981C735B4AC9}"/>
    <cellStyle name="Normal 5 2 2 2 3 2" xfId="1174" xr:uid="{C72F94B6-617A-479F-85C3-46797C87284C}"/>
    <cellStyle name="Normal 5 2 2 2 3 2 2" xfId="2575" xr:uid="{6A55D226-68EB-4B46-9CA1-2FF3BAAC32C3}"/>
    <cellStyle name="Normal 5 2 2 2 3 2 2 2" xfId="5385" xr:uid="{399DBC09-A77D-4088-B6E0-F102B4489105}"/>
    <cellStyle name="Normal 5 2 2 2 3 2 2 2 2" xfId="11021" xr:uid="{D4DFF0D3-629E-43A0-A581-11C64FB443F4}"/>
    <cellStyle name="Normal 5 2 2 2 3 2 2 3" xfId="8211" xr:uid="{7A253B5B-D04F-4916-8C0A-929B33343329}"/>
    <cellStyle name="Normal 5 2 2 2 3 2 3" xfId="3984" xr:uid="{9C2B36C3-AF10-4D2D-A08A-1C664366920A}"/>
    <cellStyle name="Normal 5 2 2 2 3 2 3 2" xfId="9620" xr:uid="{117B1B17-56C0-4CFC-849B-9304F0568917}"/>
    <cellStyle name="Normal 5 2 2 2 3 2 4" xfId="6810" xr:uid="{406F8B8F-E5F1-494F-ACBA-2E6FE17A2BCB}"/>
    <cellStyle name="Normal 5 2 2 2 3 3" xfId="1879" xr:uid="{9711E9A7-753A-4BF3-9C69-D9A122D51818}"/>
    <cellStyle name="Normal 5 2 2 2 3 3 2" xfId="4689" xr:uid="{B645FAE2-4771-4792-B75C-FC436A815670}"/>
    <cellStyle name="Normal 5 2 2 2 3 3 2 2" xfId="10325" xr:uid="{9EBEAFB0-0F40-42C7-968B-8CEB264FBA9F}"/>
    <cellStyle name="Normal 5 2 2 2 3 3 3" xfId="7515" xr:uid="{E7709930-EFC3-4E33-9595-231613802A6C}"/>
    <cellStyle name="Normal 5 2 2 2 3 4" xfId="3288" xr:uid="{37CD1FD8-ADF5-4640-A2C3-3B506C535F71}"/>
    <cellStyle name="Normal 5 2 2 2 3 4 2" xfId="8924" xr:uid="{CB773506-C64D-4F41-BD3C-215621835011}"/>
    <cellStyle name="Normal 5 2 2 2 3 5" xfId="6114" xr:uid="{779CC1B6-2B7B-4058-8635-0388F62C4746}"/>
    <cellStyle name="Normal 5 2 2 2 4" xfId="830" xr:uid="{3E34E355-0C0C-46C4-AD2D-B15A634FF1B9}"/>
    <cellStyle name="Normal 5 2 2 2 4 2" xfId="2231" xr:uid="{64628329-E3AF-4D4F-9EC1-D88AE9858BF0}"/>
    <cellStyle name="Normal 5 2 2 2 4 2 2" xfId="5041" xr:uid="{F39B912A-EDC4-4925-BE3D-12741214AFA3}"/>
    <cellStyle name="Normal 5 2 2 2 4 2 2 2" xfId="10677" xr:uid="{D438133E-77F4-4C22-AB92-2167B5367211}"/>
    <cellStyle name="Normal 5 2 2 2 4 2 3" xfId="7867" xr:uid="{80C27DD8-F998-4D8A-8DF6-6C92933ACE1F}"/>
    <cellStyle name="Normal 5 2 2 2 4 3" xfId="3640" xr:uid="{CE0C58AA-0B14-42D8-82D4-C1B722F515B8}"/>
    <cellStyle name="Normal 5 2 2 2 4 3 2" xfId="9276" xr:uid="{EBDCB01C-F8FE-4956-8E5C-A9AEAE766523}"/>
    <cellStyle name="Normal 5 2 2 2 4 4" xfId="6466" xr:uid="{9E1CCDB4-830F-4EC1-896E-120F760D03F8}"/>
    <cellStyle name="Normal 5 2 2 2 5" xfId="1535" xr:uid="{526701DC-5DD9-46FD-90E7-893436E4A203}"/>
    <cellStyle name="Normal 5 2 2 2 5 2" xfId="4345" xr:uid="{D388334C-9D09-4932-B7BA-863A222BC47F}"/>
    <cellStyle name="Normal 5 2 2 2 5 2 2" xfId="9981" xr:uid="{541A419E-A44D-457D-9D02-3479D974C23F}"/>
    <cellStyle name="Normal 5 2 2 2 5 3" xfId="7171" xr:uid="{0C12C97F-BA9D-46BC-B537-113A4006559F}"/>
    <cellStyle name="Normal 5 2 2 2 6" xfId="2944" xr:uid="{58F6B901-3D09-4685-AB36-613A4127447B}"/>
    <cellStyle name="Normal 5 2 2 2 6 2" xfId="8580" xr:uid="{5191BF10-BC85-4844-990D-D6D06235E35D}"/>
    <cellStyle name="Normal 5 2 2 2 7" xfId="5770" xr:uid="{DF4DF645-72DF-47E0-B269-B62A37979463}"/>
    <cellStyle name="Normal 5 2 2 3" xfId="226" xr:uid="{41F2B231-C545-4546-95AE-D25FBEAF40F6}"/>
    <cellStyle name="Normal 5 2 2 3 2" xfId="570" xr:uid="{959965F3-ADB2-4F1F-8B9B-0D206DA22D07}"/>
    <cellStyle name="Normal 5 2 2 3 2 2" xfId="1266" xr:uid="{5D1AABE9-7494-4F4B-8384-ADE8A984F53A}"/>
    <cellStyle name="Normal 5 2 2 3 2 2 2" xfId="2667" xr:uid="{6F4DEA84-038F-4001-813B-A069F7DD02C2}"/>
    <cellStyle name="Normal 5 2 2 3 2 2 2 2" xfId="5477" xr:uid="{81DE1AB3-8B58-463C-AC24-EF7298647DBA}"/>
    <cellStyle name="Normal 5 2 2 3 2 2 2 2 2" xfId="11113" xr:uid="{2D222252-7C5F-4F81-849A-2780440F1666}"/>
    <cellStyle name="Normal 5 2 2 3 2 2 2 3" xfId="8303" xr:uid="{56AC9658-C908-4528-88D5-B0F04A61DC84}"/>
    <cellStyle name="Normal 5 2 2 3 2 2 3" xfId="4076" xr:uid="{AF638B81-34FE-4EE8-808C-C17536E95659}"/>
    <cellStyle name="Normal 5 2 2 3 2 2 3 2" xfId="9712" xr:uid="{8E667AFA-3DFF-4B4C-87DE-42D905B482D6}"/>
    <cellStyle name="Normal 5 2 2 3 2 2 4" xfId="6902" xr:uid="{3A397D6F-2BB7-4248-B43A-E8EA8877061A}"/>
    <cellStyle name="Normal 5 2 2 3 2 3" xfId="1971" xr:uid="{A158B322-6142-49DA-9A65-AD53C0661A56}"/>
    <cellStyle name="Normal 5 2 2 3 2 3 2" xfId="4781" xr:uid="{5D7E1242-446D-49E8-AFD9-49B19EBEA850}"/>
    <cellStyle name="Normal 5 2 2 3 2 3 2 2" xfId="10417" xr:uid="{00CE69CA-737D-49EE-AAD8-6E55324E3C2C}"/>
    <cellStyle name="Normal 5 2 2 3 2 3 3" xfId="7607" xr:uid="{8965C2E3-E15C-4648-A6BB-D6E1E0907523}"/>
    <cellStyle name="Normal 5 2 2 3 2 4" xfId="3380" xr:uid="{5B27BC52-627D-4652-881C-A5B084CCCE3F}"/>
    <cellStyle name="Normal 5 2 2 3 2 4 2" xfId="9016" xr:uid="{B99F090C-0007-42D3-ACCF-C5B13EA99A24}"/>
    <cellStyle name="Normal 5 2 2 3 2 5" xfId="6206" xr:uid="{9639FC6A-3757-43CC-A853-6A8394B81A1B}"/>
    <cellStyle name="Normal 5 2 2 3 3" xfId="922" xr:uid="{6A4484BD-0826-4AFD-BD7B-6ACF61303768}"/>
    <cellStyle name="Normal 5 2 2 3 3 2" xfId="2323" xr:uid="{CFDB9682-E957-42ED-B4A8-A7B63915A851}"/>
    <cellStyle name="Normal 5 2 2 3 3 2 2" xfId="5133" xr:uid="{5B09290B-3AC7-479E-8AA9-1797A013F916}"/>
    <cellStyle name="Normal 5 2 2 3 3 2 2 2" xfId="10769" xr:uid="{CDBE359D-94B0-45C7-AF80-72712F3B86E7}"/>
    <cellStyle name="Normal 5 2 2 3 3 2 3" xfId="7959" xr:uid="{78339B77-1051-4C06-9D70-FFA190FB753C}"/>
    <cellStyle name="Normal 5 2 2 3 3 3" xfId="3732" xr:uid="{BFFD7301-2A94-4700-A9C8-C8760ABF7F24}"/>
    <cellStyle name="Normal 5 2 2 3 3 3 2" xfId="9368" xr:uid="{51D8DCF8-2A93-4349-8F85-93E19B444DA9}"/>
    <cellStyle name="Normal 5 2 2 3 3 4" xfId="6558" xr:uid="{F26F952C-B50D-40B2-8408-2409786D9DEC}"/>
    <cellStyle name="Normal 5 2 2 3 4" xfId="1627" xr:uid="{19389420-B20E-4E7F-B832-83B65CD9F53E}"/>
    <cellStyle name="Normal 5 2 2 3 4 2" xfId="4437" xr:uid="{E9127812-0BB6-4A6D-85E2-09B17C913D5F}"/>
    <cellStyle name="Normal 5 2 2 3 4 2 2" xfId="10073" xr:uid="{6BC44A08-961C-4183-A3CA-A4D06F52B034}"/>
    <cellStyle name="Normal 5 2 2 3 4 3" xfId="7263" xr:uid="{8E48AAF9-5FBB-4768-9758-183B4E8DFF08}"/>
    <cellStyle name="Normal 5 2 2 3 5" xfId="3036" xr:uid="{75DFB38C-B4C9-442B-936C-7FD17F2498B8}"/>
    <cellStyle name="Normal 5 2 2 3 5 2" xfId="8672" xr:uid="{BEBCDF2D-784F-46D9-A426-65E0C67B26DE}"/>
    <cellStyle name="Normal 5 2 2 3 6" xfId="5862" xr:uid="{67BAF3E7-A5BC-465A-AD68-5FFC1E4D1B47}"/>
    <cellStyle name="Normal 5 2 2 4" xfId="398" xr:uid="{CB6B25A1-47A6-4F9E-B391-5C51792F0A4D}"/>
    <cellStyle name="Normal 5 2 2 4 2" xfId="1094" xr:uid="{5862D61C-F318-455B-984D-2D4865D74E33}"/>
    <cellStyle name="Normal 5 2 2 4 2 2" xfId="2495" xr:uid="{0B8D5A8F-9BC1-4BE4-BDB9-BB58430EE7D4}"/>
    <cellStyle name="Normal 5 2 2 4 2 2 2" xfId="5305" xr:uid="{1744A9F5-7B36-4123-8166-EB79F6F912A5}"/>
    <cellStyle name="Normal 5 2 2 4 2 2 2 2" xfId="10941" xr:uid="{77D88EDE-8E1B-4EFC-BFAB-572D50BFE1EE}"/>
    <cellStyle name="Normal 5 2 2 4 2 2 3" xfId="8131" xr:uid="{27892B3D-5BE4-4564-9CF8-80E44C418100}"/>
    <cellStyle name="Normal 5 2 2 4 2 3" xfId="3904" xr:uid="{E70F0713-CB37-4467-AC47-F8C54630C654}"/>
    <cellStyle name="Normal 5 2 2 4 2 3 2" xfId="9540" xr:uid="{D6E67C08-34B1-4E56-9C3D-F6C25D5C76F8}"/>
    <cellStyle name="Normal 5 2 2 4 2 4" xfId="6730" xr:uid="{3BD936CA-5C47-4B5F-B4D4-A275F7D6F316}"/>
    <cellStyle name="Normal 5 2 2 4 3" xfId="1799" xr:uid="{17E9D648-D170-43EB-9F28-0C644FEAAC1A}"/>
    <cellStyle name="Normal 5 2 2 4 3 2" xfId="4609" xr:uid="{FFB92FCB-3C08-49FE-8631-FAA5A37C5FD0}"/>
    <cellStyle name="Normal 5 2 2 4 3 2 2" xfId="10245" xr:uid="{8F3D9EE2-1660-488E-9655-27963C17E4CF}"/>
    <cellStyle name="Normal 5 2 2 4 3 3" xfId="7435" xr:uid="{2B2BCFD4-777B-46F2-8408-8258AE84D927}"/>
    <cellStyle name="Normal 5 2 2 4 4" xfId="3208" xr:uid="{11CC9C0E-0758-41AA-BF72-E35BFFCF769E}"/>
    <cellStyle name="Normal 5 2 2 4 4 2" xfId="8844" xr:uid="{E47CBB4C-9E44-47C2-9DE7-78DA39BA2C6D}"/>
    <cellStyle name="Normal 5 2 2 4 5" xfId="6034" xr:uid="{89266A38-F7C8-4219-99DD-25D950962A85}"/>
    <cellStyle name="Normal 5 2 2 5" xfId="750" xr:uid="{83D18057-FD16-4B0A-89DC-B72C944EAB26}"/>
    <cellStyle name="Normal 5 2 2 5 2" xfId="2151" xr:uid="{FAA957E1-894F-43A5-92A6-EF24FC5BEC37}"/>
    <cellStyle name="Normal 5 2 2 5 2 2" xfId="4961" xr:uid="{D3933C4F-E1F7-4BB9-95C0-A0E21FA29482}"/>
    <cellStyle name="Normal 5 2 2 5 2 2 2" xfId="10597" xr:uid="{0AD1223F-EB7F-40DE-90CC-00709E1BCC0E}"/>
    <cellStyle name="Normal 5 2 2 5 2 3" xfId="7787" xr:uid="{9D38E249-BB9F-47C4-A7D9-E880F7ED267A}"/>
    <cellStyle name="Normal 5 2 2 5 3" xfId="3560" xr:uid="{8F9AEB0E-3EBB-4641-8115-EBA6099EAE18}"/>
    <cellStyle name="Normal 5 2 2 5 3 2" xfId="9196" xr:uid="{8A4D7773-F095-42C1-BA02-30384C92C40E}"/>
    <cellStyle name="Normal 5 2 2 5 4" xfId="6386" xr:uid="{FBA5DAF0-829D-43BE-855C-7B20328C1ECB}"/>
    <cellStyle name="Normal 5 2 2 6" xfId="1455" xr:uid="{27E74FF7-2D95-4319-820C-0CA4CA7CC0AB}"/>
    <cellStyle name="Normal 5 2 2 6 2" xfId="4265" xr:uid="{0EB2DE97-C8C2-43E5-9ADB-978058BA67A7}"/>
    <cellStyle name="Normal 5 2 2 6 2 2" xfId="9901" xr:uid="{66740957-E8CB-473D-8552-37BBFAE94D7F}"/>
    <cellStyle name="Normal 5 2 2 6 3" xfId="7091" xr:uid="{15F661CB-C6FB-40F3-83BE-D1C2543904FF}"/>
    <cellStyle name="Normal 5 2 2 7" xfId="2864" xr:uid="{899C1805-6C3E-4D6F-8E16-A19398A1D2F6}"/>
    <cellStyle name="Normal 5 2 2 7 2" xfId="8500" xr:uid="{344DA9A2-49EE-4C93-AA60-5BC885E9E141}"/>
    <cellStyle name="Normal 5 2 2 8" xfId="5690" xr:uid="{F3C9FD39-035B-4CB0-8E4A-82D5A16A6A0E}"/>
    <cellStyle name="Normal 5 2 3" xfId="102" xr:uid="{18036236-12D7-4210-8D64-8AF739FB6F4C}"/>
    <cellStyle name="Normal 5 2 3 2" xfId="274" xr:uid="{6328CADB-71CB-466A-BFDC-E77A599A54DE}"/>
    <cellStyle name="Normal 5 2 3 2 2" xfId="618" xr:uid="{26AAFF87-E5C1-4668-A1AC-248E43079C55}"/>
    <cellStyle name="Normal 5 2 3 2 2 2" xfId="1314" xr:uid="{21DF4C11-F5DE-48A8-B3F4-81AF8E34A935}"/>
    <cellStyle name="Normal 5 2 3 2 2 2 2" xfId="2715" xr:uid="{CFB34009-53A6-445F-AA64-5573095C60A8}"/>
    <cellStyle name="Normal 5 2 3 2 2 2 2 2" xfId="5525" xr:uid="{CBD49179-0333-4ABE-95DF-2239414E4C6E}"/>
    <cellStyle name="Normal 5 2 3 2 2 2 2 2 2" xfId="11161" xr:uid="{294986B7-8911-4B15-B527-B9DB5A3FE251}"/>
    <cellStyle name="Normal 5 2 3 2 2 2 2 3" xfId="8351" xr:uid="{5D3C571B-B70E-4707-AF57-B5C1EE181A36}"/>
    <cellStyle name="Normal 5 2 3 2 2 2 3" xfId="4124" xr:uid="{DD48CC9A-6B14-460A-842A-DB25497B771F}"/>
    <cellStyle name="Normal 5 2 3 2 2 2 3 2" xfId="9760" xr:uid="{939B2B8A-3226-42C4-AF6C-659942F625B5}"/>
    <cellStyle name="Normal 5 2 3 2 2 2 4" xfId="6950" xr:uid="{DE9137A6-CDD5-41AB-9E80-5CBE52C19C5B}"/>
    <cellStyle name="Normal 5 2 3 2 2 3" xfId="2019" xr:uid="{0A52613B-74DA-4A88-8818-70F8738BD6C2}"/>
    <cellStyle name="Normal 5 2 3 2 2 3 2" xfId="4829" xr:uid="{DBA97283-3387-4AB7-8CC8-3234063DDA7D}"/>
    <cellStyle name="Normal 5 2 3 2 2 3 2 2" xfId="10465" xr:uid="{7ED0A0DE-DE2F-4A3E-854C-6F894E00658E}"/>
    <cellStyle name="Normal 5 2 3 2 2 3 3" xfId="7655" xr:uid="{9ACDE2C5-F71D-483E-B1A2-56C07F5F45D6}"/>
    <cellStyle name="Normal 5 2 3 2 2 4" xfId="3428" xr:uid="{6491AA04-CE63-45A7-B2C9-55E2F9241FEA}"/>
    <cellStyle name="Normal 5 2 3 2 2 4 2" xfId="9064" xr:uid="{ACEDB339-5073-44EA-9708-D7CFD375261B}"/>
    <cellStyle name="Normal 5 2 3 2 2 5" xfId="6254" xr:uid="{045D8B0A-7F94-44B3-99D2-44EA738DCABE}"/>
    <cellStyle name="Normal 5 2 3 2 3" xfId="970" xr:uid="{784551B0-9512-4B89-A119-FD2A689FF3D1}"/>
    <cellStyle name="Normal 5 2 3 2 3 2" xfId="2371" xr:uid="{E2F15E71-49FC-4359-A479-666920208B46}"/>
    <cellStyle name="Normal 5 2 3 2 3 2 2" xfId="5181" xr:uid="{0C2A76B1-0B22-4AB5-954E-1A81C015D83E}"/>
    <cellStyle name="Normal 5 2 3 2 3 2 2 2" xfId="10817" xr:uid="{04A48FEC-604B-426A-808E-55C34032829C}"/>
    <cellStyle name="Normal 5 2 3 2 3 2 3" xfId="8007" xr:uid="{06276A19-35A3-4475-B998-4783DE78743B}"/>
    <cellStyle name="Normal 5 2 3 2 3 3" xfId="3780" xr:uid="{624E65B2-C7BC-4327-9335-070AEF40ECE5}"/>
    <cellStyle name="Normal 5 2 3 2 3 3 2" xfId="9416" xr:uid="{9296B306-3B21-44CC-B5AB-ED264A1ECE99}"/>
    <cellStyle name="Normal 5 2 3 2 3 4" xfId="6606" xr:uid="{6280CA30-29F6-499E-9676-C427AC23766E}"/>
    <cellStyle name="Normal 5 2 3 2 4" xfId="1675" xr:uid="{582B3649-3F68-4BCF-8380-FD0F92A18ECA}"/>
    <cellStyle name="Normal 5 2 3 2 4 2" xfId="4485" xr:uid="{B7B6D99C-C349-48E5-8B58-8C8927A16407}"/>
    <cellStyle name="Normal 5 2 3 2 4 2 2" xfId="10121" xr:uid="{4962843B-3569-4D36-9F1F-0EA8167CE20B}"/>
    <cellStyle name="Normal 5 2 3 2 4 3" xfId="7311" xr:uid="{141B50A1-339F-4D3D-9A12-CB016D92847B}"/>
    <cellStyle name="Normal 5 2 3 2 5" xfId="3084" xr:uid="{72EF0B92-0C62-4E99-A99D-AEB9BF856EEC}"/>
    <cellStyle name="Normal 5 2 3 2 5 2" xfId="8720" xr:uid="{6D3D27D4-9AE9-4D78-9AB8-60E3C0D1ED56}"/>
    <cellStyle name="Normal 5 2 3 2 6" xfId="5910" xr:uid="{76E1E3B8-2F1F-471E-A64B-D0C0149D1AEF}"/>
    <cellStyle name="Normal 5 2 3 3" xfId="446" xr:uid="{0C4BA86B-F218-4F43-9C96-D6937057F8BB}"/>
    <cellStyle name="Normal 5 2 3 3 2" xfId="1142" xr:uid="{07F8DEFA-2B1B-4C71-8EB7-0AA1857A9298}"/>
    <cellStyle name="Normal 5 2 3 3 2 2" xfId="2543" xr:uid="{995943C1-EC3C-4DDB-8086-9CB9A57B9283}"/>
    <cellStyle name="Normal 5 2 3 3 2 2 2" xfId="5353" xr:uid="{8AF0DFE1-8C77-44DA-B4C7-50E6EBCA29D5}"/>
    <cellStyle name="Normal 5 2 3 3 2 2 2 2" xfId="10989" xr:uid="{CED373A9-C61E-4A00-94AF-346CCBB3629B}"/>
    <cellStyle name="Normal 5 2 3 3 2 2 3" xfId="8179" xr:uid="{1E74ADA8-9149-40C9-958F-3D6DA6A43A2D}"/>
    <cellStyle name="Normal 5 2 3 3 2 3" xfId="3952" xr:uid="{6E24C1A8-55F0-491D-9F1A-54D2F3354ACE}"/>
    <cellStyle name="Normal 5 2 3 3 2 3 2" xfId="9588" xr:uid="{3BD96517-6D06-4E8B-9A91-4495E4B8232E}"/>
    <cellStyle name="Normal 5 2 3 3 2 4" xfId="6778" xr:uid="{64544D35-E435-4FA6-B295-BD780687A1F2}"/>
    <cellStyle name="Normal 5 2 3 3 3" xfId="1847" xr:uid="{D4F00769-6303-4C26-8A60-F888613EA438}"/>
    <cellStyle name="Normal 5 2 3 3 3 2" xfId="4657" xr:uid="{F7589A9A-85D8-4D57-8C50-EA59C4F17F61}"/>
    <cellStyle name="Normal 5 2 3 3 3 2 2" xfId="10293" xr:uid="{E4D56435-EA43-4C6D-AD1E-58AF1B0BD68F}"/>
    <cellStyle name="Normal 5 2 3 3 3 3" xfId="7483" xr:uid="{FE9C6E3A-E009-4D7F-A51D-478E53E94557}"/>
    <cellStyle name="Normal 5 2 3 3 4" xfId="3256" xr:uid="{8BB59399-1847-4AC0-80D6-9815206C82D9}"/>
    <cellStyle name="Normal 5 2 3 3 4 2" xfId="8892" xr:uid="{76A7DF3D-9219-4738-B24C-FE7284D92BA9}"/>
    <cellStyle name="Normal 5 2 3 3 5" xfId="6082" xr:uid="{C50A5B75-F861-4F6C-A832-235A8D916B02}"/>
    <cellStyle name="Normal 5 2 3 4" xfId="798" xr:uid="{B8575087-B669-46B3-A1B9-C56E09CD2B98}"/>
    <cellStyle name="Normal 5 2 3 4 2" xfId="2199" xr:uid="{7D223FEB-A69F-4F99-A9A7-A01BA0F74173}"/>
    <cellStyle name="Normal 5 2 3 4 2 2" xfId="5009" xr:uid="{B82BB67C-BF90-4EA1-8743-9E929AC6805B}"/>
    <cellStyle name="Normal 5 2 3 4 2 2 2" xfId="10645" xr:uid="{3DDD5614-ECCC-458E-A5B2-F8C504A6116D}"/>
    <cellStyle name="Normal 5 2 3 4 2 3" xfId="7835" xr:uid="{630CCD74-6B80-4261-93E1-E49BB6CE748D}"/>
    <cellStyle name="Normal 5 2 3 4 3" xfId="3608" xr:uid="{06FCBCA1-4928-4066-9DCD-8AE6A7C509D2}"/>
    <cellStyle name="Normal 5 2 3 4 3 2" xfId="9244" xr:uid="{C6AEF6FA-438A-4715-AF4D-B9953A19070A}"/>
    <cellStyle name="Normal 5 2 3 4 4" xfId="6434" xr:uid="{16AD2735-E841-42C7-81AC-40F88214C0C7}"/>
    <cellStyle name="Normal 5 2 3 5" xfId="1503" xr:uid="{B8FDC71F-E09A-410B-BCCF-C055852F952E}"/>
    <cellStyle name="Normal 5 2 3 5 2" xfId="4313" xr:uid="{FF2A4DAE-A4BF-403B-A320-729D07829A5E}"/>
    <cellStyle name="Normal 5 2 3 5 2 2" xfId="9949" xr:uid="{D53A3AE1-A601-49E5-93B7-E6410B8BDA0C}"/>
    <cellStyle name="Normal 5 2 3 5 3" xfId="7139" xr:uid="{D8C38623-B337-4F1C-9362-BBE08A4A130D}"/>
    <cellStyle name="Normal 5 2 3 6" xfId="2912" xr:uid="{D40BC808-7DC1-47D9-AA21-D39FF9EDAF79}"/>
    <cellStyle name="Normal 5 2 3 6 2" xfId="8548" xr:uid="{C5B3B189-D757-4A5E-8555-51B8663585E8}"/>
    <cellStyle name="Normal 5 2 3 7" xfId="5738" xr:uid="{A3236D97-4CAA-49D2-8126-B01EF3B71B0C}"/>
    <cellStyle name="Normal 5 2 4" xfId="194" xr:uid="{7097EBBE-116D-42D6-8A2C-DCC213490FE5}"/>
    <cellStyle name="Normal 5 2 4 2" xfId="538" xr:uid="{540C7435-A7AD-4ED6-A5C5-842703D7A860}"/>
    <cellStyle name="Normal 5 2 4 2 2" xfId="1234" xr:uid="{D441B37A-8901-4065-A46C-7A919D269F0B}"/>
    <cellStyle name="Normal 5 2 4 2 2 2" xfId="2635" xr:uid="{E9930E0F-1C6D-4B6B-9ECE-7A1C2DA42529}"/>
    <cellStyle name="Normal 5 2 4 2 2 2 2" xfId="5445" xr:uid="{ED983C16-9728-49F9-A050-092C21FE0B94}"/>
    <cellStyle name="Normal 5 2 4 2 2 2 2 2" xfId="11081" xr:uid="{80D8874A-A1FF-423D-9E8B-6DF0E36D2213}"/>
    <cellStyle name="Normal 5 2 4 2 2 2 3" xfId="8271" xr:uid="{B7EC08E2-57E4-4AFC-BE52-7B1AC63D02B1}"/>
    <cellStyle name="Normal 5 2 4 2 2 3" xfId="4044" xr:uid="{F58DC599-D4DE-4C09-B243-BA1A278E8A04}"/>
    <cellStyle name="Normal 5 2 4 2 2 3 2" xfId="9680" xr:uid="{9087F8DF-FC53-4692-B20C-4F7FE6BF6FA3}"/>
    <cellStyle name="Normal 5 2 4 2 2 4" xfId="6870" xr:uid="{56283824-FA27-48D5-A8B8-494D4CB9916A}"/>
    <cellStyle name="Normal 5 2 4 2 3" xfId="1939" xr:uid="{8942E390-E1D3-49B4-B57C-B19AE468E6E4}"/>
    <cellStyle name="Normal 5 2 4 2 3 2" xfId="4749" xr:uid="{64CD7194-27D9-4B07-B8F6-7E49D20F5B78}"/>
    <cellStyle name="Normal 5 2 4 2 3 2 2" xfId="10385" xr:uid="{647538C1-0F00-4CCC-8C1C-A2843B0C35FD}"/>
    <cellStyle name="Normal 5 2 4 2 3 3" xfId="7575" xr:uid="{58F52FD6-901D-4145-8956-B98F2BF6F5EB}"/>
    <cellStyle name="Normal 5 2 4 2 4" xfId="3348" xr:uid="{494814FB-8A74-40C4-A9FA-92D32C539F42}"/>
    <cellStyle name="Normal 5 2 4 2 4 2" xfId="8984" xr:uid="{15F07C59-ED64-460D-9F90-5791CC0AB434}"/>
    <cellStyle name="Normal 5 2 4 2 5" xfId="6174" xr:uid="{885D4A0B-688B-46C2-98F2-D9AFCA52B41B}"/>
    <cellStyle name="Normal 5 2 4 3" xfId="890" xr:uid="{D8CC4065-C7E6-4412-947B-DEFF25DED0CA}"/>
    <cellStyle name="Normal 5 2 4 3 2" xfId="2291" xr:uid="{02407E75-ECFD-4455-A8DA-2BC793E99978}"/>
    <cellStyle name="Normal 5 2 4 3 2 2" xfId="5101" xr:uid="{1391A2CB-C5ED-4D10-8253-16500E4ADFD5}"/>
    <cellStyle name="Normal 5 2 4 3 2 2 2" xfId="10737" xr:uid="{5ADB826F-89E3-49E8-BE9F-1B9A5B2A9A65}"/>
    <cellStyle name="Normal 5 2 4 3 2 3" xfId="7927" xr:uid="{AD2BD8B0-68D8-43BA-9E1B-2C6C8B5F66E2}"/>
    <cellStyle name="Normal 5 2 4 3 3" xfId="3700" xr:uid="{189DBAA4-ADFC-417A-997D-86D94AA2E981}"/>
    <cellStyle name="Normal 5 2 4 3 3 2" xfId="9336" xr:uid="{569281FF-6C9F-4ED2-B4BD-D003CAA8F55E}"/>
    <cellStyle name="Normal 5 2 4 3 4" xfId="6526" xr:uid="{EA9BE723-65E4-4962-B0B6-4389D8A052CF}"/>
    <cellStyle name="Normal 5 2 4 4" xfId="1595" xr:uid="{1976C7B6-1560-4B4D-9ED7-3083FD70F935}"/>
    <cellStyle name="Normal 5 2 4 4 2" xfId="4405" xr:uid="{A3058748-2828-4247-857A-FE81D97A02B7}"/>
    <cellStyle name="Normal 5 2 4 4 2 2" xfId="10041" xr:uid="{76C764ED-1244-4ECF-9E51-39DC84971A9A}"/>
    <cellStyle name="Normal 5 2 4 4 3" xfId="7231" xr:uid="{6708BD57-4DD5-4303-98B3-48A47F4931C0}"/>
    <cellStyle name="Normal 5 2 4 5" xfId="3004" xr:uid="{74B465D7-603E-477C-870D-62DCF69EC224}"/>
    <cellStyle name="Normal 5 2 4 5 2" xfId="8640" xr:uid="{BA58ED34-BF19-4717-AE0D-A70664908D01}"/>
    <cellStyle name="Normal 5 2 4 6" xfId="5830" xr:uid="{72FF1BFD-EBF7-498F-8F13-4727D0D2C382}"/>
    <cellStyle name="Normal 5 2 5" xfId="366" xr:uid="{86019EAC-E75A-4D6E-B760-18A99DAFDED5}"/>
    <cellStyle name="Normal 5 2 5 2" xfId="1062" xr:uid="{1B7DB7A5-94CA-4057-A44B-9DE445A04621}"/>
    <cellStyle name="Normal 5 2 5 2 2" xfId="2463" xr:uid="{2E3C57F5-5B9F-42D0-94F6-EE9D17B7EA26}"/>
    <cellStyle name="Normal 5 2 5 2 2 2" xfId="5273" xr:uid="{94A553A3-12B4-4BA1-8AC8-A538E98F1384}"/>
    <cellStyle name="Normal 5 2 5 2 2 2 2" xfId="10909" xr:uid="{0BDAECDD-9ED9-4144-A638-1AB23654E608}"/>
    <cellStyle name="Normal 5 2 5 2 2 3" xfId="8099" xr:uid="{D3DC0A6D-E650-4A2B-B647-970B21EE0A55}"/>
    <cellStyle name="Normal 5 2 5 2 3" xfId="3872" xr:uid="{79364834-6E0E-47CC-A906-F361A712143F}"/>
    <cellStyle name="Normal 5 2 5 2 3 2" xfId="9508" xr:uid="{4C28D9D6-6C6C-43EF-A46E-6FD2B6DDC36A}"/>
    <cellStyle name="Normal 5 2 5 2 4" xfId="6698" xr:uid="{01C3D6E1-63BD-45EF-9724-E3CFC874AA7D}"/>
    <cellStyle name="Normal 5 2 5 3" xfId="1767" xr:uid="{B1172197-C52B-4E1B-A65E-1507FB5030C2}"/>
    <cellStyle name="Normal 5 2 5 3 2" xfId="4577" xr:uid="{E4061C55-6771-4091-9C4A-51227A72E33D}"/>
    <cellStyle name="Normal 5 2 5 3 2 2" xfId="10213" xr:uid="{33F4479E-9769-4D3C-8299-834FA25BC34E}"/>
    <cellStyle name="Normal 5 2 5 3 3" xfId="7403" xr:uid="{F36E1981-2DFE-41F5-A405-70BBC2014304}"/>
    <cellStyle name="Normal 5 2 5 4" xfId="3176" xr:uid="{CDCB9383-327E-41C8-BEB3-9B762A770965}"/>
    <cellStyle name="Normal 5 2 5 4 2" xfId="8812" xr:uid="{20822BB3-38C6-4FBB-9A5A-4D6A7A967899}"/>
    <cellStyle name="Normal 5 2 5 5" xfId="6002" xr:uid="{754550EC-CE6C-4F0F-BCDB-3BC0A9334B37}"/>
    <cellStyle name="Normal 5 2 6" xfId="718" xr:uid="{10B7F00B-0425-4184-A786-D669CCCADE48}"/>
    <cellStyle name="Normal 5 2 6 2" xfId="2119" xr:uid="{938E96CF-E402-41C6-9507-FEDA41C085EE}"/>
    <cellStyle name="Normal 5 2 6 2 2" xfId="4929" xr:uid="{69272440-4485-4C4D-AD0B-D678090C6A94}"/>
    <cellStyle name="Normal 5 2 6 2 2 2" xfId="10565" xr:uid="{E754F840-75B0-43CB-8906-FC61EFBE69B3}"/>
    <cellStyle name="Normal 5 2 6 2 3" xfId="7755" xr:uid="{5B2E91C2-7CDA-4288-9B74-6F95D29A6B34}"/>
    <cellStyle name="Normal 5 2 6 3" xfId="3528" xr:uid="{9906961D-D64E-45F0-AA4F-83FBA3A565D1}"/>
    <cellStyle name="Normal 5 2 6 3 2" xfId="9164" xr:uid="{A60D4018-DC2F-49D0-9C3D-D83B5EAA2535}"/>
    <cellStyle name="Normal 5 2 6 4" xfId="6354" xr:uid="{9027816D-ACAF-4883-ACD0-6CC4227EB2FE}"/>
    <cellStyle name="Normal 5 2 7" xfId="1423" xr:uid="{668EEBC8-804A-4416-929D-C471BFF9044E}"/>
    <cellStyle name="Normal 5 2 7 2" xfId="4233" xr:uid="{C574E358-4453-4453-AACC-9C1BEC0F7151}"/>
    <cellStyle name="Normal 5 2 7 2 2" xfId="9869" xr:uid="{DB38F78B-6344-4181-ACB0-DA1E5275C78F}"/>
    <cellStyle name="Normal 5 2 7 3" xfId="7059" xr:uid="{38F570BF-B9B0-4657-B46A-7543B6D5F29B}"/>
    <cellStyle name="Normal 5 2 8" xfId="2832" xr:uid="{CED2ABD5-94A1-433A-BC8B-32DB870CDBBF}"/>
    <cellStyle name="Normal 5 2 8 2" xfId="8468" xr:uid="{7A0DD93D-4E45-41A8-A466-43D3B689BDC2}"/>
    <cellStyle name="Normal 5 2 9" xfId="5658" xr:uid="{4D08E66A-9340-4ADE-96DF-38CDCCA4AD1B}"/>
    <cellStyle name="Normal 5 3" xfId="42" xr:uid="{5357F7DF-07C6-438F-A482-8F620A186C9A}"/>
    <cellStyle name="Normal 5 3 2" xfId="122" xr:uid="{FCCCBD81-6D2C-4D4F-95DE-C09282E00C1A}"/>
    <cellStyle name="Normal 5 3 2 2" xfId="294" xr:uid="{6FD7F949-6362-4663-AF57-99482CC2449C}"/>
    <cellStyle name="Normal 5 3 2 2 2" xfId="638" xr:uid="{522FD250-55D2-49DB-81D3-BFDE257494D7}"/>
    <cellStyle name="Normal 5 3 2 2 2 2" xfId="1334" xr:uid="{ECCA698E-6984-4F80-8F53-85F84DD43196}"/>
    <cellStyle name="Normal 5 3 2 2 2 2 2" xfId="2735" xr:uid="{5828BC19-CADA-4F8E-B5D2-EDABB27A9FB3}"/>
    <cellStyle name="Normal 5 3 2 2 2 2 2 2" xfId="5545" xr:uid="{01A0F716-FF8D-42AF-B344-D5277B629066}"/>
    <cellStyle name="Normal 5 3 2 2 2 2 2 2 2" xfId="11181" xr:uid="{F2D6431C-7910-4CA4-BEE6-E9C79DDB8339}"/>
    <cellStyle name="Normal 5 3 2 2 2 2 2 3" xfId="8371" xr:uid="{EFC366DC-4EC2-46D3-929C-F40D412C107E}"/>
    <cellStyle name="Normal 5 3 2 2 2 2 3" xfId="4144" xr:uid="{44143DE9-53C0-4359-A12C-CF9D9029B0F5}"/>
    <cellStyle name="Normal 5 3 2 2 2 2 3 2" xfId="9780" xr:uid="{1E23ECC1-4955-4A08-9EED-F62B0ECC8AFA}"/>
    <cellStyle name="Normal 5 3 2 2 2 2 4" xfId="6970" xr:uid="{2DD61AC4-A8D7-4051-B0CE-07FEBF7656A8}"/>
    <cellStyle name="Normal 5 3 2 2 2 3" xfId="2039" xr:uid="{9E999276-33CF-4D11-9553-40EF1E9056E6}"/>
    <cellStyle name="Normal 5 3 2 2 2 3 2" xfId="4849" xr:uid="{804B70A8-EA09-4BBE-B5D3-18E08AF0638C}"/>
    <cellStyle name="Normal 5 3 2 2 2 3 2 2" xfId="10485" xr:uid="{C61EEAA2-9555-45BE-894B-E2B37CD304A1}"/>
    <cellStyle name="Normal 5 3 2 2 2 3 3" xfId="7675" xr:uid="{1F857080-7F88-48CC-924C-3C5E78970C7F}"/>
    <cellStyle name="Normal 5 3 2 2 2 4" xfId="3448" xr:uid="{C61CDD4A-CD05-4FC1-B265-BA0B3E46D6A7}"/>
    <cellStyle name="Normal 5 3 2 2 2 4 2" xfId="9084" xr:uid="{D2D801A1-9A15-4369-9F83-A77AFE9A2A88}"/>
    <cellStyle name="Normal 5 3 2 2 2 5" xfId="6274" xr:uid="{2A59C041-10D5-4423-8048-3948B8DC0D25}"/>
    <cellStyle name="Normal 5 3 2 2 3" xfId="990" xr:uid="{05767F57-7DEB-430A-8681-66D7D8CD6CF7}"/>
    <cellStyle name="Normal 5 3 2 2 3 2" xfId="2391" xr:uid="{ED6B3E28-C023-4E61-B1AC-F0CE6803F68C}"/>
    <cellStyle name="Normal 5 3 2 2 3 2 2" xfId="5201" xr:uid="{6F9BAEE6-EDA6-4599-8EC0-DB589A2BBBA6}"/>
    <cellStyle name="Normal 5 3 2 2 3 2 2 2" xfId="10837" xr:uid="{2DE4D069-F734-4CFA-9654-9C519684038C}"/>
    <cellStyle name="Normal 5 3 2 2 3 2 3" xfId="8027" xr:uid="{812A14A3-141A-4FB9-9EEE-3CE927E66304}"/>
    <cellStyle name="Normal 5 3 2 2 3 3" xfId="3800" xr:uid="{2CAA9EE5-0D02-4993-BB63-6308D0688761}"/>
    <cellStyle name="Normal 5 3 2 2 3 3 2" xfId="9436" xr:uid="{7242F02F-2858-43F5-97FD-E9A5AB49FD0A}"/>
    <cellStyle name="Normal 5 3 2 2 3 4" xfId="6626" xr:uid="{B1AF9FA9-D468-4779-8031-F68788371294}"/>
    <cellStyle name="Normal 5 3 2 2 4" xfId="1695" xr:uid="{1F0AEA73-C543-486C-8A3F-633E0C4172F7}"/>
    <cellStyle name="Normal 5 3 2 2 4 2" xfId="4505" xr:uid="{B53F3790-920B-490D-9607-FA43129E284D}"/>
    <cellStyle name="Normal 5 3 2 2 4 2 2" xfId="10141" xr:uid="{51E59D2B-9D49-4C7F-AB5D-2BA1070E88F8}"/>
    <cellStyle name="Normal 5 3 2 2 4 3" xfId="7331" xr:uid="{D3713C45-16BE-473B-A1DD-FE46986EA105}"/>
    <cellStyle name="Normal 5 3 2 2 5" xfId="3104" xr:uid="{EFE2737C-541C-4CCD-96FB-CEF2339EA948}"/>
    <cellStyle name="Normal 5 3 2 2 5 2" xfId="8740" xr:uid="{42AF3A67-B82E-477A-832C-157A1280639A}"/>
    <cellStyle name="Normal 5 3 2 2 6" xfId="5930" xr:uid="{4BEBF958-E932-44D5-9752-EFE79D57721E}"/>
    <cellStyle name="Normal 5 3 2 3" xfId="466" xr:uid="{650CB6C9-EB65-4B60-B2D6-DA1A6193329A}"/>
    <cellStyle name="Normal 5 3 2 3 2" xfId="1162" xr:uid="{1DF7C297-7020-4FDD-9099-1426CC77BC08}"/>
    <cellStyle name="Normal 5 3 2 3 2 2" xfId="2563" xr:uid="{2CA52A15-EF89-45A2-B980-24DC64195C28}"/>
    <cellStyle name="Normal 5 3 2 3 2 2 2" xfId="5373" xr:uid="{9C104E36-0EBE-49D2-8CFB-E45FB983BDFD}"/>
    <cellStyle name="Normal 5 3 2 3 2 2 2 2" xfId="11009" xr:uid="{1DBD7D37-C81D-4AA0-952D-716C529FC91F}"/>
    <cellStyle name="Normal 5 3 2 3 2 2 3" xfId="8199" xr:uid="{A089334B-7E35-4C21-B1BF-F0AD0B9437E0}"/>
    <cellStyle name="Normal 5 3 2 3 2 3" xfId="3972" xr:uid="{39DB43DB-6393-4E1C-8074-0F2C155EEBF6}"/>
    <cellStyle name="Normal 5 3 2 3 2 3 2" xfId="9608" xr:uid="{2590E7E1-49C6-4FA4-907C-182B441C9F7F}"/>
    <cellStyle name="Normal 5 3 2 3 2 4" xfId="6798" xr:uid="{AADBFAE2-B777-4658-BCBE-8962967F14CE}"/>
    <cellStyle name="Normal 5 3 2 3 3" xfId="1867" xr:uid="{FC8BF944-4777-416D-B601-FFD65765AA96}"/>
    <cellStyle name="Normal 5 3 2 3 3 2" xfId="4677" xr:uid="{E0DF4938-B656-4205-842B-131C2DB32496}"/>
    <cellStyle name="Normal 5 3 2 3 3 2 2" xfId="10313" xr:uid="{153AEC31-D301-4598-ACC7-005032EC90BC}"/>
    <cellStyle name="Normal 5 3 2 3 3 3" xfId="7503" xr:uid="{2F03BBD4-F179-47D7-93DE-8979DFBB139F}"/>
    <cellStyle name="Normal 5 3 2 3 4" xfId="3276" xr:uid="{89946FE0-0605-4143-9523-42503F7C8D16}"/>
    <cellStyle name="Normal 5 3 2 3 4 2" xfId="8912" xr:uid="{D7E70724-9762-4ECB-AF5D-17AAD8D067F3}"/>
    <cellStyle name="Normal 5 3 2 3 5" xfId="6102" xr:uid="{566F5845-16A9-4B75-AC7D-B0102372D37A}"/>
    <cellStyle name="Normal 5 3 2 4" xfId="818" xr:uid="{B6868300-029E-47A3-9C86-71C8EF5D987A}"/>
    <cellStyle name="Normal 5 3 2 4 2" xfId="2219" xr:uid="{4A9F0E1A-D47F-44C4-ADCA-08DCA079E04F}"/>
    <cellStyle name="Normal 5 3 2 4 2 2" xfId="5029" xr:uid="{0E9FC9E8-8382-4A13-AEE0-B9C3CD760925}"/>
    <cellStyle name="Normal 5 3 2 4 2 2 2" xfId="10665" xr:uid="{1BBC7164-F47F-4080-95C9-6EA91C5DA969}"/>
    <cellStyle name="Normal 5 3 2 4 2 3" xfId="7855" xr:uid="{C49922EB-6DB3-41C3-89F7-5494D5BD1501}"/>
    <cellStyle name="Normal 5 3 2 4 3" xfId="3628" xr:uid="{0F938DE7-E16D-4E4E-8E04-B2064AA62B05}"/>
    <cellStyle name="Normal 5 3 2 4 3 2" xfId="9264" xr:uid="{EF611410-BDB6-40E2-8682-5BEE8F5A250D}"/>
    <cellStyle name="Normal 5 3 2 4 4" xfId="6454" xr:uid="{DC4D3787-D51A-44DF-BEFA-4B27A39D9B84}"/>
    <cellStyle name="Normal 5 3 2 5" xfId="1523" xr:uid="{F839EE48-E896-4858-A796-77DDFA3AF6F8}"/>
    <cellStyle name="Normal 5 3 2 5 2" xfId="4333" xr:uid="{97148AB9-BA56-4194-85D5-5366250FBECC}"/>
    <cellStyle name="Normal 5 3 2 5 2 2" xfId="9969" xr:uid="{36D137F1-752F-407A-BBD0-247775B7D15C}"/>
    <cellStyle name="Normal 5 3 2 5 3" xfId="7159" xr:uid="{879B6164-47C8-4CF5-9C55-8393848E9D2E}"/>
    <cellStyle name="Normal 5 3 2 6" xfId="2932" xr:uid="{C7D647EE-64EB-4F65-8384-DF242DBC053A}"/>
    <cellStyle name="Normal 5 3 2 6 2" xfId="8568" xr:uid="{7899C4A4-12C4-4114-95B6-0002AB5CE89E}"/>
    <cellStyle name="Normal 5 3 2 7" xfId="5758" xr:uid="{48498423-1641-4F4E-8CB5-204885E46951}"/>
    <cellStyle name="Normal 5 3 3" xfId="214" xr:uid="{19332440-5D7C-4B3E-B4DE-BE5AA6D60D36}"/>
    <cellStyle name="Normal 5 3 3 2" xfId="558" xr:uid="{C41837A6-30BE-4CC0-B025-83523D3AB883}"/>
    <cellStyle name="Normal 5 3 3 2 2" xfId="1254" xr:uid="{2922B14D-A98B-4A7A-8F53-3EF4168DF51C}"/>
    <cellStyle name="Normal 5 3 3 2 2 2" xfId="2655" xr:uid="{0D3AB5CD-1EBB-4D66-BC01-D018A111D374}"/>
    <cellStyle name="Normal 5 3 3 2 2 2 2" xfId="5465" xr:uid="{FFE92CB9-0F82-4CD3-A7F2-6EBFC64F6AD9}"/>
    <cellStyle name="Normal 5 3 3 2 2 2 2 2" xfId="11101" xr:uid="{A908FB5F-8E41-4DE0-84A4-B60281B8E2EB}"/>
    <cellStyle name="Normal 5 3 3 2 2 2 3" xfId="8291" xr:uid="{8A7046FB-C91A-4566-A2B9-9749231E11C2}"/>
    <cellStyle name="Normal 5 3 3 2 2 3" xfId="4064" xr:uid="{91060936-2112-4434-B260-93999DFD6AB2}"/>
    <cellStyle name="Normal 5 3 3 2 2 3 2" xfId="9700" xr:uid="{B5DD9812-AF38-4571-AA14-BED8182DD460}"/>
    <cellStyle name="Normal 5 3 3 2 2 4" xfId="6890" xr:uid="{3BE8ECC4-2A5A-4B51-AF82-D55E7BEEC057}"/>
    <cellStyle name="Normal 5 3 3 2 3" xfId="1959" xr:uid="{D6597F12-DA6E-4F36-A063-013C0A393EAD}"/>
    <cellStyle name="Normal 5 3 3 2 3 2" xfId="4769" xr:uid="{D1B9703B-DA87-4E56-8F75-B48753ADD85B}"/>
    <cellStyle name="Normal 5 3 3 2 3 2 2" xfId="10405" xr:uid="{B483D614-4D90-44B9-AB46-C7878CF4F256}"/>
    <cellStyle name="Normal 5 3 3 2 3 3" xfId="7595" xr:uid="{356A7AE3-F78E-42C6-A806-C58C37FF0842}"/>
    <cellStyle name="Normal 5 3 3 2 4" xfId="3368" xr:uid="{CD8E655A-F65E-4119-91F4-DA15491B4AF0}"/>
    <cellStyle name="Normal 5 3 3 2 4 2" xfId="9004" xr:uid="{71A5DFAB-4AC7-4923-BB27-F4B5B74F9196}"/>
    <cellStyle name="Normal 5 3 3 2 5" xfId="6194" xr:uid="{10CC52A0-1B9F-45D3-9D7F-D1127C359CE6}"/>
    <cellStyle name="Normal 5 3 3 3" xfId="910" xr:uid="{58764140-5466-4657-B8AB-4A9439FEC73D}"/>
    <cellStyle name="Normal 5 3 3 3 2" xfId="2311" xr:uid="{22C0F841-B82A-42E6-807A-8E2FD337B8B8}"/>
    <cellStyle name="Normal 5 3 3 3 2 2" xfId="5121" xr:uid="{4366B750-5F20-4175-B4B0-D265E334938C}"/>
    <cellStyle name="Normal 5 3 3 3 2 2 2" xfId="10757" xr:uid="{3446A8BE-FC96-4B9F-908E-C35B0F53DA1D}"/>
    <cellStyle name="Normal 5 3 3 3 2 3" xfId="7947" xr:uid="{29F76380-1211-4E9E-A647-839F97E08945}"/>
    <cellStyle name="Normal 5 3 3 3 3" xfId="3720" xr:uid="{8BAE96D0-8A8C-4AA3-9092-2A99C2449917}"/>
    <cellStyle name="Normal 5 3 3 3 3 2" xfId="9356" xr:uid="{DE8F035F-7B5C-4AC4-BD54-DFB011828084}"/>
    <cellStyle name="Normal 5 3 3 3 4" xfId="6546" xr:uid="{6C65811C-04D5-4416-A6A1-BE703CB7724B}"/>
    <cellStyle name="Normal 5 3 3 4" xfId="1615" xr:uid="{AD2FA6C8-6E3A-468E-9670-A0642D6055E4}"/>
    <cellStyle name="Normal 5 3 3 4 2" xfId="4425" xr:uid="{858B7B0A-2196-4A4C-AD95-971013DAC641}"/>
    <cellStyle name="Normal 5 3 3 4 2 2" xfId="10061" xr:uid="{FA609FA0-6E96-402A-8F73-534FEE1C3235}"/>
    <cellStyle name="Normal 5 3 3 4 3" xfId="7251" xr:uid="{B56972EE-1620-4104-9C82-F77E90AE1560}"/>
    <cellStyle name="Normal 5 3 3 5" xfId="3024" xr:uid="{F92D5E8A-AFFF-456D-BA45-A4179DB0884C}"/>
    <cellStyle name="Normal 5 3 3 5 2" xfId="8660" xr:uid="{1E17B32A-2E68-4F4E-94B2-F15B88217F05}"/>
    <cellStyle name="Normal 5 3 3 6" xfId="5850" xr:uid="{90887954-BA0D-4081-9FEA-C219EE6834A7}"/>
    <cellStyle name="Normal 5 3 4" xfId="386" xr:uid="{27F0DD8D-7341-455F-9F11-5B0E25A8CB7B}"/>
    <cellStyle name="Normal 5 3 4 2" xfId="1082" xr:uid="{2B7FC8EF-9065-43CB-8D73-9DC224ABC6FC}"/>
    <cellStyle name="Normal 5 3 4 2 2" xfId="2483" xr:uid="{D5342A31-6A4E-4342-BBAA-39AB2918BC95}"/>
    <cellStyle name="Normal 5 3 4 2 2 2" xfId="5293" xr:uid="{F486CD3A-BD99-463B-B565-491B4D0266B0}"/>
    <cellStyle name="Normal 5 3 4 2 2 2 2" xfId="10929" xr:uid="{1FDE594B-EB8E-42B5-AA64-624BBCB0BE4B}"/>
    <cellStyle name="Normal 5 3 4 2 2 3" xfId="8119" xr:uid="{0C294BCD-7C70-4BE9-8373-7E02638825D1}"/>
    <cellStyle name="Normal 5 3 4 2 3" xfId="3892" xr:uid="{05EF3AD3-D997-4499-B325-23DCBAC7F06C}"/>
    <cellStyle name="Normal 5 3 4 2 3 2" xfId="9528" xr:uid="{B582ECA1-3CB1-4DCB-AE31-A3409079A2EF}"/>
    <cellStyle name="Normal 5 3 4 2 4" xfId="6718" xr:uid="{4F3A47E5-7FFE-494B-A867-DAED7AF0A837}"/>
    <cellStyle name="Normal 5 3 4 3" xfId="1787" xr:uid="{51ED3DCB-A2CF-41C9-9482-A02AFE4ABB5E}"/>
    <cellStyle name="Normal 5 3 4 3 2" xfId="4597" xr:uid="{6A9FA4D0-BAFE-4E46-AB66-F4C64AC29C38}"/>
    <cellStyle name="Normal 5 3 4 3 2 2" xfId="10233" xr:uid="{B630B92B-CE30-457C-B4ED-F1B27C81EEAC}"/>
    <cellStyle name="Normal 5 3 4 3 3" xfId="7423" xr:uid="{3AAAB9D4-C21C-4EC3-BB0E-E0D6D6573BD7}"/>
    <cellStyle name="Normal 5 3 4 4" xfId="3196" xr:uid="{7E1CD3F2-4BDF-4386-89F2-3FA83E7B9113}"/>
    <cellStyle name="Normal 5 3 4 4 2" xfId="8832" xr:uid="{91F154E2-A9E0-4B8D-904C-B5891F6A5827}"/>
    <cellStyle name="Normal 5 3 4 5" xfId="6022" xr:uid="{518E366A-31F6-4669-95FD-83C3271EAAA1}"/>
    <cellStyle name="Normal 5 3 5" xfId="738" xr:uid="{28D0321B-D19F-4F52-B385-31C7022CE211}"/>
    <cellStyle name="Normal 5 3 5 2" xfId="2139" xr:uid="{D4404F49-4FCA-4389-95E5-754F9E01C2F1}"/>
    <cellStyle name="Normal 5 3 5 2 2" xfId="4949" xr:uid="{5D054EA1-7648-4369-BDCC-7C2E153E197A}"/>
    <cellStyle name="Normal 5 3 5 2 2 2" xfId="10585" xr:uid="{05474C86-0012-4D00-9040-CB5A22463CCC}"/>
    <cellStyle name="Normal 5 3 5 2 3" xfId="7775" xr:uid="{765B438A-FCC0-4C69-8714-50C16666B8E4}"/>
    <cellStyle name="Normal 5 3 5 3" xfId="3548" xr:uid="{5BACF1D4-88C9-4F63-831F-C9986294C9CB}"/>
    <cellStyle name="Normal 5 3 5 3 2" xfId="9184" xr:uid="{5EEA1270-0E7E-432E-AA1F-6D4AFF711BD4}"/>
    <cellStyle name="Normal 5 3 5 4" xfId="6374" xr:uid="{1CD9596D-5BDE-414A-B04E-059CD38AB95D}"/>
    <cellStyle name="Normal 5 3 6" xfId="1443" xr:uid="{38B8C54E-6B03-430D-9E06-ED27D6566366}"/>
    <cellStyle name="Normal 5 3 6 2" xfId="4253" xr:uid="{A7F7995D-F7EE-4DD7-A999-FFDB7CF3698E}"/>
    <cellStyle name="Normal 5 3 6 2 2" xfId="9889" xr:uid="{B7F3C11B-006A-44BC-9571-7CF1E1172C97}"/>
    <cellStyle name="Normal 5 3 6 3" xfId="7079" xr:uid="{62A849B7-A4F3-49EE-92DA-54381EAD4D3D}"/>
    <cellStyle name="Normal 5 3 7" xfId="2852" xr:uid="{CD8EC8D2-0234-4E3A-91B3-24DA37C4CA4D}"/>
    <cellStyle name="Normal 5 3 7 2" xfId="8488" xr:uid="{E198925F-EF89-4B19-90AA-65A73AF0673B}"/>
    <cellStyle name="Normal 5 3 8" xfId="5678" xr:uid="{ECB201AD-B79D-443B-B0F7-79282D004182}"/>
    <cellStyle name="Normal 5 4" xfId="90" xr:uid="{0DA58D97-28FC-4AD4-A7BE-2203953FF770}"/>
    <cellStyle name="Normal 5 4 2" xfId="262" xr:uid="{B4828413-9050-4C2A-AB8C-36DB971FE587}"/>
    <cellStyle name="Normal 5 4 2 2" xfId="606" xr:uid="{46C9851F-1812-47BC-B885-4CB3FA60FF00}"/>
    <cellStyle name="Normal 5 4 2 2 2" xfId="1302" xr:uid="{CA7D2E00-D474-4E97-ADCA-D73AFA978AA4}"/>
    <cellStyle name="Normal 5 4 2 2 2 2" xfId="2703" xr:uid="{7810C04D-FEF3-41A0-B88D-20EA46D8F285}"/>
    <cellStyle name="Normal 5 4 2 2 2 2 2" xfId="5513" xr:uid="{0F48D855-C812-48F3-BF7C-7463E6CF35F7}"/>
    <cellStyle name="Normal 5 4 2 2 2 2 2 2" xfId="11149" xr:uid="{7050C4EB-ABC7-4122-9416-E23C2B821C5E}"/>
    <cellStyle name="Normal 5 4 2 2 2 2 3" xfId="8339" xr:uid="{82E9C989-347D-44B6-B35D-CA2F4C0DDAB2}"/>
    <cellStyle name="Normal 5 4 2 2 2 3" xfId="4112" xr:uid="{A8967F51-46CB-48A1-BB80-B771072BB991}"/>
    <cellStyle name="Normal 5 4 2 2 2 3 2" xfId="9748" xr:uid="{9375F019-6681-4037-BF40-E44940D9393E}"/>
    <cellStyle name="Normal 5 4 2 2 2 4" xfId="6938" xr:uid="{6D530085-8014-4F50-8577-B90D49FE3179}"/>
    <cellStyle name="Normal 5 4 2 2 3" xfId="2007" xr:uid="{4C968517-2226-4735-8585-9619766CC06C}"/>
    <cellStyle name="Normal 5 4 2 2 3 2" xfId="4817" xr:uid="{9F469105-85A3-475E-B229-8F02017B957D}"/>
    <cellStyle name="Normal 5 4 2 2 3 2 2" xfId="10453" xr:uid="{AB7A7F77-67FE-4FB9-AB39-676BFF51BDC2}"/>
    <cellStyle name="Normal 5 4 2 2 3 3" xfId="7643" xr:uid="{2B6E664A-F0F8-49B5-AE19-13896874B305}"/>
    <cellStyle name="Normal 5 4 2 2 4" xfId="3416" xr:uid="{143A5354-E5E6-4E90-B350-7209F8E11FCF}"/>
    <cellStyle name="Normal 5 4 2 2 4 2" xfId="9052" xr:uid="{CC4924BE-3442-4194-82A5-1B93FAFCA144}"/>
    <cellStyle name="Normal 5 4 2 2 5" xfId="6242" xr:uid="{BE471AFA-1E57-4D4F-9BD4-C6B924F349A7}"/>
    <cellStyle name="Normal 5 4 2 3" xfId="958" xr:uid="{F9C086C7-C7D7-4AEB-AE26-D77C3497CBFE}"/>
    <cellStyle name="Normal 5 4 2 3 2" xfId="2359" xr:uid="{6D90294A-3197-4054-858C-C86CABC84802}"/>
    <cellStyle name="Normal 5 4 2 3 2 2" xfId="5169" xr:uid="{3A93557D-17F8-482B-861F-DD4844EF8082}"/>
    <cellStyle name="Normal 5 4 2 3 2 2 2" xfId="10805" xr:uid="{8350558C-5AE0-43E4-BD3A-35E7D547318D}"/>
    <cellStyle name="Normal 5 4 2 3 2 3" xfId="7995" xr:uid="{4BA9E4FE-4A8F-4E23-9665-A419C61A9821}"/>
    <cellStyle name="Normal 5 4 2 3 3" xfId="3768" xr:uid="{C9FC2346-FB4B-4420-9FFE-7D5C62944CBB}"/>
    <cellStyle name="Normal 5 4 2 3 3 2" xfId="9404" xr:uid="{E324D88B-C060-46AC-9BF2-BB6D3BEA032A}"/>
    <cellStyle name="Normal 5 4 2 3 4" xfId="6594" xr:uid="{B4E52BF2-9FCA-4582-8399-AE07BA33291E}"/>
    <cellStyle name="Normal 5 4 2 4" xfId="1663" xr:uid="{C0616A3E-EF56-4DB1-A39F-893620311C09}"/>
    <cellStyle name="Normal 5 4 2 4 2" xfId="4473" xr:uid="{7BC0BD57-A7AA-406B-9F32-F2A3480EF005}"/>
    <cellStyle name="Normal 5 4 2 4 2 2" xfId="10109" xr:uid="{5625CDCD-F126-4ED7-8280-B542CE70CCD5}"/>
    <cellStyle name="Normal 5 4 2 4 3" xfId="7299" xr:uid="{FE4CEFF3-8E31-4BD8-8435-A496DE88DAF7}"/>
    <cellStyle name="Normal 5 4 2 5" xfId="3072" xr:uid="{3609FC4D-F4A0-4FE6-8EE6-00E4058227C5}"/>
    <cellStyle name="Normal 5 4 2 5 2" xfId="8708" xr:uid="{441FE895-FCE0-4326-83B3-618D4F2418E1}"/>
    <cellStyle name="Normal 5 4 2 6" xfId="5898" xr:uid="{8EB7C225-9F04-4B09-8BD9-E30B61DAAE3E}"/>
    <cellStyle name="Normal 5 4 3" xfId="434" xr:uid="{992B49E2-FAE4-4A4B-BAFA-380B4D027378}"/>
    <cellStyle name="Normal 5 4 3 2" xfId="1130" xr:uid="{F885FE80-894C-4CEB-82C7-B65AC865D0DD}"/>
    <cellStyle name="Normal 5 4 3 2 2" xfId="2531" xr:uid="{C3479C70-F8F7-4991-BCB0-0A92C65E33F5}"/>
    <cellStyle name="Normal 5 4 3 2 2 2" xfId="5341" xr:uid="{D0308234-FDA5-4DDA-9D3A-33526FE93060}"/>
    <cellStyle name="Normal 5 4 3 2 2 2 2" xfId="10977" xr:uid="{4730CCEB-C3F9-4EEF-BBFD-60F6D51C9CBC}"/>
    <cellStyle name="Normal 5 4 3 2 2 3" xfId="8167" xr:uid="{09900274-293A-4053-ACDA-A377F6147A11}"/>
    <cellStyle name="Normal 5 4 3 2 3" xfId="3940" xr:uid="{1667F6DA-774C-431B-A2D3-550EDF8FADC3}"/>
    <cellStyle name="Normal 5 4 3 2 3 2" xfId="9576" xr:uid="{5C3F8C03-55FE-4712-B5FD-E9CBE90BF84D}"/>
    <cellStyle name="Normal 5 4 3 2 4" xfId="6766" xr:uid="{A6BADBC6-AD30-4E91-8340-FE004E120584}"/>
    <cellStyle name="Normal 5 4 3 3" xfId="1835" xr:uid="{7B5596D1-C799-4F84-B299-6E23AA1D2B49}"/>
    <cellStyle name="Normal 5 4 3 3 2" xfId="4645" xr:uid="{50A33F9B-845B-4AB6-A8CC-AC97D3E8022F}"/>
    <cellStyle name="Normal 5 4 3 3 2 2" xfId="10281" xr:uid="{80ED6A0E-C0F4-466B-BBFE-FD8DDFD38ECE}"/>
    <cellStyle name="Normal 5 4 3 3 3" xfId="7471" xr:uid="{0386E11B-6367-493F-9B71-FE576D0D292A}"/>
    <cellStyle name="Normal 5 4 3 4" xfId="3244" xr:uid="{478696BB-AAED-4105-BA26-BECBF2733160}"/>
    <cellStyle name="Normal 5 4 3 4 2" xfId="8880" xr:uid="{4CC9EF95-5FB6-4C39-B07B-7453AFC82FBF}"/>
    <cellStyle name="Normal 5 4 3 5" xfId="6070" xr:uid="{30F77D36-8F76-43CB-9434-5596338FE3C9}"/>
    <cellStyle name="Normal 5 4 4" xfId="786" xr:uid="{5DA705CE-4AED-420A-8B9E-08046F993651}"/>
    <cellStyle name="Normal 5 4 4 2" xfId="2187" xr:uid="{D26EE691-66C5-4F50-9319-DC92AD56734F}"/>
    <cellStyle name="Normal 5 4 4 2 2" xfId="4997" xr:uid="{BAED08AA-DF73-4DB1-80A0-D5B5C227539A}"/>
    <cellStyle name="Normal 5 4 4 2 2 2" xfId="10633" xr:uid="{CE60F634-9FE2-4BFC-B267-04B5398A3255}"/>
    <cellStyle name="Normal 5 4 4 2 3" xfId="7823" xr:uid="{F2FB16DC-BE49-4E17-AAA1-2D86B7D4292D}"/>
    <cellStyle name="Normal 5 4 4 3" xfId="3596" xr:uid="{87B29959-935B-4F75-8059-E5F53C8453D2}"/>
    <cellStyle name="Normal 5 4 4 3 2" xfId="9232" xr:uid="{E3F721FA-53A5-4723-95D9-AF127402EB3E}"/>
    <cellStyle name="Normal 5 4 4 4" xfId="6422" xr:uid="{F011E74E-D98F-4694-99F0-21107501D81C}"/>
    <cellStyle name="Normal 5 4 5" xfId="1491" xr:uid="{E798565B-5FEA-4558-96DC-6D636474C562}"/>
    <cellStyle name="Normal 5 4 5 2" xfId="4301" xr:uid="{793BB794-E62E-4C94-B98E-D00F5E05D040}"/>
    <cellStyle name="Normal 5 4 5 2 2" xfId="9937" xr:uid="{AEA8C801-3DB5-402A-BE10-FBB3F470ED88}"/>
    <cellStyle name="Normal 5 4 5 3" xfId="7127" xr:uid="{A9B0B5D1-7E0A-4804-9A25-EDF7A495361A}"/>
    <cellStyle name="Normal 5 4 6" xfId="2900" xr:uid="{BFB77C37-A4D0-4CD4-B599-1AACE3E652DE}"/>
    <cellStyle name="Normal 5 4 6 2" xfId="8536" xr:uid="{A5F758C2-F243-49D1-88D4-070B785F84DA}"/>
    <cellStyle name="Normal 5 4 7" xfId="5726" xr:uid="{584D6CB8-0A0D-4679-9807-F4146E1A08DA}"/>
    <cellStyle name="Normal 5 5" xfId="182" xr:uid="{C9AC2ED1-9D8F-4461-831D-4383FBB0A97F}"/>
    <cellStyle name="Normal 5 5 2" xfId="526" xr:uid="{6FF93CB5-17AD-418A-B7FF-3029F11FE554}"/>
    <cellStyle name="Normal 5 5 2 2" xfId="1222" xr:uid="{11BB9F12-A417-4E54-A20F-06824270CF9C}"/>
    <cellStyle name="Normal 5 5 2 2 2" xfId="2623" xr:uid="{336F3980-5EDB-4A94-8C04-82DF35751FF2}"/>
    <cellStyle name="Normal 5 5 2 2 2 2" xfId="5433" xr:uid="{D7DF0C12-8D65-41FC-A6E8-A5539466C161}"/>
    <cellStyle name="Normal 5 5 2 2 2 2 2" xfId="11069" xr:uid="{52063975-839C-4541-8F2C-44A1B033A130}"/>
    <cellStyle name="Normal 5 5 2 2 2 3" xfId="8259" xr:uid="{F67194A3-69D1-4689-8C50-E211514D1516}"/>
    <cellStyle name="Normal 5 5 2 2 3" xfId="4032" xr:uid="{3C922F9F-BA7A-4A31-99F2-064804FA0640}"/>
    <cellStyle name="Normal 5 5 2 2 3 2" xfId="9668" xr:uid="{96EB9CF1-E4B4-4BAC-A6CA-1C8AE074F9D7}"/>
    <cellStyle name="Normal 5 5 2 2 4" xfId="6858" xr:uid="{8349177C-96C1-4225-B923-FA102F1F4F54}"/>
    <cellStyle name="Normal 5 5 2 3" xfId="1927" xr:uid="{F725808D-24B6-4356-9748-13D4B63BA1C7}"/>
    <cellStyle name="Normal 5 5 2 3 2" xfId="4737" xr:uid="{60C5CB55-D958-4DFF-9053-2240ECB373D7}"/>
    <cellStyle name="Normal 5 5 2 3 2 2" xfId="10373" xr:uid="{70312403-D369-468D-AC71-6557EE49C27B}"/>
    <cellStyle name="Normal 5 5 2 3 3" xfId="7563" xr:uid="{7E57E053-D08B-4EAC-A224-22F741A6DDE0}"/>
    <cellStyle name="Normal 5 5 2 4" xfId="3336" xr:uid="{608E3DE5-E257-417B-A5E6-3C2BC808646E}"/>
    <cellStyle name="Normal 5 5 2 4 2" xfId="8972" xr:uid="{6D4BC30D-5622-45EA-8A34-BF4EF5AFA05F}"/>
    <cellStyle name="Normal 5 5 2 5" xfId="6162" xr:uid="{8B8FC6C5-43B3-4D09-AA18-B1A05E5610A5}"/>
    <cellStyle name="Normal 5 5 3" xfId="878" xr:uid="{E2D6081F-D77D-4A62-BAB2-6C7E101852B2}"/>
    <cellStyle name="Normal 5 5 3 2" xfId="2279" xr:uid="{EFA20C21-37B6-4177-AC9F-5B5BF5FD0CB6}"/>
    <cellStyle name="Normal 5 5 3 2 2" xfId="5089" xr:uid="{B209C0F4-7390-4037-B320-CA0433674245}"/>
    <cellStyle name="Normal 5 5 3 2 2 2" xfId="10725" xr:uid="{5752C354-512A-4695-9E6F-602307485151}"/>
    <cellStyle name="Normal 5 5 3 2 3" xfId="7915" xr:uid="{19149631-EB6A-4EDE-B5D2-10C7143690A3}"/>
    <cellStyle name="Normal 5 5 3 3" xfId="3688" xr:uid="{AF2DBD09-B182-42BF-8319-36F39EBC5D8C}"/>
    <cellStyle name="Normal 5 5 3 3 2" xfId="9324" xr:uid="{87DB24D6-A62E-48C8-8EF6-4AF2F24756F6}"/>
    <cellStyle name="Normal 5 5 3 4" xfId="6514" xr:uid="{2482A193-DAA5-4AD7-9D5E-10DF570E6C0A}"/>
    <cellStyle name="Normal 5 5 4" xfId="1583" xr:uid="{2A65D27A-D336-4368-B37B-102BE85A1E52}"/>
    <cellStyle name="Normal 5 5 4 2" xfId="4393" xr:uid="{D76970B1-028D-4A29-B83C-BC69321F2A8F}"/>
    <cellStyle name="Normal 5 5 4 2 2" xfId="10029" xr:uid="{A24EDB9B-5DE0-4B81-A6D8-5D0EE68B6F49}"/>
    <cellStyle name="Normal 5 5 4 3" xfId="7219" xr:uid="{C93B4A6A-87C4-4B42-874A-FEF045A2138C}"/>
    <cellStyle name="Normal 5 5 5" xfId="2992" xr:uid="{E704697A-1C6E-41CB-A2D7-EF1EFA4445EA}"/>
    <cellStyle name="Normal 5 5 5 2" xfId="8628" xr:uid="{A5E7C293-8A0E-423D-8C34-18772C14567C}"/>
    <cellStyle name="Normal 5 5 6" xfId="5818" xr:uid="{496E1FB5-F3C0-4733-9517-71B06F801DD8}"/>
    <cellStyle name="Normal 5 6" xfId="354" xr:uid="{40FE72B1-ADE4-438A-8008-B9DE0B9FC51D}"/>
    <cellStyle name="Normal 5 6 2" xfId="1050" xr:uid="{D86A0E3B-DAE8-4559-9377-CB0991EE5CC1}"/>
    <cellStyle name="Normal 5 6 2 2" xfId="2451" xr:uid="{B3B059E2-E49B-4B03-88FD-1E76E178851D}"/>
    <cellStyle name="Normal 5 6 2 2 2" xfId="5261" xr:uid="{7DE3B85B-D60F-464F-9CB6-172DAE1774A9}"/>
    <cellStyle name="Normal 5 6 2 2 2 2" xfId="10897" xr:uid="{2813BFAB-0135-40EE-8249-753BD9B87FE6}"/>
    <cellStyle name="Normal 5 6 2 2 3" xfId="8087" xr:uid="{A375B7B4-5303-46AC-B8E4-695671F08C6B}"/>
    <cellStyle name="Normal 5 6 2 3" xfId="3860" xr:uid="{C637F972-5708-4761-8E11-B8DFE4A2DA80}"/>
    <cellStyle name="Normal 5 6 2 3 2" xfId="9496" xr:uid="{180FEEEC-020C-491A-A929-BA8BE0581774}"/>
    <cellStyle name="Normal 5 6 2 4" xfId="6686" xr:uid="{A410B3E4-4471-4C24-B22C-440A8B7C668E}"/>
    <cellStyle name="Normal 5 6 3" xfId="1755" xr:uid="{78480E99-3DE2-4708-BECF-70E3CAF0C776}"/>
    <cellStyle name="Normal 5 6 3 2" xfId="4565" xr:uid="{FB9D59AC-7825-46B5-99DC-93752A1DCC87}"/>
    <cellStyle name="Normal 5 6 3 2 2" xfId="10201" xr:uid="{592D32D0-ECDD-4C57-A44D-111FC3A3D123}"/>
    <cellStyle name="Normal 5 6 3 3" xfId="7391" xr:uid="{87A8AB2F-CEA4-4480-B4D3-46B0860284DA}"/>
    <cellStyle name="Normal 5 6 4" xfId="3164" xr:uid="{F0C2673B-80EF-4AA1-BB1B-F470F7DA4F83}"/>
    <cellStyle name="Normal 5 6 4 2" xfId="8800" xr:uid="{6F126D54-C994-441F-8FBB-CECB4CDF0939}"/>
    <cellStyle name="Normal 5 6 5" xfId="5990" xr:uid="{F8D8C9DA-552B-4CB4-B3CD-161BFC474C73}"/>
    <cellStyle name="Normal 5 7" xfId="706" xr:uid="{CFEEF1A4-762F-435E-A5B9-10976E966C82}"/>
    <cellStyle name="Normal 5 7 2" xfId="2107" xr:uid="{97C15E0D-3E18-4608-A2C6-DF1C55CCB163}"/>
    <cellStyle name="Normal 5 7 2 2" xfId="4917" xr:uid="{1EB7F713-BFB5-4FBF-8CBA-171FC6DA065D}"/>
    <cellStyle name="Normal 5 7 2 2 2" xfId="10553" xr:uid="{710BBECB-F46D-4F1C-9E43-4271E24A2685}"/>
    <cellStyle name="Normal 5 7 2 3" xfId="7743" xr:uid="{85D8F683-BDA4-4826-8C6A-48D3D164D00A}"/>
    <cellStyle name="Normal 5 7 3" xfId="3516" xr:uid="{E4415E13-F226-4E9F-B189-9980E1C798E7}"/>
    <cellStyle name="Normal 5 7 3 2" xfId="9152" xr:uid="{5CDB984C-D165-46B9-A252-F0180838C010}"/>
    <cellStyle name="Normal 5 7 4" xfId="6342" xr:uid="{5A5F1421-4164-48FD-838E-C6F800BDCB0A}"/>
    <cellStyle name="Normal 5 8" xfId="1411" xr:uid="{B65F0194-1D3C-4D86-8656-0CFA8AE91DB1}"/>
    <cellStyle name="Normal 5 8 2" xfId="4221" xr:uid="{ABE9EB1D-52EA-4021-AAD5-457D28CF7D21}"/>
    <cellStyle name="Normal 5 8 2 2" xfId="9857" xr:uid="{E7900129-B9DE-4B90-989D-BE61771EECB0}"/>
    <cellStyle name="Normal 5 8 3" xfId="7047" xr:uid="{78CB595F-DDF5-4A7E-B0E8-5C903B79F9B1}"/>
    <cellStyle name="Normal 5 9" xfId="2820" xr:uid="{5572EDC4-884F-4224-A8F3-A27B18D44880}"/>
    <cellStyle name="Normal 5 9 2" xfId="8456" xr:uid="{6D1C1A90-CA89-4BB0-9CD6-7B7D0CFB76A9}"/>
    <cellStyle name="Normal 50" xfId="11272" xr:uid="{818C9398-B464-49E4-B026-E878B17C18E2}"/>
    <cellStyle name="Normal 51" xfId="11273" xr:uid="{91EF92AF-AD2D-4DCC-B553-B0F2E9056000}"/>
    <cellStyle name="Normal 52" xfId="11274" xr:uid="{083B6E1D-19AF-4C93-B0F3-52AFB5425BCB}"/>
    <cellStyle name="Normal 53" xfId="11275" xr:uid="{2D9947A2-6915-4F4F-B4B7-07249216C009}"/>
    <cellStyle name="Normal 54" xfId="11276" xr:uid="{E73EBBD0-550E-477C-A8D6-CC6EA8C275F2}"/>
    <cellStyle name="Normal 55" xfId="11277" xr:uid="{58609ED8-FC56-40E4-99CC-4D17D14FB2AD}"/>
    <cellStyle name="Normal 56" xfId="11278" xr:uid="{692FBB82-0B19-4033-A8B2-E14DAA7B6AFA}"/>
    <cellStyle name="Normal 57" xfId="11280" xr:uid="{B27C647B-80CA-4C21-966B-E0029F0B27A1}"/>
    <cellStyle name="Normal 58" xfId="11281" xr:uid="{392DEDF3-605B-4CA6-8A83-6EEA85587C42}"/>
    <cellStyle name="Normal 59" xfId="11282" xr:uid="{FB51410A-C491-4CD8-B3F3-C99409109B98}"/>
    <cellStyle name="Normal 6" xfId="11" xr:uid="{68B0C794-9762-4F6D-A0EB-6E1538E60983}"/>
    <cellStyle name="Normal 6 10" xfId="5647" xr:uid="{71880CAB-5685-4A49-B6F2-D8E75F69BC46}"/>
    <cellStyle name="Normal 6 2" xfId="23" xr:uid="{3AB9D7A8-E364-47A1-8BC8-54207B49FADD}"/>
    <cellStyle name="Normal 6 2 2" xfId="55" xr:uid="{3547903A-5AB9-45E3-B2FD-FA0A01B499DD}"/>
    <cellStyle name="Normal 6 2 2 2" xfId="135" xr:uid="{E44D0E01-FB24-4935-BEFE-EA4FD5D59807}"/>
    <cellStyle name="Normal 6 2 2 2 2" xfId="307" xr:uid="{33E638EE-BC5F-4041-8D96-FD6CE48EA9E2}"/>
    <cellStyle name="Normal 6 2 2 2 2 2" xfId="651" xr:uid="{CE079D6F-D774-4B6A-A541-AB419D379707}"/>
    <cellStyle name="Normal 6 2 2 2 2 2 2" xfId="1347" xr:uid="{127FB265-6E9A-4CCB-AFC9-FF8DBD2F02D1}"/>
    <cellStyle name="Normal 6 2 2 2 2 2 2 2" xfId="2748" xr:uid="{F2D952E1-A383-457C-972F-79959CF7F681}"/>
    <cellStyle name="Normal 6 2 2 2 2 2 2 2 2" xfId="5558" xr:uid="{13A6133D-E6B0-4C52-95F2-CF5F684897EF}"/>
    <cellStyle name="Normal 6 2 2 2 2 2 2 2 2 2" xfId="11194" xr:uid="{9A1AB307-BB6B-4E8F-92D4-CA39EB007177}"/>
    <cellStyle name="Normal 6 2 2 2 2 2 2 2 3" xfId="8384" xr:uid="{E4EAEA1F-7FBF-4269-A3ED-0AA626B63B67}"/>
    <cellStyle name="Normal 6 2 2 2 2 2 2 3" xfId="4157" xr:uid="{511D8F11-A5AC-4ADD-A449-EC8CAEDDBFF0}"/>
    <cellStyle name="Normal 6 2 2 2 2 2 2 3 2" xfId="9793" xr:uid="{ECF738FE-D037-482E-B084-96C2A906A436}"/>
    <cellStyle name="Normal 6 2 2 2 2 2 2 4" xfId="6983" xr:uid="{3ECE7D2D-D042-4D74-9425-BC6EB6EB8D8E}"/>
    <cellStyle name="Normal 6 2 2 2 2 2 3" xfId="2052" xr:uid="{78765AF7-6769-4988-8378-EA48D9D0EA5D}"/>
    <cellStyle name="Normal 6 2 2 2 2 2 3 2" xfId="4862" xr:uid="{8B3F5C66-429A-4C77-B3FC-71E6A2EB68CD}"/>
    <cellStyle name="Normal 6 2 2 2 2 2 3 2 2" xfId="10498" xr:uid="{28728F99-347C-4ED4-A05B-820A5BB31FFF}"/>
    <cellStyle name="Normal 6 2 2 2 2 2 3 3" xfId="7688" xr:uid="{1D5CC733-6578-4857-8A38-DABD973F3532}"/>
    <cellStyle name="Normal 6 2 2 2 2 2 4" xfId="3461" xr:uid="{80D26314-EC4C-4B64-98C1-7E34A7A901FF}"/>
    <cellStyle name="Normal 6 2 2 2 2 2 4 2" xfId="9097" xr:uid="{29745345-C9A9-4BC9-A922-43D7ACD428CB}"/>
    <cellStyle name="Normal 6 2 2 2 2 2 5" xfId="6287" xr:uid="{56DDFFC6-0583-4277-A7BF-4348BF854B3B}"/>
    <cellStyle name="Normal 6 2 2 2 2 3" xfId="1003" xr:uid="{09B260E6-1809-4B4A-9947-B0869DCBD73E}"/>
    <cellStyle name="Normal 6 2 2 2 2 3 2" xfId="2404" xr:uid="{A40333F8-5596-4842-84C2-ACFCFD649496}"/>
    <cellStyle name="Normal 6 2 2 2 2 3 2 2" xfId="5214" xr:uid="{A95EA284-D6DE-4B26-8F9E-14EDDBFD40EE}"/>
    <cellStyle name="Normal 6 2 2 2 2 3 2 2 2" xfId="10850" xr:uid="{4CE1C23C-9CB9-4AD8-B178-F6B13267BF4D}"/>
    <cellStyle name="Normal 6 2 2 2 2 3 2 3" xfId="8040" xr:uid="{6D9286B1-5CC9-4984-BFFD-3CA2236DA859}"/>
    <cellStyle name="Normal 6 2 2 2 2 3 3" xfId="3813" xr:uid="{92013A64-0C89-4BBB-B1C8-DA03285FF135}"/>
    <cellStyle name="Normal 6 2 2 2 2 3 3 2" xfId="9449" xr:uid="{335D1D82-28EF-4A5F-BC01-C365FFEFF817}"/>
    <cellStyle name="Normal 6 2 2 2 2 3 4" xfId="6639" xr:uid="{94FAF531-DB41-4FC4-AD43-368CA695A62C}"/>
    <cellStyle name="Normal 6 2 2 2 2 4" xfId="1708" xr:uid="{EA0884DF-ED69-45E9-9677-F1BEA3E264EA}"/>
    <cellStyle name="Normal 6 2 2 2 2 4 2" xfId="4518" xr:uid="{AA0213E7-E566-49C0-B458-D7F6108C0FE9}"/>
    <cellStyle name="Normal 6 2 2 2 2 4 2 2" xfId="10154" xr:uid="{6BC1945B-64FA-48BB-9F42-7C126FE68C88}"/>
    <cellStyle name="Normal 6 2 2 2 2 4 3" xfId="7344" xr:uid="{22BE1BC5-ED0A-4206-AD66-26CFF6BB3184}"/>
    <cellStyle name="Normal 6 2 2 2 2 5" xfId="3117" xr:uid="{08A20E46-69C6-44ED-955F-47F78064362A}"/>
    <cellStyle name="Normal 6 2 2 2 2 5 2" xfId="8753" xr:uid="{BE444F86-4A09-4340-A566-AD53C28AEB56}"/>
    <cellStyle name="Normal 6 2 2 2 2 6" xfId="5943" xr:uid="{EED58443-9B67-40DB-9B73-004269F5413C}"/>
    <cellStyle name="Normal 6 2 2 2 3" xfId="479" xr:uid="{321041D1-56F4-42D3-A0CF-24DC112E1B11}"/>
    <cellStyle name="Normal 6 2 2 2 3 2" xfId="1175" xr:uid="{EF5BCD72-DC9F-48B8-BE48-463588A832FB}"/>
    <cellStyle name="Normal 6 2 2 2 3 2 2" xfId="2576" xr:uid="{9AF8A62D-76D5-41D7-AD1A-079CD4E1736D}"/>
    <cellStyle name="Normal 6 2 2 2 3 2 2 2" xfId="5386" xr:uid="{241C06CB-3307-4C04-823F-F98EA7CA95D2}"/>
    <cellStyle name="Normal 6 2 2 2 3 2 2 2 2" xfId="11022" xr:uid="{6DF72D5D-C237-4BA8-9EB7-CB395C9827FC}"/>
    <cellStyle name="Normal 6 2 2 2 3 2 2 3" xfId="8212" xr:uid="{FCDDB91B-DE49-4FE2-A44F-4217F5A7F3D5}"/>
    <cellStyle name="Normal 6 2 2 2 3 2 3" xfId="3985" xr:uid="{F88704F0-C170-4523-BAE9-4BD973FC0100}"/>
    <cellStyle name="Normal 6 2 2 2 3 2 3 2" xfId="9621" xr:uid="{B1E0B388-AE67-4D12-9710-9BC37742377A}"/>
    <cellStyle name="Normal 6 2 2 2 3 2 4" xfId="6811" xr:uid="{8127B5BD-38B9-4E2F-A289-4FEC2A053893}"/>
    <cellStyle name="Normal 6 2 2 2 3 3" xfId="1880" xr:uid="{694ED40E-1EDD-45E4-815E-896927962810}"/>
    <cellStyle name="Normal 6 2 2 2 3 3 2" xfId="4690" xr:uid="{3B41BBDA-239D-43C3-9630-5909CD416DD9}"/>
    <cellStyle name="Normal 6 2 2 2 3 3 2 2" xfId="10326" xr:uid="{2248019B-A618-4D20-9BC0-54F795A767EE}"/>
    <cellStyle name="Normal 6 2 2 2 3 3 3" xfId="7516" xr:uid="{39CEE0AD-63BA-4108-B35E-F5AFC844C757}"/>
    <cellStyle name="Normal 6 2 2 2 3 4" xfId="3289" xr:uid="{27033B83-B939-4F30-8013-253EB55989D6}"/>
    <cellStyle name="Normal 6 2 2 2 3 4 2" xfId="8925" xr:uid="{600259FC-356E-4280-A8C9-7FECA2D325F3}"/>
    <cellStyle name="Normal 6 2 2 2 3 5" xfId="6115" xr:uid="{3F79DD84-9780-4ABD-AC1E-F1959F04D0FC}"/>
    <cellStyle name="Normal 6 2 2 2 4" xfId="831" xr:uid="{B0E45136-F9D7-4040-B71E-B4AE49DBEF0F}"/>
    <cellStyle name="Normal 6 2 2 2 4 2" xfId="2232" xr:uid="{3AEF8148-E014-497A-A47A-69EBD372B597}"/>
    <cellStyle name="Normal 6 2 2 2 4 2 2" xfId="5042" xr:uid="{F2F85B4E-CDB4-412F-8130-127A7A768BCC}"/>
    <cellStyle name="Normal 6 2 2 2 4 2 2 2" xfId="10678" xr:uid="{2816EC12-B42E-42B4-ADC5-E8D31158463F}"/>
    <cellStyle name="Normal 6 2 2 2 4 2 3" xfId="7868" xr:uid="{38F507D6-D457-437C-A02A-9C3B45A9ACC7}"/>
    <cellStyle name="Normal 6 2 2 2 4 3" xfId="3641" xr:uid="{D15DB615-20BC-40E2-B053-B2F9C298FD4D}"/>
    <cellStyle name="Normal 6 2 2 2 4 3 2" xfId="9277" xr:uid="{ACBC2191-4F27-4255-B2E0-29E37E477FE7}"/>
    <cellStyle name="Normal 6 2 2 2 4 4" xfId="6467" xr:uid="{99E17517-EE95-46D9-AB23-CCC97610A934}"/>
    <cellStyle name="Normal 6 2 2 2 5" xfId="1536" xr:uid="{7660C1DE-61CB-450C-9D89-3007915ECCBA}"/>
    <cellStyle name="Normal 6 2 2 2 5 2" xfId="4346" xr:uid="{6385910A-C501-4A9C-8067-6927B3E66F01}"/>
    <cellStyle name="Normal 6 2 2 2 5 2 2" xfId="9982" xr:uid="{6AD9A22C-0F16-4027-9615-4813C0F2AF2E}"/>
    <cellStyle name="Normal 6 2 2 2 5 3" xfId="7172" xr:uid="{A583D0D9-6DA5-4290-8263-D560814355A0}"/>
    <cellStyle name="Normal 6 2 2 2 6" xfId="2945" xr:uid="{DC777F4E-9C2F-4C25-B9D2-9CF918674BE7}"/>
    <cellStyle name="Normal 6 2 2 2 6 2" xfId="8581" xr:uid="{93DE9497-3A98-463D-8EE8-A5DD0AFD08FC}"/>
    <cellStyle name="Normal 6 2 2 2 7" xfId="5771" xr:uid="{69A34435-B3A4-4268-9CA7-5C8927FCCDBE}"/>
    <cellStyle name="Normal 6 2 2 3" xfId="227" xr:uid="{252FCA46-1CE8-4645-BA82-76D3E2C6DDA9}"/>
    <cellStyle name="Normal 6 2 2 3 2" xfId="571" xr:uid="{5F49E1A8-B98F-4328-A9B3-9EFF71A9734D}"/>
    <cellStyle name="Normal 6 2 2 3 2 2" xfId="1267" xr:uid="{6DAC1850-7D39-4FAD-BEB8-CC3A2C5CE77B}"/>
    <cellStyle name="Normal 6 2 2 3 2 2 2" xfId="2668" xr:uid="{9F395063-C826-4C05-9651-70E7E410198A}"/>
    <cellStyle name="Normal 6 2 2 3 2 2 2 2" xfId="5478" xr:uid="{49FCF4B9-6BC8-4500-9EF1-052A3B3545E1}"/>
    <cellStyle name="Normal 6 2 2 3 2 2 2 2 2" xfId="11114" xr:uid="{8F93ED57-63E7-4D29-B4BF-79A51FD3A79B}"/>
    <cellStyle name="Normal 6 2 2 3 2 2 2 3" xfId="8304" xr:uid="{F48DCAAA-BE8A-4F5F-B784-69C529B7A4BB}"/>
    <cellStyle name="Normal 6 2 2 3 2 2 3" xfId="4077" xr:uid="{AA276D08-2FC5-4AC8-A27E-A4DF8E67D6C5}"/>
    <cellStyle name="Normal 6 2 2 3 2 2 3 2" xfId="9713" xr:uid="{C83AB9F1-73AB-4479-8AAA-9E95F0A834D9}"/>
    <cellStyle name="Normal 6 2 2 3 2 2 4" xfId="6903" xr:uid="{22E3097E-B43F-4C58-852C-20F0C670FFA0}"/>
    <cellStyle name="Normal 6 2 2 3 2 3" xfId="1972" xr:uid="{382F90EC-99D0-483A-A0B9-38A111DECF2A}"/>
    <cellStyle name="Normal 6 2 2 3 2 3 2" xfId="4782" xr:uid="{0F86C446-6FFD-4CD3-B5E9-D43ADAFE56B2}"/>
    <cellStyle name="Normal 6 2 2 3 2 3 2 2" xfId="10418" xr:uid="{FA527002-4690-4073-AB7F-E65C80A2EA6F}"/>
    <cellStyle name="Normal 6 2 2 3 2 3 3" xfId="7608" xr:uid="{CE9525CC-9F49-4B04-A4F5-ECE862F761FA}"/>
    <cellStyle name="Normal 6 2 2 3 2 4" xfId="3381" xr:uid="{DF44A2A5-5F6F-4082-96AE-613796D1D44A}"/>
    <cellStyle name="Normal 6 2 2 3 2 4 2" xfId="9017" xr:uid="{66ADD3DF-4163-4F3A-973A-DD78E30A1A39}"/>
    <cellStyle name="Normal 6 2 2 3 2 5" xfId="6207" xr:uid="{B1590B9D-4E77-4327-BD86-4348E2937C3A}"/>
    <cellStyle name="Normal 6 2 2 3 3" xfId="923" xr:uid="{00E74CAF-8775-4F02-9353-A25F9337639A}"/>
    <cellStyle name="Normal 6 2 2 3 3 2" xfId="2324" xr:uid="{E86D3A33-9B34-4A23-BF3D-0AB3F28D6F98}"/>
    <cellStyle name="Normal 6 2 2 3 3 2 2" xfId="5134" xr:uid="{FD599718-6BFB-4160-8544-7578EE0438EE}"/>
    <cellStyle name="Normal 6 2 2 3 3 2 2 2" xfId="10770" xr:uid="{0787A7FD-E527-4D81-B684-2639CDA25D17}"/>
    <cellStyle name="Normal 6 2 2 3 3 2 3" xfId="7960" xr:uid="{087B0BFA-90AD-40FC-B32F-9DA76E7AEF32}"/>
    <cellStyle name="Normal 6 2 2 3 3 3" xfId="3733" xr:uid="{F7B091E4-A7DF-41B4-9EE4-01E39E30B555}"/>
    <cellStyle name="Normal 6 2 2 3 3 3 2" xfId="9369" xr:uid="{02FBD281-2D25-4EE5-92E1-304D529A643C}"/>
    <cellStyle name="Normal 6 2 2 3 3 4" xfId="6559" xr:uid="{4A71F109-BCEA-45BB-BF70-BE7C785DF4B7}"/>
    <cellStyle name="Normal 6 2 2 3 4" xfId="1628" xr:uid="{EC13E110-BE9E-43DD-802E-68CA0D3F6EE3}"/>
    <cellStyle name="Normal 6 2 2 3 4 2" xfId="4438" xr:uid="{D92548FB-07E9-4C3B-9075-AE2B3E8449C8}"/>
    <cellStyle name="Normal 6 2 2 3 4 2 2" xfId="10074" xr:uid="{CDC092A5-8346-4D73-8C4D-6C19CC559A8F}"/>
    <cellStyle name="Normal 6 2 2 3 4 3" xfId="7264" xr:uid="{29202A1A-8F65-426C-BBC2-7D58E06FEA7D}"/>
    <cellStyle name="Normal 6 2 2 3 5" xfId="3037" xr:uid="{A08ACCCD-9708-4BC9-913A-4D0F6CC63AA4}"/>
    <cellStyle name="Normal 6 2 2 3 5 2" xfId="8673" xr:uid="{94249A37-BC9A-496A-98B2-F50D9BC3C9DB}"/>
    <cellStyle name="Normal 6 2 2 3 6" xfId="5863" xr:uid="{D4434A8F-8A51-46A4-8EB3-741C7B58C84C}"/>
    <cellStyle name="Normal 6 2 2 4" xfId="399" xr:uid="{40AE760D-8AFE-4F69-832C-BF3A04C27213}"/>
    <cellStyle name="Normal 6 2 2 4 2" xfId="1095" xr:uid="{99012407-5BE7-4C3E-A61B-122702EA6D66}"/>
    <cellStyle name="Normal 6 2 2 4 2 2" xfId="2496" xr:uid="{611E3770-A484-495B-8929-52333EFD902B}"/>
    <cellStyle name="Normal 6 2 2 4 2 2 2" xfId="5306" xr:uid="{3C57B8BB-A20E-4051-B78B-080A22595ECF}"/>
    <cellStyle name="Normal 6 2 2 4 2 2 2 2" xfId="10942" xr:uid="{FB49DAC3-A9B8-4938-AFEB-039FF3844DAB}"/>
    <cellStyle name="Normal 6 2 2 4 2 2 3" xfId="8132" xr:uid="{084376BB-E44C-47B7-9DAC-E933AD21968C}"/>
    <cellStyle name="Normal 6 2 2 4 2 3" xfId="3905" xr:uid="{D91671DE-0E69-48F4-A827-9177CE32F0E4}"/>
    <cellStyle name="Normal 6 2 2 4 2 3 2" xfId="9541" xr:uid="{95234471-4823-4891-BA00-F1A465AB77C5}"/>
    <cellStyle name="Normal 6 2 2 4 2 4" xfId="6731" xr:uid="{33F13114-B712-4609-91B8-C8B3FCF61169}"/>
    <cellStyle name="Normal 6 2 2 4 3" xfId="1800" xr:uid="{D1571F03-6677-40B8-9BC4-FC0F2924B555}"/>
    <cellStyle name="Normal 6 2 2 4 3 2" xfId="4610" xr:uid="{D28B9BC0-228E-4E4F-97A2-FABDB7E5ED9B}"/>
    <cellStyle name="Normal 6 2 2 4 3 2 2" xfId="10246" xr:uid="{4822DCBA-B18D-4B34-931A-333D66B59F74}"/>
    <cellStyle name="Normal 6 2 2 4 3 3" xfId="7436" xr:uid="{0431F443-DC89-439D-94C4-85DC118391AF}"/>
    <cellStyle name="Normal 6 2 2 4 4" xfId="3209" xr:uid="{A6924248-ECB3-4F07-AF7B-58240C712EE5}"/>
    <cellStyle name="Normal 6 2 2 4 4 2" xfId="8845" xr:uid="{71E082EC-21B5-44EF-97B7-8A0457529229}"/>
    <cellStyle name="Normal 6 2 2 4 5" xfId="6035" xr:uid="{E4ECB000-4C2E-4395-9D86-8F8AD9E65655}"/>
    <cellStyle name="Normal 6 2 2 5" xfId="751" xr:uid="{18DB5AD7-5254-4EC6-B835-189826747390}"/>
    <cellStyle name="Normal 6 2 2 5 2" xfId="2152" xr:uid="{E5415214-E7B3-44FB-8A30-25006687D6B5}"/>
    <cellStyle name="Normal 6 2 2 5 2 2" xfId="4962" xr:uid="{5E8C304D-818F-4F70-8B8B-313BA720A515}"/>
    <cellStyle name="Normal 6 2 2 5 2 2 2" xfId="10598" xr:uid="{4A057D7D-2398-4737-B0E5-7D6B3AF64CA2}"/>
    <cellStyle name="Normal 6 2 2 5 2 3" xfId="7788" xr:uid="{9BDE6828-D221-40AA-8DE1-3E0F36B3064E}"/>
    <cellStyle name="Normal 6 2 2 5 3" xfId="3561" xr:uid="{1219547D-718F-4931-B26F-6E2653878D9C}"/>
    <cellStyle name="Normal 6 2 2 5 3 2" xfId="9197" xr:uid="{83CB219E-D12D-4778-9FB8-222A9F0184C7}"/>
    <cellStyle name="Normal 6 2 2 5 4" xfId="6387" xr:uid="{AA199094-4030-4174-8707-2CC2E112EA0B}"/>
    <cellStyle name="Normal 6 2 2 6" xfId="1456" xr:uid="{9FA39A0B-30DF-4055-B001-A8FA9FEC97CB}"/>
    <cellStyle name="Normal 6 2 2 6 2" xfId="4266" xr:uid="{C09C7412-7021-4B4E-BA07-45D7AB9E5AF4}"/>
    <cellStyle name="Normal 6 2 2 6 2 2" xfId="9902" xr:uid="{B8E518F6-6374-4082-A128-1B4212E60AF7}"/>
    <cellStyle name="Normal 6 2 2 6 3" xfId="7092" xr:uid="{BE8D01F4-7DBE-42E3-92D8-EAC2613C9C9E}"/>
    <cellStyle name="Normal 6 2 2 7" xfId="2865" xr:uid="{16DFA70F-6C53-4BFD-A484-C2868C94D662}"/>
    <cellStyle name="Normal 6 2 2 7 2" xfId="8501" xr:uid="{3BC4C39F-E521-4C4B-B1C2-84F5E9C3EFA7}"/>
    <cellStyle name="Normal 6 2 2 8" xfId="5691" xr:uid="{C924EF50-3EA8-4A1F-BF1B-C84405C2F0EF}"/>
    <cellStyle name="Normal 6 2 3" xfId="103" xr:uid="{B5B0A5C4-DB6C-4B3D-861F-A96A138A5FE5}"/>
    <cellStyle name="Normal 6 2 3 2" xfId="275" xr:uid="{6B79E62D-C8DA-4077-843E-AE2A83F5F7CB}"/>
    <cellStyle name="Normal 6 2 3 2 2" xfId="619" xr:uid="{74706BFA-A5E0-4809-A125-7E42249E3A45}"/>
    <cellStyle name="Normal 6 2 3 2 2 2" xfId="1315" xr:uid="{88F874D1-2428-4BCC-9487-A9BC5F3D77F1}"/>
    <cellStyle name="Normal 6 2 3 2 2 2 2" xfId="2716" xr:uid="{C0D95C2C-6414-48E8-A3F4-3BEF0841FD08}"/>
    <cellStyle name="Normal 6 2 3 2 2 2 2 2" xfId="5526" xr:uid="{3D8D9237-3BCF-477E-804F-3412E1FB6BBD}"/>
    <cellStyle name="Normal 6 2 3 2 2 2 2 2 2" xfId="11162" xr:uid="{7C44142E-A7FC-405D-98EA-E25D2C8D62F8}"/>
    <cellStyle name="Normal 6 2 3 2 2 2 2 3" xfId="8352" xr:uid="{B505BFEA-B3FD-43A2-A83D-8E36E98D0CC2}"/>
    <cellStyle name="Normal 6 2 3 2 2 2 3" xfId="4125" xr:uid="{4C0F3D97-AF6D-4E77-BCD6-66794A57E756}"/>
    <cellStyle name="Normal 6 2 3 2 2 2 3 2" xfId="9761" xr:uid="{636A15C1-BBEF-436A-AF8F-BA7D1F7CCF51}"/>
    <cellStyle name="Normal 6 2 3 2 2 2 4" xfId="6951" xr:uid="{EB8EA2E4-AB94-4617-98B3-1B9826EC4B0C}"/>
    <cellStyle name="Normal 6 2 3 2 2 3" xfId="2020" xr:uid="{95B69815-764F-461D-BDC8-4D93F83F9537}"/>
    <cellStyle name="Normal 6 2 3 2 2 3 2" xfId="4830" xr:uid="{854E6280-75B5-4699-87ED-304B2B66A7FA}"/>
    <cellStyle name="Normal 6 2 3 2 2 3 2 2" xfId="10466" xr:uid="{068D362C-C78F-4085-9FB3-33F7E545607F}"/>
    <cellStyle name="Normal 6 2 3 2 2 3 3" xfId="7656" xr:uid="{D944B57D-0628-4F08-94AE-66664873EC8A}"/>
    <cellStyle name="Normal 6 2 3 2 2 4" xfId="3429" xr:uid="{1B4D5146-F4D2-4E05-908E-1BC5833E96B1}"/>
    <cellStyle name="Normal 6 2 3 2 2 4 2" xfId="9065" xr:uid="{604A335E-50F1-46CF-9358-CC00F05775B1}"/>
    <cellStyle name="Normal 6 2 3 2 2 5" xfId="6255" xr:uid="{88D411D1-8E24-4BB7-AEFD-E423E5E7500D}"/>
    <cellStyle name="Normal 6 2 3 2 3" xfId="971" xr:uid="{27218F77-7464-4BC8-B484-4CD25CB95087}"/>
    <cellStyle name="Normal 6 2 3 2 3 2" xfId="2372" xr:uid="{87807AA7-451F-4BFB-8BA5-E68D2E05077B}"/>
    <cellStyle name="Normal 6 2 3 2 3 2 2" xfId="5182" xr:uid="{FA330D9F-3814-4D3A-A902-15B47F298506}"/>
    <cellStyle name="Normal 6 2 3 2 3 2 2 2" xfId="10818" xr:uid="{7A7442D2-5C6A-4C5E-853F-AC10361EA634}"/>
    <cellStyle name="Normal 6 2 3 2 3 2 3" xfId="8008" xr:uid="{98074878-3AF4-43D3-8CE2-0F9879ADA31E}"/>
    <cellStyle name="Normal 6 2 3 2 3 3" xfId="3781" xr:uid="{E0092615-D7FA-4E12-9281-38C8D4B3979B}"/>
    <cellStyle name="Normal 6 2 3 2 3 3 2" xfId="9417" xr:uid="{7142BC48-FFF9-42ED-9D71-08C055F99800}"/>
    <cellStyle name="Normal 6 2 3 2 3 4" xfId="6607" xr:uid="{A648486D-FCF8-455F-B1CA-B626AC9D873F}"/>
    <cellStyle name="Normal 6 2 3 2 4" xfId="1676" xr:uid="{C5D49381-DFD6-4313-9C28-DEFCEA271FFD}"/>
    <cellStyle name="Normal 6 2 3 2 4 2" xfId="4486" xr:uid="{AFB9BBF1-6183-40E2-97B8-2B707E4DC45A}"/>
    <cellStyle name="Normal 6 2 3 2 4 2 2" xfId="10122" xr:uid="{03AFDF40-81CE-4CAA-B8EE-0F9F8AC68EB1}"/>
    <cellStyle name="Normal 6 2 3 2 4 3" xfId="7312" xr:uid="{337555EC-ECA3-4ECD-884A-9B3238A3FE87}"/>
    <cellStyle name="Normal 6 2 3 2 5" xfId="3085" xr:uid="{9C74053E-11A0-4912-A32D-3D30EF42DA3F}"/>
    <cellStyle name="Normal 6 2 3 2 5 2" xfId="8721" xr:uid="{E0AB339B-7EBE-453C-BC8C-8049502FC953}"/>
    <cellStyle name="Normal 6 2 3 2 6" xfId="5911" xr:uid="{03B0B1AD-2DA7-499B-BEF1-7F104D0C7F48}"/>
    <cellStyle name="Normal 6 2 3 3" xfId="447" xr:uid="{02F91BCE-873E-456C-9BD7-67892CE6ABBB}"/>
    <cellStyle name="Normal 6 2 3 3 2" xfId="1143" xr:uid="{82276D7C-C39F-4A92-8A75-08810C76DBBF}"/>
    <cellStyle name="Normal 6 2 3 3 2 2" xfId="2544" xr:uid="{7F8A1B86-9861-475F-9420-0922D0CED9D3}"/>
    <cellStyle name="Normal 6 2 3 3 2 2 2" xfId="5354" xr:uid="{4935A381-3C83-4981-9B93-3D1A022F8D0F}"/>
    <cellStyle name="Normal 6 2 3 3 2 2 2 2" xfId="10990" xr:uid="{34789712-FF72-4CCC-A822-268221B2F2F7}"/>
    <cellStyle name="Normal 6 2 3 3 2 2 3" xfId="8180" xr:uid="{331CBC4D-2610-4427-9CEF-A2B24CEFA303}"/>
    <cellStyle name="Normal 6 2 3 3 2 3" xfId="3953" xr:uid="{5E07F29B-40EB-4762-8DDB-85DC26544A4A}"/>
    <cellStyle name="Normal 6 2 3 3 2 3 2" xfId="9589" xr:uid="{D6DD0307-29CA-48E3-B6C7-C1AFE9A07E44}"/>
    <cellStyle name="Normal 6 2 3 3 2 4" xfId="6779" xr:uid="{54A6A98A-81A0-4E5F-9383-4DF981C464D2}"/>
    <cellStyle name="Normal 6 2 3 3 3" xfId="1848" xr:uid="{A46210D4-F313-463F-9148-5CA5214AA938}"/>
    <cellStyle name="Normal 6 2 3 3 3 2" xfId="4658" xr:uid="{D5682274-FDB1-4487-8B40-1DAAEC801A66}"/>
    <cellStyle name="Normal 6 2 3 3 3 2 2" xfId="10294" xr:uid="{82F5F1A2-B85E-4302-BBF4-8A5C5D1906BA}"/>
    <cellStyle name="Normal 6 2 3 3 3 3" xfId="7484" xr:uid="{4CCCB880-13DF-4980-BEDD-EEDF82C7084B}"/>
    <cellStyle name="Normal 6 2 3 3 4" xfId="3257" xr:uid="{579E5EC1-30E3-4F45-9A82-BADDA952C66F}"/>
    <cellStyle name="Normal 6 2 3 3 4 2" xfId="8893" xr:uid="{63FE18A0-9E4B-4215-8C00-363F25774E93}"/>
    <cellStyle name="Normal 6 2 3 3 5" xfId="6083" xr:uid="{CF58FF0B-7E08-4C59-B7C2-3EBD732C1307}"/>
    <cellStyle name="Normal 6 2 3 4" xfId="799" xr:uid="{52257390-EF5A-4375-9B5B-E3E31ECEC675}"/>
    <cellStyle name="Normal 6 2 3 4 2" xfId="2200" xr:uid="{335A4B2E-C8B7-4993-970D-AEA27ECF1112}"/>
    <cellStyle name="Normal 6 2 3 4 2 2" xfId="5010" xr:uid="{2C0C3090-2959-459F-BDF2-472848BE8FAA}"/>
    <cellStyle name="Normal 6 2 3 4 2 2 2" xfId="10646" xr:uid="{621CC9E5-F177-4AF7-9582-B340A14AB9A5}"/>
    <cellStyle name="Normal 6 2 3 4 2 3" xfId="7836" xr:uid="{4BD48EE0-93F6-4EB8-AFDC-5DED1CA1F0E1}"/>
    <cellStyle name="Normal 6 2 3 4 3" xfId="3609" xr:uid="{13D670BF-F598-49D4-8F77-098AD810E0A3}"/>
    <cellStyle name="Normal 6 2 3 4 3 2" xfId="9245" xr:uid="{EA4EF4B8-07EA-44B8-BD11-CAE8618E643F}"/>
    <cellStyle name="Normal 6 2 3 4 4" xfId="6435" xr:uid="{7ABB71E2-740D-4E26-AD0F-1E959CC1D588}"/>
    <cellStyle name="Normal 6 2 3 5" xfId="1504" xr:uid="{CBC394CA-C6AB-44C8-A3B8-615AE60E9B0A}"/>
    <cellStyle name="Normal 6 2 3 5 2" xfId="4314" xr:uid="{CA313EB4-8D54-4967-8E71-A43D071C95C5}"/>
    <cellStyle name="Normal 6 2 3 5 2 2" xfId="9950" xr:uid="{36B429FB-EE84-4C94-AF5F-51DEA7D910BE}"/>
    <cellStyle name="Normal 6 2 3 5 3" xfId="7140" xr:uid="{FAB8F2CB-AFE7-412B-89EC-07E48CBA680D}"/>
    <cellStyle name="Normal 6 2 3 6" xfId="2913" xr:uid="{CE4B29AA-6C54-48E4-A2BC-17B9F602FB2C}"/>
    <cellStyle name="Normal 6 2 3 6 2" xfId="8549" xr:uid="{327FB6FF-C587-4539-9DE0-BA01D9DFB68E}"/>
    <cellStyle name="Normal 6 2 3 7" xfId="5739" xr:uid="{B6A8953B-45C2-42F8-ADCF-32951B9B4168}"/>
    <cellStyle name="Normal 6 2 4" xfId="195" xr:uid="{6B87A0BA-2697-47D5-A15C-5CBBA0083A1B}"/>
    <cellStyle name="Normal 6 2 4 2" xfId="539" xr:uid="{69081762-0201-4D37-948F-80D961C231A5}"/>
    <cellStyle name="Normal 6 2 4 2 2" xfId="1235" xr:uid="{98FE9DB5-CC7F-46FE-9912-8E5ECAE55087}"/>
    <cellStyle name="Normal 6 2 4 2 2 2" xfId="2636" xr:uid="{2B606EE3-24BD-4F2F-A813-99C3EF378D65}"/>
    <cellStyle name="Normal 6 2 4 2 2 2 2" xfId="5446" xr:uid="{17D8CDF6-4A6F-4FB7-A609-A6AA62FB3CB8}"/>
    <cellStyle name="Normal 6 2 4 2 2 2 2 2" xfId="11082" xr:uid="{244259DD-2BAC-48B4-9E4A-C46DF00B7236}"/>
    <cellStyle name="Normal 6 2 4 2 2 2 3" xfId="8272" xr:uid="{06BEB7AA-4D39-4027-B986-DE7D5F586971}"/>
    <cellStyle name="Normal 6 2 4 2 2 3" xfId="4045" xr:uid="{9D8BD8D7-D1B1-4068-8868-921D76C7BB7F}"/>
    <cellStyle name="Normal 6 2 4 2 2 3 2" xfId="9681" xr:uid="{C50EF2DC-CB59-479B-8F3C-4E3E32ADFA68}"/>
    <cellStyle name="Normal 6 2 4 2 2 4" xfId="6871" xr:uid="{C2649E38-F28D-4631-B7C6-95181E88744A}"/>
    <cellStyle name="Normal 6 2 4 2 3" xfId="1940" xr:uid="{18DD4081-A1D5-4A02-BA1E-6C6C8309A8D2}"/>
    <cellStyle name="Normal 6 2 4 2 3 2" xfId="4750" xr:uid="{AF8710FD-3EB2-48A3-9D3D-CBDFE8D26009}"/>
    <cellStyle name="Normal 6 2 4 2 3 2 2" xfId="10386" xr:uid="{205E6E2E-13CD-4AF6-8672-6ED593B7D327}"/>
    <cellStyle name="Normal 6 2 4 2 3 3" xfId="7576" xr:uid="{3107F84B-149F-4FBD-A155-7122F4015053}"/>
    <cellStyle name="Normal 6 2 4 2 4" xfId="3349" xr:uid="{23DFA653-782E-4C98-B1E6-A81BB2245753}"/>
    <cellStyle name="Normal 6 2 4 2 4 2" xfId="8985" xr:uid="{D3B9E93D-D4AC-4535-8BDB-0CDA51C0FB00}"/>
    <cellStyle name="Normal 6 2 4 2 5" xfId="6175" xr:uid="{A651C2D1-6CAE-4764-95E7-0BABC9EF284C}"/>
    <cellStyle name="Normal 6 2 4 3" xfId="891" xr:uid="{8AF55777-9C28-45CF-B20A-6FA5B85A4291}"/>
    <cellStyle name="Normal 6 2 4 3 2" xfId="2292" xr:uid="{BCC72A09-8DF8-43EF-B5F6-4C91E62F6E81}"/>
    <cellStyle name="Normal 6 2 4 3 2 2" xfId="5102" xr:uid="{86DDB797-8360-44BC-A3D6-4BD32004CCAC}"/>
    <cellStyle name="Normal 6 2 4 3 2 2 2" xfId="10738" xr:uid="{79E7C4EE-8AEE-4E33-938E-5337A7A5D70C}"/>
    <cellStyle name="Normal 6 2 4 3 2 3" xfId="7928" xr:uid="{757393D5-CDC9-4CBC-8267-F5B61B6A5A6F}"/>
    <cellStyle name="Normal 6 2 4 3 3" xfId="3701" xr:uid="{F1DDE48B-D217-43B2-BD27-DDDE66242F0A}"/>
    <cellStyle name="Normal 6 2 4 3 3 2" xfId="9337" xr:uid="{AFB6F4B9-91B4-461D-A0BB-73C01C76D601}"/>
    <cellStyle name="Normal 6 2 4 3 4" xfId="6527" xr:uid="{4E7DDC48-157C-4259-B07D-632A9525E984}"/>
    <cellStyle name="Normal 6 2 4 4" xfId="1596" xr:uid="{66550515-D385-4F91-B089-8A4F6DB500DD}"/>
    <cellStyle name="Normal 6 2 4 4 2" xfId="4406" xr:uid="{8A4720CA-1F95-4D06-BC6C-BF1B1B31D08D}"/>
    <cellStyle name="Normal 6 2 4 4 2 2" xfId="10042" xr:uid="{DE47A634-76D2-453B-A000-4856FC0A0D95}"/>
    <cellStyle name="Normal 6 2 4 4 3" xfId="7232" xr:uid="{0001A182-1EFF-406D-A42B-DE5025829653}"/>
    <cellStyle name="Normal 6 2 4 5" xfId="3005" xr:uid="{44844CF3-B4ED-46FA-9AB0-3F140718E426}"/>
    <cellStyle name="Normal 6 2 4 5 2" xfId="8641" xr:uid="{C331586F-4861-496D-A004-CA6E2E47E24E}"/>
    <cellStyle name="Normal 6 2 4 6" xfId="5831" xr:uid="{227CC8B5-B6F5-4619-AE87-739354817F2E}"/>
    <cellStyle name="Normal 6 2 5" xfId="367" xr:uid="{419E528D-3FC8-4641-A1C0-2A30D0226C72}"/>
    <cellStyle name="Normal 6 2 5 2" xfId="1063" xr:uid="{C80AD0B0-E190-48AC-AFFE-8BF1B9651C4C}"/>
    <cellStyle name="Normal 6 2 5 2 2" xfId="2464" xr:uid="{359E7F80-CC62-4E1C-8220-FB68F2865E4D}"/>
    <cellStyle name="Normal 6 2 5 2 2 2" xfId="5274" xr:uid="{BC6EA48B-C137-4171-9BAB-B7B1BECC4825}"/>
    <cellStyle name="Normal 6 2 5 2 2 2 2" xfId="10910" xr:uid="{8D3A3FB4-189D-446F-A11A-2E0B997A53F4}"/>
    <cellStyle name="Normal 6 2 5 2 2 3" xfId="8100" xr:uid="{972ADFC4-879D-4C3B-B028-D4C458DF155E}"/>
    <cellStyle name="Normal 6 2 5 2 3" xfId="3873" xr:uid="{61B02015-1963-4D92-9F2C-BEA86AD351BD}"/>
    <cellStyle name="Normal 6 2 5 2 3 2" xfId="9509" xr:uid="{CAAA08E1-74D9-4567-9B30-5A6C9DF3AC0D}"/>
    <cellStyle name="Normal 6 2 5 2 4" xfId="6699" xr:uid="{EBE9D5BE-9919-45F3-A48F-64BBD29F561C}"/>
    <cellStyle name="Normal 6 2 5 3" xfId="1768" xr:uid="{31D9D24A-902A-4E80-84BF-61F889BBA040}"/>
    <cellStyle name="Normal 6 2 5 3 2" xfId="4578" xr:uid="{65B3440C-174D-4902-AFBF-9C2DC9214863}"/>
    <cellStyle name="Normal 6 2 5 3 2 2" xfId="10214" xr:uid="{6AAD44AF-B9DA-4C89-B1E1-7D4C1E0D31CB}"/>
    <cellStyle name="Normal 6 2 5 3 3" xfId="7404" xr:uid="{CE8D7F1D-8789-4EFF-ABAB-64BBDA48C457}"/>
    <cellStyle name="Normal 6 2 5 4" xfId="3177" xr:uid="{90B581A6-7C70-4FF7-8085-74DF2CEFE125}"/>
    <cellStyle name="Normal 6 2 5 4 2" xfId="8813" xr:uid="{CF4FFD56-E7B1-4C20-855B-2237C07D73A5}"/>
    <cellStyle name="Normal 6 2 5 5" xfId="6003" xr:uid="{43AFB5F0-0C2A-4AD9-B92D-060F4EFD933F}"/>
    <cellStyle name="Normal 6 2 6" xfId="719" xr:uid="{4DD8362A-1DDC-4A8E-A9AB-BD75C9A022F6}"/>
    <cellStyle name="Normal 6 2 6 2" xfId="2120" xr:uid="{51EB4BF3-0F68-4FE7-BE9A-4CC2B67856F9}"/>
    <cellStyle name="Normal 6 2 6 2 2" xfId="4930" xr:uid="{B427B00E-AD6E-4F09-9EC0-C35543962E13}"/>
    <cellStyle name="Normal 6 2 6 2 2 2" xfId="10566" xr:uid="{A4BDBB46-0CE0-41D5-BB95-314EBCE2DF4A}"/>
    <cellStyle name="Normal 6 2 6 2 3" xfId="7756" xr:uid="{412FD741-A462-4A6F-9AEB-D90138EAF637}"/>
    <cellStyle name="Normal 6 2 6 3" xfId="3529" xr:uid="{87F4AC2C-B1CA-4832-9116-BE85B2F9BEFC}"/>
    <cellStyle name="Normal 6 2 6 3 2" xfId="9165" xr:uid="{0D7ABD61-F842-4BA8-909D-8D75B4AC6B5D}"/>
    <cellStyle name="Normal 6 2 6 4" xfId="6355" xr:uid="{71B26CD6-8463-444E-A5DF-E6E4D3CDABB2}"/>
    <cellStyle name="Normal 6 2 7" xfId="1424" xr:uid="{19AC6F50-F1B0-4E9E-8EE8-F2A39DC47A31}"/>
    <cellStyle name="Normal 6 2 7 2" xfId="4234" xr:uid="{8692DBCD-091C-4D35-A1CB-2F79E4F19251}"/>
    <cellStyle name="Normal 6 2 7 2 2" xfId="9870" xr:uid="{2AC719E9-7016-4119-83E9-C8A3CCB7A452}"/>
    <cellStyle name="Normal 6 2 7 3" xfId="7060" xr:uid="{5651F6C1-0CAA-4168-A8AF-F6969BF75AA8}"/>
    <cellStyle name="Normal 6 2 8" xfId="2833" xr:uid="{6BA58DC1-F8B5-4E4F-97E2-402E74DBCF1D}"/>
    <cellStyle name="Normal 6 2 8 2" xfId="8469" xr:uid="{8048CFEC-49DE-4D73-BB78-08206532B827}"/>
    <cellStyle name="Normal 6 2 9" xfId="5659" xr:uid="{D09F12DA-7D66-4B4F-A7DD-CA7A5899C1EF}"/>
    <cellStyle name="Normal 6 3" xfId="43" xr:uid="{2E505374-D033-4AAA-9D72-9102BB0ED411}"/>
    <cellStyle name="Normal 6 3 2" xfId="123" xr:uid="{0B60DB2F-611F-4E4C-9B0C-5ADDE49E1630}"/>
    <cellStyle name="Normal 6 3 2 2" xfId="295" xr:uid="{EE49A471-A9D3-45C6-931F-1FAE1ECBCE2E}"/>
    <cellStyle name="Normal 6 3 2 2 2" xfId="639" xr:uid="{CA1217C3-1AE8-4182-8F1D-82115F0F0008}"/>
    <cellStyle name="Normal 6 3 2 2 2 2" xfId="1335" xr:uid="{F4E2CE8C-2E6B-4942-94D5-437972A1256A}"/>
    <cellStyle name="Normal 6 3 2 2 2 2 2" xfId="2736" xr:uid="{56250200-7F42-46C0-BF07-69AFA1EBB0FB}"/>
    <cellStyle name="Normal 6 3 2 2 2 2 2 2" xfId="5546" xr:uid="{5F93F34B-9C81-497C-9014-93108094DBE0}"/>
    <cellStyle name="Normal 6 3 2 2 2 2 2 2 2" xfId="11182" xr:uid="{6261D99C-A0ED-4B01-9052-8C7CCBADBDFE}"/>
    <cellStyle name="Normal 6 3 2 2 2 2 2 3" xfId="8372" xr:uid="{567DC6EA-E4A2-4DEB-BCDB-05D252F95317}"/>
    <cellStyle name="Normal 6 3 2 2 2 2 3" xfId="4145" xr:uid="{4EB2BA71-EBF2-41A4-A197-089A2D5CF604}"/>
    <cellStyle name="Normal 6 3 2 2 2 2 3 2" xfId="9781" xr:uid="{E6B887DB-9CD3-46E1-A1DD-9E30EE3F11BB}"/>
    <cellStyle name="Normal 6 3 2 2 2 2 4" xfId="6971" xr:uid="{5E97E8C3-3C98-41EF-A064-D04BB2C8B6C3}"/>
    <cellStyle name="Normal 6 3 2 2 2 3" xfId="2040" xr:uid="{AAD3B65C-3156-4AEF-916A-25289EF0D6D1}"/>
    <cellStyle name="Normal 6 3 2 2 2 3 2" xfId="4850" xr:uid="{ED472E68-E05B-424C-8BA2-8C4320B1C95D}"/>
    <cellStyle name="Normal 6 3 2 2 2 3 2 2" xfId="10486" xr:uid="{B074D83E-1F13-470D-A7CB-6DF1D539285F}"/>
    <cellStyle name="Normal 6 3 2 2 2 3 3" xfId="7676" xr:uid="{58C9122F-C026-49C9-8597-C025394CA387}"/>
    <cellStyle name="Normal 6 3 2 2 2 4" xfId="3449" xr:uid="{BE2D3C17-711A-41AF-8F1F-E7C7CBF27247}"/>
    <cellStyle name="Normal 6 3 2 2 2 4 2" xfId="9085" xr:uid="{2D1989BE-8E0C-4367-A445-CECBA8BC9765}"/>
    <cellStyle name="Normal 6 3 2 2 2 5" xfId="6275" xr:uid="{A627D238-C9F6-4A71-875A-5E798E87E201}"/>
    <cellStyle name="Normal 6 3 2 2 3" xfId="991" xr:uid="{8ABBF92D-8AE5-4F89-AD09-0500BF55E31D}"/>
    <cellStyle name="Normal 6 3 2 2 3 2" xfId="2392" xr:uid="{75CFB46B-5E7C-4C1E-A539-1F7F81C29337}"/>
    <cellStyle name="Normal 6 3 2 2 3 2 2" xfId="5202" xr:uid="{105CEF1D-457E-43FC-8175-CCD2D6624453}"/>
    <cellStyle name="Normal 6 3 2 2 3 2 2 2" xfId="10838" xr:uid="{02F36C3D-A0F7-4862-AD4E-9FD8397087E6}"/>
    <cellStyle name="Normal 6 3 2 2 3 2 3" xfId="8028" xr:uid="{3D5E57AF-CA29-4796-A91D-C56E86C8BD77}"/>
    <cellStyle name="Normal 6 3 2 2 3 3" xfId="3801" xr:uid="{E40C46E6-2F83-491D-B40B-47CBA03021FF}"/>
    <cellStyle name="Normal 6 3 2 2 3 3 2" xfId="9437" xr:uid="{F3F8EFA5-6A74-42FE-BCF0-7084FA02DE47}"/>
    <cellStyle name="Normal 6 3 2 2 3 4" xfId="6627" xr:uid="{481DF4C7-9600-447F-B429-4F076A62BEC6}"/>
    <cellStyle name="Normal 6 3 2 2 4" xfId="1696" xr:uid="{28271B08-7EEE-4293-9C87-0DAF60A7272F}"/>
    <cellStyle name="Normal 6 3 2 2 4 2" xfId="4506" xr:uid="{077EA480-F7C7-414E-88E4-1F4B7C3D56A3}"/>
    <cellStyle name="Normal 6 3 2 2 4 2 2" xfId="10142" xr:uid="{9B645892-F2D0-494A-9A63-CCC642396192}"/>
    <cellStyle name="Normal 6 3 2 2 4 3" xfId="7332" xr:uid="{2FAEDD69-8CE0-401A-85D8-4A749654B8FD}"/>
    <cellStyle name="Normal 6 3 2 2 5" xfId="3105" xr:uid="{9EAC88D4-F14C-4241-B7CA-1F85B4BD2F71}"/>
    <cellStyle name="Normal 6 3 2 2 5 2" xfId="8741" xr:uid="{809DD497-81BE-413E-8D38-F55598F433FB}"/>
    <cellStyle name="Normal 6 3 2 2 6" xfId="5931" xr:uid="{C214C1D8-FDA6-45D6-B03B-E824BDDE9A3C}"/>
    <cellStyle name="Normal 6 3 2 3" xfId="467" xr:uid="{5CFD3E7D-1930-4F63-9670-8DDA0D412AA6}"/>
    <cellStyle name="Normal 6 3 2 3 2" xfId="1163" xr:uid="{19577F25-150E-43EB-894F-819B9D7AC107}"/>
    <cellStyle name="Normal 6 3 2 3 2 2" xfId="2564" xr:uid="{EA67142E-7052-4BF5-9BE8-CF29064F8F45}"/>
    <cellStyle name="Normal 6 3 2 3 2 2 2" xfId="5374" xr:uid="{9C2616AF-5A51-49C0-9AB6-6F4134501280}"/>
    <cellStyle name="Normal 6 3 2 3 2 2 2 2" xfId="11010" xr:uid="{031E65C4-06AE-4FE3-931F-9DB159857F50}"/>
    <cellStyle name="Normal 6 3 2 3 2 2 3" xfId="8200" xr:uid="{DFDBD2DA-E48C-4F30-84A8-2AA9D50EAA1F}"/>
    <cellStyle name="Normal 6 3 2 3 2 3" xfId="3973" xr:uid="{C467E742-7C86-4703-ADD6-0E3182DFE12E}"/>
    <cellStyle name="Normal 6 3 2 3 2 3 2" xfId="9609" xr:uid="{63BA5DFA-95A3-494A-B51B-45A48524DFE2}"/>
    <cellStyle name="Normal 6 3 2 3 2 4" xfId="6799" xr:uid="{8F6D9779-F33E-4B96-B9FF-148B5AECDB2D}"/>
    <cellStyle name="Normal 6 3 2 3 3" xfId="1868" xr:uid="{46DAF057-668A-4A7B-A2B2-DC6EDA1FEB3A}"/>
    <cellStyle name="Normal 6 3 2 3 3 2" xfId="4678" xr:uid="{08D28152-B938-44BE-9A8D-588C05220082}"/>
    <cellStyle name="Normal 6 3 2 3 3 2 2" xfId="10314" xr:uid="{F584E8A5-9EB3-458F-B713-C165F1E9FFCB}"/>
    <cellStyle name="Normal 6 3 2 3 3 3" xfId="7504" xr:uid="{18057AD3-F97F-4226-8EFB-822F894FF31C}"/>
    <cellStyle name="Normal 6 3 2 3 4" xfId="3277" xr:uid="{BEC69271-11E3-4475-876B-227FC371543D}"/>
    <cellStyle name="Normal 6 3 2 3 4 2" xfId="8913" xr:uid="{CFF0DC20-D3B7-46CA-8791-24D665425E16}"/>
    <cellStyle name="Normal 6 3 2 3 5" xfId="6103" xr:uid="{DAD9E5BE-825F-4446-85C4-5680037AE9EE}"/>
    <cellStyle name="Normal 6 3 2 4" xfId="819" xr:uid="{7B0B54BD-26D3-4C45-80FD-3D9859C5EFBA}"/>
    <cellStyle name="Normal 6 3 2 4 2" xfId="2220" xr:uid="{77104CC3-3F28-415E-AB3E-7F3C632829E8}"/>
    <cellStyle name="Normal 6 3 2 4 2 2" xfId="5030" xr:uid="{7D48E2F1-7BA3-4417-974B-6993546BDCB4}"/>
    <cellStyle name="Normal 6 3 2 4 2 2 2" xfId="10666" xr:uid="{DC8D63AD-7F45-44FC-900D-2968108ADEB5}"/>
    <cellStyle name="Normal 6 3 2 4 2 3" xfId="7856" xr:uid="{887FC741-D6B5-4AB9-A90A-9B3A37E17E69}"/>
    <cellStyle name="Normal 6 3 2 4 3" xfId="3629" xr:uid="{E1C492BB-C170-4777-BED6-166ADB0B511C}"/>
    <cellStyle name="Normal 6 3 2 4 3 2" xfId="9265" xr:uid="{9C7CD907-8379-4993-AC12-E69AC70205CF}"/>
    <cellStyle name="Normal 6 3 2 4 4" xfId="6455" xr:uid="{55F14854-779A-44E1-BABB-0F57D173370A}"/>
    <cellStyle name="Normal 6 3 2 5" xfId="1524" xr:uid="{163E48B4-2A57-41A5-8A87-10722581F65D}"/>
    <cellStyle name="Normal 6 3 2 5 2" xfId="4334" xr:uid="{9F31E511-DBC3-449E-BE19-AEF2350D1380}"/>
    <cellStyle name="Normal 6 3 2 5 2 2" xfId="9970" xr:uid="{18BB4C95-6B6D-44D7-8924-622AC1629A9C}"/>
    <cellStyle name="Normal 6 3 2 5 3" xfId="7160" xr:uid="{928DF6B1-B01B-4D75-974D-2C529ADB11F3}"/>
    <cellStyle name="Normal 6 3 2 6" xfId="2933" xr:uid="{5A53333E-5B7C-469F-ACD2-A169C070D7BB}"/>
    <cellStyle name="Normal 6 3 2 6 2" xfId="8569" xr:uid="{9CC254EC-EC29-422D-ABD6-0C2DFF999531}"/>
    <cellStyle name="Normal 6 3 2 7" xfId="5759" xr:uid="{A39F443E-BA4A-427F-B9F5-FD7369D62CE9}"/>
    <cellStyle name="Normal 6 3 3" xfId="215" xr:uid="{0EBB0F75-95A6-4E21-9C31-0B3A6012D75D}"/>
    <cellStyle name="Normal 6 3 3 2" xfId="559" xr:uid="{4E74ECB6-776A-4D12-80CE-F1B7FFC05A4E}"/>
    <cellStyle name="Normal 6 3 3 2 2" xfId="1255" xr:uid="{F1AF02E0-FD79-4A58-87FD-184798BAFA9B}"/>
    <cellStyle name="Normal 6 3 3 2 2 2" xfId="2656" xr:uid="{6105422F-C522-4035-9AB7-D2E1BB2D7C95}"/>
    <cellStyle name="Normal 6 3 3 2 2 2 2" xfId="5466" xr:uid="{809AD7D8-EB7F-4FF6-83B2-C9F497A4F5F3}"/>
    <cellStyle name="Normal 6 3 3 2 2 2 2 2" xfId="11102" xr:uid="{7E174280-8289-4744-BA70-A09001AB9A8A}"/>
    <cellStyle name="Normal 6 3 3 2 2 2 3" xfId="8292" xr:uid="{23EABBAC-E39A-4822-8A16-8F8DDFC5D409}"/>
    <cellStyle name="Normal 6 3 3 2 2 3" xfId="4065" xr:uid="{B8CAF434-0E5F-46DB-B22A-6C6622A67FAF}"/>
    <cellStyle name="Normal 6 3 3 2 2 3 2" xfId="9701" xr:uid="{FD5C687E-8335-416B-803E-6EC24A77DF9C}"/>
    <cellStyle name="Normal 6 3 3 2 2 4" xfId="6891" xr:uid="{418A793C-6C0A-4061-9250-146B18E03251}"/>
    <cellStyle name="Normal 6 3 3 2 3" xfId="1960" xr:uid="{9CF5D46E-BCEE-44DC-8FCF-9A285790D6B2}"/>
    <cellStyle name="Normal 6 3 3 2 3 2" xfId="4770" xr:uid="{6E69BF97-5F8A-477D-8D65-652D1537D230}"/>
    <cellStyle name="Normal 6 3 3 2 3 2 2" xfId="10406" xr:uid="{D6926877-ACC4-41F9-9078-659EFE7DF78E}"/>
    <cellStyle name="Normal 6 3 3 2 3 3" xfId="7596" xr:uid="{601FFB47-0977-46BD-9705-F34FB9E82046}"/>
    <cellStyle name="Normal 6 3 3 2 4" xfId="3369" xr:uid="{B7DD2986-DB6F-4969-BA02-B979CBB0C292}"/>
    <cellStyle name="Normal 6 3 3 2 4 2" xfId="9005" xr:uid="{3219800A-03D6-49CE-8873-64E0216A3D09}"/>
    <cellStyle name="Normal 6 3 3 2 5" xfId="6195" xr:uid="{89E4E432-4FFA-4093-ADCC-7D5EA1E46ABD}"/>
    <cellStyle name="Normal 6 3 3 3" xfId="911" xr:uid="{F606FA98-1695-4379-AC8F-B5867ADE619D}"/>
    <cellStyle name="Normal 6 3 3 3 2" xfId="2312" xr:uid="{DF6EB30D-80B4-4646-9347-C11B619EE0C1}"/>
    <cellStyle name="Normal 6 3 3 3 2 2" xfId="5122" xr:uid="{D754406F-4098-4A6C-871D-D77E24C046EC}"/>
    <cellStyle name="Normal 6 3 3 3 2 2 2" xfId="10758" xr:uid="{2093D6A0-3E7D-4ADB-893B-F1CE12058F12}"/>
    <cellStyle name="Normal 6 3 3 3 2 3" xfId="7948" xr:uid="{511D0CF3-2599-44FB-A5D4-355A470B48F0}"/>
    <cellStyle name="Normal 6 3 3 3 3" xfId="3721" xr:uid="{43378E92-95FF-4DBC-B886-0EBEF23AA226}"/>
    <cellStyle name="Normal 6 3 3 3 3 2" xfId="9357" xr:uid="{3F508629-94C9-42F4-8BFD-90C01E3F83C6}"/>
    <cellStyle name="Normal 6 3 3 3 4" xfId="6547" xr:uid="{FEB3C6E3-E16A-4E32-B0F3-7FD5A47B0267}"/>
    <cellStyle name="Normal 6 3 3 4" xfId="1616" xr:uid="{94A10AEF-574A-4E1A-ACD2-FCBE5456A70E}"/>
    <cellStyle name="Normal 6 3 3 4 2" xfId="4426" xr:uid="{32A10CDB-2D9A-4E41-867A-AABFA70B69AF}"/>
    <cellStyle name="Normal 6 3 3 4 2 2" xfId="10062" xr:uid="{068C48A1-FEEE-48C5-9058-9E8BD3A0CD9B}"/>
    <cellStyle name="Normal 6 3 3 4 3" xfId="7252" xr:uid="{B3D723A3-4258-4A86-AD0F-0980BD497E0A}"/>
    <cellStyle name="Normal 6 3 3 5" xfId="3025" xr:uid="{890CA783-6CF3-4C77-A9AC-5F19C3B164B1}"/>
    <cellStyle name="Normal 6 3 3 5 2" xfId="8661" xr:uid="{472F64D2-915B-4726-9611-06EEF03BD013}"/>
    <cellStyle name="Normal 6 3 3 6" xfId="5851" xr:uid="{B122EEA2-A4C4-47F2-B525-4B86F76D5023}"/>
    <cellStyle name="Normal 6 3 4" xfId="387" xr:uid="{AD7D3642-1A58-4301-9F2C-5A9434581A61}"/>
    <cellStyle name="Normal 6 3 4 2" xfId="1083" xr:uid="{9E1BF0ED-8274-4027-B39A-5FE31557DA7A}"/>
    <cellStyle name="Normal 6 3 4 2 2" xfId="2484" xr:uid="{2CF01D21-2490-43B5-8A34-91A2E33BF8A9}"/>
    <cellStyle name="Normal 6 3 4 2 2 2" xfId="5294" xr:uid="{6DEDF5CD-93BC-4A2F-98FB-B530BA5C227C}"/>
    <cellStyle name="Normal 6 3 4 2 2 2 2" xfId="10930" xr:uid="{0E112B7A-1B41-46FF-AAEA-6B008D0D42C3}"/>
    <cellStyle name="Normal 6 3 4 2 2 3" xfId="8120" xr:uid="{A6D98317-2F2E-4E85-9169-F0E089D980EC}"/>
    <cellStyle name="Normal 6 3 4 2 3" xfId="3893" xr:uid="{08D56114-720F-44C3-99AE-F3BE2393C992}"/>
    <cellStyle name="Normal 6 3 4 2 3 2" xfId="9529" xr:uid="{D1D676F0-7621-44FC-8BE3-229C8DE6054C}"/>
    <cellStyle name="Normal 6 3 4 2 4" xfId="6719" xr:uid="{AA1AABEA-DCE0-4C9E-9AA6-61D93FD38A2E}"/>
    <cellStyle name="Normal 6 3 4 3" xfId="1788" xr:uid="{14E60494-FAB0-4948-8751-A8B3497130FA}"/>
    <cellStyle name="Normal 6 3 4 3 2" xfId="4598" xr:uid="{46808965-AED6-4B7A-B19F-6B80BE534960}"/>
    <cellStyle name="Normal 6 3 4 3 2 2" xfId="10234" xr:uid="{8B7BAE53-17F3-4682-9963-0E64D2865B5D}"/>
    <cellStyle name="Normal 6 3 4 3 3" xfId="7424" xr:uid="{F60FCE36-E2C0-42CA-B56F-D76AEFC7AAA7}"/>
    <cellStyle name="Normal 6 3 4 4" xfId="3197" xr:uid="{C5D5DC5D-A655-42A7-8FE0-E31A6630124D}"/>
    <cellStyle name="Normal 6 3 4 4 2" xfId="8833" xr:uid="{E6B3B80C-6880-411C-A9F1-D396E3AF617D}"/>
    <cellStyle name="Normal 6 3 4 5" xfId="6023" xr:uid="{F32D0AC3-CC7D-46ED-B005-E896D99CB825}"/>
    <cellStyle name="Normal 6 3 5" xfId="739" xr:uid="{7A34664D-5DE2-485A-9D4C-4B1C4EE670E1}"/>
    <cellStyle name="Normal 6 3 5 2" xfId="2140" xr:uid="{DDFA9860-2B9C-429D-9D23-34DEB9299F10}"/>
    <cellStyle name="Normal 6 3 5 2 2" xfId="4950" xr:uid="{95A84C38-52C8-40DA-9AF8-4DA5916553CD}"/>
    <cellStyle name="Normal 6 3 5 2 2 2" xfId="10586" xr:uid="{0959D374-77F8-4C46-AF1B-C2E82F1C493F}"/>
    <cellStyle name="Normal 6 3 5 2 3" xfId="7776" xr:uid="{1BF2611A-4773-4EEA-ACB3-685EC0E2E074}"/>
    <cellStyle name="Normal 6 3 5 3" xfId="3549" xr:uid="{984024B9-15A9-4366-9832-8939C0C44881}"/>
    <cellStyle name="Normal 6 3 5 3 2" xfId="9185" xr:uid="{2858BC5E-B87D-4050-A1D0-0819FF5A32EC}"/>
    <cellStyle name="Normal 6 3 5 4" xfId="6375" xr:uid="{45294188-26DA-40FB-AA71-FD11FD519754}"/>
    <cellStyle name="Normal 6 3 6" xfId="1444" xr:uid="{3BC5EBE3-3CC6-458D-AF79-29F674B45A14}"/>
    <cellStyle name="Normal 6 3 6 2" xfId="4254" xr:uid="{EDAEB0EF-ADDE-4DFA-ADA7-67E906300A07}"/>
    <cellStyle name="Normal 6 3 6 2 2" xfId="9890" xr:uid="{315B6A25-E231-4039-989C-0F8053F4C2E5}"/>
    <cellStyle name="Normal 6 3 6 3" xfId="7080" xr:uid="{01F23394-10FD-453E-B849-F3B1A8A4A6A6}"/>
    <cellStyle name="Normal 6 3 7" xfId="2853" xr:uid="{4456C60D-EE76-4D48-8291-8398C2A66837}"/>
    <cellStyle name="Normal 6 3 7 2" xfId="8489" xr:uid="{102A8998-6FC5-49AA-870F-1B0D878E5B15}"/>
    <cellStyle name="Normal 6 3 8" xfId="5679" xr:uid="{92965C63-09EB-46E0-869B-00D1BAEF4067}"/>
    <cellStyle name="Normal 6 4" xfId="91" xr:uid="{6484A3E8-BF1B-456A-A1AA-70D8B54027A3}"/>
    <cellStyle name="Normal 6 4 2" xfId="263" xr:uid="{48FEE98C-8490-438D-9FE0-85C44F224067}"/>
    <cellStyle name="Normal 6 4 2 2" xfId="607" xr:uid="{AAF95D0C-715E-4C7B-9FE1-5A54807EFE54}"/>
    <cellStyle name="Normal 6 4 2 2 2" xfId="1303" xr:uid="{2F196290-DE49-414A-BE6A-85AC19C2D706}"/>
    <cellStyle name="Normal 6 4 2 2 2 2" xfId="2704" xr:uid="{95F16FC6-9176-42CD-8AB9-75567CD84D9D}"/>
    <cellStyle name="Normal 6 4 2 2 2 2 2" xfId="5514" xr:uid="{53A50AE9-13EF-4149-ABD9-7385DB4F5CE0}"/>
    <cellStyle name="Normal 6 4 2 2 2 2 2 2" xfId="11150" xr:uid="{D2EDE6E9-C4E6-42BA-BA29-075EA44D89D4}"/>
    <cellStyle name="Normal 6 4 2 2 2 2 3" xfId="8340" xr:uid="{C0BFFC76-BE61-45D6-8398-BC107037B67F}"/>
    <cellStyle name="Normal 6 4 2 2 2 3" xfId="4113" xr:uid="{29E6041C-24FF-4019-9EB0-B7C11792506F}"/>
    <cellStyle name="Normal 6 4 2 2 2 3 2" xfId="9749" xr:uid="{D98CC89D-AAB7-45AD-8786-2A419E1EFDB8}"/>
    <cellStyle name="Normal 6 4 2 2 2 4" xfId="6939" xr:uid="{BF6912F7-A39A-4EFF-9AEB-2FEA53AED9EF}"/>
    <cellStyle name="Normal 6 4 2 2 3" xfId="2008" xr:uid="{D61F31AB-7AEC-4804-B61A-314CF1A7F0E9}"/>
    <cellStyle name="Normal 6 4 2 2 3 2" xfId="4818" xr:uid="{0AC0CEB9-6BED-448A-965F-64D46312710D}"/>
    <cellStyle name="Normal 6 4 2 2 3 2 2" xfId="10454" xr:uid="{CC5605DF-42BD-4B96-997C-ED34828C5912}"/>
    <cellStyle name="Normal 6 4 2 2 3 3" xfId="7644" xr:uid="{F2BC8562-BFBE-498F-87D4-725FCE4F9D61}"/>
    <cellStyle name="Normal 6 4 2 2 4" xfId="3417" xr:uid="{D6B77E86-94C6-42BC-80BE-E378764F2928}"/>
    <cellStyle name="Normal 6 4 2 2 4 2" xfId="9053" xr:uid="{A9A267FA-5AFE-4C9D-A9A8-0A2319D40EF9}"/>
    <cellStyle name="Normal 6 4 2 2 5" xfId="6243" xr:uid="{CE8666A9-9FD4-48ED-ACF2-E72935C01B10}"/>
    <cellStyle name="Normal 6 4 2 3" xfId="959" xr:uid="{FFBE8754-CE28-405A-81CF-C127CDFF09CD}"/>
    <cellStyle name="Normal 6 4 2 3 2" xfId="2360" xr:uid="{AAF8AFCC-E9FA-43A7-B872-3DBB84764453}"/>
    <cellStyle name="Normal 6 4 2 3 2 2" xfId="5170" xr:uid="{8758BB3B-D915-462A-849D-972CD56E1BD3}"/>
    <cellStyle name="Normal 6 4 2 3 2 2 2" xfId="10806" xr:uid="{225DA65B-373C-4E0B-B9A9-5999A1928013}"/>
    <cellStyle name="Normal 6 4 2 3 2 3" xfId="7996" xr:uid="{EDB8DB7E-53A5-431C-92B6-7C2002004C79}"/>
    <cellStyle name="Normal 6 4 2 3 3" xfId="3769" xr:uid="{3D905A82-953C-46A4-A151-BB0E9CE025C2}"/>
    <cellStyle name="Normal 6 4 2 3 3 2" xfId="9405" xr:uid="{435DF469-D6BA-4860-AD3F-3CE2F3830407}"/>
    <cellStyle name="Normal 6 4 2 3 4" xfId="6595" xr:uid="{834AF011-B664-457D-B1E8-652A7C70817F}"/>
    <cellStyle name="Normal 6 4 2 4" xfId="1664" xr:uid="{5B66F4A3-AFA7-4975-8AA9-2F5D54F65E80}"/>
    <cellStyle name="Normal 6 4 2 4 2" xfId="4474" xr:uid="{09282389-F26D-4ADC-9483-807AC6832613}"/>
    <cellStyle name="Normal 6 4 2 4 2 2" xfId="10110" xr:uid="{B12D4F1E-65D3-4982-B392-84FBF02E6F5E}"/>
    <cellStyle name="Normal 6 4 2 4 3" xfId="7300" xr:uid="{3BC10328-ACB0-4F69-BAA4-A25A71406E34}"/>
    <cellStyle name="Normal 6 4 2 5" xfId="3073" xr:uid="{B0604C89-9FA4-40B5-BA19-57CBB09F083A}"/>
    <cellStyle name="Normal 6 4 2 5 2" xfId="8709" xr:uid="{3CB196DA-4C1C-4A32-AAFC-6DD2C79A9409}"/>
    <cellStyle name="Normal 6 4 2 6" xfId="5899" xr:uid="{DF42E2F6-E91D-4E3E-A092-4AB651E0F72B}"/>
    <cellStyle name="Normal 6 4 3" xfId="435" xr:uid="{80C22F79-F66F-4C19-A949-D11B5700C489}"/>
    <cellStyle name="Normal 6 4 3 2" xfId="1131" xr:uid="{3A386524-064F-4D7F-B813-D8493072FB00}"/>
    <cellStyle name="Normal 6 4 3 2 2" xfId="2532" xr:uid="{50BC9901-3BC9-4543-ACCA-1504D48E835F}"/>
    <cellStyle name="Normal 6 4 3 2 2 2" xfId="5342" xr:uid="{F826FD3C-0BC5-449E-9B4C-180C74E32A7E}"/>
    <cellStyle name="Normal 6 4 3 2 2 2 2" xfId="10978" xr:uid="{F4359813-81EB-49A7-85D8-DBBEF544950F}"/>
    <cellStyle name="Normal 6 4 3 2 2 3" xfId="8168" xr:uid="{1CBF60EA-A606-4B4D-B6D8-471D8D562F7B}"/>
    <cellStyle name="Normal 6 4 3 2 3" xfId="3941" xr:uid="{0398E25E-F553-4B44-BA0C-A12A7AFA022F}"/>
    <cellStyle name="Normal 6 4 3 2 3 2" xfId="9577" xr:uid="{F94CAC9A-A551-4FA6-BC57-218D8970EB01}"/>
    <cellStyle name="Normal 6 4 3 2 4" xfId="6767" xr:uid="{C9B66C97-DE5D-4F8A-9B14-062403F3A32B}"/>
    <cellStyle name="Normal 6 4 3 3" xfId="1836" xr:uid="{34977827-7C6F-449A-9CD8-C2A281A7F115}"/>
    <cellStyle name="Normal 6 4 3 3 2" xfId="4646" xr:uid="{BA27CA7D-B43A-4AAB-89BC-0C4F36D88B3C}"/>
    <cellStyle name="Normal 6 4 3 3 2 2" xfId="10282" xr:uid="{79305A71-5031-462C-A223-533F8296D60D}"/>
    <cellStyle name="Normal 6 4 3 3 3" xfId="7472" xr:uid="{72FB8B3B-FEFE-4AFC-8905-460B7CF568C9}"/>
    <cellStyle name="Normal 6 4 3 4" xfId="3245" xr:uid="{DF1BF70A-2E3C-4395-A8E0-C65D0D9AE782}"/>
    <cellStyle name="Normal 6 4 3 4 2" xfId="8881" xr:uid="{7E73508C-2D78-490B-B733-DEB6A967FA74}"/>
    <cellStyle name="Normal 6 4 3 5" xfId="6071" xr:uid="{3435106A-EAC9-467C-8463-8EFB6FF6FCD5}"/>
    <cellStyle name="Normal 6 4 4" xfId="787" xr:uid="{6C225FA3-8A9D-4499-8F7E-A523839F5A58}"/>
    <cellStyle name="Normal 6 4 4 2" xfId="2188" xr:uid="{4494D1BA-27FE-4A18-BF50-562F437EA925}"/>
    <cellStyle name="Normal 6 4 4 2 2" xfId="4998" xr:uid="{40118D9A-71D9-4D78-AEE3-56EC4E5247ED}"/>
    <cellStyle name="Normal 6 4 4 2 2 2" xfId="10634" xr:uid="{8543A9DC-0737-4BB5-BEAF-C2A70D32AC85}"/>
    <cellStyle name="Normal 6 4 4 2 3" xfId="7824" xr:uid="{348E38E7-CB84-4C6F-9E37-E31330B93187}"/>
    <cellStyle name="Normal 6 4 4 3" xfId="3597" xr:uid="{0D58AD45-19B8-4765-A52D-22B41F618758}"/>
    <cellStyle name="Normal 6 4 4 3 2" xfId="9233" xr:uid="{9A35FE3D-AE95-4D77-BFAC-88B969C42251}"/>
    <cellStyle name="Normal 6 4 4 4" xfId="6423" xr:uid="{9A5E0795-6383-48C3-A483-BAF69CEB5A54}"/>
    <cellStyle name="Normal 6 4 5" xfId="1492" xr:uid="{0BB9CDB6-5F4C-4167-A796-D2CF55A54DDC}"/>
    <cellStyle name="Normal 6 4 5 2" xfId="4302" xr:uid="{EB08D3D1-2A23-458C-9E39-FB896E8EDC7E}"/>
    <cellStyle name="Normal 6 4 5 2 2" xfId="9938" xr:uid="{4116240D-99EE-47A1-B82F-6EC143D0DAAA}"/>
    <cellStyle name="Normal 6 4 5 3" xfId="7128" xr:uid="{6C51886D-9037-40FF-B424-FB0B7A1A3512}"/>
    <cellStyle name="Normal 6 4 6" xfId="2901" xr:uid="{E3627D33-F534-4E00-8559-C4699DAFDBC7}"/>
    <cellStyle name="Normal 6 4 6 2" xfId="8537" xr:uid="{81FA6D1E-CDB5-4CAF-B60D-B41CD41FD397}"/>
    <cellStyle name="Normal 6 4 7" xfId="5727" xr:uid="{75941D46-D58A-40A4-93E6-1901D86B631B}"/>
    <cellStyle name="Normal 6 5" xfId="183" xr:uid="{0B217E55-77FC-482A-93F7-D740EBD24FF1}"/>
    <cellStyle name="Normal 6 5 2" xfId="527" xr:uid="{D4BB6932-8372-4D0D-A0CE-8D19BE5E14DF}"/>
    <cellStyle name="Normal 6 5 2 2" xfId="1223" xr:uid="{B63170BE-4B28-446F-BE11-AB0EB7A6ED17}"/>
    <cellStyle name="Normal 6 5 2 2 2" xfId="2624" xr:uid="{955C4551-AEDD-4AC1-8E44-96DB35D7EF36}"/>
    <cellStyle name="Normal 6 5 2 2 2 2" xfId="5434" xr:uid="{828295D1-C2A0-4997-A231-0060085D041A}"/>
    <cellStyle name="Normal 6 5 2 2 2 2 2" xfId="11070" xr:uid="{F6BF7AF8-AD29-48B5-BF3B-D3338B1C317B}"/>
    <cellStyle name="Normal 6 5 2 2 2 3" xfId="8260" xr:uid="{FE00212F-C62E-4933-A4AC-7171926C8173}"/>
    <cellStyle name="Normal 6 5 2 2 3" xfId="4033" xr:uid="{68558F96-3F8B-4506-B502-EFA9C9889D12}"/>
    <cellStyle name="Normal 6 5 2 2 3 2" xfId="9669" xr:uid="{390C9E0E-786F-4F1E-BEED-72E364F0152A}"/>
    <cellStyle name="Normal 6 5 2 2 4" xfId="6859" xr:uid="{4C850077-5F53-4820-8913-48881D845DF9}"/>
    <cellStyle name="Normal 6 5 2 3" xfId="1928" xr:uid="{0E7BB5A0-30D3-4432-BFAA-9DCA42093C9C}"/>
    <cellStyle name="Normal 6 5 2 3 2" xfId="4738" xr:uid="{89BE2767-59F5-4688-95C9-F31FCA2FA88D}"/>
    <cellStyle name="Normal 6 5 2 3 2 2" xfId="10374" xr:uid="{57886917-EF8F-4BC6-80A3-6A0E394EC603}"/>
    <cellStyle name="Normal 6 5 2 3 3" xfId="7564" xr:uid="{651C3E0F-FBB7-4A16-8C7F-469C572C4DF1}"/>
    <cellStyle name="Normal 6 5 2 4" xfId="3337" xr:uid="{0FBAEFB9-03F0-4296-A2E7-E67882FDA072}"/>
    <cellStyle name="Normal 6 5 2 4 2" xfId="8973" xr:uid="{46779106-658A-412C-9CEA-459AC0C26EC0}"/>
    <cellStyle name="Normal 6 5 2 5" xfId="6163" xr:uid="{C39CC8D6-A4D3-436F-92A0-77AD16D9C938}"/>
    <cellStyle name="Normal 6 5 3" xfId="879" xr:uid="{65F8C5DC-9BCF-46D9-8426-7951E20B3BBB}"/>
    <cellStyle name="Normal 6 5 3 2" xfId="2280" xr:uid="{FFE90404-6E15-4EA1-AF6E-C8D1593815BD}"/>
    <cellStyle name="Normal 6 5 3 2 2" xfId="5090" xr:uid="{FC107F5C-99C5-4072-8B6B-D3F4E13DA463}"/>
    <cellStyle name="Normal 6 5 3 2 2 2" xfId="10726" xr:uid="{7B207FDB-B076-4EB0-B388-601ADDDC21AF}"/>
    <cellStyle name="Normal 6 5 3 2 3" xfId="7916" xr:uid="{B6B8332D-6B97-4263-8DCE-E0CFAB7C2919}"/>
    <cellStyle name="Normal 6 5 3 3" xfId="3689" xr:uid="{0A8CA565-9DBE-4EF1-8CBB-254F0894F85C}"/>
    <cellStyle name="Normal 6 5 3 3 2" xfId="9325" xr:uid="{AE4D1816-E281-4695-82B5-FD6D2E0EAF19}"/>
    <cellStyle name="Normal 6 5 3 4" xfId="6515" xr:uid="{1D7FC0E2-1A0F-417D-AE52-AC3A4ECFB348}"/>
    <cellStyle name="Normal 6 5 4" xfId="1584" xr:uid="{6E2E0571-EC33-4CD2-A66F-A022F3EF4258}"/>
    <cellStyle name="Normal 6 5 4 2" xfId="4394" xr:uid="{56CA42C2-E653-4D46-8A26-41DA3FAB4652}"/>
    <cellStyle name="Normal 6 5 4 2 2" xfId="10030" xr:uid="{068B1015-0356-416C-B2C5-5E6C55CD720C}"/>
    <cellStyle name="Normal 6 5 4 3" xfId="7220" xr:uid="{3ED977DC-73A3-4AE1-8E54-FD7CD7D19A8A}"/>
    <cellStyle name="Normal 6 5 5" xfId="2993" xr:uid="{31D263EA-F399-4193-BFD3-41F0A0BCD55A}"/>
    <cellStyle name="Normal 6 5 5 2" xfId="8629" xr:uid="{C9073F78-72FB-4FF6-96F1-865CD7C4E1A5}"/>
    <cellStyle name="Normal 6 5 6" xfId="5819" xr:uid="{27C06619-8DCD-446B-88E8-470C7C538C33}"/>
    <cellStyle name="Normal 6 6" xfId="355" xr:uid="{5211D673-5A08-42FC-987B-738A9F77E7DE}"/>
    <cellStyle name="Normal 6 6 2" xfId="1051" xr:uid="{40322F13-3141-4AB4-9F7B-CBB874781087}"/>
    <cellStyle name="Normal 6 6 2 2" xfId="2452" xr:uid="{EA24A8E4-644C-45DB-A7A2-369E7A916B7E}"/>
    <cellStyle name="Normal 6 6 2 2 2" xfId="5262" xr:uid="{5A3CB267-23A0-4A38-A2D4-4598427B042A}"/>
    <cellStyle name="Normal 6 6 2 2 2 2" xfId="10898" xr:uid="{07A7AE99-E965-4B8B-921A-A265C70528A4}"/>
    <cellStyle name="Normal 6 6 2 2 3" xfId="8088" xr:uid="{89AA6B85-3707-4E53-AAD9-EA1A4C39CF72}"/>
    <cellStyle name="Normal 6 6 2 3" xfId="3861" xr:uid="{4A7783A9-731B-4A15-AC2C-F97065121BBC}"/>
    <cellStyle name="Normal 6 6 2 3 2" xfId="9497" xr:uid="{39438EE8-59B4-4787-B04A-DD6F432E1524}"/>
    <cellStyle name="Normal 6 6 2 4" xfId="6687" xr:uid="{1CD5977D-F971-4A58-81FC-82BB9906F85D}"/>
    <cellStyle name="Normal 6 6 3" xfId="1756" xr:uid="{2D802B91-83B7-4711-A1F7-ACC6E7EC7DCA}"/>
    <cellStyle name="Normal 6 6 3 2" xfId="4566" xr:uid="{870E130D-4821-47CB-A683-A505C67041E9}"/>
    <cellStyle name="Normal 6 6 3 2 2" xfId="10202" xr:uid="{7A87D32F-C265-40A6-A67C-8609B197F074}"/>
    <cellStyle name="Normal 6 6 3 3" xfId="7392" xr:uid="{C48CE522-D95E-4A55-A656-1F98B71BCA46}"/>
    <cellStyle name="Normal 6 6 4" xfId="3165" xr:uid="{7B96AF38-DA6A-44A8-959E-EC5DAE56988C}"/>
    <cellStyle name="Normal 6 6 4 2" xfId="8801" xr:uid="{D960C75E-EDB4-4BD0-BB65-CC89A9EBF65E}"/>
    <cellStyle name="Normal 6 6 5" xfId="5991" xr:uid="{318839E4-9C11-4F68-AEB7-BF2DE660DEE0}"/>
    <cellStyle name="Normal 6 7" xfId="707" xr:uid="{B72DC5D8-B25A-4184-8F22-91D46D9E1E5D}"/>
    <cellStyle name="Normal 6 7 2" xfId="2108" xr:uid="{B50C3CFB-F6B8-4732-9664-5388CE1F4B3A}"/>
    <cellStyle name="Normal 6 7 2 2" xfId="4918" xr:uid="{FEE4F0B9-13CB-48F1-A95B-2AE55BF6F1B7}"/>
    <cellStyle name="Normal 6 7 2 2 2" xfId="10554" xr:uid="{FC8FB50E-3B74-440B-8FB1-24CE79B570F7}"/>
    <cellStyle name="Normal 6 7 2 3" xfId="7744" xr:uid="{329B6495-050B-45D6-BD1E-8788F3D08DD8}"/>
    <cellStyle name="Normal 6 7 3" xfId="3517" xr:uid="{0364F6AE-DA5A-4CDB-A39E-851DA9C70A4C}"/>
    <cellStyle name="Normal 6 7 3 2" xfId="9153" xr:uid="{EAA56DEA-1FCD-4F7F-9A2F-AC5960EE39BA}"/>
    <cellStyle name="Normal 6 7 4" xfId="6343" xr:uid="{ADAFE4A1-2B8C-4E6A-8F0B-EF0ED3CFD84E}"/>
    <cellStyle name="Normal 6 8" xfId="1412" xr:uid="{A1E9C601-A85B-4C4B-984E-1B83E4452359}"/>
    <cellStyle name="Normal 6 8 2" xfId="4222" xr:uid="{BAEBE8E3-11C1-47FE-B4AE-35380D8AF67A}"/>
    <cellStyle name="Normal 6 8 2 2" xfId="9858" xr:uid="{B4054BFC-1249-42F1-AC4F-A3D757BD532D}"/>
    <cellStyle name="Normal 6 8 3" xfId="7048" xr:uid="{A7A9CB94-1D23-4C69-BCCC-3D801A88683D}"/>
    <cellStyle name="Normal 6 9" xfId="2821" xr:uid="{56A3E8CD-0FCB-454F-ABC4-EF5E4BBA9C33}"/>
    <cellStyle name="Normal 6 9 2" xfId="8457" xr:uid="{2D0E5B64-ADEB-4A32-93DA-0E75726A332C}"/>
    <cellStyle name="Normal 60" xfId="11283" xr:uid="{F121EDCC-8DA1-4CFF-AB53-A095A75FCCD1}"/>
    <cellStyle name="Normal 61" xfId="11284" xr:uid="{FB93D2B9-A405-44E6-A01C-7D320532F5D0}"/>
    <cellStyle name="Normal 62" xfId="5627" xr:uid="{20E9F1DB-2D3E-46AC-AD47-2E44A71F58C5}"/>
    <cellStyle name="Normal 62 2" xfId="11263" xr:uid="{96D22385-6A32-43A8-BF00-5C3D51D7C97E}"/>
    <cellStyle name="Normal 63" xfId="11285" xr:uid="{74241EF8-5DB2-4639-86E4-1E2F859E2A63}"/>
    <cellStyle name="Normal 64" xfId="11286" xr:uid="{ACA25C8D-1AF9-438B-9BD4-C33270B98129}"/>
    <cellStyle name="Normal 65" xfId="11287" xr:uid="{B69EAEBD-E3C8-4381-B9B7-2FF854DC56D5}"/>
    <cellStyle name="Normal 66" xfId="11288" xr:uid="{021BB8FD-4A27-40C3-AC38-89B9651A42A2}"/>
    <cellStyle name="Normal 67" xfId="11289" xr:uid="{B82143F4-6C50-4492-AB04-2A0358E61FCB}"/>
    <cellStyle name="Normal 68" xfId="11290" xr:uid="{600A4A58-6404-49F8-82AB-A8C3F974108A}"/>
    <cellStyle name="Normal 69" xfId="11291" xr:uid="{8DE06AAC-C9D5-463C-8A83-F2ED570EF86C}"/>
    <cellStyle name="Normal 7" xfId="13" xr:uid="{6BB56E0F-15E1-443D-BE9B-79DA15800DB7}"/>
    <cellStyle name="Normal 7 2" xfId="45" xr:uid="{44D85BF8-A4B7-4098-AB2D-ACBB4195E3E9}"/>
    <cellStyle name="Normal 7 2 2" xfId="125" xr:uid="{741956A3-51B5-4C4E-904A-639BA0FFA6F0}"/>
    <cellStyle name="Normal 7 2 2 2" xfId="297" xr:uid="{2F081B1B-8F21-4C36-A376-664C8B929284}"/>
    <cellStyle name="Normal 7 2 2 2 2" xfId="641" xr:uid="{D384814C-6CAD-4D7A-81E5-34E7AAF5C7E9}"/>
    <cellStyle name="Normal 7 2 2 2 2 2" xfId="1337" xr:uid="{D549920A-F021-41F3-A850-A7F635A8338F}"/>
    <cellStyle name="Normal 7 2 2 2 2 2 2" xfId="2738" xr:uid="{3F807539-FA79-4F16-8A78-03A63E21C799}"/>
    <cellStyle name="Normal 7 2 2 2 2 2 2 2" xfId="5548" xr:uid="{AC45879B-6840-466D-9201-B7812F880967}"/>
    <cellStyle name="Normal 7 2 2 2 2 2 2 2 2" xfId="11184" xr:uid="{B7339F7C-4EB3-4791-B231-118D35739230}"/>
    <cellStyle name="Normal 7 2 2 2 2 2 2 3" xfId="8374" xr:uid="{43F88F9B-9E38-4FA1-ACD2-94F479D81892}"/>
    <cellStyle name="Normal 7 2 2 2 2 2 3" xfId="4147" xr:uid="{21BFE471-493D-402C-AC48-2E81E13AA024}"/>
    <cellStyle name="Normal 7 2 2 2 2 2 3 2" xfId="9783" xr:uid="{6C1D87FD-7F9C-4000-BF2C-EB0EC6DD369C}"/>
    <cellStyle name="Normal 7 2 2 2 2 2 4" xfId="6973" xr:uid="{AB058511-8D91-4588-AB68-B1C357568A8C}"/>
    <cellStyle name="Normal 7 2 2 2 2 3" xfId="2042" xr:uid="{039C88C4-9B2D-40DC-9879-53032AE73ECA}"/>
    <cellStyle name="Normal 7 2 2 2 2 3 2" xfId="4852" xr:uid="{3AF607C0-B167-41AD-B25A-BC2691EF2AD9}"/>
    <cellStyle name="Normal 7 2 2 2 2 3 2 2" xfId="10488" xr:uid="{5221030E-0638-4613-9F70-E6FC03AB156C}"/>
    <cellStyle name="Normal 7 2 2 2 2 3 3" xfId="7678" xr:uid="{DE922DE7-D4FF-4DA7-80F1-EDFDCDA7429B}"/>
    <cellStyle name="Normal 7 2 2 2 2 4" xfId="3451" xr:uid="{8F731286-9565-431E-8C6C-DDE1FC039818}"/>
    <cellStyle name="Normal 7 2 2 2 2 4 2" xfId="9087" xr:uid="{5C10AFB2-A435-4167-BD8A-70422CBBB558}"/>
    <cellStyle name="Normal 7 2 2 2 2 5" xfId="6277" xr:uid="{6157E72C-AB33-479A-9B30-2A924BEE3B0F}"/>
    <cellStyle name="Normal 7 2 2 2 3" xfId="993" xr:uid="{81A71E14-2918-4E54-88AC-EEE7CFE304D4}"/>
    <cellStyle name="Normal 7 2 2 2 3 2" xfId="2394" xr:uid="{06FEE644-B58E-4180-A572-F4B4F8D35B94}"/>
    <cellStyle name="Normal 7 2 2 2 3 2 2" xfId="5204" xr:uid="{99D9B06B-2E4E-4108-B301-3BF8F6D64A4D}"/>
    <cellStyle name="Normal 7 2 2 2 3 2 2 2" xfId="10840" xr:uid="{0EAA6DBE-33E7-42F8-85E2-D45A2EF73D3D}"/>
    <cellStyle name="Normal 7 2 2 2 3 2 3" xfId="8030" xr:uid="{065452C0-9D93-4F79-B379-0A2C96674234}"/>
    <cellStyle name="Normal 7 2 2 2 3 3" xfId="3803" xr:uid="{65A1F7AA-6CBE-471D-9D2C-56770A5698F0}"/>
    <cellStyle name="Normal 7 2 2 2 3 3 2" xfId="9439" xr:uid="{9F8D60C5-BC42-4951-91D1-3739C4A01E2D}"/>
    <cellStyle name="Normal 7 2 2 2 3 4" xfId="6629" xr:uid="{A0A2A7FE-B16D-44CE-9AA2-EBA673D0D361}"/>
    <cellStyle name="Normal 7 2 2 2 4" xfId="1698" xr:uid="{BEF986F4-CB70-4A0D-ABAF-36CDEA110978}"/>
    <cellStyle name="Normal 7 2 2 2 4 2" xfId="4508" xr:uid="{6AA4CACF-1E4B-4630-8991-58B219DC1A75}"/>
    <cellStyle name="Normal 7 2 2 2 4 2 2" xfId="10144" xr:uid="{0191EEC5-E693-4152-901C-B757E9196A25}"/>
    <cellStyle name="Normal 7 2 2 2 4 3" xfId="7334" xr:uid="{65AA5FB1-E328-4AB3-8096-A2D5A06CB199}"/>
    <cellStyle name="Normal 7 2 2 2 5" xfId="3107" xr:uid="{B3E90DBA-BCC9-4378-B68D-5CC6C260A99E}"/>
    <cellStyle name="Normal 7 2 2 2 5 2" xfId="8743" xr:uid="{736F9B70-ACDB-4AD7-944C-7D607BC0DCB6}"/>
    <cellStyle name="Normal 7 2 2 2 6" xfId="5933" xr:uid="{63389BF3-9D84-4C70-AD97-1C87E69BCA97}"/>
    <cellStyle name="Normal 7 2 2 3" xfId="469" xr:uid="{D8085FF1-D760-4896-9781-5A2500C9B5A3}"/>
    <cellStyle name="Normal 7 2 2 3 2" xfId="1165" xr:uid="{3D2E0FE5-F270-4B2D-A9C0-6C30E06DD0EA}"/>
    <cellStyle name="Normal 7 2 2 3 2 2" xfId="2566" xr:uid="{176CDBC7-17D2-44E4-BB76-B166F5E4FA36}"/>
    <cellStyle name="Normal 7 2 2 3 2 2 2" xfId="5376" xr:uid="{84DB1AE9-D214-4135-9FDD-114CA54CE098}"/>
    <cellStyle name="Normal 7 2 2 3 2 2 2 2" xfId="11012" xr:uid="{2CF679E4-EFDE-41F3-A8C2-59C4583C0A0F}"/>
    <cellStyle name="Normal 7 2 2 3 2 2 3" xfId="8202" xr:uid="{B3510695-BFEC-49EC-AF4E-CF65284FF644}"/>
    <cellStyle name="Normal 7 2 2 3 2 3" xfId="3975" xr:uid="{730C4AC0-07E1-4E78-B41A-B2A8608E1ACA}"/>
    <cellStyle name="Normal 7 2 2 3 2 3 2" xfId="9611" xr:uid="{7FD8C518-898A-413A-9E62-79858A9B903F}"/>
    <cellStyle name="Normal 7 2 2 3 2 4" xfId="6801" xr:uid="{20D2541A-284F-4DF1-80EE-9562ED2EAAFA}"/>
    <cellStyle name="Normal 7 2 2 3 3" xfId="1870" xr:uid="{B112AE78-561C-492B-98DB-5D5142E93B22}"/>
    <cellStyle name="Normal 7 2 2 3 3 2" xfId="4680" xr:uid="{82C408CC-C24F-4526-8316-958DC328AB18}"/>
    <cellStyle name="Normal 7 2 2 3 3 2 2" xfId="10316" xr:uid="{8D92878B-D2ED-4B67-96CE-EEFD45CA6FED}"/>
    <cellStyle name="Normal 7 2 2 3 3 3" xfId="7506" xr:uid="{3415BF1E-6741-44D8-B27C-353DDE77DD7E}"/>
    <cellStyle name="Normal 7 2 2 3 4" xfId="3279" xr:uid="{F2AF4C05-5233-4660-9357-E9AB83AB118F}"/>
    <cellStyle name="Normal 7 2 2 3 4 2" xfId="8915" xr:uid="{8C8810B9-222B-4AE7-96D0-343B1C3B98AB}"/>
    <cellStyle name="Normal 7 2 2 3 5" xfId="6105" xr:uid="{B3CA0CC5-C68E-4B3A-9229-98EAF6DE0916}"/>
    <cellStyle name="Normal 7 2 2 4" xfId="821" xr:uid="{28656C26-6690-4E89-8A23-E98364F86822}"/>
    <cellStyle name="Normal 7 2 2 4 2" xfId="2222" xr:uid="{B719A865-1ED0-4C01-B0AD-019396E93963}"/>
    <cellStyle name="Normal 7 2 2 4 2 2" xfId="5032" xr:uid="{B5C417E0-D178-4F5F-8EE0-3FABA92DEF5A}"/>
    <cellStyle name="Normal 7 2 2 4 2 2 2" xfId="10668" xr:uid="{3B0C62F9-53F2-4DC4-A0AC-1F017C32C88B}"/>
    <cellStyle name="Normal 7 2 2 4 2 3" xfId="7858" xr:uid="{82C38121-A18C-4BF5-9EF1-4C5561E39D2D}"/>
    <cellStyle name="Normal 7 2 2 4 3" xfId="3631" xr:uid="{50E61199-687F-4F0D-91FB-67A4644809A0}"/>
    <cellStyle name="Normal 7 2 2 4 3 2" xfId="9267" xr:uid="{446BEF49-4FF6-448B-B418-504EA09448F2}"/>
    <cellStyle name="Normal 7 2 2 4 4" xfId="6457" xr:uid="{E4746F9A-0A1F-4A94-81CE-701B168E32F1}"/>
    <cellStyle name="Normal 7 2 2 5" xfId="1526" xr:uid="{5821C158-7058-46A9-B78D-9042566DF6A8}"/>
    <cellStyle name="Normal 7 2 2 5 2" xfId="4336" xr:uid="{6F519198-34D5-4963-A9DF-2B52861D0B5E}"/>
    <cellStyle name="Normal 7 2 2 5 2 2" xfId="9972" xr:uid="{6556F56A-0BC6-4C2C-B7CF-89ED9658F5C0}"/>
    <cellStyle name="Normal 7 2 2 5 3" xfId="7162" xr:uid="{C48EBF2D-E238-4D11-8446-00C22A371780}"/>
    <cellStyle name="Normal 7 2 2 6" xfId="2935" xr:uid="{69346CB9-16BB-4564-B52B-1869A83E4EE2}"/>
    <cellStyle name="Normal 7 2 2 6 2" xfId="8571" xr:uid="{6E56B1E0-9D79-42F7-BD19-BF8771E35D63}"/>
    <cellStyle name="Normal 7 2 2 7" xfId="5761" xr:uid="{BDDBB323-84D5-42F6-8020-94907B07AAAE}"/>
    <cellStyle name="Normal 7 2 3" xfId="217" xr:uid="{EB5C2853-CEA2-441B-A923-305FC96FA366}"/>
    <cellStyle name="Normal 7 2 3 2" xfId="561" xr:uid="{A1432791-9820-45DC-99E0-35C8F0BF65CE}"/>
    <cellStyle name="Normal 7 2 3 2 2" xfId="1257" xr:uid="{1372E74E-62A9-4F34-8426-0147E481A980}"/>
    <cellStyle name="Normal 7 2 3 2 2 2" xfId="2658" xr:uid="{3FFA0EBD-5895-46D0-A4BA-CDDA4059C216}"/>
    <cellStyle name="Normal 7 2 3 2 2 2 2" xfId="5468" xr:uid="{74E1B41D-E9EF-4384-A2F4-CE247585B69D}"/>
    <cellStyle name="Normal 7 2 3 2 2 2 2 2" xfId="11104" xr:uid="{40CAF1C3-CC1A-407B-B804-94F3D9B676C9}"/>
    <cellStyle name="Normal 7 2 3 2 2 2 3" xfId="8294" xr:uid="{CEE64EB5-6421-4D41-8EE9-4A7CABE9ACC4}"/>
    <cellStyle name="Normal 7 2 3 2 2 3" xfId="4067" xr:uid="{25992867-7249-4169-B2CA-916CF6D39F23}"/>
    <cellStyle name="Normal 7 2 3 2 2 3 2" xfId="9703" xr:uid="{F49ACFDA-3190-4316-8E03-477201EA98B0}"/>
    <cellStyle name="Normal 7 2 3 2 2 4" xfId="6893" xr:uid="{30C74FB6-3F7F-4214-9A75-1488F12459FD}"/>
    <cellStyle name="Normal 7 2 3 2 3" xfId="1962" xr:uid="{20B3671A-1223-49BF-8E53-955A67A94BB5}"/>
    <cellStyle name="Normal 7 2 3 2 3 2" xfId="4772" xr:uid="{CD2E7BD6-1604-42A9-907A-5935751D7477}"/>
    <cellStyle name="Normal 7 2 3 2 3 2 2" xfId="10408" xr:uid="{6E8146A8-0DBA-48B4-8851-5945D7FA4FFF}"/>
    <cellStyle name="Normal 7 2 3 2 3 3" xfId="7598" xr:uid="{29549685-57B8-4BB6-AF82-519415C6D495}"/>
    <cellStyle name="Normal 7 2 3 2 4" xfId="3371" xr:uid="{D0CFD254-FBCE-45D1-A514-7EFCA4CF1D53}"/>
    <cellStyle name="Normal 7 2 3 2 4 2" xfId="9007" xr:uid="{5A84BC88-97F9-42DA-9BF3-1B5280C36156}"/>
    <cellStyle name="Normal 7 2 3 2 5" xfId="6197" xr:uid="{8E6D4AE4-9FF0-415C-8F90-87B042A831FB}"/>
    <cellStyle name="Normal 7 2 3 3" xfId="913" xr:uid="{CF90351B-2A87-42D8-8CAF-63E0390853A3}"/>
    <cellStyle name="Normal 7 2 3 3 2" xfId="2314" xr:uid="{B50A4239-484E-4AFB-A56E-118E006EE95B}"/>
    <cellStyle name="Normal 7 2 3 3 2 2" xfId="5124" xr:uid="{FCE742E2-599E-45DC-A82C-E58A6974FAB7}"/>
    <cellStyle name="Normal 7 2 3 3 2 2 2" xfId="10760" xr:uid="{2DD6E4E5-C5DA-473F-B6AF-388DEF43A429}"/>
    <cellStyle name="Normal 7 2 3 3 2 3" xfId="7950" xr:uid="{7FDDEE52-0A11-45D3-803F-600A3543FA64}"/>
    <cellStyle name="Normal 7 2 3 3 3" xfId="3723" xr:uid="{9EED5BCC-9519-4C47-AEFA-82C18112316B}"/>
    <cellStyle name="Normal 7 2 3 3 3 2" xfId="9359" xr:uid="{135C783A-0C5E-47BD-8967-AACEF4CBC2BF}"/>
    <cellStyle name="Normal 7 2 3 3 4" xfId="6549" xr:uid="{86BBFFE2-7584-4014-B1E7-846777A5B384}"/>
    <cellStyle name="Normal 7 2 3 4" xfId="1618" xr:uid="{24599368-AC9B-4239-B7B3-0081F250E458}"/>
    <cellStyle name="Normal 7 2 3 4 2" xfId="4428" xr:uid="{54ACEC50-D0EE-438B-BE4E-CC2C78CB1819}"/>
    <cellStyle name="Normal 7 2 3 4 2 2" xfId="10064" xr:uid="{10F3B642-1E20-43F3-810D-0A2E3A32A5E2}"/>
    <cellStyle name="Normal 7 2 3 4 3" xfId="7254" xr:uid="{A4C90A14-940B-4403-B09D-87D59ED7564B}"/>
    <cellStyle name="Normal 7 2 3 5" xfId="3027" xr:uid="{16B01C88-B005-4C81-8E40-2BF8FA33C4CF}"/>
    <cellStyle name="Normal 7 2 3 5 2" xfId="8663" xr:uid="{1C866E3D-E4B0-4E7E-B13B-048DF8FD29A2}"/>
    <cellStyle name="Normal 7 2 3 6" xfId="5853" xr:uid="{D29EEDBD-2D2B-46EF-8040-DED0482F0737}"/>
    <cellStyle name="Normal 7 2 4" xfId="389" xr:uid="{DE281CA7-64CD-482B-80F0-D787684F3E96}"/>
    <cellStyle name="Normal 7 2 4 2" xfId="1085" xr:uid="{B1D4FB81-7D72-42B2-A816-EF9594638DB4}"/>
    <cellStyle name="Normal 7 2 4 2 2" xfId="2486" xr:uid="{BE1CCA92-2045-4DD1-9398-3800B11066FE}"/>
    <cellStyle name="Normal 7 2 4 2 2 2" xfId="5296" xr:uid="{7DB7CE24-6093-4655-9457-40E79B4F6E2F}"/>
    <cellStyle name="Normal 7 2 4 2 2 2 2" xfId="10932" xr:uid="{826054F5-AC39-4A89-A22E-2C36EC2387A1}"/>
    <cellStyle name="Normal 7 2 4 2 2 3" xfId="8122" xr:uid="{89A2CBF3-81D7-44D6-ACFF-600BA0185D4B}"/>
    <cellStyle name="Normal 7 2 4 2 3" xfId="3895" xr:uid="{7BE71F6E-0DCD-48FD-96DA-7519F709C961}"/>
    <cellStyle name="Normal 7 2 4 2 3 2" xfId="9531" xr:uid="{25EF15ED-D288-4C82-ACC5-B63BA738895A}"/>
    <cellStyle name="Normal 7 2 4 2 4" xfId="6721" xr:uid="{B46859FE-AD13-4E07-9B20-1C6193F69A69}"/>
    <cellStyle name="Normal 7 2 4 3" xfId="1790" xr:uid="{93854B35-CC47-4DAE-A3A8-F5C48AF12DEC}"/>
    <cellStyle name="Normal 7 2 4 3 2" xfId="4600" xr:uid="{E4D62195-E245-48EE-BD6A-661F10785B52}"/>
    <cellStyle name="Normal 7 2 4 3 2 2" xfId="10236" xr:uid="{C308D8FF-70BD-41FF-95A6-02E6006FBFBE}"/>
    <cellStyle name="Normal 7 2 4 3 3" xfId="7426" xr:uid="{FB561BC8-E5D2-406E-86C3-22707E1D4CAC}"/>
    <cellStyle name="Normal 7 2 4 4" xfId="3199" xr:uid="{4122D357-D4FC-48C1-B7B7-24EB5A2F3B66}"/>
    <cellStyle name="Normal 7 2 4 4 2" xfId="8835" xr:uid="{4F996E50-711C-4041-90D0-7118187D9E2C}"/>
    <cellStyle name="Normal 7 2 4 5" xfId="6025" xr:uid="{6F51E4CC-93AC-4319-B980-F140584914CD}"/>
    <cellStyle name="Normal 7 2 5" xfId="741" xr:uid="{1F4F618D-972D-48FA-9E63-E3A263F2077E}"/>
    <cellStyle name="Normal 7 2 5 2" xfId="2142" xr:uid="{24D46B42-CBCE-4FE9-AF50-1E843D3278BF}"/>
    <cellStyle name="Normal 7 2 5 2 2" xfId="4952" xr:uid="{04B4D885-3BD4-436F-80D9-EC075F35A40E}"/>
    <cellStyle name="Normal 7 2 5 2 2 2" xfId="10588" xr:uid="{682C41FF-8018-4D08-99B5-085A8A8EE0E0}"/>
    <cellStyle name="Normal 7 2 5 2 3" xfId="7778" xr:uid="{42672638-6F50-42E8-AD6E-292C8A892AAA}"/>
    <cellStyle name="Normal 7 2 5 3" xfId="3551" xr:uid="{11354BF5-5A6E-43FA-84AC-EAFF6ED74B87}"/>
    <cellStyle name="Normal 7 2 5 3 2" xfId="9187" xr:uid="{97E87809-5E6E-4C12-8C26-6B04494C0A42}"/>
    <cellStyle name="Normal 7 2 5 4" xfId="6377" xr:uid="{8EFD99BA-E49B-45C8-BA36-DD8A896313C6}"/>
    <cellStyle name="Normal 7 2 6" xfId="1446" xr:uid="{E3A0E6B3-588C-4074-A8C7-329B9F2D6D82}"/>
    <cellStyle name="Normal 7 2 6 2" xfId="4256" xr:uid="{1E283711-5258-4B8C-8846-0F51ACB98073}"/>
    <cellStyle name="Normal 7 2 6 2 2" xfId="9892" xr:uid="{B2F78625-8B3D-4335-B13A-320FC0230A7E}"/>
    <cellStyle name="Normal 7 2 6 3" xfId="7082" xr:uid="{7BA6A396-CCF4-4394-A4C6-7BBA2D5A67B3}"/>
    <cellStyle name="Normal 7 2 7" xfId="2855" xr:uid="{7543F6D7-0ACB-4B5A-9700-13BFBA376780}"/>
    <cellStyle name="Normal 7 2 7 2" xfId="8491" xr:uid="{655DE09D-85A8-40D7-851D-45BFDC4080F8}"/>
    <cellStyle name="Normal 7 2 8" xfId="5681" xr:uid="{9F3C53A9-ED9C-47CA-9E2C-DCB123C1A43B}"/>
    <cellStyle name="Normal 7 3" xfId="93" xr:uid="{80C6206F-EED8-45D2-9A80-ACF00090F357}"/>
    <cellStyle name="Normal 7 3 2" xfId="265" xr:uid="{EF0CEDD8-8D45-4D0D-A967-29F71779AAF2}"/>
    <cellStyle name="Normal 7 3 2 2" xfId="609" xr:uid="{243A7FF9-0C81-435C-9ACF-104E648407EA}"/>
    <cellStyle name="Normal 7 3 2 2 2" xfId="1305" xr:uid="{F3F91B7D-8C0D-4E75-AF34-2235DD986D8B}"/>
    <cellStyle name="Normal 7 3 2 2 2 2" xfId="2706" xr:uid="{8BEC49D5-7A7C-4600-AD5E-35F80B99B6AF}"/>
    <cellStyle name="Normal 7 3 2 2 2 2 2" xfId="5516" xr:uid="{FD216B8D-2D42-449A-AC15-8583CD3D7C82}"/>
    <cellStyle name="Normal 7 3 2 2 2 2 2 2" xfId="11152" xr:uid="{5C8F8825-411D-4CB9-BF7C-D102335CE55E}"/>
    <cellStyle name="Normal 7 3 2 2 2 2 3" xfId="8342" xr:uid="{8B415B4D-9BBA-4CAA-87FA-AEAF6B780C0D}"/>
    <cellStyle name="Normal 7 3 2 2 2 3" xfId="4115" xr:uid="{BC560B7D-1D8A-4AAF-873B-F9FD56B120CC}"/>
    <cellStyle name="Normal 7 3 2 2 2 3 2" xfId="9751" xr:uid="{0EF22299-CEE4-4D82-A3B6-43AD8A377005}"/>
    <cellStyle name="Normal 7 3 2 2 2 4" xfId="6941" xr:uid="{2B6E40EB-B359-469F-9907-ED06055F6B12}"/>
    <cellStyle name="Normal 7 3 2 2 3" xfId="2010" xr:uid="{EA07931D-B2A4-45B4-BCCC-E6848045D716}"/>
    <cellStyle name="Normal 7 3 2 2 3 2" xfId="4820" xr:uid="{E9673E25-7878-4653-BE29-FD3582F71CAE}"/>
    <cellStyle name="Normal 7 3 2 2 3 2 2" xfId="10456" xr:uid="{3A034804-15CF-49FE-BCFB-F9826FAB66A0}"/>
    <cellStyle name="Normal 7 3 2 2 3 3" xfId="7646" xr:uid="{15C62EE7-F657-4B89-BF31-C15C09D7D77D}"/>
    <cellStyle name="Normal 7 3 2 2 4" xfId="3419" xr:uid="{8F694623-C65D-484B-B903-738CCC69CBB8}"/>
    <cellStyle name="Normal 7 3 2 2 4 2" xfId="9055" xr:uid="{8B292AB7-AF52-4637-85F6-D6DC607BED3B}"/>
    <cellStyle name="Normal 7 3 2 2 5" xfId="6245" xr:uid="{64BECA02-531D-4D05-A425-34465DDF8EF1}"/>
    <cellStyle name="Normal 7 3 2 3" xfId="961" xr:uid="{A0D59DC8-A92C-4F33-9D71-D2D9138A1058}"/>
    <cellStyle name="Normal 7 3 2 3 2" xfId="2362" xr:uid="{F09D554D-BBEF-42B3-B610-8E385DFF89BA}"/>
    <cellStyle name="Normal 7 3 2 3 2 2" xfId="5172" xr:uid="{C90ED60E-F599-4C6D-8B1F-96EA8F4C5F4A}"/>
    <cellStyle name="Normal 7 3 2 3 2 2 2" xfId="10808" xr:uid="{A90C4090-2187-4371-86EE-1DE6FC0618D9}"/>
    <cellStyle name="Normal 7 3 2 3 2 3" xfId="7998" xr:uid="{F6B36436-12AE-4A74-819D-83F77F703DBD}"/>
    <cellStyle name="Normal 7 3 2 3 3" xfId="3771" xr:uid="{344C69F0-9497-4437-96DF-A959C18DAC87}"/>
    <cellStyle name="Normal 7 3 2 3 3 2" xfId="9407" xr:uid="{2A0ED363-9049-4BCC-ADFD-82252FD5D3BA}"/>
    <cellStyle name="Normal 7 3 2 3 4" xfId="6597" xr:uid="{5395E332-FFFF-45B9-8C0E-06D3A7C252AC}"/>
    <cellStyle name="Normal 7 3 2 4" xfId="1666" xr:uid="{D8D12250-FAF3-47CD-9DD9-F224A4837178}"/>
    <cellStyle name="Normal 7 3 2 4 2" xfId="4476" xr:uid="{AE6592B2-DDC9-4DAC-A309-108F6DA3CE06}"/>
    <cellStyle name="Normal 7 3 2 4 2 2" xfId="10112" xr:uid="{9E0AC5C7-C588-4903-8638-4FC4465CC721}"/>
    <cellStyle name="Normal 7 3 2 4 3" xfId="7302" xr:uid="{34A943B4-A690-4BD9-9151-2204468ACF5E}"/>
    <cellStyle name="Normal 7 3 2 5" xfId="3075" xr:uid="{ECAF70D6-A80B-4552-AEAA-5DD7E690AD12}"/>
    <cellStyle name="Normal 7 3 2 5 2" xfId="8711" xr:uid="{43C2FE15-B9BB-4DAF-9871-792737448B1A}"/>
    <cellStyle name="Normal 7 3 2 6" xfId="5901" xr:uid="{D7BE8269-EA98-4636-BCE6-893DF150885C}"/>
    <cellStyle name="Normal 7 3 3" xfId="437" xr:uid="{C757378B-9DFD-43F3-B2A0-4E2C75F91136}"/>
    <cellStyle name="Normal 7 3 3 2" xfId="1133" xr:uid="{CB9DB0CA-B48B-4721-8D30-561FDFACBEAA}"/>
    <cellStyle name="Normal 7 3 3 2 2" xfId="2534" xr:uid="{B49E372D-ACC0-4A5E-9899-A55721BE1261}"/>
    <cellStyle name="Normal 7 3 3 2 2 2" xfId="5344" xr:uid="{8F282081-AD95-43DF-8F6D-AD81DA4E6B7E}"/>
    <cellStyle name="Normal 7 3 3 2 2 2 2" xfId="10980" xr:uid="{B9A779D9-AF14-4B5E-9567-9AB69E8784B3}"/>
    <cellStyle name="Normal 7 3 3 2 2 3" xfId="8170" xr:uid="{B8250A80-E7E0-42F3-87A6-FF44C73BBC97}"/>
    <cellStyle name="Normal 7 3 3 2 3" xfId="3943" xr:uid="{7A408E99-3870-431C-A0C3-487654D091C9}"/>
    <cellStyle name="Normal 7 3 3 2 3 2" xfId="9579" xr:uid="{ACBD2E0E-B337-4245-B06B-F9F9CE37D8C4}"/>
    <cellStyle name="Normal 7 3 3 2 4" xfId="6769" xr:uid="{92C36BE6-4D4C-40A0-B145-F741774927BA}"/>
    <cellStyle name="Normal 7 3 3 3" xfId="1838" xr:uid="{73EECFA6-51A3-4907-AEA6-85168BEF30C7}"/>
    <cellStyle name="Normal 7 3 3 3 2" xfId="4648" xr:uid="{C6BCC345-0AEA-4860-AC89-12698940FAA2}"/>
    <cellStyle name="Normal 7 3 3 3 2 2" xfId="10284" xr:uid="{84B70B19-1C2C-42A9-B016-C631354D6E95}"/>
    <cellStyle name="Normal 7 3 3 3 3" xfId="7474" xr:uid="{69412149-87E0-4F6E-97D7-F825A31AAEE4}"/>
    <cellStyle name="Normal 7 3 3 4" xfId="3247" xr:uid="{137EF5B5-96D9-4129-9472-1149D78FF914}"/>
    <cellStyle name="Normal 7 3 3 4 2" xfId="8883" xr:uid="{127C5A7F-3E4C-4D62-BBD3-EEBBCCEA67B9}"/>
    <cellStyle name="Normal 7 3 3 5" xfId="6073" xr:uid="{B40BAEFB-FB92-4309-A380-8AFC59A039DA}"/>
    <cellStyle name="Normal 7 3 4" xfId="789" xr:uid="{00AD7F3A-85E5-4109-9E52-D214BCAB63B1}"/>
    <cellStyle name="Normal 7 3 4 2" xfId="2190" xr:uid="{A9047042-ED20-45FA-A460-CAD09E052418}"/>
    <cellStyle name="Normal 7 3 4 2 2" xfId="5000" xr:uid="{321E8AFA-D4A3-46AF-A13B-260A0D86A499}"/>
    <cellStyle name="Normal 7 3 4 2 2 2" xfId="10636" xr:uid="{641A73D7-2F51-4047-973D-89F61B6814FC}"/>
    <cellStyle name="Normal 7 3 4 2 3" xfId="7826" xr:uid="{A070F82B-C257-448B-9750-3677FCFBC770}"/>
    <cellStyle name="Normal 7 3 4 3" xfId="3599" xr:uid="{918BA781-8394-4797-B616-D7269ABE1C01}"/>
    <cellStyle name="Normal 7 3 4 3 2" xfId="9235" xr:uid="{6F71C58A-40FC-4647-AA46-E5BA32DC0912}"/>
    <cellStyle name="Normal 7 3 4 4" xfId="6425" xr:uid="{FEE93B63-6D7C-4D27-A7F6-2A9BF15C2E05}"/>
    <cellStyle name="Normal 7 3 5" xfId="1494" xr:uid="{A7318746-02D3-4A67-B2A5-35F11B8E54C7}"/>
    <cellStyle name="Normal 7 3 5 2" xfId="4304" xr:uid="{1DA21D43-F949-43C7-A961-76E6E723C755}"/>
    <cellStyle name="Normal 7 3 5 2 2" xfId="9940" xr:uid="{499CBA4B-0912-407D-ACB2-B6CA0FE9DD1B}"/>
    <cellStyle name="Normal 7 3 5 3" xfId="7130" xr:uid="{5A9A54D6-76C1-45F2-BFB3-2BD8BDB09660}"/>
    <cellStyle name="Normal 7 3 6" xfId="2903" xr:uid="{8ABFDC33-74DD-4A2C-8EB4-6ECECD4755AA}"/>
    <cellStyle name="Normal 7 3 6 2" xfId="8539" xr:uid="{5BFE1A94-97AA-4C2C-B575-DF47FA2CAF8B}"/>
    <cellStyle name="Normal 7 3 7" xfId="5729" xr:uid="{D3D1A0E2-70A9-4D4E-956C-C2FD16A151D7}"/>
    <cellStyle name="Normal 7 4" xfId="185" xr:uid="{72D01784-CD89-40A2-94C4-4BC3C084AAB1}"/>
    <cellStyle name="Normal 7 4 2" xfId="529" xr:uid="{ECC5817D-D65F-456C-A2FF-3C7FED3EFCEC}"/>
    <cellStyle name="Normal 7 4 2 2" xfId="1225" xr:uid="{E2823982-5269-4D63-A91E-43C6D50AFB83}"/>
    <cellStyle name="Normal 7 4 2 2 2" xfId="2626" xr:uid="{FBFBEEF8-01D0-4281-9217-6B291C3476F2}"/>
    <cellStyle name="Normal 7 4 2 2 2 2" xfId="5436" xr:uid="{EEEB77BE-6A41-4FE5-B04B-086BFA3F2948}"/>
    <cellStyle name="Normal 7 4 2 2 2 2 2" xfId="11072" xr:uid="{130DD70E-4BA2-4676-82B4-7E45704B460F}"/>
    <cellStyle name="Normal 7 4 2 2 2 3" xfId="8262" xr:uid="{1A067405-D40B-491D-ACA9-746DE47D9300}"/>
    <cellStyle name="Normal 7 4 2 2 3" xfId="4035" xr:uid="{C1FC75CB-5D1C-4A01-9B1E-92DFEFBD947B}"/>
    <cellStyle name="Normal 7 4 2 2 3 2" xfId="9671" xr:uid="{0C0E96FC-9AB2-44E8-87D7-F49A5ACC4615}"/>
    <cellStyle name="Normal 7 4 2 2 4" xfId="6861" xr:uid="{95E45C22-7BBC-44BB-8461-B29C39BCF238}"/>
    <cellStyle name="Normal 7 4 2 3" xfId="1930" xr:uid="{EF0C75B6-0327-48EA-959A-595CE328395B}"/>
    <cellStyle name="Normal 7 4 2 3 2" xfId="4740" xr:uid="{368B7F57-0ADB-4E52-A6F9-0E85464EB887}"/>
    <cellStyle name="Normal 7 4 2 3 2 2" xfId="10376" xr:uid="{7CB30B0E-5C67-416D-885F-1CBD4087BF47}"/>
    <cellStyle name="Normal 7 4 2 3 3" xfId="7566" xr:uid="{7977C961-988A-47AC-8FF4-8190B7AC9627}"/>
    <cellStyle name="Normal 7 4 2 4" xfId="3339" xr:uid="{9C963F80-0925-4F26-A9BA-85400036A077}"/>
    <cellStyle name="Normal 7 4 2 4 2" xfId="8975" xr:uid="{2ACB6F2E-A431-4A1E-91F9-EDB0B0E1C8F8}"/>
    <cellStyle name="Normal 7 4 2 5" xfId="6165" xr:uid="{B0EDA56F-4B5F-45E3-8ADE-41BD62955FE9}"/>
    <cellStyle name="Normal 7 4 3" xfId="881" xr:uid="{D5B870D3-BE1F-4D27-989C-47189F36FE3B}"/>
    <cellStyle name="Normal 7 4 3 2" xfId="2282" xr:uid="{39DA03F3-E632-4EEB-B636-C034CAD7F73C}"/>
    <cellStyle name="Normal 7 4 3 2 2" xfId="5092" xr:uid="{5C07EA03-B5AD-4CE0-9CFC-1D5F98CDDADF}"/>
    <cellStyle name="Normal 7 4 3 2 2 2" xfId="10728" xr:uid="{435FD3F4-E463-4C04-B8F0-F4B94FE3DCBB}"/>
    <cellStyle name="Normal 7 4 3 2 3" xfId="7918" xr:uid="{92E26E80-B1DE-4D0D-B73F-582520FAB592}"/>
    <cellStyle name="Normal 7 4 3 3" xfId="3691" xr:uid="{E0E6364D-4ADC-4C3D-B452-6A4DD9BE0A3D}"/>
    <cellStyle name="Normal 7 4 3 3 2" xfId="9327" xr:uid="{2503C3BD-BB40-4F01-B63E-EDDB192E1AF0}"/>
    <cellStyle name="Normal 7 4 3 4" xfId="6517" xr:uid="{75648666-9485-43F0-81F8-437021B8C5AC}"/>
    <cellStyle name="Normal 7 4 4" xfId="1586" xr:uid="{8B4D081B-02AA-4BEF-826A-74E38960FB07}"/>
    <cellStyle name="Normal 7 4 4 2" xfId="4396" xr:uid="{7DF7F3DF-8525-4371-993E-D4B648963842}"/>
    <cellStyle name="Normal 7 4 4 2 2" xfId="10032" xr:uid="{E9FE8BC7-4EBA-4320-A30A-FDFF671486AF}"/>
    <cellStyle name="Normal 7 4 4 3" xfId="7222" xr:uid="{046AA1A1-FA63-4303-8773-1C65C0211296}"/>
    <cellStyle name="Normal 7 4 5" xfId="2995" xr:uid="{F9BD2539-45B3-47B7-B3E5-D1E4F2096FDC}"/>
    <cellStyle name="Normal 7 4 5 2" xfId="8631" xr:uid="{30F1F7D3-BBD5-420A-AFDA-9C2FDD47E3DE}"/>
    <cellStyle name="Normal 7 4 6" xfId="5821" xr:uid="{A7B80083-51FF-42BE-A90D-80D20B676F31}"/>
    <cellStyle name="Normal 7 5" xfId="357" xr:uid="{12B8527E-619D-4D4C-A85E-A7F8FEBD8F81}"/>
    <cellStyle name="Normal 7 5 2" xfId="1053" xr:uid="{BBFDABED-7ECE-4734-9435-E630FEBF5984}"/>
    <cellStyle name="Normal 7 5 2 2" xfId="2454" xr:uid="{DBDDF55A-3A33-415E-BD5F-B5616B8FFB94}"/>
    <cellStyle name="Normal 7 5 2 2 2" xfId="5264" xr:uid="{3B31B9FA-75B7-4395-BCB1-E03A925F6A93}"/>
    <cellStyle name="Normal 7 5 2 2 2 2" xfId="10900" xr:uid="{906AF6C5-5C72-4124-9D2F-343181654229}"/>
    <cellStyle name="Normal 7 5 2 2 3" xfId="8090" xr:uid="{5242EB37-DADE-4422-BD85-DC558455E9E6}"/>
    <cellStyle name="Normal 7 5 2 3" xfId="3863" xr:uid="{F3874975-CAD5-48E0-B39F-84A52ABCE5E4}"/>
    <cellStyle name="Normal 7 5 2 3 2" xfId="9499" xr:uid="{6985A2CB-BB31-4C79-965B-D5085F730E4A}"/>
    <cellStyle name="Normal 7 5 2 4" xfId="6689" xr:uid="{E8EBBA7E-9341-4988-A0F2-8203FE0DEF28}"/>
    <cellStyle name="Normal 7 5 3" xfId="1758" xr:uid="{E852DC56-6479-4C9C-9367-2161642A1CC4}"/>
    <cellStyle name="Normal 7 5 3 2" xfId="4568" xr:uid="{15B26882-8F28-4B29-9C45-35F3DD65D137}"/>
    <cellStyle name="Normal 7 5 3 2 2" xfId="10204" xr:uid="{020736D5-51A3-46F4-9C81-14D6172D44C8}"/>
    <cellStyle name="Normal 7 5 3 3" xfId="7394" xr:uid="{4A0EEF63-3C03-413D-83F2-313DA0188F73}"/>
    <cellStyle name="Normal 7 5 4" xfId="3167" xr:uid="{39B2B3A2-5F8D-47D6-930F-4E1A6EE0A9B7}"/>
    <cellStyle name="Normal 7 5 4 2" xfId="8803" xr:uid="{49F46B8D-0950-4733-8B06-5E9A67808A1F}"/>
    <cellStyle name="Normal 7 5 5" xfId="5993" xr:uid="{2C74BB0A-1E7A-428E-9B6D-33F6478DBD08}"/>
    <cellStyle name="Normal 7 6" xfId="709" xr:uid="{71DA1304-43EE-4D0A-B6EF-68DB300E6796}"/>
    <cellStyle name="Normal 7 6 2" xfId="2110" xr:uid="{43A05B41-AAAA-4404-9542-1A0477C90CF1}"/>
    <cellStyle name="Normal 7 6 2 2" xfId="4920" xr:uid="{9DE266F7-0CD0-49E3-BB5A-E06704050447}"/>
    <cellStyle name="Normal 7 6 2 2 2" xfId="10556" xr:uid="{996C684D-E6E7-4744-A5BE-E3F3DE8EB4AA}"/>
    <cellStyle name="Normal 7 6 2 3" xfId="7746" xr:uid="{EB938DE4-989D-4658-A04E-DCAEB72D528B}"/>
    <cellStyle name="Normal 7 6 3" xfId="3519" xr:uid="{2D903FD2-8C9D-45D2-980C-03D9F6E47C70}"/>
    <cellStyle name="Normal 7 6 3 2" xfId="9155" xr:uid="{6C9D3E03-5ABC-46B0-85B0-E75BB5D13027}"/>
    <cellStyle name="Normal 7 6 4" xfId="6345" xr:uid="{D9442DA4-5AAE-4F58-96D0-A0F3688A7F44}"/>
    <cellStyle name="Normal 7 7" xfId="1414" xr:uid="{D7C4D086-6122-4B1F-8002-0FBD0F8F4D9D}"/>
    <cellStyle name="Normal 7 7 2" xfId="4224" xr:uid="{C6D66A8A-6D7C-4018-B487-8374A6691A63}"/>
    <cellStyle name="Normal 7 7 2 2" xfId="9860" xr:uid="{42748CBF-E335-4926-8DD0-54D296F55DB5}"/>
    <cellStyle name="Normal 7 7 3" xfId="7050" xr:uid="{A20F6929-F81A-48A6-A083-CE3DD69E02B0}"/>
    <cellStyle name="Normal 7 8" xfId="2823" xr:uid="{26C56B4D-6531-4D27-91AA-E294304C1A0C}"/>
    <cellStyle name="Normal 7 8 2" xfId="8459" xr:uid="{03EE2A3A-419A-4D86-8121-81B1F68E044A}"/>
    <cellStyle name="Normal 7 9" xfId="5649" xr:uid="{A3D1822E-93A3-4EA4-A8F5-44B0ACC8C8BD}"/>
    <cellStyle name="Normal 70" xfId="11292" xr:uid="{1883FC8F-6585-4F48-B4B0-DF8E5A22FE1B}"/>
    <cellStyle name="Normal 71" xfId="11293" xr:uid="{711455D6-6E99-4139-9341-1BDF191EA091}"/>
    <cellStyle name="Normal 72" xfId="11294" xr:uid="{061519F0-9FAD-4748-B127-76ED0700C3F2}"/>
    <cellStyle name="Normal 73" xfId="11295" xr:uid="{442F629E-B2A0-42FB-8B73-6CA63FCE5BE9}"/>
    <cellStyle name="Normal 74" xfId="11296" xr:uid="{FC33F227-1618-4FBE-8BC2-7AC457BA0452}"/>
    <cellStyle name="Normal 75" xfId="11297" xr:uid="{31748543-2F71-4D2A-912A-D47120DC29D5}"/>
    <cellStyle name="Normal 76" xfId="11298" xr:uid="{5E9DBD4B-EB7C-4188-B9BC-7389413A0710}"/>
    <cellStyle name="Normal 77" xfId="11299" xr:uid="{55ECA8CB-02F3-4D6E-8D08-01DC4076DD30}"/>
    <cellStyle name="Normal 78" xfId="11300" xr:uid="{7D0B7173-4BE6-4511-9BE9-043DE37E087E}"/>
    <cellStyle name="Normal 79" xfId="11301" xr:uid="{49394776-D439-4BF6-896A-99959D50339E}"/>
    <cellStyle name="Normal 8" xfId="26" xr:uid="{A437D455-A1D5-4BF5-9C97-0F5735FD73C0}"/>
    <cellStyle name="Normal 8 2" xfId="58" xr:uid="{92555787-C417-4766-8D25-7E7AD7F9C983}"/>
    <cellStyle name="Normal 8 2 2" xfId="138" xr:uid="{CED93906-6275-426C-98DD-D089358FB6DA}"/>
    <cellStyle name="Normal 8 2 2 2" xfId="310" xr:uid="{1387000E-A40A-4D70-A89B-63856F2A4787}"/>
    <cellStyle name="Normal 8 2 2 2 2" xfId="654" xr:uid="{554DDF4D-077F-40F6-B75D-0DC8026B1A29}"/>
    <cellStyle name="Normal 8 2 2 2 2 2" xfId="1350" xr:uid="{A2CE71A4-947E-42DA-A0E1-491F335625B5}"/>
    <cellStyle name="Normal 8 2 2 2 2 2 2" xfId="2751" xr:uid="{C06A2143-2818-406E-9B8C-0D2106590911}"/>
    <cellStyle name="Normal 8 2 2 2 2 2 2 2" xfId="5561" xr:uid="{5FDE4F41-EAB0-4AF8-9636-1C98AAA9E930}"/>
    <cellStyle name="Normal 8 2 2 2 2 2 2 2 2" xfId="11197" xr:uid="{8DC28978-90AD-4F58-A49C-D7D8BDF86948}"/>
    <cellStyle name="Normal 8 2 2 2 2 2 2 3" xfId="8387" xr:uid="{D5D639A7-4946-42E8-AD5E-6FE1F4AC7BDA}"/>
    <cellStyle name="Normal 8 2 2 2 2 2 3" xfId="4160" xr:uid="{67CCB76C-7169-4953-8B2B-89B46FF523D4}"/>
    <cellStyle name="Normal 8 2 2 2 2 2 3 2" xfId="9796" xr:uid="{1971C798-BDB6-4C5F-B011-564AAD22A8CB}"/>
    <cellStyle name="Normal 8 2 2 2 2 2 4" xfId="6986" xr:uid="{F37DF3DE-39B2-4FB4-ACA3-AA63F97F791C}"/>
    <cellStyle name="Normal 8 2 2 2 2 3" xfId="2055" xr:uid="{8A6C203C-AC59-4E13-BA06-CEBD66D80B8E}"/>
    <cellStyle name="Normal 8 2 2 2 2 3 2" xfId="4865" xr:uid="{BFF305CA-CB8A-4962-9A28-D389A138D22E}"/>
    <cellStyle name="Normal 8 2 2 2 2 3 2 2" xfId="10501" xr:uid="{4737F4AB-8FDF-4928-AF10-EFE515613059}"/>
    <cellStyle name="Normal 8 2 2 2 2 3 3" xfId="7691" xr:uid="{F068E9C3-5D1A-46F0-A13E-E7A07011158A}"/>
    <cellStyle name="Normal 8 2 2 2 2 4" xfId="3464" xr:uid="{CA94646D-6A77-462D-B9EC-159A9F8ABA22}"/>
    <cellStyle name="Normal 8 2 2 2 2 4 2" xfId="9100" xr:uid="{AA15051E-FECD-4374-A252-7879FF0B65FE}"/>
    <cellStyle name="Normal 8 2 2 2 2 5" xfId="6290" xr:uid="{6EE2F430-B82F-41FA-BEBF-1DDE2942362C}"/>
    <cellStyle name="Normal 8 2 2 2 3" xfId="1006" xr:uid="{62AF5700-6E76-45DC-97DB-D8DED7AAECCE}"/>
    <cellStyle name="Normal 8 2 2 2 3 2" xfId="2407" xr:uid="{33D0511D-1342-4CDC-874F-C9C2303F0E90}"/>
    <cellStyle name="Normal 8 2 2 2 3 2 2" xfId="5217" xr:uid="{E138961B-4A3A-4B1B-A3BD-74C82C98FB7F}"/>
    <cellStyle name="Normal 8 2 2 2 3 2 2 2" xfId="10853" xr:uid="{CE737D8D-C183-495F-B21F-E4A3D62F7B21}"/>
    <cellStyle name="Normal 8 2 2 2 3 2 3" xfId="8043" xr:uid="{2E6E0952-0552-4F12-8347-173D9927B264}"/>
    <cellStyle name="Normal 8 2 2 2 3 3" xfId="3816" xr:uid="{2FAE4FA3-C587-40EA-89A7-3228C8FAE296}"/>
    <cellStyle name="Normal 8 2 2 2 3 3 2" xfId="9452" xr:uid="{1693DEC3-1EB6-4E3F-A7C6-7C366D5EAFB0}"/>
    <cellStyle name="Normal 8 2 2 2 3 4" xfId="6642" xr:uid="{F03F4D8C-CC79-468C-8DA6-FD8C6B714C82}"/>
    <cellStyle name="Normal 8 2 2 2 4" xfId="1711" xr:uid="{075B7CC4-1F9A-4C19-9D24-0D9014240254}"/>
    <cellStyle name="Normal 8 2 2 2 4 2" xfId="4521" xr:uid="{8DE8D0AD-6C79-4C27-B041-3F99C3CBDBAD}"/>
    <cellStyle name="Normal 8 2 2 2 4 2 2" xfId="10157" xr:uid="{EAC770E6-74E2-4ADB-AE9E-1EB6664DB0B0}"/>
    <cellStyle name="Normal 8 2 2 2 4 3" xfId="7347" xr:uid="{42CC0837-8300-4217-803C-C8A9E2C975B6}"/>
    <cellStyle name="Normal 8 2 2 2 5" xfId="3120" xr:uid="{0D1BB795-3555-4919-A617-4941D127A23C}"/>
    <cellStyle name="Normal 8 2 2 2 5 2" xfId="8756" xr:uid="{FFAFED4C-E236-4610-9C1A-0DF45ACC6135}"/>
    <cellStyle name="Normal 8 2 2 2 6" xfId="5946" xr:uid="{22678976-7ED2-484D-BD33-88B1DB90612C}"/>
    <cellStyle name="Normal 8 2 2 3" xfId="482" xr:uid="{F090E888-F42E-471A-86CE-8DD71F540AE7}"/>
    <cellStyle name="Normal 8 2 2 3 2" xfId="1178" xr:uid="{4F574A23-04E3-4258-BA50-87D024CF29B3}"/>
    <cellStyle name="Normal 8 2 2 3 2 2" xfId="2579" xr:uid="{FF4C731C-259F-40A1-8035-04649C663C4B}"/>
    <cellStyle name="Normal 8 2 2 3 2 2 2" xfId="5389" xr:uid="{71621D04-8718-414A-BC5A-C5F21F6AB700}"/>
    <cellStyle name="Normal 8 2 2 3 2 2 2 2" xfId="11025" xr:uid="{7397E6A7-189C-4BBF-824B-9293CCECE395}"/>
    <cellStyle name="Normal 8 2 2 3 2 2 3" xfId="8215" xr:uid="{2E2722A2-496D-4E85-AC77-275FAD8ABF00}"/>
    <cellStyle name="Normal 8 2 2 3 2 3" xfId="3988" xr:uid="{A74CC517-549B-4409-B9F3-5C308319491F}"/>
    <cellStyle name="Normal 8 2 2 3 2 3 2" xfId="9624" xr:uid="{62F5221E-7199-43EE-A95D-D63DA2BFD7A0}"/>
    <cellStyle name="Normal 8 2 2 3 2 4" xfId="6814" xr:uid="{1FC717A3-9B71-4301-A5AD-6072FB483D8B}"/>
    <cellStyle name="Normal 8 2 2 3 3" xfId="1883" xr:uid="{0E7033A9-7412-492D-A063-48123C7A8B48}"/>
    <cellStyle name="Normal 8 2 2 3 3 2" xfId="4693" xr:uid="{6D15E6BB-0E1A-4615-BFD7-2B0752C1AB8E}"/>
    <cellStyle name="Normal 8 2 2 3 3 2 2" xfId="10329" xr:uid="{1D169CD7-7C1A-4389-82B1-492AD077CE6A}"/>
    <cellStyle name="Normal 8 2 2 3 3 3" xfId="7519" xr:uid="{243571ED-0AF7-4B22-8829-A9D81F316098}"/>
    <cellStyle name="Normal 8 2 2 3 4" xfId="3292" xr:uid="{3B4D80A5-54FA-4701-8FCF-865AFE820C78}"/>
    <cellStyle name="Normal 8 2 2 3 4 2" xfId="8928" xr:uid="{E1F63780-654F-49D6-B583-02541F0B5F11}"/>
    <cellStyle name="Normal 8 2 2 3 5" xfId="6118" xr:uid="{1A1BB64C-BCF9-4855-8B82-5F35A7866177}"/>
    <cellStyle name="Normal 8 2 2 4" xfId="834" xr:uid="{D02BE310-5FB7-485A-8E8E-9E0843F9B633}"/>
    <cellStyle name="Normal 8 2 2 4 2" xfId="2235" xr:uid="{DA9EAC56-F7AA-4D67-B114-F7A8BB726C26}"/>
    <cellStyle name="Normal 8 2 2 4 2 2" xfId="5045" xr:uid="{0D80FEFB-D6CD-4A9B-9352-B85724559976}"/>
    <cellStyle name="Normal 8 2 2 4 2 2 2" xfId="10681" xr:uid="{D0011514-8227-4113-9EAB-C07E1295ADB4}"/>
    <cellStyle name="Normal 8 2 2 4 2 3" xfId="7871" xr:uid="{03573695-F205-4AB3-B89C-48CA545D6722}"/>
    <cellStyle name="Normal 8 2 2 4 3" xfId="3644" xr:uid="{0F29ECC0-E69D-4FE4-8066-C618126A9D73}"/>
    <cellStyle name="Normal 8 2 2 4 3 2" xfId="9280" xr:uid="{53DF54C7-3D7A-4071-A784-EFA3A2FD5FAB}"/>
    <cellStyle name="Normal 8 2 2 4 4" xfId="6470" xr:uid="{0CA230F8-1A96-403E-BA42-650843E3015D}"/>
    <cellStyle name="Normal 8 2 2 5" xfId="1539" xr:uid="{0214385B-4818-40BD-BD85-1E546C33C987}"/>
    <cellStyle name="Normal 8 2 2 5 2" xfId="4349" xr:uid="{C1C22807-D26B-4165-A279-A3FE69EDD2ED}"/>
    <cellStyle name="Normal 8 2 2 5 2 2" xfId="9985" xr:uid="{DCB25C89-4FC4-42DF-8CA5-2F01490E9AE1}"/>
    <cellStyle name="Normal 8 2 2 5 3" xfId="7175" xr:uid="{E53A6FCC-2994-4103-A3A2-EEBAC049965A}"/>
    <cellStyle name="Normal 8 2 2 6" xfId="2948" xr:uid="{6B593910-952D-46C7-930D-B876F6E315AB}"/>
    <cellStyle name="Normal 8 2 2 6 2" xfId="8584" xr:uid="{7F0132C6-8E52-46D9-93EF-A8DB94168188}"/>
    <cellStyle name="Normal 8 2 2 7" xfId="5774" xr:uid="{3A7EB344-EA50-41D3-A72C-A98EE1461A41}"/>
    <cellStyle name="Normal 8 2 3" xfId="230" xr:uid="{48F21D4D-3174-4FC3-A458-C613C5E30475}"/>
    <cellStyle name="Normal 8 2 3 2" xfId="574" xr:uid="{434F79D7-1D5F-4A8B-A5C2-C36F2714B6D8}"/>
    <cellStyle name="Normal 8 2 3 2 2" xfId="1270" xr:uid="{9BCCEF99-8BD5-486B-A499-E3D86AB662B9}"/>
    <cellStyle name="Normal 8 2 3 2 2 2" xfId="2671" xr:uid="{DAA02EC3-92C2-43B5-AA02-1772496BD166}"/>
    <cellStyle name="Normal 8 2 3 2 2 2 2" xfId="5481" xr:uid="{BF8D78C2-9A90-48B9-99B6-BF14F8D8D5C2}"/>
    <cellStyle name="Normal 8 2 3 2 2 2 2 2" xfId="11117" xr:uid="{4D041ACE-4767-40D4-A046-43C2BC8AF354}"/>
    <cellStyle name="Normal 8 2 3 2 2 2 3" xfId="8307" xr:uid="{358B381B-6A90-4E54-8EEA-14DE6E66F7DB}"/>
    <cellStyle name="Normal 8 2 3 2 2 3" xfId="4080" xr:uid="{C2712CBD-553C-4C48-B5D3-8C7ED5DC01DD}"/>
    <cellStyle name="Normal 8 2 3 2 2 3 2" xfId="9716" xr:uid="{3071F3E7-0BED-4C95-8F46-01E3BD3C556F}"/>
    <cellStyle name="Normal 8 2 3 2 2 4" xfId="6906" xr:uid="{AAF2577D-4C50-44B8-A21A-2A704343767F}"/>
    <cellStyle name="Normal 8 2 3 2 3" xfId="1975" xr:uid="{10820CC3-3999-4617-818E-888A033276B2}"/>
    <cellStyle name="Normal 8 2 3 2 3 2" xfId="4785" xr:uid="{E969488A-92DC-484D-9003-C6E30B3D65A6}"/>
    <cellStyle name="Normal 8 2 3 2 3 2 2" xfId="10421" xr:uid="{77E7922A-B536-4B27-A6E7-8D0CDC353B22}"/>
    <cellStyle name="Normal 8 2 3 2 3 3" xfId="7611" xr:uid="{D29199E9-FD98-4DB8-8CA2-7BD7D3C53332}"/>
    <cellStyle name="Normal 8 2 3 2 4" xfId="3384" xr:uid="{BC3B14FF-2B10-4F3D-9863-7F9F520D59F4}"/>
    <cellStyle name="Normal 8 2 3 2 4 2" xfId="9020" xr:uid="{4F1ACB98-402D-4998-8914-0C6F86E90115}"/>
    <cellStyle name="Normal 8 2 3 2 5" xfId="6210" xr:uid="{A205FA5F-C8E2-4575-B074-50BD73BFFE9B}"/>
    <cellStyle name="Normal 8 2 3 3" xfId="926" xr:uid="{A9854D17-856C-477B-A084-4CC549B65F80}"/>
    <cellStyle name="Normal 8 2 3 3 2" xfId="2327" xr:uid="{ED0B9DCD-45C3-4DAD-AFE1-4AE2C9C0B81F}"/>
    <cellStyle name="Normal 8 2 3 3 2 2" xfId="5137" xr:uid="{C98BAE96-449C-4F6A-9D48-398BD5CAF637}"/>
    <cellStyle name="Normal 8 2 3 3 2 2 2" xfId="10773" xr:uid="{9AAB40A9-49B6-486E-AD31-8571FC1C0CF0}"/>
    <cellStyle name="Normal 8 2 3 3 2 3" xfId="7963" xr:uid="{0D2A58F9-517E-48D4-8C00-0BF48B7DBC88}"/>
    <cellStyle name="Normal 8 2 3 3 3" xfId="3736" xr:uid="{0D4C5FBE-314A-4365-8B75-1B36ED470F46}"/>
    <cellStyle name="Normal 8 2 3 3 3 2" xfId="9372" xr:uid="{0036BA29-1E2F-406A-881D-7756194C1E46}"/>
    <cellStyle name="Normal 8 2 3 3 4" xfId="6562" xr:uid="{CB91B5B8-9270-4DCF-9DDF-DE0EBDD02F2A}"/>
    <cellStyle name="Normal 8 2 3 4" xfId="1631" xr:uid="{5B3BA7EE-DD90-4710-88E8-DCD47B10E2BB}"/>
    <cellStyle name="Normal 8 2 3 4 2" xfId="4441" xr:uid="{3807B894-5689-4C80-98C4-5B853624C1D3}"/>
    <cellStyle name="Normal 8 2 3 4 2 2" xfId="10077" xr:uid="{E09EABD2-94A0-468B-B599-B67289D9AE61}"/>
    <cellStyle name="Normal 8 2 3 4 3" xfId="7267" xr:uid="{2D0C83B7-F028-4B78-9911-3414FFF97153}"/>
    <cellStyle name="Normal 8 2 3 5" xfId="3040" xr:uid="{BCF3D4E2-3D48-404A-98D1-5842D891E700}"/>
    <cellStyle name="Normal 8 2 3 5 2" xfId="8676" xr:uid="{8A9DBCEA-C422-4BFC-B191-6C47129EF904}"/>
    <cellStyle name="Normal 8 2 3 6" xfId="5866" xr:uid="{A0272DD9-9097-40B4-817A-9F0673B20368}"/>
    <cellStyle name="Normal 8 2 4" xfId="402" xr:uid="{23537962-752F-4CB1-B9C0-BCD31930BB9E}"/>
    <cellStyle name="Normal 8 2 4 2" xfId="1098" xr:uid="{B15B7E07-3B3D-4C70-85A5-7BEE03ADB2AF}"/>
    <cellStyle name="Normal 8 2 4 2 2" xfId="2499" xr:uid="{ED551987-1185-4A8E-B1E4-DA50761821BF}"/>
    <cellStyle name="Normal 8 2 4 2 2 2" xfId="5309" xr:uid="{A48585A5-0E86-4D7B-8587-53D9105A7F2F}"/>
    <cellStyle name="Normal 8 2 4 2 2 2 2" xfId="10945" xr:uid="{BA5B4B98-97B2-4679-B51F-3140003CECF7}"/>
    <cellStyle name="Normal 8 2 4 2 2 3" xfId="8135" xr:uid="{52CE43AF-4247-414C-849A-67252C50559F}"/>
    <cellStyle name="Normal 8 2 4 2 3" xfId="3908" xr:uid="{4BBED19C-6070-44F2-B64B-A792B9B5D846}"/>
    <cellStyle name="Normal 8 2 4 2 3 2" xfId="9544" xr:uid="{5335B476-98C9-4BEC-A320-8ABDA255EC7C}"/>
    <cellStyle name="Normal 8 2 4 2 4" xfId="6734" xr:uid="{AF5711AF-EC8C-4010-836B-AFD43AF67F9E}"/>
    <cellStyle name="Normal 8 2 4 3" xfId="1803" xr:uid="{579EBB67-AC04-4F33-AD60-C08FFC067070}"/>
    <cellStyle name="Normal 8 2 4 3 2" xfId="4613" xr:uid="{0C020D3D-B5D8-4F6E-8D0D-945E35F8CC9F}"/>
    <cellStyle name="Normal 8 2 4 3 2 2" xfId="10249" xr:uid="{25829AB7-6FA7-45DD-A625-306833C4CF11}"/>
    <cellStyle name="Normal 8 2 4 3 3" xfId="7439" xr:uid="{18DD9922-DC6E-447B-829A-8B18A9C2ECE1}"/>
    <cellStyle name="Normal 8 2 4 4" xfId="3212" xr:uid="{072FDEBE-C7BA-4B9C-8CF5-660C2ADEA9E4}"/>
    <cellStyle name="Normal 8 2 4 4 2" xfId="8848" xr:uid="{824E573A-2C95-437F-8CDD-22ECD7B9B3BA}"/>
    <cellStyle name="Normal 8 2 4 5" xfId="6038" xr:uid="{DC6EA424-32AD-432D-8B7E-9044D999849A}"/>
    <cellStyle name="Normal 8 2 5" xfId="754" xr:uid="{CDA605CE-67C2-4E54-969B-954AC12BECD0}"/>
    <cellStyle name="Normal 8 2 5 2" xfId="2155" xr:uid="{F27B4E5A-E8D8-4679-B42B-1CF5F9A32900}"/>
    <cellStyle name="Normal 8 2 5 2 2" xfId="4965" xr:uid="{BBB2A94C-A0AA-4CF9-BADB-CE0EC30D311D}"/>
    <cellStyle name="Normal 8 2 5 2 2 2" xfId="10601" xr:uid="{6558287E-FD5C-4E4A-AD28-12E22CAF7F85}"/>
    <cellStyle name="Normal 8 2 5 2 3" xfId="7791" xr:uid="{00CBAD22-175F-4A8B-9044-1F739AFCD630}"/>
    <cellStyle name="Normal 8 2 5 3" xfId="3564" xr:uid="{290E82E5-3E6D-4529-B229-CE61C5D696DF}"/>
    <cellStyle name="Normal 8 2 5 3 2" xfId="9200" xr:uid="{90BFABA4-7734-4F11-8C77-3DC28CF05DED}"/>
    <cellStyle name="Normal 8 2 5 4" xfId="6390" xr:uid="{A09E0752-3107-405C-BFE0-12C8DEFB0AB7}"/>
    <cellStyle name="Normal 8 2 6" xfId="1459" xr:uid="{76EEB5FD-29CF-4260-AD66-FAAE0F42C4AB}"/>
    <cellStyle name="Normal 8 2 6 2" xfId="4269" xr:uid="{7283B698-1F8A-4843-AA2D-53F30C4CCDE0}"/>
    <cellStyle name="Normal 8 2 6 2 2" xfId="9905" xr:uid="{02DABED0-B6FF-43AD-BE30-03A8E02EFA5F}"/>
    <cellStyle name="Normal 8 2 6 3" xfId="7095" xr:uid="{A03100B9-5458-4460-BA7D-9F48928858AA}"/>
    <cellStyle name="Normal 8 2 7" xfId="2868" xr:uid="{1E6B43E1-10F8-4907-9A01-B0681052AFE2}"/>
    <cellStyle name="Normal 8 2 7 2" xfId="8504" xr:uid="{D86086EC-FC5E-4F55-96A5-61B8ADD0939B}"/>
    <cellStyle name="Normal 8 2 8" xfId="5694" xr:uid="{A6382401-4BE2-4D63-A2C5-27B1CB5C81DE}"/>
    <cellStyle name="Normal 8 3" xfId="106" xr:uid="{212A63DF-525C-40B4-8C27-C400DA6DB8B3}"/>
    <cellStyle name="Normal 8 3 2" xfId="278" xr:uid="{E2C23F33-68D0-4EAF-A2C4-9D7CE89E6224}"/>
    <cellStyle name="Normal 8 3 2 2" xfId="622" xr:uid="{3E6FB015-76D6-4AB0-BC0E-BC96264D1A13}"/>
    <cellStyle name="Normal 8 3 2 2 2" xfId="1318" xr:uid="{A769BE21-FF42-4E8A-BA03-DEE7955EFE45}"/>
    <cellStyle name="Normal 8 3 2 2 2 2" xfId="2719" xr:uid="{512FFEC7-810B-4195-9C35-BE7124274403}"/>
    <cellStyle name="Normal 8 3 2 2 2 2 2" xfId="5529" xr:uid="{056ADAA5-7F8A-448F-976C-34AC564194B1}"/>
    <cellStyle name="Normal 8 3 2 2 2 2 2 2" xfId="11165" xr:uid="{67F9B314-D1E1-4F8E-8A70-D16907A6CBCE}"/>
    <cellStyle name="Normal 8 3 2 2 2 2 3" xfId="8355" xr:uid="{D02AB757-E804-48B1-A23E-7020C94D5A21}"/>
    <cellStyle name="Normal 8 3 2 2 2 3" xfId="4128" xr:uid="{AE3F0EFD-A84B-4015-9D4D-CE1EE9710745}"/>
    <cellStyle name="Normal 8 3 2 2 2 3 2" xfId="9764" xr:uid="{08E6FE22-2F62-49BD-85ED-966BCB726AD3}"/>
    <cellStyle name="Normal 8 3 2 2 2 4" xfId="6954" xr:uid="{7C25C25D-8BC4-40DC-80FD-0F28BFF9E1F7}"/>
    <cellStyle name="Normal 8 3 2 2 3" xfId="2023" xr:uid="{2146607E-98F1-40B7-9F01-5D6904DDB722}"/>
    <cellStyle name="Normal 8 3 2 2 3 2" xfId="4833" xr:uid="{19E7F0E4-F695-4AC3-9E9A-D8E60949D7AC}"/>
    <cellStyle name="Normal 8 3 2 2 3 2 2" xfId="10469" xr:uid="{1ADA27F6-E508-46DF-97E9-7159FA53DDFC}"/>
    <cellStyle name="Normal 8 3 2 2 3 3" xfId="7659" xr:uid="{29A2F81B-5F05-4031-8197-4E3F30B1D48E}"/>
    <cellStyle name="Normal 8 3 2 2 4" xfId="3432" xr:uid="{8A3A933F-92FA-466C-B27C-0993F3F49531}"/>
    <cellStyle name="Normal 8 3 2 2 4 2" xfId="9068" xr:uid="{4C6E5D6C-65D1-4C76-92B6-06858E66084D}"/>
    <cellStyle name="Normal 8 3 2 2 5" xfId="6258" xr:uid="{5803D84F-CFA8-4E13-915A-AE249D63455F}"/>
    <cellStyle name="Normal 8 3 2 3" xfId="974" xr:uid="{F909447D-F724-40BB-BF14-DE6306962737}"/>
    <cellStyle name="Normal 8 3 2 3 2" xfId="2375" xr:uid="{87BE9062-EE8A-41B8-88C2-D07711363ECA}"/>
    <cellStyle name="Normal 8 3 2 3 2 2" xfId="5185" xr:uid="{8A6B9BDB-1382-442F-95EF-6FB4EB380DAB}"/>
    <cellStyle name="Normal 8 3 2 3 2 2 2" xfId="10821" xr:uid="{0CB13A7C-8FD6-4D91-9BCB-A87A815CD3A0}"/>
    <cellStyle name="Normal 8 3 2 3 2 3" xfId="8011" xr:uid="{5E5CA52F-C75F-4A44-AA8B-AADB6032EA4C}"/>
    <cellStyle name="Normal 8 3 2 3 3" xfId="3784" xr:uid="{13C2DB8A-74B4-45B9-B01E-56987F3C46FB}"/>
    <cellStyle name="Normal 8 3 2 3 3 2" xfId="9420" xr:uid="{2F5CE804-67AB-469C-AFE5-A569C2279576}"/>
    <cellStyle name="Normal 8 3 2 3 4" xfId="6610" xr:uid="{7FB3A506-2EC7-49BD-B55D-A3A36AFDFED9}"/>
    <cellStyle name="Normal 8 3 2 4" xfId="1679" xr:uid="{920B7BC9-C861-4B9B-B38A-C1BE81680B7C}"/>
    <cellStyle name="Normal 8 3 2 4 2" xfId="4489" xr:uid="{B45887A3-0AF9-4AF6-BD29-FFE1F65502A7}"/>
    <cellStyle name="Normal 8 3 2 4 2 2" xfId="10125" xr:uid="{6C5C5EE8-D954-4CAD-98F6-B9C53C3A44E6}"/>
    <cellStyle name="Normal 8 3 2 4 3" xfId="7315" xr:uid="{D86DD7DC-14CF-4144-AEF2-D4CED5C3F16B}"/>
    <cellStyle name="Normal 8 3 2 5" xfId="3088" xr:uid="{F6ADD1C0-E7A0-4990-A374-F8D6057C727B}"/>
    <cellStyle name="Normal 8 3 2 5 2" xfId="8724" xr:uid="{6EE1AD62-9084-4C11-BDE2-C8B8A5A15A58}"/>
    <cellStyle name="Normal 8 3 2 6" xfId="5914" xr:uid="{AEB8C3EF-E0D5-43E0-8A91-BB2D6FEB3D2B}"/>
    <cellStyle name="Normal 8 3 3" xfId="450" xr:uid="{FD1DBED1-3837-4845-9E7B-F07ED1BCBE8C}"/>
    <cellStyle name="Normal 8 3 3 2" xfId="1146" xr:uid="{60F18CBE-AC9D-4954-9609-ECF7A2DAEF52}"/>
    <cellStyle name="Normal 8 3 3 2 2" xfId="2547" xr:uid="{88E1D275-7A78-4C1C-B553-0D608736FDD5}"/>
    <cellStyle name="Normal 8 3 3 2 2 2" xfId="5357" xr:uid="{7F7800ED-AA93-447F-B72B-C9991C81B0A9}"/>
    <cellStyle name="Normal 8 3 3 2 2 2 2" xfId="10993" xr:uid="{C616AD7F-0EEB-4060-8F65-FF011FEB556A}"/>
    <cellStyle name="Normal 8 3 3 2 2 3" xfId="8183" xr:uid="{D70A19A1-DAFB-4464-803B-C2C3A071C1FB}"/>
    <cellStyle name="Normal 8 3 3 2 3" xfId="3956" xr:uid="{E8BFA4EC-88C7-4BB1-BB14-4B56EBBB4247}"/>
    <cellStyle name="Normal 8 3 3 2 3 2" xfId="9592" xr:uid="{D6734A4E-6992-4BA9-807A-D9CFB96164FE}"/>
    <cellStyle name="Normal 8 3 3 2 4" xfId="6782" xr:uid="{55DB007A-1162-4E3F-9D23-F7FE3AEDD130}"/>
    <cellStyle name="Normal 8 3 3 3" xfId="1851" xr:uid="{BA0A2431-B69E-4CB8-AF46-7F75F0894B60}"/>
    <cellStyle name="Normal 8 3 3 3 2" xfId="4661" xr:uid="{035044B9-5C88-4223-A1B4-C370128D52BA}"/>
    <cellStyle name="Normal 8 3 3 3 2 2" xfId="10297" xr:uid="{03A1847D-B857-4908-AD02-1FCF0485FA69}"/>
    <cellStyle name="Normal 8 3 3 3 3" xfId="7487" xr:uid="{095911C5-C650-44FF-A8EC-84C60E4C4951}"/>
    <cellStyle name="Normal 8 3 3 4" xfId="3260" xr:uid="{792E5BB2-5902-4AD9-AAE2-55963FF32A6E}"/>
    <cellStyle name="Normal 8 3 3 4 2" xfId="8896" xr:uid="{0C3399D9-4096-485C-AC06-AE44EDB40ABE}"/>
    <cellStyle name="Normal 8 3 3 5" xfId="6086" xr:uid="{9CC77DBF-6AE1-46E9-B0AA-4CF82CD1E4DE}"/>
    <cellStyle name="Normal 8 3 4" xfId="802" xr:uid="{0EA70FE3-1C3B-4DE4-8397-8FED22A1BE7E}"/>
    <cellStyle name="Normal 8 3 4 2" xfId="2203" xr:uid="{8B0CAD4B-219B-4309-BB71-92F4BDE2E025}"/>
    <cellStyle name="Normal 8 3 4 2 2" xfId="5013" xr:uid="{A1B1A802-644B-43ED-A961-0AD121C08847}"/>
    <cellStyle name="Normal 8 3 4 2 2 2" xfId="10649" xr:uid="{A9F16017-2B91-4629-A017-3B2FEB474622}"/>
    <cellStyle name="Normal 8 3 4 2 3" xfId="7839" xr:uid="{E5F08268-F863-4B88-84AA-A2679F7FF872}"/>
    <cellStyle name="Normal 8 3 4 3" xfId="3612" xr:uid="{255D9F8B-B8B3-453C-B5BD-443941F367B4}"/>
    <cellStyle name="Normal 8 3 4 3 2" xfId="9248" xr:uid="{2BAD32DE-78E2-44A8-982B-3E56FFC95DCE}"/>
    <cellStyle name="Normal 8 3 4 4" xfId="6438" xr:uid="{BE05E440-DAC1-4E10-AB19-495169F116AD}"/>
    <cellStyle name="Normal 8 3 5" xfId="1507" xr:uid="{E4FDFE7A-A8AC-4AEF-8CED-89A574C94E70}"/>
    <cellStyle name="Normal 8 3 5 2" xfId="4317" xr:uid="{5BFC08C2-875E-4B99-8EC6-E6844ACF3067}"/>
    <cellStyle name="Normal 8 3 5 2 2" xfId="9953" xr:uid="{FD41E28F-ABCC-4A30-A991-092C0781CF8A}"/>
    <cellStyle name="Normal 8 3 5 3" xfId="7143" xr:uid="{0978C014-B423-4D67-80B3-8CEAD7E10D21}"/>
    <cellStyle name="Normal 8 3 6" xfId="2916" xr:uid="{4EA2E629-64AD-4A5A-90A0-6C1E40D55C54}"/>
    <cellStyle name="Normal 8 3 6 2" xfId="8552" xr:uid="{FC9D8710-72D9-44AA-A949-7C7FCB9FE84B}"/>
    <cellStyle name="Normal 8 3 7" xfId="5742" xr:uid="{BC370D66-A344-4288-80CA-3B90670104D4}"/>
    <cellStyle name="Normal 8 4" xfId="198" xr:uid="{F22DAF3E-0F7E-4BCE-AF64-523E54E6D8B9}"/>
    <cellStyle name="Normal 8 4 2" xfId="542" xr:uid="{9E434707-CB56-4ABC-ADF2-5170B338A726}"/>
    <cellStyle name="Normal 8 4 2 2" xfId="1238" xr:uid="{8BF9E42B-66C6-4D3C-9EE2-DF797B418554}"/>
    <cellStyle name="Normal 8 4 2 2 2" xfId="2639" xr:uid="{46EDC59D-4E5B-48C3-A97A-666270EE6569}"/>
    <cellStyle name="Normal 8 4 2 2 2 2" xfId="5449" xr:uid="{42A97431-4082-453D-8C60-859B645D7E95}"/>
    <cellStyle name="Normal 8 4 2 2 2 2 2" xfId="11085" xr:uid="{2B628D0A-75EC-4B1F-930F-ABB9A2090280}"/>
    <cellStyle name="Normal 8 4 2 2 2 3" xfId="8275" xr:uid="{B4BBE088-A002-47E7-A9D4-8468EB9E03EB}"/>
    <cellStyle name="Normal 8 4 2 2 3" xfId="4048" xr:uid="{0889980E-3C01-4AAF-A352-919CE74B9AA6}"/>
    <cellStyle name="Normal 8 4 2 2 3 2" xfId="9684" xr:uid="{69D45E77-0883-4323-8A78-C8A1353B363A}"/>
    <cellStyle name="Normal 8 4 2 2 4" xfId="6874" xr:uid="{C1441CA9-BEFB-4D49-BDA0-85AAEB2F7BB9}"/>
    <cellStyle name="Normal 8 4 2 3" xfId="1943" xr:uid="{2CEC7CEF-F55B-4B95-A705-4248E6B96E41}"/>
    <cellStyle name="Normal 8 4 2 3 2" xfId="4753" xr:uid="{28FAC84E-4EE4-48C2-B15B-B1C398B2B61F}"/>
    <cellStyle name="Normal 8 4 2 3 2 2" xfId="10389" xr:uid="{6A788326-75FA-4CF6-A852-59E00A7F3FC9}"/>
    <cellStyle name="Normal 8 4 2 3 3" xfId="7579" xr:uid="{33BCC42B-D4ED-4BFC-B801-D10F771962F2}"/>
    <cellStyle name="Normal 8 4 2 4" xfId="3352" xr:uid="{CAAB9976-5481-4C4E-8738-B74AEC788702}"/>
    <cellStyle name="Normal 8 4 2 4 2" xfId="8988" xr:uid="{C59B2167-62F3-413D-AED5-68338D5A7D52}"/>
    <cellStyle name="Normal 8 4 2 5" xfId="6178" xr:uid="{AA5106F0-999B-4558-8C9C-E88A949B81C4}"/>
    <cellStyle name="Normal 8 4 3" xfId="894" xr:uid="{3C16291D-F14E-4A5E-988C-6EE5F1A7F5AF}"/>
    <cellStyle name="Normal 8 4 3 2" xfId="2295" xr:uid="{96D55FF6-676E-4594-975A-6AC13ABF9FC1}"/>
    <cellStyle name="Normal 8 4 3 2 2" xfId="5105" xr:uid="{1423BFEF-52B2-4B3D-A343-1533BF20DFA6}"/>
    <cellStyle name="Normal 8 4 3 2 2 2" xfId="10741" xr:uid="{714DDEDE-2C4A-43CF-A682-9F12026D9BDB}"/>
    <cellStyle name="Normal 8 4 3 2 3" xfId="7931" xr:uid="{2DF9B1D7-D248-483C-8FCA-29DACCBA72B7}"/>
    <cellStyle name="Normal 8 4 3 3" xfId="3704" xr:uid="{81925DAF-5CD1-4A01-8DA6-34580E34D4AF}"/>
    <cellStyle name="Normal 8 4 3 3 2" xfId="9340" xr:uid="{7D16E253-42EA-4BD2-84A2-6A877512C465}"/>
    <cellStyle name="Normal 8 4 3 4" xfId="6530" xr:uid="{6E089B2A-D8DE-40F5-AFF3-E5A1F9F2B5AC}"/>
    <cellStyle name="Normal 8 4 4" xfId="1599" xr:uid="{D0837B1C-6874-4DBA-B8D8-CA290E3F7534}"/>
    <cellStyle name="Normal 8 4 4 2" xfId="4409" xr:uid="{F8C22CD6-857C-4E93-9D51-12FA3E670451}"/>
    <cellStyle name="Normal 8 4 4 2 2" xfId="10045" xr:uid="{19DF9528-CA7E-4D75-8641-6D49E09C1132}"/>
    <cellStyle name="Normal 8 4 4 3" xfId="7235" xr:uid="{84D12DF5-0CAC-4B22-A1F1-66D8E90D4122}"/>
    <cellStyle name="Normal 8 4 5" xfId="3008" xr:uid="{E50FFC26-41B1-463B-92FC-F819705D4DDD}"/>
    <cellStyle name="Normal 8 4 5 2" xfId="8644" xr:uid="{67B04760-6416-4C0F-9D16-302DAC71B86F}"/>
    <cellStyle name="Normal 8 4 6" xfId="5834" xr:uid="{161789D8-18DA-47CF-B5DC-F208D3C63911}"/>
    <cellStyle name="Normal 8 5" xfId="370" xr:uid="{B7179F4B-2A71-46DE-955A-91B0E58AFB76}"/>
    <cellStyle name="Normal 8 5 2" xfId="1066" xr:uid="{66C103FB-1CE6-4703-B646-59EEC3A7B030}"/>
    <cellStyle name="Normal 8 5 2 2" xfId="2467" xr:uid="{295ED69D-61DB-41EC-A7C8-E5606635BF2C}"/>
    <cellStyle name="Normal 8 5 2 2 2" xfId="5277" xr:uid="{25B49AA7-AE6C-4553-9AAF-7676DAA484C6}"/>
    <cellStyle name="Normal 8 5 2 2 2 2" xfId="10913" xr:uid="{1C82AABD-BA23-42B8-9090-EFCE49AE3320}"/>
    <cellStyle name="Normal 8 5 2 2 3" xfId="8103" xr:uid="{B5528388-B4DA-42FB-9E05-79159B988A04}"/>
    <cellStyle name="Normal 8 5 2 3" xfId="3876" xr:uid="{F76C3F0A-AB67-470B-8FBF-37D40193E416}"/>
    <cellStyle name="Normal 8 5 2 3 2" xfId="9512" xr:uid="{6F210842-7343-4937-9BA8-4B4059BCF838}"/>
    <cellStyle name="Normal 8 5 2 4" xfId="6702" xr:uid="{44AC00C9-730F-4E8A-B9BE-38FA0723AD81}"/>
    <cellStyle name="Normal 8 5 3" xfId="1771" xr:uid="{3663E286-CE01-45E5-9EE3-7DE1C93740E9}"/>
    <cellStyle name="Normal 8 5 3 2" xfId="4581" xr:uid="{C477E4D0-96A8-43E0-8713-5ECA27A78829}"/>
    <cellStyle name="Normal 8 5 3 2 2" xfId="10217" xr:uid="{19F9D57C-F00B-49AC-B68B-358D8D220BA2}"/>
    <cellStyle name="Normal 8 5 3 3" xfId="7407" xr:uid="{E7412826-EA95-4939-9DCE-E9213F81A86A}"/>
    <cellStyle name="Normal 8 5 4" xfId="3180" xr:uid="{CEC74739-F346-402E-97B3-A45039786694}"/>
    <cellStyle name="Normal 8 5 4 2" xfId="8816" xr:uid="{39D63D78-27FB-4A34-8BEE-1EAE80D391D8}"/>
    <cellStyle name="Normal 8 5 5" xfId="6006" xr:uid="{41378339-28DE-4EDB-849B-A60C6A2330FE}"/>
    <cellStyle name="Normal 8 6" xfId="722" xr:uid="{9D61F546-23C2-4C41-A3ED-D1419CC05E27}"/>
    <cellStyle name="Normal 8 6 2" xfId="2123" xr:uid="{6F149082-4E39-41D7-9A88-FC4F103985A4}"/>
    <cellStyle name="Normal 8 6 2 2" xfId="4933" xr:uid="{40A86D3C-9BC9-46F9-A66E-9327B9DB07C1}"/>
    <cellStyle name="Normal 8 6 2 2 2" xfId="10569" xr:uid="{71E029B7-D6CF-4A36-9B3F-FE7A5F8E184A}"/>
    <cellStyle name="Normal 8 6 2 3" xfId="7759" xr:uid="{24DFE0E1-1744-41F2-BBA2-383132EA329E}"/>
    <cellStyle name="Normal 8 6 3" xfId="3532" xr:uid="{5C7A4CD0-FF28-4213-83A7-F9EBC49A208A}"/>
    <cellStyle name="Normal 8 6 3 2" xfId="9168" xr:uid="{85191234-F792-4699-9EF5-F0317289B078}"/>
    <cellStyle name="Normal 8 6 4" xfId="6358" xr:uid="{DEAE94A4-9226-40DC-B5BD-5ACAF5650BCB}"/>
    <cellStyle name="Normal 8 7" xfId="1427" xr:uid="{1803A0DE-BA35-4615-8A9F-D0C4304E207D}"/>
    <cellStyle name="Normal 8 7 2" xfId="4237" xr:uid="{5C521303-5A9E-4AE6-A719-AD923FF509C7}"/>
    <cellStyle name="Normal 8 7 2 2" xfId="9873" xr:uid="{0C555C2F-FE87-4A6B-B328-335B3C3F1E13}"/>
    <cellStyle name="Normal 8 7 3" xfId="7063" xr:uid="{25683527-6D5D-4795-B4C4-6B0793176F07}"/>
    <cellStyle name="Normal 8 8" xfId="2836" xr:uid="{F4671D95-D32F-4A0E-B5D4-3A85899124F3}"/>
    <cellStyle name="Normal 8 8 2" xfId="8472" xr:uid="{2BA6D13B-C0EE-436B-A2D7-AB07F9D2DEDF}"/>
    <cellStyle name="Normal 8 9" xfId="5662" xr:uid="{274E7ADA-E16E-485B-B510-9F81EF253FA0}"/>
    <cellStyle name="Normal 80" xfId="11302" xr:uid="{54A19DAF-6C4F-4819-A4A7-7D685112CF92}"/>
    <cellStyle name="Normal 81" xfId="11303" xr:uid="{5EE509DB-6C8A-4DE9-9CD1-DD28BF4989F7}"/>
    <cellStyle name="Normal 82" xfId="11304" xr:uid="{149AB5EE-2DF9-47A3-968E-BF33D553B4F1}"/>
    <cellStyle name="Normal 83" xfId="11305" xr:uid="{53EE0592-0265-450B-B069-CBA989AB8141}"/>
    <cellStyle name="Normal 84" xfId="11306" xr:uid="{EB74581D-E881-4CAA-AA78-C2AA5BC2F9EB}"/>
    <cellStyle name="Normal 85" xfId="11307" xr:uid="{348008D7-98A5-4D91-95E3-DB21DC73913D}"/>
    <cellStyle name="Normal 86" xfId="11308" xr:uid="{FAAB7D59-5A19-463F-A584-41553A72DFD8}"/>
    <cellStyle name="Normal 87" xfId="11309" xr:uid="{7F2EF642-8FF3-47DD-A21A-34554D1F223C}"/>
    <cellStyle name="Normal 88" xfId="11310" xr:uid="{3637A557-3BF4-495B-9115-C34636062E47}"/>
    <cellStyle name="Normal 89" xfId="11311" xr:uid="{FBAD1D9A-7E52-4262-86A8-733179D2AAF8}"/>
    <cellStyle name="Normal 9" xfId="28" xr:uid="{78C8FA19-FE96-4C44-95EF-306F0A8BA267}"/>
    <cellStyle name="Normal 9 10" xfId="11279" xr:uid="{C2D2DEF7-13DB-4257-A12F-77EDA866CCE4}"/>
    <cellStyle name="Normal 9 2" xfId="60" xr:uid="{2C62270C-AFA3-4EC5-ADDA-64E01A42051B}"/>
    <cellStyle name="Normal 9 2 2" xfId="140" xr:uid="{6016E073-C83C-4AB1-A1C1-E959A8573E7B}"/>
    <cellStyle name="Normal 9 2 2 2" xfId="312" xr:uid="{79E52934-A7E4-4517-9470-6D4CCAC3A91A}"/>
    <cellStyle name="Normal 9 2 2 2 2" xfId="656" xr:uid="{44DB1220-8B1E-4BEF-A3C3-2AEBBFD3D7BA}"/>
    <cellStyle name="Normal 9 2 2 2 2 2" xfId="1352" xr:uid="{1D1E71E5-D7C2-4A7E-9203-0898133334F6}"/>
    <cellStyle name="Normal 9 2 2 2 2 2 2" xfId="2753" xr:uid="{8CA1A5D8-9A72-47CA-8ED0-7811B22F43FF}"/>
    <cellStyle name="Normal 9 2 2 2 2 2 2 2" xfId="5563" xr:uid="{4D838552-984B-493E-8805-80C97B4F36D4}"/>
    <cellStyle name="Normal 9 2 2 2 2 2 2 2 2" xfId="11199" xr:uid="{C0556C9F-82BF-4129-A2E1-65F09ED7667E}"/>
    <cellStyle name="Normal 9 2 2 2 2 2 2 3" xfId="8389" xr:uid="{004B735C-373E-4F01-8B29-ABA3D5558DB9}"/>
    <cellStyle name="Normal 9 2 2 2 2 2 3" xfId="4162" xr:uid="{8509EA90-BA2B-4CEC-B6F1-2EE42FA80CFE}"/>
    <cellStyle name="Normal 9 2 2 2 2 2 3 2" xfId="9798" xr:uid="{AE15C679-F63F-4D89-A378-53E4BB2367D4}"/>
    <cellStyle name="Normal 9 2 2 2 2 2 4" xfId="6988" xr:uid="{91032DCC-4AF1-4973-BB3C-269FA17E1808}"/>
    <cellStyle name="Normal 9 2 2 2 2 3" xfId="2057" xr:uid="{C32EF435-1C67-4833-AEA0-73903953882F}"/>
    <cellStyle name="Normal 9 2 2 2 2 3 2" xfId="4867" xr:uid="{B62D90F9-5274-4C39-9961-A17C3B820261}"/>
    <cellStyle name="Normal 9 2 2 2 2 3 2 2" xfId="10503" xr:uid="{4AB74421-9EC8-4D0D-9049-4D6591E7A695}"/>
    <cellStyle name="Normal 9 2 2 2 2 3 3" xfId="7693" xr:uid="{AA4C9264-51D5-4EA4-9BD5-F05C02595D44}"/>
    <cellStyle name="Normal 9 2 2 2 2 4" xfId="3466" xr:uid="{02ABF2C4-F588-407A-A339-E31CD6B24576}"/>
    <cellStyle name="Normal 9 2 2 2 2 4 2" xfId="9102" xr:uid="{783ADC12-6EB9-4F93-8DEA-262A2BFE3146}"/>
    <cellStyle name="Normal 9 2 2 2 2 5" xfId="6292" xr:uid="{8CCBF95F-941A-4326-96D3-385C713AC2AD}"/>
    <cellStyle name="Normal 9 2 2 2 3" xfId="1008" xr:uid="{27A1BAC7-CD79-42C0-BAAC-0A714829C4CD}"/>
    <cellStyle name="Normal 9 2 2 2 3 2" xfId="2409" xr:uid="{35ED6E75-718B-476B-B31B-04D87E64E95D}"/>
    <cellStyle name="Normal 9 2 2 2 3 2 2" xfId="5219" xr:uid="{B2D57A40-383C-45B7-BC3D-DCEF80A517E2}"/>
    <cellStyle name="Normal 9 2 2 2 3 2 2 2" xfId="10855" xr:uid="{1F2945AF-5A3D-4BD4-8DB7-2364EBD4C9A2}"/>
    <cellStyle name="Normal 9 2 2 2 3 2 3" xfId="8045" xr:uid="{7CB3C291-CA99-42D2-9D5D-B502DB85CE41}"/>
    <cellStyle name="Normal 9 2 2 2 3 3" xfId="3818" xr:uid="{CF25FB2E-DD85-496B-BADD-2D0406F0F68A}"/>
    <cellStyle name="Normal 9 2 2 2 3 3 2" xfId="9454" xr:uid="{E36514BD-9628-4054-BEB6-5F8390462879}"/>
    <cellStyle name="Normal 9 2 2 2 3 4" xfId="6644" xr:uid="{5B7C39D5-22B9-44B8-A753-578C2B33C756}"/>
    <cellStyle name="Normal 9 2 2 2 4" xfId="1713" xr:uid="{F83A22DB-0FA4-4BEB-8154-951344E72F11}"/>
    <cellStyle name="Normal 9 2 2 2 4 2" xfId="4523" xr:uid="{DFD94128-A194-413B-8F6E-46DCF83AA82D}"/>
    <cellStyle name="Normal 9 2 2 2 4 2 2" xfId="10159" xr:uid="{D3045412-E0E3-4D35-907C-FA7871DDF4A3}"/>
    <cellStyle name="Normal 9 2 2 2 4 3" xfId="7349" xr:uid="{ED8970CA-6EBD-48BC-B148-249C0CB05A1D}"/>
    <cellStyle name="Normal 9 2 2 2 5" xfId="3122" xr:uid="{DD2EA2A4-70E7-49E0-B45D-4306C912FE1B}"/>
    <cellStyle name="Normal 9 2 2 2 5 2" xfId="8758" xr:uid="{102C56DF-7B5A-4F30-A030-9B793AA0FCC2}"/>
    <cellStyle name="Normal 9 2 2 2 6" xfId="5948" xr:uid="{A80F6F3B-3396-468C-A5EA-D68CFFC97400}"/>
    <cellStyle name="Normal 9 2 2 3" xfId="484" xr:uid="{BA92F538-7F2B-47E7-B515-8AF4557D8796}"/>
    <cellStyle name="Normal 9 2 2 3 2" xfId="1180" xr:uid="{AF10B407-8C31-48B4-9459-65CA3D837148}"/>
    <cellStyle name="Normal 9 2 2 3 2 2" xfId="2581" xr:uid="{2A93565A-78B5-4BD9-B76A-29C7B859BA94}"/>
    <cellStyle name="Normal 9 2 2 3 2 2 2" xfId="5391" xr:uid="{689B0591-9EA6-4A9F-801A-02834BE0E999}"/>
    <cellStyle name="Normal 9 2 2 3 2 2 2 2" xfId="11027" xr:uid="{84CDD278-9367-48BE-9677-599B269925D3}"/>
    <cellStyle name="Normal 9 2 2 3 2 2 3" xfId="8217" xr:uid="{53D7FC34-63B4-45CC-A9E5-4F4654AA4C3F}"/>
    <cellStyle name="Normal 9 2 2 3 2 3" xfId="3990" xr:uid="{32249BEB-BADC-4E8C-9EB2-0AF3CE703BB7}"/>
    <cellStyle name="Normal 9 2 2 3 2 3 2" xfId="9626" xr:uid="{591B576B-29F7-420A-B0B6-02E566F49ECC}"/>
    <cellStyle name="Normal 9 2 2 3 2 4" xfId="6816" xr:uid="{CFBDC9EE-3419-42F0-949B-DC94DB8E7DFB}"/>
    <cellStyle name="Normal 9 2 2 3 3" xfId="1885" xr:uid="{487ED792-8AF6-4C01-8371-6407D23DBB26}"/>
    <cellStyle name="Normal 9 2 2 3 3 2" xfId="4695" xr:uid="{920F8D0C-5EA1-4438-94EC-6548A14CD334}"/>
    <cellStyle name="Normal 9 2 2 3 3 2 2" xfId="10331" xr:uid="{435BAE7E-C6E7-43ED-ACF7-C868AAAE2676}"/>
    <cellStyle name="Normal 9 2 2 3 3 3" xfId="7521" xr:uid="{EFB786F1-5A82-4A4F-A8FC-C4C5A180BE52}"/>
    <cellStyle name="Normal 9 2 2 3 4" xfId="3294" xr:uid="{AA14DF94-7508-4388-8356-672B13EE9D88}"/>
    <cellStyle name="Normal 9 2 2 3 4 2" xfId="8930" xr:uid="{0F724371-9FA0-4EAC-A47F-34F79A07E50C}"/>
    <cellStyle name="Normal 9 2 2 3 5" xfId="6120" xr:uid="{22DE4670-C4E5-440B-8142-67DD0EB1016D}"/>
    <cellStyle name="Normal 9 2 2 4" xfId="836" xr:uid="{7FBA7366-04DD-4064-9078-8AA7823E3C4F}"/>
    <cellStyle name="Normal 9 2 2 4 2" xfId="2237" xr:uid="{9D67D637-2084-406C-9C04-8ADB35F21F1D}"/>
    <cellStyle name="Normal 9 2 2 4 2 2" xfId="5047" xr:uid="{254E65E2-C7DD-41A8-A181-9CB43A8BB5CF}"/>
    <cellStyle name="Normal 9 2 2 4 2 2 2" xfId="10683" xr:uid="{AA13B637-A94E-4316-80C6-982A2E00146D}"/>
    <cellStyle name="Normal 9 2 2 4 2 3" xfId="7873" xr:uid="{1B934F9B-37B3-489D-B326-A8A7AC744F1A}"/>
    <cellStyle name="Normal 9 2 2 4 3" xfId="3646" xr:uid="{F73FFA8F-6AD3-463F-9FFD-A4ABDB6F2002}"/>
    <cellStyle name="Normal 9 2 2 4 3 2" xfId="9282" xr:uid="{52475DBE-048D-42BB-9D3C-06D140ADC732}"/>
    <cellStyle name="Normal 9 2 2 4 4" xfId="6472" xr:uid="{C247DDE2-CC04-46B6-A168-C7DDCBCDCA48}"/>
    <cellStyle name="Normal 9 2 2 5" xfId="1541" xr:uid="{FDD515D0-D442-4E9F-B1CC-9AE2D4863954}"/>
    <cellStyle name="Normal 9 2 2 5 2" xfId="4351" xr:uid="{5760E9B8-238B-4D0F-BA34-A4673992180D}"/>
    <cellStyle name="Normal 9 2 2 5 2 2" xfId="9987" xr:uid="{99AB83AE-E7F1-43C6-8614-6210775522BE}"/>
    <cellStyle name="Normal 9 2 2 5 3" xfId="7177" xr:uid="{B917E2B5-B91D-4CAA-8735-ECF4209A1B60}"/>
    <cellStyle name="Normal 9 2 2 6" xfId="2950" xr:uid="{35DA14D0-D3D4-4121-9ADE-FC97254B90AB}"/>
    <cellStyle name="Normal 9 2 2 6 2" xfId="8586" xr:uid="{B5A1A27D-B8E0-4507-B845-B18A821DFCA4}"/>
    <cellStyle name="Normal 9 2 2 7" xfId="5776" xr:uid="{1620747B-E265-411C-8A8E-93CCAA7D0C83}"/>
    <cellStyle name="Normal 9 2 3" xfId="232" xr:uid="{2D97527C-362B-49F4-A7E8-BF8DE661C6BA}"/>
    <cellStyle name="Normal 9 2 3 2" xfId="576" xr:uid="{7B7FC146-E69D-4E53-B8FD-955578B49F2E}"/>
    <cellStyle name="Normal 9 2 3 2 2" xfId="1272" xr:uid="{97D0B2C6-9B96-4E48-914C-197DE3F6CF6F}"/>
    <cellStyle name="Normal 9 2 3 2 2 2" xfId="2673" xr:uid="{DE62E316-84EA-4D58-969F-C9C9CD0FD058}"/>
    <cellStyle name="Normal 9 2 3 2 2 2 2" xfId="5483" xr:uid="{9967DD9A-8AB1-4E40-B1A3-3F588A3531FD}"/>
    <cellStyle name="Normal 9 2 3 2 2 2 2 2" xfId="11119" xr:uid="{A16F1104-F756-423D-A61B-C7A2B5A870ED}"/>
    <cellStyle name="Normal 9 2 3 2 2 2 3" xfId="8309" xr:uid="{675FD463-9CD7-42E9-9823-8782303B7D88}"/>
    <cellStyle name="Normal 9 2 3 2 2 3" xfId="4082" xr:uid="{40664BE5-9D0C-40C1-9519-31F3747F9C03}"/>
    <cellStyle name="Normal 9 2 3 2 2 3 2" xfId="9718" xr:uid="{78A1DA19-291D-411E-91D0-0EE697BFF2B8}"/>
    <cellStyle name="Normal 9 2 3 2 2 4" xfId="6908" xr:uid="{894DB2D0-14EE-4BA3-94F5-068384016E0B}"/>
    <cellStyle name="Normal 9 2 3 2 3" xfId="1977" xr:uid="{A91F5FB4-AC87-40DF-9218-E5A0E734C4DA}"/>
    <cellStyle name="Normal 9 2 3 2 3 2" xfId="4787" xr:uid="{6D1FBC10-2555-48DE-A80F-BD4B8C5784F5}"/>
    <cellStyle name="Normal 9 2 3 2 3 2 2" xfId="10423" xr:uid="{11119349-958C-43A2-B927-2AC676E0CC30}"/>
    <cellStyle name="Normal 9 2 3 2 3 3" xfId="7613" xr:uid="{B90C1CCA-73AA-446C-9033-7DD8EFA264FA}"/>
    <cellStyle name="Normal 9 2 3 2 4" xfId="3386" xr:uid="{F90B9782-BA56-43FC-A219-556884B0513A}"/>
    <cellStyle name="Normal 9 2 3 2 4 2" xfId="9022" xr:uid="{152A8B4B-B5F7-4D7E-84A1-C2F52FC080CD}"/>
    <cellStyle name="Normal 9 2 3 2 5" xfId="6212" xr:uid="{862A1A9A-554B-4831-B2CB-A7F40E0D3EF6}"/>
    <cellStyle name="Normal 9 2 3 3" xfId="928" xr:uid="{C9D5741D-99C7-42DE-82C3-836AEBBC74F6}"/>
    <cellStyle name="Normal 9 2 3 3 2" xfId="2329" xr:uid="{3F2D88A4-AB38-44B4-8A76-2E22629788AD}"/>
    <cellStyle name="Normal 9 2 3 3 2 2" xfId="5139" xr:uid="{1585FE9B-F3E3-433B-9D97-F530E238A2BA}"/>
    <cellStyle name="Normal 9 2 3 3 2 2 2" xfId="10775" xr:uid="{394E11B3-D2E9-42AC-A1E7-DE33F4FA4AC4}"/>
    <cellStyle name="Normal 9 2 3 3 2 3" xfId="7965" xr:uid="{6B47DC5A-6732-4E6B-9BD9-52D2E94D0B2E}"/>
    <cellStyle name="Normal 9 2 3 3 3" xfId="3738" xr:uid="{1A2664E9-F1CB-44C5-AB9D-DB2ED784CEDF}"/>
    <cellStyle name="Normal 9 2 3 3 3 2" xfId="9374" xr:uid="{7E4D82F8-433C-40EE-B605-09C23F4C2925}"/>
    <cellStyle name="Normal 9 2 3 3 4" xfId="6564" xr:uid="{B2AC5BA8-3C3C-4B8F-AF2F-3ACCF0CDAC1A}"/>
    <cellStyle name="Normal 9 2 3 4" xfId="1633" xr:uid="{EEC80974-4C37-4C4B-BAC5-C4707F42A756}"/>
    <cellStyle name="Normal 9 2 3 4 2" xfId="4443" xr:uid="{C75A8BCD-0DF9-406A-8C15-46B9EDB0506B}"/>
    <cellStyle name="Normal 9 2 3 4 2 2" xfId="10079" xr:uid="{770AE69C-49D2-455A-B688-60507D98F8ED}"/>
    <cellStyle name="Normal 9 2 3 4 3" xfId="7269" xr:uid="{B1196189-E8B5-442A-8432-DFD31B366E53}"/>
    <cellStyle name="Normal 9 2 3 5" xfId="3042" xr:uid="{107003FD-C289-457A-8A23-1024E6E0ACC6}"/>
    <cellStyle name="Normal 9 2 3 5 2" xfId="8678" xr:uid="{8BB74BA3-FCB0-48E9-966B-3211FB09BF91}"/>
    <cellStyle name="Normal 9 2 3 6" xfId="5868" xr:uid="{F0F27B9D-4CAE-4D83-B839-C976E3604C9E}"/>
    <cellStyle name="Normal 9 2 4" xfId="404" xr:uid="{80A7B7DE-F930-4B80-927A-FB34DE0BCC49}"/>
    <cellStyle name="Normal 9 2 4 2" xfId="1100" xr:uid="{AC1AB5F2-89F5-4BB4-9913-114A0C8E0D1D}"/>
    <cellStyle name="Normal 9 2 4 2 2" xfId="2501" xr:uid="{31D710A8-5E50-4063-BAC6-8549984B5487}"/>
    <cellStyle name="Normal 9 2 4 2 2 2" xfId="5311" xr:uid="{14609063-502E-44CA-9F3A-1C08C46638B6}"/>
    <cellStyle name="Normal 9 2 4 2 2 2 2" xfId="10947" xr:uid="{AAB6E3AB-F39A-40F9-B23D-5558B93F3326}"/>
    <cellStyle name="Normal 9 2 4 2 2 3" xfId="8137" xr:uid="{296A37D1-69F6-4C61-9BC6-EAB4AC06B224}"/>
    <cellStyle name="Normal 9 2 4 2 3" xfId="3910" xr:uid="{5F5A7074-D901-4AD0-8976-A252AF83B9FE}"/>
    <cellStyle name="Normal 9 2 4 2 3 2" xfId="9546" xr:uid="{FD765B24-3948-4200-B73B-BDBF973AA71B}"/>
    <cellStyle name="Normal 9 2 4 2 4" xfId="6736" xr:uid="{DA7CADE3-35EF-45DD-BDEF-07D88A2D4423}"/>
    <cellStyle name="Normal 9 2 4 3" xfId="1805" xr:uid="{F06FA48C-A02B-44B1-AB6A-2C9A4BF86836}"/>
    <cellStyle name="Normal 9 2 4 3 2" xfId="4615" xr:uid="{3C7D81BE-1AF3-4503-9F7C-FA1333716614}"/>
    <cellStyle name="Normal 9 2 4 3 2 2" xfId="10251" xr:uid="{6B67CD13-91A3-44BA-8FFB-B1ED578AE4C7}"/>
    <cellStyle name="Normal 9 2 4 3 3" xfId="7441" xr:uid="{AFA6BC5A-6DEF-4F07-B31E-2D018B628029}"/>
    <cellStyle name="Normal 9 2 4 4" xfId="3214" xr:uid="{9FED0B72-10B3-40F6-A1DD-55C6AD7C39CD}"/>
    <cellStyle name="Normal 9 2 4 4 2" xfId="8850" xr:uid="{0338D4A4-D6E5-46C7-B5E0-362A3B1E46EF}"/>
    <cellStyle name="Normal 9 2 4 5" xfId="6040" xr:uid="{987729F9-DB61-46DA-8E60-A814E8CF13F9}"/>
    <cellStyle name="Normal 9 2 5" xfId="756" xr:uid="{51854A5D-CA78-488C-B141-5121FAEC5C8D}"/>
    <cellStyle name="Normal 9 2 5 2" xfId="2157" xr:uid="{CEAC186A-D3EC-43B9-8481-B577F95C0EBE}"/>
    <cellStyle name="Normal 9 2 5 2 2" xfId="4967" xr:uid="{78388EE4-A1F0-4832-A57D-4D063AB930B3}"/>
    <cellStyle name="Normal 9 2 5 2 2 2" xfId="10603" xr:uid="{940AD67C-64C9-45AA-B23A-6F2F120BFDDD}"/>
    <cellStyle name="Normal 9 2 5 2 3" xfId="7793" xr:uid="{7B039AC8-C9BF-4AA3-BEE2-75C4D4AD8436}"/>
    <cellStyle name="Normal 9 2 5 3" xfId="3566" xr:uid="{C4CA2404-8697-44E0-9360-00B1B7D0CBEB}"/>
    <cellStyle name="Normal 9 2 5 3 2" xfId="9202" xr:uid="{6CC5F6B1-D56F-45AD-AFE5-759285CF0CD5}"/>
    <cellStyle name="Normal 9 2 5 4" xfId="6392" xr:uid="{FF1EA83D-624B-4A44-8C58-8C68DA4E0542}"/>
    <cellStyle name="Normal 9 2 6" xfId="1461" xr:uid="{B315F1DA-81DC-4ADB-A732-198DD9CF4B39}"/>
    <cellStyle name="Normal 9 2 6 2" xfId="4271" xr:uid="{1CE6C604-F9E9-4181-90E8-19B010811CA0}"/>
    <cellStyle name="Normal 9 2 6 2 2" xfId="9907" xr:uid="{095A31FC-1FBF-45E4-BACD-9B110385128E}"/>
    <cellStyle name="Normal 9 2 6 3" xfId="7097" xr:uid="{5734EBF8-A494-43DC-B09A-3E9056E7FD9C}"/>
    <cellStyle name="Normal 9 2 7" xfId="2870" xr:uid="{7E21750D-8E71-4271-A31D-198E007253CC}"/>
    <cellStyle name="Normal 9 2 7 2" xfId="8506" xr:uid="{044EC541-3C47-4BA5-8B11-7F17CA15883B}"/>
    <cellStyle name="Normal 9 2 8" xfId="5696" xr:uid="{9D7CAE12-3304-4758-995F-D3C506A1B0DF}"/>
    <cellStyle name="Normal 9 3" xfId="108" xr:uid="{E3BDF59A-D3F7-426A-9594-F62A32422611}"/>
    <cellStyle name="Normal 9 3 2" xfId="280" xr:uid="{84977034-70F2-40DE-817D-ADC48C8FD9E8}"/>
    <cellStyle name="Normal 9 3 2 2" xfId="624" xr:uid="{6690A578-B8F0-483F-B1EE-EDCEB5630DB2}"/>
    <cellStyle name="Normal 9 3 2 2 2" xfId="1320" xr:uid="{A6C91CAD-2A6B-47EB-9171-8CB92C6EA3E9}"/>
    <cellStyle name="Normal 9 3 2 2 2 2" xfId="2721" xr:uid="{A5CAF059-6C75-4CB6-A6C9-FEE4C082842D}"/>
    <cellStyle name="Normal 9 3 2 2 2 2 2" xfId="5531" xr:uid="{88AE8B2D-C74B-42B9-BB9B-2A8C36EE391D}"/>
    <cellStyle name="Normal 9 3 2 2 2 2 2 2" xfId="11167" xr:uid="{88CA7588-E242-4CD9-A583-4D4EEE999112}"/>
    <cellStyle name="Normal 9 3 2 2 2 2 3" xfId="8357" xr:uid="{90E40F19-1CD5-4DF7-9542-874C399977B4}"/>
    <cellStyle name="Normal 9 3 2 2 2 3" xfId="4130" xr:uid="{E9112899-98DF-41FA-93A9-7C7EBFF7DFBF}"/>
    <cellStyle name="Normal 9 3 2 2 2 3 2" xfId="9766" xr:uid="{E6A00F71-D3CA-44A6-BF61-B959D30704DA}"/>
    <cellStyle name="Normal 9 3 2 2 2 4" xfId="6956" xr:uid="{87E5148B-714A-47F3-9BC6-293915D8173C}"/>
    <cellStyle name="Normal 9 3 2 2 3" xfId="2025" xr:uid="{09C99306-BC40-4C45-89B9-E32FB8D8BD2C}"/>
    <cellStyle name="Normal 9 3 2 2 3 2" xfId="4835" xr:uid="{DA527361-DF26-4B69-8BC3-06BDD14737E0}"/>
    <cellStyle name="Normal 9 3 2 2 3 2 2" xfId="10471" xr:uid="{45B6F605-5C75-429D-BFF5-192111B82BDD}"/>
    <cellStyle name="Normal 9 3 2 2 3 3" xfId="7661" xr:uid="{714AB54D-5B78-4C21-929D-4576C7A0E934}"/>
    <cellStyle name="Normal 9 3 2 2 4" xfId="3434" xr:uid="{20E77E71-C3C5-4E89-B434-3DA91C51934A}"/>
    <cellStyle name="Normal 9 3 2 2 4 2" xfId="9070" xr:uid="{7873F869-46B8-4C69-BE5C-CB75F6E774D3}"/>
    <cellStyle name="Normal 9 3 2 2 5" xfId="6260" xr:uid="{CF39BEBC-02C5-43FC-A897-CE2DF879F451}"/>
    <cellStyle name="Normal 9 3 2 3" xfId="976" xr:uid="{4DF1EA60-A8BC-46E4-9FC2-4F12DD40863B}"/>
    <cellStyle name="Normal 9 3 2 3 2" xfId="2377" xr:uid="{FE860A2A-993A-4754-B092-1310423EE11D}"/>
    <cellStyle name="Normal 9 3 2 3 2 2" xfId="5187" xr:uid="{913C1574-6EFD-4FC5-80C2-3F4506503F27}"/>
    <cellStyle name="Normal 9 3 2 3 2 2 2" xfId="10823" xr:uid="{4E75F6B1-B7AC-447D-8712-D29636E71D0E}"/>
    <cellStyle name="Normal 9 3 2 3 2 3" xfId="8013" xr:uid="{4081A2E4-4D0B-4870-9AA4-D61DA166932E}"/>
    <cellStyle name="Normal 9 3 2 3 3" xfId="3786" xr:uid="{58CC6220-CF6F-47A9-9F47-BE6D5BA71F9E}"/>
    <cellStyle name="Normal 9 3 2 3 3 2" xfId="9422" xr:uid="{43BE9EC7-1A84-4DEE-AE13-9E5EE5044848}"/>
    <cellStyle name="Normal 9 3 2 3 4" xfId="6612" xr:uid="{15B1FD29-8ED6-4A45-8334-FCD44A43568A}"/>
    <cellStyle name="Normal 9 3 2 4" xfId="1681" xr:uid="{2CC4CAE3-A990-427F-BE5C-519C6676F68F}"/>
    <cellStyle name="Normal 9 3 2 4 2" xfId="4491" xr:uid="{034B5FF0-4563-4D57-AE9A-2CB8E865FA7C}"/>
    <cellStyle name="Normal 9 3 2 4 2 2" xfId="10127" xr:uid="{B185E532-C9B7-4383-A10C-186E2A154E2B}"/>
    <cellStyle name="Normal 9 3 2 4 3" xfId="7317" xr:uid="{519E956E-BBCA-4442-9A64-8E5DC7893D52}"/>
    <cellStyle name="Normal 9 3 2 5" xfId="3090" xr:uid="{E8C4F850-780D-475A-8638-9066B6963AD4}"/>
    <cellStyle name="Normal 9 3 2 5 2" xfId="8726" xr:uid="{36BB9E30-A43E-4C69-9A02-1CBC48A6DD47}"/>
    <cellStyle name="Normal 9 3 2 6" xfId="5916" xr:uid="{D01F8813-4952-488F-8666-7FE571A7C520}"/>
    <cellStyle name="Normal 9 3 3" xfId="452" xr:uid="{DA3A88E7-62D2-4A34-9145-6CEA71C607B8}"/>
    <cellStyle name="Normal 9 3 3 2" xfId="1148" xr:uid="{E874A519-C706-42D9-97D2-4269C921C904}"/>
    <cellStyle name="Normal 9 3 3 2 2" xfId="2549" xr:uid="{A1F755A6-1FE6-4B4F-8F9B-36A7C3D81010}"/>
    <cellStyle name="Normal 9 3 3 2 2 2" xfId="5359" xr:uid="{2EB253BB-EF31-47D2-B52E-B5D16BE74AA3}"/>
    <cellStyle name="Normal 9 3 3 2 2 2 2" xfId="10995" xr:uid="{F2A22169-7DF5-4E3E-B0B5-93544CB4E376}"/>
    <cellStyle name="Normal 9 3 3 2 2 3" xfId="8185" xr:uid="{AFF23DA5-9C4D-4192-81CB-F3763B3B2CCB}"/>
    <cellStyle name="Normal 9 3 3 2 3" xfId="3958" xr:uid="{0C4AB733-7E16-43D9-BB01-BF60487F825A}"/>
    <cellStyle name="Normal 9 3 3 2 3 2" xfId="9594" xr:uid="{529EDFE6-5F20-4849-ACA4-3127E222A032}"/>
    <cellStyle name="Normal 9 3 3 2 4" xfId="6784" xr:uid="{A0856C01-8D60-487E-8B11-AC7897EF008D}"/>
    <cellStyle name="Normal 9 3 3 3" xfId="1853" xr:uid="{2260DE7F-5586-48AF-8C3F-745F57419112}"/>
    <cellStyle name="Normal 9 3 3 3 2" xfId="4663" xr:uid="{F69CC939-E4F8-4B98-B798-CBDE7EF1756B}"/>
    <cellStyle name="Normal 9 3 3 3 2 2" xfId="10299" xr:uid="{B08B16CE-4560-4127-B53D-AD2D0FEA58E9}"/>
    <cellStyle name="Normal 9 3 3 3 3" xfId="7489" xr:uid="{CA4545EF-0B65-4A3F-BB1F-EC5B652EE2B4}"/>
    <cellStyle name="Normal 9 3 3 4" xfId="3262" xr:uid="{7E4A4656-8919-47D6-9637-B267934D5C0E}"/>
    <cellStyle name="Normal 9 3 3 4 2" xfId="8898" xr:uid="{498EC957-EC30-48D1-82D8-3976C3CCB80B}"/>
    <cellStyle name="Normal 9 3 3 5" xfId="6088" xr:uid="{9044128A-003D-4773-8279-E1B6C85921B7}"/>
    <cellStyle name="Normal 9 3 4" xfId="804" xr:uid="{0BBA0EBB-2A5B-4E7F-8EA9-7356B0DAB96A}"/>
    <cellStyle name="Normal 9 3 4 2" xfId="2205" xr:uid="{31F28533-B6CE-4F8B-9CE4-AE61906FA28F}"/>
    <cellStyle name="Normal 9 3 4 2 2" xfId="5015" xr:uid="{97EC2533-28B3-4E9E-9576-9EE816CDD1A5}"/>
    <cellStyle name="Normal 9 3 4 2 2 2" xfId="10651" xr:uid="{C7B8D531-4072-47A7-ADF4-83C09F5E095D}"/>
    <cellStyle name="Normal 9 3 4 2 3" xfId="7841" xr:uid="{BCA01144-97F4-4C91-BB5E-A6CBCB5440C0}"/>
    <cellStyle name="Normal 9 3 4 3" xfId="3614" xr:uid="{C91A55BC-1EDD-42C4-956B-06AA2C18D406}"/>
    <cellStyle name="Normal 9 3 4 3 2" xfId="9250" xr:uid="{4CF180ED-D7CE-4B52-98FC-8023ABBFEAB5}"/>
    <cellStyle name="Normal 9 3 4 4" xfId="6440" xr:uid="{8EF48BC6-FA2E-4552-B525-02A70FE39FC4}"/>
    <cellStyle name="Normal 9 3 5" xfId="1509" xr:uid="{955031B7-7959-4621-BE95-E629D5FFC317}"/>
    <cellStyle name="Normal 9 3 5 2" xfId="4319" xr:uid="{29ED9CBC-5EA9-4E63-A961-E92751A18949}"/>
    <cellStyle name="Normal 9 3 5 2 2" xfId="9955" xr:uid="{CCDAEA50-8E95-4A9C-8E7A-1A3F073FDA03}"/>
    <cellStyle name="Normal 9 3 5 3" xfId="7145" xr:uid="{9BFFC417-F1FC-4B31-83D4-76DB1557DDFF}"/>
    <cellStyle name="Normal 9 3 6" xfId="2918" xr:uid="{07AEACA6-A245-4B63-AC1A-02F736F58CF3}"/>
    <cellStyle name="Normal 9 3 6 2" xfId="8554" xr:uid="{DA07C3F0-6D6A-4F5C-8B14-8509D19442B0}"/>
    <cellStyle name="Normal 9 3 7" xfId="5744" xr:uid="{766A6FC9-329A-471D-8FE8-472C7ECCE06A}"/>
    <cellStyle name="Normal 9 4" xfId="200" xr:uid="{D3DA9FCF-3B46-4FC1-85C6-E1BC6C7F829C}"/>
    <cellStyle name="Normal 9 4 2" xfId="544" xr:uid="{FA692AC6-B9E4-4571-8FF4-0661762BE2D8}"/>
    <cellStyle name="Normal 9 4 2 2" xfId="1240" xr:uid="{19E083F5-357A-4BB7-A27F-994E0BAA397F}"/>
    <cellStyle name="Normal 9 4 2 2 2" xfId="2641" xr:uid="{C1BC6BC1-86A5-4159-AC78-8C1F82CBF39E}"/>
    <cellStyle name="Normal 9 4 2 2 2 2" xfId="5451" xr:uid="{2CC97DA9-8B17-4FCE-BE56-8487E4B637A9}"/>
    <cellStyle name="Normal 9 4 2 2 2 2 2" xfId="11087" xr:uid="{601EE95A-A7FA-4841-AE62-69F48D8E3F1E}"/>
    <cellStyle name="Normal 9 4 2 2 2 3" xfId="8277" xr:uid="{B107638F-1D55-4612-BD21-4863EBB000D9}"/>
    <cellStyle name="Normal 9 4 2 2 3" xfId="4050" xr:uid="{5CD9EBCD-A56D-4758-912F-8E1B070F2571}"/>
    <cellStyle name="Normal 9 4 2 2 3 2" xfId="9686" xr:uid="{1E7F12E2-3A79-4331-AE76-7450B1048D81}"/>
    <cellStyle name="Normal 9 4 2 2 4" xfId="6876" xr:uid="{AD0DB9C3-3501-4C78-9E9A-E3BFCD91C996}"/>
    <cellStyle name="Normal 9 4 2 3" xfId="1945" xr:uid="{76C541DA-F5C3-4860-8884-730AA7108802}"/>
    <cellStyle name="Normal 9 4 2 3 2" xfId="4755" xr:uid="{03CF8E5A-743A-49C1-9EE6-0A0F386B3E53}"/>
    <cellStyle name="Normal 9 4 2 3 2 2" xfId="10391" xr:uid="{CD5BBBA5-F12B-4845-ABCA-AF9B8800DB78}"/>
    <cellStyle name="Normal 9 4 2 3 3" xfId="7581" xr:uid="{F65D9B7F-A6BE-40B7-AB0B-304E3AF12E4B}"/>
    <cellStyle name="Normal 9 4 2 4" xfId="3354" xr:uid="{EDA7E2D8-1E81-4852-B7A3-19F62C99D83B}"/>
    <cellStyle name="Normal 9 4 2 4 2" xfId="8990" xr:uid="{941397F2-C446-4DC8-AEB4-343504E82048}"/>
    <cellStyle name="Normal 9 4 2 5" xfId="6180" xr:uid="{0BB43FA2-A84D-458C-BA8E-E940762979DD}"/>
    <cellStyle name="Normal 9 4 3" xfId="896" xr:uid="{ED4A16B1-85E3-4CCB-8AC2-C6FD450CD59E}"/>
    <cellStyle name="Normal 9 4 3 2" xfId="2297" xr:uid="{A194D8A6-32DC-455D-92BE-D7816F590738}"/>
    <cellStyle name="Normal 9 4 3 2 2" xfId="5107" xr:uid="{5667F757-094C-461B-AD66-95BD95DA84E1}"/>
    <cellStyle name="Normal 9 4 3 2 2 2" xfId="10743" xr:uid="{DB510D35-09E9-4E65-B6C4-6D4ADA339E0D}"/>
    <cellStyle name="Normal 9 4 3 2 3" xfId="7933" xr:uid="{B1404248-BF51-4F43-AE25-247E0A224004}"/>
    <cellStyle name="Normal 9 4 3 3" xfId="3706" xr:uid="{EEEC5932-A22C-4FAD-8863-4846F9BEFA81}"/>
    <cellStyle name="Normal 9 4 3 3 2" xfId="9342" xr:uid="{CCDD112A-7842-4571-8DD2-834E38A8F35F}"/>
    <cellStyle name="Normal 9 4 3 4" xfId="6532" xr:uid="{4B90FF60-8857-4302-B804-BBFE7F060A0E}"/>
    <cellStyle name="Normal 9 4 4" xfId="1601" xr:uid="{27539941-8998-4E34-ACB0-9EE0AB17299D}"/>
    <cellStyle name="Normal 9 4 4 2" xfId="4411" xr:uid="{47F7ED6C-89AF-48BF-9D4C-76034246F022}"/>
    <cellStyle name="Normal 9 4 4 2 2" xfId="10047" xr:uid="{A9638339-16BC-4A8E-B89D-2A7F69951785}"/>
    <cellStyle name="Normal 9 4 4 3" xfId="7237" xr:uid="{A7F292BE-D256-409A-BB51-845D9098BE02}"/>
    <cellStyle name="Normal 9 4 5" xfId="3010" xr:uid="{11721E78-A143-48E9-BC17-92DEBEEB4414}"/>
    <cellStyle name="Normal 9 4 5 2" xfId="8646" xr:uid="{B2131B2F-2D0D-40BB-BC56-D356127B7CB1}"/>
    <cellStyle name="Normal 9 4 6" xfId="5836" xr:uid="{220D1DBA-7B83-41D3-A024-586AEF9DE9DB}"/>
    <cellStyle name="Normal 9 5" xfId="372" xr:uid="{A977B838-660D-45FD-95DE-5550FCDB3172}"/>
    <cellStyle name="Normal 9 5 2" xfId="1068" xr:uid="{91E67FFC-A512-4627-B9A9-739F7F65FFBF}"/>
    <cellStyle name="Normal 9 5 2 2" xfId="2469" xr:uid="{A28AE508-C8F9-4B33-B136-EDDE30B42A4C}"/>
    <cellStyle name="Normal 9 5 2 2 2" xfId="5279" xr:uid="{F8BB1BD8-1F6C-46F1-B559-98916FA31D1F}"/>
    <cellStyle name="Normal 9 5 2 2 2 2" xfId="10915" xr:uid="{F6C60A5C-7B80-45ED-A146-5E4043695F0C}"/>
    <cellStyle name="Normal 9 5 2 2 3" xfId="8105" xr:uid="{2ACF9571-D1B8-4D35-BB90-FF528AD0DB47}"/>
    <cellStyle name="Normal 9 5 2 3" xfId="3878" xr:uid="{D1D84563-035C-4052-AD2B-2645B3E28747}"/>
    <cellStyle name="Normal 9 5 2 3 2" xfId="9514" xr:uid="{BC5F1AFB-C828-49C8-B676-6D8B43AABCBD}"/>
    <cellStyle name="Normal 9 5 2 4" xfId="6704" xr:uid="{8EBF3D93-8466-4E34-B798-D179213788F1}"/>
    <cellStyle name="Normal 9 5 3" xfId="1773" xr:uid="{C1090546-3D96-4F9C-815A-1B62C0D52E6F}"/>
    <cellStyle name="Normal 9 5 3 2" xfId="4583" xr:uid="{79FEDFB9-5499-4B9B-94E6-5735DB03CED0}"/>
    <cellStyle name="Normal 9 5 3 2 2" xfId="10219" xr:uid="{22254259-6F03-4E34-A10A-BCB316504153}"/>
    <cellStyle name="Normal 9 5 3 3" xfId="7409" xr:uid="{E21FC271-0DAD-4029-AF0F-4E7287432BA5}"/>
    <cellStyle name="Normal 9 5 4" xfId="3182" xr:uid="{457BF280-F41C-44D6-9EFF-CE97D636BAA0}"/>
    <cellStyle name="Normal 9 5 4 2" xfId="8818" xr:uid="{AA6A37E7-1E7C-4A4D-9541-0A84E5A1D1B9}"/>
    <cellStyle name="Normal 9 5 5" xfId="6008" xr:uid="{6B7BB871-825E-46B1-8DAF-02A14B5F3110}"/>
    <cellStyle name="Normal 9 6" xfId="724" xr:uid="{A3CFC4F9-4B70-48F5-B56E-0A99AA1B1873}"/>
    <cellStyle name="Normal 9 6 2" xfId="2125" xr:uid="{F1FA1A8C-DCDE-4E90-A8C8-0F12D5FFDD6F}"/>
    <cellStyle name="Normal 9 6 2 2" xfId="4935" xr:uid="{44D1837C-5C6D-4C60-8DB2-D8E38B9473EE}"/>
    <cellStyle name="Normal 9 6 2 2 2" xfId="10571" xr:uid="{A5499CD9-A7DB-4B6B-BA51-91C80CD84304}"/>
    <cellStyle name="Normal 9 6 2 3" xfId="7761" xr:uid="{1947A532-325C-40E9-AEB9-46056DCB8EA9}"/>
    <cellStyle name="Normal 9 6 3" xfId="3534" xr:uid="{9C6F6C3C-293D-470D-8852-CEB02E7D0010}"/>
    <cellStyle name="Normal 9 6 3 2" xfId="9170" xr:uid="{5871A016-2156-4528-A0AE-A36EFBBAAC9D}"/>
    <cellStyle name="Normal 9 6 4" xfId="6360" xr:uid="{B207DBC8-99D9-4B4A-AC52-34FC20E5F339}"/>
    <cellStyle name="Normal 9 7" xfId="1429" xr:uid="{86D253B1-9F2B-4644-8250-10BDA4638DA7}"/>
    <cellStyle name="Normal 9 7 2" xfId="4239" xr:uid="{CD40F2A0-2D3C-4837-861B-4947359AF0F1}"/>
    <cellStyle name="Normal 9 7 2 2" xfId="9875" xr:uid="{73BF260B-62BD-4D69-9087-8E72DCE218E2}"/>
    <cellStyle name="Normal 9 7 3" xfId="7065" xr:uid="{8A4C8978-FDF9-4B44-89A4-6BB7A44431E8}"/>
    <cellStyle name="Normal 9 8" xfId="2838" xr:uid="{D4E86AC4-C6FB-4C1A-92E4-2A6511B579BC}"/>
    <cellStyle name="Normal 9 8 2" xfId="8474" xr:uid="{783CE674-675D-428F-A6D5-C4741D303C0D}"/>
    <cellStyle name="Normal 9 9" xfId="5664" xr:uid="{4313AAA3-EA7A-4B59-86EA-EDB07177D066}"/>
    <cellStyle name="Normal 90" xfId="11312" xr:uid="{05AFCAA9-4364-4778-A002-5C675318E313}"/>
    <cellStyle name="Normal 91" xfId="11313" xr:uid="{B2CB1E12-99E3-4DCC-A141-B2D5B78FD1B0}"/>
    <cellStyle name="Normal 92" xfId="11314" xr:uid="{08B7B02B-E3BF-479A-B452-CE8F2246E876}"/>
    <cellStyle name="Normal 93" xfId="11315" xr:uid="{E900E4D2-56E0-4B14-8D1E-6214E619D279}"/>
    <cellStyle name="Normal 94" xfId="11316" xr:uid="{E9CAAA5F-E373-4ECC-96A0-3288C40472F3}"/>
    <cellStyle name="Normal 95" xfId="11317" xr:uid="{5B4E41AD-1D9F-4247-A80C-FA01BE94726C}"/>
    <cellStyle name="Normal 96" xfId="11318" xr:uid="{E34DD765-D0E3-48B4-861E-7E0F0EF4F848}"/>
    <cellStyle name="Normal 97" xfId="11319" xr:uid="{AF0EDBE3-BEA7-4DB8-B03D-B666D364AABF}"/>
    <cellStyle name="Normal 98" xfId="11320" xr:uid="{5AEFF0A1-B515-4679-AF25-69AF7B0DEF2A}"/>
    <cellStyle name="Normal 99" xfId="11321" xr:uid="{6F095B8F-7202-4F98-A8D1-8C6114BAEAB6}"/>
    <cellStyle name="Percent 2" xfId="174" xr:uid="{C3D1531F-4425-447E-9B96-9845B46E8193}"/>
    <cellStyle name="Percent 2 2" xfId="518" xr:uid="{986ACC2E-F50A-4923-A700-CBBC6812426E}"/>
    <cellStyle name="Percent 2 2 2" xfId="1214" xr:uid="{543EC7E5-4942-40B8-B70F-F2F521961255}"/>
    <cellStyle name="Percent 2 2 2 2" xfId="2615" xr:uid="{C55CC1DC-A226-45C0-9239-5865A7C9AC3C}"/>
    <cellStyle name="Percent 2 2 2 2 2" xfId="5425" xr:uid="{82DDAA99-E516-4D71-94C4-E29A7ADCFF2C}"/>
    <cellStyle name="Percent 2 2 2 2 2 2" xfId="11061" xr:uid="{195E3F83-2660-46D4-953F-43A63ECE4DD2}"/>
    <cellStyle name="Percent 2 2 2 2 3" xfId="8251" xr:uid="{C5AC6911-BA05-46B8-8BDC-41AC7765AA2A}"/>
    <cellStyle name="Percent 2 2 2 3" xfId="4024" xr:uid="{57A24F7F-61EE-4D28-A0D3-59ACD56E6C5C}"/>
    <cellStyle name="Percent 2 2 2 3 2" xfId="9660" xr:uid="{F26FE6EB-781A-4A0C-AA2C-38AA140597A6}"/>
    <cellStyle name="Percent 2 2 2 4" xfId="6850" xr:uid="{644FFD09-62E1-4DAC-AD84-99A435CFF739}"/>
    <cellStyle name="Percent 2 2 3" xfId="1919" xr:uid="{F2A0D7F8-4E3E-473C-999D-0AD643B32DF9}"/>
    <cellStyle name="Percent 2 2 3 2" xfId="4729" xr:uid="{73C257DE-6713-455B-BFF1-21EE26C1B6EE}"/>
    <cellStyle name="Percent 2 2 3 2 2" xfId="10365" xr:uid="{3FB5649F-B5BA-4699-BD1A-6D99D18E177D}"/>
    <cellStyle name="Percent 2 2 3 3" xfId="7555" xr:uid="{E0995E84-2AE2-4B46-BFDC-EAACDBAD06FB}"/>
    <cellStyle name="Percent 2 2 4" xfId="3328" xr:uid="{20C03FB2-E9BA-4BDE-AABB-5A4CEA606F42}"/>
    <cellStyle name="Percent 2 2 4 2" xfId="8964" xr:uid="{DE3A1CAE-96CB-4448-B63C-2C0C53EF1D04}"/>
    <cellStyle name="Percent 2 2 5" xfId="6154" xr:uid="{4B698952-89B2-4391-A374-1AE5CD5DD2AE}"/>
    <cellStyle name="Percent 2 3" xfId="870" xr:uid="{8298E1CA-2C1B-4441-B4EE-196645ACB9C1}"/>
    <cellStyle name="Percent 2 3 2" xfId="2271" xr:uid="{9F24C7E9-6280-4BCC-B929-E2F30E264A5E}"/>
    <cellStyle name="Percent 2 3 2 2" xfId="5081" xr:uid="{B6900524-57F2-4E77-919D-ED6E70C428A8}"/>
    <cellStyle name="Percent 2 3 2 2 2" xfId="10717" xr:uid="{7B0016BA-9CF9-4756-B147-E87A1E71C63D}"/>
    <cellStyle name="Percent 2 3 2 3" xfId="7907" xr:uid="{C69664A2-69D9-4E3F-A9EB-28E21EA237B2}"/>
    <cellStyle name="Percent 2 3 3" xfId="3680" xr:uid="{0AA8A591-5C3D-40A3-ADAE-58FCEA820240}"/>
    <cellStyle name="Percent 2 3 3 2" xfId="9316" xr:uid="{4F428EAA-15F3-4B3E-807E-FD209F1B1FB6}"/>
    <cellStyle name="Percent 2 3 4" xfId="6506" xr:uid="{C174C14D-52FB-4454-B799-9F3DDC237244}"/>
    <cellStyle name="Percent 2 4" xfId="1575" xr:uid="{8C48E668-1281-463F-8112-32224CC229E6}"/>
    <cellStyle name="Percent 2 4 2" xfId="4385" xr:uid="{CC738897-355F-436A-BC29-578470829174}"/>
    <cellStyle name="Percent 2 4 2 2" xfId="10021" xr:uid="{620BCED9-685E-44D8-88C1-3332370FD2A1}"/>
    <cellStyle name="Percent 2 4 3" xfId="7211" xr:uid="{1BCF4CFE-1AB1-4F18-BD74-195E378D360C}"/>
    <cellStyle name="Percent 2 5" xfId="2984" xr:uid="{F130EC4D-F237-4EBF-BCED-84C2D67CF291}"/>
    <cellStyle name="Percent 2 5 2" xfId="8620" xr:uid="{31BD4DF1-2C59-4FE2-9180-A62A077C2C18}"/>
    <cellStyle name="Percent 2 6" xfId="5810" xr:uid="{1461521A-FD64-467C-8736-0B2F3E8000C9}"/>
    <cellStyle name="Percent 3" xfId="346" xr:uid="{EF0AA856-74C1-4360-A91A-A58EC8755A89}"/>
    <cellStyle name="Percent 3 2" xfId="1042" xr:uid="{80E6DD80-5FB0-4170-8175-CF0D57F2A717}"/>
    <cellStyle name="Percent 3 2 2" xfId="2443" xr:uid="{7AE0737A-3816-4844-BABC-AF6FBA4490E5}"/>
    <cellStyle name="Percent 3 2 2 2" xfId="5253" xr:uid="{C24D07A1-A2B9-424A-946F-16A95B98A525}"/>
    <cellStyle name="Percent 3 2 2 2 2" xfId="10889" xr:uid="{BD7D52E0-CE00-4CD4-9034-D34FD67AF222}"/>
    <cellStyle name="Percent 3 2 2 3" xfId="8079" xr:uid="{C96F6A8C-FFB4-4C6C-AD31-416F61AF9BC9}"/>
    <cellStyle name="Percent 3 2 3" xfId="3852" xr:uid="{9966EAF3-10FB-4E1F-965E-E88F1E9070ED}"/>
    <cellStyle name="Percent 3 2 3 2" xfId="9488" xr:uid="{D5B1C259-77C0-4A34-95FA-23CD20FB92F1}"/>
    <cellStyle name="Percent 3 2 4" xfId="6678" xr:uid="{A1EC0BED-0C8F-4347-AD4C-7E225F9DA624}"/>
    <cellStyle name="Percent 3 3" xfId="1747" xr:uid="{2024126A-A13C-4DEC-BAD4-7D0868935CB8}"/>
    <cellStyle name="Percent 3 3 2" xfId="4557" xr:uid="{62A23D4B-1A24-4B94-8C1F-444C54DDD8CF}"/>
    <cellStyle name="Percent 3 3 2 2" xfId="10193" xr:uid="{495E8FB0-C581-45A5-A9C2-4FFA3C7C7839}"/>
    <cellStyle name="Percent 3 3 3" xfId="7383" xr:uid="{04E63417-5D3C-4D71-AD3B-8325F55CC669}"/>
    <cellStyle name="Percent 3 4" xfId="3156" xr:uid="{302008F3-F132-4CC7-AE3B-07A9B265D352}"/>
    <cellStyle name="Percent 3 4 2" xfId="8792" xr:uid="{C0A98219-F8F4-4C19-8074-D1A92D6B72A8}"/>
    <cellStyle name="Percent 3 5" xfId="5982" xr:uid="{C01D88A5-B23F-4FF3-BFFD-BDE936689804}"/>
    <cellStyle name="Percent 4" xfId="698" xr:uid="{52577D56-20FA-496A-AC3B-8A35DAA351F5}"/>
    <cellStyle name="Percent 4 2" xfId="2099" xr:uid="{5C0BB943-ADBF-4391-97C0-3FEFD2CE2D44}"/>
    <cellStyle name="Percent 4 2 2" xfId="4909" xr:uid="{8DA378E2-A5A0-4C19-A08D-A3569B80DB2D}"/>
    <cellStyle name="Percent 4 2 2 2" xfId="10545" xr:uid="{C4EE7FFD-10CC-4DC5-BC1C-1BAB7E39F5FC}"/>
    <cellStyle name="Percent 4 2 3" xfId="7735" xr:uid="{A72C79D3-0F9D-43C2-86CC-E7960D9B24D3}"/>
    <cellStyle name="Percent 4 3" xfId="3508" xr:uid="{F4C5FBBE-CD71-4328-A6EE-7F948E154136}"/>
    <cellStyle name="Percent 4 3 2" xfId="9144" xr:uid="{127FD736-CBBF-48D8-A0B3-82602213A880}"/>
    <cellStyle name="Percent 4 4" xfId="6334" xr:uid="{E7F4216A-9A94-457E-B540-14E7B3452AB7}"/>
    <cellStyle name="Percent 5" xfId="1393" xr:uid="{4616C17E-D679-41D4-AB8C-021E008A6259}"/>
    <cellStyle name="Percent 5 2" xfId="2794" xr:uid="{2DA2F745-9876-452C-863F-CDE42DC6E13A}"/>
    <cellStyle name="Percent 5 2 2" xfId="5604" xr:uid="{D8DE1C0E-84CE-459D-A099-00588E0AEA56}"/>
    <cellStyle name="Percent 5 2 2 2" xfId="11240" xr:uid="{07E7450E-8122-4C2B-8BDD-17C7494AED6C}"/>
    <cellStyle name="Percent 5 2 3" xfId="8430" xr:uid="{56E34DF4-0FF8-442C-A013-F2E31A87D7C8}"/>
    <cellStyle name="Percent 5 3" xfId="4203" xr:uid="{A4DA9636-5392-475D-AC9A-B188259A120D}"/>
    <cellStyle name="Percent 5 3 2" xfId="9839" xr:uid="{6FAB72F1-FC3B-4CA2-BF65-6EE490B72800}"/>
    <cellStyle name="Percent 5 4" xfId="7029" xr:uid="{1B48DD34-D54A-4075-BE61-8E2C3E62FAD1}"/>
    <cellStyle name="Percent 6" xfId="1403" xr:uid="{47B39DAE-3AB7-4D0A-80BA-7FE99A8FEB14}"/>
    <cellStyle name="Percent 6 2" xfId="4213" xr:uid="{0E7C52DA-2FD4-4595-B00A-83FA94BC4052}"/>
    <cellStyle name="Percent 6 2 2" xfId="9849" xr:uid="{12F1914D-F15F-4627-AB6C-0A9D62DA4761}"/>
    <cellStyle name="Percent 6 3" xfId="7039" xr:uid="{EA82F66B-1B81-4DD8-9CAF-6548B780220F}"/>
    <cellStyle name="Percent 7" xfId="2803" xr:uid="{7F8D060A-253F-4818-8491-E9FFD6A3CF0A}"/>
    <cellStyle name="Percent 7 2" xfId="5613" xr:uid="{CCE3D6F5-90A0-43E4-A216-24D76FFD1189}"/>
    <cellStyle name="Percent 7 2 2" xfId="11249" xr:uid="{71690E16-3431-47A6-B6BB-097FE9E1B228}"/>
    <cellStyle name="Percent 7 3" xfId="8439" xr:uid="{97D84C3C-AEAB-4190-8E1E-E5C036902150}"/>
    <cellStyle name="Percent 8" xfId="5638" xr:uid="{52522DFF-EF63-46BD-A623-B762895DC234}"/>
    <cellStyle name="Pourcentage" xfId="2" builtinId="5"/>
    <cellStyle name="Pourcentage 2" xfId="5628" xr:uid="{0E1E5453-25B0-471C-B153-EB558E871668}"/>
    <cellStyle name="Pourcentage 2 2" xfId="11264" xr:uid="{3BBD7BCA-EE21-49F4-A987-9B055F4AD470}"/>
  </cellStyles>
  <dxfs count="126">
    <dxf>
      <font>
        <color rgb="FF9C0006"/>
      </font>
      <fill>
        <patternFill patternType="none"/>
      </fill>
    </dxf>
    <dxf>
      <font>
        <color rgb="FF9C0006"/>
      </font>
      <fill>
        <patternFill patternType="none"/>
      </fill>
    </dxf>
    <dxf>
      <font>
        <color rgb="FF9C0006"/>
      </font>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000"/>
  <sheetViews>
    <sheetView tabSelected="1" workbookViewId="0">
      <selection activeCell="E36" sqref="E36"/>
    </sheetView>
  </sheetViews>
  <sheetFormatPr baseColWidth="10" defaultColWidth="12.625" defaultRowHeight="15" customHeight="1"/>
  <cols>
    <col min="1" max="1" width="13" customWidth="1"/>
    <col min="2" max="2" width="23.75" customWidth="1"/>
    <col min="3" max="9" width="9.375" customWidth="1"/>
  </cols>
  <sheetData>
    <row r="1" spans="1:14">
      <c r="A1" s="1" t="s">
        <v>0</v>
      </c>
      <c r="B1" s="2" t="s">
        <v>2713</v>
      </c>
    </row>
    <row r="2" spans="1:14">
      <c r="A2" s="1"/>
      <c r="G2" s="3"/>
      <c r="M2" s="4" t="s">
        <v>2</v>
      </c>
      <c r="N2" s="4" t="s">
        <v>3</v>
      </c>
    </row>
    <row r="3" spans="1:14">
      <c r="A3" s="1" t="s">
        <v>4</v>
      </c>
      <c r="B3" s="2" t="s">
        <v>8</v>
      </c>
      <c r="C3" s="4">
        <f>+VLOOKUP(B3,$K$3:$L$14,2,0)</f>
        <v>2</v>
      </c>
      <c r="G3" s="3"/>
      <c r="K3" s="5" t="s">
        <v>6</v>
      </c>
      <c r="L3" s="4">
        <v>1</v>
      </c>
      <c r="M3" s="4" t="str">
        <f t="shared" ref="M3:M14" si="0">+IF($K3=$B$3,"X","")</f>
        <v/>
      </c>
      <c r="N3" s="4" t="str">
        <f t="shared" ref="N3:N14" si="1">+IF(K3=B3,"X",IF(L3&lt;=$C$3,"X",""))</f>
        <v>X</v>
      </c>
    </row>
    <row r="4" spans="1:14">
      <c r="A4" s="1" t="s">
        <v>7</v>
      </c>
      <c r="B4" s="2">
        <v>2025</v>
      </c>
      <c r="K4" s="5" t="s">
        <v>8</v>
      </c>
      <c r="L4" s="4">
        <v>2</v>
      </c>
      <c r="M4" s="4" t="str">
        <f t="shared" si="0"/>
        <v>X</v>
      </c>
      <c r="N4" s="4" t="str">
        <f t="shared" si="1"/>
        <v>X</v>
      </c>
    </row>
    <row r="5" spans="1:14" ht="15" customHeight="1">
      <c r="K5" s="5" t="s">
        <v>9</v>
      </c>
      <c r="L5" s="4">
        <v>3</v>
      </c>
      <c r="M5" s="4" t="str">
        <f t="shared" si="0"/>
        <v/>
      </c>
      <c r="N5" s="4" t="str">
        <f t="shared" si="1"/>
        <v/>
      </c>
    </row>
    <row r="6" spans="1:14">
      <c r="A6" s="1"/>
      <c r="B6" s="6"/>
      <c r="K6" s="5" t="s">
        <v>10</v>
      </c>
      <c r="L6" s="4">
        <v>4</v>
      </c>
      <c r="M6" s="4" t="str">
        <f t="shared" si="0"/>
        <v/>
      </c>
      <c r="N6" s="4" t="str">
        <f t="shared" si="1"/>
        <v/>
      </c>
    </row>
    <row r="7" spans="1:14">
      <c r="A7" s="3"/>
      <c r="B7" s="7"/>
      <c r="K7" s="5" t="s">
        <v>11</v>
      </c>
      <c r="L7" s="4">
        <v>5</v>
      </c>
      <c r="M7" s="4" t="str">
        <f t="shared" si="0"/>
        <v/>
      </c>
      <c r="N7" s="4" t="str">
        <f t="shared" si="1"/>
        <v/>
      </c>
    </row>
    <row r="8" spans="1:14">
      <c r="A8" s="3"/>
      <c r="B8" s="7"/>
      <c r="K8" s="5" t="s">
        <v>12</v>
      </c>
      <c r="L8" s="4">
        <v>6</v>
      </c>
      <c r="M8" s="4" t="str">
        <f t="shared" si="0"/>
        <v/>
      </c>
      <c r="N8" s="4" t="str">
        <f t="shared" si="1"/>
        <v/>
      </c>
    </row>
    <row r="9" spans="1:14" ht="15" customHeight="1">
      <c r="A9" s="5" t="s">
        <v>13</v>
      </c>
      <c r="K9" s="5" t="s">
        <v>14</v>
      </c>
      <c r="L9" s="4">
        <v>7</v>
      </c>
      <c r="M9" s="4" t="str">
        <f t="shared" si="0"/>
        <v/>
      </c>
      <c r="N9" s="4" t="str">
        <f t="shared" si="1"/>
        <v/>
      </c>
    </row>
    <row r="10" spans="1:14">
      <c r="A10" s="3" t="s">
        <v>2714</v>
      </c>
      <c r="I10" s="3"/>
      <c r="K10" s="5" t="s">
        <v>15</v>
      </c>
      <c r="L10" s="4">
        <v>8</v>
      </c>
      <c r="M10" s="4" t="str">
        <f t="shared" si="0"/>
        <v/>
      </c>
      <c r="N10" s="4" t="str">
        <f t="shared" si="1"/>
        <v/>
      </c>
    </row>
    <row r="11" spans="1:14">
      <c r="A11" s="3" t="s">
        <v>16</v>
      </c>
      <c r="I11" s="3"/>
      <c r="K11" s="5" t="s">
        <v>17</v>
      </c>
      <c r="L11" s="4">
        <v>9</v>
      </c>
      <c r="M11" s="4" t="str">
        <f t="shared" si="0"/>
        <v/>
      </c>
      <c r="N11" s="4" t="str">
        <f t="shared" si="1"/>
        <v/>
      </c>
    </row>
    <row r="12" spans="1:14">
      <c r="A12" s="3"/>
      <c r="I12" s="3"/>
      <c r="K12" s="5" t="s">
        <v>18</v>
      </c>
      <c r="L12" s="4">
        <v>10</v>
      </c>
      <c r="M12" s="4" t="str">
        <f t="shared" si="0"/>
        <v/>
      </c>
      <c r="N12" s="4" t="str">
        <f t="shared" si="1"/>
        <v/>
      </c>
    </row>
    <row r="13" spans="1:14">
      <c r="A13" s="3"/>
      <c r="I13" s="3"/>
      <c r="K13" s="5" t="s">
        <v>19</v>
      </c>
      <c r="L13" s="4">
        <v>11</v>
      </c>
      <c r="M13" s="4" t="str">
        <f t="shared" si="0"/>
        <v/>
      </c>
      <c r="N13" s="4" t="str">
        <f t="shared" si="1"/>
        <v/>
      </c>
    </row>
    <row r="14" spans="1:14">
      <c r="A14" s="3"/>
      <c r="I14" s="3"/>
      <c r="K14" s="5" t="s">
        <v>5</v>
      </c>
      <c r="L14" s="4">
        <v>12</v>
      </c>
      <c r="M14" s="4" t="str">
        <f t="shared" si="0"/>
        <v/>
      </c>
      <c r="N14" s="4" t="str">
        <f t="shared" si="1"/>
        <v/>
      </c>
    </row>
    <row r="15" spans="1:14">
      <c r="A15" s="3"/>
      <c r="I15" s="3"/>
    </row>
    <row r="16" spans="1:14">
      <c r="I16" s="3"/>
    </row>
    <row r="17" spans="1:9">
      <c r="I17" s="3"/>
    </row>
    <row r="18" spans="1:9">
      <c r="I18" s="3"/>
    </row>
    <row r="19" spans="1:9">
      <c r="I19" s="3"/>
    </row>
    <row r="20" spans="1:9">
      <c r="I20" s="3"/>
    </row>
    <row r="21" spans="1:9" ht="15.75" customHeight="1">
      <c r="I21" s="3"/>
    </row>
    <row r="22" spans="1:9" ht="15.75" customHeight="1"/>
    <row r="23" spans="1:9" ht="15.75" customHeight="1"/>
    <row r="24" spans="1:9" ht="15.75" customHeight="1"/>
    <row r="25" spans="1:9" ht="15.75" customHeight="1"/>
    <row r="26" spans="1:9" ht="15.75" customHeight="1"/>
    <row r="27" spans="1:9" ht="15.75" customHeight="1"/>
    <row r="28" spans="1:9" ht="15.75" customHeight="1">
      <c r="A28" s="3"/>
    </row>
    <row r="29" spans="1:9" ht="15.75" customHeight="1"/>
    <row r="30" spans="1:9" ht="15.75" customHeight="1"/>
    <row r="31" spans="1:9" ht="15.75" customHeight="1"/>
    <row r="32" spans="1:9"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count="1">
    <dataValidation type="list" allowBlank="1" showErrorMessage="1" sqref="B3 K3:K14" xr:uid="{00000000-0002-0000-0000-000000000000}">
      <formula1>$K$3:$K$14</formula1>
    </dataValidation>
  </dataValidations>
  <pageMargins left="0.7" right="0.7" top="0.75" bottom="0.75" header="0" footer="0"/>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Y1000"/>
  <sheetViews>
    <sheetView topLeftCell="A31" workbookViewId="0">
      <selection activeCell="D49" sqref="D49"/>
    </sheetView>
  </sheetViews>
  <sheetFormatPr baseColWidth="10" defaultColWidth="12.625" defaultRowHeight="15" customHeight="1"/>
  <cols>
    <col min="1" max="1" width="59.625" customWidth="1"/>
    <col min="2" max="3" width="14.75" customWidth="1"/>
    <col min="4" max="4" width="67" customWidth="1"/>
    <col min="5" max="5" width="14.875" customWidth="1"/>
    <col min="6" max="6" width="10" customWidth="1"/>
    <col min="7" max="7" width="39.125" customWidth="1"/>
    <col min="8" max="25" width="10" customWidth="1"/>
  </cols>
  <sheetData>
    <row r="1" spans="1:25" ht="20.25">
      <c r="A1" s="8" t="s">
        <v>20</v>
      </c>
      <c r="B1" s="3"/>
      <c r="C1" s="3"/>
      <c r="D1" s="3"/>
      <c r="E1" s="3"/>
      <c r="F1" s="3"/>
      <c r="G1" s="3"/>
      <c r="H1" s="3"/>
      <c r="I1" s="3"/>
      <c r="J1" s="3"/>
      <c r="K1" s="3"/>
      <c r="L1" s="3"/>
      <c r="M1" s="3"/>
      <c r="N1" s="3"/>
      <c r="O1" s="3"/>
      <c r="P1" s="3"/>
      <c r="Q1" s="3"/>
      <c r="R1" s="3"/>
      <c r="S1" s="3"/>
      <c r="T1" s="3"/>
      <c r="U1" s="3"/>
      <c r="V1" s="3"/>
      <c r="W1" s="3"/>
      <c r="X1" s="3"/>
      <c r="Y1" s="3"/>
    </row>
    <row r="2" spans="1:25" ht="35.25">
      <c r="A2" s="8" t="str">
        <f>+Parametres!B1</f>
        <v>Hyundai</v>
      </c>
      <c r="B2" s="3"/>
      <c r="C2" s="3"/>
      <c r="D2" s="9"/>
      <c r="E2" s="3"/>
      <c r="F2" s="3"/>
      <c r="G2" s="3"/>
      <c r="H2" s="3"/>
      <c r="I2" s="3"/>
      <c r="J2" s="10"/>
      <c r="K2" s="3"/>
      <c r="L2" s="3"/>
      <c r="M2" s="3"/>
      <c r="N2" s="3"/>
      <c r="O2" s="3"/>
      <c r="P2" s="3"/>
      <c r="Q2" s="3"/>
      <c r="R2" s="3"/>
      <c r="S2" s="3"/>
      <c r="T2" s="3"/>
      <c r="U2" s="3"/>
      <c r="V2" s="3"/>
      <c r="W2" s="3"/>
      <c r="X2" s="3"/>
      <c r="Y2" s="3"/>
    </row>
    <row r="3" spans="1:25" ht="20.25">
      <c r="A3" s="11" t="str">
        <f>CONCATENATE("",,Parametres!B3," ",Parametres!B4)</f>
        <v>Février 2025</v>
      </c>
      <c r="B3" s="3"/>
      <c r="C3" s="3"/>
      <c r="D3" s="3"/>
      <c r="E3" s="3"/>
      <c r="F3" s="3"/>
      <c r="G3" s="3"/>
      <c r="H3" s="3"/>
      <c r="I3" s="3"/>
      <c r="J3" s="3"/>
      <c r="K3" s="3"/>
      <c r="L3" s="3"/>
      <c r="M3" s="3"/>
      <c r="N3" s="3"/>
      <c r="O3" s="3"/>
      <c r="P3" s="3"/>
      <c r="Q3" s="3"/>
      <c r="R3" s="3"/>
      <c r="S3" s="3"/>
      <c r="T3" s="3"/>
      <c r="U3" s="3"/>
      <c r="V3" s="3"/>
      <c r="W3" s="3"/>
      <c r="X3" s="3"/>
      <c r="Y3" s="3"/>
    </row>
    <row r="4" spans="1:25">
      <c r="A4" s="3"/>
      <c r="B4" s="3"/>
      <c r="C4" s="3"/>
      <c r="D4" s="3"/>
      <c r="E4" s="12"/>
      <c r="F4" s="3"/>
      <c r="G4" s="3"/>
      <c r="H4" s="3"/>
      <c r="I4" s="3"/>
      <c r="J4" s="3"/>
      <c r="K4" s="3"/>
      <c r="L4" s="3"/>
      <c r="M4" s="3"/>
      <c r="N4" s="3"/>
      <c r="O4" s="3"/>
      <c r="P4" s="3"/>
      <c r="Q4" s="3"/>
      <c r="R4" s="3"/>
      <c r="S4" s="3"/>
      <c r="T4" s="3"/>
      <c r="U4" s="3"/>
      <c r="V4" s="3"/>
      <c r="W4" s="3"/>
      <c r="X4" s="3"/>
      <c r="Y4" s="3"/>
    </row>
    <row r="5" spans="1:25">
      <c r="A5" s="13" t="s">
        <v>21</v>
      </c>
      <c r="B5" s="14">
        <f>SUMIFS(BV_Data_An_Cour!$AN:$AN,BV_Data_An_Cour!$AP:$AP,$A$1,BV_Data_An_Cour!$AQ:$AQ,$A5)</f>
        <v>1790444.25</v>
      </c>
      <c r="C5" s="15"/>
      <c r="D5" s="13" t="s">
        <v>22</v>
      </c>
      <c r="E5" s="16">
        <f>-SUMIFS(BV_Data_An_Cour!$AN:$AN,BV_Data_An_Cour!$AP:$AP,$A$1,BV_Data_An_Cour!$AQ:$AQ,$D5)</f>
        <v>0</v>
      </c>
      <c r="F5" s="3"/>
      <c r="G5" s="3"/>
      <c r="H5" s="3"/>
      <c r="I5" s="3"/>
      <c r="J5" s="3"/>
      <c r="K5" s="3"/>
      <c r="L5" s="3"/>
      <c r="M5" s="3"/>
      <c r="N5" s="3"/>
      <c r="O5" s="3"/>
      <c r="P5" s="3"/>
      <c r="Q5" s="3"/>
      <c r="R5" s="3"/>
      <c r="S5" s="3"/>
      <c r="T5" s="3"/>
      <c r="U5" s="3"/>
      <c r="V5" s="3"/>
      <c r="W5" s="3"/>
      <c r="X5" s="3"/>
      <c r="Y5" s="3"/>
    </row>
    <row r="6" spans="1:25">
      <c r="A6" s="17" t="s">
        <v>23</v>
      </c>
      <c r="B6" s="18">
        <f>SUM(B5)</f>
        <v>1790444.25</v>
      </c>
      <c r="C6" s="19"/>
      <c r="D6" s="20"/>
      <c r="E6" s="21"/>
      <c r="F6" s="3"/>
      <c r="G6" s="3"/>
      <c r="H6" s="3"/>
      <c r="I6" s="3"/>
      <c r="J6" s="3"/>
      <c r="K6" s="3"/>
      <c r="L6" s="3"/>
      <c r="M6" s="3"/>
      <c r="N6" s="3"/>
      <c r="O6" s="3"/>
      <c r="P6" s="3"/>
      <c r="Q6" s="3"/>
      <c r="R6" s="3"/>
      <c r="S6" s="3"/>
      <c r="T6" s="3"/>
      <c r="U6" s="3"/>
      <c r="V6" s="3"/>
      <c r="W6" s="3"/>
      <c r="X6" s="3"/>
      <c r="Y6" s="3"/>
    </row>
    <row r="7" spans="1:25">
      <c r="A7" s="22"/>
      <c r="B7" s="21"/>
      <c r="C7" s="15"/>
      <c r="D7" s="17" t="s">
        <v>24</v>
      </c>
      <c r="E7" s="18">
        <f>-SUMIFS(BV_Data_An_Cour!$AN:$AN,BV_Data_An_Cour!$AP:$AP,$A$1,BV_Data_An_Cour!$AQ:$AQ,$D7)</f>
        <v>0</v>
      </c>
      <c r="F7" s="3"/>
      <c r="G7" s="3"/>
      <c r="H7" s="3"/>
      <c r="I7" s="3"/>
      <c r="J7" s="3"/>
      <c r="K7" s="3"/>
      <c r="L7" s="3"/>
      <c r="M7" s="3"/>
      <c r="N7" s="3"/>
      <c r="O7" s="3"/>
      <c r="P7" s="3"/>
      <c r="Q7" s="3"/>
      <c r="R7" s="3"/>
      <c r="S7" s="3"/>
      <c r="T7" s="3"/>
      <c r="U7" s="3"/>
      <c r="V7" s="3"/>
      <c r="W7" s="3"/>
      <c r="X7" s="3"/>
      <c r="Y7" s="3"/>
    </row>
    <row r="8" spans="1:25">
      <c r="A8" s="20" t="s">
        <v>25</v>
      </c>
      <c r="B8" s="21">
        <f>SUMIFS(BV_Data_An_Cour!$AN:$AN,BV_Data_An_Cour!$AP:$AP,$A$1,BV_Data_An_Cour!$AQ:$AQ,$A8)</f>
        <v>153463.25</v>
      </c>
      <c r="C8" s="15"/>
      <c r="D8" s="20"/>
      <c r="E8" s="21"/>
      <c r="F8" s="3"/>
      <c r="G8" s="3"/>
      <c r="H8" s="3"/>
      <c r="I8" s="3"/>
      <c r="J8" s="3"/>
      <c r="K8" s="3"/>
      <c r="L8" s="3"/>
      <c r="M8" s="3"/>
      <c r="N8" s="3"/>
      <c r="O8" s="3"/>
      <c r="P8" s="3"/>
      <c r="Q8" s="3"/>
      <c r="R8" s="3"/>
      <c r="S8" s="3"/>
      <c r="T8" s="3"/>
      <c r="U8" s="3"/>
      <c r="V8" s="3"/>
      <c r="W8" s="3"/>
      <c r="X8" s="3"/>
      <c r="Y8" s="3"/>
    </row>
    <row r="9" spans="1:25">
      <c r="A9" s="20" t="s">
        <v>26</v>
      </c>
      <c r="B9" s="21">
        <f>SUMIFS(BV_Data_An_Cour!$AN:$AN,BV_Data_An_Cour!$AP:$AP,$A$1,BV_Data_An_Cour!$AQ:$AQ,$A9)</f>
        <v>32358.080000000002</v>
      </c>
      <c r="C9" s="15"/>
      <c r="D9" s="20" t="s">
        <v>27</v>
      </c>
      <c r="E9" s="21">
        <f>-SUMIFS(BV_Data_An_Cour!$AN:$AN,BV_Data_An_Cour!$AP:$AP,$A$1,BV_Data_An_Cour!$AQ:$AQ,$D9)</f>
        <v>0</v>
      </c>
      <c r="F9" s="3"/>
      <c r="G9" s="3"/>
      <c r="H9" s="3"/>
      <c r="I9" s="3"/>
      <c r="J9" s="3"/>
      <c r="K9" s="3"/>
      <c r="L9" s="3"/>
      <c r="M9" s="3"/>
      <c r="N9" s="3"/>
      <c r="O9" s="3"/>
      <c r="P9" s="3"/>
      <c r="Q9" s="3"/>
      <c r="R9" s="3"/>
      <c r="S9" s="3"/>
      <c r="T9" s="3"/>
      <c r="U9" s="3"/>
      <c r="V9" s="3"/>
      <c r="W9" s="3"/>
      <c r="X9" s="3"/>
      <c r="Y9" s="3"/>
    </row>
    <row r="10" spans="1:25">
      <c r="A10" s="20" t="s">
        <v>28</v>
      </c>
      <c r="B10" s="21">
        <f>SUMIFS(BV_Data_An_Cour!$AN:$AN,BV_Data_An_Cour!$AP:$AP,$A$1,BV_Data_An_Cour!$AQ:$AQ,$A10)</f>
        <v>468258.20999999996</v>
      </c>
      <c r="C10" s="15"/>
      <c r="D10" s="20" t="s">
        <v>29</v>
      </c>
      <c r="E10" s="21">
        <f>-SUMIFS(BV_Data_An_Cour!$AN:$AN,BV_Data_An_Cour!$AP:$AP,$A$1,BV_Data_An_Cour!$AQ:$AQ,$D10)</f>
        <v>687120.66</v>
      </c>
      <c r="F10" s="3"/>
      <c r="G10" s="3"/>
      <c r="H10" s="3"/>
      <c r="I10" s="3"/>
      <c r="J10" s="3"/>
      <c r="K10" s="3"/>
      <c r="L10" s="3"/>
      <c r="M10" s="3"/>
      <c r="N10" s="3"/>
      <c r="O10" s="3"/>
      <c r="P10" s="3"/>
      <c r="Q10" s="3"/>
      <c r="R10" s="3"/>
      <c r="S10" s="3"/>
      <c r="T10" s="3"/>
      <c r="U10" s="3"/>
      <c r="V10" s="3"/>
      <c r="W10" s="3"/>
      <c r="X10" s="3"/>
      <c r="Y10" s="3"/>
    </row>
    <row r="11" spans="1:25">
      <c r="A11" s="20" t="s">
        <v>30</v>
      </c>
      <c r="B11" s="21">
        <f>SUMIFS(BV_Data_An_Cour!$AN:$AN,BV_Data_An_Cour!$AP:$AP,$A$1,BV_Data_An_Cour!$AQ:$AQ,$A11)</f>
        <v>507053.97</v>
      </c>
      <c r="C11" s="15"/>
      <c r="D11" s="20" t="s">
        <v>31</v>
      </c>
      <c r="E11" s="21">
        <f>-SUMIFS(BV_Data_An_Cour!$AN:$AN,BV_Data_An_Cour!$AP:$AP,$A$1,BV_Data_An_Cour!$AQ:$AQ,$D11)</f>
        <v>-42190.16</v>
      </c>
      <c r="F11" s="3"/>
      <c r="G11" s="3"/>
      <c r="H11" s="3"/>
      <c r="I11" s="3"/>
      <c r="J11" s="3"/>
      <c r="K11" s="3"/>
      <c r="L11" s="3"/>
      <c r="M11" s="3"/>
      <c r="N11" s="3"/>
      <c r="O11" s="3"/>
      <c r="P11" s="3"/>
      <c r="Q11" s="3"/>
      <c r="R11" s="3"/>
      <c r="S11" s="3"/>
      <c r="T11" s="3"/>
      <c r="U11" s="3"/>
      <c r="V11" s="3"/>
      <c r="W11" s="3"/>
      <c r="X11" s="3"/>
      <c r="Y11" s="3"/>
    </row>
    <row r="12" spans="1:25">
      <c r="A12" s="20" t="s">
        <v>32</v>
      </c>
      <c r="B12" s="21">
        <f>SUMIFS(BV_Data_An_Cour!$AN:$AN,BV_Data_An_Cour!$AP:$AP,$A$1,BV_Data_An_Cour!$AQ:$AQ,$A12)</f>
        <v>0</v>
      </c>
      <c r="C12" s="15"/>
      <c r="D12" s="20" t="s">
        <v>33</v>
      </c>
      <c r="E12" s="21">
        <f>-SUMIFS(BV_Data_An_Cour!$AN:$AN,BV_Data_An_Cour!$AP:$AP,$A$1,BV_Data_An_Cour!$AQ:$AQ,$D12)</f>
        <v>-77598</v>
      </c>
      <c r="F12" s="3"/>
      <c r="G12" s="3"/>
      <c r="H12" s="3"/>
      <c r="I12" s="3"/>
      <c r="J12" s="3"/>
      <c r="K12" s="3"/>
      <c r="L12" s="3"/>
      <c r="M12" s="3"/>
      <c r="N12" s="3"/>
      <c r="O12" s="3"/>
      <c r="P12" s="3"/>
      <c r="Q12" s="3"/>
      <c r="R12" s="3"/>
      <c r="S12" s="3"/>
      <c r="T12" s="3"/>
      <c r="U12" s="3"/>
      <c r="V12" s="3"/>
      <c r="W12" s="3"/>
      <c r="X12" s="3"/>
      <c r="Y12" s="3"/>
    </row>
    <row r="13" spans="1:25">
      <c r="A13" s="20" t="s">
        <v>34</v>
      </c>
      <c r="B13" s="21">
        <f>SUMIFS(BV_Data_An_Cour!$AN:$AN,BV_Data_An_Cour!$AP:$AP,$A$1,BV_Data_An_Cour!$AQ:$AQ,$A13)</f>
        <v>0</v>
      </c>
      <c r="C13" s="15"/>
      <c r="D13" s="20" t="s">
        <v>35</v>
      </c>
      <c r="E13" s="21">
        <f>-SUMIFS(BV_Data_An_Cour!$AN:$AN,BV_Data_An_Cour!$AP:$AP,$A$1,BV_Data_An_Cour!$AQ:$AQ,$D13)</f>
        <v>20053.2</v>
      </c>
      <c r="F13" s="3"/>
      <c r="G13" s="3"/>
      <c r="H13" s="3"/>
      <c r="I13" s="3"/>
      <c r="J13" s="3"/>
      <c r="K13" s="3"/>
      <c r="L13" s="3"/>
      <c r="M13" s="3"/>
      <c r="N13" s="3"/>
      <c r="O13" s="3"/>
      <c r="P13" s="3"/>
      <c r="Q13" s="3"/>
      <c r="R13" s="3"/>
      <c r="S13" s="3"/>
      <c r="T13" s="3"/>
      <c r="U13" s="3"/>
      <c r="V13" s="3"/>
      <c r="W13" s="3"/>
      <c r="X13" s="3"/>
      <c r="Y13" s="3"/>
    </row>
    <row r="14" spans="1:25">
      <c r="A14" s="20" t="s">
        <v>36</v>
      </c>
      <c r="B14" s="21">
        <f>SUMIFS(BV_Data_An_Cour!$AN:$AN,BV_Data_An_Cour!$AP:$AP,$A$1,BV_Data_An_Cour!$AQ:$AQ,$A14)</f>
        <v>199999.52</v>
      </c>
      <c r="C14" s="15"/>
      <c r="D14" s="20" t="s">
        <v>37</v>
      </c>
      <c r="E14" s="21">
        <f>-SUMIFS(BV_Data_An_Cour!$AN:$AN,BV_Data_An_Cour!$AP:$AP,$A$1,BV_Data_An_Cour!$AQ:$AQ,$D14)</f>
        <v>0</v>
      </c>
      <c r="F14" s="3"/>
      <c r="G14" s="3"/>
      <c r="H14" s="3"/>
      <c r="I14" s="3"/>
      <c r="J14" s="3"/>
      <c r="K14" s="3"/>
      <c r="L14" s="3"/>
      <c r="M14" s="3"/>
      <c r="N14" s="3"/>
      <c r="O14" s="3"/>
      <c r="P14" s="3"/>
      <c r="Q14" s="3"/>
      <c r="R14" s="3"/>
      <c r="S14" s="3"/>
      <c r="T14" s="3"/>
      <c r="U14" s="3"/>
      <c r="V14" s="3"/>
      <c r="W14" s="3"/>
      <c r="X14" s="3"/>
      <c r="Y14" s="3"/>
    </row>
    <row r="15" spans="1:25">
      <c r="A15" s="20" t="s">
        <v>38</v>
      </c>
      <c r="B15" s="21">
        <f>SUMIFS(BV_Data_An_Cour!$AN:$AN,BV_Data_An_Cour!$AP:$AP,$A$1,BV_Data_An_Cour!$AQ:$AQ,$A15)</f>
        <v>0</v>
      </c>
      <c r="C15" s="15"/>
      <c r="D15" s="20" t="s">
        <v>39</v>
      </c>
      <c r="E15" s="21">
        <f>-SUMIFS(BV_Data_An_Cour!$AN:$AN,BV_Data_An_Cour!$AP:$AP,$A$1,BV_Data_An_Cour!$AQ:$AQ,$D15)</f>
        <v>14408.86</v>
      </c>
      <c r="F15" s="3"/>
      <c r="G15" s="3"/>
      <c r="H15" s="3"/>
      <c r="I15" s="3"/>
      <c r="J15" s="3"/>
      <c r="K15" s="3"/>
      <c r="L15" s="3"/>
      <c r="M15" s="3"/>
      <c r="N15" s="3"/>
      <c r="O15" s="3"/>
      <c r="P15" s="3"/>
      <c r="Q15" s="3"/>
      <c r="R15" s="3"/>
      <c r="S15" s="3"/>
      <c r="T15" s="3"/>
      <c r="U15" s="3"/>
      <c r="V15" s="3"/>
      <c r="W15" s="3"/>
      <c r="X15" s="3"/>
      <c r="Y15" s="3"/>
    </row>
    <row r="16" spans="1:25">
      <c r="A16" s="17" t="s">
        <v>40</v>
      </c>
      <c r="B16" s="18">
        <f>+SUM(B8:B15)</f>
        <v>1361133.03</v>
      </c>
      <c r="C16" s="19"/>
      <c r="D16" s="17" t="s">
        <v>41</v>
      </c>
      <c r="E16" s="18">
        <f>+SUM(E10:E15)</f>
        <v>601794.55999999994</v>
      </c>
      <c r="F16" s="3"/>
      <c r="G16" s="3"/>
      <c r="H16" s="3"/>
      <c r="I16" s="3"/>
      <c r="J16" s="3"/>
      <c r="K16" s="3"/>
      <c r="L16" s="3"/>
      <c r="M16" s="3"/>
      <c r="N16" s="3"/>
      <c r="O16" s="3"/>
      <c r="P16" s="3"/>
      <c r="Q16" s="3"/>
      <c r="R16" s="3"/>
      <c r="S16" s="3"/>
      <c r="T16" s="3"/>
      <c r="U16" s="3"/>
      <c r="V16" s="3"/>
      <c r="W16" s="3"/>
      <c r="X16" s="3"/>
      <c r="Y16" s="3"/>
    </row>
    <row r="17" spans="1:25">
      <c r="A17" s="20"/>
      <c r="B17" s="21"/>
      <c r="C17" s="15"/>
      <c r="D17" s="22"/>
      <c r="E17" s="21"/>
      <c r="F17" s="3"/>
      <c r="G17" s="3"/>
      <c r="H17" s="3"/>
      <c r="I17" s="3"/>
      <c r="J17" s="3"/>
      <c r="K17" s="3"/>
      <c r="L17" s="3"/>
      <c r="M17" s="3"/>
      <c r="N17" s="3"/>
      <c r="O17" s="3"/>
      <c r="P17" s="3"/>
      <c r="Q17" s="3"/>
      <c r="R17" s="3"/>
      <c r="S17" s="3"/>
      <c r="T17" s="3"/>
      <c r="U17" s="3"/>
      <c r="V17" s="3"/>
      <c r="W17" s="3"/>
      <c r="X17" s="3"/>
      <c r="Y17" s="3"/>
    </row>
    <row r="18" spans="1:25">
      <c r="A18" s="20" t="s">
        <v>42</v>
      </c>
      <c r="B18" s="21">
        <f>SUMIFS(BV_Data_An_Cour!$AN:$AN,BV_Data_An_Cour!$AP:$AP,$A$1,BV_Data_An_Cour!$AQ:$AQ,$A18)</f>
        <v>9242863.3199999984</v>
      </c>
      <c r="C18" s="15"/>
      <c r="D18" s="20" t="s">
        <v>43</v>
      </c>
      <c r="E18" s="21">
        <f>-SUMIFS(BV_Data_An_Cour!$AN:$AN,BV_Data_An_Cour!$AP:$AP,$A$1,BV_Data_An_Cour!$AQ:$AQ,$D18)</f>
        <v>9487982.4100000001</v>
      </c>
      <c r="F18" s="3"/>
      <c r="G18" s="3"/>
      <c r="H18" s="3"/>
      <c r="I18" s="3"/>
      <c r="J18" s="3"/>
      <c r="K18" s="3"/>
      <c r="L18" s="3"/>
      <c r="M18" s="3"/>
      <c r="N18" s="3"/>
      <c r="O18" s="3"/>
      <c r="P18" s="3"/>
      <c r="Q18" s="3"/>
      <c r="R18" s="3"/>
      <c r="S18" s="3"/>
      <c r="T18" s="3"/>
      <c r="U18" s="3"/>
      <c r="V18" s="3"/>
      <c r="W18" s="3"/>
      <c r="X18" s="3"/>
      <c r="Y18" s="3"/>
    </row>
    <row r="19" spans="1:25">
      <c r="A19" s="20" t="s">
        <v>44</v>
      </c>
      <c r="B19" s="21">
        <f>SUMIFS(BV_Data_An_Cour!$AN:$AN,BV_Data_An_Cour!$AP:$AP,$A$1,BV_Data_An_Cour!$AQ:$AQ,$A19)</f>
        <v>340571.19</v>
      </c>
      <c r="C19" s="15"/>
      <c r="D19" s="20" t="s">
        <v>45</v>
      </c>
      <c r="E19" s="21">
        <f>-SUMIFS(BV_Data_An_Cour!$AN:$AN,BV_Data_An_Cour!$AP:$AP,$A$1,BV_Data_An_Cour!$AQ:$AQ,$D19)</f>
        <v>95256</v>
      </c>
      <c r="F19" s="3"/>
      <c r="G19" s="3"/>
      <c r="H19" s="3"/>
      <c r="I19" s="3"/>
      <c r="J19" s="3"/>
      <c r="K19" s="3"/>
      <c r="L19" s="3"/>
      <c r="M19" s="3"/>
      <c r="N19" s="3"/>
      <c r="O19" s="3"/>
      <c r="P19" s="3"/>
      <c r="Q19" s="3"/>
      <c r="R19" s="3"/>
      <c r="S19" s="3"/>
      <c r="T19" s="3"/>
      <c r="U19" s="3"/>
      <c r="V19" s="3"/>
      <c r="W19" s="3"/>
      <c r="X19" s="3"/>
      <c r="Y19" s="3"/>
    </row>
    <row r="20" spans="1:25">
      <c r="A20" s="20" t="s">
        <v>46</v>
      </c>
      <c r="B20" s="21">
        <f>SUMIFS(BV_Data_An_Cour!$AN:$AN,BV_Data_An_Cour!$AP:$AP,$A$1,BV_Data_An_Cour!$AQ:$AQ,$A20)</f>
        <v>204281.36</v>
      </c>
      <c r="C20" s="15"/>
      <c r="D20" s="17" t="s">
        <v>47</v>
      </c>
      <c r="E20" s="18">
        <f>+SUM(E18:E19)</f>
        <v>9583238.4100000001</v>
      </c>
      <c r="F20" s="3"/>
      <c r="G20" s="3"/>
      <c r="H20" s="3"/>
      <c r="I20" s="3"/>
      <c r="J20" s="3"/>
      <c r="K20" s="3"/>
      <c r="L20" s="3"/>
      <c r="M20" s="3"/>
      <c r="N20" s="3"/>
      <c r="O20" s="3"/>
      <c r="P20" s="3"/>
      <c r="Q20" s="3"/>
      <c r="R20" s="3"/>
      <c r="S20" s="3"/>
      <c r="T20" s="3"/>
      <c r="U20" s="3"/>
      <c r="V20" s="3"/>
      <c r="W20" s="3"/>
      <c r="X20" s="3"/>
      <c r="Y20" s="3"/>
    </row>
    <row r="21" spans="1:25" ht="15.75" customHeight="1">
      <c r="A21" s="17" t="s">
        <v>48</v>
      </c>
      <c r="B21" s="18">
        <f>SUM(B18:B20)</f>
        <v>9787715.8699999973</v>
      </c>
      <c r="C21" s="19"/>
      <c r="D21" s="20"/>
      <c r="E21" s="21"/>
      <c r="F21" s="3"/>
      <c r="G21" s="3"/>
      <c r="H21" s="3"/>
      <c r="I21" s="3"/>
      <c r="J21" s="3"/>
      <c r="K21" s="3"/>
      <c r="L21" s="3"/>
      <c r="M21" s="3"/>
      <c r="N21" s="3"/>
      <c r="O21" s="3"/>
      <c r="P21" s="3"/>
      <c r="Q21" s="3"/>
      <c r="R21" s="3"/>
      <c r="S21" s="3"/>
      <c r="T21" s="3"/>
      <c r="U21" s="3"/>
      <c r="V21" s="3"/>
      <c r="W21" s="3"/>
      <c r="X21" s="3"/>
      <c r="Y21" s="3"/>
    </row>
    <row r="22" spans="1:25" ht="15.75" customHeight="1">
      <c r="A22" s="22"/>
      <c r="B22" s="21"/>
      <c r="C22" s="15"/>
      <c r="D22" s="20" t="s">
        <v>49</v>
      </c>
      <c r="E22" s="21">
        <f>-SUMIFS(BV_Data_An_Cour!$AN:$AN,BV_Data_An_Cour!$AP:$AP,$A$1,BV_Data_An_Cour!$AQ:$AQ,$D22)</f>
        <v>33625.75</v>
      </c>
      <c r="F22" s="3"/>
      <c r="G22" s="3"/>
      <c r="H22" s="3"/>
      <c r="I22" s="3"/>
      <c r="J22" s="3"/>
      <c r="K22" s="3"/>
      <c r="L22" s="3"/>
      <c r="M22" s="3"/>
      <c r="N22" s="3"/>
      <c r="O22" s="3"/>
      <c r="P22" s="3"/>
      <c r="Q22" s="3"/>
      <c r="R22" s="3"/>
      <c r="S22" s="3"/>
      <c r="T22" s="3"/>
      <c r="U22" s="3"/>
      <c r="V22" s="3"/>
      <c r="W22" s="3"/>
      <c r="X22" s="3"/>
      <c r="Y22" s="3"/>
    </row>
    <row r="23" spans="1:25" ht="15.75" customHeight="1">
      <c r="A23" s="20" t="s">
        <v>50</v>
      </c>
      <c r="B23" s="21">
        <f>SUMIFS(BV_Data_An_Cour!$AN:$AN,BV_Data_An_Cour!$AP:$AP,$A$1,BV_Data_An_Cour!$AQ:$AQ,$A23)</f>
        <v>0</v>
      </c>
      <c r="C23" s="15"/>
      <c r="D23" s="20" t="s">
        <v>51</v>
      </c>
      <c r="E23" s="21">
        <f>-SUMIFS(BV_Data_An_Cour!$AN:$AN,BV_Data_An_Cour!$AP:$AP,$A$1,BV_Data_An_Cour!$AQ:$AQ,$D23)</f>
        <v>-2102.1800000000003</v>
      </c>
      <c r="F23" s="3"/>
      <c r="G23" s="3"/>
      <c r="H23" s="3"/>
      <c r="I23" s="3"/>
      <c r="J23" s="3"/>
      <c r="K23" s="3"/>
      <c r="L23" s="3"/>
      <c r="M23" s="3"/>
      <c r="N23" s="3"/>
      <c r="O23" s="3"/>
      <c r="P23" s="3"/>
      <c r="Q23" s="3"/>
      <c r="R23" s="3"/>
      <c r="S23" s="3"/>
      <c r="T23" s="3"/>
      <c r="U23" s="3"/>
      <c r="V23" s="3"/>
      <c r="W23" s="3"/>
      <c r="X23" s="3"/>
      <c r="Y23" s="3"/>
    </row>
    <row r="24" spans="1:25" ht="15.75" customHeight="1">
      <c r="A24" s="20" t="s">
        <v>52</v>
      </c>
      <c r="B24" s="21">
        <f>SUMIFS(BV_Data_An_Cour!$AN:$AN,BV_Data_An_Cour!$AP:$AP,$A$1,BV_Data_An_Cour!$AQ:$AQ,$A24)</f>
        <v>29727.56</v>
      </c>
      <c r="C24" s="15"/>
      <c r="D24" s="20" t="s">
        <v>53</v>
      </c>
      <c r="E24" s="21">
        <f>-SUMIFS(BV_Data_An_Cour!$AN:$AN,BV_Data_An_Cour!$AP:$AP,$A$1,BV_Data_An_Cour!$AQ:$AQ,$D24)</f>
        <v>464673.61000000004</v>
      </c>
      <c r="F24" s="3"/>
      <c r="G24" s="3"/>
      <c r="H24" s="3"/>
      <c r="I24" s="3"/>
      <c r="J24" s="3"/>
      <c r="K24" s="3"/>
      <c r="L24" s="3"/>
      <c r="M24" s="3"/>
      <c r="N24" s="3"/>
      <c r="O24" s="3"/>
      <c r="P24" s="3"/>
      <c r="Q24" s="3"/>
      <c r="R24" s="3"/>
      <c r="S24" s="3"/>
      <c r="T24" s="3"/>
      <c r="U24" s="3"/>
      <c r="V24" s="3"/>
      <c r="W24" s="3"/>
      <c r="X24" s="3"/>
      <c r="Y24" s="3"/>
    </row>
    <row r="25" spans="1:25" ht="15.75" customHeight="1">
      <c r="A25" s="20" t="s">
        <v>54</v>
      </c>
      <c r="B25" s="21">
        <f>SUMIFS(BV_Data_An_Cour!$AN:$AN,BV_Data_An_Cour!$AP:$AP,$A$1,BV_Data_An_Cour!$AQ:$AQ,$A25)</f>
        <v>-10946.9</v>
      </c>
      <c r="C25" s="15"/>
      <c r="D25" s="20" t="s">
        <v>55</v>
      </c>
      <c r="E25" s="21">
        <f>-SUMIFS(BV_Data_An_Cour!$AN:$AN,BV_Data_An_Cour!$AP:$AP,$A$1,BV_Data_An_Cour!$AQ:$AQ,$D25)</f>
        <v>0</v>
      </c>
      <c r="F25" s="3"/>
      <c r="G25" s="3"/>
      <c r="H25" s="3"/>
      <c r="I25" s="3"/>
      <c r="J25" s="3"/>
      <c r="K25" s="3"/>
      <c r="L25" s="3"/>
      <c r="M25" s="3"/>
      <c r="N25" s="3"/>
      <c r="O25" s="3"/>
      <c r="P25" s="3"/>
      <c r="Q25" s="3"/>
      <c r="R25" s="3"/>
      <c r="S25" s="3"/>
      <c r="T25" s="3"/>
      <c r="U25" s="3"/>
      <c r="V25" s="3"/>
      <c r="W25" s="3"/>
      <c r="X25" s="3"/>
      <c r="Y25" s="3"/>
    </row>
    <row r="26" spans="1:25" ht="15.75" customHeight="1">
      <c r="A26" s="20" t="s">
        <v>56</v>
      </c>
      <c r="B26" s="21">
        <f>SUMIFS(BV_Data_An_Cour!$AN:$AN,BV_Data_An_Cour!$AP:$AP,$A$1,BV_Data_An_Cour!$AQ:$AQ,$A26)</f>
        <v>542130.41</v>
      </c>
      <c r="C26" s="15"/>
      <c r="D26" s="20" t="s">
        <v>55</v>
      </c>
      <c r="E26" s="21">
        <f>-SUMIFS(BV_Data_An_Cour!$AN:$AN,BV_Data_An_Cour!$AP:$AP,$A$1,BV_Data_An_Cour!$AQ:$AQ,$D26)</f>
        <v>0</v>
      </c>
      <c r="F26" s="3"/>
      <c r="G26" s="3"/>
      <c r="H26" s="3"/>
      <c r="I26" s="3"/>
      <c r="J26" s="3"/>
      <c r="K26" s="3"/>
      <c r="L26" s="3"/>
      <c r="M26" s="3"/>
      <c r="N26" s="3"/>
      <c r="O26" s="3"/>
      <c r="P26" s="3"/>
      <c r="Q26" s="3"/>
      <c r="R26" s="3"/>
      <c r="S26" s="3"/>
      <c r="T26" s="3"/>
      <c r="U26" s="3"/>
      <c r="V26" s="3"/>
      <c r="W26" s="3"/>
      <c r="X26" s="3"/>
      <c r="Y26" s="3"/>
    </row>
    <row r="27" spans="1:25" ht="15.75" customHeight="1">
      <c r="A27" s="20" t="s">
        <v>55</v>
      </c>
      <c r="B27" s="21">
        <f>SUMIFS(BV_Data_An_Cour!$AN:$AN,BV_Data_An_Cour!$AP:$AP,$A$1,BV_Data_An_Cour!$AQ:$AQ,$A27)</f>
        <v>0</v>
      </c>
      <c r="C27" s="15"/>
      <c r="D27" s="20" t="s">
        <v>55</v>
      </c>
      <c r="E27" s="21">
        <f>-SUMIFS(BV_Data_An_Cour!$AN:$AN,BV_Data_An_Cour!$AP:$AP,$A$1,BV_Data_An_Cour!$AQ:$AQ,$D27)</f>
        <v>0</v>
      </c>
      <c r="F27" s="3"/>
      <c r="G27" s="3"/>
      <c r="H27" s="3"/>
      <c r="I27" s="3"/>
      <c r="J27" s="3"/>
      <c r="K27" s="3"/>
      <c r="L27" s="3"/>
      <c r="M27" s="3"/>
      <c r="N27" s="3"/>
      <c r="O27" s="3"/>
      <c r="P27" s="3"/>
      <c r="Q27" s="3"/>
      <c r="R27" s="3"/>
      <c r="S27" s="3"/>
      <c r="T27" s="3"/>
      <c r="U27" s="3"/>
      <c r="V27" s="3"/>
      <c r="W27" s="3"/>
      <c r="X27" s="3"/>
      <c r="Y27" s="3"/>
    </row>
    <row r="28" spans="1:25" ht="15.75" customHeight="1">
      <c r="A28" s="20" t="s">
        <v>55</v>
      </c>
      <c r="B28" s="21">
        <f>SUMIFS(BV_Data_An_Cour!$AN:$AN,BV_Data_An_Cour!$AP:$AP,$A$1,BV_Data_An_Cour!$AQ:$AQ,$A28)</f>
        <v>0</v>
      </c>
      <c r="C28" s="15"/>
      <c r="D28" s="17" t="s">
        <v>57</v>
      </c>
      <c r="E28" s="18">
        <f>SUM(E22:E24)</f>
        <v>496197.18000000005</v>
      </c>
      <c r="F28" s="3"/>
      <c r="G28" s="3"/>
      <c r="H28" s="3"/>
      <c r="I28" s="3"/>
      <c r="J28" s="3"/>
      <c r="K28" s="3"/>
      <c r="L28" s="3"/>
      <c r="M28" s="3"/>
      <c r="N28" s="3"/>
      <c r="O28" s="3"/>
      <c r="P28" s="3"/>
      <c r="Q28" s="3"/>
      <c r="R28" s="3"/>
      <c r="S28" s="3"/>
      <c r="T28" s="3"/>
      <c r="U28" s="3"/>
      <c r="V28" s="3"/>
      <c r="W28" s="3"/>
      <c r="X28" s="3"/>
      <c r="Y28" s="3"/>
    </row>
    <row r="29" spans="1:25" ht="15.75" customHeight="1">
      <c r="A29" s="20" t="s">
        <v>55</v>
      </c>
      <c r="B29" s="21">
        <f>SUMIFS(BV_Data_An_Cour!$AN:$AN,BV_Data_An_Cour!$AP:$AP,$A$1,BV_Data_An_Cour!$AQ:$AQ,$A29)</f>
        <v>0</v>
      </c>
      <c r="C29" s="15"/>
      <c r="D29" s="20"/>
      <c r="E29" s="21"/>
      <c r="F29" s="3"/>
      <c r="G29" s="3"/>
      <c r="H29" s="3"/>
      <c r="I29" s="3"/>
      <c r="J29" s="3"/>
      <c r="K29" s="3"/>
      <c r="L29" s="3"/>
      <c r="M29" s="3"/>
      <c r="N29" s="3"/>
      <c r="O29" s="3"/>
      <c r="P29" s="3"/>
      <c r="Q29" s="3"/>
      <c r="R29" s="3"/>
      <c r="S29" s="3"/>
      <c r="T29" s="3"/>
      <c r="U29" s="3"/>
      <c r="V29" s="3"/>
      <c r="W29" s="3"/>
      <c r="X29" s="3"/>
      <c r="Y29" s="3"/>
    </row>
    <row r="30" spans="1:25" ht="15.75" customHeight="1">
      <c r="A30" s="17" t="s">
        <v>58</v>
      </c>
      <c r="B30" s="18">
        <f>SUM(B23:B29)</f>
        <v>560911.07000000007</v>
      </c>
      <c r="C30" s="19"/>
      <c r="D30" s="23" t="s">
        <v>59</v>
      </c>
      <c r="E30" s="24">
        <f>+E5+E7+E16+E20+E28</f>
        <v>10681230.15</v>
      </c>
      <c r="F30" s="3"/>
      <c r="G30" s="3"/>
      <c r="H30" s="3"/>
      <c r="I30" s="3"/>
      <c r="J30" s="3"/>
      <c r="K30" s="3"/>
      <c r="L30" s="3"/>
      <c r="M30" s="3"/>
      <c r="N30" s="3"/>
      <c r="O30" s="3"/>
      <c r="P30" s="3"/>
      <c r="Q30" s="3"/>
      <c r="R30" s="3"/>
      <c r="S30" s="3"/>
      <c r="T30" s="3"/>
      <c r="U30" s="3"/>
      <c r="V30" s="3"/>
      <c r="W30" s="3"/>
      <c r="X30" s="3"/>
      <c r="Y30" s="3"/>
    </row>
    <row r="31" spans="1:25" ht="15.75" customHeight="1">
      <c r="A31" s="20"/>
      <c r="B31" s="21"/>
      <c r="C31" s="15"/>
      <c r="D31" s="25"/>
      <c r="E31" s="26"/>
      <c r="F31" s="3"/>
      <c r="G31" s="3"/>
      <c r="H31" s="3"/>
      <c r="I31" s="3"/>
      <c r="J31" s="3"/>
      <c r="K31" s="3"/>
      <c r="L31" s="3"/>
      <c r="M31" s="3"/>
      <c r="N31" s="3"/>
      <c r="O31" s="3"/>
      <c r="P31" s="3"/>
      <c r="Q31" s="3"/>
      <c r="R31" s="3"/>
      <c r="S31" s="3"/>
      <c r="T31" s="3"/>
      <c r="U31" s="3"/>
      <c r="V31" s="3"/>
      <c r="W31" s="3"/>
      <c r="X31" s="3"/>
      <c r="Y31" s="3"/>
    </row>
    <row r="32" spans="1:25" ht="15.75" customHeight="1">
      <c r="A32" s="23" t="s">
        <v>60</v>
      </c>
      <c r="B32" s="24">
        <f>+B6+B16+B21+B30</f>
        <v>13500204.219999999</v>
      </c>
      <c r="C32" s="19"/>
      <c r="D32" s="20"/>
      <c r="E32" s="21"/>
      <c r="F32" s="3"/>
      <c r="G32" s="3"/>
      <c r="H32" s="3"/>
      <c r="I32" s="3"/>
      <c r="J32" s="3"/>
      <c r="K32" s="3"/>
      <c r="L32" s="3"/>
      <c r="M32" s="3"/>
      <c r="N32" s="3"/>
      <c r="O32" s="3"/>
      <c r="P32" s="3"/>
      <c r="Q32" s="3"/>
      <c r="R32" s="3"/>
      <c r="S32" s="3"/>
      <c r="T32" s="3"/>
      <c r="U32" s="3"/>
      <c r="V32" s="3"/>
      <c r="W32" s="3"/>
      <c r="X32" s="3"/>
      <c r="Y32" s="3"/>
    </row>
    <row r="33" spans="1:25" ht="15.75" customHeight="1">
      <c r="A33" s="25"/>
      <c r="B33" s="26"/>
      <c r="C33" s="27"/>
      <c r="D33" s="17" t="s">
        <v>61</v>
      </c>
      <c r="E33" s="28">
        <f>-SUMIFS(BV_Data_An_Cour!$AN:$AN,BV_Data_An_Cour!$AP:$AP,$A$1,BV_Data_An_Cour!$AQ:$AQ,$D33)</f>
        <v>0</v>
      </c>
      <c r="F33" s="3"/>
      <c r="G33" s="3"/>
      <c r="H33" s="3"/>
      <c r="I33" s="3"/>
      <c r="J33" s="3"/>
      <c r="K33" s="3"/>
      <c r="L33" s="3"/>
      <c r="M33" s="3"/>
      <c r="N33" s="3"/>
      <c r="O33" s="3"/>
      <c r="P33" s="3"/>
      <c r="Q33" s="3"/>
      <c r="R33" s="3"/>
      <c r="S33" s="3"/>
      <c r="T33" s="3"/>
      <c r="U33" s="3"/>
      <c r="V33" s="3"/>
      <c r="W33" s="3"/>
      <c r="X33" s="3"/>
      <c r="Y33" s="3"/>
    </row>
    <row r="34" spans="1:25" ht="15.75" customHeight="1">
      <c r="A34" s="20"/>
      <c r="B34" s="21"/>
      <c r="C34" s="15"/>
      <c r="D34" s="20"/>
      <c r="E34" s="21"/>
      <c r="F34" s="3"/>
      <c r="G34" s="3"/>
      <c r="H34" s="3"/>
      <c r="I34" s="3"/>
      <c r="J34" s="3"/>
      <c r="K34" s="3"/>
      <c r="L34" s="3"/>
      <c r="M34" s="3"/>
      <c r="N34" s="3"/>
      <c r="O34" s="3"/>
      <c r="P34" s="3"/>
      <c r="Q34" s="3"/>
      <c r="R34" s="3"/>
      <c r="S34" s="3"/>
      <c r="T34" s="3"/>
      <c r="U34" s="3"/>
      <c r="V34" s="3"/>
      <c r="W34" s="3"/>
      <c r="X34" s="3"/>
      <c r="Y34" s="3"/>
    </row>
    <row r="35" spans="1:25" ht="15.75" customHeight="1">
      <c r="A35" s="20" t="s">
        <v>62</v>
      </c>
      <c r="B35" s="21">
        <f>SUMIFS(BV_Data_An_Cour!$AN:$AN,BV_Data_An_Cour!$AP:$AP,$A$1,BV_Data_An_Cour!$AQ:$AQ,$A35)</f>
        <v>0</v>
      </c>
      <c r="C35" s="15"/>
      <c r="D35" s="20" t="s">
        <v>63</v>
      </c>
      <c r="E35" s="21">
        <f>-SUMIFS(BV_Data_An_Cour!$AN:$AN,BV_Data_An_Cour!$AP:$AP,$A$1,BV_Data_An_Cour!$AQ:$AQ,$D35)</f>
        <v>0</v>
      </c>
      <c r="F35" s="3"/>
      <c r="G35" s="3"/>
      <c r="H35" s="3"/>
      <c r="I35" s="3"/>
      <c r="J35" s="3"/>
      <c r="K35" s="3"/>
      <c r="L35" s="3"/>
      <c r="M35" s="3"/>
      <c r="N35" s="3"/>
      <c r="O35" s="3"/>
      <c r="P35" s="3"/>
      <c r="Q35" s="3"/>
      <c r="R35" s="3"/>
      <c r="S35" s="3"/>
      <c r="T35" s="3"/>
      <c r="U35" s="3"/>
      <c r="V35" s="3"/>
      <c r="W35" s="3"/>
      <c r="X35" s="3"/>
      <c r="Y35" s="3"/>
    </row>
    <row r="36" spans="1:25" ht="15.75" customHeight="1">
      <c r="A36" s="20" t="s">
        <v>64</v>
      </c>
      <c r="B36" s="21">
        <f>SUMIFS(BV_Data_An_Cour!$AN:$AN,BV_Data_An_Cour!$AP:$AP,$A$1,BV_Data_An_Cour!$AQ:$AQ,$A36)</f>
        <v>0</v>
      </c>
      <c r="C36" s="15"/>
      <c r="D36" s="20" t="s">
        <v>65</v>
      </c>
      <c r="E36" s="21">
        <f>-SUMIFS(BV_Data_An_Cour!$AN:$AN,BV_Data_An_Cour!$AP:$AP,$A$1,BV_Data_An_Cour!$AQ:$AQ,$D36)</f>
        <v>0</v>
      </c>
      <c r="F36" s="3"/>
      <c r="G36" s="3"/>
      <c r="H36" s="3"/>
      <c r="I36" s="3"/>
      <c r="J36" s="3"/>
      <c r="K36" s="3"/>
      <c r="L36" s="3"/>
      <c r="M36" s="3"/>
      <c r="N36" s="3"/>
      <c r="O36" s="3"/>
      <c r="P36" s="3"/>
      <c r="Q36" s="3"/>
      <c r="R36" s="3"/>
      <c r="S36" s="3"/>
      <c r="T36" s="3"/>
      <c r="U36" s="3"/>
      <c r="V36" s="3"/>
      <c r="W36" s="3"/>
      <c r="X36" s="3"/>
      <c r="Y36" s="3"/>
    </row>
    <row r="37" spans="1:25" ht="15.75" customHeight="1">
      <c r="A37" s="20" t="s">
        <v>66</v>
      </c>
      <c r="B37" s="21">
        <f>SUMIFS(BV_Data_An_Cour!$AN:$AN,BV_Data_An_Cour!$AP:$AP,$A$1,BV_Data_An_Cour!$AQ:$AQ,$A37)</f>
        <v>28796.569999999992</v>
      </c>
      <c r="C37" s="15"/>
      <c r="D37" s="20" t="s">
        <v>67</v>
      </c>
      <c r="E37" s="21">
        <f>-SUMIFS(BV_Data_An_Cour!$AN:$AN,BV_Data_An_Cour!$AP:$AP,$A$1,BV_Data_An_Cour!$AQ:$AQ,$D37)</f>
        <v>3880237.4</v>
      </c>
      <c r="F37" s="3"/>
      <c r="G37" s="3"/>
      <c r="H37" s="3"/>
      <c r="I37" s="3"/>
      <c r="J37" s="3"/>
      <c r="K37" s="3"/>
      <c r="L37" s="3"/>
      <c r="M37" s="3"/>
      <c r="N37" s="3"/>
      <c r="O37" s="3"/>
      <c r="P37" s="3"/>
      <c r="Q37" s="3"/>
      <c r="R37" s="3"/>
      <c r="S37" s="3"/>
      <c r="T37" s="3"/>
      <c r="U37" s="3"/>
      <c r="V37" s="3"/>
      <c r="W37" s="3"/>
      <c r="X37" s="3"/>
      <c r="Y37" s="3"/>
    </row>
    <row r="38" spans="1:25" ht="15.75" customHeight="1">
      <c r="A38" s="20" t="s">
        <v>68</v>
      </c>
      <c r="B38" s="21">
        <f>SUMIFS(BV_Data_An_Cour!$AN:$AN,BV_Data_An_Cour!$AP:$AP,$A$1,BV_Data_An_Cour!$AQ:$AQ,$A38)</f>
        <v>0</v>
      </c>
      <c r="C38" s="15"/>
      <c r="D38" s="20" t="s">
        <v>69</v>
      </c>
      <c r="E38" s="21">
        <f>-SUMIFS(BV_Data_An_Cour!$AN:$AN,BV_Data_An_Cour!$AP:$AP,$A$1,BV_Data_An_Cour!$AQ:$AQ,$D38)</f>
        <v>0</v>
      </c>
      <c r="F38" s="3"/>
      <c r="G38" s="29"/>
      <c r="H38" s="3"/>
      <c r="I38" s="3"/>
      <c r="J38" s="3"/>
      <c r="K38" s="3"/>
      <c r="L38" s="3"/>
      <c r="M38" s="3"/>
      <c r="N38" s="3"/>
      <c r="O38" s="3"/>
      <c r="P38" s="3"/>
      <c r="Q38" s="3"/>
      <c r="R38" s="3"/>
      <c r="S38" s="3"/>
      <c r="T38" s="3"/>
      <c r="U38" s="3"/>
      <c r="V38" s="3"/>
      <c r="W38" s="3"/>
      <c r="X38" s="3"/>
      <c r="Y38" s="3"/>
    </row>
    <row r="39" spans="1:25" ht="15.75" customHeight="1">
      <c r="A39" s="20" t="s">
        <v>70</v>
      </c>
      <c r="B39" s="21">
        <f>SUMIFS(BV_Data_An_Cour!$AN:$AN,BV_Data_An_Cour!$AP:$AP,$A$1,BV_Data_An_Cour!$AQ:$AQ,$A39)</f>
        <v>107873.59000000008</v>
      </c>
      <c r="C39" s="15"/>
      <c r="D39" s="20" t="s">
        <v>55</v>
      </c>
      <c r="E39" s="21">
        <f>-SUMIFS(BV_Data_An_Cour!$AN:$AN,BV_Data_An_Cour!$AP:$AP,$A$1,BV_Data_An_Cour!$AQ:$AQ,$D39)</f>
        <v>0</v>
      </c>
      <c r="F39" s="3"/>
      <c r="G39" s="3"/>
      <c r="H39" s="3"/>
      <c r="I39" s="3"/>
      <c r="J39" s="3"/>
      <c r="K39" s="3"/>
      <c r="L39" s="3"/>
      <c r="M39" s="3"/>
      <c r="N39" s="3"/>
      <c r="O39" s="3"/>
      <c r="P39" s="3"/>
      <c r="Q39" s="3"/>
      <c r="R39" s="3"/>
      <c r="S39" s="3"/>
      <c r="T39" s="3"/>
      <c r="U39" s="3"/>
      <c r="V39" s="3"/>
      <c r="W39" s="3"/>
      <c r="X39" s="3"/>
      <c r="Y39" s="3"/>
    </row>
    <row r="40" spans="1:25" ht="15.75" customHeight="1">
      <c r="A40" s="20" t="s">
        <v>71</v>
      </c>
      <c r="B40" s="21">
        <f>SUMIFS(BV_Data_An_Cour!$AN:$AN,BV_Data_An_Cour!$AP:$AP,$A$1,BV_Data_An_Cour!$AQ:$AQ,$A40)</f>
        <v>40533.75</v>
      </c>
      <c r="C40" s="15"/>
      <c r="D40" s="20" t="s">
        <v>55</v>
      </c>
      <c r="E40" s="21">
        <f>-SUMIFS(BV_Data_An_Cour!$AN:$AN,BV_Data_An_Cour!$AP:$AP,$A$1,BV_Data_An_Cour!$AQ:$AQ,$D40)</f>
        <v>0</v>
      </c>
      <c r="F40" s="3"/>
      <c r="G40" s="3"/>
      <c r="H40" s="3"/>
      <c r="I40" s="3"/>
      <c r="J40" s="3"/>
      <c r="K40" s="3"/>
      <c r="L40" s="3"/>
      <c r="M40" s="3"/>
      <c r="N40" s="3"/>
      <c r="O40" s="3"/>
      <c r="P40" s="3"/>
      <c r="Q40" s="3"/>
      <c r="R40" s="3"/>
      <c r="S40" s="3"/>
      <c r="T40" s="3"/>
      <c r="U40" s="3"/>
      <c r="V40" s="3"/>
      <c r="W40" s="3"/>
      <c r="X40" s="3"/>
      <c r="Y40" s="3"/>
    </row>
    <row r="41" spans="1:25" ht="15.75" customHeight="1">
      <c r="A41" s="20" t="s">
        <v>72</v>
      </c>
      <c r="B41" s="21">
        <f>SUMIFS(BV_Data_An_Cour!$AN:$AN,BV_Data_An_Cour!$AP:$AP,$A$1,BV_Data_An_Cour!$AQ:$AQ,$A41)</f>
        <v>13568.829999999987</v>
      </c>
      <c r="C41" s="15"/>
      <c r="D41" s="20" t="s">
        <v>55</v>
      </c>
      <c r="E41" s="21">
        <f>-SUMIFS(BV_Data_An_Cour!$AN:$AN,BV_Data_An_Cour!$AP:$AP,$A$1,BV_Data_An_Cour!$AQ:$AQ,$D41)</f>
        <v>0</v>
      </c>
      <c r="F41" s="3"/>
      <c r="G41" s="3"/>
      <c r="H41" s="3"/>
      <c r="I41" s="3"/>
      <c r="J41" s="3"/>
      <c r="K41" s="3"/>
      <c r="L41" s="3"/>
      <c r="M41" s="3"/>
      <c r="N41" s="3"/>
      <c r="O41" s="3"/>
      <c r="P41" s="3"/>
      <c r="Q41" s="3"/>
      <c r="R41" s="3"/>
      <c r="S41" s="3"/>
      <c r="T41" s="3"/>
      <c r="U41" s="3"/>
      <c r="V41" s="3"/>
      <c r="W41" s="3"/>
      <c r="X41" s="3"/>
      <c r="Y41" s="3"/>
    </row>
    <row r="42" spans="1:25" ht="15.75" customHeight="1">
      <c r="A42" s="20" t="s">
        <v>73</v>
      </c>
      <c r="B42" s="21">
        <f>SUMIFS(BV_Data_An_Cour!$AN:$AN,BV_Data_An_Cour!$AP:$AP,$A$1,BV_Data_An_Cour!$AQ:$AQ,$A42)</f>
        <v>0</v>
      </c>
      <c r="C42" s="15"/>
      <c r="D42" s="23" t="s">
        <v>74</v>
      </c>
      <c r="E42" s="24">
        <f>+SUM(E33:E38)</f>
        <v>3880237.4</v>
      </c>
      <c r="F42" s="3"/>
      <c r="G42" s="3"/>
      <c r="H42" s="3"/>
      <c r="I42" s="3"/>
      <c r="J42" s="3"/>
      <c r="K42" s="3"/>
      <c r="L42" s="3"/>
      <c r="M42" s="3"/>
      <c r="N42" s="3"/>
      <c r="O42" s="3"/>
      <c r="P42" s="3"/>
      <c r="Q42" s="3"/>
      <c r="R42" s="3"/>
      <c r="S42" s="3"/>
      <c r="T42" s="3"/>
      <c r="U42" s="3"/>
      <c r="V42" s="3"/>
      <c r="W42" s="3"/>
      <c r="X42" s="3"/>
      <c r="Y42" s="3"/>
    </row>
    <row r="43" spans="1:25" ht="15.75" customHeight="1">
      <c r="A43" s="20" t="s">
        <v>75</v>
      </c>
      <c r="B43" s="21">
        <f>SUMIFS(BV_Data_An_Cour!$AN:$AN,BV_Data_An_Cour!$AP:$AP,$A$1,BV_Data_An_Cour!$AQ:$AQ,$A43)</f>
        <v>10319</v>
      </c>
      <c r="C43" s="15"/>
      <c r="D43" s="25"/>
      <c r="E43" s="26"/>
      <c r="F43" s="3"/>
      <c r="G43" s="3"/>
      <c r="H43" s="3"/>
      <c r="I43" s="3"/>
      <c r="J43" s="3"/>
      <c r="K43" s="3"/>
      <c r="L43" s="3"/>
      <c r="M43" s="3"/>
      <c r="N43" s="3"/>
      <c r="O43" s="3"/>
      <c r="P43" s="3"/>
      <c r="Q43" s="3"/>
      <c r="R43" s="3"/>
      <c r="S43" s="3"/>
      <c r="T43" s="3"/>
      <c r="U43" s="3"/>
      <c r="V43" s="3"/>
      <c r="W43" s="3"/>
      <c r="X43" s="3"/>
      <c r="Y43" s="3"/>
    </row>
    <row r="44" spans="1:25" ht="15.75" customHeight="1">
      <c r="A44" s="17" t="s">
        <v>76</v>
      </c>
      <c r="B44" s="18">
        <f>SUM(B35:B43)</f>
        <v>201091.74000000008</v>
      </c>
      <c r="C44" s="19"/>
      <c r="D44" s="20"/>
      <c r="E44" s="21"/>
      <c r="F44" s="3"/>
      <c r="G44" s="3"/>
      <c r="H44" s="3"/>
      <c r="I44" s="3"/>
      <c r="J44" s="3"/>
      <c r="K44" s="3"/>
      <c r="L44" s="3"/>
      <c r="M44" s="3"/>
      <c r="N44" s="3"/>
      <c r="O44" s="3"/>
      <c r="P44" s="3"/>
      <c r="Q44" s="3"/>
      <c r="R44" s="3"/>
      <c r="S44" s="3"/>
      <c r="T44" s="3"/>
      <c r="U44" s="3"/>
      <c r="V44" s="3"/>
      <c r="W44" s="3"/>
      <c r="X44" s="3"/>
      <c r="Y44" s="3"/>
    </row>
    <row r="45" spans="1:25" ht="15.75" customHeight="1">
      <c r="A45" s="22"/>
      <c r="B45" s="21"/>
      <c r="C45" s="15"/>
      <c r="D45" s="23" t="s">
        <v>77</v>
      </c>
      <c r="E45" s="24">
        <f>+E42+E30</f>
        <v>14561467.550000001</v>
      </c>
      <c r="F45" s="3"/>
      <c r="G45" s="3"/>
      <c r="H45" s="3"/>
      <c r="I45" s="3"/>
      <c r="J45" s="3"/>
      <c r="K45" s="3"/>
      <c r="L45" s="3"/>
      <c r="M45" s="3"/>
      <c r="N45" s="3"/>
      <c r="O45" s="3"/>
      <c r="P45" s="3"/>
      <c r="Q45" s="3"/>
      <c r="R45" s="3"/>
      <c r="S45" s="3"/>
      <c r="T45" s="3"/>
      <c r="U45" s="3"/>
      <c r="V45" s="3"/>
      <c r="W45" s="3"/>
      <c r="X45" s="3"/>
      <c r="Y45" s="3"/>
    </row>
    <row r="46" spans="1:25" ht="15.75" customHeight="1">
      <c r="A46" s="17" t="s">
        <v>78</v>
      </c>
      <c r="B46" s="18">
        <f>SUMIFS(BV_Data_An_Cour!$AN:$AN,BV_Data_An_Cour!$AP:$AP,$A$1,BV_Data_An_Cour!$AQ:$AQ,$A46)</f>
        <v>0</v>
      </c>
      <c r="C46" s="19"/>
      <c r="D46" s="25"/>
      <c r="E46" s="26"/>
      <c r="F46" s="3"/>
      <c r="G46" s="3"/>
      <c r="H46" s="3"/>
      <c r="I46" s="3"/>
      <c r="J46" s="3"/>
      <c r="K46" s="3"/>
      <c r="L46" s="3"/>
      <c r="M46" s="3"/>
      <c r="N46" s="3"/>
      <c r="O46" s="3"/>
      <c r="P46" s="3"/>
      <c r="Q46" s="3"/>
      <c r="R46" s="3"/>
      <c r="S46" s="3"/>
      <c r="T46" s="3"/>
      <c r="U46" s="3"/>
      <c r="V46" s="3"/>
      <c r="W46" s="3"/>
      <c r="X46" s="3"/>
      <c r="Y46" s="3"/>
    </row>
    <row r="47" spans="1:25" ht="15.75" customHeight="1">
      <c r="A47" s="20"/>
      <c r="B47" s="21"/>
      <c r="C47" s="15"/>
      <c r="D47" s="20"/>
      <c r="E47" s="21"/>
      <c r="F47" s="3"/>
      <c r="G47" s="3"/>
      <c r="H47" s="3"/>
      <c r="I47" s="3"/>
      <c r="J47" s="3"/>
      <c r="K47" s="3"/>
      <c r="L47" s="3"/>
      <c r="M47" s="3"/>
      <c r="N47" s="3"/>
      <c r="O47" s="3"/>
      <c r="P47" s="3"/>
      <c r="Q47" s="3"/>
      <c r="R47" s="3"/>
      <c r="S47" s="3"/>
      <c r="T47" s="3"/>
      <c r="U47" s="3"/>
      <c r="V47" s="3"/>
      <c r="W47" s="3"/>
      <c r="X47" s="3"/>
      <c r="Y47" s="3"/>
    </row>
    <row r="48" spans="1:25" ht="15.75" customHeight="1">
      <c r="A48" s="17" t="s">
        <v>79</v>
      </c>
      <c r="B48" s="18">
        <f>SUMIFS(BV_Data_An_Cour!$AN:$AN,BV_Data_An_Cour!$AP:$AP,$A$1,BV_Data_An_Cour!$AQ:$AQ,$A48)</f>
        <v>4650000</v>
      </c>
      <c r="C48" s="19"/>
      <c r="D48" s="20" t="s">
        <v>80</v>
      </c>
      <c r="E48" s="21">
        <f>-SUMIFS(BV_Data_An_Cour!$AN:$AN,BV_Data_An_Cour!$AP:$AP,$A$1,BV_Data_An_Cour!$AQ:$AQ,$D48)</f>
        <v>367358</v>
      </c>
      <c r="F48" s="3"/>
      <c r="G48" s="3"/>
      <c r="H48" s="3"/>
      <c r="I48" s="3"/>
      <c r="J48" s="3"/>
      <c r="K48" s="3"/>
      <c r="L48" s="3"/>
      <c r="M48" s="3"/>
      <c r="N48" s="3"/>
      <c r="O48" s="3"/>
      <c r="P48" s="3"/>
      <c r="Q48" s="3"/>
      <c r="R48" s="3"/>
      <c r="S48" s="3"/>
      <c r="T48" s="3"/>
      <c r="U48" s="3"/>
      <c r="V48" s="3"/>
      <c r="W48" s="3"/>
      <c r="X48" s="3"/>
      <c r="Y48" s="3"/>
    </row>
    <row r="49" spans="1:25" ht="15.75" customHeight="1">
      <c r="A49" s="20"/>
      <c r="B49" s="21"/>
      <c r="C49" s="15"/>
      <c r="D49" s="20" t="s">
        <v>81</v>
      </c>
      <c r="E49" s="21">
        <f>-SUMIFS(BV_Data_An_Cour!$AN:$AN,BV_Data_An_Cour!$AP:$AP,$A$1,BV_Data_An_Cour!$AQ:$AQ,$D49)</f>
        <v>0</v>
      </c>
      <c r="F49" s="3"/>
      <c r="G49" s="3"/>
      <c r="H49" s="3"/>
      <c r="I49" s="3"/>
      <c r="J49" s="3"/>
      <c r="K49" s="3"/>
      <c r="L49" s="3"/>
      <c r="M49" s="3"/>
      <c r="N49" s="3"/>
      <c r="O49" s="3"/>
      <c r="P49" s="3"/>
      <c r="Q49" s="3"/>
      <c r="R49" s="3"/>
      <c r="S49" s="3"/>
      <c r="T49" s="3"/>
      <c r="U49" s="3"/>
      <c r="V49" s="3"/>
      <c r="W49" s="3"/>
      <c r="X49" s="3"/>
      <c r="Y49" s="3"/>
    </row>
    <row r="50" spans="1:25" ht="15.75" customHeight="1">
      <c r="A50" s="20" t="s">
        <v>55</v>
      </c>
      <c r="B50" s="21">
        <f>SUMIFS(BV_Data_An_Cour!$AN:$AN,BV_Data_An_Cour!$AP:$AP,$A$1,BV_Data_An_Cour!$AQ:$AQ,$A50)</f>
        <v>0</v>
      </c>
      <c r="C50" s="15"/>
      <c r="D50" s="20" t="s">
        <v>82</v>
      </c>
      <c r="E50" s="21">
        <f>-SUMIFS(BV_Data_An_Cour!$AN:$AN,BV_Data_An_Cour!$AP:$AP,$A$1,BV_Data_An_Cour!$AQ:$AQ,$D50)+Print_AAD!AF499</f>
        <v>3422470.4099999997</v>
      </c>
      <c r="F50" s="3"/>
      <c r="G50" s="3"/>
      <c r="H50" s="3"/>
      <c r="I50" s="3"/>
      <c r="J50" s="3"/>
      <c r="K50" s="3"/>
      <c r="L50" s="3"/>
      <c r="M50" s="3"/>
      <c r="N50" s="3"/>
      <c r="O50" s="3"/>
      <c r="P50" s="3"/>
      <c r="Q50" s="3"/>
      <c r="R50" s="3"/>
      <c r="S50" s="3"/>
      <c r="T50" s="3"/>
      <c r="U50" s="3"/>
      <c r="V50" s="3"/>
      <c r="W50" s="3"/>
      <c r="X50" s="3"/>
      <c r="Y50" s="3"/>
    </row>
    <row r="51" spans="1:25" ht="15.75" customHeight="1">
      <c r="A51" s="20" t="s">
        <v>55</v>
      </c>
      <c r="B51" s="21">
        <f>SUMIFS(BV_Data_An_Cour!$AN:$AN,BV_Data_An_Cour!$AP:$AP,$A$1,BV_Data_An_Cour!$AQ:$AQ,$A51)</f>
        <v>0</v>
      </c>
      <c r="C51" s="15"/>
      <c r="D51" s="20" t="s">
        <v>83</v>
      </c>
      <c r="E51" s="21">
        <f>-SUMIFS(BV_Data_An_Cour!$AN:$AN,BV_Data_An_Cour!$AP:$AP,$A$1,BV_Data_An_Cour!$AQ:$AQ,$D51)</f>
        <v>0</v>
      </c>
      <c r="F51" s="3"/>
      <c r="G51" s="3"/>
      <c r="H51" s="3"/>
      <c r="I51" s="3"/>
      <c r="J51" s="3"/>
      <c r="K51" s="3"/>
      <c r="L51" s="3"/>
      <c r="M51" s="3"/>
      <c r="N51" s="3"/>
      <c r="O51" s="3"/>
      <c r="P51" s="3"/>
      <c r="Q51" s="3"/>
      <c r="R51" s="3"/>
      <c r="S51" s="3"/>
      <c r="T51" s="3"/>
      <c r="U51" s="3"/>
      <c r="V51" s="3"/>
      <c r="W51" s="3"/>
      <c r="X51" s="3"/>
      <c r="Y51" s="3"/>
    </row>
    <row r="52" spans="1:25" ht="15.75" customHeight="1">
      <c r="A52" s="20" t="s">
        <v>55</v>
      </c>
      <c r="B52" s="21">
        <f>SUMIFS(BV_Data_An_Cour!$AN:$AN,BV_Data_An_Cour!$AP:$AP,$A$1,BV_Data_An_Cour!$AQ:$AQ,$A52)</f>
        <v>0</v>
      </c>
      <c r="C52" s="15"/>
      <c r="D52" s="30"/>
      <c r="E52" s="31"/>
      <c r="F52" s="3"/>
      <c r="G52" s="3"/>
      <c r="H52" s="3"/>
      <c r="I52" s="3"/>
      <c r="J52" s="3"/>
      <c r="K52" s="3"/>
      <c r="L52" s="3"/>
      <c r="M52" s="3"/>
      <c r="N52" s="3"/>
      <c r="O52" s="3"/>
      <c r="P52" s="3"/>
      <c r="Q52" s="3"/>
      <c r="R52" s="3"/>
      <c r="S52" s="3"/>
      <c r="T52" s="3"/>
      <c r="U52" s="3"/>
      <c r="V52" s="3"/>
      <c r="W52" s="3"/>
      <c r="X52" s="3"/>
      <c r="Y52" s="3"/>
    </row>
    <row r="53" spans="1:25" ht="15.75" customHeight="1">
      <c r="A53" s="23" t="s">
        <v>84</v>
      </c>
      <c r="B53" s="24">
        <f>+B44+B48+B46</f>
        <v>4851091.74</v>
      </c>
      <c r="C53" s="19"/>
      <c r="D53" s="23" t="s">
        <v>85</v>
      </c>
      <c r="E53" s="24">
        <f>SUM(E48:E51)</f>
        <v>3789828.4099999997</v>
      </c>
      <c r="F53" s="3"/>
      <c r="G53" s="3"/>
      <c r="H53" s="3"/>
      <c r="I53" s="3"/>
      <c r="J53" s="3"/>
      <c r="K53" s="3"/>
      <c r="L53" s="3"/>
      <c r="M53" s="3"/>
      <c r="N53" s="3"/>
      <c r="O53" s="3"/>
      <c r="P53" s="3"/>
      <c r="Q53" s="3"/>
      <c r="R53" s="3"/>
      <c r="S53" s="3"/>
      <c r="T53" s="3"/>
      <c r="U53" s="3"/>
      <c r="V53" s="3"/>
      <c r="W53" s="3"/>
      <c r="X53" s="3"/>
      <c r="Y53" s="3"/>
    </row>
    <row r="54" spans="1:25" ht="15.75" customHeight="1">
      <c r="A54" s="25"/>
      <c r="B54" s="26"/>
      <c r="C54" s="27"/>
      <c r="D54" s="25"/>
      <c r="E54" s="26"/>
      <c r="F54" s="3"/>
      <c r="G54" s="3"/>
      <c r="H54" s="3"/>
      <c r="I54" s="3"/>
      <c r="J54" s="3"/>
      <c r="K54" s="3"/>
      <c r="L54" s="3"/>
      <c r="M54" s="3"/>
      <c r="N54" s="3"/>
      <c r="O54" s="3"/>
      <c r="P54" s="3"/>
      <c r="Q54" s="3"/>
      <c r="R54" s="3"/>
      <c r="S54" s="3"/>
      <c r="T54" s="3"/>
      <c r="U54" s="3"/>
      <c r="V54" s="3"/>
      <c r="W54" s="3"/>
      <c r="X54" s="3"/>
      <c r="Y54" s="3"/>
    </row>
    <row r="55" spans="1:25" ht="15.75" customHeight="1">
      <c r="A55" s="20"/>
      <c r="B55" s="21"/>
      <c r="C55" s="15"/>
      <c r="D55" s="20"/>
      <c r="E55" s="21"/>
      <c r="F55" s="3"/>
      <c r="G55" s="3"/>
      <c r="H55" s="3"/>
      <c r="I55" s="3"/>
      <c r="J55" s="3"/>
      <c r="K55" s="3"/>
      <c r="L55" s="3"/>
      <c r="M55" s="3"/>
      <c r="N55" s="3"/>
      <c r="O55" s="3"/>
      <c r="P55" s="3"/>
      <c r="Q55" s="3"/>
      <c r="R55" s="3"/>
      <c r="S55" s="3"/>
      <c r="T55" s="3"/>
      <c r="U55" s="3"/>
      <c r="V55" s="3"/>
      <c r="W55" s="3"/>
      <c r="X55" s="3"/>
      <c r="Y55" s="3"/>
    </row>
    <row r="56" spans="1:25" ht="15.75" customHeight="1">
      <c r="A56" s="23" t="s">
        <v>86</v>
      </c>
      <c r="B56" s="24">
        <f>+B32+B53</f>
        <v>18351295.960000001</v>
      </c>
      <c r="C56" s="19"/>
      <c r="D56" s="23" t="s">
        <v>87</v>
      </c>
      <c r="E56" s="24">
        <f>+E53+E45</f>
        <v>18351295.960000001</v>
      </c>
      <c r="F56" s="3"/>
      <c r="G56" s="3"/>
      <c r="H56" s="3"/>
      <c r="I56" s="3"/>
      <c r="J56" s="3"/>
      <c r="K56" s="3"/>
      <c r="L56" s="3"/>
      <c r="M56" s="3"/>
      <c r="N56" s="3"/>
      <c r="O56" s="3"/>
      <c r="P56" s="3"/>
      <c r="Q56" s="3"/>
      <c r="R56" s="3"/>
      <c r="S56" s="3"/>
      <c r="T56" s="3"/>
      <c r="U56" s="3"/>
      <c r="V56" s="3"/>
      <c r="W56" s="3"/>
      <c r="X56" s="3"/>
      <c r="Y56" s="3"/>
    </row>
    <row r="57" spans="1:25" ht="15.75" customHeight="1">
      <c r="A57" s="25"/>
      <c r="B57" s="26"/>
      <c r="C57" s="27"/>
      <c r="D57" s="25"/>
      <c r="E57" s="26"/>
      <c r="F57" s="3"/>
      <c r="G57" s="3"/>
      <c r="H57" s="3"/>
      <c r="I57" s="3"/>
      <c r="J57" s="3"/>
      <c r="K57" s="3"/>
      <c r="L57" s="3"/>
      <c r="M57" s="3"/>
      <c r="N57" s="3"/>
      <c r="O57" s="3"/>
      <c r="P57" s="3"/>
      <c r="Q57" s="3"/>
      <c r="R57" s="3"/>
      <c r="S57" s="3"/>
      <c r="T57" s="3"/>
      <c r="U57" s="3"/>
      <c r="V57" s="3"/>
      <c r="W57" s="3"/>
      <c r="X57" s="3"/>
      <c r="Y57" s="3"/>
    </row>
    <row r="58" spans="1:25" ht="15.75" customHeight="1">
      <c r="A58" s="3"/>
      <c r="B58" s="3"/>
      <c r="C58" s="3"/>
      <c r="D58" s="3"/>
      <c r="E58" s="3"/>
      <c r="F58" s="3"/>
      <c r="G58" s="3"/>
      <c r="H58" s="3"/>
      <c r="I58" s="3"/>
      <c r="J58" s="3"/>
      <c r="K58" s="3"/>
      <c r="L58" s="3"/>
      <c r="M58" s="3"/>
      <c r="N58" s="3"/>
      <c r="O58" s="3"/>
      <c r="P58" s="3"/>
      <c r="Q58" s="3"/>
      <c r="R58" s="3"/>
      <c r="S58" s="3"/>
      <c r="T58" s="3"/>
      <c r="U58" s="3"/>
      <c r="V58" s="3"/>
      <c r="W58" s="3"/>
      <c r="X58" s="3"/>
      <c r="Y58" s="3"/>
    </row>
    <row r="59" spans="1:25" ht="15.75" customHeight="1">
      <c r="A59" s="3"/>
      <c r="B59" s="3"/>
      <c r="C59" s="3"/>
      <c r="D59" s="3"/>
      <c r="E59" s="3"/>
      <c r="F59" s="3"/>
      <c r="G59" s="3"/>
      <c r="H59" s="3"/>
      <c r="I59" s="3"/>
      <c r="J59" s="3"/>
      <c r="K59" s="3"/>
      <c r="L59" s="3"/>
      <c r="M59" s="3"/>
      <c r="N59" s="3"/>
      <c r="O59" s="3"/>
      <c r="P59" s="3"/>
      <c r="Q59" s="3"/>
      <c r="R59" s="3"/>
      <c r="S59" s="3"/>
      <c r="T59" s="3"/>
      <c r="U59" s="3"/>
      <c r="V59" s="3"/>
      <c r="W59" s="3"/>
      <c r="X59" s="3"/>
      <c r="Y59" s="3"/>
    </row>
    <row r="60" spans="1:25" ht="15.75" customHeight="1">
      <c r="A60" s="3"/>
      <c r="B60" s="3"/>
      <c r="C60" s="3"/>
      <c r="D60" s="3"/>
      <c r="E60" s="3"/>
      <c r="F60" s="3"/>
      <c r="G60" s="3"/>
      <c r="H60" s="3"/>
      <c r="I60" s="3"/>
      <c r="J60" s="3"/>
      <c r="K60" s="3"/>
      <c r="L60" s="3"/>
      <c r="M60" s="3"/>
      <c r="N60" s="3"/>
      <c r="O60" s="3"/>
      <c r="P60" s="3"/>
      <c r="Q60" s="3"/>
      <c r="R60" s="3"/>
      <c r="S60" s="3"/>
      <c r="T60" s="3"/>
      <c r="U60" s="3"/>
      <c r="V60" s="3"/>
      <c r="W60" s="3"/>
      <c r="X60" s="3"/>
      <c r="Y60" s="3"/>
    </row>
    <row r="61" spans="1:25" ht="15.75" customHeight="1">
      <c r="A61" s="3"/>
      <c r="B61" s="3"/>
      <c r="C61" s="3"/>
      <c r="D61" s="3"/>
      <c r="E61" s="3"/>
      <c r="F61" s="3"/>
      <c r="G61" s="3"/>
      <c r="H61" s="3"/>
      <c r="I61" s="3"/>
      <c r="J61" s="3"/>
      <c r="K61" s="3"/>
      <c r="L61" s="3"/>
      <c r="M61" s="3"/>
      <c r="N61" s="3"/>
      <c r="O61" s="3"/>
      <c r="P61" s="3"/>
      <c r="Q61" s="3"/>
      <c r="R61" s="3"/>
      <c r="S61" s="3"/>
      <c r="T61" s="3"/>
      <c r="U61" s="3"/>
      <c r="V61" s="3"/>
      <c r="W61" s="3"/>
      <c r="X61" s="3"/>
      <c r="Y61" s="3"/>
    </row>
    <row r="62" spans="1:25" ht="15.75" customHeight="1">
      <c r="A62" s="3"/>
      <c r="B62" s="3"/>
      <c r="C62" s="3"/>
      <c r="D62" s="3"/>
      <c r="E62" s="3"/>
      <c r="F62" s="3"/>
      <c r="G62" s="3"/>
      <c r="H62" s="3"/>
      <c r="I62" s="3"/>
      <c r="J62" s="3"/>
      <c r="K62" s="3"/>
      <c r="L62" s="3"/>
      <c r="M62" s="3"/>
      <c r="N62" s="3"/>
      <c r="O62" s="3"/>
      <c r="P62" s="3"/>
      <c r="Q62" s="3"/>
      <c r="R62" s="3"/>
      <c r="S62" s="3"/>
      <c r="T62" s="3"/>
      <c r="U62" s="3"/>
      <c r="V62" s="3"/>
      <c r="W62" s="3"/>
      <c r="X62" s="3"/>
      <c r="Y62" s="3"/>
    </row>
    <row r="63" spans="1:25" ht="15.75" customHeight="1">
      <c r="A63" s="3"/>
      <c r="B63" s="3"/>
      <c r="C63" s="3"/>
      <c r="D63" s="3"/>
      <c r="E63" s="3"/>
      <c r="F63" s="3"/>
      <c r="G63" s="3"/>
      <c r="H63" s="3"/>
      <c r="I63" s="3"/>
      <c r="J63" s="3"/>
      <c r="K63" s="3"/>
      <c r="L63" s="3"/>
      <c r="M63" s="3"/>
      <c r="N63" s="3"/>
      <c r="O63" s="3"/>
      <c r="P63" s="3"/>
      <c r="Q63" s="3"/>
      <c r="R63" s="3"/>
      <c r="S63" s="3"/>
      <c r="T63" s="3"/>
      <c r="U63" s="3"/>
      <c r="V63" s="3"/>
      <c r="W63" s="3"/>
      <c r="X63" s="3"/>
      <c r="Y63" s="3"/>
    </row>
    <row r="64" spans="1:25" ht="15.75" customHeight="1">
      <c r="A64" s="3"/>
      <c r="B64" s="32"/>
      <c r="C64" s="32"/>
      <c r="D64" s="3"/>
      <c r="E64" s="32"/>
      <c r="F64" s="3"/>
      <c r="G64" s="3"/>
      <c r="H64" s="3"/>
      <c r="I64" s="3"/>
      <c r="J64" s="3"/>
      <c r="K64" s="3"/>
      <c r="L64" s="3"/>
      <c r="M64" s="3"/>
      <c r="N64" s="3"/>
      <c r="O64" s="3"/>
      <c r="P64" s="3"/>
      <c r="Q64" s="3"/>
      <c r="R64" s="3"/>
      <c r="S64" s="3"/>
      <c r="T64" s="3"/>
      <c r="U64" s="3"/>
      <c r="V64" s="3"/>
      <c r="W64" s="3"/>
      <c r="X64" s="3"/>
      <c r="Y64" s="3"/>
    </row>
    <row r="65" spans="1:25" ht="15.75" customHeight="1">
      <c r="A65" s="3"/>
      <c r="B65" s="32"/>
      <c r="C65" s="32"/>
      <c r="D65" s="3"/>
      <c r="E65" s="32">
        <f>+B56-E56</f>
        <v>0</v>
      </c>
      <c r="F65" s="3"/>
      <c r="G65" s="3"/>
      <c r="H65" s="3"/>
      <c r="I65" s="3"/>
      <c r="J65" s="3"/>
      <c r="K65" s="3"/>
      <c r="L65" s="3"/>
      <c r="M65" s="3"/>
      <c r="N65" s="3"/>
      <c r="O65" s="3"/>
      <c r="P65" s="3"/>
      <c r="Q65" s="3"/>
      <c r="R65" s="3"/>
      <c r="S65" s="3"/>
      <c r="T65" s="3"/>
      <c r="U65" s="3"/>
      <c r="V65" s="3"/>
      <c r="W65" s="3"/>
      <c r="X65" s="3"/>
      <c r="Y65" s="3"/>
    </row>
    <row r="66" spans="1:25" ht="15.75" customHeight="1">
      <c r="A66" s="3"/>
      <c r="B66" s="3"/>
      <c r="C66" s="3"/>
      <c r="D66" s="3"/>
      <c r="E66" s="32"/>
      <c r="F66" s="3"/>
      <c r="G66" s="3"/>
      <c r="H66" s="3"/>
      <c r="I66" s="3"/>
      <c r="J66" s="3"/>
      <c r="K66" s="3"/>
      <c r="L66" s="3"/>
      <c r="M66" s="3"/>
      <c r="N66" s="3"/>
      <c r="O66" s="3"/>
      <c r="P66" s="3"/>
      <c r="Q66" s="3"/>
      <c r="R66" s="3"/>
      <c r="S66" s="3"/>
      <c r="T66" s="3"/>
      <c r="U66" s="3"/>
      <c r="V66" s="3"/>
      <c r="W66" s="3"/>
      <c r="X66" s="3"/>
      <c r="Y66" s="3"/>
    </row>
    <row r="67" spans="1:25" ht="15.75" customHeight="1">
      <c r="A67" s="3"/>
      <c r="B67" s="3"/>
      <c r="C67" s="3"/>
      <c r="D67" s="3"/>
      <c r="E67" s="32"/>
      <c r="F67" s="3"/>
      <c r="G67" s="3"/>
      <c r="H67" s="3"/>
      <c r="I67" s="3"/>
      <c r="J67" s="3"/>
      <c r="K67" s="3"/>
      <c r="L67" s="3"/>
      <c r="M67" s="3"/>
      <c r="N67" s="3"/>
      <c r="O67" s="3"/>
      <c r="P67" s="3"/>
      <c r="Q67" s="3"/>
      <c r="R67" s="3"/>
      <c r="S67" s="3"/>
      <c r="T67" s="3"/>
      <c r="U67" s="3"/>
      <c r="V67" s="3"/>
      <c r="W67" s="3"/>
      <c r="X67" s="3"/>
      <c r="Y67" s="3"/>
    </row>
    <row r="68" spans="1:25" ht="15.75" customHeight="1">
      <c r="A68" s="3"/>
      <c r="B68" s="3"/>
      <c r="C68" s="3"/>
      <c r="D68" s="3"/>
      <c r="E68" s="32"/>
      <c r="F68" s="3"/>
      <c r="G68" s="3"/>
      <c r="H68" s="3"/>
      <c r="I68" s="3"/>
      <c r="J68" s="3"/>
      <c r="K68" s="3"/>
      <c r="L68" s="3"/>
      <c r="M68" s="3"/>
      <c r="N68" s="3"/>
      <c r="O68" s="3"/>
      <c r="P68" s="3"/>
      <c r="Q68" s="3"/>
      <c r="R68" s="3"/>
      <c r="S68" s="3"/>
      <c r="T68" s="3"/>
      <c r="U68" s="3"/>
      <c r="V68" s="3"/>
      <c r="W68" s="3"/>
      <c r="X68" s="3"/>
      <c r="Y68" s="3"/>
    </row>
    <row r="69" spans="1:25" ht="15.75" customHeight="1">
      <c r="A69" s="3"/>
      <c r="B69" s="3"/>
      <c r="C69" s="3"/>
      <c r="D69" s="3"/>
      <c r="E69" s="3"/>
      <c r="F69" s="3"/>
      <c r="G69" s="3"/>
      <c r="H69" s="3"/>
      <c r="I69" s="3"/>
      <c r="J69" s="3"/>
      <c r="K69" s="3"/>
      <c r="L69" s="3"/>
      <c r="M69" s="3"/>
      <c r="N69" s="3"/>
      <c r="O69" s="3"/>
      <c r="P69" s="3"/>
      <c r="Q69" s="3"/>
      <c r="R69" s="3"/>
      <c r="S69" s="3"/>
      <c r="T69" s="3"/>
      <c r="U69" s="3"/>
      <c r="V69" s="3"/>
      <c r="W69" s="3"/>
      <c r="X69" s="3"/>
      <c r="Y69" s="3"/>
    </row>
    <row r="70" spans="1:25" ht="15.75" customHeight="1">
      <c r="A70" s="3"/>
      <c r="B70" s="3"/>
      <c r="C70" s="3"/>
      <c r="D70" s="3"/>
      <c r="E70" s="3"/>
      <c r="F70" s="3"/>
      <c r="G70" s="3"/>
      <c r="H70" s="3"/>
      <c r="I70" s="3"/>
      <c r="J70" s="3"/>
      <c r="K70" s="3"/>
      <c r="L70" s="3"/>
      <c r="M70" s="3"/>
      <c r="N70" s="3"/>
      <c r="O70" s="3"/>
      <c r="P70" s="3"/>
      <c r="Q70" s="3"/>
      <c r="R70" s="3"/>
      <c r="S70" s="3"/>
      <c r="T70" s="3"/>
      <c r="U70" s="3"/>
      <c r="V70" s="3"/>
      <c r="W70" s="3"/>
      <c r="X70" s="3"/>
      <c r="Y70" s="3"/>
    </row>
    <row r="71" spans="1:25" ht="15.75" customHeight="1">
      <c r="A71" s="3"/>
      <c r="B71" s="3"/>
      <c r="C71" s="3"/>
      <c r="D71" s="3"/>
      <c r="E71" s="3"/>
      <c r="F71" s="3"/>
      <c r="G71" s="3"/>
      <c r="H71" s="3"/>
      <c r="I71" s="3"/>
      <c r="J71" s="3"/>
      <c r="K71" s="3"/>
      <c r="L71" s="3"/>
      <c r="M71" s="3"/>
      <c r="N71" s="3"/>
      <c r="O71" s="3"/>
      <c r="P71" s="3"/>
      <c r="Q71" s="3"/>
      <c r="R71" s="3"/>
      <c r="S71" s="3"/>
      <c r="T71" s="3"/>
      <c r="U71" s="3"/>
      <c r="V71" s="3"/>
      <c r="W71" s="3"/>
      <c r="X71" s="3"/>
      <c r="Y71" s="3"/>
    </row>
    <row r="72" spans="1:25" ht="15.75" customHeight="1">
      <c r="A72" s="3"/>
      <c r="B72" s="3"/>
      <c r="C72" s="3"/>
      <c r="D72" s="3"/>
      <c r="E72" s="3"/>
      <c r="F72" s="3"/>
      <c r="G72" s="3"/>
      <c r="H72" s="3"/>
      <c r="I72" s="3"/>
      <c r="J72" s="3"/>
      <c r="K72" s="3"/>
      <c r="L72" s="3"/>
      <c r="M72" s="3"/>
      <c r="N72" s="3"/>
      <c r="O72" s="3"/>
      <c r="P72" s="3"/>
      <c r="Q72" s="3"/>
      <c r="R72" s="3"/>
      <c r="S72" s="3"/>
      <c r="T72" s="3"/>
      <c r="U72" s="3"/>
      <c r="V72" s="3"/>
      <c r="W72" s="3"/>
      <c r="X72" s="3"/>
      <c r="Y72" s="3"/>
    </row>
    <row r="73" spans="1:25" ht="15.75" customHeight="1">
      <c r="A73" s="3"/>
      <c r="B73" s="3"/>
      <c r="C73" s="3"/>
      <c r="D73" s="3"/>
      <c r="E73" s="3"/>
      <c r="F73" s="3"/>
      <c r="G73" s="3"/>
      <c r="H73" s="3"/>
      <c r="I73" s="3"/>
      <c r="J73" s="3"/>
      <c r="K73" s="3"/>
      <c r="L73" s="3"/>
      <c r="M73" s="3"/>
      <c r="N73" s="3"/>
      <c r="O73" s="3"/>
      <c r="P73" s="3"/>
      <c r="Q73" s="3"/>
      <c r="R73" s="3"/>
      <c r="S73" s="3"/>
      <c r="T73" s="3"/>
      <c r="U73" s="3"/>
      <c r="V73" s="3"/>
      <c r="W73" s="3"/>
      <c r="X73" s="3"/>
      <c r="Y73" s="3"/>
    </row>
    <row r="74" spans="1:25" ht="15.75" customHeight="1">
      <c r="A74" s="3"/>
      <c r="B74" s="3"/>
      <c r="C74" s="3"/>
      <c r="D74" s="3"/>
      <c r="E74" s="3"/>
      <c r="F74" s="3"/>
      <c r="G74" s="3"/>
      <c r="H74" s="3"/>
      <c r="I74" s="3"/>
      <c r="J74" s="3"/>
      <c r="K74" s="3"/>
      <c r="L74" s="3"/>
      <c r="M74" s="3"/>
      <c r="N74" s="3"/>
      <c r="O74" s="3"/>
      <c r="P74" s="3"/>
      <c r="Q74" s="3"/>
      <c r="R74" s="3"/>
      <c r="S74" s="3"/>
      <c r="T74" s="3"/>
      <c r="U74" s="3"/>
      <c r="V74" s="3"/>
      <c r="W74" s="3"/>
      <c r="X74" s="3"/>
      <c r="Y74" s="3"/>
    </row>
    <row r="75" spans="1:25" ht="15.75" customHeight="1">
      <c r="A75" s="3"/>
      <c r="B75" s="3"/>
      <c r="C75" s="3"/>
      <c r="D75" s="3"/>
      <c r="E75" s="3"/>
      <c r="F75" s="3"/>
      <c r="G75" s="3"/>
      <c r="H75" s="3"/>
      <c r="I75" s="3"/>
      <c r="J75" s="3"/>
      <c r="K75" s="3"/>
      <c r="L75" s="3"/>
      <c r="M75" s="3"/>
      <c r="N75" s="3"/>
      <c r="O75" s="3"/>
      <c r="P75" s="3"/>
      <c r="Q75" s="3"/>
      <c r="R75" s="3"/>
      <c r="S75" s="3"/>
      <c r="T75" s="3"/>
      <c r="U75" s="3"/>
      <c r="V75" s="3"/>
      <c r="W75" s="3"/>
      <c r="X75" s="3"/>
      <c r="Y75" s="3"/>
    </row>
    <row r="76" spans="1:25" ht="15.75" customHeight="1">
      <c r="A76" s="3"/>
      <c r="B76" s="3"/>
      <c r="C76" s="3"/>
      <c r="D76" s="3"/>
      <c r="E76" s="3"/>
      <c r="F76" s="3"/>
      <c r="G76" s="3"/>
      <c r="H76" s="3"/>
      <c r="I76" s="3"/>
      <c r="J76" s="3"/>
      <c r="K76" s="3"/>
      <c r="L76" s="3"/>
      <c r="M76" s="3"/>
      <c r="N76" s="3"/>
      <c r="O76" s="3"/>
      <c r="P76" s="3"/>
      <c r="Q76" s="3"/>
      <c r="R76" s="3"/>
      <c r="S76" s="3"/>
      <c r="T76" s="3"/>
      <c r="U76" s="3"/>
      <c r="V76" s="3"/>
      <c r="W76" s="3"/>
      <c r="X76" s="3"/>
      <c r="Y76" s="3"/>
    </row>
    <row r="77" spans="1:25" ht="15.75" customHeight="1">
      <c r="A77" s="3"/>
      <c r="B77" s="3"/>
      <c r="C77" s="3"/>
      <c r="D77" s="3"/>
      <c r="E77" s="3"/>
      <c r="F77" s="3"/>
      <c r="G77" s="3"/>
      <c r="H77" s="3"/>
      <c r="I77" s="3"/>
      <c r="J77" s="3"/>
      <c r="K77" s="3"/>
      <c r="L77" s="3"/>
      <c r="M77" s="3"/>
      <c r="N77" s="3"/>
      <c r="O77" s="3"/>
      <c r="P77" s="3"/>
      <c r="Q77" s="3"/>
      <c r="R77" s="3"/>
      <c r="S77" s="3"/>
      <c r="T77" s="3"/>
      <c r="U77" s="3"/>
      <c r="V77" s="3"/>
      <c r="W77" s="3"/>
      <c r="X77" s="3"/>
      <c r="Y77" s="3"/>
    </row>
    <row r="78" spans="1:25" ht="15.75" customHeight="1">
      <c r="A78" s="3"/>
      <c r="B78" s="3"/>
      <c r="C78" s="3"/>
      <c r="D78" s="3"/>
      <c r="E78" s="3"/>
      <c r="F78" s="3"/>
      <c r="G78" s="3"/>
      <c r="H78" s="3"/>
      <c r="I78" s="3"/>
      <c r="J78" s="3"/>
      <c r="K78" s="3"/>
      <c r="L78" s="3"/>
      <c r="M78" s="3"/>
      <c r="N78" s="3"/>
      <c r="O78" s="3"/>
      <c r="P78" s="3"/>
      <c r="Q78" s="3"/>
      <c r="R78" s="3"/>
      <c r="S78" s="3"/>
      <c r="T78" s="3"/>
      <c r="U78" s="3"/>
      <c r="V78" s="3"/>
      <c r="W78" s="3"/>
      <c r="X78" s="3"/>
      <c r="Y78" s="3"/>
    </row>
    <row r="79" spans="1:25" ht="15.75" customHeight="1">
      <c r="A79" s="3"/>
      <c r="B79" s="3"/>
      <c r="C79" s="3"/>
      <c r="D79" s="3"/>
      <c r="E79" s="3"/>
      <c r="F79" s="3"/>
      <c r="G79" s="3"/>
      <c r="H79" s="3"/>
      <c r="I79" s="3"/>
      <c r="J79" s="3"/>
      <c r="K79" s="3"/>
      <c r="L79" s="3"/>
      <c r="M79" s="3"/>
      <c r="N79" s="3"/>
      <c r="O79" s="3"/>
      <c r="P79" s="3"/>
      <c r="Q79" s="3"/>
      <c r="R79" s="3"/>
      <c r="S79" s="3"/>
      <c r="T79" s="3"/>
      <c r="U79" s="3"/>
      <c r="V79" s="3"/>
      <c r="W79" s="3"/>
      <c r="X79" s="3"/>
      <c r="Y79" s="3"/>
    </row>
    <row r="80" spans="1:25" ht="15.75" customHeight="1">
      <c r="A80" s="3"/>
      <c r="B80" s="3"/>
      <c r="C80" s="3"/>
      <c r="D80" s="3"/>
      <c r="E80" s="3"/>
      <c r="F80" s="3"/>
      <c r="G80" s="3"/>
      <c r="H80" s="3"/>
      <c r="I80" s="3"/>
      <c r="J80" s="3"/>
      <c r="K80" s="3"/>
      <c r="L80" s="3"/>
      <c r="M80" s="3"/>
      <c r="N80" s="3"/>
      <c r="O80" s="3"/>
      <c r="P80" s="3"/>
      <c r="Q80" s="3"/>
      <c r="R80" s="3"/>
      <c r="S80" s="3"/>
      <c r="T80" s="3"/>
      <c r="U80" s="3"/>
      <c r="V80" s="3"/>
      <c r="W80" s="3"/>
      <c r="X80" s="3"/>
      <c r="Y80" s="3"/>
    </row>
    <row r="81" spans="1:25" ht="15.75" customHeight="1">
      <c r="A81" s="3"/>
      <c r="B81" s="3"/>
      <c r="C81" s="3"/>
      <c r="D81" s="3"/>
      <c r="E81" s="3"/>
      <c r="F81" s="3"/>
      <c r="G81" s="3"/>
      <c r="H81" s="3"/>
      <c r="I81" s="3"/>
      <c r="J81" s="3"/>
      <c r="K81" s="3"/>
      <c r="L81" s="3"/>
      <c r="M81" s="3"/>
      <c r="N81" s="3"/>
      <c r="O81" s="3"/>
      <c r="P81" s="3"/>
      <c r="Q81" s="3"/>
      <c r="R81" s="3"/>
      <c r="S81" s="3"/>
      <c r="T81" s="3"/>
      <c r="U81" s="3"/>
      <c r="V81" s="3"/>
      <c r="W81" s="3"/>
      <c r="X81" s="3"/>
      <c r="Y81" s="3"/>
    </row>
    <row r="82" spans="1:25" ht="15.75" customHeight="1">
      <c r="A82" s="3"/>
      <c r="B82" s="3"/>
      <c r="C82" s="3"/>
      <c r="D82" s="3"/>
      <c r="E82" s="3"/>
      <c r="F82" s="3"/>
      <c r="G82" s="3"/>
      <c r="H82" s="3"/>
      <c r="I82" s="3"/>
      <c r="J82" s="3"/>
      <c r="K82" s="3"/>
      <c r="L82" s="3"/>
      <c r="M82" s="3"/>
      <c r="N82" s="3"/>
      <c r="O82" s="3"/>
      <c r="P82" s="3"/>
      <c r="Q82" s="3"/>
      <c r="R82" s="3"/>
      <c r="S82" s="3"/>
      <c r="T82" s="3"/>
      <c r="U82" s="3"/>
      <c r="V82" s="3"/>
      <c r="W82" s="3"/>
      <c r="X82" s="3"/>
      <c r="Y82" s="3"/>
    </row>
    <row r="83" spans="1:25" ht="15.75" customHeight="1">
      <c r="A83" s="3"/>
      <c r="B83" s="3"/>
      <c r="C83" s="3"/>
      <c r="D83" s="3"/>
      <c r="E83" s="3"/>
      <c r="F83" s="3"/>
      <c r="G83" s="3"/>
      <c r="H83" s="3"/>
      <c r="I83" s="3"/>
      <c r="J83" s="3"/>
      <c r="K83" s="3"/>
      <c r="L83" s="3"/>
      <c r="M83" s="3"/>
      <c r="N83" s="3"/>
      <c r="O83" s="3"/>
      <c r="P83" s="3"/>
      <c r="Q83" s="3"/>
      <c r="R83" s="3"/>
      <c r="S83" s="3"/>
      <c r="T83" s="3"/>
      <c r="U83" s="3"/>
      <c r="V83" s="3"/>
      <c r="W83" s="3"/>
      <c r="X83" s="3"/>
      <c r="Y83" s="3"/>
    </row>
    <row r="84" spans="1:25" ht="15.75" customHeight="1">
      <c r="A84" s="3"/>
      <c r="B84" s="3"/>
      <c r="C84" s="3"/>
      <c r="D84" s="3"/>
      <c r="E84" s="3"/>
      <c r="F84" s="3"/>
      <c r="G84" s="3"/>
      <c r="H84" s="3"/>
      <c r="I84" s="3"/>
      <c r="J84" s="3"/>
      <c r="K84" s="3"/>
      <c r="L84" s="3"/>
      <c r="M84" s="3"/>
      <c r="N84" s="3"/>
      <c r="O84" s="3"/>
      <c r="P84" s="3"/>
      <c r="Q84" s="3"/>
      <c r="R84" s="3"/>
      <c r="S84" s="3"/>
      <c r="T84" s="3"/>
      <c r="U84" s="3"/>
      <c r="V84" s="3"/>
      <c r="W84" s="3"/>
      <c r="X84" s="3"/>
      <c r="Y84" s="3"/>
    </row>
    <row r="85" spans="1:25" ht="15.75" customHeight="1">
      <c r="A85" s="3"/>
      <c r="B85" s="3"/>
      <c r="C85" s="3"/>
      <c r="D85" s="3"/>
      <c r="E85" s="3"/>
      <c r="F85" s="3"/>
      <c r="G85" s="3"/>
      <c r="H85" s="3"/>
      <c r="I85" s="3"/>
      <c r="J85" s="3"/>
      <c r="K85" s="3"/>
      <c r="L85" s="3"/>
      <c r="M85" s="3"/>
      <c r="N85" s="3"/>
      <c r="O85" s="3"/>
      <c r="P85" s="3"/>
      <c r="Q85" s="3"/>
      <c r="R85" s="3"/>
      <c r="S85" s="3"/>
      <c r="T85" s="3"/>
      <c r="U85" s="3"/>
      <c r="V85" s="3"/>
      <c r="W85" s="3"/>
      <c r="X85" s="3"/>
      <c r="Y85" s="3"/>
    </row>
    <row r="86" spans="1:25" ht="15.75" customHeight="1">
      <c r="A86" s="3"/>
      <c r="B86" s="3"/>
      <c r="C86" s="3"/>
      <c r="D86" s="3"/>
      <c r="E86" s="3"/>
      <c r="F86" s="3"/>
      <c r="G86" s="3"/>
      <c r="H86" s="3"/>
      <c r="I86" s="3"/>
      <c r="J86" s="3"/>
      <c r="K86" s="3"/>
      <c r="L86" s="3"/>
      <c r="M86" s="3"/>
      <c r="N86" s="3"/>
      <c r="O86" s="3"/>
      <c r="P86" s="3"/>
      <c r="Q86" s="3"/>
      <c r="R86" s="3"/>
      <c r="S86" s="3"/>
      <c r="T86" s="3"/>
      <c r="U86" s="3"/>
      <c r="V86" s="3"/>
      <c r="W86" s="3"/>
      <c r="X86" s="3"/>
      <c r="Y86" s="3"/>
    </row>
    <row r="87" spans="1:25" ht="15.75" customHeight="1">
      <c r="A87" s="3"/>
      <c r="B87" s="3"/>
      <c r="C87" s="3"/>
      <c r="D87" s="3"/>
      <c r="E87" s="3"/>
      <c r="F87" s="3"/>
      <c r="G87" s="3"/>
      <c r="H87" s="3"/>
      <c r="I87" s="3"/>
      <c r="J87" s="3"/>
      <c r="K87" s="3"/>
      <c r="L87" s="3"/>
      <c r="M87" s="3"/>
      <c r="N87" s="3"/>
      <c r="O87" s="3"/>
      <c r="P87" s="3"/>
      <c r="Q87" s="3"/>
      <c r="R87" s="3"/>
      <c r="S87" s="3"/>
      <c r="T87" s="3"/>
      <c r="U87" s="3"/>
      <c r="V87" s="3"/>
      <c r="W87" s="3"/>
      <c r="X87" s="3"/>
      <c r="Y87" s="3"/>
    </row>
    <row r="88" spans="1:25" ht="15.75" customHeight="1">
      <c r="A88" s="3"/>
      <c r="B88" s="3"/>
      <c r="C88" s="3"/>
      <c r="D88" s="3"/>
      <c r="E88" s="3"/>
      <c r="F88" s="3"/>
      <c r="G88" s="3"/>
      <c r="H88" s="3"/>
      <c r="I88" s="3"/>
      <c r="J88" s="3"/>
      <c r="K88" s="3"/>
      <c r="L88" s="3"/>
      <c r="M88" s="3"/>
      <c r="N88" s="3"/>
      <c r="O88" s="3"/>
      <c r="P88" s="3"/>
      <c r="Q88" s="3"/>
      <c r="R88" s="3"/>
      <c r="S88" s="3"/>
      <c r="T88" s="3"/>
      <c r="U88" s="3"/>
      <c r="V88" s="3"/>
      <c r="W88" s="3"/>
      <c r="X88" s="3"/>
      <c r="Y88" s="3"/>
    </row>
    <row r="89" spans="1:25" ht="15.75" customHeight="1">
      <c r="A89" s="3"/>
      <c r="B89" s="3"/>
      <c r="C89" s="3"/>
      <c r="D89" s="3"/>
      <c r="E89" s="3"/>
      <c r="F89" s="3"/>
      <c r="G89" s="3"/>
      <c r="H89" s="3"/>
      <c r="I89" s="3"/>
      <c r="J89" s="3"/>
      <c r="K89" s="3"/>
      <c r="L89" s="3"/>
      <c r="M89" s="3"/>
      <c r="N89" s="3"/>
      <c r="O89" s="3"/>
      <c r="P89" s="3"/>
      <c r="Q89" s="3"/>
      <c r="R89" s="3"/>
      <c r="S89" s="3"/>
      <c r="T89" s="3"/>
      <c r="U89" s="3"/>
      <c r="V89" s="3"/>
      <c r="W89" s="3"/>
      <c r="X89" s="3"/>
      <c r="Y89" s="3"/>
    </row>
    <row r="90" spans="1:25" ht="15.75" customHeight="1">
      <c r="A90" s="3"/>
      <c r="B90" s="3"/>
      <c r="C90" s="3"/>
      <c r="D90" s="3"/>
      <c r="E90" s="3"/>
      <c r="F90" s="3"/>
      <c r="G90" s="3"/>
      <c r="H90" s="3"/>
      <c r="I90" s="3"/>
      <c r="J90" s="3"/>
      <c r="K90" s="3"/>
      <c r="L90" s="3"/>
      <c r="M90" s="3"/>
      <c r="N90" s="3"/>
      <c r="O90" s="3"/>
      <c r="P90" s="3"/>
      <c r="Q90" s="3"/>
      <c r="R90" s="3"/>
      <c r="S90" s="3"/>
      <c r="T90" s="3"/>
      <c r="U90" s="3"/>
      <c r="V90" s="3"/>
      <c r="W90" s="3"/>
      <c r="X90" s="3"/>
      <c r="Y90" s="3"/>
    </row>
    <row r="91" spans="1:25" ht="15.75" customHeight="1">
      <c r="A91" s="3"/>
      <c r="B91" s="3"/>
      <c r="C91" s="3"/>
      <c r="D91" s="3"/>
      <c r="E91" s="3"/>
      <c r="F91" s="3"/>
      <c r="G91" s="3"/>
      <c r="H91" s="3"/>
      <c r="I91" s="3"/>
      <c r="J91" s="3"/>
      <c r="K91" s="3"/>
      <c r="L91" s="3"/>
      <c r="M91" s="3"/>
      <c r="N91" s="3"/>
      <c r="O91" s="3"/>
      <c r="P91" s="3"/>
      <c r="Q91" s="3"/>
      <c r="R91" s="3"/>
      <c r="S91" s="3"/>
      <c r="T91" s="3"/>
      <c r="U91" s="3"/>
      <c r="V91" s="3"/>
      <c r="W91" s="3"/>
      <c r="X91" s="3"/>
      <c r="Y91" s="3"/>
    </row>
    <row r="92" spans="1:25" ht="15.75" customHeight="1">
      <c r="A92" s="3"/>
      <c r="B92" s="3"/>
      <c r="C92" s="3"/>
      <c r="D92" s="3"/>
      <c r="E92" s="3"/>
      <c r="F92" s="3"/>
      <c r="G92" s="3"/>
      <c r="H92" s="3"/>
      <c r="I92" s="3"/>
      <c r="J92" s="3"/>
      <c r="K92" s="3"/>
      <c r="L92" s="3"/>
      <c r="M92" s="3"/>
      <c r="N92" s="3"/>
      <c r="O92" s="3"/>
      <c r="P92" s="3"/>
      <c r="Q92" s="3"/>
      <c r="R92" s="3"/>
      <c r="S92" s="3"/>
      <c r="T92" s="3"/>
      <c r="U92" s="3"/>
      <c r="V92" s="3"/>
      <c r="W92" s="3"/>
      <c r="X92" s="3"/>
      <c r="Y92" s="3"/>
    </row>
    <row r="93" spans="1:25" ht="15.75" customHeight="1">
      <c r="A93" s="3"/>
      <c r="B93" s="3"/>
      <c r="C93" s="3"/>
      <c r="D93" s="3"/>
      <c r="E93" s="3"/>
      <c r="F93" s="3"/>
      <c r="G93" s="3"/>
      <c r="H93" s="3"/>
      <c r="I93" s="3"/>
      <c r="J93" s="3"/>
      <c r="K93" s="3"/>
      <c r="L93" s="3"/>
      <c r="M93" s="3"/>
      <c r="N93" s="3"/>
      <c r="O93" s="3"/>
      <c r="P93" s="3"/>
      <c r="Q93" s="3"/>
      <c r="R93" s="3"/>
      <c r="S93" s="3"/>
      <c r="T93" s="3"/>
      <c r="U93" s="3"/>
      <c r="V93" s="3"/>
      <c r="W93" s="3"/>
      <c r="X93" s="3"/>
      <c r="Y93" s="3"/>
    </row>
    <row r="94" spans="1:25" ht="15.75" customHeight="1">
      <c r="A94" s="3"/>
      <c r="B94" s="3"/>
      <c r="C94" s="3"/>
      <c r="D94" s="3"/>
      <c r="E94" s="3"/>
      <c r="F94" s="3"/>
      <c r="G94" s="3"/>
      <c r="H94" s="3"/>
      <c r="I94" s="3"/>
      <c r="J94" s="3"/>
      <c r="K94" s="3"/>
      <c r="L94" s="3"/>
      <c r="M94" s="3"/>
      <c r="N94" s="3"/>
      <c r="O94" s="3"/>
      <c r="P94" s="3"/>
      <c r="Q94" s="3"/>
      <c r="R94" s="3"/>
      <c r="S94" s="3"/>
      <c r="T94" s="3"/>
      <c r="U94" s="3"/>
      <c r="V94" s="3"/>
      <c r="W94" s="3"/>
      <c r="X94" s="3"/>
      <c r="Y94" s="3"/>
    </row>
    <row r="95" spans="1:25" ht="15.75" customHeight="1">
      <c r="A95" s="3"/>
      <c r="B95" s="3"/>
      <c r="C95" s="3"/>
      <c r="D95" s="3"/>
      <c r="E95" s="3"/>
      <c r="F95" s="3"/>
      <c r="G95" s="3"/>
      <c r="H95" s="3"/>
      <c r="I95" s="3"/>
      <c r="J95" s="3"/>
      <c r="K95" s="3"/>
      <c r="L95" s="3"/>
      <c r="M95" s="3"/>
      <c r="N95" s="3"/>
      <c r="O95" s="3"/>
      <c r="P95" s="3"/>
      <c r="Q95" s="3"/>
      <c r="R95" s="3"/>
      <c r="S95" s="3"/>
      <c r="T95" s="3"/>
      <c r="U95" s="3"/>
      <c r="V95" s="3"/>
      <c r="W95" s="3"/>
      <c r="X95" s="3"/>
      <c r="Y95" s="3"/>
    </row>
    <row r="96" spans="1:25" ht="15.75" customHeight="1">
      <c r="A96" s="3"/>
      <c r="B96" s="3"/>
      <c r="C96" s="3"/>
      <c r="D96" s="3"/>
      <c r="E96" s="3"/>
      <c r="F96" s="3"/>
      <c r="G96" s="3"/>
      <c r="H96" s="3"/>
      <c r="I96" s="3"/>
      <c r="J96" s="3"/>
      <c r="K96" s="3"/>
      <c r="L96" s="3"/>
      <c r="M96" s="3"/>
      <c r="N96" s="3"/>
      <c r="O96" s="3"/>
      <c r="P96" s="3"/>
      <c r="Q96" s="3"/>
      <c r="R96" s="3"/>
      <c r="S96" s="3"/>
      <c r="T96" s="3"/>
      <c r="U96" s="3"/>
      <c r="V96" s="3"/>
      <c r="W96" s="3"/>
      <c r="X96" s="3"/>
      <c r="Y96" s="3"/>
    </row>
    <row r="97" spans="1:25" ht="15.75" customHeight="1">
      <c r="A97" s="3"/>
      <c r="B97" s="3"/>
      <c r="C97" s="3"/>
      <c r="D97" s="3"/>
      <c r="E97" s="3"/>
      <c r="F97" s="3"/>
      <c r="G97" s="3"/>
      <c r="H97" s="3"/>
      <c r="I97" s="3"/>
      <c r="J97" s="3"/>
      <c r="K97" s="3"/>
      <c r="L97" s="3"/>
      <c r="M97" s="3"/>
      <c r="N97" s="3"/>
      <c r="O97" s="3"/>
      <c r="P97" s="3"/>
      <c r="Q97" s="3"/>
      <c r="R97" s="3"/>
      <c r="S97" s="3"/>
      <c r="T97" s="3"/>
      <c r="U97" s="3"/>
      <c r="V97" s="3"/>
      <c r="W97" s="3"/>
      <c r="X97" s="3"/>
      <c r="Y97" s="3"/>
    </row>
    <row r="98" spans="1:25" ht="15.75" customHeight="1">
      <c r="A98" s="3"/>
      <c r="B98" s="3"/>
      <c r="C98" s="3"/>
      <c r="D98" s="3"/>
      <c r="E98" s="3"/>
      <c r="F98" s="3"/>
      <c r="G98" s="3"/>
      <c r="H98" s="3"/>
      <c r="I98" s="3"/>
      <c r="J98" s="3"/>
      <c r="K98" s="3"/>
      <c r="L98" s="3"/>
      <c r="M98" s="3"/>
      <c r="N98" s="3"/>
      <c r="O98" s="3"/>
      <c r="P98" s="3"/>
      <c r="Q98" s="3"/>
      <c r="R98" s="3"/>
      <c r="S98" s="3"/>
      <c r="T98" s="3"/>
      <c r="U98" s="3"/>
      <c r="V98" s="3"/>
      <c r="W98" s="3"/>
      <c r="X98" s="3"/>
      <c r="Y98" s="3"/>
    </row>
    <row r="99" spans="1:25" ht="15.75" customHeight="1">
      <c r="A99" s="3"/>
      <c r="B99" s="3"/>
      <c r="C99" s="3"/>
      <c r="D99" s="3"/>
      <c r="E99" s="3"/>
      <c r="F99" s="3"/>
      <c r="G99" s="3"/>
      <c r="H99" s="3"/>
      <c r="I99" s="3"/>
      <c r="J99" s="3"/>
      <c r="K99" s="3"/>
      <c r="L99" s="3"/>
      <c r="M99" s="3"/>
      <c r="N99" s="3"/>
      <c r="O99" s="3"/>
      <c r="P99" s="3"/>
      <c r="Q99" s="3"/>
      <c r="R99" s="3"/>
      <c r="S99" s="3"/>
      <c r="T99" s="3"/>
      <c r="U99" s="3"/>
      <c r="V99" s="3"/>
      <c r="W99" s="3"/>
      <c r="X99" s="3"/>
      <c r="Y99" s="3"/>
    </row>
    <row r="100" spans="1:25"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row>
    <row r="101" spans="1:25"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row>
    <row r="102" spans="1:25"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row>
    <row r="103" spans="1:25"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row>
    <row r="104" spans="1:25"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row>
    <row r="105" spans="1:25"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row>
    <row r="106" spans="1:25"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row>
    <row r="107" spans="1:25"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row>
    <row r="108" spans="1:25"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row>
    <row r="109" spans="1:25"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row>
    <row r="110" spans="1:25"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row>
    <row r="111" spans="1:25"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row>
    <row r="112" spans="1:25"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row>
    <row r="113" spans="1:25"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row>
    <row r="114" spans="1:25"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row>
    <row r="115" spans="1:25"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row>
    <row r="116" spans="1:25"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row>
    <row r="117" spans="1:25"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row>
    <row r="118" spans="1:25"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row>
    <row r="119" spans="1:25"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row>
    <row r="120" spans="1:25"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row>
    <row r="121" spans="1:25"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row>
    <row r="122" spans="1:25"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row>
    <row r="123" spans="1:25"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row>
    <row r="124" spans="1:25"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row>
    <row r="125" spans="1:25"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row>
    <row r="126" spans="1:25"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row>
    <row r="127" spans="1:25"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row>
    <row r="128" spans="1:25"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row>
    <row r="129" spans="1:25"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row>
    <row r="130" spans="1:25"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row>
    <row r="131" spans="1:25"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row>
    <row r="132" spans="1:25"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row>
    <row r="133" spans="1:25"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row>
    <row r="134" spans="1:25"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row>
    <row r="135" spans="1:25"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row>
    <row r="136" spans="1:25"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row>
    <row r="137" spans="1:25"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row>
    <row r="138" spans="1:25"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row>
    <row r="139" spans="1:25"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row>
    <row r="140" spans="1:25"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row>
    <row r="141" spans="1:25"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row>
    <row r="142" spans="1:25"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row>
    <row r="143" spans="1:25"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row>
    <row r="144" spans="1:25"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row>
    <row r="145" spans="1:25"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row>
    <row r="146" spans="1:25"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row>
    <row r="147" spans="1:25"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row>
    <row r="148" spans="1:25"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row>
    <row r="149" spans="1:25"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row>
    <row r="150" spans="1:25"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row>
    <row r="151" spans="1:25"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row>
    <row r="152" spans="1:25"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row>
    <row r="153" spans="1:25"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row>
    <row r="154" spans="1:25"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row>
    <row r="155" spans="1:25"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row>
    <row r="156" spans="1:25"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row>
    <row r="157" spans="1:25"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row>
    <row r="158" spans="1:25"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row>
    <row r="159" spans="1:25"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row>
    <row r="160" spans="1:25"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row>
    <row r="161" spans="1:25"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row>
    <row r="162" spans="1:25"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row>
    <row r="163" spans="1:25"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row>
    <row r="164" spans="1:25"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row>
    <row r="165" spans="1:25"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row>
    <row r="166" spans="1:25"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row>
    <row r="167" spans="1:25"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row>
    <row r="168" spans="1:25"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row>
    <row r="169" spans="1:25"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row>
    <row r="170" spans="1:25"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row>
    <row r="171" spans="1:25"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row>
    <row r="172" spans="1:25"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row>
    <row r="173" spans="1:25"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row>
    <row r="174" spans="1:25"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row>
    <row r="175" spans="1:25"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row>
    <row r="176" spans="1:25"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row>
    <row r="177" spans="1:25"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row>
    <row r="178" spans="1:25"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row>
    <row r="179" spans="1:25"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row>
    <row r="180" spans="1:25"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row>
    <row r="181" spans="1:25"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row>
    <row r="182" spans="1:25"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row>
    <row r="183" spans="1:25"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row>
    <row r="184" spans="1:25"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row>
    <row r="185" spans="1:25"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row>
    <row r="186" spans="1:25"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row>
    <row r="187" spans="1:25"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row>
    <row r="188" spans="1:25"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row>
    <row r="189" spans="1:25"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row>
    <row r="190" spans="1:25"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row>
    <row r="191" spans="1:25"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row>
    <row r="192" spans="1:25"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row>
    <row r="193" spans="1:25"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row>
    <row r="194" spans="1:25"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row>
    <row r="195" spans="1:25"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row>
    <row r="196" spans="1:25"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row>
    <row r="197" spans="1:25"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row>
    <row r="198" spans="1:25"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row>
    <row r="199" spans="1:25"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row>
    <row r="200" spans="1:25"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row>
    <row r="201" spans="1:25"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row>
    <row r="202" spans="1:25"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row>
    <row r="203" spans="1:25"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row>
    <row r="204" spans="1:25"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row>
    <row r="205" spans="1:2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row>
    <row r="206" spans="1:25"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row>
    <row r="207" spans="1:25"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row>
    <row r="208" spans="1:25"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row>
    <row r="209" spans="1:25"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row>
    <row r="210" spans="1:25"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row>
    <row r="211" spans="1:25"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row>
    <row r="212" spans="1:25"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row>
    <row r="213" spans="1:25"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row>
    <row r="214" spans="1:25"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row>
    <row r="215" spans="1:25"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row>
    <row r="216" spans="1:25"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row>
    <row r="217" spans="1:25"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row>
    <row r="218" spans="1:25"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row>
    <row r="219" spans="1:25"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row>
    <row r="220" spans="1:25"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row>
    <row r="221" spans="1:25"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row>
    <row r="222" spans="1:25"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row>
    <row r="223" spans="1:25"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row>
    <row r="224" spans="1:25"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row>
    <row r="225" spans="1:25"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row>
    <row r="226" spans="1:25"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row>
    <row r="227" spans="1:25"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row>
    <row r="228" spans="1:25"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row>
    <row r="229" spans="1:25"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row>
    <row r="230" spans="1:25"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row>
    <row r="231" spans="1:25"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row>
    <row r="232" spans="1:25"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row>
    <row r="233" spans="1:25"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row>
    <row r="234" spans="1:25"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row>
    <row r="235" spans="1:25"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row>
    <row r="236" spans="1:25"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row>
    <row r="237" spans="1:25"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row>
    <row r="238" spans="1:25"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row>
    <row r="239" spans="1:25"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row>
    <row r="240" spans="1:25"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row>
    <row r="241" spans="1:25"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row>
    <row r="242" spans="1:25"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row>
    <row r="243" spans="1:25"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row>
    <row r="244" spans="1:25"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row>
    <row r="245" spans="1:25"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row>
    <row r="246" spans="1:25"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row>
    <row r="247" spans="1:25"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row>
    <row r="248" spans="1:25"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row>
    <row r="249" spans="1:25"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row>
    <row r="250" spans="1:25"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row>
    <row r="251" spans="1:25"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row>
    <row r="252" spans="1:25"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row>
    <row r="253" spans="1:25"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row>
    <row r="254" spans="1:25"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row>
    <row r="255" spans="1:25"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row>
    <row r="256" spans="1:25"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row>
    <row r="257" spans="1:25"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row>
    <row r="258" spans="1:25"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row>
    <row r="259" spans="1:25"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row>
    <row r="260" spans="1:25"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row>
    <row r="261" spans="1:25"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row>
    <row r="262" spans="1:25"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row>
    <row r="263" spans="1:25"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row>
    <row r="264" spans="1:25"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row>
    <row r="265" spans="1:25"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row>
    <row r="266" spans="1:25" ht="15.75" customHeight="1"/>
    <row r="267" spans="1:25" ht="15.75" customHeight="1"/>
    <row r="268" spans="1:25" ht="15.75" customHeight="1"/>
    <row r="269" spans="1:25" ht="15.75" customHeight="1"/>
    <row r="270" spans="1:25" ht="15.75" customHeight="1"/>
    <row r="271" spans="1:25" ht="15.75" customHeight="1"/>
    <row r="272" spans="1:25"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r:id="rId1"/>
  <ignoredErrors>
    <ignoredError sqref="E50" formula="1"/>
  </ignoredError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I701"/>
  <sheetViews>
    <sheetView topLeftCell="A473" zoomScale="80" zoomScaleNormal="80" workbookViewId="0">
      <selection activeCell="C492" sqref="C492:AO501"/>
    </sheetView>
  </sheetViews>
  <sheetFormatPr baseColWidth="10" defaultColWidth="12.625" defaultRowHeight="15" customHeight="1"/>
  <cols>
    <col min="1" max="1" width="56.25" customWidth="1"/>
    <col min="2" max="2" width="34.625" customWidth="1"/>
    <col min="3" max="3" width="16.75" customWidth="1"/>
    <col min="4" max="4" width="14.5" customWidth="1"/>
    <col min="5" max="5" width="17.375" customWidth="1"/>
    <col min="6" max="6" width="16.75" customWidth="1"/>
    <col min="7" max="7" width="14.5" customWidth="1"/>
    <col min="8" max="8" width="15.875" customWidth="1"/>
    <col min="9" max="9" width="16.75" customWidth="1"/>
    <col min="10" max="10" width="14.5" customWidth="1"/>
    <col min="11" max="11" width="15.875" customWidth="1"/>
    <col min="12" max="12" width="16.75" customWidth="1"/>
    <col min="13" max="13" width="14.5" customWidth="1"/>
    <col min="14" max="14" width="15.875" customWidth="1"/>
    <col min="15" max="15" width="16.75" customWidth="1"/>
    <col min="16" max="16" width="14.5" customWidth="1"/>
    <col min="17" max="17" width="15.875" customWidth="1"/>
    <col min="18" max="18" width="16.75" customWidth="1"/>
    <col min="19" max="19" width="14.5" customWidth="1"/>
    <col min="20" max="20" width="15.875" customWidth="1"/>
    <col min="21" max="21" width="16.75" customWidth="1"/>
    <col min="22" max="22" width="14.5" customWidth="1"/>
    <col min="23" max="23" width="15.875" customWidth="1"/>
    <col min="24" max="24" width="16.75" customWidth="1"/>
    <col min="25" max="25" width="14.5" customWidth="1"/>
    <col min="26" max="26" width="15.875" customWidth="1"/>
    <col min="27" max="27" width="16.75" customWidth="1"/>
    <col min="28" max="28" width="14.5" customWidth="1"/>
    <col min="29" max="29" width="15.875" customWidth="1"/>
    <col min="30" max="30" width="16.75" customWidth="1"/>
    <col min="31" max="31" width="14.5" customWidth="1"/>
    <col min="32" max="32" width="15.875" customWidth="1"/>
    <col min="33" max="33" width="16.75" customWidth="1"/>
    <col min="34" max="34" width="14.5" customWidth="1"/>
    <col min="35" max="35" width="15.875" customWidth="1"/>
    <col min="36" max="36" width="16.75" customWidth="1"/>
    <col min="37" max="37" width="14.5" customWidth="1"/>
    <col min="38" max="38" width="15.875" customWidth="1"/>
    <col min="39" max="39" width="16.75" customWidth="1"/>
    <col min="40" max="40" width="14.5" customWidth="1"/>
    <col min="41" max="41" width="15.875" customWidth="1"/>
    <col min="42" max="61" width="11" customWidth="1"/>
  </cols>
  <sheetData>
    <row r="1" spans="1:61" ht="41.25" customHeight="1">
      <c r="A1" s="33"/>
      <c r="B1" s="788" t="str">
        <f>"Budget 2024 Mensuel Révisé"&amp;" "&amp;Parametres!$B$1</f>
        <v>Budget 2024 Mensuel Révisé Hyundai</v>
      </c>
      <c r="C1" s="789"/>
      <c r="D1" s="789"/>
      <c r="E1" s="789"/>
      <c r="F1" s="789"/>
      <c r="G1" s="789"/>
      <c r="H1" s="789"/>
      <c r="I1" s="789"/>
      <c r="J1" s="789"/>
      <c r="K1" s="789"/>
      <c r="L1" s="789"/>
      <c r="M1" s="789"/>
      <c r="N1" s="789"/>
      <c r="O1" s="789"/>
      <c r="P1" s="789"/>
      <c r="Q1" s="789"/>
      <c r="R1" s="789"/>
      <c r="S1" s="789"/>
      <c r="T1" s="789"/>
      <c r="U1" s="789"/>
      <c r="V1" s="789"/>
      <c r="W1" s="789"/>
      <c r="X1" s="789"/>
      <c r="Y1" s="789"/>
      <c r="Z1" s="789"/>
      <c r="AA1" s="789"/>
      <c r="AB1" s="789"/>
      <c r="AC1" s="789"/>
      <c r="AD1" s="789"/>
      <c r="AE1" s="789"/>
      <c r="AF1" s="789"/>
      <c r="AG1" s="789"/>
      <c r="AH1" s="789"/>
      <c r="AI1" s="789"/>
      <c r="AJ1" s="789"/>
      <c r="AK1" s="789"/>
      <c r="AL1" s="789"/>
      <c r="AM1" s="789"/>
      <c r="AN1" s="789"/>
      <c r="AO1" s="789"/>
      <c r="AP1" s="3"/>
      <c r="AQ1" s="3"/>
      <c r="AR1" s="3"/>
      <c r="AS1" s="3"/>
      <c r="AT1" s="3"/>
      <c r="AU1" s="3"/>
      <c r="AV1" s="3"/>
      <c r="AW1" s="3"/>
      <c r="AX1" s="3"/>
      <c r="AY1" s="3"/>
      <c r="AZ1" s="3"/>
      <c r="BA1" s="3"/>
      <c r="BB1" s="3"/>
      <c r="BC1" s="3"/>
      <c r="BD1" s="3"/>
      <c r="BE1" s="3"/>
      <c r="BF1" s="3"/>
      <c r="BG1" s="3"/>
      <c r="BH1" s="3"/>
      <c r="BI1" s="3"/>
    </row>
    <row r="2" spans="1:61" ht="41.25" customHeight="1">
      <c r="A2" s="33"/>
      <c r="B2" s="34" t="s">
        <v>2</v>
      </c>
      <c r="C2" s="35"/>
      <c r="D2" s="35"/>
      <c r="E2" s="35"/>
      <c r="F2" s="35" t="str">
        <f>+IF(Parametres!$B$3=F$6,"X","")</f>
        <v/>
      </c>
      <c r="G2" s="35" t="str">
        <f>+IF(Parametres!$B$3=F$6,"O","")</f>
        <v/>
      </c>
      <c r="H2" s="35" t="str">
        <f>+IF(Parametres!$B$3=F$6,"U","")</f>
        <v/>
      </c>
      <c r="I2" s="35" t="str">
        <f>+IF(Parametres!$B$3=I$6,"X","")</f>
        <v>X</v>
      </c>
      <c r="J2" s="35" t="str">
        <f>+IF(Parametres!$B$3=I$6,"O","")</f>
        <v>O</v>
      </c>
      <c r="K2" s="35" t="str">
        <f>+IF(Parametres!$B$3=I$6,"U","")</f>
        <v>U</v>
      </c>
      <c r="L2" s="35" t="str">
        <f>+IF(Parametres!$B$3=L$6,"X","")</f>
        <v/>
      </c>
      <c r="M2" s="35" t="str">
        <f>+IF(Parametres!$B$3=L$6,"O","")</f>
        <v/>
      </c>
      <c r="N2" s="35" t="str">
        <f>+IF(Parametres!$B$3=L$6,"U","")</f>
        <v/>
      </c>
      <c r="O2" s="35" t="str">
        <f>+IF(Parametres!$B$3=O$6,"X","")</f>
        <v/>
      </c>
      <c r="P2" s="35" t="str">
        <f>+IF(Parametres!$B$3=O$6,"O","")</f>
        <v/>
      </c>
      <c r="Q2" s="35" t="str">
        <f>+IF(Parametres!$B$3=O$6,"U","")</f>
        <v/>
      </c>
      <c r="R2" s="35" t="str">
        <f>+IF(Parametres!$B$3=R$6,"X","")</f>
        <v/>
      </c>
      <c r="S2" s="35" t="str">
        <f>+IF(Parametres!$B$3=R$6,"O","")</f>
        <v/>
      </c>
      <c r="T2" s="35" t="str">
        <f>+IF(Parametres!$B$3=R$6,"U","")</f>
        <v/>
      </c>
      <c r="U2" s="35" t="str">
        <f>+IF(Parametres!$B$3=U$6,"X","")</f>
        <v/>
      </c>
      <c r="V2" s="35" t="str">
        <f>+IF(Parametres!$B$3=U$6,"O","")</f>
        <v/>
      </c>
      <c r="W2" s="35" t="str">
        <f>+IF(Parametres!$B$3=U$6,"U","")</f>
        <v/>
      </c>
      <c r="X2" s="35" t="str">
        <f>+IF(Parametres!$B$3=X$6,"X","")</f>
        <v/>
      </c>
      <c r="Y2" s="35" t="str">
        <f>+IF(Parametres!$B$3=X$6,"O","")</f>
        <v/>
      </c>
      <c r="Z2" s="35" t="str">
        <f>+IF(Parametres!$B$3=X$6,"U","")</f>
        <v/>
      </c>
      <c r="AA2" s="35" t="str">
        <f>+IF(Parametres!$B$3=AA$6,"X","")</f>
        <v/>
      </c>
      <c r="AB2" s="35" t="str">
        <f>+IF(Parametres!$B$3=AA$6,"O","")</f>
        <v/>
      </c>
      <c r="AC2" s="35" t="str">
        <f>+IF(Parametres!$B$3=AA$6,"U","")</f>
        <v/>
      </c>
      <c r="AD2" s="35" t="str">
        <f>+IF(Parametres!$B$3=AD$6,"X","")</f>
        <v/>
      </c>
      <c r="AE2" s="35" t="str">
        <f>+IF(Parametres!$B$3=AD$6,"O","")</f>
        <v/>
      </c>
      <c r="AF2" s="35" t="str">
        <f>+IF(Parametres!$B$3=AD$6,"U","")</f>
        <v/>
      </c>
      <c r="AG2" s="35" t="str">
        <f>+IF(Parametres!$B$3=AG$6,"X","")</f>
        <v/>
      </c>
      <c r="AH2" s="35" t="str">
        <f>+IF(Parametres!$B$3=AG$6,"O","")</f>
        <v/>
      </c>
      <c r="AI2" s="35" t="str">
        <f>+IF(Parametres!$B$3=AG$6,"U","")</f>
        <v/>
      </c>
      <c r="AJ2" s="35" t="str">
        <f>+IF(Parametres!$B$3=AJ$6,"X","")</f>
        <v/>
      </c>
      <c r="AK2" s="35" t="str">
        <f>+IF(Parametres!$B$3=AJ$6,"O","")</f>
        <v/>
      </c>
      <c r="AL2" s="35" t="str">
        <f>+IF(Parametres!$B$3=AJ$6,"U","")</f>
        <v/>
      </c>
      <c r="AM2" s="35" t="str">
        <f>+IF(Parametres!$B$3=AM$6,"X","")</f>
        <v/>
      </c>
      <c r="AN2" s="35" t="str">
        <f>+IF(Parametres!$B$3=AM$6,"O","")</f>
        <v/>
      </c>
      <c r="AO2" s="35" t="str">
        <f>+IF(Parametres!$B$3=AM$6,"U","")</f>
        <v/>
      </c>
      <c r="AP2" s="3"/>
      <c r="AQ2" s="3"/>
      <c r="AR2" s="3"/>
      <c r="AS2" s="3"/>
      <c r="AT2" s="3"/>
      <c r="AU2" s="3"/>
      <c r="AV2" s="3"/>
      <c r="AW2" s="3"/>
      <c r="AX2" s="3"/>
      <c r="AY2" s="3"/>
      <c r="AZ2" s="3"/>
      <c r="BA2" s="3"/>
      <c r="BB2" s="3"/>
      <c r="BC2" s="3"/>
      <c r="BD2" s="3"/>
      <c r="BE2" s="3"/>
      <c r="BF2" s="3"/>
      <c r="BG2" s="3"/>
      <c r="BH2" s="3"/>
      <c r="BI2" s="3"/>
    </row>
    <row r="3" spans="1:61" ht="45" customHeight="1">
      <c r="A3" s="33"/>
      <c r="B3" s="34" t="s">
        <v>3</v>
      </c>
      <c r="C3" s="9"/>
      <c r="D3" s="9"/>
      <c r="E3" s="9"/>
      <c r="F3" s="9" t="str">
        <f>+IF(VLOOKUP(F$6,Parametres!$K$3:$N$14,4,0)="X","X","")</f>
        <v>X</v>
      </c>
      <c r="G3" s="9" t="str">
        <f>+IF(VLOOKUP(F$6,Parametres!$K$3:$N$14,4,0)="X","O","")</f>
        <v>O</v>
      </c>
      <c r="H3" s="9" t="str">
        <f>+IF(VLOOKUP(F$6,Parametres!$K$3:$N$14,4,0)="X","U","")</f>
        <v>U</v>
      </c>
      <c r="I3" s="9" t="str">
        <f>+IF(VLOOKUP(I$6,Parametres!$K$3:$N$14,4,0)="X","X","")</f>
        <v>X</v>
      </c>
      <c r="J3" s="9" t="str">
        <f>+IF(VLOOKUP(I$6,Parametres!$K$3:$N$14,4,0)="X","O","")</f>
        <v>O</v>
      </c>
      <c r="K3" s="9" t="str">
        <f>+IF(VLOOKUP(I$6,Parametres!$K$3:$N$14,4,0)="X","U","")</f>
        <v>U</v>
      </c>
      <c r="L3" s="9" t="str">
        <f>+IF(VLOOKUP(L$6,Parametres!$K$3:$N$14,4,0)="X","X","")</f>
        <v/>
      </c>
      <c r="M3" s="9" t="str">
        <f>+IF(VLOOKUP(L$6,Parametres!$K$3:$N$14,4,0)="X","O","")</f>
        <v/>
      </c>
      <c r="N3" s="9" t="str">
        <f>+IF(VLOOKUP(L$6,Parametres!$K$3:$N$14,4,0)="X","U","")</f>
        <v/>
      </c>
      <c r="O3" s="9" t="str">
        <f>+IF(VLOOKUP(O$6,Parametres!$K$3:$N$14,4,0)="X","X","")</f>
        <v/>
      </c>
      <c r="P3" s="9" t="str">
        <f>+IF(VLOOKUP(O$6,Parametres!$K$3:$N$14,4,0)="X","O","")</f>
        <v/>
      </c>
      <c r="Q3" s="9" t="str">
        <f>+IF(VLOOKUP(O$6,Parametres!$K$3:$N$14,4,0)="X","U","")</f>
        <v/>
      </c>
      <c r="R3" s="9" t="str">
        <f>+IF(VLOOKUP(R$6,Parametres!$K$3:$N$14,4,0)="X","X","")</f>
        <v/>
      </c>
      <c r="S3" s="9" t="str">
        <f>+IF(VLOOKUP(R$6,Parametres!$K$3:$N$14,4,0)="X","O","")</f>
        <v/>
      </c>
      <c r="T3" s="9" t="str">
        <f>+IF(VLOOKUP(R$6,Parametres!$K$3:$N$14,4,0)="X","U","")</f>
        <v/>
      </c>
      <c r="U3" s="9" t="str">
        <f>+IF(VLOOKUP(U$6,Parametres!$K$3:$N$14,4,0)="X","X","")</f>
        <v/>
      </c>
      <c r="V3" s="9" t="str">
        <f>+IF(VLOOKUP(U$6,Parametres!$K$3:$N$14,4,0)="X","O","")</f>
        <v/>
      </c>
      <c r="W3" s="9" t="str">
        <f>+IF(VLOOKUP(U$6,Parametres!$K$3:$N$14,4,0)="X","U","")</f>
        <v/>
      </c>
      <c r="X3" s="9" t="str">
        <f>+IF(VLOOKUP(X$6,Parametres!$K$3:$N$14,4,0)="X","X","")</f>
        <v/>
      </c>
      <c r="Y3" s="9" t="str">
        <f>+IF(VLOOKUP(X$6,Parametres!$K$3:$N$14,4,0)="X","O","")</f>
        <v/>
      </c>
      <c r="Z3" s="9" t="str">
        <f>+IF(VLOOKUP(X$6,Parametres!$K$3:$N$14,4,0)="X","U","")</f>
        <v/>
      </c>
      <c r="AA3" s="9" t="str">
        <f>+IF(VLOOKUP(AA$6,Parametres!$K$3:$N$14,4,0)="X","X","")</f>
        <v/>
      </c>
      <c r="AB3" s="9" t="str">
        <f>+IF(VLOOKUP(AA$6,Parametres!$K$3:$N$14,4,0)="X","O","")</f>
        <v/>
      </c>
      <c r="AC3" s="9" t="str">
        <f>+IF(VLOOKUP(AA$6,Parametres!$K$3:$N$14,4,0)="X","U","")</f>
        <v/>
      </c>
      <c r="AD3" s="9" t="str">
        <f>+IF(VLOOKUP(AD$6,Parametres!$K$3:$N$14,4,0)="X","X","")</f>
        <v/>
      </c>
      <c r="AE3" s="9" t="str">
        <f>+IF(VLOOKUP(AD$6,Parametres!$K$3:$N$14,4,0)="X","O","")</f>
        <v/>
      </c>
      <c r="AF3" s="9" t="str">
        <f>+IF(VLOOKUP(AD$6,Parametres!$K$3:$N$14,4,0)="X","U","")</f>
        <v/>
      </c>
      <c r="AG3" s="9" t="str">
        <f>+IF(VLOOKUP(AG$6,Parametres!$K$3:$N$14,4,0)="X","X","")</f>
        <v/>
      </c>
      <c r="AH3" s="9" t="str">
        <f>+IF(VLOOKUP(AG$6,Parametres!$K$3:$N$14,4,0)="X","O","")</f>
        <v/>
      </c>
      <c r="AI3" s="9" t="str">
        <f>+IF(VLOOKUP(AG$6,Parametres!$K$3:$N$14,4,0)="X","U","")</f>
        <v/>
      </c>
      <c r="AJ3" s="9" t="str">
        <f>+IF(VLOOKUP(AJ$6,Parametres!$K$3:$N$14,4,0)="X","X","")</f>
        <v/>
      </c>
      <c r="AK3" s="9" t="str">
        <f>+IF(VLOOKUP(AJ$6,Parametres!$K$3:$N$14,4,0)="X","O","")</f>
        <v/>
      </c>
      <c r="AL3" s="9" t="str">
        <f>+IF(VLOOKUP(AJ$6,Parametres!$K$3:$N$14,4,0)="X","U","")</f>
        <v/>
      </c>
      <c r="AM3" s="9" t="str">
        <f>+IF(VLOOKUP(AM$6,Parametres!$K$3:$N$14,4,0)="X","X","")</f>
        <v/>
      </c>
      <c r="AN3" s="9" t="str">
        <f>+IF(VLOOKUP(AM$6,Parametres!$K$3:$N$14,4,0)="X","O","")</f>
        <v/>
      </c>
      <c r="AO3" s="9" t="str">
        <f>+IF(VLOOKUP(AM$6,Parametres!$K$3:$N$14,4,0)="X","U","")</f>
        <v/>
      </c>
      <c r="AP3" s="3"/>
      <c r="AQ3" s="3"/>
      <c r="AR3" s="3"/>
      <c r="AS3" s="3"/>
      <c r="AT3" s="3"/>
      <c r="AU3" s="3"/>
      <c r="AV3" s="3"/>
      <c r="AW3" s="3"/>
      <c r="AX3" s="3"/>
      <c r="AY3" s="3"/>
      <c r="AZ3" s="3"/>
      <c r="BA3" s="3"/>
      <c r="BB3" s="3"/>
      <c r="BC3" s="3"/>
      <c r="BD3" s="3"/>
      <c r="BE3" s="3"/>
      <c r="BF3" s="3"/>
      <c r="BG3" s="3"/>
      <c r="BH3" s="3"/>
      <c r="BI3" s="3"/>
    </row>
    <row r="4" spans="1:61" ht="35.25">
      <c r="A4" s="9"/>
      <c r="B4" s="9" t="s">
        <v>1108</v>
      </c>
      <c r="C4" s="9" t="s">
        <v>88</v>
      </c>
      <c r="AP4" s="36"/>
      <c r="AQ4" s="36"/>
      <c r="AR4" s="36"/>
      <c r="AS4" s="36"/>
      <c r="AT4" s="36"/>
      <c r="AU4" s="36"/>
      <c r="AV4" s="36"/>
      <c r="AW4" s="36"/>
      <c r="AX4" s="36"/>
      <c r="AY4" s="36"/>
      <c r="AZ4" s="36"/>
      <c r="BA4" s="36"/>
      <c r="BB4" s="36"/>
      <c r="BC4" s="36"/>
      <c r="BD4" s="36"/>
      <c r="BE4" s="36"/>
      <c r="BF4" s="36"/>
      <c r="BG4" s="36"/>
      <c r="BH4" s="36"/>
      <c r="BI4" s="36"/>
    </row>
    <row r="5" spans="1:61" ht="15" customHeight="1">
      <c r="A5" s="33"/>
      <c r="B5" s="37"/>
      <c r="C5" s="38"/>
      <c r="D5" s="38"/>
      <c r="E5" s="38"/>
      <c r="F5" s="38"/>
      <c r="G5" s="38"/>
      <c r="H5" s="38"/>
      <c r="I5" s="38"/>
      <c r="J5" s="38"/>
      <c r="K5" s="38"/>
      <c r="L5" s="38"/>
      <c r="M5" s="38"/>
      <c r="N5" s="38"/>
      <c r="O5" s="38"/>
      <c r="P5" s="38"/>
      <c r="Q5" s="38"/>
      <c r="R5" s="38"/>
      <c r="S5" s="38"/>
      <c r="T5" s="38"/>
      <c r="U5" s="38"/>
      <c r="V5" s="38"/>
      <c r="W5" s="38"/>
      <c r="X5" s="38"/>
      <c r="Y5" s="38"/>
      <c r="Z5" s="38"/>
      <c r="AA5" s="38"/>
      <c r="AB5" s="38"/>
      <c r="AC5" s="38"/>
      <c r="AD5" s="38"/>
      <c r="AE5" s="38"/>
      <c r="AF5" s="38"/>
      <c r="AG5" s="38"/>
      <c r="AH5" s="38"/>
      <c r="AI5" s="38"/>
      <c r="AJ5" s="38"/>
      <c r="AK5" s="38"/>
      <c r="AL5" s="38"/>
      <c r="AM5" s="38"/>
      <c r="AN5" s="38"/>
      <c r="AO5" s="38"/>
      <c r="AP5" s="38"/>
      <c r="AQ5" s="38"/>
      <c r="AR5" s="38"/>
      <c r="AS5" s="38"/>
      <c r="AT5" s="38"/>
      <c r="AU5" s="38"/>
      <c r="AV5" s="38"/>
      <c r="AW5" s="38"/>
      <c r="AX5" s="38"/>
      <c r="AY5" s="38"/>
      <c r="AZ5" s="38"/>
      <c r="BA5" s="38"/>
      <c r="BB5" s="38"/>
      <c r="BC5" s="38"/>
      <c r="BD5" s="38"/>
      <c r="BE5" s="38"/>
      <c r="BF5" s="38"/>
      <c r="BG5" s="38"/>
      <c r="BH5" s="38"/>
      <c r="BI5" s="38"/>
    </row>
    <row r="6" spans="1:61" ht="20.25">
      <c r="A6" s="39"/>
      <c r="B6" s="785" t="s">
        <v>2</v>
      </c>
      <c r="C6" s="1043" t="s">
        <v>1114</v>
      </c>
      <c r="D6" s="1044"/>
      <c r="E6" s="1045"/>
      <c r="F6" s="785" t="s">
        <v>6</v>
      </c>
      <c r="G6" s="786"/>
      <c r="H6" s="787"/>
      <c r="I6" s="785" t="s">
        <v>8</v>
      </c>
      <c r="J6" s="786"/>
      <c r="K6" s="787"/>
      <c r="L6" s="785" t="s">
        <v>9</v>
      </c>
      <c r="M6" s="786"/>
      <c r="N6" s="787"/>
      <c r="O6" s="785" t="s">
        <v>10</v>
      </c>
      <c r="P6" s="786"/>
      <c r="Q6" s="787"/>
      <c r="R6" s="785" t="s">
        <v>11</v>
      </c>
      <c r="S6" s="786"/>
      <c r="T6" s="787"/>
      <c r="U6" s="785" t="s">
        <v>12</v>
      </c>
      <c r="V6" s="786"/>
      <c r="W6" s="787"/>
      <c r="X6" s="785" t="s">
        <v>14</v>
      </c>
      <c r="Y6" s="786"/>
      <c r="Z6" s="787"/>
      <c r="AA6" s="785" t="s">
        <v>15</v>
      </c>
      <c r="AB6" s="786"/>
      <c r="AC6" s="787"/>
      <c r="AD6" s="785" t="s">
        <v>17</v>
      </c>
      <c r="AE6" s="786"/>
      <c r="AF6" s="787"/>
      <c r="AG6" s="785" t="s">
        <v>18</v>
      </c>
      <c r="AH6" s="786"/>
      <c r="AI6" s="787"/>
      <c r="AJ6" s="785" t="s">
        <v>19</v>
      </c>
      <c r="AK6" s="786"/>
      <c r="AL6" s="787"/>
      <c r="AM6" s="785" t="s">
        <v>5</v>
      </c>
      <c r="AN6" s="786"/>
      <c r="AO6" s="787"/>
      <c r="AP6" s="41"/>
      <c r="AQ6" s="41"/>
      <c r="AR6" s="41"/>
      <c r="AS6" s="41"/>
      <c r="AT6" s="41"/>
      <c r="AU6" s="41"/>
      <c r="AV6" s="41"/>
      <c r="AW6" s="41"/>
      <c r="AX6" s="41"/>
      <c r="AY6" s="41"/>
      <c r="AZ6" s="41"/>
      <c r="BA6" s="41"/>
      <c r="BB6" s="41"/>
      <c r="BC6" s="41"/>
      <c r="BD6" s="41"/>
      <c r="BE6" s="41"/>
      <c r="BF6" s="41"/>
      <c r="BG6" s="41"/>
      <c r="BH6" s="41"/>
      <c r="BI6" s="41"/>
    </row>
    <row r="7" spans="1:61" ht="20.25">
      <c r="A7" s="39"/>
      <c r="B7" s="890"/>
      <c r="C7" s="606" t="s">
        <v>89</v>
      </c>
      <c r="D7" s="607" t="s">
        <v>90</v>
      </c>
      <c r="E7" s="608" t="s">
        <v>91</v>
      </c>
      <c r="F7" s="606" t="s">
        <v>89</v>
      </c>
      <c r="G7" s="607" t="s">
        <v>90</v>
      </c>
      <c r="H7" s="608" t="s">
        <v>91</v>
      </c>
      <c r="I7" s="606" t="s">
        <v>89</v>
      </c>
      <c r="J7" s="607" t="s">
        <v>90</v>
      </c>
      <c r="K7" s="608" t="s">
        <v>91</v>
      </c>
      <c r="L7" s="606" t="s">
        <v>89</v>
      </c>
      <c r="M7" s="607" t="s">
        <v>90</v>
      </c>
      <c r="N7" s="608" t="s">
        <v>91</v>
      </c>
      <c r="O7" s="606" t="s">
        <v>89</v>
      </c>
      <c r="P7" s="607" t="s">
        <v>90</v>
      </c>
      <c r="Q7" s="608" t="s">
        <v>91</v>
      </c>
      <c r="R7" s="606" t="s">
        <v>89</v>
      </c>
      <c r="S7" s="607" t="s">
        <v>90</v>
      </c>
      <c r="T7" s="608" t="s">
        <v>91</v>
      </c>
      <c r="U7" s="606" t="s">
        <v>89</v>
      </c>
      <c r="V7" s="607" t="s">
        <v>90</v>
      </c>
      <c r="W7" s="608" t="s">
        <v>91</v>
      </c>
      <c r="X7" s="606" t="s">
        <v>89</v>
      </c>
      <c r="Y7" s="607" t="s">
        <v>90</v>
      </c>
      <c r="Z7" s="608" t="s">
        <v>91</v>
      </c>
      <c r="AA7" s="606" t="s">
        <v>89</v>
      </c>
      <c r="AB7" s="607" t="s">
        <v>90</v>
      </c>
      <c r="AC7" s="608" t="s">
        <v>91</v>
      </c>
      <c r="AD7" s="606" t="s">
        <v>89</v>
      </c>
      <c r="AE7" s="607" t="s">
        <v>90</v>
      </c>
      <c r="AF7" s="608" t="s">
        <v>91</v>
      </c>
      <c r="AG7" s="606" t="s">
        <v>89</v>
      </c>
      <c r="AH7" s="607" t="s">
        <v>90</v>
      </c>
      <c r="AI7" s="608" t="s">
        <v>91</v>
      </c>
      <c r="AJ7" s="606" t="s">
        <v>89</v>
      </c>
      <c r="AK7" s="607" t="s">
        <v>90</v>
      </c>
      <c r="AL7" s="608" t="s">
        <v>91</v>
      </c>
      <c r="AM7" s="606" t="s">
        <v>89</v>
      </c>
      <c r="AN7" s="607" t="s">
        <v>90</v>
      </c>
      <c r="AO7" s="608" t="s">
        <v>91</v>
      </c>
      <c r="AP7" s="41"/>
      <c r="AQ7" s="41"/>
      <c r="AR7" s="41"/>
      <c r="AS7" s="41"/>
      <c r="AT7" s="41"/>
      <c r="AU7" s="41"/>
      <c r="AV7" s="41"/>
      <c r="AW7" s="41"/>
      <c r="AX7" s="41"/>
      <c r="AY7" s="41"/>
      <c r="AZ7" s="41"/>
      <c r="BA7" s="41"/>
      <c r="BB7" s="41"/>
      <c r="BC7" s="41"/>
      <c r="BD7" s="41"/>
      <c r="BE7" s="41"/>
      <c r="BF7" s="41"/>
      <c r="BG7" s="41"/>
      <c r="BH7" s="41"/>
      <c r="BI7" s="41"/>
    </row>
    <row r="8" spans="1:61" ht="20.25">
      <c r="A8" s="39" t="str">
        <f t="shared" ref="A8:A88" si="0">+$C$4&amp;B8</f>
        <v>Véhicules neufsVentes nettes</v>
      </c>
      <c r="B8" s="644" t="s">
        <v>92</v>
      </c>
      <c r="C8" s="609"/>
      <c r="D8" s="610"/>
      <c r="E8" s="611"/>
      <c r="F8" s="609"/>
      <c r="G8" s="610"/>
      <c r="H8" s="612"/>
      <c r="I8" s="609"/>
      <c r="J8" s="610"/>
      <c r="K8" s="612"/>
      <c r="L8" s="609"/>
      <c r="M8" s="610"/>
      <c r="N8" s="612"/>
      <c r="O8" s="609"/>
      <c r="P8" s="610"/>
      <c r="Q8" s="612"/>
      <c r="R8" s="609"/>
      <c r="S8" s="610"/>
      <c r="T8" s="612"/>
      <c r="U8" s="609"/>
      <c r="V8" s="610"/>
      <c r="W8" s="612"/>
      <c r="X8" s="609"/>
      <c r="Y8" s="610"/>
      <c r="Z8" s="612"/>
      <c r="AA8" s="609"/>
      <c r="AB8" s="610"/>
      <c r="AC8" s="612"/>
      <c r="AD8" s="609"/>
      <c r="AE8" s="610"/>
      <c r="AF8" s="612"/>
      <c r="AG8" s="609"/>
      <c r="AH8" s="610"/>
      <c r="AI8" s="612"/>
      <c r="AJ8" s="609"/>
      <c r="AK8" s="610"/>
      <c r="AL8" s="612"/>
      <c r="AM8" s="609"/>
      <c r="AN8" s="610"/>
      <c r="AO8" s="612"/>
      <c r="AP8" s="41"/>
      <c r="AQ8" s="41"/>
      <c r="AR8" s="41"/>
      <c r="AS8" s="41"/>
      <c r="AT8" s="41"/>
      <c r="AU8" s="41"/>
      <c r="AV8" s="41"/>
      <c r="AW8" s="41"/>
      <c r="AX8" s="41"/>
      <c r="AY8" s="41"/>
      <c r="AZ8" s="41"/>
      <c r="BA8" s="41"/>
      <c r="BB8" s="41"/>
      <c r="BC8" s="41"/>
      <c r="BD8" s="41"/>
      <c r="BE8" s="41"/>
      <c r="BF8" s="41"/>
      <c r="BG8" s="41"/>
      <c r="BH8" s="41"/>
      <c r="BI8" s="41"/>
    </row>
    <row r="9" spans="1:61" ht="20.25">
      <c r="A9" s="39" t="str">
        <f t="shared" si="0"/>
        <v>Véhicules neufsAutos détail</v>
      </c>
      <c r="B9" s="618" t="s">
        <v>93</v>
      </c>
      <c r="C9" s="613"/>
      <c r="D9" s="614"/>
      <c r="E9" s="615"/>
      <c r="F9" s="616"/>
      <c r="G9" s="614"/>
      <c r="H9" s="617"/>
      <c r="I9" s="616"/>
      <c r="J9" s="614"/>
      <c r="K9" s="617"/>
      <c r="L9" s="616"/>
      <c r="M9" s="614"/>
      <c r="N9" s="617"/>
      <c r="O9" s="616"/>
      <c r="P9" s="614"/>
      <c r="Q9" s="617"/>
      <c r="R9" s="616"/>
      <c r="S9" s="614"/>
      <c r="T9" s="617"/>
      <c r="U9" s="616"/>
      <c r="V9" s="614"/>
      <c r="W9" s="617"/>
      <c r="X9" s="616"/>
      <c r="Y9" s="614"/>
      <c r="Z9" s="617"/>
      <c r="AA9" s="616"/>
      <c r="AB9" s="614"/>
      <c r="AC9" s="617"/>
      <c r="AD9" s="616"/>
      <c r="AE9" s="614"/>
      <c r="AF9" s="617"/>
      <c r="AG9" s="616"/>
      <c r="AH9" s="614"/>
      <c r="AI9" s="617"/>
      <c r="AJ9" s="616"/>
      <c r="AK9" s="614"/>
      <c r="AL9" s="617"/>
      <c r="AM9" s="616"/>
      <c r="AN9" s="614"/>
      <c r="AO9" s="617"/>
      <c r="AP9" s="41"/>
      <c r="AQ9" s="41"/>
      <c r="AR9" s="41"/>
      <c r="AS9" s="41"/>
      <c r="AT9" s="41"/>
      <c r="AU9" s="41"/>
      <c r="AV9" s="41"/>
      <c r="AW9" s="41"/>
      <c r="AX9" s="41"/>
      <c r="AY9" s="41"/>
      <c r="AZ9" s="41"/>
      <c r="BA9" s="41"/>
      <c r="BB9" s="41"/>
      <c r="BC9" s="41"/>
      <c r="BD9" s="41"/>
      <c r="BE9" s="41"/>
      <c r="BF9" s="41"/>
      <c r="BG9" s="41"/>
      <c r="BH9" s="41"/>
      <c r="BI9" s="41"/>
    </row>
    <row r="10" spans="1:61" ht="20.25">
      <c r="A10" s="39" t="str">
        <f t="shared" si="0"/>
        <v>Véhicules neufsCamions détail</v>
      </c>
      <c r="B10" s="618" t="s">
        <v>94</v>
      </c>
      <c r="C10" s="613"/>
      <c r="D10" s="614"/>
      <c r="E10" s="615"/>
      <c r="F10" s="616"/>
      <c r="G10" s="614"/>
      <c r="H10" s="617"/>
      <c r="I10" s="616"/>
      <c r="J10" s="614"/>
      <c r="K10" s="617"/>
      <c r="L10" s="616"/>
      <c r="M10" s="614"/>
      <c r="N10" s="617"/>
      <c r="O10" s="616"/>
      <c r="P10" s="614"/>
      <c r="Q10" s="617"/>
      <c r="R10" s="616"/>
      <c r="S10" s="614"/>
      <c r="T10" s="617"/>
      <c r="U10" s="616"/>
      <c r="V10" s="614"/>
      <c r="W10" s="617"/>
      <c r="X10" s="616"/>
      <c r="Y10" s="614"/>
      <c r="Z10" s="617"/>
      <c r="AA10" s="616"/>
      <c r="AB10" s="614"/>
      <c r="AC10" s="617"/>
      <c r="AD10" s="616"/>
      <c r="AE10" s="614"/>
      <c r="AF10" s="617"/>
      <c r="AG10" s="616"/>
      <c r="AH10" s="614"/>
      <c r="AI10" s="617"/>
      <c r="AJ10" s="616"/>
      <c r="AK10" s="614"/>
      <c r="AL10" s="617"/>
      <c r="AM10" s="616"/>
      <c r="AN10" s="614"/>
      <c r="AO10" s="617"/>
      <c r="AP10" s="41"/>
      <c r="AQ10" s="41"/>
      <c r="AR10" s="41"/>
      <c r="AS10" s="41"/>
      <c r="AT10" s="41"/>
      <c r="AU10" s="41"/>
      <c r="AV10" s="41"/>
      <c r="AW10" s="41"/>
      <c r="AX10" s="41"/>
      <c r="AY10" s="41"/>
      <c r="AZ10" s="41"/>
      <c r="BA10" s="41"/>
      <c r="BB10" s="41"/>
      <c r="BC10" s="41"/>
      <c r="BD10" s="41"/>
      <c r="BE10" s="41"/>
      <c r="BF10" s="41"/>
      <c r="BG10" s="41"/>
      <c r="BH10" s="41"/>
      <c r="BI10" s="41"/>
    </row>
    <row r="11" spans="1:61" ht="20.25">
      <c r="A11" s="39" t="str">
        <f t="shared" si="0"/>
        <v>Véhicules neufsSprinter</v>
      </c>
      <c r="B11" s="618" t="s">
        <v>95</v>
      </c>
      <c r="C11" s="613"/>
      <c r="D11" s="614"/>
      <c r="E11" s="615"/>
      <c r="F11" s="616"/>
      <c r="G11" s="614"/>
      <c r="H11" s="617"/>
      <c r="I11" s="616"/>
      <c r="J11" s="614"/>
      <c r="K11" s="617"/>
      <c r="L11" s="616"/>
      <c r="M11" s="614"/>
      <c r="N11" s="617"/>
      <c r="O11" s="616"/>
      <c r="P11" s="614"/>
      <c r="Q11" s="617"/>
      <c r="R11" s="616"/>
      <c r="S11" s="614"/>
      <c r="T11" s="617"/>
      <c r="U11" s="616"/>
      <c r="V11" s="614"/>
      <c r="W11" s="617"/>
      <c r="X11" s="616"/>
      <c r="Y11" s="614"/>
      <c r="Z11" s="617"/>
      <c r="AA11" s="616"/>
      <c r="AB11" s="614"/>
      <c r="AC11" s="617"/>
      <c r="AD11" s="616"/>
      <c r="AE11" s="614"/>
      <c r="AF11" s="617"/>
      <c r="AG11" s="616"/>
      <c r="AH11" s="614"/>
      <c r="AI11" s="617"/>
      <c r="AJ11" s="616"/>
      <c r="AK11" s="614"/>
      <c r="AL11" s="617"/>
      <c r="AM11" s="616"/>
      <c r="AN11" s="614"/>
      <c r="AO11" s="617"/>
      <c r="AP11" s="41"/>
      <c r="AQ11" s="41"/>
      <c r="AR11" s="41"/>
      <c r="AS11" s="41"/>
      <c r="AT11" s="41"/>
      <c r="AU11" s="41"/>
      <c r="AV11" s="41"/>
      <c r="AW11" s="41"/>
      <c r="AX11" s="41"/>
      <c r="AY11" s="41"/>
      <c r="AZ11" s="41"/>
      <c r="BA11" s="41"/>
      <c r="BB11" s="41"/>
      <c r="BC11" s="41"/>
      <c r="BD11" s="41"/>
      <c r="BE11" s="41"/>
      <c r="BF11" s="41"/>
      <c r="BG11" s="41"/>
      <c r="BH11" s="41"/>
      <c r="BI11" s="41"/>
    </row>
    <row r="12" spans="1:61" ht="20.25">
      <c r="A12" s="39" t="str">
        <f t="shared" si="0"/>
        <v>Véhicules neufsMoto détail</v>
      </c>
      <c r="B12" s="618" t="s">
        <v>96</v>
      </c>
      <c r="C12" s="613"/>
      <c r="D12" s="614"/>
      <c r="E12" s="615"/>
      <c r="F12" s="616"/>
      <c r="G12" s="614"/>
      <c r="H12" s="617"/>
      <c r="I12" s="616"/>
      <c r="J12" s="614"/>
      <c r="K12" s="617"/>
      <c r="L12" s="616"/>
      <c r="M12" s="614"/>
      <c r="N12" s="617"/>
      <c r="O12" s="616"/>
      <c r="P12" s="614"/>
      <c r="Q12" s="617"/>
      <c r="R12" s="616"/>
      <c r="S12" s="614"/>
      <c r="T12" s="617"/>
      <c r="U12" s="616"/>
      <c r="V12" s="614"/>
      <c r="W12" s="617"/>
      <c r="X12" s="616"/>
      <c r="Y12" s="614"/>
      <c r="Z12" s="617"/>
      <c r="AA12" s="616"/>
      <c r="AB12" s="614"/>
      <c r="AC12" s="617"/>
      <c r="AD12" s="616"/>
      <c r="AE12" s="614"/>
      <c r="AF12" s="617"/>
      <c r="AG12" s="616"/>
      <c r="AH12" s="614"/>
      <c r="AI12" s="617"/>
      <c r="AJ12" s="616"/>
      <c r="AK12" s="614"/>
      <c r="AL12" s="617"/>
      <c r="AM12" s="616"/>
      <c r="AN12" s="614"/>
      <c r="AO12" s="617"/>
      <c r="AP12" s="41"/>
      <c r="AQ12" s="41"/>
      <c r="AR12" s="41"/>
      <c r="AS12" s="41"/>
      <c r="AT12" s="41"/>
      <c r="AU12" s="41"/>
      <c r="AV12" s="41"/>
      <c r="AW12" s="41"/>
      <c r="AX12" s="41"/>
      <c r="AY12" s="41"/>
      <c r="AZ12" s="41"/>
      <c r="BA12" s="41"/>
      <c r="BB12" s="41"/>
      <c r="BC12" s="41"/>
      <c r="BD12" s="41"/>
      <c r="BE12" s="41"/>
      <c r="BF12" s="41"/>
      <c r="BG12" s="41"/>
      <c r="BH12" s="41"/>
      <c r="BI12" s="41"/>
    </row>
    <row r="13" spans="1:61" ht="20.25">
      <c r="A13" s="39" t="str">
        <f t="shared" si="0"/>
        <v>Véhicules neufs[...]</v>
      </c>
      <c r="B13" s="618" t="s">
        <v>55</v>
      </c>
      <c r="C13" s="613"/>
      <c r="D13" s="614"/>
      <c r="E13" s="615"/>
      <c r="F13" s="613"/>
      <c r="G13" s="614"/>
      <c r="H13" s="615"/>
      <c r="I13" s="613"/>
      <c r="J13" s="614"/>
      <c r="K13" s="615"/>
      <c r="L13" s="613"/>
      <c r="M13" s="614"/>
      <c r="N13" s="615"/>
      <c r="O13" s="613"/>
      <c r="P13" s="614"/>
      <c r="Q13" s="615"/>
      <c r="R13" s="613"/>
      <c r="S13" s="614"/>
      <c r="T13" s="615"/>
      <c r="U13" s="613"/>
      <c r="V13" s="614"/>
      <c r="W13" s="615"/>
      <c r="X13" s="613"/>
      <c r="Y13" s="614"/>
      <c r="Z13" s="615"/>
      <c r="AA13" s="613"/>
      <c r="AB13" s="614"/>
      <c r="AC13" s="615"/>
      <c r="AD13" s="613"/>
      <c r="AE13" s="614"/>
      <c r="AF13" s="615"/>
      <c r="AG13" s="613"/>
      <c r="AH13" s="614"/>
      <c r="AI13" s="615"/>
      <c r="AJ13" s="613"/>
      <c r="AK13" s="614"/>
      <c r="AL13" s="615"/>
      <c r="AM13" s="613"/>
      <c r="AN13" s="614"/>
      <c r="AO13" s="615"/>
      <c r="AP13" s="41"/>
      <c r="AQ13" s="41"/>
      <c r="AR13" s="41"/>
      <c r="AS13" s="41"/>
      <c r="AT13" s="41"/>
      <c r="AU13" s="41"/>
      <c r="AV13" s="41"/>
      <c r="AW13" s="41"/>
      <c r="AX13" s="41"/>
      <c r="AY13" s="41"/>
      <c r="AZ13" s="41"/>
      <c r="BA13" s="41"/>
      <c r="BB13" s="41"/>
      <c r="BC13" s="41"/>
      <c r="BD13" s="41"/>
      <c r="BE13" s="41"/>
      <c r="BF13" s="41"/>
      <c r="BG13" s="41"/>
      <c r="BH13" s="41"/>
      <c r="BI13" s="41"/>
    </row>
    <row r="14" spans="1:61" ht="20.25">
      <c r="A14" s="39" t="str">
        <f t="shared" si="0"/>
        <v>Véhicules neufs[...]</v>
      </c>
      <c r="B14" s="618" t="s">
        <v>55</v>
      </c>
      <c r="C14" s="613"/>
      <c r="D14" s="614"/>
      <c r="E14" s="615"/>
      <c r="F14" s="613"/>
      <c r="G14" s="614"/>
      <c r="H14" s="615"/>
      <c r="I14" s="613"/>
      <c r="J14" s="614"/>
      <c r="K14" s="615"/>
      <c r="L14" s="613"/>
      <c r="M14" s="614"/>
      <c r="N14" s="615"/>
      <c r="O14" s="613"/>
      <c r="P14" s="614"/>
      <c r="Q14" s="615"/>
      <c r="R14" s="613"/>
      <c r="S14" s="614"/>
      <c r="T14" s="615"/>
      <c r="U14" s="613"/>
      <c r="V14" s="614"/>
      <c r="W14" s="615"/>
      <c r="X14" s="613"/>
      <c r="Y14" s="614"/>
      <c r="Z14" s="615"/>
      <c r="AA14" s="613"/>
      <c r="AB14" s="614"/>
      <c r="AC14" s="615"/>
      <c r="AD14" s="613"/>
      <c r="AE14" s="614"/>
      <c r="AF14" s="615"/>
      <c r="AG14" s="613"/>
      <c r="AH14" s="614"/>
      <c r="AI14" s="615"/>
      <c r="AJ14" s="613"/>
      <c r="AK14" s="614"/>
      <c r="AL14" s="615"/>
      <c r="AM14" s="613"/>
      <c r="AN14" s="614"/>
      <c r="AO14" s="615"/>
      <c r="AP14" s="41"/>
      <c r="AQ14" s="41"/>
      <c r="AR14" s="41"/>
      <c r="AS14" s="41"/>
      <c r="AT14" s="41"/>
      <c r="AU14" s="41"/>
      <c r="AV14" s="41"/>
      <c r="AW14" s="41"/>
      <c r="AX14" s="41"/>
      <c r="AY14" s="41"/>
      <c r="AZ14" s="41"/>
      <c r="BA14" s="41"/>
      <c r="BB14" s="41"/>
      <c r="BC14" s="41"/>
      <c r="BD14" s="41"/>
      <c r="BE14" s="41"/>
      <c r="BF14" s="41"/>
      <c r="BG14" s="41"/>
      <c r="BH14" s="41"/>
      <c r="BI14" s="41"/>
    </row>
    <row r="15" spans="1:61" ht="20.25">
      <c r="A15" s="39" t="str">
        <f t="shared" si="0"/>
        <v>Véhicules neufs[...]</v>
      </c>
      <c r="B15" s="618" t="s">
        <v>55</v>
      </c>
      <c r="C15" s="613"/>
      <c r="D15" s="614"/>
      <c r="E15" s="615"/>
      <c r="F15" s="613"/>
      <c r="G15" s="614"/>
      <c r="H15" s="615"/>
      <c r="I15" s="613"/>
      <c r="J15" s="614"/>
      <c r="K15" s="615"/>
      <c r="L15" s="613"/>
      <c r="M15" s="614"/>
      <c r="N15" s="615"/>
      <c r="O15" s="613"/>
      <c r="P15" s="614"/>
      <c r="Q15" s="615"/>
      <c r="R15" s="613"/>
      <c r="S15" s="614"/>
      <c r="T15" s="615"/>
      <c r="U15" s="613"/>
      <c r="V15" s="614"/>
      <c r="W15" s="615"/>
      <c r="X15" s="613"/>
      <c r="Y15" s="614"/>
      <c r="Z15" s="615"/>
      <c r="AA15" s="613"/>
      <c r="AB15" s="614"/>
      <c r="AC15" s="615"/>
      <c r="AD15" s="613"/>
      <c r="AE15" s="614"/>
      <c r="AF15" s="615"/>
      <c r="AG15" s="613"/>
      <c r="AH15" s="614"/>
      <c r="AI15" s="615"/>
      <c r="AJ15" s="613"/>
      <c r="AK15" s="614"/>
      <c r="AL15" s="615"/>
      <c r="AM15" s="613"/>
      <c r="AN15" s="614"/>
      <c r="AO15" s="615"/>
      <c r="AP15" s="41"/>
      <c r="AQ15" s="41"/>
      <c r="AR15" s="41"/>
      <c r="AS15" s="41"/>
      <c r="AT15" s="41"/>
      <c r="AU15" s="41"/>
      <c r="AV15" s="41"/>
      <c r="AW15" s="41"/>
      <c r="AX15" s="41"/>
      <c r="AY15" s="41"/>
      <c r="AZ15" s="41"/>
      <c r="BA15" s="41"/>
      <c r="BB15" s="41"/>
      <c r="BC15" s="41"/>
      <c r="BD15" s="41"/>
      <c r="BE15" s="41"/>
      <c r="BF15" s="41"/>
      <c r="BG15" s="41"/>
      <c r="BH15" s="41"/>
      <c r="BI15" s="41"/>
    </row>
    <row r="16" spans="1:61" ht="20.25">
      <c r="A16" s="39" t="str">
        <f t="shared" si="0"/>
        <v>Véhicules neufsTotal Neufs</v>
      </c>
      <c r="B16" s="891" t="s">
        <v>97</v>
      </c>
      <c r="C16" s="892"/>
      <c r="D16" s="893"/>
      <c r="E16" s="894"/>
      <c r="F16" s="892"/>
      <c r="G16" s="893"/>
      <c r="H16" s="894"/>
      <c r="I16" s="892"/>
      <c r="J16" s="893"/>
      <c r="K16" s="894"/>
      <c r="L16" s="892"/>
      <c r="M16" s="893"/>
      <c r="N16" s="894"/>
      <c r="O16" s="892"/>
      <c r="P16" s="893"/>
      <c r="Q16" s="894"/>
      <c r="R16" s="892"/>
      <c r="S16" s="893"/>
      <c r="T16" s="894"/>
      <c r="U16" s="892"/>
      <c r="V16" s="893"/>
      <c r="W16" s="894"/>
      <c r="X16" s="892"/>
      <c r="Y16" s="893"/>
      <c r="Z16" s="894"/>
      <c r="AA16" s="892"/>
      <c r="AB16" s="893"/>
      <c r="AC16" s="894"/>
      <c r="AD16" s="892"/>
      <c r="AE16" s="893"/>
      <c r="AF16" s="894"/>
      <c r="AG16" s="892"/>
      <c r="AH16" s="893"/>
      <c r="AI16" s="894"/>
      <c r="AJ16" s="892"/>
      <c r="AK16" s="893"/>
      <c r="AL16" s="894"/>
      <c r="AM16" s="892"/>
      <c r="AN16" s="893"/>
      <c r="AO16" s="894"/>
      <c r="AP16" s="41"/>
      <c r="AQ16" s="41"/>
      <c r="AR16" s="41"/>
      <c r="AS16" s="41"/>
      <c r="AT16" s="41"/>
      <c r="AU16" s="41"/>
      <c r="AV16" s="41"/>
      <c r="AW16" s="41"/>
      <c r="AX16" s="41"/>
      <c r="AY16" s="41"/>
      <c r="AZ16" s="41"/>
      <c r="BA16" s="41"/>
      <c r="BB16" s="41"/>
      <c r="BC16" s="41"/>
      <c r="BD16" s="41"/>
      <c r="BE16" s="41"/>
      <c r="BF16" s="41"/>
      <c r="BG16" s="41"/>
      <c r="BH16" s="41"/>
      <c r="BI16" s="41"/>
    </row>
    <row r="17" spans="1:61" ht="20.25">
      <c r="A17" s="39" t="str">
        <f t="shared" si="0"/>
        <v>Véhicules neufs</v>
      </c>
      <c r="B17" s="618"/>
      <c r="C17" s="618"/>
      <c r="D17" s="614"/>
      <c r="E17" s="619"/>
      <c r="F17" s="618"/>
      <c r="G17" s="614"/>
      <c r="H17" s="619"/>
      <c r="I17" s="618"/>
      <c r="J17" s="614"/>
      <c r="K17" s="619"/>
      <c r="L17" s="618"/>
      <c r="M17" s="614"/>
      <c r="N17" s="619"/>
      <c r="O17" s="618"/>
      <c r="P17" s="614"/>
      <c r="Q17" s="619"/>
      <c r="R17" s="618"/>
      <c r="S17" s="614"/>
      <c r="T17" s="619"/>
      <c r="U17" s="618"/>
      <c r="V17" s="614"/>
      <c r="W17" s="619"/>
      <c r="X17" s="618"/>
      <c r="Y17" s="614"/>
      <c r="Z17" s="619"/>
      <c r="AA17" s="618"/>
      <c r="AB17" s="614"/>
      <c r="AC17" s="619"/>
      <c r="AD17" s="618"/>
      <c r="AE17" s="614"/>
      <c r="AF17" s="619"/>
      <c r="AG17" s="618"/>
      <c r="AH17" s="614"/>
      <c r="AI17" s="619"/>
      <c r="AJ17" s="618"/>
      <c r="AK17" s="614"/>
      <c r="AL17" s="619"/>
      <c r="AM17" s="618"/>
      <c r="AN17" s="614"/>
      <c r="AO17" s="619"/>
      <c r="AP17" s="41"/>
      <c r="AQ17" s="41"/>
      <c r="AR17" s="41"/>
      <c r="AS17" s="41"/>
      <c r="AT17" s="41"/>
      <c r="AU17" s="41"/>
      <c r="AV17" s="41"/>
      <c r="AW17" s="41"/>
      <c r="AX17" s="41"/>
      <c r="AY17" s="41"/>
      <c r="AZ17" s="41"/>
      <c r="BA17" s="41"/>
      <c r="BB17" s="41"/>
      <c r="BC17" s="41"/>
      <c r="BD17" s="41"/>
      <c r="BE17" s="41"/>
      <c r="BF17" s="41"/>
      <c r="BG17" s="41"/>
      <c r="BH17" s="41"/>
      <c r="BI17" s="41"/>
    </row>
    <row r="18" spans="1:61" ht="20.25">
      <c r="A18" s="39" t="str">
        <f t="shared" si="0"/>
        <v>Véhicules neufsEx-Démos et courtoisies</v>
      </c>
      <c r="B18" s="895" t="s">
        <v>98</v>
      </c>
      <c r="C18" s="620"/>
      <c r="D18" s="621"/>
      <c r="E18" s="622"/>
      <c r="F18" s="623"/>
      <c r="G18" s="621"/>
      <c r="H18" s="624"/>
      <c r="I18" s="623"/>
      <c r="J18" s="621"/>
      <c r="K18" s="624"/>
      <c r="L18" s="623"/>
      <c r="M18" s="621"/>
      <c r="N18" s="624"/>
      <c r="O18" s="623"/>
      <c r="P18" s="621"/>
      <c r="Q18" s="624"/>
      <c r="R18" s="623"/>
      <c r="S18" s="621"/>
      <c r="T18" s="624"/>
      <c r="U18" s="623"/>
      <c r="V18" s="621"/>
      <c r="W18" s="624"/>
      <c r="X18" s="623"/>
      <c r="Y18" s="621"/>
      <c r="Z18" s="624"/>
      <c r="AA18" s="623"/>
      <c r="AB18" s="621"/>
      <c r="AC18" s="624"/>
      <c r="AD18" s="623"/>
      <c r="AE18" s="621"/>
      <c r="AF18" s="624"/>
      <c r="AG18" s="623"/>
      <c r="AH18" s="621"/>
      <c r="AI18" s="624"/>
      <c r="AJ18" s="623"/>
      <c r="AK18" s="621"/>
      <c r="AL18" s="624"/>
      <c r="AM18" s="623"/>
      <c r="AN18" s="621"/>
      <c r="AO18" s="624"/>
      <c r="AP18" s="41"/>
      <c r="AQ18" s="41"/>
      <c r="AR18" s="41"/>
      <c r="AS18" s="41"/>
      <c r="AT18" s="41"/>
      <c r="AU18" s="41"/>
      <c r="AV18" s="41"/>
      <c r="AW18" s="41"/>
      <c r="AX18" s="41"/>
      <c r="AY18" s="41"/>
      <c r="AZ18" s="41"/>
      <c r="BA18" s="41"/>
      <c r="BB18" s="41"/>
      <c r="BC18" s="41"/>
      <c r="BD18" s="41"/>
      <c r="BE18" s="41"/>
      <c r="BF18" s="41"/>
      <c r="BG18" s="41"/>
      <c r="BH18" s="41"/>
      <c r="BI18" s="41"/>
    </row>
    <row r="19" spans="1:61" ht="20.25">
      <c r="A19" s="39" t="str">
        <f t="shared" si="0"/>
        <v>Véhicules neufs</v>
      </c>
      <c r="B19" s="618"/>
      <c r="C19" s="618"/>
      <c r="D19" s="614"/>
      <c r="E19" s="619"/>
      <c r="F19" s="618"/>
      <c r="G19" s="614"/>
      <c r="H19" s="619"/>
      <c r="I19" s="618"/>
      <c r="J19" s="614"/>
      <c r="K19" s="619"/>
      <c r="L19" s="618"/>
      <c r="M19" s="614"/>
      <c r="N19" s="619"/>
      <c r="O19" s="618"/>
      <c r="P19" s="614"/>
      <c r="Q19" s="619"/>
      <c r="R19" s="618"/>
      <c r="S19" s="614"/>
      <c r="T19" s="619"/>
      <c r="U19" s="618"/>
      <c r="V19" s="614"/>
      <c r="W19" s="619"/>
      <c r="X19" s="618"/>
      <c r="Y19" s="614"/>
      <c r="Z19" s="619"/>
      <c r="AA19" s="618"/>
      <c r="AB19" s="614"/>
      <c r="AC19" s="619"/>
      <c r="AD19" s="618"/>
      <c r="AE19" s="614"/>
      <c r="AF19" s="619"/>
      <c r="AG19" s="618"/>
      <c r="AH19" s="614"/>
      <c r="AI19" s="619"/>
      <c r="AJ19" s="618"/>
      <c r="AK19" s="614"/>
      <c r="AL19" s="619"/>
      <c r="AM19" s="618"/>
      <c r="AN19" s="614"/>
      <c r="AO19" s="619"/>
      <c r="AP19" s="41"/>
      <c r="AQ19" s="41"/>
      <c r="AR19" s="41"/>
      <c r="AS19" s="41"/>
      <c r="AT19" s="41"/>
      <c r="AU19" s="41"/>
      <c r="AV19" s="41"/>
      <c r="AW19" s="41"/>
      <c r="AX19" s="41"/>
      <c r="AY19" s="41"/>
      <c r="AZ19" s="41"/>
      <c r="BA19" s="41"/>
      <c r="BB19" s="41"/>
      <c r="BC19" s="41"/>
      <c r="BD19" s="41"/>
      <c r="BE19" s="41"/>
      <c r="BF19" s="41"/>
      <c r="BG19" s="41"/>
      <c r="BH19" s="41"/>
      <c r="BI19" s="41"/>
    </row>
    <row r="20" spans="1:61" ht="20.25">
      <c r="A20" s="39" t="str">
        <f t="shared" si="0"/>
        <v>Véhicules neufsFlottes</v>
      </c>
      <c r="B20" s="665" t="s">
        <v>99</v>
      </c>
      <c r="C20" s="613"/>
      <c r="D20" s="614"/>
      <c r="E20" s="615"/>
      <c r="F20" s="616"/>
      <c r="G20" s="614"/>
      <c r="H20" s="617"/>
      <c r="I20" s="616"/>
      <c r="J20" s="614"/>
      <c r="K20" s="617"/>
      <c r="L20" s="616"/>
      <c r="M20" s="614"/>
      <c r="N20" s="617"/>
      <c r="O20" s="616"/>
      <c r="P20" s="614"/>
      <c r="Q20" s="617"/>
      <c r="R20" s="616"/>
      <c r="S20" s="614"/>
      <c r="T20" s="617"/>
      <c r="U20" s="616"/>
      <c r="V20" s="614"/>
      <c r="W20" s="617"/>
      <c r="X20" s="616"/>
      <c r="Y20" s="614"/>
      <c r="Z20" s="617"/>
      <c r="AA20" s="616"/>
      <c r="AB20" s="614"/>
      <c r="AC20" s="617"/>
      <c r="AD20" s="616"/>
      <c r="AE20" s="614"/>
      <c r="AF20" s="617"/>
      <c r="AG20" s="616"/>
      <c r="AH20" s="614"/>
      <c r="AI20" s="617"/>
      <c r="AJ20" s="616"/>
      <c r="AK20" s="614"/>
      <c r="AL20" s="617"/>
      <c r="AM20" s="616"/>
      <c r="AN20" s="614"/>
      <c r="AO20" s="617"/>
      <c r="AP20" s="41"/>
      <c r="AQ20" s="41"/>
      <c r="AR20" s="41"/>
      <c r="AS20" s="41"/>
      <c r="AT20" s="41"/>
      <c r="AU20" s="41"/>
      <c r="AV20" s="41"/>
      <c r="AW20" s="41"/>
      <c r="AX20" s="41"/>
      <c r="AY20" s="41"/>
      <c r="AZ20" s="41"/>
      <c r="BA20" s="41"/>
      <c r="BB20" s="41"/>
      <c r="BC20" s="41"/>
      <c r="BD20" s="41"/>
      <c r="BE20" s="41"/>
      <c r="BF20" s="41"/>
      <c r="BG20" s="41"/>
      <c r="BH20" s="41"/>
      <c r="BI20" s="41"/>
    </row>
    <row r="21" spans="1:61" ht="15.75" customHeight="1">
      <c r="A21" s="39" t="str">
        <f t="shared" si="0"/>
        <v>Véhicules neufs</v>
      </c>
      <c r="B21" s="891"/>
      <c r="C21" s="896"/>
      <c r="D21" s="897"/>
      <c r="E21" s="898"/>
      <c r="F21" s="896"/>
      <c r="G21" s="897"/>
      <c r="H21" s="898"/>
      <c r="I21" s="896"/>
      <c r="J21" s="897"/>
      <c r="K21" s="898"/>
      <c r="L21" s="896"/>
      <c r="M21" s="897"/>
      <c r="N21" s="898"/>
      <c r="O21" s="896"/>
      <c r="P21" s="897"/>
      <c r="Q21" s="898"/>
      <c r="R21" s="896"/>
      <c r="S21" s="897"/>
      <c r="T21" s="898"/>
      <c r="U21" s="896"/>
      <c r="V21" s="897"/>
      <c r="W21" s="898"/>
      <c r="X21" s="896"/>
      <c r="Y21" s="897"/>
      <c r="Z21" s="898"/>
      <c r="AA21" s="896"/>
      <c r="AB21" s="897"/>
      <c r="AC21" s="898"/>
      <c r="AD21" s="896"/>
      <c r="AE21" s="897"/>
      <c r="AF21" s="898"/>
      <c r="AG21" s="896"/>
      <c r="AH21" s="897"/>
      <c r="AI21" s="898"/>
      <c r="AJ21" s="896"/>
      <c r="AK21" s="897"/>
      <c r="AL21" s="898"/>
      <c r="AM21" s="896"/>
      <c r="AN21" s="897"/>
      <c r="AO21" s="898"/>
      <c r="AP21" s="41"/>
      <c r="AQ21" s="41"/>
      <c r="AR21" s="41"/>
      <c r="AS21" s="41"/>
      <c r="AT21" s="41"/>
      <c r="AU21" s="41"/>
      <c r="AV21" s="41"/>
      <c r="AW21" s="41"/>
      <c r="AX21" s="41"/>
      <c r="AY21" s="41"/>
      <c r="AZ21" s="41"/>
      <c r="BA21" s="41"/>
      <c r="BB21" s="41"/>
      <c r="BC21" s="41"/>
      <c r="BD21" s="41"/>
      <c r="BE21" s="41"/>
      <c r="BF21" s="41"/>
      <c r="BG21" s="41"/>
      <c r="BH21" s="41"/>
      <c r="BI21" s="41"/>
    </row>
    <row r="22" spans="1:61" ht="15.75" customHeight="1">
      <c r="A22" s="39" t="str">
        <f t="shared" si="0"/>
        <v>Véhicules neufsRachat bail</v>
      </c>
      <c r="B22" s="899" t="s">
        <v>100</v>
      </c>
      <c r="C22" s="613"/>
      <c r="D22" s="614"/>
      <c r="E22" s="615"/>
      <c r="F22" s="613"/>
      <c r="G22" s="614"/>
      <c r="H22" s="617"/>
      <c r="I22" s="613"/>
      <c r="J22" s="614"/>
      <c r="K22" s="617"/>
      <c r="L22" s="613"/>
      <c r="M22" s="614"/>
      <c r="N22" s="617"/>
      <c r="O22" s="613"/>
      <c r="P22" s="614"/>
      <c r="Q22" s="617"/>
      <c r="R22" s="613"/>
      <c r="S22" s="614"/>
      <c r="T22" s="617"/>
      <c r="U22" s="613"/>
      <c r="V22" s="614"/>
      <c r="W22" s="617"/>
      <c r="X22" s="613"/>
      <c r="Y22" s="614"/>
      <c r="Z22" s="617"/>
      <c r="AA22" s="613"/>
      <c r="AB22" s="614"/>
      <c r="AC22" s="617"/>
      <c r="AD22" s="613"/>
      <c r="AE22" s="614"/>
      <c r="AF22" s="617"/>
      <c r="AG22" s="613"/>
      <c r="AH22" s="614"/>
      <c r="AI22" s="617"/>
      <c r="AJ22" s="613"/>
      <c r="AK22" s="614"/>
      <c r="AL22" s="617"/>
      <c r="AM22" s="613"/>
      <c r="AN22" s="614"/>
      <c r="AO22" s="617"/>
      <c r="AP22" s="41"/>
      <c r="AQ22" s="41"/>
      <c r="AR22" s="41"/>
      <c r="AS22" s="41"/>
      <c r="AT22" s="41"/>
      <c r="AU22" s="41"/>
      <c r="AV22" s="41"/>
      <c r="AW22" s="41"/>
      <c r="AX22" s="41"/>
      <c r="AY22" s="41"/>
      <c r="AZ22" s="41"/>
      <c r="BA22" s="41"/>
      <c r="BB22" s="41"/>
      <c r="BC22" s="41"/>
      <c r="BD22" s="41"/>
      <c r="BE22" s="41"/>
      <c r="BF22" s="41"/>
      <c r="BG22" s="41"/>
      <c r="BH22" s="41"/>
      <c r="BI22" s="41"/>
    </row>
    <row r="23" spans="1:61" ht="15.75" customHeight="1">
      <c r="A23" s="39" t="str">
        <f t="shared" si="0"/>
        <v>Véhicules neufs</v>
      </c>
      <c r="B23" s="891"/>
      <c r="C23" s="896"/>
      <c r="D23" s="897"/>
      <c r="E23" s="898"/>
      <c r="F23" s="896"/>
      <c r="G23" s="897"/>
      <c r="H23" s="898"/>
      <c r="I23" s="896"/>
      <c r="J23" s="897"/>
      <c r="K23" s="898"/>
      <c r="L23" s="896"/>
      <c r="M23" s="897"/>
      <c r="N23" s="898"/>
      <c r="O23" s="896"/>
      <c r="P23" s="897"/>
      <c r="Q23" s="898"/>
      <c r="R23" s="896"/>
      <c r="S23" s="897"/>
      <c r="T23" s="898"/>
      <c r="U23" s="896"/>
      <c r="V23" s="897"/>
      <c r="W23" s="898"/>
      <c r="X23" s="896"/>
      <c r="Y23" s="897"/>
      <c r="Z23" s="898"/>
      <c r="AA23" s="896"/>
      <c r="AB23" s="897"/>
      <c r="AC23" s="898"/>
      <c r="AD23" s="896"/>
      <c r="AE23" s="897"/>
      <c r="AF23" s="898"/>
      <c r="AG23" s="896"/>
      <c r="AH23" s="897"/>
      <c r="AI23" s="898"/>
      <c r="AJ23" s="896"/>
      <c r="AK23" s="897"/>
      <c r="AL23" s="898"/>
      <c r="AM23" s="896"/>
      <c r="AN23" s="897"/>
      <c r="AO23" s="898"/>
      <c r="AP23" s="41"/>
      <c r="AQ23" s="41"/>
      <c r="AR23" s="41"/>
      <c r="AS23" s="41"/>
      <c r="AT23" s="41"/>
      <c r="AU23" s="41"/>
      <c r="AV23" s="41"/>
      <c r="AW23" s="41"/>
      <c r="AX23" s="41"/>
      <c r="AY23" s="41"/>
      <c r="AZ23" s="41"/>
      <c r="BA23" s="41"/>
      <c r="BB23" s="41"/>
      <c r="BC23" s="41"/>
      <c r="BD23" s="41"/>
      <c r="BE23" s="41"/>
      <c r="BF23" s="41"/>
      <c r="BG23" s="41"/>
      <c r="BH23" s="41"/>
      <c r="BI23" s="41"/>
    </row>
    <row r="24" spans="1:61" ht="15.75" customHeight="1">
      <c r="A24" s="39" t="str">
        <f t="shared" si="0"/>
        <v>Véhicules neufsRev. Finances</v>
      </c>
      <c r="B24" s="618" t="s">
        <v>101</v>
      </c>
      <c r="C24" s="613"/>
      <c r="D24" s="614"/>
      <c r="E24" s="615"/>
      <c r="F24" s="616"/>
      <c r="G24" s="614"/>
      <c r="H24" s="617"/>
      <c r="I24" s="616"/>
      <c r="J24" s="614"/>
      <c r="K24" s="617"/>
      <c r="L24" s="616"/>
      <c r="M24" s="614"/>
      <c r="N24" s="617"/>
      <c r="O24" s="616"/>
      <c r="P24" s="614"/>
      <c r="Q24" s="617"/>
      <c r="R24" s="616"/>
      <c r="S24" s="614"/>
      <c r="T24" s="617"/>
      <c r="U24" s="616"/>
      <c r="V24" s="614"/>
      <c r="W24" s="617"/>
      <c r="X24" s="616"/>
      <c r="Y24" s="614"/>
      <c r="Z24" s="617"/>
      <c r="AA24" s="616"/>
      <c r="AB24" s="614"/>
      <c r="AC24" s="617"/>
      <c r="AD24" s="616"/>
      <c r="AE24" s="614"/>
      <c r="AF24" s="617"/>
      <c r="AG24" s="616"/>
      <c r="AH24" s="614"/>
      <c r="AI24" s="617"/>
      <c r="AJ24" s="616"/>
      <c r="AK24" s="614"/>
      <c r="AL24" s="617"/>
      <c r="AM24" s="616"/>
      <c r="AN24" s="614"/>
      <c r="AO24" s="617"/>
      <c r="AP24" s="41"/>
      <c r="AQ24" s="41"/>
      <c r="AR24" s="41"/>
      <c r="AS24" s="41"/>
      <c r="AT24" s="41"/>
      <c r="AU24" s="41"/>
      <c r="AV24" s="41"/>
      <c r="AW24" s="41"/>
      <c r="AX24" s="41"/>
      <c r="AY24" s="41"/>
      <c r="AZ24" s="41"/>
      <c r="BA24" s="41"/>
      <c r="BB24" s="41"/>
      <c r="BC24" s="41"/>
      <c r="BD24" s="41"/>
      <c r="BE24" s="41"/>
      <c r="BF24" s="41"/>
      <c r="BG24" s="41"/>
      <c r="BH24" s="41"/>
      <c r="BI24" s="41"/>
    </row>
    <row r="25" spans="1:61" ht="15.75" customHeight="1">
      <c r="A25" s="39" t="str">
        <f t="shared" si="0"/>
        <v>Véhicules neufsRev. Protections</v>
      </c>
      <c r="B25" s="618" t="s">
        <v>102</v>
      </c>
      <c r="C25" s="613"/>
      <c r="D25" s="614"/>
      <c r="E25" s="615"/>
      <c r="F25" s="616"/>
      <c r="G25" s="614"/>
      <c r="H25" s="617"/>
      <c r="I25" s="616"/>
      <c r="J25" s="614"/>
      <c r="K25" s="617"/>
      <c r="L25" s="616"/>
      <c r="M25" s="614"/>
      <c r="N25" s="617"/>
      <c r="O25" s="616"/>
      <c r="P25" s="614"/>
      <c r="Q25" s="617"/>
      <c r="R25" s="616"/>
      <c r="S25" s="614"/>
      <c r="T25" s="617"/>
      <c r="U25" s="616"/>
      <c r="V25" s="614"/>
      <c r="W25" s="617"/>
      <c r="X25" s="616"/>
      <c r="Y25" s="614"/>
      <c r="Z25" s="617"/>
      <c r="AA25" s="616"/>
      <c r="AB25" s="614"/>
      <c r="AC25" s="617"/>
      <c r="AD25" s="616"/>
      <c r="AE25" s="614"/>
      <c r="AF25" s="617"/>
      <c r="AG25" s="616"/>
      <c r="AH25" s="614"/>
      <c r="AI25" s="617"/>
      <c r="AJ25" s="616"/>
      <c r="AK25" s="614"/>
      <c r="AL25" s="617"/>
      <c r="AM25" s="616"/>
      <c r="AN25" s="614"/>
      <c r="AO25" s="617"/>
      <c r="AP25" s="41"/>
      <c r="AQ25" s="41"/>
      <c r="AR25" s="41"/>
      <c r="AS25" s="41"/>
      <c r="AT25" s="41"/>
      <c r="AU25" s="41"/>
      <c r="AV25" s="41"/>
      <c r="AW25" s="41"/>
      <c r="AX25" s="41"/>
      <c r="AY25" s="41"/>
      <c r="AZ25" s="41"/>
      <c r="BA25" s="41"/>
      <c r="BB25" s="41"/>
      <c r="BC25" s="41"/>
      <c r="BD25" s="41"/>
      <c r="BE25" s="41"/>
      <c r="BF25" s="41"/>
      <c r="BG25" s="41"/>
      <c r="BH25" s="41"/>
      <c r="BI25" s="41"/>
    </row>
    <row r="26" spans="1:61" ht="15.75" customHeight="1">
      <c r="A26" s="39" t="str">
        <f t="shared" si="0"/>
        <v>Véhicules neufsRev. Autres</v>
      </c>
      <c r="B26" s="618" t="s">
        <v>103</v>
      </c>
      <c r="C26" s="613"/>
      <c r="D26" s="614"/>
      <c r="E26" s="615"/>
      <c r="F26" s="616"/>
      <c r="G26" s="614"/>
      <c r="H26" s="617"/>
      <c r="I26" s="616"/>
      <c r="J26" s="614"/>
      <c r="K26" s="617"/>
      <c r="L26" s="616"/>
      <c r="M26" s="614"/>
      <c r="N26" s="617"/>
      <c r="O26" s="616"/>
      <c r="P26" s="614"/>
      <c r="Q26" s="617"/>
      <c r="R26" s="616"/>
      <c r="S26" s="614"/>
      <c r="T26" s="617"/>
      <c r="U26" s="616"/>
      <c r="V26" s="614"/>
      <c r="W26" s="617"/>
      <c r="X26" s="616"/>
      <c r="Y26" s="614"/>
      <c r="Z26" s="617"/>
      <c r="AA26" s="616"/>
      <c r="AB26" s="614"/>
      <c r="AC26" s="617"/>
      <c r="AD26" s="616"/>
      <c r="AE26" s="614"/>
      <c r="AF26" s="617"/>
      <c r="AG26" s="616"/>
      <c r="AH26" s="614"/>
      <c r="AI26" s="617"/>
      <c r="AJ26" s="616"/>
      <c r="AK26" s="614"/>
      <c r="AL26" s="617"/>
      <c r="AM26" s="616"/>
      <c r="AN26" s="614"/>
      <c r="AO26" s="617"/>
      <c r="AP26" s="41"/>
      <c r="AQ26" s="41"/>
      <c r="AR26" s="41"/>
      <c r="AS26" s="41"/>
      <c r="AT26" s="41"/>
      <c r="AU26" s="41"/>
      <c r="AV26" s="41"/>
      <c r="AW26" s="41"/>
      <c r="AX26" s="41"/>
      <c r="AY26" s="41"/>
      <c r="AZ26" s="41"/>
      <c r="BA26" s="41"/>
      <c r="BB26" s="41"/>
      <c r="BC26" s="41"/>
      <c r="BD26" s="41"/>
      <c r="BE26" s="41"/>
      <c r="BF26" s="41"/>
      <c r="BG26" s="41"/>
      <c r="BH26" s="41"/>
      <c r="BI26" s="41"/>
    </row>
    <row r="27" spans="1:61" ht="15.75" customHeight="1">
      <c r="A27" s="39" t="str">
        <f t="shared" si="0"/>
        <v>Véhicules neufsTotal F&amp;I</v>
      </c>
      <c r="B27" s="891" t="s">
        <v>104</v>
      </c>
      <c r="C27" s="892"/>
      <c r="D27" s="893"/>
      <c r="E27" s="894"/>
      <c r="F27" s="892"/>
      <c r="G27" s="893"/>
      <c r="H27" s="894"/>
      <c r="I27" s="892"/>
      <c r="J27" s="893"/>
      <c r="K27" s="894"/>
      <c r="L27" s="892"/>
      <c r="M27" s="893"/>
      <c r="N27" s="894"/>
      <c r="O27" s="892"/>
      <c r="P27" s="893"/>
      <c r="Q27" s="894"/>
      <c r="R27" s="892"/>
      <c r="S27" s="893"/>
      <c r="T27" s="894"/>
      <c r="U27" s="892"/>
      <c r="V27" s="893"/>
      <c r="W27" s="894"/>
      <c r="X27" s="892"/>
      <c r="Y27" s="893"/>
      <c r="Z27" s="894"/>
      <c r="AA27" s="892"/>
      <c r="AB27" s="893"/>
      <c r="AC27" s="894"/>
      <c r="AD27" s="892"/>
      <c r="AE27" s="893"/>
      <c r="AF27" s="894"/>
      <c r="AG27" s="892"/>
      <c r="AH27" s="893"/>
      <c r="AI27" s="894"/>
      <c r="AJ27" s="892"/>
      <c r="AK27" s="893"/>
      <c r="AL27" s="894"/>
      <c r="AM27" s="892"/>
      <c r="AN27" s="893"/>
      <c r="AO27" s="894"/>
      <c r="AP27" s="41"/>
      <c r="AQ27" s="41"/>
      <c r="AR27" s="41"/>
      <c r="AS27" s="41"/>
      <c r="AT27" s="41"/>
      <c r="AU27" s="41"/>
      <c r="AV27" s="41"/>
      <c r="AW27" s="41"/>
      <c r="AX27" s="41"/>
      <c r="AY27" s="41"/>
      <c r="AZ27" s="41"/>
      <c r="BA27" s="41"/>
      <c r="BB27" s="41"/>
      <c r="BC27" s="41"/>
      <c r="BD27" s="41"/>
      <c r="BE27" s="41"/>
      <c r="BF27" s="41"/>
      <c r="BG27" s="41"/>
      <c r="BH27" s="41"/>
      <c r="BI27" s="41"/>
    </row>
    <row r="28" spans="1:61" ht="15.75" customHeight="1">
      <c r="A28" s="39" t="str">
        <f t="shared" si="0"/>
        <v>Véhicules neufs</v>
      </c>
      <c r="B28" s="618"/>
      <c r="C28" s="618"/>
      <c r="D28" s="625"/>
      <c r="E28" s="626"/>
      <c r="F28" s="618"/>
      <c r="G28" s="625"/>
      <c r="H28" s="626"/>
      <c r="I28" s="618"/>
      <c r="J28" s="625"/>
      <c r="K28" s="626"/>
      <c r="L28" s="618"/>
      <c r="M28" s="625"/>
      <c r="N28" s="626"/>
      <c r="O28" s="618"/>
      <c r="P28" s="625"/>
      <c r="Q28" s="626"/>
      <c r="R28" s="618"/>
      <c r="S28" s="625"/>
      <c r="T28" s="626"/>
      <c r="U28" s="618"/>
      <c r="V28" s="625"/>
      <c r="W28" s="626"/>
      <c r="X28" s="618"/>
      <c r="Y28" s="625"/>
      <c r="Z28" s="626"/>
      <c r="AA28" s="618"/>
      <c r="AB28" s="625"/>
      <c r="AC28" s="626"/>
      <c r="AD28" s="618"/>
      <c r="AE28" s="625"/>
      <c r="AF28" s="626"/>
      <c r="AG28" s="618"/>
      <c r="AH28" s="625"/>
      <c r="AI28" s="626"/>
      <c r="AJ28" s="618"/>
      <c r="AK28" s="625"/>
      <c r="AL28" s="626"/>
      <c r="AM28" s="618"/>
      <c r="AN28" s="625"/>
      <c r="AO28" s="626"/>
      <c r="AP28" s="41"/>
      <c r="AQ28" s="41"/>
      <c r="AR28" s="41"/>
      <c r="AS28" s="41"/>
      <c r="AT28" s="41"/>
      <c r="AU28" s="41"/>
      <c r="AV28" s="41"/>
      <c r="AW28" s="41"/>
      <c r="AX28" s="41"/>
      <c r="AY28" s="41"/>
      <c r="AZ28" s="41"/>
      <c r="BA28" s="41"/>
      <c r="BB28" s="41"/>
      <c r="BC28" s="41"/>
      <c r="BD28" s="41"/>
      <c r="BE28" s="41"/>
      <c r="BF28" s="41"/>
      <c r="BG28" s="41"/>
      <c r="BH28" s="41"/>
      <c r="BI28" s="41"/>
    </row>
    <row r="29" spans="1:61" ht="15.75" customHeight="1">
      <c r="A29" s="39" t="str">
        <f t="shared" si="0"/>
        <v>Véhicules neufs</v>
      </c>
      <c r="B29" s="618"/>
      <c r="C29" s="618"/>
      <c r="D29" s="625"/>
      <c r="E29" s="619"/>
      <c r="F29" s="618"/>
      <c r="G29" s="625"/>
      <c r="H29" s="619"/>
      <c r="I29" s="618"/>
      <c r="J29" s="625"/>
      <c r="K29" s="619"/>
      <c r="L29" s="618"/>
      <c r="M29" s="625"/>
      <c r="N29" s="619"/>
      <c r="O29" s="618"/>
      <c r="P29" s="625"/>
      <c r="Q29" s="619"/>
      <c r="R29" s="618"/>
      <c r="S29" s="625"/>
      <c r="T29" s="619"/>
      <c r="U29" s="618"/>
      <c r="V29" s="625"/>
      <c r="W29" s="619"/>
      <c r="X29" s="618"/>
      <c r="Y29" s="625"/>
      <c r="Z29" s="619"/>
      <c r="AA29" s="618"/>
      <c r="AB29" s="625"/>
      <c r="AC29" s="619"/>
      <c r="AD29" s="618"/>
      <c r="AE29" s="625"/>
      <c r="AF29" s="619"/>
      <c r="AG29" s="618"/>
      <c r="AH29" s="625"/>
      <c r="AI29" s="619"/>
      <c r="AJ29" s="618"/>
      <c r="AK29" s="625"/>
      <c r="AL29" s="619"/>
      <c r="AM29" s="618"/>
      <c r="AN29" s="625"/>
      <c r="AO29" s="619"/>
      <c r="AP29" s="41"/>
      <c r="AQ29" s="41"/>
      <c r="AR29" s="41"/>
      <c r="AS29" s="41"/>
      <c r="AT29" s="41"/>
      <c r="AU29" s="41"/>
      <c r="AV29" s="41"/>
      <c r="AW29" s="41"/>
      <c r="AX29" s="41"/>
      <c r="AY29" s="41"/>
      <c r="AZ29" s="41"/>
      <c r="BA29" s="41"/>
      <c r="BB29" s="41"/>
      <c r="BC29" s="41"/>
      <c r="BD29" s="41"/>
      <c r="BE29" s="41"/>
      <c r="BF29" s="41"/>
      <c r="BG29" s="41"/>
      <c r="BH29" s="41"/>
      <c r="BI29" s="41"/>
    </row>
    <row r="30" spans="1:61" ht="15.75" customHeight="1">
      <c r="A30" s="39" t="str">
        <f t="shared" si="0"/>
        <v>Véhicules neufsTotal Dépt. Neufs</v>
      </c>
      <c r="B30" s="900" t="s">
        <v>105</v>
      </c>
      <c r="C30" s="627"/>
      <c r="D30" s="628"/>
      <c r="E30" s="629"/>
      <c r="F30" s="627"/>
      <c r="G30" s="628"/>
      <c r="H30" s="629"/>
      <c r="I30" s="627"/>
      <c r="J30" s="628"/>
      <c r="K30" s="629"/>
      <c r="L30" s="627"/>
      <c r="M30" s="628"/>
      <c r="N30" s="629"/>
      <c r="O30" s="627"/>
      <c r="P30" s="628"/>
      <c r="Q30" s="629"/>
      <c r="R30" s="627"/>
      <c r="S30" s="628"/>
      <c r="T30" s="629"/>
      <c r="U30" s="627"/>
      <c r="V30" s="628"/>
      <c r="W30" s="629"/>
      <c r="X30" s="627"/>
      <c r="Y30" s="628"/>
      <c r="Z30" s="629"/>
      <c r="AA30" s="627"/>
      <c r="AB30" s="628"/>
      <c r="AC30" s="629"/>
      <c r="AD30" s="627"/>
      <c r="AE30" s="628"/>
      <c r="AF30" s="629"/>
      <c r="AG30" s="627"/>
      <c r="AH30" s="628"/>
      <c r="AI30" s="629"/>
      <c r="AJ30" s="627"/>
      <c r="AK30" s="628"/>
      <c r="AL30" s="629"/>
      <c r="AM30" s="627"/>
      <c r="AN30" s="628"/>
      <c r="AO30" s="629"/>
      <c r="AP30" s="41"/>
      <c r="AQ30" s="41"/>
      <c r="AR30" s="41"/>
      <c r="AS30" s="41"/>
      <c r="AT30" s="41"/>
      <c r="AU30" s="41"/>
      <c r="AV30" s="41"/>
      <c r="AW30" s="41"/>
      <c r="AX30" s="41"/>
      <c r="AY30" s="41"/>
      <c r="AZ30" s="41"/>
      <c r="BA30" s="41"/>
      <c r="BB30" s="41"/>
      <c r="BC30" s="41"/>
      <c r="BD30" s="41"/>
      <c r="BE30" s="41"/>
      <c r="BF30" s="41"/>
      <c r="BG30" s="41"/>
      <c r="BH30" s="41"/>
      <c r="BI30" s="41"/>
    </row>
    <row r="31" spans="1:61" ht="15.75" customHeight="1">
      <c r="A31" s="39" t="str">
        <f t="shared" si="0"/>
        <v>Véhicules neufs</v>
      </c>
      <c r="B31" s="630"/>
      <c r="C31" s="630"/>
      <c r="D31" s="631"/>
      <c r="E31" s="632"/>
      <c r="F31" s="630"/>
      <c r="G31" s="631"/>
      <c r="H31" s="632"/>
      <c r="I31" s="630"/>
      <c r="J31" s="631"/>
      <c r="K31" s="632"/>
      <c r="L31" s="630"/>
      <c r="M31" s="631"/>
      <c r="N31" s="632"/>
      <c r="O31" s="630"/>
      <c r="P31" s="631"/>
      <c r="Q31" s="632"/>
      <c r="R31" s="630"/>
      <c r="S31" s="631"/>
      <c r="T31" s="632"/>
      <c r="U31" s="630"/>
      <c r="V31" s="631"/>
      <c r="W31" s="632"/>
      <c r="X31" s="630"/>
      <c r="Y31" s="631"/>
      <c r="Z31" s="632"/>
      <c r="AA31" s="630"/>
      <c r="AB31" s="631"/>
      <c r="AC31" s="632"/>
      <c r="AD31" s="630"/>
      <c r="AE31" s="631"/>
      <c r="AF31" s="632"/>
      <c r="AG31" s="630"/>
      <c r="AH31" s="631"/>
      <c r="AI31" s="632"/>
      <c r="AJ31" s="630"/>
      <c r="AK31" s="631"/>
      <c r="AL31" s="632"/>
      <c r="AM31" s="630"/>
      <c r="AN31" s="631"/>
      <c r="AO31" s="632"/>
      <c r="AP31" s="41"/>
      <c r="AQ31" s="41"/>
      <c r="AR31" s="41"/>
      <c r="AS31" s="41"/>
      <c r="AT31" s="41"/>
      <c r="AU31" s="41"/>
      <c r="AV31" s="41"/>
      <c r="AW31" s="41"/>
      <c r="AX31" s="41"/>
      <c r="AY31" s="41"/>
      <c r="AZ31" s="41"/>
      <c r="BA31" s="41"/>
      <c r="BB31" s="41"/>
      <c r="BC31" s="41"/>
      <c r="BD31" s="41"/>
      <c r="BE31" s="41"/>
      <c r="BF31" s="41"/>
      <c r="BG31" s="41"/>
      <c r="BH31" s="41"/>
      <c r="BI31" s="41"/>
    </row>
    <row r="32" spans="1:61" ht="15.75" customHeight="1">
      <c r="A32" s="39" t="str">
        <f t="shared" si="0"/>
        <v>Véhicules neufs</v>
      </c>
      <c r="B32" s="633"/>
      <c r="C32" s="633"/>
      <c r="D32" s="634"/>
      <c r="E32" s="635"/>
      <c r="F32" s="633"/>
      <c r="G32" s="634"/>
      <c r="H32" s="635"/>
      <c r="I32" s="633"/>
      <c r="J32" s="634"/>
      <c r="K32" s="635"/>
      <c r="L32" s="633"/>
      <c r="M32" s="634"/>
      <c r="N32" s="635"/>
      <c r="O32" s="633"/>
      <c r="P32" s="634"/>
      <c r="Q32" s="635"/>
      <c r="R32" s="633"/>
      <c r="S32" s="634"/>
      <c r="T32" s="635"/>
      <c r="U32" s="633"/>
      <c r="V32" s="634"/>
      <c r="W32" s="635"/>
      <c r="X32" s="633"/>
      <c r="Y32" s="634"/>
      <c r="Z32" s="635"/>
      <c r="AA32" s="633"/>
      <c r="AB32" s="634"/>
      <c r="AC32" s="635"/>
      <c r="AD32" s="633"/>
      <c r="AE32" s="634"/>
      <c r="AF32" s="635"/>
      <c r="AG32" s="633"/>
      <c r="AH32" s="634"/>
      <c r="AI32" s="635"/>
      <c r="AJ32" s="633"/>
      <c r="AK32" s="634"/>
      <c r="AL32" s="635"/>
      <c r="AM32" s="633"/>
      <c r="AN32" s="634"/>
      <c r="AO32" s="635"/>
      <c r="AP32" s="41"/>
      <c r="AQ32" s="41"/>
      <c r="AR32" s="41"/>
      <c r="AS32" s="41"/>
      <c r="AT32" s="41"/>
      <c r="AU32" s="41"/>
      <c r="AV32" s="41"/>
      <c r="AW32" s="41"/>
      <c r="AX32" s="41"/>
      <c r="AY32" s="41"/>
      <c r="AZ32" s="41"/>
      <c r="BA32" s="41"/>
      <c r="BB32" s="41"/>
      <c r="BC32" s="41"/>
      <c r="BD32" s="41"/>
      <c r="BE32" s="41"/>
      <c r="BF32" s="41"/>
      <c r="BG32" s="41"/>
      <c r="BH32" s="41"/>
      <c r="BI32" s="41"/>
    </row>
    <row r="33" spans="1:61" ht="15.75" customHeight="1">
      <c r="A33" s="39" t="str">
        <f t="shared" si="0"/>
        <v>Véhicules neufsDEPENSES</v>
      </c>
      <c r="B33" s="901" t="s">
        <v>106</v>
      </c>
      <c r="C33" s="618"/>
      <c r="D33" s="636"/>
      <c r="E33" s="619"/>
      <c r="F33" s="618"/>
      <c r="G33" s="636"/>
      <c r="H33" s="619"/>
      <c r="I33" s="618"/>
      <c r="J33" s="636"/>
      <c r="K33" s="619"/>
      <c r="L33" s="618"/>
      <c r="M33" s="636"/>
      <c r="N33" s="619"/>
      <c r="O33" s="618"/>
      <c r="P33" s="636"/>
      <c r="Q33" s="619"/>
      <c r="R33" s="618"/>
      <c r="S33" s="636"/>
      <c r="T33" s="619"/>
      <c r="U33" s="618"/>
      <c r="V33" s="636"/>
      <c r="W33" s="619"/>
      <c r="X33" s="618"/>
      <c r="Y33" s="636"/>
      <c r="Z33" s="619"/>
      <c r="AA33" s="618"/>
      <c r="AB33" s="636"/>
      <c r="AC33" s="619"/>
      <c r="AD33" s="618"/>
      <c r="AE33" s="636"/>
      <c r="AF33" s="619"/>
      <c r="AG33" s="618"/>
      <c r="AH33" s="636"/>
      <c r="AI33" s="619"/>
      <c r="AJ33" s="618"/>
      <c r="AK33" s="636"/>
      <c r="AL33" s="619"/>
      <c r="AM33" s="618"/>
      <c r="AN33" s="636"/>
      <c r="AO33" s="619"/>
      <c r="AP33" s="41"/>
      <c r="AQ33" s="41"/>
      <c r="AR33" s="41"/>
      <c r="AS33" s="41"/>
      <c r="AT33" s="41"/>
      <c r="AU33" s="41"/>
      <c r="AV33" s="41"/>
      <c r="AW33" s="41"/>
      <c r="AX33" s="41"/>
      <c r="AY33" s="41"/>
      <c r="AZ33" s="41"/>
      <c r="BA33" s="41"/>
      <c r="BB33" s="41"/>
      <c r="BC33" s="41"/>
      <c r="BD33" s="41"/>
      <c r="BE33" s="41"/>
      <c r="BF33" s="41"/>
      <c r="BG33" s="41"/>
      <c r="BH33" s="41"/>
      <c r="BI33" s="41"/>
    </row>
    <row r="34" spans="1:61" ht="15.75" customHeight="1">
      <c r="A34" s="39" t="str">
        <f t="shared" si="0"/>
        <v>Véhicules neufsComm. vendeurs</v>
      </c>
      <c r="B34" s="618" t="s">
        <v>107</v>
      </c>
      <c r="C34" s="637"/>
      <c r="D34" s="638"/>
      <c r="E34" s="626"/>
      <c r="F34" s="637"/>
      <c r="G34" s="638"/>
      <c r="H34" s="639"/>
      <c r="I34" s="637"/>
      <c r="J34" s="638"/>
      <c r="K34" s="639"/>
      <c r="L34" s="637"/>
      <c r="M34" s="638"/>
      <c r="N34" s="639"/>
      <c r="O34" s="637"/>
      <c r="P34" s="638"/>
      <c r="Q34" s="639"/>
      <c r="R34" s="637"/>
      <c r="S34" s="638"/>
      <c r="T34" s="639"/>
      <c r="U34" s="637"/>
      <c r="V34" s="638"/>
      <c r="W34" s="639"/>
      <c r="X34" s="637"/>
      <c r="Y34" s="638"/>
      <c r="Z34" s="639"/>
      <c r="AA34" s="637"/>
      <c r="AB34" s="638"/>
      <c r="AC34" s="639"/>
      <c r="AD34" s="637"/>
      <c r="AE34" s="638"/>
      <c r="AF34" s="639"/>
      <c r="AG34" s="637"/>
      <c r="AH34" s="638"/>
      <c r="AI34" s="639"/>
      <c r="AJ34" s="637"/>
      <c r="AK34" s="638"/>
      <c r="AL34" s="639"/>
      <c r="AM34" s="637"/>
      <c r="AN34" s="638"/>
      <c r="AO34" s="639"/>
      <c r="AP34" s="41"/>
      <c r="AQ34" s="41"/>
      <c r="AR34" s="41"/>
      <c r="AS34" s="41"/>
      <c r="AT34" s="41"/>
      <c r="AU34" s="41"/>
      <c r="AV34" s="41"/>
      <c r="AW34" s="41"/>
      <c r="AX34" s="41"/>
      <c r="AY34" s="41"/>
      <c r="AZ34" s="41"/>
      <c r="BA34" s="41"/>
      <c r="BB34" s="41"/>
      <c r="BC34" s="41"/>
      <c r="BD34" s="41"/>
      <c r="BE34" s="41"/>
      <c r="BF34" s="41"/>
      <c r="BG34" s="41"/>
      <c r="BH34" s="41"/>
      <c r="BI34" s="41"/>
    </row>
    <row r="35" spans="1:61" ht="15.75" customHeight="1">
      <c r="A35" s="39" t="str">
        <f t="shared" si="0"/>
        <v>Véhicules neufsComm. F&amp;I</v>
      </c>
      <c r="B35" s="644" t="s">
        <v>108</v>
      </c>
      <c r="C35" s="640"/>
      <c r="D35" s="641"/>
      <c r="E35" s="642"/>
      <c r="F35" s="640"/>
      <c r="G35" s="641"/>
      <c r="H35" s="643"/>
      <c r="I35" s="640"/>
      <c r="J35" s="641"/>
      <c r="K35" s="643"/>
      <c r="L35" s="640"/>
      <c r="M35" s="641"/>
      <c r="N35" s="643"/>
      <c r="O35" s="640"/>
      <c r="P35" s="641"/>
      <c r="Q35" s="643"/>
      <c r="R35" s="640"/>
      <c r="S35" s="641"/>
      <c r="T35" s="643"/>
      <c r="U35" s="640"/>
      <c r="V35" s="641"/>
      <c r="W35" s="643"/>
      <c r="X35" s="640"/>
      <c r="Y35" s="641"/>
      <c r="Z35" s="643"/>
      <c r="AA35" s="640"/>
      <c r="AB35" s="641"/>
      <c r="AC35" s="643"/>
      <c r="AD35" s="640"/>
      <c r="AE35" s="641"/>
      <c r="AF35" s="643"/>
      <c r="AG35" s="640"/>
      <c r="AH35" s="641"/>
      <c r="AI35" s="643"/>
      <c r="AJ35" s="640"/>
      <c r="AK35" s="641"/>
      <c r="AL35" s="643"/>
      <c r="AM35" s="640"/>
      <c r="AN35" s="641"/>
      <c r="AO35" s="643"/>
      <c r="AP35" s="41"/>
      <c r="AQ35" s="41"/>
      <c r="AR35" s="41"/>
      <c r="AS35" s="41"/>
      <c r="AT35" s="41"/>
      <c r="AU35" s="41"/>
      <c r="AV35" s="41"/>
      <c r="AW35" s="41"/>
      <c r="AX35" s="41"/>
      <c r="AY35" s="41"/>
      <c r="AZ35" s="41"/>
      <c r="BA35" s="41"/>
      <c r="BB35" s="41"/>
      <c r="BC35" s="41"/>
      <c r="BD35" s="41"/>
      <c r="BE35" s="41"/>
      <c r="BF35" s="41"/>
      <c r="BG35" s="41"/>
      <c r="BH35" s="41"/>
      <c r="BI35" s="41"/>
    </row>
    <row r="36" spans="1:61" ht="15.75" customHeight="1">
      <c r="A36" s="39" t="str">
        <f t="shared" si="0"/>
        <v>Véhicules neufsFrais de livraison</v>
      </c>
      <c r="B36" s="618" t="s">
        <v>109</v>
      </c>
      <c r="C36" s="618"/>
      <c r="D36" s="638"/>
      <c r="E36" s="626"/>
      <c r="F36" s="618"/>
      <c r="G36" s="638"/>
      <c r="H36" s="639"/>
      <c r="I36" s="618"/>
      <c r="J36" s="638"/>
      <c r="K36" s="639"/>
      <c r="L36" s="618"/>
      <c r="M36" s="638"/>
      <c r="N36" s="639"/>
      <c r="O36" s="618"/>
      <c r="P36" s="638"/>
      <c r="Q36" s="639"/>
      <c r="R36" s="618"/>
      <c r="S36" s="638"/>
      <c r="T36" s="639"/>
      <c r="U36" s="618"/>
      <c r="V36" s="638"/>
      <c r="W36" s="639"/>
      <c r="X36" s="618"/>
      <c r="Y36" s="638"/>
      <c r="Z36" s="639"/>
      <c r="AA36" s="618"/>
      <c r="AB36" s="638"/>
      <c r="AC36" s="639"/>
      <c r="AD36" s="618"/>
      <c r="AE36" s="638"/>
      <c r="AF36" s="639"/>
      <c r="AG36" s="618"/>
      <c r="AH36" s="638"/>
      <c r="AI36" s="639"/>
      <c r="AJ36" s="618"/>
      <c r="AK36" s="638"/>
      <c r="AL36" s="639"/>
      <c r="AM36" s="618"/>
      <c r="AN36" s="638"/>
      <c r="AO36" s="639"/>
      <c r="AP36" s="41"/>
      <c r="AQ36" s="41"/>
      <c r="AR36" s="41"/>
      <c r="AS36" s="41"/>
      <c r="AT36" s="41"/>
      <c r="AU36" s="41"/>
      <c r="AV36" s="41"/>
      <c r="AW36" s="41"/>
      <c r="AX36" s="41"/>
      <c r="AY36" s="41"/>
      <c r="AZ36" s="41"/>
      <c r="BA36" s="41"/>
      <c r="BB36" s="41"/>
      <c r="BC36" s="41"/>
      <c r="BD36" s="41"/>
      <c r="BE36" s="41"/>
      <c r="BF36" s="41"/>
      <c r="BG36" s="41"/>
      <c r="BH36" s="41"/>
      <c r="BI36" s="41"/>
    </row>
    <row r="37" spans="1:61" ht="15.75" customHeight="1">
      <c r="A37" s="39" t="str">
        <f t="shared" si="0"/>
        <v>Véhicules neufsService gratuit 1</v>
      </c>
      <c r="B37" s="618" t="s">
        <v>110</v>
      </c>
      <c r="C37" s="618"/>
      <c r="D37" s="638"/>
      <c r="E37" s="626"/>
      <c r="F37" s="618"/>
      <c r="G37" s="638"/>
      <c r="H37" s="639"/>
      <c r="I37" s="618"/>
      <c r="J37" s="638"/>
      <c r="K37" s="639"/>
      <c r="L37" s="618"/>
      <c r="M37" s="638"/>
      <c r="N37" s="639"/>
      <c r="O37" s="618"/>
      <c r="P37" s="638"/>
      <c r="Q37" s="639"/>
      <c r="R37" s="618"/>
      <c r="S37" s="638"/>
      <c r="T37" s="639"/>
      <c r="U37" s="618"/>
      <c r="V37" s="638"/>
      <c r="W37" s="639"/>
      <c r="X37" s="618"/>
      <c r="Y37" s="638"/>
      <c r="Z37" s="639"/>
      <c r="AA37" s="618"/>
      <c r="AB37" s="638"/>
      <c r="AC37" s="639"/>
      <c r="AD37" s="618"/>
      <c r="AE37" s="638"/>
      <c r="AF37" s="639"/>
      <c r="AG37" s="618"/>
      <c r="AH37" s="638"/>
      <c r="AI37" s="639"/>
      <c r="AJ37" s="618"/>
      <c r="AK37" s="638"/>
      <c r="AL37" s="639"/>
      <c r="AM37" s="618"/>
      <c r="AN37" s="638"/>
      <c r="AO37" s="639"/>
      <c r="AP37" s="41"/>
      <c r="AQ37" s="41"/>
      <c r="AR37" s="41"/>
      <c r="AS37" s="41"/>
      <c r="AT37" s="41"/>
      <c r="AU37" s="41"/>
      <c r="AV37" s="41"/>
      <c r="AW37" s="41"/>
      <c r="AX37" s="41"/>
      <c r="AY37" s="41"/>
      <c r="AZ37" s="41"/>
      <c r="BA37" s="41"/>
      <c r="BB37" s="41"/>
      <c r="BC37" s="41"/>
      <c r="BD37" s="41"/>
      <c r="BE37" s="41"/>
      <c r="BF37" s="41"/>
      <c r="BG37" s="41"/>
      <c r="BH37" s="41"/>
      <c r="BI37" s="41"/>
    </row>
    <row r="38" spans="1:61" ht="15.75" customHeight="1">
      <c r="A38" s="39" t="str">
        <f t="shared" si="0"/>
        <v>Véhicules neufsEntretien stock</v>
      </c>
      <c r="B38" s="644" t="s">
        <v>111</v>
      </c>
      <c r="C38" s="644"/>
      <c r="D38" s="641"/>
      <c r="E38" s="642"/>
      <c r="F38" s="644"/>
      <c r="G38" s="641"/>
      <c r="H38" s="643"/>
      <c r="I38" s="644"/>
      <c r="J38" s="641"/>
      <c r="K38" s="643"/>
      <c r="L38" s="644"/>
      <c r="M38" s="641"/>
      <c r="N38" s="643"/>
      <c r="O38" s="644"/>
      <c r="P38" s="641"/>
      <c r="Q38" s="643"/>
      <c r="R38" s="644"/>
      <c r="S38" s="641"/>
      <c r="T38" s="643"/>
      <c r="U38" s="644"/>
      <c r="V38" s="641"/>
      <c r="W38" s="643"/>
      <c r="X38" s="644"/>
      <c r="Y38" s="641"/>
      <c r="Z38" s="643"/>
      <c r="AA38" s="644"/>
      <c r="AB38" s="641"/>
      <c r="AC38" s="643"/>
      <c r="AD38" s="644"/>
      <c r="AE38" s="641"/>
      <c r="AF38" s="643"/>
      <c r="AG38" s="644"/>
      <c r="AH38" s="641"/>
      <c r="AI38" s="643"/>
      <c r="AJ38" s="644"/>
      <c r="AK38" s="641"/>
      <c r="AL38" s="643"/>
      <c r="AM38" s="644"/>
      <c r="AN38" s="641"/>
      <c r="AO38" s="643"/>
      <c r="AP38" s="41"/>
      <c r="AQ38" s="41"/>
      <c r="AR38" s="41"/>
      <c r="AS38" s="41"/>
      <c r="AT38" s="41"/>
      <c r="AU38" s="41"/>
      <c r="AV38" s="41"/>
      <c r="AW38" s="41"/>
      <c r="AX38" s="41"/>
      <c r="AY38" s="41"/>
      <c r="AZ38" s="41"/>
      <c r="BA38" s="41"/>
      <c r="BB38" s="41"/>
      <c r="BC38" s="41"/>
      <c r="BD38" s="41"/>
      <c r="BE38" s="41"/>
      <c r="BF38" s="41"/>
      <c r="BG38" s="41"/>
      <c r="BH38" s="41"/>
      <c r="BI38" s="41"/>
    </row>
    <row r="39" spans="1:61" ht="15.75" customHeight="1">
      <c r="A39" s="39" t="str">
        <f t="shared" si="0"/>
        <v>Véhicules neufsPublicité 1</v>
      </c>
      <c r="B39" s="618" t="s">
        <v>112</v>
      </c>
      <c r="C39" s="618"/>
      <c r="D39" s="638"/>
      <c r="E39" s="626"/>
      <c r="F39" s="618"/>
      <c r="G39" s="638"/>
      <c r="H39" s="639"/>
      <c r="I39" s="618"/>
      <c r="J39" s="638"/>
      <c r="K39" s="639"/>
      <c r="L39" s="618"/>
      <c r="M39" s="638"/>
      <c r="N39" s="639"/>
      <c r="O39" s="618"/>
      <c r="P39" s="638"/>
      <c r="Q39" s="639"/>
      <c r="R39" s="618"/>
      <c r="S39" s="638"/>
      <c r="T39" s="639"/>
      <c r="U39" s="618"/>
      <c r="V39" s="638"/>
      <c r="W39" s="639"/>
      <c r="X39" s="618"/>
      <c r="Y39" s="638"/>
      <c r="Z39" s="639"/>
      <c r="AA39" s="618"/>
      <c r="AB39" s="638"/>
      <c r="AC39" s="639"/>
      <c r="AD39" s="618"/>
      <c r="AE39" s="638"/>
      <c r="AF39" s="639"/>
      <c r="AG39" s="618"/>
      <c r="AH39" s="638"/>
      <c r="AI39" s="639"/>
      <c r="AJ39" s="618"/>
      <c r="AK39" s="638"/>
      <c r="AL39" s="639"/>
      <c r="AM39" s="618"/>
      <c r="AN39" s="638"/>
      <c r="AO39" s="639"/>
      <c r="AP39" s="41"/>
      <c r="AQ39" s="41"/>
      <c r="AR39" s="41"/>
      <c r="AS39" s="41"/>
      <c r="AT39" s="41"/>
      <c r="AU39" s="41"/>
      <c r="AV39" s="41"/>
      <c r="AW39" s="41"/>
      <c r="AX39" s="41"/>
      <c r="AY39" s="41"/>
      <c r="AZ39" s="41"/>
      <c r="BA39" s="41"/>
      <c r="BB39" s="41"/>
      <c r="BC39" s="41"/>
      <c r="BD39" s="41"/>
      <c r="BE39" s="41"/>
      <c r="BF39" s="41"/>
      <c r="BG39" s="41"/>
      <c r="BH39" s="41"/>
      <c r="BI39" s="41"/>
    </row>
    <row r="40" spans="1:61" ht="15.75" customHeight="1">
      <c r="A40" s="39" t="str">
        <f t="shared" si="0"/>
        <v>Véhicules neufsIntérêt de gros</v>
      </c>
      <c r="B40" s="618" t="s">
        <v>113</v>
      </c>
      <c r="C40" s="618"/>
      <c r="D40" s="638"/>
      <c r="E40" s="626"/>
      <c r="F40" s="618"/>
      <c r="G40" s="638"/>
      <c r="H40" s="639"/>
      <c r="I40" s="618"/>
      <c r="J40" s="638"/>
      <c r="K40" s="639"/>
      <c r="L40" s="618"/>
      <c r="M40" s="638"/>
      <c r="N40" s="639"/>
      <c r="O40" s="618"/>
      <c r="P40" s="638"/>
      <c r="Q40" s="639"/>
      <c r="R40" s="618"/>
      <c r="S40" s="638"/>
      <c r="T40" s="639"/>
      <c r="U40" s="618"/>
      <c r="V40" s="638"/>
      <c r="W40" s="639"/>
      <c r="X40" s="618"/>
      <c r="Y40" s="638"/>
      <c r="Z40" s="639"/>
      <c r="AA40" s="618"/>
      <c r="AB40" s="638"/>
      <c r="AC40" s="639"/>
      <c r="AD40" s="618"/>
      <c r="AE40" s="638"/>
      <c r="AF40" s="639"/>
      <c r="AG40" s="618"/>
      <c r="AH40" s="638"/>
      <c r="AI40" s="639"/>
      <c r="AJ40" s="618"/>
      <c r="AK40" s="638"/>
      <c r="AL40" s="639"/>
      <c r="AM40" s="618"/>
      <c r="AN40" s="638"/>
      <c r="AO40" s="639"/>
      <c r="AP40" s="41"/>
      <c r="AQ40" s="41"/>
      <c r="AR40" s="41"/>
      <c r="AS40" s="41"/>
      <c r="AT40" s="41"/>
      <c r="AU40" s="41"/>
      <c r="AV40" s="41"/>
      <c r="AW40" s="41"/>
      <c r="AX40" s="41"/>
      <c r="AY40" s="41"/>
      <c r="AZ40" s="41"/>
      <c r="BA40" s="41"/>
      <c r="BB40" s="41"/>
      <c r="BC40" s="41"/>
      <c r="BD40" s="41"/>
      <c r="BE40" s="41"/>
      <c r="BF40" s="41"/>
      <c r="BG40" s="41"/>
      <c r="BH40" s="41"/>
      <c r="BI40" s="41"/>
    </row>
    <row r="41" spans="1:61" ht="15.75" customHeight="1">
      <c r="A41" s="39" t="str">
        <f t="shared" si="0"/>
        <v>Véhicules neufs[...]</v>
      </c>
      <c r="B41" s="618" t="s">
        <v>55</v>
      </c>
      <c r="C41" s="618"/>
      <c r="D41" s="638"/>
      <c r="E41" s="626"/>
      <c r="F41" s="618"/>
      <c r="G41" s="638"/>
      <c r="H41" s="626"/>
      <c r="I41" s="618"/>
      <c r="J41" s="638"/>
      <c r="K41" s="626"/>
      <c r="L41" s="618"/>
      <c r="M41" s="638"/>
      <c r="N41" s="626"/>
      <c r="O41" s="618"/>
      <c r="P41" s="638"/>
      <c r="Q41" s="626"/>
      <c r="R41" s="618"/>
      <c r="S41" s="638"/>
      <c r="T41" s="626"/>
      <c r="U41" s="618"/>
      <c r="V41" s="638"/>
      <c r="W41" s="626"/>
      <c r="X41" s="618"/>
      <c r="Y41" s="638"/>
      <c r="Z41" s="626"/>
      <c r="AA41" s="618"/>
      <c r="AB41" s="638"/>
      <c r="AC41" s="626"/>
      <c r="AD41" s="618"/>
      <c r="AE41" s="638"/>
      <c r="AF41" s="626"/>
      <c r="AG41" s="618"/>
      <c r="AH41" s="638"/>
      <c r="AI41" s="626"/>
      <c r="AJ41" s="618"/>
      <c r="AK41" s="638"/>
      <c r="AL41" s="626"/>
      <c r="AM41" s="618"/>
      <c r="AN41" s="638"/>
      <c r="AO41" s="626"/>
      <c r="AP41" s="41"/>
      <c r="AQ41" s="41"/>
      <c r="AR41" s="41"/>
      <c r="AS41" s="41"/>
      <c r="AT41" s="41"/>
      <c r="AU41" s="41"/>
      <c r="AV41" s="41"/>
      <c r="AW41" s="41"/>
      <c r="AX41" s="41"/>
      <c r="AY41" s="41"/>
      <c r="AZ41" s="41"/>
      <c r="BA41" s="41"/>
      <c r="BB41" s="41"/>
      <c r="BC41" s="41"/>
      <c r="BD41" s="41"/>
      <c r="BE41" s="41"/>
      <c r="BF41" s="41"/>
      <c r="BG41" s="41"/>
      <c r="BH41" s="41"/>
      <c r="BI41" s="41"/>
    </row>
    <row r="42" spans="1:61" ht="15.75" customHeight="1">
      <c r="A42" s="39" t="str">
        <f t="shared" si="0"/>
        <v>Véhicules neufs[...]</v>
      </c>
      <c r="B42" s="618" t="s">
        <v>55</v>
      </c>
      <c r="C42" s="618"/>
      <c r="D42" s="638"/>
      <c r="E42" s="626"/>
      <c r="F42" s="618"/>
      <c r="G42" s="638"/>
      <c r="H42" s="626"/>
      <c r="I42" s="618"/>
      <c r="J42" s="638"/>
      <c r="K42" s="626"/>
      <c r="L42" s="618"/>
      <c r="M42" s="638"/>
      <c r="N42" s="626"/>
      <c r="O42" s="618"/>
      <c r="P42" s="638"/>
      <c r="Q42" s="626"/>
      <c r="R42" s="618"/>
      <c r="S42" s="638"/>
      <c r="T42" s="626"/>
      <c r="U42" s="618"/>
      <c r="V42" s="638"/>
      <c r="W42" s="626"/>
      <c r="X42" s="618"/>
      <c r="Y42" s="638"/>
      <c r="Z42" s="626"/>
      <c r="AA42" s="618"/>
      <c r="AB42" s="638"/>
      <c r="AC42" s="626"/>
      <c r="AD42" s="618"/>
      <c r="AE42" s="638"/>
      <c r="AF42" s="626"/>
      <c r="AG42" s="618"/>
      <c r="AH42" s="638"/>
      <c r="AI42" s="626"/>
      <c r="AJ42" s="618"/>
      <c r="AK42" s="638"/>
      <c r="AL42" s="626"/>
      <c r="AM42" s="618"/>
      <c r="AN42" s="638"/>
      <c r="AO42" s="626"/>
      <c r="AP42" s="41"/>
      <c r="AQ42" s="41"/>
      <c r="AR42" s="41"/>
      <c r="AS42" s="41"/>
      <c r="AT42" s="41"/>
      <c r="AU42" s="41"/>
      <c r="AV42" s="41"/>
      <c r="AW42" s="41"/>
      <c r="AX42" s="41"/>
      <c r="AY42" s="41"/>
      <c r="AZ42" s="41"/>
      <c r="BA42" s="41"/>
      <c r="BB42" s="41"/>
      <c r="BC42" s="41"/>
      <c r="BD42" s="41"/>
      <c r="BE42" s="41"/>
      <c r="BF42" s="41"/>
      <c r="BG42" s="41"/>
      <c r="BH42" s="41"/>
      <c r="BI42" s="41"/>
    </row>
    <row r="43" spans="1:61" ht="15.75" customHeight="1">
      <c r="A43" s="39" t="str">
        <f t="shared" si="0"/>
        <v>Véhicules neufs[...]</v>
      </c>
      <c r="B43" s="618" t="s">
        <v>55</v>
      </c>
      <c r="C43" s="644"/>
      <c r="D43" s="638"/>
      <c r="E43" s="626"/>
      <c r="F43" s="644"/>
      <c r="G43" s="638"/>
      <c r="H43" s="626"/>
      <c r="I43" s="644"/>
      <c r="J43" s="638"/>
      <c r="K43" s="626"/>
      <c r="L43" s="644"/>
      <c r="M43" s="638"/>
      <c r="N43" s="626"/>
      <c r="O43" s="644"/>
      <c r="P43" s="638"/>
      <c r="Q43" s="626"/>
      <c r="R43" s="644"/>
      <c r="S43" s="638"/>
      <c r="T43" s="626"/>
      <c r="U43" s="644"/>
      <c r="V43" s="638"/>
      <c r="W43" s="626"/>
      <c r="X43" s="644"/>
      <c r="Y43" s="638"/>
      <c r="Z43" s="626"/>
      <c r="AA43" s="644"/>
      <c r="AB43" s="638"/>
      <c r="AC43" s="626"/>
      <c r="AD43" s="644"/>
      <c r="AE43" s="638"/>
      <c r="AF43" s="626"/>
      <c r="AG43" s="644"/>
      <c r="AH43" s="638"/>
      <c r="AI43" s="626"/>
      <c r="AJ43" s="644"/>
      <c r="AK43" s="638"/>
      <c r="AL43" s="626"/>
      <c r="AM43" s="644"/>
      <c r="AN43" s="638"/>
      <c r="AO43" s="626"/>
      <c r="AP43" s="41"/>
      <c r="AQ43" s="41"/>
      <c r="AR43" s="41"/>
      <c r="AS43" s="41"/>
      <c r="AT43" s="41"/>
      <c r="AU43" s="41"/>
      <c r="AV43" s="41"/>
      <c r="AW43" s="41"/>
      <c r="AX43" s="41"/>
      <c r="AY43" s="41"/>
      <c r="AZ43" s="41"/>
      <c r="BA43" s="41"/>
      <c r="BB43" s="41"/>
      <c r="BC43" s="41"/>
      <c r="BD43" s="41"/>
      <c r="BE43" s="41"/>
      <c r="BF43" s="41"/>
      <c r="BG43" s="41"/>
      <c r="BH43" s="41"/>
      <c r="BI43" s="41"/>
    </row>
    <row r="44" spans="1:61" ht="15.75" customHeight="1">
      <c r="A44" s="39" t="str">
        <f t="shared" si="0"/>
        <v>Véhicules neufsTOTAL VARIABLES</v>
      </c>
      <c r="B44" s="902" t="s">
        <v>114</v>
      </c>
      <c r="C44" s="903"/>
      <c r="D44" s="904"/>
      <c r="E44" s="905"/>
      <c r="F44" s="903"/>
      <c r="G44" s="904"/>
      <c r="H44" s="905"/>
      <c r="I44" s="903"/>
      <c r="J44" s="904"/>
      <c r="K44" s="905"/>
      <c r="L44" s="903"/>
      <c r="M44" s="904"/>
      <c r="N44" s="905"/>
      <c r="O44" s="903"/>
      <c r="P44" s="904"/>
      <c r="Q44" s="905"/>
      <c r="R44" s="903"/>
      <c r="S44" s="904"/>
      <c r="T44" s="905"/>
      <c r="U44" s="903"/>
      <c r="V44" s="904"/>
      <c r="W44" s="905"/>
      <c r="X44" s="903"/>
      <c r="Y44" s="904"/>
      <c r="Z44" s="905"/>
      <c r="AA44" s="903"/>
      <c r="AB44" s="904"/>
      <c r="AC44" s="905"/>
      <c r="AD44" s="903"/>
      <c r="AE44" s="904"/>
      <c r="AF44" s="905"/>
      <c r="AG44" s="903"/>
      <c r="AH44" s="904"/>
      <c r="AI44" s="905"/>
      <c r="AJ44" s="903"/>
      <c r="AK44" s="904"/>
      <c r="AL44" s="905"/>
      <c r="AM44" s="903"/>
      <c r="AN44" s="904"/>
      <c r="AO44" s="905"/>
      <c r="AP44" s="41"/>
      <c r="AQ44" s="41"/>
      <c r="AR44" s="41"/>
      <c r="AS44" s="41"/>
      <c r="AT44" s="41"/>
      <c r="AU44" s="41"/>
      <c r="AV44" s="41"/>
      <c r="AW44" s="41"/>
      <c r="AX44" s="41"/>
      <c r="AY44" s="41"/>
      <c r="AZ44" s="41"/>
      <c r="BA44" s="41"/>
      <c r="BB44" s="41"/>
      <c r="BC44" s="41"/>
      <c r="BD44" s="41"/>
      <c r="BE44" s="41"/>
      <c r="BF44" s="41"/>
      <c r="BG44" s="41"/>
      <c r="BH44" s="41"/>
      <c r="BI44" s="41"/>
    </row>
    <row r="45" spans="1:61" ht="15.75" customHeight="1">
      <c r="A45" s="39" t="str">
        <f t="shared" si="0"/>
        <v>Véhicules neufsSalaires cadres</v>
      </c>
      <c r="B45" s="906" t="s">
        <v>116</v>
      </c>
      <c r="C45" s="618"/>
      <c r="D45" s="625"/>
      <c r="E45" s="626"/>
      <c r="F45" s="618"/>
      <c r="G45" s="625"/>
      <c r="H45" s="639"/>
      <c r="I45" s="618"/>
      <c r="J45" s="625"/>
      <c r="K45" s="639"/>
      <c r="L45" s="618"/>
      <c r="M45" s="625"/>
      <c r="N45" s="639"/>
      <c r="O45" s="618"/>
      <c r="P45" s="625"/>
      <c r="Q45" s="639"/>
      <c r="R45" s="618"/>
      <c r="S45" s="625"/>
      <c r="T45" s="639"/>
      <c r="U45" s="618"/>
      <c r="V45" s="625"/>
      <c r="W45" s="639"/>
      <c r="X45" s="618"/>
      <c r="Y45" s="625"/>
      <c r="Z45" s="639"/>
      <c r="AA45" s="618"/>
      <c r="AB45" s="625"/>
      <c r="AC45" s="639"/>
      <c r="AD45" s="618"/>
      <c r="AE45" s="625"/>
      <c r="AF45" s="639"/>
      <c r="AG45" s="618"/>
      <c r="AH45" s="625"/>
      <c r="AI45" s="639"/>
      <c r="AJ45" s="618"/>
      <c r="AK45" s="625"/>
      <c r="AL45" s="639"/>
      <c r="AM45" s="618"/>
      <c r="AN45" s="625"/>
      <c r="AO45" s="639"/>
      <c r="AP45" s="41"/>
      <c r="AQ45" s="41"/>
      <c r="AR45" s="41"/>
      <c r="AS45" s="41"/>
      <c r="AT45" s="41"/>
      <c r="AU45" s="41"/>
      <c r="AV45" s="41"/>
      <c r="AW45" s="41"/>
      <c r="AX45" s="41"/>
      <c r="AY45" s="41"/>
      <c r="AZ45" s="41"/>
      <c r="BA45" s="41"/>
      <c r="BB45" s="41"/>
      <c r="BC45" s="41"/>
      <c r="BD45" s="41"/>
      <c r="BE45" s="41"/>
      <c r="BF45" s="41"/>
      <c r="BG45" s="41"/>
      <c r="BH45" s="41"/>
      <c r="BI45" s="41"/>
    </row>
    <row r="46" spans="1:61" ht="15.75" customHeight="1">
      <c r="A46" s="39" t="str">
        <f t="shared" si="0"/>
        <v>Véhicules neufsSalaires commis</v>
      </c>
      <c r="B46" s="907" t="s">
        <v>117</v>
      </c>
      <c r="C46" s="618"/>
      <c r="D46" s="625"/>
      <c r="E46" s="626"/>
      <c r="F46" s="618"/>
      <c r="G46" s="625"/>
      <c r="H46" s="639"/>
      <c r="I46" s="618"/>
      <c r="J46" s="625"/>
      <c r="K46" s="639"/>
      <c r="L46" s="618"/>
      <c r="M46" s="625"/>
      <c r="N46" s="639"/>
      <c r="O46" s="618"/>
      <c r="P46" s="625"/>
      <c r="Q46" s="639"/>
      <c r="R46" s="618"/>
      <c r="S46" s="625"/>
      <c r="T46" s="639"/>
      <c r="U46" s="618"/>
      <c r="V46" s="625"/>
      <c r="W46" s="639"/>
      <c r="X46" s="618"/>
      <c r="Y46" s="625"/>
      <c r="Z46" s="639"/>
      <c r="AA46" s="618"/>
      <c r="AB46" s="625"/>
      <c r="AC46" s="639"/>
      <c r="AD46" s="618"/>
      <c r="AE46" s="625"/>
      <c r="AF46" s="639"/>
      <c r="AG46" s="618"/>
      <c r="AH46" s="625"/>
      <c r="AI46" s="639"/>
      <c r="AJ46" s="618"/>
      <c r="AK46" s="625"/>
      <c r="AL46" s="639"/>
      <c r="AM46" s="618"/>
      <c r="AN46" s="625"/>
      <c r="AO46" s="639"/>
      <c r="AP46" s="41"/>
      <c r="AQ46" s="41"/>
      <c r="AR46" s="41"/>
      <c r="AS46" s="41"/>
      <c r="AT46" s="41"/>
      <c r="AU46" s="41"/>
      <c r="AV46" s="41"/>
      <c r="AW46" s="41"/>
      <c r="AX46" s="41"/>
      <c r="AY46" s="41"/>
      <c r="AZ46" s="41"/>
      <c r="BA46" s="41"/>
      <c r="BB46" s="41"/>
      <c r="BC46" s="41"/>
      <c r="BD46" s="41"/>
      <c r="BE46" s="41"/>
      <c r="BF46" s="41"/>
      <c r="BG46" s="41"/>
      <c r="BH46" s="41"/>
      <c r="BI46" s="41"/>
    </row>
    <row r="47" spans="1:61" ht="15.75" customHeight="1">
      <c r="A47" s="39" t="str">
        <f t="shared" si="0"/>
        <v>Véhicules neufsSalaires autres</v>
      </c>
      <c r="B47" s="906" t="s">
        <v>118</v>
      </c>
      <c r="C47" s="890"/>
      <c r="D47" s="908"/>
      <c r="E47" s="909"/>
      <c r="F47" s="890"/>
      <c r="G47" s="908"/>
      <c r="H47" s="910"/>
      <c r="I47" s="890"/>
      <c r="J47" s="908"/>
      <c r="K47" s="910"/>
      <c r="L47" s="890"/>
      <c r="M47" s="908"/>
      <c r="N47" s="910"/>
      <c r="O47" s="890"/>
      <c r="P47" s="908"/>
      <c r="Q47" s="910"/>
      <c r="R47" s="890"/>
      <c r="S47" s="908"/>
      <c r="T47" s="910"/>
      <c r="U47" s="890"/>
      <c r="V47" s="908"/>
      <c r="W47" s="910"/>
      <c r="X47" s="890"/>
      <c r="Y47" s="908"/>
      <c r="Z47" s="910"/>
      <c r="AA47" s="890"/>
      <c r="AB47" s="908"/>
      <c r="AC47" s="910"/>
      <c r="AD47" s="890"/>
      <c r="AE47" s="908"/>
      <c r="AF47" s="910"/>
      <c r="AG47" s="890"/>
      <c r="AH47" s="908"/>
      <c r="AI47" s="910"/>
      <c r="AJ47" s="890"/>
      <c r="AK47" s="908"/>
      <c r="AL47" s="910"/>
      <c r="AM47" s="890"/>
      <c r="AN47" s="908"/>
      <c r="AO47" s="910"/>
      <c r="AP47" s="41"/>
      <c r="AQ47" s="41"/>
      <c r="AR47" s="41"/>
      <c r="AS47" s="41"/>
      <c r="AT47" s="41"/>
      <c r="AU47" s="41"/>
      <c r="AV47" s="41"/>
      <c r="AW47" s="41"/>
      <c r="AX47" s="41"/>
      <c r="AY47" s="41"/>
      <c r="AZ47" s="41"/>
      <c r="BA47" s="41"/>
      <c r="BB47" s="41"/>
      <c r="BC47" s="41"/>
      <c r="BD47" s="41"/>
      <c r="BE47" s="41"/>
      <c r="BF47" s="41"/>
      <c r="BG47" s="41"/>
      <c r="BH47" s="41"/>
      <c r="BI47" s="41"/>
    </row>
    <row r="48" spans="1:61" ht="15.75" customHeight="1">
      <c r="A48" s="39" t="str">
        <f t="shared" si="0"/>
        <v>Véhicules neufsSalaires spécialistes</v>
      </c>
      <c r="B48" s="906" t="s">
        <v>119</v>
      </c>
      <c r="C48" s="618"/>
      <c r="D48" s="625"/>
      <c r="E48" s="626"/>
      <c r="F48" s="618"/>
      <c r="G48" s="625"/>
      <c r="H48" s="639"/>
      <c r="I48" s="618"/>
      <c r="J48" s="625"/>
      <c r="K48" s="639"/>
      <c r="L48" s="618"/>
      <c r="M48" s="625"/>
      <c r="N48" s="639"/>
      <c r="O48" s="618"/>
      <c r="P48" s="625"/>
      <c r="Q48" s="639"/>
      <c r="R48" s="618"/>
      <c r="S48" s="625"/>
      <c r="T48" s="639"/>
      <c r="U48" s="618"/>
      <c r="V48" s="625"/>
      <c r="W48" s="639"/>
      <c r="X48" s="618"/>
      <c r="Y48" s="625"/>
      <c r="Z48" s="639"/>
      <c r="AA48" s="618"/>
      <c r="AB48" s="625"/>
      <c r="AC48" s="639"/>
      <c r="AD48" s="618"/>
      <c r="AE48" s="625"/>
      <c r="AF48" s="639"/>
      <c r="AG48" s="618"/>
      <c r="AH48" s="625"/>
      <c r="AI48" s="639"/>
      <c r="AJ48" s="618"/>
      <c r="AK48" s="625"/>
      <c r="AL48" s="639"/>
      <c r="AM48" s="618"/>
      <c r="AN48" s="625"/>
      <c r="AO48" s="639"/>
      <c r="AP48" s="41"/>
      <c r="AQ48" s="41"/>
      <c r="AR48" s="41"/>
      <c r="AS48" s="41"/>
      <c r="AT48" s="41"/>
      <c r="AU48" s="41"/>
      <c r="AV48" s="41"/>
      <c r="AW48" s="41"/>
      <c r="AX48" s="41"/>
      <c r="AY48" s="41"/>
      <c r="AZ48" s="41"/>
      <c r="BA48" s="41"/>
      <c r="BB48" s="41"/>
      <c r="BC48" s="41"/>
      <c r="BD48" s="41"/>
      <c r="BE48" s="41"/>
      <c r="BF48" s="41"/>
      <c r="BG48" s="41"/>
      <c r="BH48" s="41"/>
      <c r="BI48" s="41"/>
    </row>
    <row r="49" spans="1:61" ht="15.75" customHeight="1">
      <c r="A49" s="39" t="str">
        <f t="shared" si="0"/>
        <v>Véhicules neufs[...]</v>
      </c>
      <c r="B49" s="618" t="s">
        <v>55</v>
      </c>
      <c r="C49" s="618"/>
      <c r="D49" s="625"/>
      <c r="E49" s="626"/>
      <c r="F49" s="618"/>
      <c r="G49" s="625"/>
      <c r="H49" s="639"/>
      <c r="I49" s="618"/>
      <c r="J49" s="625"/>
      <c r="K49" s="639"/>
      <c r="L49" s="618"/>
      <c r="M49" s="625"/>
      <c r="N49" s="639"/>
      <c r="O49" s="618"/>
      <c r="P49" s="625"/>
      <c r="Q49" s="639"/>
      <c r="R49" s="618"/>
      <c r="S49" s="625"/>
      <c r="T49" s="639"/>
      <c r="U49" s="618"/>
      <c r="V49" s="625"/>
      <c r="W49" s="639"/>
      <c r="X49" s="618"/>
      <c r="Y49" s="625"/>
      <c r="Z49" s="639"/>
      <c r="AA49" s="618"/>
      <c r="AB49" s="625"/>
      <c r="AC49" s="639"/>
      <c r="AD49" s="618"/>
      <c r="AE49" s="625"/>
      <c r="AF49" s="639"/>
      <c r="AG49" s="618"/>
      <c r="AH49" s="625"/>
      <c r="AI49" s="639"/>
      <c r="AJ49" s="618"/>
      <c r="AK49" s="625"/>
      <c r="AL49" s="639"/>
      <c r="AM49" s="618"/>
      <c r="AN49" s="625"/>
      <c r="AO49" s="639"/>
      <c r="AP49" s="41"/>
      <c r="AQ49" s="41"/>
      <c r="AR49" s="41"/>
      <c r="AS49" s="41"/>
      <c r="AT49" s="41"/>
      <c r="AU49" s="41"/>
      <c r="AV49" s="41"/>
      <c r="AW49" s="41"/>
      <c r="AX49" s="41"/>
      <c r="AY49" s="41"/>
      <c r="AZ49" s="41"/>
      <c r="BA49" s="41"/>
      <c r="BB49" s="41"/>
      <c r="BC49" s="41"/>
      <c r="BD49" s="41"/>
      <c r="BE49" s="41"/>
      <c r="BF49" s="41"/>
      <c r="BG49" s="41"/>
      <c r="BH49" s="41"/>
      <c r="BI49" s="41"/>
    </row>
    <row r="50" spans="1:61" ht="15.75" customHeight="1">
      <c r="A50" s="39" t="str">
        <f t="shared" si="0"/>
        <v>Véhicules neufs[...]</v>
      </c>
      <c r="B50" s="618" t="s">
        <v>55</v>
      </c>
      <c r="C50" s="618"/>
      <c r="D50" s="625"/>
      <c r="E50" s="626"/>
      <c r="F50" s="618"/>
      <c r="G50" s="625"/>
      <c r="H50" s="639"/>
      <c r="I50" s="618"/>
      <c r="J50" s="625"/>
      <c r="K50" s="639"/>
      <c r="L50" s="618"/>
      <c r="M50" s="625"/>
      <c r="N50" s="639"/>
      <c r="O50" s="618"/>
      <c r="P50" s="625"/>
      <c r="Q50" s="639"/>
      <c r="R50" s="618"/>
      <c r="S50" s="625"/>
      <c r="T50" s="639"/>
      <c r="U50" s="618"/>
      <c r="V50" s="625"/>
      <c r="W50" s="639"/>
      <c r="X50" s="618"/>
      <c r="Y50" s="625"/>
      <c r="Z50" s="639"/>
      <c r="AA50" s="618"/>
      <c r="AB50" s="625"/>
      <c r="AC50" s="639"/>
      <c r="AD50" s="618"/>
      <c r="AE50" s="625"/>
      <c r="AF50" s="639"/>
      <c r="AG50" s="618"/>
      <c r="AH50" s="625"/>
      <c r="AI50" s="639"/>
      <c r="AJ50" s="618"/>
      <c r="AK50" s="625"/>
      <c r="AL50" s="639"/>
      <c r="AM50" s="618"/>
      <c r="AN50" s="625"/>
      <c r="AO50" s="639"/>
      <c r="AP50" s="41"/>
      <c r="AQ50" s="41"/>
      <c r="AR50" s="41"/>
      <c r="AS50" s="41"/>
      <c r="AT50" s="41"/>
      <c r="AU50" s="41"/>
      <c r="AV50" s="41"/>
      <c r="AW50" s="41"/>
      <c r="AX50" s="41"/>
      <c r="AY50" s="41"/>
      <c r="AZ50" s="41"/>
      <c r="BA50" s="41"/>
      <c r="BB50" s="41"/>
      <c r="BC50" s="41"/>
      <c r="BD50" s="41"/>
      <c r="BE50" s="41"/>
      <c r="BF50" s="41"/>
      <c r="BG50" s="41"/>
      <c r="BH50" s="41"/>
      <c r="BI50" s="41"/>
    </row>
    <row r="51" spans="1:61" ht="15.75" customHeight="1">
      <c r="A51" s="39" t="str">
        <f t="shared" si="0"/>
        <v>Véhicules neufs[...]</v>
      </c>
      <c r="B51" s="618" t="s">
        <v>55</v>
      </c>
      <c r="C51" s="618"/>
      <c r="D51" s="625"/>
      <c r="E51" s="626"/>
      <c r="F51" s="618"/>
      <c r="G51" s="625"/>
      <c r="H51" s="639"/>
      <c r="I51" s="618"/>
      <c r="J51" s="625"/>
      <c r="K51" s="639"/>
      <c r="L51" s="618"/>
      <c r="M51" s="625"/>
      <c r="N51" s="639"/>
      <c r="O51" s="618"/>
      <c r="P51" s="625"/>
      <c r="Q51" s="639"/>
      <c r="R51" s="618"/>
      <c r="S51" s="625"/>
      <c r="T51" s="639"/>
      <c r="U51" s="618"/>
      <c r="V51" s="625"/>
      <c r="W51" s="639"/>
      <c r="X51" s="618"/>
      <c r="Y51" s="625"/>
      <c r="Z51" s="639"/>
      <c r="AA51" s="618"/>
      <c r="AB51" s="625"/>
      <c r="AC51" s="639"/>
      <c r="AD51" s="618"/>
      <c r="AE51" s="625"/>
      <c r="AF51" s="639"/>
      <c r="AG51" s="618"/>
      <c r="AH51" s="625"/>
      <c r="AI51" s="639"/>
      <c r="AJ51" s="618"/>
      <c r="AK51" s="625"/>
      <c r="AL51" s="639"/>
      <c r="AM51" s="618"/>
      <c r="AN51" s="625"/>
      <c r="AO51" s="639"/>
      <c r="AP51" s="41"/>
      <c r="AQ51" s="41"/>
      <c r="AR51" s="41"/>
      <c r="AS51" s="41"/>
      <c r="AT51" s="41"/>
      <c r="AU51" s="41"/>
      <c r="AV51" s="41"/>
      <c r="AW51" s="41"/>
      <c r="AX51" s="41"/>
      <c r="AY51" s="41"/>
      <c r="AZ51" s="41"/>
      <c r="BA51" s="41"/>
      <c r="BB51" s="41"/>
      <c r="BC51" s="41"/>
      <c r="BD51" s="41"/>
      <c r="BE51" s="41"/>
      <c r="BF51" s="41"/>
      <c r="BG51" s="41"/>
      <c r="BH51" s="41"/>
      <c r="BI51" s="41"/>
    </row>
    <row r="52" spans="1:61" ht="15.75" customHeight="1">
      <c r="A52" s="39" t="str">
        <f t="shared" si="0"/>
        <v>Véhicules neufsSalaires en absences</v>
      </c>
      <c r="B52" s="907" t="s">
        <v>120</v>
      </c>
      <c r="C52" s="618"/>
      <c r="D52" s="625"/>
      <c r="E52" s="626"/>
      <c r="F52" s="618"/>
      <c r="G52" s="625"/>
      <c r="H52" s="639"/>
      <c r="I52" s="618"/>
      <c r="J52" s="625"/>
      <c r="K52" s="639"/>
      <c r="L52" s="618"/>
      <c r="M52" s="625"/>
      <c r="N52" s="639"/>
      <c r="O52" s="618"/>
      <c r="P52" s="625"/>
      <c r="Q52" s="639"/>
      <c r="R52" s="618"/>
      <c r="S52" s="625"/>
      <c r="T52" s="639"/>
      <c r="U52" s="618"/>
      <c r="V52" s="625"/>
      <c r="W52" s="639"/>
      <c r="X52" s="618"/>
      <c r="Y52" s="625"/>
      <c r="Z52" s="639"/>
      <c r="AA52" s="618"/>
      <c r="AB52" s="625"/>
      <c r="AC52" s="639"/>
      <c r="AD52" s="618"/>
      <c r="AE52" s="625"/>
      <c r="AF52" s="639"/>
      <c r="AG52" s="618"/>
      <c r="AH52" s="625"/>
      <c r="AI52" s="639"/>
      <c r="AJ52" s="618"/>
      <c r="AK52" s="625"/>
      <c r="AL52" s="639"/>
      <c r="AM52" s="618"/>
      <c r="AN52" s="625"/>
      <c r="AO52" s="639"/>
      <c r="AP52" s="41"/>
      <c r="AQ52" s="41"/>
      <c r="AR52" s="41"/>
      <c r="AS52" s="41"/>
      <c r="AT52" s="41"/>
      <c r="AU52" s="41"/>
      <c r="AV52" s="41"/>
      <c r="AW52" s="41"/>
      <c r="AX52" s="41"/>
      <c r="AY52" s="41"/>
      <c r="AZ52" s="41"/>
      <c r="BA52" s="41"/>
      <c r="BB52" s="41"/>
      <c r="BC52" s="41"/>
      <c r="BD52" s="41"/>
      <c r="BE52" s="41"/>
      <c r="BF52" s="41"/>
      <c r="BG52" s="41"/>
      <c r="BH52" s="41"/>
      <c r="BI52" s="41"/>
    </row>
    <row r="53" spans="1:61" ht="15.75" customHeight="1">
      <c r="A53" s="39" t="str">
        <f t="shared" si="0"/>
        <v>Véhicules neufsDéduction à la source</v>
      </c>
      <c r="B53" s="906" t="s">
        <v>121</v>
      </c>
      <c r="C53" s="890"/>
      <c r="D53" s="908"/>
      <c r="E53" s="909"/>
      <c r="F53" s="890"/>
      <c r="G53" s="908"/>
      <c r="H53" s="910"/>
      <c r="I53" s="890"/>
      <c r="J53" s="908"/>
      <c r="K53" s="910"/>
      <c r="L53" s="890"/>
      <c r="M53" s="908"/>
      <c r="N53" s="910"/>
      <c r="O53" s="890"/>
      <c r="P53" s="908"/>
      <c r="Q53" s="910"/>
      <c r="R53" s="890"/>
      <c r="S53" s="908"/>
      <c r="T53" s="910"/>
      <c r="U53" s="890"/>
      <c r="V53" s="908"/>
      <c r="W53" s="910"/>
      <c r="X53" s="890"/>
      <c r="Y53" s="908"/>
      <c r="Z53" s="910"/>
      <c r="AA53" s="890"/>
      <c r="AB53" s="908"/>
      <c r="AC53" s="910"/>
      <c r="AD53" s="890"/>
      <c r="AE53" s="908"/>
      <c r="AF53" s="910"/>
      <c r="AG53" s="890"/>
      <c r="AH53" s="908"/>
      <c r="AI53" s="910"/>
      <c r="AJ53" s="890"/>
      <c r="AK53" s="908"/>
      <c r="AL53" s="910"/>
      <c r="AM53" s="890"/>
      <c r="AN53" s="908"/>
      <c r="AO53" s="910"/>
      <c r="AP53" s="41"/>
      <c r="AQ53" s="41"/>
      <c r="AR53" s="41"/>
      <c r="AS53" s="41"/>
      <c r="AT53" s="41"/>
      <c r="AU53" s="41"/>
      <c r="AV53" s="41"/>
      <c r="AW53" s="41"/>
      <c r="AX53" s="41"/>
      <c r="AY53" s="41"/>
      <c r="AZ53" s="41"/>
      <c r="BA53" s="41"/>
      <c r="BB53" s="41"/>
      <c r="BC53" s="41"/>
      <c r="BD53" s="41"/>
      <c r="BE53" s="41"/>
      <c r="BF53" s="41"/>
      <c r="BG53" s="41"/>
      <c r="BH53" s="41"/>
      <c r="BI53" s="41"/>
    </row>
    <row r="54" spans="1:61" ht="15.75" customHeight="1">
      <c r="A54" s="39" t="str">
        <f t="shared" si="0"/>
        <v>Véhicules neufsBénéfices marginaux</v>
      </c>
      <c r="B54" s="911" t="s">
        <v>122</v>
      </c>
      <c r="C54" s="618"/>
      <c r="D54" s="625"/>
      <c r="E54" s="626"/>
      <c r="F54" s="618"/>
      <c r="G54" s="625"/>
      <c r="H54" s="639"/>
      <c r="I54" s="618"/>
      <c r="J54" s="625"/>
      <c r="K54" s="639"/>
      <c r="L54" s="618"/>
      <c r="M54" s="625"/>
      <c r="N54" s="639"/>
      <c r="O54" s="618"/>
      <c r="P54" s="625"/>
      <c r="Q54" s="639"/>
      <c r="R54" s="618"/>
      <c r="S54" s="625"/>
      <c r="T54" s="639"/>
      <c r="U54" s="618"/>
      <c r="V54" s="625"/>
      <c r="W54" s="639"/>
      <c r="X54" s="618"/>
      <c r="Y54" s="625"/>
      <c r="Z54" s="639"/>
      <c r="AA54" s="618"/>
      <c r="AB54" s="625"/>
      <c r="AC54" s="639"/>
      <c r="AD54" s="618"/>
      <c r="AE54" s="625"/>
      <c r="AF54" s="639"/>
      <c r="AG54" s="618"/>
      <c r="AH54" s="625"/>
      <c r="AI54" s="639"/>
      <c r="AJ54" s="618"/>
      <c r="AK54" s="625"/>
      <c r="AL54" s="639"/>
      <c r="AM54" s="618"/>
      <c r="AN54" s="625"/>
      <c r="AO54" s="639"/>
      <c r="AP54" s="41"/>
      <c r="AQ54" s="41"/>
      <c r="AR54" s="41"/>
      <c r="AS54" s="41"/>
      <c r="AT54" s="41"/>
      <c r="AU54" s="41"/>
      <c r="AV54" s="41"/>
      <c r="AW54" s="41"/>
      <c r="AX54" s="41"/>
      <c r="AY54" s="41"/>
      <c r="AZ54" s="41"/>
      <c r="BA54" s="41"/>
      <c r="BB54" s="41"/>
      <c r="BC54" s="41"/>
      <c r="BD54" s="41"/>
      <c r="BE54" s="41"/>
      <c r="BF54" s="41"/>
      <c r="BG54" s="41"/>
      <c r="BH54" s="41"/>
      <c r="BI54" s="41"/>
    </row>
    <row r="55" spans="1:61" ht="15.75" customHeight="1">
      <c r="A55" s="39" t="str">
        <f t="shared" si="0"/>
        <v>Véhicules neufsCsst</v>
      </c>
      <c r="B55" s="906" t="s">
        <v>123</v>
      </c>
      <c r="C55" s="618"/>
      <c r="D55" s="625"/>
      <c r="E55" s="626"/>
      <c r="F55" s="618"/>
      <c r="G55" s="625"/>
      <c r="H55" s="639"/>
      <c r="I55" s="618"/>
      <c r="J55" s="625"/>
      <c r="K55" s="639"/>
      <c r="L55" s="618"/>
      <c r="M55" s="625"/>
      <c r="N55" s="639"/>
      <c r="O55" s="618"/>
      <c r="P55" s="625"/>
      <c r="Q55" s="639"/>
      <c r="R55" s="618"/>
      <c r="S55" s="625"/>
      <c r="T55" s="639"/>
      <c r="U55" s="618"/>
      <c r="V55" s="625"/>
      <c r="W55" s="639"/>
      <c r="X55" s="618"/>
      <c r="Y55" s="625"/>
      <c r="Z55" s="639"/>
      <c r="AA55" s="618"/>
      <c r="AB55" s="625"/>
      <c r="AC55" s="639"/>
      <c r="AD55" s="618"/>
      <c r="AE55" s="625"/>
      <c r="AF55" s="639"/>
      <c r="AG55" s="618"/>
      <c r="AH55" s="625"/>
      <c r="AI55" s="639"/>
      <c r="AJ55" s="618"/>
      <c r="AK55" s="625"/>
      <c r="AL55" s="639"/>
      <c r="AM55" s="618"/>
      <c r="AN55" s="625"/>
      <c r="AO55" s="639"/>
      <c r="AP55" s="41"/>
      <c r="AQ55" s="41"/>
      <c r="AR55" s="41"/>
      <c r="AS55" s="41"/>
      <c r="AT55" s="41"/>
      <c r="AU55" s="41"/>
      <c r="AV55" s="41"/>
      <c r="AW55" s="41"/>
      <c r="AX55" s="41"/>
      <c r="AY55" s="41"/>
      <c r="AZ55" s="41"/>
      <c r="BA55" s="41"/>
      <c r="BB55" s="41"/>
      <c r="BC55" s="41"/>
      <c r="BD55" s="41"/>
      <c r="BE55" s="41"/>
      <c r="BF55" s="41"/>
      <c r="BG55" s="41"/>
      <c r="BH55" s="41"/>
      <c r="BI55" s="41"/>
    </row>
    <row r="56" spans="1:61" ht="15.75" customHeight="1">
      <c r="A56" s="39" t="str">
        <f t="shared" si="0"/>
        <v>Véhicules neufs[...]</v>
      </c>
      <c r="B56" s="618" t="s">
        <v>55</v>
      </c>
      <c r="C56" s="644"/>
      <c r="D56" s="645"/>
      <c r="E56" s="642"/>
      <c r="F56" s="644"/>
      <c r="G56" s="645"/>
      <c r="H56" s="642"/>
      <c r="I56" s="644"/>
      <c r="J56" s="645"/>
      <c r="K56" s="642"/>
      <c r="L56" s="644"/>
      <c r="M56" s="645"/>
      <c r="N56" s="642"/>
      <c r="O56" s="644"/>
      <c r="P56" s="645"/>
      <c r="Q56" s="642"/>
      <c r="R56" s="644"/>
      <c r="S56" s="645"/>
      <c r="T56" s="642"/>
      <c r="U56" s="644"/>
      <c r="V56" s="645"/>
      <c r="W56" s="642"/>
      <c r="X56" s="644"/>
      <c r="Y56" s="645"/>
      <c r="Z56" s="642"/>
      <c r="AA56" s="644"/>
      <c r="AB56" s="645"/>
      <c r="AC56" s="642"/>
      <c r="AD56" s="644"/>
      <c r="AE56" s="645"/>
      <c r="AF56" s="642"/>
      <c r="AG56" s="644"/>
      <c r="AH56" s="645"/>
      <c r="AI56" s="642"/>
      <c r="AJ56" s="644"/>
      <c r="AK56" s="645"/>
      <c r="AL56" s="642"/>
      <c r="AM56" s="644"/>
      <c r="AN56" s="645"/>
      <c r="AO56" s="642"/>
      <c r="AP56" s="41"/>
      <c r="AQ56" s="41"/>
      <c r="AR56" s="41"/>
      <c r="AS56" s="41"/>
      <c r="AT56" s="41"/>
      <c r="AU56" s="41"/>
      <c r="AV56" s="41"/>
      <c r="AW56" s="41"/>
      <c r="AX56" s="41"/>
      <c r="AY56" s="41"/>
      <c r="AZ56" s="41"/>
      <c r="BA56" s="41"/>
      <c r="BB56" s="41"/>
      <c r="BC56" s="41"/>
      <c r="BD56" s="41"/>
      <c r="BE56" s="41"/>
      <c r="BF56" s="41"/>
      <c r="BG56" s="41"/>
      <c r="BH56" s="41"/>
      <c r="BI56" s="41"/>
    </row>
    <row r="57" spans="1:61" ht="15.75" customHeight="1">
      <c r="A57" s="39" t="str">
        <f t="shared" si="0"/>
        <v>Véhicules neufsTOTAL PERSONNEL</v>
      </c>
      <c r="B57" s="902" t="s">
        <v>124</v>
      </c>
      <c r="C57" s="903"/>
      <c r="D57" s="904"/>
      <c r="E57" s="905"/>
      <c r="F57" s="903"/>
      <c r="G57" s="904"/>
      <c r="H57" s="905"/>
      <c r="I57" s="903"/>
      <c r="J57" s="904"/>
      <c r="K57" s="905"/>
      <c r="L57" s="903"/>
      <c r="M57" s="904"/>
      <c r="N57" s="905"/>
      <c r="O57" s="903"/>
      <c r="P57" s="904"/>
      <c r="Q57" s="905"/>
      <c r="R57" s="903"/>
      <c r="S57" s="904"/>
      <c r="T57" s="905"/>
      <c r="U57" s="903"/>
      <c r="V57" s="904"/>
      <c r="W57" s="905"/>
      <c r="X57" s="903"/>
      <c r="Y57" s="904"/>
      <c r="Z57" s="905"/>
      <c r="AA57" s="903"/>
      <c r="AB57" s="904"/>
      <c r="AC57" s="905"/>
      <c r="AD57" s="903"/>
      <c r="AE57" s="904"/>
      <c r="AF57" s="905"/>
      <c r="AG57" s="903"/>
      <c r="AH57" s="904"/>
      <c r="AI57" s="905"/>
      <c r="AJ57" s="903"/>
      <c r="AK57" s="904"/>
      <c r="AL57" s="905"/>
      <c r="AM57" s="903"/>
      <c r="AN57" s="904"/>
      <c r="AO57" s="905"/>
      <c r="AP57" s="41"/>
      <c r="AQ57" s="41"/>
      <c r="AR57" s="41"/>
      <c r="AS57" s="41"/>
      <c r="AT57" s="41"/>
      <c r="AU57" s="41"/>
      <c r="AV57" s="41"/>
      <c r="AW57" s="41"/>
      <c r="AX57" s="41"/>
      <c r="AY57" s="41"/>
      <c r="AZ57" s="41"/>
      <c r="BA57" s="41"/>
      <c r="BB57" s="41"/>
      <c r="BC57" s="41"/>
      <c r="BD57" s="41"/>
      <c r="BE57" s="41"/>
      <c r="BF57" s="41"/>
      <c r="BG57" s="41"/>
      <c r="BH57" s="41"/>
      <c r="BI57" s="41"/>
    </row>
    <row r="58" spans="1:61" ht="15.75" customHeight="1">
      <c r="A58" s="39" t="str">
        <f t="shared" si="0"/>
        <v>Véhicules neufsPublicité 2</v>
      </c>
      <c r="B58" s="618" t="s">
        <v>125</v>
      </c>
      <c r="C58" s="618"/>
      <c r="D58" s="625"/>
      <c r="E58" s="626"/>
      <c r="F58" s="618"/>
      <c r="G58" s="625"/>
      <c r="H58" s="639"/>
      <c r="I58" s="618"/>
      <c r="J58" s="625"/>
      <c r="K58" s="639"/>
      <c r="L58" s="618"/>
      <c r="M58" s="625"/>
      <c r="N58" s="639"/>
      <c r="O58" s="618"/>
      <c r="P58" s="625"/>
      <c r="Q58" s="639"/>
      <c r="R58" s="618"/>
      <c r="S58" s="625"/>
      <c r="T58" s="639"/>
      <c r="U58" s="618"/>
      <c r="V58" s="625"/>
      <c r="W58" s="639"/>
      <c r="X58" s="618"/>
      <c r="Y58" s="625"/>
      <c r="Z58" s="639"/>
      <c r="AA58" s="618"/>
      <c r="AB58" s="625"/>
      <c r="AC58" s="639"/>
      <c r="AD58" s="618"/>
      <c r="AE58" s="625"/>
      <c r="AF58" s="639"/>
      <c r="AG58" s="618"/>
      <c r="AH58" s="625"/>
      <c r="AI58" s="639"/>
      <c r="AJ58" s="618"/>
      <c r="AK58" s="625"/>
      <c r="AL58" s="639"/>
      <c r="AM58" s="618"/>
      <c r="AN58" s="625"/>
      <c r="AO58" s="639"/>
      <c r="AP58" s="41"/>
      <c r="AQ58" s="41"/>
      <c r="AR58" s="41"/>
      <c r="AS58" s="41"/>
      <c r="AT58" s="41"/>
      <c r="AU58" s="41"/>
      <c r="AV58" s="41"/>
      <c r="AW58" s="41"/>
      <c r="AX58" s="41"/>
      <c r="AY58" s="41"/>
      <c r="AZ58" s="41"/>
      <c r="BA58" s="41"/>
      <c r="BB58" s="41"/>
      <c r="BC58" s="41"/>
      <c r="BD58" s="41"/>
      <c r="BE58" s="41"/>
      <c r="BF58" s="41"/>
      <c r="BG58" s="41"/>
      <c r="BH58" s="41"/>
      <c r="BI58" s="41"/>
    </row>
    <row r="59" spans="1:61" ht="15.75" customHeight="1">
      <c r="A59" s="39" t="str">
        <f t="shared" si="0"/>
        <v>Véhicules neufsService gratuit 2</v>
      </c>
      <c r="B59" s="618" t="s">
        <v>126</v>
      </c>
      <c r="C59" s="618"/>
      <c r="D59" s="625"/>
      <c r="E59" s="626"/>
      <c r="F59" s="618"/>
      <c r="G59" s="625"/>
      <c r="H59" s="639"/>
      <c r="I59" s="618"/>
      <c r="J59" s="625"/>
      <c r="K59" s="639"/>
      <c r="L59" s="618"/>
      <c r="M59" s="625"/>
      <c r="N59" s="639"/>
      <c r="O59" s="618"/>
      <c r="P59" s="625"/>
      <c r="Q59" s="639"/>
      <c r="R59" s="618"/>
      <c r="S59" s="625"/>
      <c r="T59" s="639"/>
      <c r="U59" s="618"/>
      <c r="V59" s="625"/>
      <c r="W59" s="639"/>
      <c r="X59" s="618"/>
      <c r="Y59" s="625"/>
      <c r="Z59" s="639"/>
      <c r="AA59" s="618"/>
      <c r="AB59" s="625"/>
      <c r="AC59" s="639"/>
      <c r="AD59" s="618"/>
      <c r="AE59" s="625"/>
      <c r="AF59" s="639"/>
      <c r="AG59" s="618"/>
      <c r="AH59" s="625"/>
      <c r="AI59" s="639"/>
      <c r="AJ59" s="618"/>
      <c r="AK59" s="625"/>
      <c r="AL59" s="639"/>
      <c r="AM59" s="618"/>
      <c r="AN59" s="625"/>
      <c r="AO59" s="639"/>
      <c r="AP59" s="41"/>
      <c r="AQ59" s="41"/>
      <c r="AR59" s="41"/>
      <c r="AS59" s="41"/>
      <c r="AT59" s="41"/>
      <c r="AU59" s="41"/>
      <c r="AV59" s="41"/>
      <c r="AW59" s="41"/>
      <c r="AX59" s="41"/>
      <c r="AY59" s="41"/>
      <c r="AZ59" s="41"/>
      <c r="BA59" s="41"/>
      <c r="BB59" s="41"/>
      <c r="BC59" s="41"/>
      <c r="BD59" s="41"/>
      <c r="BE59" s="41"/>
      <c r="BF59" s="41"/>
      <c r="BG59" s="41"/>
      <c r="BH59" s="41"/>
      <c r="BI59" s="41"/>
    </row>
    <row r="60" spans="1:61" ht="15.75" customHeight="1">
      <c r="A60" s="39" t="str">
        <f t="shared" si="0"/>
        <v>Véhicules neufsFrais véhicules de cie</v>
      </c>
      <c r="B60" s="644" t="s">
        <v>127</v>
      </c>
      <c r="C60" s="646"/>
      <c r="D60" s="647"/>
      <c r="E60" s="648"/>
      <c r="F60" s="646"/>
      <c r="G60" s="647"/>
      <c r="H60" s="649"/>
      <c r="I60" s="646"/>
      <c r="J60" s="647"/>
      <c r="K60" s="649"/>
      <c r="L60" s="646"/>
      <c r="M60" s="647"/>
      <c r="N60" s="649"/>
      <c r="O60" s="646"/>
      <c r="P60" s="647"/>
      <c r="Q60" s="649"/>
      <c r="R60" s="646"/>
      <c r="S60" s="647"/>
      <c r="T60" s="649"/>
      <c r="U60" s="646"/>
      <c r="V60" s="647"/>
      <c r="W60" s="649"/>
      <c r="X60" s="646"/>
      <c r="Y60" s="647"/>
      <c r="Z60" s="649"/>
      <c r="AA60" s="646"/>
      <c r="AB60" s="647"/>
      <c r="AC60" s="649"/>
      <c r="AD60" s="646"/>
      <c r="AE60" s="647"/>
      <c r="AF60" s="649"/>
      <c r="AG60" s="646"/>
      <c r="AH60" s="647"/>
      <c r="AI60" s="649"/>
      <c r="AJ60" s="646"/>
      <c r="AK60" s="647"/>
      <c r="AL60" s="649"/>
      <c r="AM60" s="646"/>
      <c r="AN60" s="647"/>
      <c r="AO60" s="649"/>
      <c r="AP60" s="41"/>
      <c r="AQ60" s="41"/>
      <c r="AR60" s="41"/>
      <c r="AS60" s="41"/>
      <c r="AT60" s="41"/>
      <c r="AU60" s="41"/>
      <c r="AV60" s="41"/>
      <c r="AW60" s="41"/>
      <c r="AX60" s="41"/>
      <c r="AY60" s="41"/>
      <c r="AZ60" s="41"/>
      <c r="BA60" s="41"/>
      <c r="BB60" s="41"/>
      <c r="BC60" s="41"/>
      <c r="BD60" s="41"/>
      <c r="BE60" s="41"/>
      <c r="BF60" s="41"/>
      <c r="BG60" s="41"/>
      <c r="BH60" s="41"/>
      <c r="BI60" s="41"/>
    </row>
    <row r="61" spans="1:61" ht="15.75" customHeight="1">
      <c r="A61" s="39" t="str">
        <f t="shared" si="0"/>
        <v>Véhicules neufsInformatique</v>
      </c>
      <c r="B61" s="618" t="s">
        <v>128</v>
      </c>
      <c r="C61" s="618"/>
      <c r="D61" s="625"/>
      <c r="E61" s="626"/>
      <c r="F61" s="618"/>
      <c r="G61" s="625"/>
      <c r="H61" s="639"/>
      <c r="I61" s="618"/>
      <c r="J61" s="625"/>
      <c r="K61" s="639"/>
      <c r="L61" s="618"/>
      <c r="M61" s="625"/>
      <c r="N61" s="639"/>
      <c r="O61" s="618"/>
      <c r="P61" s="625"/>
      <c r="Q61" s="639"/>
      <c r="R61" s="618"/>
      <c r="S61" s="625"/>
      <c r="T61" s="639"/>
      <c r="U61" s="618"/>
      <c r="V61" s="625"/>
      <c r="W61" s="639"/>
      <c r="X61" s="618"/>
      <c r="Y61" s="625"/>
      <c r="Z61" s="639"/>
      <c r="AA61" s="618"/>
      <c r="AB61" s="625"/>
      <c r="AC61" s="639"/>
      <c r="AD61" s="618"/>
      <c r="AE61" s="625"/>
      <c r="AF61" s="639"/>
      <c r="AG61" s="618"/>
      <c r="AH61" s="625"/>
      <c r="AI61" s="639"/>
      <c r="AJ61" s="618"/>
      <c r="AK61" s="625"/>
      <c r="AL61" s="639"/>
      <c r="AM61" s="618"/>
      <c r="AN61" s="625"/>
      <c r="AO61" s="639"/>
      <c r="AP61" s="41"/>
      <c r="AQ61" s="41"/>
      <c r="AR61" s="41"/>
      <c r="AS61" s="41"/>
      <c r="AT61" s="41"/>
      <c r="AU61" s="41"/>
      <c r="AV61" s="41"/>
      <c r="AW61" s="41"/>
      <c r="AX61" s="41"/>
      <c r="AY61" s="41"/>
      <c r="AZ61" s="41"/>
      <c r="BA61" s="41"/>
      <c r="BB61" s="41"/>
      <c r="BC61" s="41"/>
      <c r="BD61" s="41"/>
      <c r="BE61" s="41"/>
      <c r="BF61" s="41"/>
      <c r="BG61" s="41"/>
      <c r="BH61" s="41"/>
      <c r="BI61" s="41"/>
    </row>
    <row r="62" spans="1:61" ht="15.75" customHeight="1">
      <c r="A62" s="39" t="str">
        <f t="shared" si="0"/>
        <v>Véhicules neufsFrais de déplacement</v>
      </c>
      <c r="B62" s="618" t="s">
        <v>129</v>
      </c>
      <c r="C62" s="618"/>
      <c r="D62" s="625"/>
      <c r="E62" s="626"/>
      <c r="F62" s="618"/>
      <c r="G62" s="625"/>
      <c r="H62" s="639"/>
      <c r="I62" s="618"/>
      <c r="J62" s="625"/>
      <c r="K62" s="639"/>
      <c r="L62" s="618"/>
      <c r="M62" s="625"/>
      <c r="N62" s="639"/>
      <c r="O62" s="618"/>
      <c r="P62" s="625"/>
      <c r="Q62" s="639"/>
      <c r="R62" s="618"/>
      <c r="S62" s="625"/>
      <c r="T62" s="639"/>
      <c r="U62" s="618"/>
      <c r="V62" s="625"/>
      <c r="W62" s="639"/>
      <c r="X62" s="618"/>
      <c r="Y62" s="625"/>
      <c r="Z62" s="639"/>
      <c r="AA62" s="618"/>
      <c r="AB62" s="625"/>
      <c r="AC62" s="639"/>
      <c r="AD62" s="618"/>
      <c r="AE62" s="625"/>
      <c r="AF62" s="639"/>
      <c r="AG62" s="618"/>
      <c r="AH62" s="625"/>
      <c r="AI62" s="639"/>
      <c r="AJ62" s="618"/>
      <c r="AK62" s="625"/>
      <c r="AL62" s="639"/>
      <c r="AM62" s="618"/>
      <c r="AN62" s="625"/>
      <c r="AO62" s="639"/>
      <c r="AP62" s="41"/>
      <c r="AQ62" s="41"/>
      <c r="AR62" s="41"/>
      <c r="AS62" s="41"/>
      <c r="AT62" s="41"/>
      <c r="AU62" s="41"/>
      <c r="AV62" s="41"/>
      <c r="AW62" s="41"/>
      <c r="AX62" s="41"/>
      <c r="AY62" s="41"/>
      <c r="AZ62" s="41"/>
      <c r="BA62" s="41"/>
      <c r="BB62" s="41"/>
      <c r="BC62" s="41"/>
      <c r="BD62" s="41"/>
      <c r="BE62" s="41"/>
      <c r="BF62" s="41"/>
      <c r="BG62" s="41"/>
      <c r="BH62" s="41"/>
      <c r="BI62" s="41"/>
    </row>
    <row r="63" spans="1:61" ht="15.75" customHeight="1">
      <c r="A63" s="39" t="str">
        <f t="shared" si="0"/>
        <v>Véhicules neufsServices extérieurs</v>
      </c>
      <c r="B63" s="644" t="s">
        <v>130</v>
      </c>
      <c r="C63" s="646"/>
      <c r="D63" s="647"/>
      <c r="E63" s="648"/>
      <c r="F63" s="646"/>
      <c r="G63" s="647"/>
      <c r="H63" s="649"/>
      <c r="I63" s="646"/>
      <c r="J63" s="647"/>
      <c r="K63" s="649"/>
      <c r="L63" s="646"/>
      <c r="M63" s="647"/>
      <c r="N63" s="649"/>
      <c r="O63" s="646"/>
      <c r="P63" s="647"/>
      <c r="Q63" s="649"/>
      <c r="R63" s="646"/>
      <c r="S63" s="647"/>
      <c r="T63" s="649"/>
      <c r="U63" s="646"/>
      <c r="V63" s="647"/>
      <c r="W63" s="649"/>
      <c r="X63" s="646"/>
      <c r="Y63" s="647"/>
      <c r="Z63" s="649"/>
      <c r="AA63" s="646"/>
      <c r="AB63" s="647"/>
      <c r="AC63" s="649"/>
      <c r="AD63" s="646"/>
      <c r="AE63" s="647"/>
      <c r="AF63" s="649"/>
      <c r="AG63" s="646"/>
      <c r="AH63" s="647"/>
      <c r="AI63" s="649"/>
      <c r="AJ63" s="646"/>
      <c r="AK63" s="647"/>
      <c r="AL63" s="649"/>
      <c r="AM63" s="646"/>
      <c r="AN63" s="647"/>
      <c r="AO63" s="649"/>
      <c r="AP63" s="41"/>
      <c r="AQ63" s="41"/>
      <c r="AR63" s="41"/>
      <c r="AS63" s="41"/>
      <c r="AT63" s="41"/>
      <c r="AU63" s="41"/>
      <c r="AV63" s="41"/>
      <c r="AW63" s="41"/>
      <c r="AX63" s="41"/>
      <c r="AY63" s="41"/>
      <c r="AZ63" s="41"/>
      <c r="BA63" s="41"/>
      <c r="BB63" s="41"/>
      <c r="BC63" s="41"/>
      <c r="BD63" s="41"/>
      <c r="BE63" s="41"/>
      <c r="BF63" s="41"/>
      <c r="BG63" s="41"/>
      <c r="BH63" s="41"/>
      <c r="BI63" s="41"/>
    </row>
    <row r="64" spans="1:61" ht="15.75" customHeight="1">
      <c r="A64" s="39" t="str">
        <f t="shared" si="0"/>
        <v>Véhicules neufsFournitures autres</v>
      </c>
      <c r="B64" s="618" t="s">
        <v>131</v>
      </c>
      <c r="C64" s="618"/>
      <c r="D64" s="625"/>
      <c r="E64" s="626"/>
      <c r="F64" s="618"/>
      <c r="G64" s="625"/>
      <c r="H64" s="639"/>
      <c r="I64" s="618"/>
      <c r="J64" s="625"/>
      <c r="K64" s="639"/>
      <c r="L64" s="618"/>
      <c r="M64" s="625"/>
      <c r="N64" s="639"/>
      <c r="O64" s="618"/>
      <c r="P64" s="625"/>
      <c r="Q64" s="639"/>
      <c r="R64" s="618"/>
      <c r="S64" s="625"/>
      <c r="T64" s="639"/>
      <c r="U64" s="618"/>
      <c r="V64" s="625"/>
      <c r="W64" s="639"/>
      <c r="X64" s="618"/>
      <c r="Y64" s="625"/>
      <c r="Z64" s="639"/>
      <c r="AA64" s="618"/>
      <c r="AB64" s="625"/>
      <c r="AC64" s="639"/>
      <c r="AD64" s="618"/>
      <c r="AE64" s="625"/>
      <c r="AF64" s="639"/>
      <c r="AG64" s="618"/>
      <c r="AH64" s="625"/>
      <c r="AI64" s="639"/>
      <c r="AJ64" s="618"/>
      <c r="AK64" s="625"/>
      <c r="AL64" s="639"/>
      <c r="AM64" s="618"/>
      <c r="AN64" s="625"/>
      <c r="AO64" s="639"/>
      <c r="AP64" s="41"/>
      <c r="AQ64" s="41"/>
      <c r="AR64" s="41"/>
      <c r="AS64" s="41"/>
      <c r="AT64" s="41"/>
      <c r="AU64" s="41"/>
      <c r="AV64" s="41"/>
      <c r="AW64" s="41"/>
      <c r="AX64" s="41"/>
      <c r="AY64" s="41"/>
      <c r="AZ64" s="41"/>
      <c r="BA64" s="41"/>
      <c r="BB64" s="41"/>
      <c r="BC64" s="41"/>
      <c r="BD64" s="41"/>
      <c r="BE64" s="41"/>
      <c r="BF64" s="41"/>
      <c r="BG64" s="41"/>
      <c r="BH64" s="41"/>
      <c r="BI64" s="41"/>
    </row>
    <row r="65" spans="1:61" ht="15.75" customHeight="1">
      <c r="A65" s="39" t="str">
        <f t="shared" si="0"/>
        <v>Véhicules neufsUniformes</v>
      </c>
      <c r="B65" s="618" t="s">
        <v>132</v>
      </c>
      <c r="C65" s="618"/>
      <c r="D65" s="625"/>
      <c r="E65" s="626"/>
      <c r="F65" s="618"/>
      <c r="G65" s="625"/>
      <c r="H65" s="639"/>
      <c r="I65" s="618"/>
      <c r="J65" s="625"/>
      <c r="K65" s="639"/>
      <c r="L65" s="618"/>
      <c r="M65" s="625"/>
      <c r="N65" s="639"/>
      <c r="O65" s="618"/>
      <c r="P65" s="625"/>
      <c r="Q65" s="639"/>
      <c r="R65" s="618"/>
      <c r="S65" s="625"/>
      <c r="T65" s="639"/>
      <c r="U65" s="618"/>
      <c r="V65" s="625"/>
      <c r="W65" s="639"/>
      <c r="X65" s="618"/>
      <c r="Y65" s="625"/>
      <c r="Z65" s="639"/>
      <c r="AA65" s="618"/>
      <c r="AB65" s="625"/>
      <c r="AC65" s="639"/>
      <c r="AD65" s="618"/>
      <c r="AE65" s="625"/>
      <c r="AF65" s="639"/>
      <c r="AG65" s="618"/>
      <c r="AH65" s="625"/>
      <c r="AI65" s="639"/>
      <c r="AJ65" s="618"/>
      <c r="AK65" s="625"/>
      <c r="AL65" s="639"/>
      <c r="AM65" s="618"/>
      <c r="AN65" s="625"/>
      <c r="AO65" s="639"/>
      <c r="AP65" s="41"/>
      <c r="AQ65" s="41"/>
      <c r="AR65" s="41"/>
      <c r="AS65" s="41"/>
      <c r="AT65" s="41"/>
      <c r="AU65" s="41"/>
      <c r="AV65" s="41"/>
      <c r="AW65" s="41"/>
      <c r="AX65" s="41"/>
      <c r="AY65" s="41"/>
      <c r="AZ65" s="41"/>
      <c r="BA65" s="41"/>
      <c r="BB65" s="41"/>
      <c r="BC65" s="41"/>
      <c r="BD65" s="41"/>
      <c r="BE65" s="41"/>
      <c r="BF65" s="41"/>
      <c r="BG65" s="41"/>
      <c r="BH65" s="41"/>
      <c r="BI65" s="41"/>
    </row>
    <row r="66" spans="1:61" ht="15.75" customHeight="1">
      <c r="A66" s="39" t="str">
        <f t="shared" si="0"/>
        <v>Véhicules neufsPapeterie</v>
      </c>
      <c r="B66" s="618" t="s">
        <v>133</v>
      </c>
      <c r="C66" s="618"/>
      <c r="D66" s="625"/>
      <c r="E66" s="626"/>
      <c r="F66" s="618"/>
      <c r="G66" s="625"/>
      <c r="H66" s="639"/>
      <c r="I66" s="618"/>
      <c r="J66" s="625"/>
      <c r="K66" s="639"/>
      <c r="L66" s="618"/>
      <c r="M66" s="625"/>
      <c r="N66" s="639"/>
      <c r="O66" s="618"/>
      <c r="P66" s="625"/>
      <c r="Q66" s="639"/>
      <c r="R66" s="618"/>
      <c r="S66" s="625"/>
      <c r="T66" s="639"/>
      <c r="U66" s="618"/>
      <c r="V66" s="625"/>
      <c r="W66" s="639"/>
      <c r="X66" s="618"/>
      <c r="Y66" s="625"/>
      <c r="Z66" s="639"/>
      <c r="AA66" s="618"/>
      <c r="AB66" s="625"/>
      <c r="AC66" s="639"/>
      <c r="AD66" s="618"/>
      <c r="AE66" s="625"/>
      <c r="AF66" s="639"/>
      <c r="AG66" s="618"/>
      <c r="AH66" s="625"/>
      <c r="AI66" s="639"/>
      <c r="AJ66" s="618"/>
      <c r="AK66" s="625"/>
      <c r="AL66" s="639"/>
      <c r="AM66" s="618"/>
      <c r="AN66" s="625"/>
      <c r="AO66" s="639"/>
      <c r="AP66" s="41"/>
      <c r="AQ66" s="41"/>
      <c r="AR66" s="41"/>
      <c r="AS66" s="41"/>
      <c r="AT66" s="41"/>
      <c r="AU66" s="41"/>
      <c r="AV66" s="41"/>
      <c r="AW66" s="41"/>
      <c r="AX66" s="41"/>
      <c r="AY66" s="41"/>
      <c r="AZ66" s="41"/>
      <c r="BA66" s="41"/>
      <c r="BB66" s="41"/>
      <c r="BC66" s="41"/>
      <c r="BD66" s="41"/>
      <c r="BE66" s="41"/>
      <c r="BF66" s="41"/>
      <c r="BG66" s="41"/>
      <c r="BH66" s="41"/>
      <c r="BI66" s="41"/>
    </row>
    <row r="67" spans="1:61" ht="15.75" customHeight="1">
      <c r="A67" s="39" t="str">
        <f t="shared" si="0"/>
        <v>Véhicules neufsTéléphone</v>
      </c>
      <c r="B67" s="618" t="s">
        <v>134</v>
      </c>
      <c r="C67" s="618"/>
      <c r="D67" s="625"/>
      <c r="E67" s="626"/>
      <c r="F67" s="618"/>
      <c r="G67" s="625"/>
      <c r="H67" s="639"/>
      <c r="I67" s="618"/>
      <c r="J67" s="625"/>
      <c r="K67" s="639"/>
      <c r="L67" s="618"/>
      <c r="M67" s="625"/>
      <c r="N67" s="639"/>
      <c r="O67" s="618"/>
      <c r="P67" s="625"/>
      <c r="Q67" s="639"/>
      <c r="R67" s="618"/>
      <c r="S67" s="625"/>
      <c r="T67" s="639"/>
      <c r="U67" s="618"/>
      <c r="V67" s="625"/>
      <c r="W67" s="639"/>
      <c r="X67" s="618"/>
      <c r="Y67" s="625"/>
      <c r="Z67" s="639"/>
      <c r="AA67" s="618"/>
      <c r="AB67" s="625"/>
      <c r="AC67" s="639"/>
      <c r="AD67" s="618"/>
      <c r="AE67" s="625"/>
      <c r="AF67" s="639"/>
      <c r="AG67" s="618"/>
      <c r="AH67" s="625"/>
      <c r="AI67" s="639"/>
      <c r="AJ67" s="618"/>
      <c r="AK67" s="625"/>
      <c r="AL67" s="639"/>
      <c r="AM67" s="618"/>
      <c r="AN67" s="625"/>
      <c r="AO67" s="639"/>
      <c r="AP67" s="41"/>
      <c r="AQ67" s="41"/>
      <c r="AR67" s="41"/>
      <c r="AS67" s="41"/>
      <c r="AT67" s="41"/>
      <c r="AU67" s="41"/>
      <c r="AV67" s="41"/>
      <c r="AW67" s="41"/>
      <c r="AX67" s="41"/>
      <c r="AY67" s="41"/>
      <c r="AZ67" s="41"/>
      <c r="BA67" s="41"/>
      <c r="BB67" s="41"/>
      <c r="BC67" s="41"/>
      <c r="BD67" s="41"/>
      <c r="BE67" s="41"/>
      <c r="BF67" s="41"/>
      <c r="BG67" s="41"/>
      <c r="BH67" s="41"/>
      <c r="BI67" s="41"/>
    </row>
    <row r="68" spans="1:61" ht="15.75" customHeight="1">
      <c r="A68" s="39" t="str">
        <f t="shared" si="0"/>
        <v>Véhicules neufsFrais postaux</v>
      </c>
      <c r="B68" s="618" t="s">
        <v>135</v>
      </c>
      <c r="C68" s="618"/>
      <c r="D68" s="625"/>
      <c r="E68" s="626"/>
      <c r="F68" s="618"/>
      <c r="G68" s="625"/>
      <c r="H68" s="639"/>
      <c r="I68" s="618"/>
      <c r="J68" s="625"/>
      <c r="K68" s="639"/>
      <c r="L68" s="618"/>
      <c r="M68" s="625"/>
      <c r="N68" s="639"/>
      <c r="O68" s="618"/>
      <c r="P68" s="625"/>
      <c r="Q68" s="639"/>
      <c r="R68" s="618"/>
      <c r="S68" s="625"/>
      <c r="T68" s="639"/>
      <c r="U68" s="618"/>
      <c r="V68" s="625"/>
      <c r="W68" s="639"/>
      <c r="X68" s="618"/>
      <c r="Y68" s="625"/>
      <c r="Z68" s="639"/>
      <c r="AA68" s="618"/>
      <c r="AB68" s="625"/>
      <c r="AC68" s="639"/>
      <c r="AD68" s="618"/>
      <c r="AE68" s="625"/>
      <c r="AF68" s="639"/>
      <c r="AG68" s="618"/>
      <c r="AH68" s="625"/>
      <c r="AI68" s="639"/>
      <c r="AJ68" s="618"/>
      <c r="AK68" s="625"/>
      <c r="AL68" s="639"/>
      <c r="AM68" s="618"/>
      <c r="AN68" s="625"/>
      <c r="AO68" s="639"/>
      <c r="AP68" s="41"/>
      <c r="AQ68" s="41"/>
      <c r="AR68" s="41"/>
      <c r="AS68" s="41"/>
      <c r="AT68" s="41"/>
      <c r="AU68" s="41"/>
      <c r="AV68" s="41"/>
      <c r="AW68" s="41"/>
      <c r="AX68" s="41"/>
      <c r="AY68" s="41"/>
      <c r="AZ68" s="41"/>
      <c r="BA68" s="41"/>
      <c r="BB68" s="41"/>
      <c r="BC68" s="41"/>
      <c r="BD68" s="41"/>
      <c r="BE68" s="41"/>
      <c r="BF68" s="41"/>
      <c r="BG68" s="41"/>
      <c r="BH68" s="41"/>
      <c r="BI68" s="41"/>
    </row>
    <row r="69" spans="1:61" ht="15.75" customHeight="1">
      <c r="A69" s="39" t="str">
        <f t="shared" si="0"/>
        <v>Véhicules neufsDivers</v>
      </c>
      <c r="B69" s="618" t="s">
        <v>136</v>
      </c>
      <c r="C69" s="618"/>
      <c r="D69" s="625"/>
      <c r="E69" s="626"/>
      <c r="F69" s="618"/>
      <c r="G69" s="625"/>
      <c r="H69" s="639"/>
      <c r="I69" s="618"/>
      <c r="J69" s="625"/>
      <c r="K69" s="639"/>
      <c r="L69" s="618"/>
      <c r="M69" s="625"/>
      <c r="N69" s="639"/>
      <c r="O69" s="618"/>
      <c r="P69" s="625"/>
      <c r="Q69" s="639"/>
      <c r="R69" s="618"/>
      <c r="S69" s="625"/>
      <c r="T69" s="639"/>
      <c r="U69" s="618"/>
      <c r="V69" s="625"/>
      <c r="W69" s="639"/>
      <c r="X69" s="618"/>
      <c r="Y69" s="625"/>
      <c r="Z69" s="639"/>
      <c r="AA69" s="618"/>
      <c r="AB69" s="625"/>
      <c r="AC69" s="639"/>
      <c r="AD69" s="618"/>
      <c r="AE69" s="625"/>
      <c r="AF69" s="639"/>
      <c r="AG69" s="618"/>
      <c r="AH69" s="625"/>
      <c r="AI69" s="639"/>
      <c r="AJ69" s="618"/>
      <c r="AK69" s="625"/>
      <c r="AL69" s="639"/>
      <c r="AM69" s="618"/>
      <c r="AN69" s="625"/>
      <c r="AO69" s="639"/>
      <c r="AP69" s="41"/>
      <c r="AQ69" s="41"/>
      <c r="AR69" s="41"/>
      <c r="AS69" s="41"/>
      <c r="AT69" s="41"/>
      <c r="AU69" s="41"/>
      <c r="AV69" s="41"/>
      <c r="AW69" s="41"/>
      <c r="AX69" s="41"/>
      <c r="AY69" s="41"/>
      <c r="AZ69" s="41"/>
      <c r="BA69" s="41"/>
      <c r="BB69" s="41"/>
      <c r="BC69" s="41"/>
      <c r="BD69" s="41"/>
      <c r="BE69" s="41"/>
      <c r="BF69" s="41"/>
      <c r="BG69" s="41"/>
      <c r="BH69" s="41"/>
      <c r="BI69" s="41"/>
    </row>
    <row r="70" spans="1:61" ht="15.75" customHeight="1">
      <c r="A70" s="39" t="str">
        <f t="shared" si="0"/>
        <v>Véhicules neufsFormation</v>
      </c>
      <c r="B70" s="618" t="s">
        <v>137</v>
      </c>
      <c r="C70" s="618"/>
      <c r="D70" s="625"/>
      <c r="E70" s="626"/>
      <c r="F70" s="618"/>
      <c r="G70" s="625"/>
      <c r="H70" s="639"/>
      <c r="I70" s="618"/>
      <c r="J70" s="625"/>
      <c r="K70" s="639"/>
      <c r="L70" s="618"/>
      <c r="M70" s="625"/>
      <c r="N70" s="639"/>
      <c r="O70" s="618"/>
      <c r="P70" s="625"/>
      <c r="Q70" s="639"/>
      <c r="R70" s="618"/>
      <c r="S70" s="625"/>
      <c r="T70" s="639"/>
      <c r="U70" s="618"/>
      <c r="V70" s="625"/>
      <c r="W70" s="639"/>
      <c r="X70" s="618"/>
      <c r="Y70" s="625"/>
      <c r="Z70" s="639"/>
      <c r="AA70" s="618"/>
      <c r="AB70" s="625"/>
      <c r="AC70" s="639"/>
      <c r="AD70" s="618"/>
      <c r="AE70" s="625"/>
      <c r="AF70" s="639"/>
      <c r="AG70" s="618"/>
      <c r="AH70" s="625"/>
      <c r="AI70" s="639"/>
      <c r="AJ70" s="618"/>
      <c r="AK70" s="625"/>
      <c r="AL70" s="639"/>
      <c r="AM70" s="618"/>
      <c r="AN70" s="625"/>
      <c r="AO70" s="639"/>
      <c r="AP70" s="41"/>
      <c r="AQ70" s="41"/>
      <c r="AR70" s="41"/>
      <c r="AS70" s="41"/>
      <c r="AT70" s="41"/>
      <c r="AU70" s="41"/>
      <c r="AV70" s="41"/>
      <c r="AW70" s="41"/>
      <c r="AX70" s="41"/>
      <c r="AY70" s="41"/>
      <c r="AZ70" s="41"/>
      <c r="BA70" s="41"/>
      <c r="BB70" s="41"/>
      <c r="BC70" s="41"/>
      <c r="BD70" s="41"/>
      <c r="BE70" s="41"/>
      <c r="BF70" s="41"/>
      <c r="BG70" s="41"/>
      <c r="BH70" s="41"/>
      <c r="BI70" s="41"/>
    </row>
    <row r="71" spans="1:61" ht="15.75" customHeight="1">
      <c r="A71" s="39" t="str">
        <f t="shared" si="0"/>
        <v>Véhicules neufsFrais bancaires</v>
      </c>
      <c r="B71" s="618" t="s">
        <v>138</v>
      </c>
      <c r="C71" s="618"/>
      <c r="D71" s="625"/>
      <c r="E71" s="626"/>
      <c r="F71" s="618"/>
      <c r="G71" s="625"/>
      <c r="H71" s="639"/>
      <c r="I71" s="618"/>
      <c r="J71" s="625"/>
      <c r="K71" s="639"/>
      <c r="L71" s="618"/>
      <c r="M71" s="625"/>
      <c r="N71" s="639"/>
      <c r="O71" s="618"/>
      <c r="P71" s="625"/>
      <c r="Q71" s="639"/>
      <c r="R71" s="618"/>
      <c r="S71" s="625"/>
      <c r="T71" s="639"/>
      <c r="U71" s="618"/>
      <c r="V71" s="625"/>
      <c r="W71" s="639"/>
      <c r="X71" s="618"/>
      <c r="Y71" s="625"/>
      <c r="Z71" s="639"/>
      <c r="AA71" s="618"/>
      <c r="AB71" s="625"/>
      <c r="AC71" s="639"/>
      <c r="AD71" s="618"/>
      <c r="AE71" s="625"/>
      <c r="AF71" s="639"/>
      <c r="AG71" s="618"/>
      <c r="AH71" s="625"/>
      <c r="AI71" s="639"/>
      <c r="AJ71" s="618"/>
      <c r="AK71" s="625"/>
      <c r="AL71" s="639"/>
      <c r="AM71" s="618"/>
      <c r="AN71" s="625"/>
      <c r="AO71" s="639"/>
      <c r="AP71" s="41"/>
      <c r="AQ71" s="41"/>
      <c r="AR71" s="41"/>
      <c r="AS71" s="41"/>
      <c r="AT71" s="41"/>
      <c r="AU71" s="41"/>
      <c r="AV71" s="41"/>
      <c r="AW71" s="41"/>
      <c r="AX71" s="41"/>
      <c r="AY71" s="41"/>
      <c r="AZ71" s="41"/>
      <c r="BA71" s="41"/>
      <c r="BB71" s="41"/>
      <c r="BC71" s="41"/>
      <c r="BD71" s="41"/>
      <c r="BE71" s="41"/>
      <c r="BF71" s="41"/>
      <c r="BG71" s="41"/>
      <c r="BH71" s="41"/>
      <c r="BI71" s="41"/>
    </row>
    <row r="72" spans="1:61" ht="15.75" customHeight="1">
      <c r="A72" s="39" t="str">
        <f t="shared" si="0"/>
        <v>Véhicules neufs[...]</v>
      </c>
      <c r="B72" s="618" t="s">
        <v>55</v>
      </c>
      <c r="C72" s="618"/>
      <c r="D72" s="625"/>
      <c r="E72" s="626"/>
      <c r="F72" s="618"/>
      <c r="G72" s="625"/>
      <c r="H72" s="626"/>
      <c r="I72" s="618"/>
      <c r="J72" s="625"/>
      <c r="K72" s="626"/>
      <c r="L72" s="618"/>
      <c r="M72" s="625"/>
      <c r="N72" s="626"/>
      <c r="O72" s="618"/>
      <c r="P72" s="625"/>
      <c r="Q72" s="626"/>
      <c r="R72" s="618"/>
      <c r="S72" s="625"/>
      <c r="T72" s="626"/>
      <c r="U72" s="618"/>
      <c r="V72" s="625"/>
      <c r="W72" s="626"/>
      <c r="X72" s="618"/>
      <c r="Y72" s="625"/>
      <c r="Z72" s="626"/>
      <c r="AA72" s="618"/>
      <c r="AB72" s="625"/>
      <c r="AC72" s="626"/>
      <c r="AD72" s="618"/>
      <c r="AE72" s="625"/>
      <c r="AF72" s="626"/>
      <c r="AG72" s="618"/>
      <c r="AH72" s="625"/>
      <c r="AI72" s="626"/>
      <c r="AJ72" s="618"/>
      <c r="AK72" s="625"/>
      <c r="AL72" s="626"/>
      <c r="AM72" s="618"/>
      <c r="AN72" s="625"/>
      <c r="AO72" s="626"/>
      <c r="AP72" s="41"/>
      <c r="AQ72" s="41"/>
      <c r="AR72" s="41"/>
      <c r="AS72" s="41"/>
      <c r="AT72" s="41"/>
      <c r="AU72" s="41"/>
      <c r="AV72" s="41"/>
      <c r="AW72" s="41"/>
      <c r="AX72" s="41"/>
      <c r="AY72" s="41"/>
      <c r="AZ72" s="41"/>
      <c r="BA72" s="41"/>
      <c r="BB72" s="41"/>
      <c r="BC72" s="41"/>
      <c r="BD72" s="41"/>
      <c r="BE72" s="41"/>
      <c r="BF72" s="41"/>
      <c r="BG72" s="41"/>
      <c r="BH72" s="41"/>
      <c r="BI72" s="41"/>
    </row>
    <row r="73" spans="1:61" ht="15.75" customHeight="1">
      <c r="A73" s="39" t="str">
        <f t="shared" si="0"/>
        <v>Véhicules neufs[...]</v>
      </c>
      <c r="B73" s="618" t="s">
        <v>55</v>
      </c>
      <c r="C73" s="618"/>
      <c r="D73" s="625"/>
      <c r="E73" s="626"/>
      <c r="F73" s="618"/>
      <c r="G73" s="625"/>
      <c r="H73" s="626"/>
      <c r="I73" s="618"/>
      <c r="J73" s="625"/>
      <c r="K73" s="626"/>
      <c r="L73" s="618"/>
      <c r="M73" s="625"/>
      <c r="N73" s="626"/>
      <c r="O73" s="618"/>
      <c r="P73" s="625"/>
      <c r="Q73" s="626"/>
      <c r="R73" s="618"/>
      <c r="S73" s="625"/>
      <c r="T73" s="626"/>
      <c r="U73" s="618"/>
      <c r="V73" s="625"/>
      <c r="W73" s="626"/>
      <c r="X73" s="618"/>
      <c r="Y73" s="625"/>
      <c r="Z73" s="626"/>
      <c r="AA73" s="618"/>
      <c r="AB73" s="625"/>
      <c r="AC73" s="626"/>
      <c r="AD73" s="618"/>
      <c r="AE73" s="625"/>
      <c r="AF73" s="626"/>
      <c r="AG73" s="618"/>
      <c r="AH73" s="625"/>
      <c r="AI73" s="626"/>
      <c r="AJ73" s="618"/>
      <c r="AK73" s="625"/>
      <c r="AL73" s="626"/>
      <c r="AM73" s="618"/>
      <c r="AN73" s="625"/>
      <c r="AO73" s="626"/>
      <c r="AP73" s="41"/>
      <c r="AQ73" s="41"/>
      <c r="AR73" s="41"/>
      <c r="AS73" s="41"/>
      <c r="AT73" s="41"/>
      <c r="AU73" s="41"/>
      <c r="AV73" s="41"/>
      <c r="AW73" s="41"/>
      <c r="AX73" s="41"/>
      <c r="AY73" s="41"/>
      <c r="AZ73" s="41"/>
      <c r="BA73" s="41"/>
      <c r="BB73" s="41"/>
      <c r="BC73" s="41"/>
      <c r="BD73" s="41"/>
      <c r="BE73" s="41"/>
      <c r="BF73" s="41"/>
      <c r="BG73" s="41"/>
      <c r="BH73" s="41"/>
      <c r="BI73" s="41"/>
    </row>
    <row r="74" spans="1:61" ht="15.75" customHeight="1">
      <c r="A74" s="39" t="str">
        <f t="shared" si="0"/>
        <v>Véhicules neufs[...]</v>
      </c>
      <c r="B74" s="618" t="s">
        <v>55</v>
      </c>
      <c r="C74" s="644"/>
      <c r="D74" s="645"/>
      <c r="E74" s="626"/>
      <c r="F74" s="644"/>
      <c r="G74" s="645"/>
      <c r="H74" s="626"/>
      <c r="I74" s="644"/>
      <c r="J74" s="645"/>
      <c r="K74" s="626"/>
      <c r="L74" s="644"/>
      <c r="M74" s="645"/>
      <c r="N74" s="626"/>
      <c r="O74" s="644"/>
      <c r="P74" s="645"/>
      <c r="Q74" s="626"/>
      <c r="R74" s="644"/>
      <c r="S74" s="645"/>
      <c r="T74" s="626"/>
      <c r="U74" s="644"/>
      <c r="V74" s="645"/>
      <c r="W74" s="626"/>
      <c r="X74" s="644"/>
      <c r="Y74" s="645"/>
      <c r="Z74" s="626"/>
      <c r="AA74" s="644"/>
      <c r="AB74" s="645"/>
      <c r="AC74" s="626"/>
      <c r="AD74" s="644"/>
      <c r="AE74" s="645"/>
      <c r="AF74" s="626"/>
      <c r="AG74" s="644"/>
      <c r="AH74" s="645"/>
      <c r="AI74" s="626"/>
      <c r="AJ74" s="644"/>
      <c r="AK74" s="645"/>
      <c r="AL74" s="626"/>
      <c r="AM74" s="644"/>
      <c r="AN74" s="645"/>
      <c r="AO74" s="626"/>
      <c r="AP74" s="41"/>
      <c r="AQ74" s="41"/>
      <c r="AR74" s="41"/>
      <c r="AS74" s="41"/>
      <c r="AT74" s="41"/>
      <c r="AU74" s="41"/>
      <c r="AV74" s="41"/>
      <c r="AW74" s="41"/>
      <c r="AX74" s="41"/>
      <c r="AY74" s="41"/>
      <c r="AZ74" s="41"/>
      <c r="BA74" s="41"/>
      <c r="BB74" s="41"/>
      <c r="BC74" s="41"/>
      <c r="BD74" s="41"/>
      <c r="BE74" s="41"/>
      <c r="BF74" s="41"/>
      <c r="BG74" s="41"/>
      <c r="BH74" s="41"/>
      <c r="BI74" s="41"/>
    </row>
    <row r="75" spans="1:61" ht="15.75" customHeight="1">
      <c r="A75" s="39" t="str">
        <f t="shared" si="0"/>
        <v>Véhicules neufsTOTAL SEMI-FIXES</v>
      </c>
      <c r="B75" s="902" t="s">
        <v>139</v>
      </c>
      <c r="C75" s="903"/>
      <c r="D75" s="904"/>
      <c r="E75" s="905"/>
      <c r="F75" s="903"/>
      <c r="G75" s="904"/>
      <c r="H75" s="905"/>
      <c r="I75" s="903"/>
      <c r="J75" s="904"/>
      <c r="K75" s="905"/>
      <c r="L75" s="903"/>
      <c r="M75" s="904"/>
      <c r="N75" s="905"/>
      <c r="O75" s="903"/>
      <c r="P75" s="904"/>
      <c r="Q75" s="905"/>
      <c r="R75" s="903"/>
      <c r="S75" s="904"/>
      <c r="T75" s="905"/>
      <c r="U75" s="903"/>
      <c r="V75" s="904"/>
      <c r="W75" s="905"/>
      <c r="X75" s="903"/>
      <c r="Y75" s="904"/>
      <c r="Z75" s="905"/>
      <c r="AA75" s="903"/>
      <c r="AB75" s="904"/>
      <c r="AC75" s="905"/>
      <c r="AD75" s="903"/>
      <c r="AE75" s="904"/>
      <c r="AF75" s="905"/>
      <c r="AG75" s="903"/>
      <c r="AH75" s="904"/>
      <c r="AI75" s="905"/>
      <c r="AJ75" s="903"/>
      <c r="AK75" s="904"/>
      <c r="AL75" s="905"/>
      <c r="AM75" s="903"/>
      <c r="AN75" s="904"/>
      <c r="AO75" s="905"/>
      <c r="AP75" s="41"/>
      <c r="AQ75" s="41"/>
      <c r="AR75" s="41"/>
      <c r="AS75" s="41"/>
      <c r="AT75" s="41"/>
      <c r="AU75" s="41"/>
      <c r="AV75" s="41"/>
      <c r="AW75" s="41"/>
      <c r="AX75" s="41"/>
      <c r="AY75" s="41"/>
      <c r="AZ75" s="41"/>
      <c r="BA75" s="41"/>
      <c r="BB75" s="41"/>
      <c r="BC75" s="41"/>
      <c r="BD75" s="41"/>
      <c r="BE75" s="41"/>
      <c r="BF75" s="41"/>
      <c r="BG75" s="41"/>
      <c r="BH75" s="41"/>
      <c r="BI75" s="41"/>
    </row>
    <row r="76" spans="1:61" ht="15.75" customHeight="1">
      <c r="A76" s="39" t="str">
        <f t="shared" si="0"/>
        <v>Véhicules neufs</v>
      </c>
      <c r="B76" s="644"/>
      <c r="C76" s="644"/>
      <c r="D76" s="645"/>
      <c r="E76" s="642"/>
      <c r="F76" s="644"/>
      <c r="G76" s="645"/>
      <c r="H76" s="642"/>
      <c r="I76" s="644"/>
      <c r="J76" s="645"/>
      <c r="K76" s="642"/>
      <c r="L76" s="644"/>
      <c r="M76" s="645"/>
      <c r="N76" s="642"/>
      <c r="O76" s="644"/>
      <c r="P76" s="645"/>
      <c r="Q76" s="642"/>
      <c r="R76" s="644"/>
      <c r="S76" s="645"/>
      <c r="T76" s="642"/>
      <c r="U76" s="644"/>
      <c r="V76" s="645"/>
      <c r="W76" s="642"/>
      <c r="X76" s="644"/>
      <c r="Y76" s="645"/>
      <c r="Z76" s="642"/>
      <c r="AA76" s="644"/>
      <c r="AB76" s="645"/>
      <c r="AC76" s="642"/>
      <c r="AD76" s="644"/>
      <c r="AE76" s="645"/>
      <c r="AF76" s="642"/>
      <c r="AG76" s="644"/>
      <c r="AH76" s="645"/>
      <c r="AI76" s="642"/>
      <c r="AJ76" s="644"/>
      <c r="AK76" s="645"/>
      <c r="AL76" s="642"/>
      <c r="AM76" s="644"/>
      <c r="AN76" s="645"/>
      <c r="AO76" s="642"/>
      <c r="AP76" s="41"/>
      <c r="AQ76" s="41"/>
      <c r="AR76" s="41"/>
      <c r="AS76" s="41"/>
      <c r="AT76" s="41"/>
      <c r="AU76" s="41"/>
      <c r="AV76" s="41"/>
      <c r="AW76" s="41"/>
      <c r="AX76" s="41"/>
      <c r="AY76" s="41"/>
      <c r="AZ76" s="41"/>
      <c r="BA76" s="41"/>
      <c r="BB76" s="41"/>
      <c r="BC76" s="41"/>
      <c r="BD76" s="41"/>
      <c r="BE76" s="41"/>
      <c r="BF76" s="41"/>
      <c r="BG76" s="41"/>
      <c r="BH76" s="41"/>
      <c r="BI76" s="41"/>
    </row>
    <row r="77" spans="1:61" ht="15.75" customHeight="1">
      <c r="A77" s="39" t="str">
        <f t="shared" si="0"/>
        <v>Véhicules neufsTOTAL DES DÉPENSES</v>
      </c>
      <c r="B77" s="912" t="s">
        <v>140</v>
      </c>
      <c r="C77" s="903"/>
      <c r="D77" s="904"/>
      <c r="E77" s="913"/>
      <c r="F77" s="903"/>
      <c r="G77" s="904"/>
      <c r="H77" s="913"/>
      <c r="I77" s="903"/>
      <c r="J77" s="904"/>
      <c r="K77" s="913"/>
      <c r="L77" s="903"/>
      <c r="M77" s="904"/>
      <c r="N77" s="913"/>
      <c r="O77" s="903"/>
      <c r="P77" s="904"/>
      <c r="Q77" s="913"/>
      <c r="R77" s="903"/>
      <c r="S77" s="904"/>
      <c r="T77" s="913"/>
      <c r="U77" s="903"/>
      <c r="V77" s="904"/>
      <c r="W77" s="913"/>
      <c r="X77" s="903"/>
      <c r="Y77" s="904"/>
      <c r="Z77" s="913"/>
      <c r="AA77" s="903"/>
      <c r="AB77" s="904"/>
      <c r="AC77" s="913"/>
      <c r="AD77" s="903"/>
      <c r="AE77" s="904"/>
      <c r="AF77" s="913"/>
      <c r="AG77" s="903"/>
      <c r="AH77" s="904"/>
      <c r="AI77" s="913"/>
      <c r="AJ77" s="903"/>
      <c r="AK77" s="904"/>
      <c r="AL77" s="913"/>
      <c r="AM77" s="903"/>
      <c r="AN77" s="904"/>
      <c r="AO77" s="913"/>
      <c r="AP77" s="41"/>
      <c r="AQ77" s="41"/>
      <c r="AR77" s="41"/>
      <c r="AS77" s="41"/>
      <c r="AT77" s="41"/>
      <c r="AU77" s="41"/>
      <c r="AV77" s="41"/>
      <c r="AW77" s="41"/>
      <c r="AX77" s="41"/>
      <c r="AY77" s="41"/>
      <c r="AZ77" s="41"/>
      <c r="BA77" s="41"/>
      <c r="BB77" s="41"/>
      <c r="BC77" s="41"/>
      <c r="BD77" s="41"/>
      <c r="BE77" s="41"/>
      <c r="BF77" s="41"/>
      <c r="BG77" s="41"/>
      <c r="BH77" s="41"/>
      <c r="BI77" s="41"/>
    </row>
    <row r="78" spans="1:61" ht="15.75" customHeight="1">
      <c r="A78" s="39" t="str">
        <f t="shared" si="0"/>
        <v>Véhicules neufsProgramme neuf 1</v>
      </c>
      <c r="B78" s="618" t="s">
        <v>141</v>
      </c>
      <c r="C78" s="618"/>
      <c r="D78" s="625"/>
      <c r="E78" s="626"/>
      <c r="F78" s="618"/>
      <c r="G78" s="625"/>
      <c r="H78" s="639"/>
      <c r="I78" s="618"/>
      <c r="J78" s="625"/>
      <c r="K78" s="639"/>
      <c r="L78" s="618"/>
      <c r="M78" s="625"/>
      <c r="N78" s="639"/>
      <c r="O78" s="618"/>
      <c r="P78" s="625"/>
      <c r="Q78" s="639"/>
      <c r="R78" s="618"/>
      <c r="S78" s="625"/>
      <c r="T78" s="639"/>
      <c r="U78" s="618"/>
      <c r="V78" s="625"/>
      <c r="W78" s="639"/>
      <c r="X78" s="618"/>
      <c r="Y78" s="625"/>
      <c r="Z78" s="639"/>
      <c r="AA78" s="618"/>
      <c r="AB78" s="625"/>
      <c r="AC78" s="639"/>
      <c r="AD78" s="618"/>
      <c r="AE78" s="625"/>
      <c r="AF78" s="639"/>
      <c r="AG78" s="618"/>
      <c r="AH78" s="625"/>
      <c r="AI78" s="639"/>
      <c r="AJ78" s="618"/>
      <c r="AK78" s="625"/>
      <c r="AL78" s="639"/>
      <c r="AM78" s="618"/>
      <c r="AN78" s="625"/>
      <c r="AO78" s="639"/>
      <c r="AP78" s="41"/>
      <c r="AQ78" s="41"/>
      <c r="AR78" s="41"/>
      <c r="AS78" s="41"/>
      <c r="AT78" s="41"/>
      <c r="AU78" s="41"/>
      <c r="AV78" s="41"/>
      <c r="AW78" s="41"/>
      <c r="AX78" s="41"/>
      <c r="AY78" s="41"/>
      <c r="AZ78" s="41"/>
      <c r="BA78" s="41"/>
      <c r="BB78" s="41"/>
      <c r="BC78" s="41"/>
      <c r="BD78" s="41"/>
      <c r="BE78" s="41"/>
      <c r="BF78" s="41"/>
      <c r="BG78" s="41"/>
      <c r="BH78" s="41"/>
      <c r="BI78" s="41"/>
    </row>
    <row r="79" spans="1:61" ht="15.75" customHeight="1">
      <c r="A79" s="39" t="str">
        <f t="shared" si="0"/>
        <v>Véhicules neufsProgramme neuf 2</v>
      </c>
      <c r="B79" s="618" t="s">
        <v>142</v>
      </c>
      <c r="C79" s="618"/>
      <c r="D79" s="625"/>
      <c r="E79" s="626"/>
      <c r="F79" s="618"/>
      <c r="G79" s="625"/>
      <c r="H79" s="639"/>
      <c r="I79" s="618"/>
      <c r="J79" s="625"/>
      <c r="K79" s="639"/>
      <c r="L79" s="618"/>
      <c r="M79" s="625"/>
      <c r="N79" s="639"/>
      <c r="O79" s="618"/>
      <c r="P79" s="625"/>
      <c r="Q79" s="639"/>
      <c r="R79" s="618"/>
      <c r="S79" s="625"/>
      <c r="T79" s="639"/>
      <c r="U79" s="618"/>
      <c r="V79" s="625"/>
      <c r="W79" s="639"/>
      <c r="X79" s="618"/>
      <c r="Y79" s="625"/>
      <c r="Z79" s="639"/>
      <c r="AA79" s="618"/>
      <c r="AB79" s="625"/>
      <c r="AC79" s="639"/>
      <c r="AD79" s="618"/>
      <c r="AE79" s="625"/>
      <c r="AF79" s="639"/>
      <c r="AG79" s="618"/>
      <c r="AH79" s="625"/>
      <c r="AI79" s="639"/>
      <c r="AJ79" s="618"/>
      <c r="AK79" s="625"/>
      <c r="AL79" s="639"/>
      <c r="AM79" s="618"/>
      <c r="AN79" s="625"/>
      <c r="AO79" s="639"/>
      <c r="AP79" s="41"/>
      <c r="AQ79" s="41"/>
      <c r="AR79" s="41"/>
      <c r="AS79" s="41"/>
      <c r="AT79" s="41"/>
      <c r="AU79" s="41"/>
      <c r="AV79" s="41"/>
      <c r="AW79" s="41"/>
      <c r="AX79" s="41"/>
      <c r="AY79" s="41"/>
      <c r="AZ79" s="41"/>
      <c r="BA79" s="41"/>
      <c r="BB79" s="41"/>
      <c r="BC79" s="41"/>
      <c r="BD79" s="41"/>
      <c r="BE79" s="41"/>
      <c r="BF79" s="41"/>
      <c r="BG79" s="41"/>
      <c r="BH79" s="41"/>
      <c r="BI79" s="41"/>
    </row>
    <row r="80" spans="1:61" ht="15.75" customHeight="1">
      <c r="A80" s="39" t="str">
        <f t="shared" si="0"/>
        <v>Véhicules neufsProgramme neuf 3</v>
      </c>
      <c r="B80" s="618" t="s">
        <v>143</v>
      </c>
      <c r="C80" s="618"/>
      <c r="D80" s="625"/>
      <c r="E80" s="626"/>
      <c r="F80" s="618"/>
      <c r="G80" s="625"/>
      <c r="H80" s="639"/>
      <c r="I80" s="618"/>
      <c r="J80" s="625"/>
      <c r="K80" s="639"/>
      <c r="L80" s="618"/>
      <c r="M80" s="625"/>
      <c r="N80" s="639"/>
      <c r="O80" s="618"/>
      <c r="P80" s="625"/>
      <c r="Q80" s="639"/>
      <c r="R80" s="618"/>
      <c r="S80" s="625"/>
      <c r="T80" s="639"/>
      <c r="U80" s="618"/>
      <c r="V80" s="625"/>
      <c r="W80" s="639"/>
      <c r="X80" s="618"/>
      <c r="Y80" s="625"/>
      <c r="Z80" s="639"/>
      <c r="AA80" s="618"/>
      <c r="AB80" s="625"/>
      <c r="AC80" s="639"/>
      <c r="AD80" s="618"/>
      <c r="AE80" s="625"/>
      <c r="AF80" s="639"/>
      <c r="AG80" s="618"/>
      <c r="AH80" s="625"/>
      <c r="AI80" s="639"/>
      <c r="AJ80" s="618"/>
      <c r="AK80" s="625"/>
      <c r="AL80" s="639"/>
      <c r="AM80" s="618"/>
      <c r="AN80" s="625"/>
      <c r="AO80" s="639"/>
      <c r="AP80" s="41"/>
      <c r="AQ80" s="41"/>
      <c r="AR80" s="41"/>
      <c r="AS80" s="41"/>
      <c r="AT80" s="41"/>
      <c r="AU80" s="41"/>
      <c r="AV80" s="41"/>
      <c r="AW80" s="41"/>
      <c r="AX80" s="41"/>
      <c r="AY80" s="41"/>
      <c r="AZ80" s="41"/>
      <c r="BA80" s="41"/>
      <c r="BB80" s="41"/>
      <c r="BC80" s="41"/>
      <c r="BD80" s="41"/>
      <c r="BE80" s="41"/>
      <c r="BF80" s="41"/>
      <c r="BG80" s="41"/>
      <c r="BH80" s="41"/>
      <c r="BI80" s="41"/>
    </row>
    <row r="81" spans="1:61" ht="15.75" customHeight="1">
      <c r="A81" s="39" t="str">
        <f t="shared" si="0"/>
        <v>Véhicules neufsHoldbacks</v>
      </c>
      <c r="B81" s="618" t="s">
        <v>144</v>
      </c>
      <c r="C81" s="618"/>
      <c r="D81" s="625"/>
      <c r="E81" s="626"/>
      <c r="F81" s="618"/>
      <c r="G81" s="625"/>
      <c r="H81" s="639"/>
      <c r="I81" s="618"/>
      <c r="J81" s="625"/>
      <c r="K81" s="639"/>
      <c r="L81" s="618"/>
      <c r="M81" s="625"/>
      <c r="N81" s="639"/>
      <c r="O81" s="618"/>
      <c r="P81" s="625"/>
      <c r="Q81" s="639"/>
      <c r="R81" s="618"/>
      <c r="S81" s="625"/>
      <c r="T81" s="639"/>
      <c r="U81" s="618"/>
      <c r="V81" s="625"/>
      <c r="W81" s="639"/>
      <c r="X81" s="618"/>
      <c r="Y81" s="625"/>
      <c r="Z81" s="639"/>
      <c r="AA81" s="618"/>
      <c r="AB81" s="625"/>
      <c r="AC81" s="639"/>
      <c r="AD81" s="618"/>
      <c r="AE81" s="625"/>
      <c r="AF81" s="639"/>
      <c r="AG81" s="618"/>
      <c r="AH81" s="625"/>
      <c r="AI81" s="639"/>
      <c r="AJ81" s="618"/>
      <c r="AK81" s="625"/>
      <c r="AL81" s="639"/>
      <c r="AM81" s="618"/>
      <c r="AN81" s="625"/>
      <c r="AO81" s="639"/>
      <c r="AP81" s="41"/>
      <c r="AQ81" s="41"/>
      <c r="AR81" s="41"/>
      <c r="AS81" s="41"/>
      <c r="AT81" s="41"/>
      <c r="AU81" s="41"/>
      <c r="AV81" s="41"/>
      <c r="AW81" s="41"/>
      <c r="AX81" s="41"/>
      <c r="AY81" s="41"/>
      <c r="AZ81" s="41"/>
      <c r="BA81" s="41"/>
      <c r="BB81" s="41"/>
      <c r="BC81" s="41"/>
      <c r="BD81" s="41"/>
      <c r="BE81" s="41"/>
      <c r="BF81" s="41"/>
      <c r="BG81" s="41"/>
      <c r="BH81" s="41"/>
      <c r="BI81" s="41"/>
    </row>
    <row r="82" spans="1:61" ht="15.75" customHeight="1">
      <c r="A82" s="39" t="str">
        <f t="shared" si="0"/>
        <v>Véhicules neufs[...]</v>
      </c>
      <c r="B82" s="618" t="s">
        <v>55</v>
      </c>
      <c r="C82" s="618"/>
      <c r="D82" s="625"/>
      <c r="E82" s="626"/>
      <c r="F82" s="618"/>
      <c r="G82" s="625"/>
      <c r="H82" s="639"/>
      <c r="I82" s="618"/>
      <c r="J82" s="625"/>
      <c r="K82" s="639"/>
      <c r="L82" s="618"/>
      <c r="M82" s="625"/>
      <c r="N82" s="639"/>
      <c r="O82" s="618"/>
      <c r="P82" s="625"/>
      <c r="Q82" s="639"/>
      <c r="R82" s="618"/>
      <c r="S82" s="625"/>
      <c r="T82" s="639"/>
      <c r="U82" s="618"/>
      <c r="V82" s="625"/>
      <c r="W82" s="639"/>
      <c r="X82" s="618"/>
      <c r="Y82" s="625"/>
      <c r="Z82" s="639"/>
      <c r="AA82" s="618"/>
      <c r="AB82" s="625"/>
      <c r="AC82" s="639"/>
      <c r="AD82" s="618"/>
      <c r="AE82" s="625"/>
      <c r="AF82" s="639"/>
      <c r="AG82" s="618"/>
      <c r="AH82" s="625"/>
      <c r="AI82" s="639"/>
      <c r="AJ82" s="618"/>
      <c r="AK82" s="625"/>
      <c r="AL82" s="639"/>
      <c r="AM82" s="618"/>
      <c r="AN82" s="625"/>
      <c r="AO82" s="639"/>
      <c r="AP82" s="41"/>
      <c r="AQ82" s="41"/>
      <c r="AR82" s="41"/>
      <c r="AS82" s="41"/>
      <c r="AT82" s="41"/>
      <c r="AU82" s="41"/>
      <c r="AV82" s="41"/>
      <c r="AW82" s="41"/>
      <c r="AX82" s="41"/>
      <c r="AY82" s="41"/>
      <c r="AZ82" s="41"/>
      <c r="BA82" s="41"/>
      <c r="BB82" s="41"/>
      <c r="BC82" s="41"/>
      <c r="BD82" s="41"/>
      <c r="BE82" s="41"/>
      <c r="BF82" s="41"/>
      <c r="BG82" s="41"/>
      <c r="BH82" s="41"/>
      <c r="BI82" s="41"/>
    </row>
    <row r="83" spans="1:61" ht="15.75" customHeight="1">
      <c r="A83" s="39" t="str">
        <f t="shared" si="0"/>
        <v>Véhicules neufs[...]</v>
      </c>
      <c r="B83" s="618" t="s">
        <v>55</v>
      </c>
      <c r="C83" s="618"/>
      <c r="D83" s="625"/>
      <c r="E83" s="626"/>
      <c r="F83" s="618"/>
      <c r="G83" s="625"/>
      <c r="H83" s="639"/>
      <c r="I83" s="618"/>
      <c r="J83" s="625"/>
      <c r="K83" s="639"/>
      <c r="L83" s="618"/>
      <c r="M83" s="625"/>
      <c r="N83" s="639"/>
      <c r="O83" s="618"/>
      <c r="P83" s="625"/>
      <c r="Q83" s="639"/>
      <c r="R83" s="618"/>
      <c r="S83" s="625"/>
      <c r="T83" s="639"/>
      <c r="U83" s="618"/>
      <c r="V83" s="625"/>
      <c r="W83" s="639"/>
      <c r="X83" s="618"/>
      <c r="Y83" s="625"/>
      <c r="Z83" s="639"/>
      <c r="AA83" s="618"/>
      <c r="AB83" s="625"/>
      <c r="AC83" s="639"/>
      <c r="AD83" s="618"/>
      <c r="AE83" s="625"/>
      <c r="AF83" s="639"/>
      <c r="AG83" s="618"/>
      <c r="AH83" s="625"/>
      <c r="AI83" s="639"/>
      <c r="AJ83" s="618"/>
      <c r="AK83" s="625"/>
      <c r="AL83" s="639"/>
      <c r="AM83" s="618"/>
      <c r="AN83" s="625"/>
      <c r="AO83" s="639"/>
      <c r="AP83" s="41"/>
      <c r="AQ83" s="41"/>
      <c r="AR83" s="41"/>
      <c r="AS83" s="41"/>
      <c r="AT83" s="41"/>
      <c r="AU83" s="41"/>
      <c r="AV83" s="41"/>
      <c r="AW83" s="41"/>
      <c r="AX83" s="41"/>
      <c r="AY83" s="41"/>
      <c r="AZ83" s="41"/>
      <c r="BA83" s="41"/>
      <c r="BB83" s="41"/>
      <c r="BC83" s="41"/>
      <c r="BD83" s="41"/>
      <c r="BE83" s="41"/>
      <c r="BF83" s="41"/>
      <c r="BG83" s="41"/>
      <c r="BH83" s="41"/>
      <c r="BI83" s="41"/>
    </row>
    <row r="84" spans="1:61" ht="15.75" customHeight="1">
      <c r="A84" s="39" t="str">
        <f t="shared" si="0"/>
        <v>Véhicules neufs[...]</v>
      </c>
      <c r="B84" s="618" t="s">
        <v>55</v>
      </c>
      <c r="C84" s="618"/>
      <c r="D84" s="625"/>
      <c r="E84" s="626"/>
      <c r="F84" s="618"/>
      <c r="G84" s="625"/>
      <c r="H84" s="639"/>
      <c r="I84" s="618"/>
      <c r="J84" s="625"/>
      <c r="K84" s="639"/>
      <c r="L84" s="618"/>
      <c r="M84" s="625"/>
      <c r="N84" s="639"/>
      <c r="O84" s="618"/>
      <c r="P84" s="625"/>
      <c r="Q84" s="639"/>
      <c r="R84" s="618"/>
      <c r="S84" s="625"/>
      <c r="T84" s="639"/>
      <c r="U84" s="618"/>
      <c r="V84" s="625"/>
      <c r="W84" s="639"/>
      <c r="X84" s="618"/>
      <c r="Y84" s="625"/>
      <c r="Z84" s="639"/>
      <c r="AA84" s="618"/>
      <c r="AB84" s="625"/>
      <c r="AC84" s="639"/>
      <c r="AD84" s="618"/>
      <c r="AE84" s="625"/>
      <c r="AF84" s="639"/>
      <c r="AG84" s="618"/>
      <c r="AH84" s="625"/>
      <c r="AI84" s="639"/>
      <c r="AJ84" s="618"/>
      <c r="AK84" s="625"/>
      <c r="AL84" s="639"/>
      <c r="AM84" s="618"/>
      <c r="AN84" s="625"/>
      <c r="AO84" s="639"/>
      <c r="AP84" s="41"/>
      <c r="AQ84" s="41"/>
      <c r="AR84" s="41"/>
      <c r="AS84" s="41"/>
      <c r="AT84" s="41"/>
      <c r="AU84" s="41"/>
      <c r="AV84" s="41"/>
      <c r="AW84" s="41"/>
      <c r="AX84" s="41"/>
      <c r="AY84" s="41"/>
      <c r="AZ84" s="41"/>
      <c r="BA84" s="41"/>
      <c r="BB84" s="41"/>
      <c r="BC84" s="41"/>
      <c r="BD84" s="41"/>
      <c r="BE84" s="41"/>
      <c r="BF84" s="41"/>
      <c r="BG84" s="41"/>
      <c r="BH84" s="41"/>
      <c r="BI84" s="41"/>
    </row>
    <row r="85" spans="1:61" ht="15.75" customHeight="1">
      <c r="A85" s="39" t="str">
        <f t="shared" si="0"/>
        <v>Véhicules neufsFrais administration</v>
      </c>
      <c r="B85" s="618" t="s">
        <v>145</v>
      </c>
      <c r="C85" s="618"/>
      <c r="D85" s="625"/>
      <c r="E85" s="626"/>
      <c r="F85" s="618"/>
      <c r="G85" s="625"/>
      <c r="H85" s="639"/>
      <c r="I85" s="618"/>
      <c r="J85" s="625"/>
      <c r="K85" s="639"/>
      <c r="L85" s="618"/>
      <c r="M85" s="625"/>
      <c r="N85" s="639"/>
      <c r="O85" s="618"/>
      <c r="P85" s="625"/>
      <c r="Q85" s="639"/>
      <c r="R85" s="618"/>
      <c r="S85" s="625"/>
      <c r="T85" s="639"/>
      <c r="U85" s="618"/>
      <c r="V85" s="625"/>
      <c r="W85" s="639"/>
      <c r="X85" s="618"/>
      <c r="Y85" s="625"/>
      <c r="Z85" s="639"/>
      <c r="AA85" s="618"/>
      <c r="AB85" s="625"/>
      <c r="AC85" s="639"/>
      <c r="AD85" s="618"/>
      <c r="AE85" s="625"/>
      <c r="AF85" s="639"/>
      <c r="AG85" s="618"/>
      <c r="AH85" s="625"/>
      <c r="AI85" s="639"/>
      <c r="AJ85" s="618"/>
      <c r="AK85" s="625"/>
      <c r="AL85" s="639"/>
      <c r="AM85" s="618"/>
      <c r="AN85" s="625"/>
      <c r="AO85" s="639"/>
      <c r="AP85" s="41"/>
      <c r="AQ85" s="41"/>
      <c r="AR85" s="41"/>
      <c r="AS85" s="41"/>
      <c r="AT85" s="41"/>
      <c r="AU85" s="41"/>
      <c r="AV85" s="41"/>
      <c r="AW85" s="41"/>
      <c r="AX85" s="41"/>
      <c r="AY85" s="41"/>
      <c r="AZ85" s="41"/>
      <c r="BA85" s="41"/>
      <c r="BB85" s="41"/>
      <c r="BC85" s="41"/>
      <c r="BD85" s="41"/>
      <c r="BE85" s="41"/>
      <c r="BF85" s="41"/>
      <c r="BG85" s="41"/>
      <c r="BH85" s="41"/>
      <c r="BI85" s="41"/>
    </row>
    <row r="86" spans="1:61" ht="15.75" customHeight="1">
      <c r="A86" s="39" t="str">
        <f t="shared" si="0"/>
        <v>Véhicules neufsAUTRES REVENUS</v>
      </c>
      <c r="B86" s="914" t="s">
        <v>146</v>
      </c>
      <c r="C86" s="650"/>
      <c r="D86" s="915"/>
      <c r="E86" s="651"/>
      <c r="F86" s="650"/>
      <c r="G86" s="915"/>
      <c r="H86" s="651"/>
      <c r="I86" s="650"/>
      <c r="J86" s="915"/>
      <c r="K86" s="651"/>
      <c r="L86" s="650"/>
      <c r="M86" s="915"/>
      <c r="N86" s="651"/>
      <c r="O86" s="650"/>
      <c r="P86" s="915"/>
      <c r="Q86" s="651"/>
      <c r="R86" s="650"/>
      <c r="S86" s="915"/>
      <c r="T86" s="651"/>
      <c r="U86" s="650"/>
      <c r="V86" s="915"/>
      <c r="W86" s="651"/>
      <c r="X86" s="650"/>
      <c r="Y86" s="915"/>
      <c r="Z86" s="651"/>
      <c r="AA86" s="650"/>
      <c r="AB86" s="915"/>
      <c r="AC86" s="651"/>
      <c r="AD86" s="650"/>
      <c r="AE86" s="915"/>
      <c r="AF86" s="651"/>
      <c r="AG86" s="650"/>
      <c r="AH86" s="915"/>
      <c r="AI86" s="651"/>
      <c r="AJ86" s="650"/>
      <c r="AK86" s="915"/>
      <c r="AL86" s="651"/>
      <c r="AM86" s="650"/>
      <c r="AN86" s="915"/>
      <c r="AO86" s="651"/>
      <c r="AP86" s="41"/>
      <c r="AQ86" s="41"/>
      <c r="AR86" s="41"/>
      <c r="AS86" s="41"/>
      <c r="AT86" s="41"/>
      <c r="AU86" s="41"/>
      <c r="AV86" s="41"/>
      <c r="AW86" s="41"/>
      <c r="AX86" s="41"/>
      <c r="AY86" s="41"/>
      <c r="AZ86" s="41"/>
      <c r="BA86" s="41"/>
      <c r="BB86" s="41"/>
      <c r="BC86" s="41"/>
      <c r="BD86" s="41"/>
      <c r="BE86" s="41"/>
      <c r="BF86" s="41"/>
      <c r="BG86" s="41"/>
      <c r="BH86" s="41"/>
      <c r="BI86" s="41"/>
    </row>
    <row r="87" spans="1:61" ht="15.75" customHeight="1">
      <c r="A87" s="39" t="str">
        <f t="shared" si="0"/>
        <v>Véhicules neufs</v>
      </c>
      <c r="B87" s="633"/>
      <c r="C87" s="652"/>
      <c r="D87" s="653"/>
      <c r="E87" s="654"/>
      <c r="F87" s="652"/>
      <c r="G87" s="653"/>
      <c r="H87" s="654"/>
      <c r="I87" s="652"/>
      <c r="J87" s="653"/>
      <c r="K87" s="654"/>
      <c r="L87" s="652"/>
      <c r="M87" s="653"/>
      <c r="N87" s="654"/>
      <c r="O87" s="652"/>
      <c r="P87" s="653"/>
      <c r="Q87" s="654"/>
      <c r="R87" s="652"/>
      <c r="S87" s="653"/>
      <c r="T87" s="654"/>
      <c r="U87" s="652"/>
      <c r="V87" s="653"/>
      <c r="W87" s="654"/>
      <c r="X87" s="652"/>
      <c r="Y87" s="653"/>
      <c r="Z87" s="654"/>
      <c r="AA87" s="652"/>
      <c r="AB87" s="653"/>
      <c r="AC87" s="654"/>
      <c r="AD87" s="652"/>
      <c r="AE87" s="653"/>
      <c r="AF87" s="654"/>
      <c r="AG87" s="652"/>
      <c r="AH87" s="653"/>
      <c r="AI87" s="654"/>
      <c r="AJ87" s="652"/>
      <c r="AK87" s="653"/>
      <c r="AL87" s="654"/>
      <c r="AM87" s="652"/>
      <c r="AN87" s="653"/>
      <c r="AO87" s="654"/>
      <c r="AP87" s="41"/>
      <c r="AQ87" s="41"/>
      <c r="AR87" s="41"/>
      <c r="AS87" s="41"/>
      <c r="AT87" s="41"/>
      <c r="AU87" s="41"/>
      <c r="AV87" s="41"/>
      <c r="AW87" s="41"/>
      <c r="AX87" s="41"/>
      <c r="AY87" s="41"/>
      <c r="AZ87" s="41"/>
      <c r="BA87" s="41"/>
      <c r="BB87" s="41"/>
      <c r="BC87" s="41"/>
      <c r="BD87" s="41"/>
      <c r="BE87" s="41"/>
      <c r="BF87" s="41"/>
      <c r="BG87" s="41"/>
      <c r="BH87" s="41"/>
      <c r="BI87" s="41"/>
    </row>
    <row r="88" spans="1:61" ht="15.75" customHeight="1">
      <c r="A88" s="39" t="str">
        <f t="shared" si="0"/>
        <v>Véhicules neufsPROFIT DÉPARTEMENTAL</v>
      </c>
      <c r="B88" s="916" t="s">
        <v>147</v>
      </c>
      <c r="C88" s="917"/>
      <c r="D88" s="918"/>
      <c r="E88" s="919"/>
      <c r="F88" s="917"/>
      <c r="G88" s="920"/>
      <c r="H88" s="919"/>
      <c r="I88" s="917"/>
      <c r="J88" s="920"/>
      <c r="K88" s="919"/>
      <c r="L88" s="917"/>
      <c r="M88" s="920"/>
      <c r="N88" s="919"/>
      <c r="O88" s="917"/>
      <c r="P88" s="920"/>
      <c r="Q88" s="919"/>
      <c r="R88" s="917"/>
      <c r="S88" s="920"/>
      <c r="T88" s="919"/>
      <c r="U88" s="917"/>
      <c r="V88" s="920"/>
      <c r="W88" s="919"/>
      <c r="X88" s="917"/>
      <c r="Y88" s="920"/>
      <c r="Z88" s="919"/>
      <c r="AA88" s="917"/>
      <c r="AB88" s="920"/>
      <c r="AC88" s="919"/>
      <c r="AD88" s="917"/>
      <c r="AE88" s="920"/>
      <c r="AF88" s="919"/>
      <c r="AG88" s="917"/>
      <c r="AH88" s="920"/>
      <c r="AI88" s="919"/>
      <c r="AJ88" s="917"/>
      <c r="AK88" s="920"/>
      <c r="AL88" s="919"/>
      <c r="AM88" s="917"/>
      <c r="AN88" s="920"/>
      <c r="AO88" s="919"/>
      <c r="AP88" s="41"/>
      <c r="AQ88" s="41"/>
      <c r="AR88" s="41"/>
      <c r="AS88" s="41"/>
      <c r="AT88" s="41"/>
      <c r="AU88" s="41"/>
      <c r="AV88" s="41"/>
      <c r="AW88" s="41"/>
      <c r="AX88" s="41"/>
      <c r="AY88" s="41"/>
      <c r="AZ88" s="41"/>
      <c r="BA88" s="41"/>
      <c r="BB88" s="41"/>
      <c r="BC88" s="41"/>
      <c r="BD88" s="41"/>
      <c r="BE88" s="41"/>
      <c r="BF88" s="41"/>
      <c r="BG88" s="41"/>
      <c r="BH88" s="41"/>
      <c r="BI88" s="41"/>
    </row>
    <row r="89" spans="1:61" ht="15.75" customHeight="1">
      <c r="A89" s="39"/>
      <c r="B89" s="655"/>
      <c r="C89" s="655"/>
      <c r="D89" s="655"/>
      <c r="E89" s="656"/>
      <c r="F89" s="655"/>
      <c r="G89" s="655"/>
      <c r="H89" s="656"/>
      <c r="I89" s="655"/>
      <c r="J89" s="655"/>
      <c r="K89" s="656"/>
      <c r="L89" s="655"/>
      <c r="M89" s="655"/>
      <c r="N89" s="656"/>
      <c r="O89" s="655"/>
      <c r="P89" s="655"/>
      <c r="Q89" s="656"/>
      <c r="R89" s="655"/>
      <c r="S89" s="655"/>
      <c r="T89" s="656"/>
      <c r="U89" s="655"/>
      <c r="V89" s="655"/>
      <c r="W89" s="656"/>
      <c r="X89" s="655"/>
      <c r="Y89" s="655"/>
      <c r="Z89" s="656"/>
      <c r="AA89" s="655"/>
      <c r="AB89" s="655"/>
      <c r="AC89" s="656"/>
      <c r="AD89" s="655"/>
      <c r="AE89" s="655"/>
      <c r="AF89" s="656"/>
      <c r="AG89" s="655"/>
      <c r="AH89" s="655"/>
      <c r="AI89" s="656"/>
      <c r="AJ89" s="655"/>
      <c r="AK89" s="655"/>
      <c r="AL89" s="656"/>
      <c r="AM89" s="655"/>
      <c r="AN89" s="655"/>
      <c r="AO89" s="656"/>
      <c r="AP89" s="59"/>
      <c r="AQ89" s="59"/>
      <c r="AR89" s="59"/>
      <c r="AS89" s="59"/>
      <c r="AT89" s="59"/>
      <c r="AU89" s="59"/>
      <c r="AV89" s="59"/>
      <c r="AW89" s="59"/>
      <c r="AX89" s="59"/>
      <c r="AY89" s="59"/>
      <c r="AZ89" s="59"/>
      <c r="BA89" s="59"/>
      <c r="BB89" s="59"/>
      <c r="BC89" s="59"/>
      <c r="BD89" s="59"/>
      <c r="BE89" s="59"/>
      <c r="BF89" s="59"/>
      <c r="BG89" s="59"/>
      <c r="BH89" s="59"/>
      <c r="BI89" s="59"/>
    </row>
    <row r="90" spans="1:61" ht="15.75" customHeight="1">
      <c r="A90" s="39"/>
      <c r="B90" s="655"/>
      <c r="C90" s="655"/>
      <c r="D90" s="655"/>
      <c r="E90" s="655"/>
      <c r="F90" s="655"/>
      <c r="G90" s="655"/>
      <c r="H90" s="655"/>
      <c r="I90" s="655"/>
      <c r="J90" s="655"/>
      <c r="K90" s="655"/>
      <c r="L90" s="655"/>
      <c r="M90" s="655"/>
      <c r="N90" s="655"/>
      <c r="O90" s="655"/>
      <c r="P90" s="655"/>
      <c r="Q90" s="655"/>
      <c r="R90" s="655"/>
      <c r="S90" s="655"/>
      <c r="T90" s="655"/>
      <c r="U90" s="655"/>
      <c r="V90" s="655"/>
      <c r="W90" s="655"/>
      <c r="X90" s="655"/>
      <c r="Y90" s="655"/>
      <c r="Z90" s="655"/>
      <c r="AA90" s="655"/>
      <c r="AB90" s="655"/>
      <c r="AC90" s="655"/>
      <c r="AD90" s="655"/>
      <c r="AE90" s="655"/>
      <c r="AF90" s="655"/>
      <c r="AG90" s="655"/>
      <c r="AH90" s="655"/>
      <c r="AI90" s="655"/>
      <c r="AJ90" s="655"/>
      <c r="AK90" s="655"/>
      <c r="AL90" s="655"/>
      <c r="AM90" s="655"/>
      <c r="AN90" s="655"/>
      <c r="AO90" s="655"/>
      <c r="AP90" s="59"/>
      <c r="AQ90" s="59"/>
      <c r="AR90" s="59"/>
      <c r="AS90" s="59"/>
      <c r="AT90" s="59"/>
      <c r="AU90" s="59"/>
      <c r="AV90" s="59"/>
      <c r="AW90" s="59"/>
      <c r="AX90" s="59"/>
      <c r="AY90" s="59"/>
      <c r="AZ90" s="59"/>
      <c r="BA90" s="59"/>
      <c r="BB90" s="59"/>
      <c r="BC90" s="59"/>
      <c r="BD90" s="59"/>
      <c r="BE90" s="59"/>
      <c r="BF90" s="59"/>
      <c r="BG90" s="59"/>
      <c r="BH90" s="59"/>
      <c r="BI90" s="59"/>
    </row>
    <row r="91" spans="1:61" ht="15.75" customHeight="1">
      <c r="A91" s="39"/>
      <c r="B91" s="657"/>
      <c r="C91" s="657"/>
      <c r="D91" s="657"/>
      <c r="E91" s="657"/>
      <c r="F91" s="657"/>
      <c r="G91" s="657"/>
      <c r="H91" s="657"/>
      <c r="I91" s="657"/>
      <c r="J91" s="657"/>
      <c r="K91" s="657"/>
      <c r="L91" s="657"/>
      <c r="M91" s="657"/>
      <c r="N91" s="657"/>
      <c r="O91" s="657"/>
      <c r="P91" s="657"/>
      <c r="Q91" s="657"/>
      <c r="R91" s="657"/>
      <c r="S91" s="657"/>
      <c r="T91" s="657"/>
      <c r="U91" s="657"/>
      <c r="V91" s="657"/>
      <c r="W91" s="657"/>
      <c r="X91" s="657"/>
      <c r="Y91" s="657"/>
      <c r="Z91" s="657"/>
      <c r="AA91" s="657"/>
      <c r="AB91" s="657"/>
      <c r="AC91" s="657"/>
      <c r="AD91" s="657"/>
      <c r="AE91" s="657"/>
      <c r="AF91" s="657"/>
      <c r="AG91" s="657"/>
      <c r="AH91" s="657"/>
      <c r="AI91" s="657"/>
      <c r="AJ91" s="657"/>
      <c r="AK91" s="657"/>
      <c r="AL91" s="657"/>
      <c r="AM91" s="657"/>
      <c r="AN91" s="657"/>
      <c r="AO91" s="657"/>
      <c r="AP91" s="38"/>
      <c r="AQ91" s="38"/>
      <c r="AR91" s="38"/>
      <c r="AS91" s="38"/>
      <c r="AT91" s="38"/>
      <c r="AU91" s="38"/>
      <c r="AV91" s="38"/>
      <c r="AW91" s="38"/>
      <c r="AX91" s="38"/>
      <c r="AY91" s="38"/>
      <c r="AZ91" s="38"/>
      <c r="BA91" s="38"/>
      <c r="BB91" s="38"/>
      <c r="BC91" s="38"/>
      <c r="BD91" s="38"/>
      <c r="BE91" s="38"/>
      <c r="BF91" s="38"/>
      <c r="BG91" s="38"/>
      <c r="BH91" s="38"/>
      <c r="BI91" s="38"/>
    </row>
    <row r="92" spans="1:61" ht="15.75" customHeight="1">
      <c r="A92" s="39"/>
      <c r="B92" s="921" t="str">
        <f>B4</f>
        <v>Budget 2025</v>
      </c>
      <c r="C92" s="658" t="s">
        <v>148</v>
      </c>
      <c r="D92" s="658"/>
      <c r="E92" s="658"/>
      <c r="F92" s="658"/>
      <c r="G92" s="658"/>
      <c r="H92" s="658"/>
      <c r="I92" s="658"/>
      <c r="J92" s="658"/>
      <c r="K92" s="658"/>
      <c r="L92" s="658"/>
      <c r="M92" s="658"/>
      <c r="N92" s="658"/>
      <c r="O92" s="658"/>
      <c r="P92" s="658"/>
      <c r="Q92" s="658"/>
      <c r="R92" s="658"/>
      <c r="S92" s="658"/>
      <c r="T92" s="658"/>
      <c r="U92" s="658"/>
      <c r="V92" s="658"/>
      <c r="W92" s="658"/>
      <c r="X92" s="658"/>
      <c r="Y92" s="658"/>
      <c r="Z92" s="658"/>
      <c r="AA92" s="658"/>
      <c r="AB92" s="658"/>
      <c r="AC92" s="658"/>
      <c r="AD92" s="658"/>
      <c r="AE92" s="658"/>
      <c r="AF92" s="658"/>
      <c r="AG92" s="658"/>
      <c r="AH92" s="658"/>
      <c r="AI92" s="658"/>
      <c r="AJ92" s="658"/>
      <c r="AK92" s="658"/>
      <c r="AL92" s="658"/>
      <c r="AM92" s="658"/>
      <c r="AN92" s="658"/>
      <c r="AO92" s="658"/>
      <c r="AP92" s="36"/>
      <c r="AQ92" s="36"/>
      <c r="AR92" s="36"/>
      <c r="AS92" s="36"/>
      <c r="AT92" s="36"/>
      <c r="AU92" s="36"/>
      <c r="AV92" s="36"/>
      <c r="AW92" s="36"/>
      <c r="AX92" s="36"/>
      <c r="AY92" s="36"/>
      <c r="AZ92" s="36"/>
      <c r="BA92" s="36"/>
      <c r="BB92" s="36"/>
      <c r="BC92" s="36"/>
      <c r="BD92" s="36"/>
      <c r="BE92" s="36"/>
      <c r="BF92" s="36"/>
      <c r="BG92" s="36"/>
      <c r="BH92" s="36"/>
      <c r="BI92" s="36"/>
    </row>
    <row r="93" spans="1:61" ht="15.75" customHeight="1">
      <c r="A93" s="39"/>
      <c r="B93" s="922"/>
      <c r="C93" s="657"/>
      <c r="D93" s="657"/>
      <c r="E93" s="657"/>
      <c r="F93" s="657"/>
      <c r="G93" s="657"/>
      <c r="H93" s="657"/>
      <c r="I93" s="657"/>
      <c r="J93" s="657"/>
      <c r="K93" s="657"/>
      <c r="L93" s="657"/>
      <c r="M93" s="657"/>
      <c r="N93" s="657"/>
      <c r="O93" s="657"/>
      <c r="P93" s="657"/>
      <c r="Q93" s="657"/>
      <c r="R93" s="657"/>
      <c r="S93" s="657"/>
      <c r="T93" s="657"/>
      <c r="U93" s="657"/>
      <c r="V93" s="657"/>
      <c r="W93" s="657"/>
      <c r="X93" s="657"/>
      <c r="Y93" s="657"/>
      <c r="Z93" s="657"/>
      <c r="AA93" s="657"/>
      <c r="AB93" s="657"/>
      <c r="AC93" s="657"/>
      <c r="AD93" s="657"/>
      <c r="AE93" s="657"/>
      <c r="AF93" s="657"/>
      <c r="AG93" s="657"/>
      <c r="AH93" s="657"/>
      <c r="AI93" s="657"/>
      <c r="AJ93" s="657"/>
      <c r="AK93" s="657"/>
      <c r="AL93" s="657"/>
      <c r="AM93" s="657"/>
      <c r="AN93" s="657"/>
      <c r="AO93" s="657"/>
      <c r="AP93" s="38"/>
      <c r="AQ93" s="38"/>
      <c r="AR93" s="38"/>
      <c r="AS93" s="38"/>
      <c r="AT93" s="38"/>
      <c r="AU93" s="38"/>
      <c r="AV93" s="38"/>
      <c r="AW93" s="38"/>
      <c r="AX93" s="38"/>
      <c r="AY93" s="38"/>
      <c r="AZ93" s="38"/>
      <c r="BA93" s="38"/>
      <c r="BB93" s="38"/>
      <c r="BC93" s="38"/>
      <c r="BD93" s="38"/>
      <c r="BE93" s="38"/>
      <c r="BF93" s="38"/>
      <c r="BG93" s="38"/>
      <c r="BH93" s="38"/>
      <c r="BI93" s="38"/>
    </row>
    <row r="94" spans="1:61" ht="15.75" customHeight="1">
      <c r="A94" s="39"/>
      <c r="B94" s="785" t="s">
        <v>2</v>
      </c>
      <c r="C94" s="1043">
        <v>2021</v>
      </c>
      <c r="D94" s="1044"/>
      <c r="E94" s="1045"/>
      <c r="F94" s="603" t="s">
        <v>6</v>
      </c>
      <c r="G94" s="604"/>
      <c r="H94" s="605"/>
      <c r="I94" s="603" t="s">
        <v>8</v>
      </c>
      <c r="J94" s="604"/>
      <c r="K94" s="605"/>
      <c r="L94" s="603" t="s">
        <v>9</v>
      </c>
      <c r="M94" s="604"/>
      <c r="N94" s="605"/>
      <c r="O94" s="603" t="s">
        <v>10</v>
      </c>
      <c r="P94" s="604"/>
      <c r="Q94" s="605"/>
      <c r="R94" s="603" t="s">
        <v>11</v>
      </c>
      <c r="S94" s="604"/>
      <c r="T94" s="605"/>
      <c r="U94" s="603" t="s">
        <v>12</v>
      </c>
      <c r="V94" s="604"/>
      <c r="W94" s="605"/>
      <c r="X94" s="603" t="s">
        <v>14</v>
      </c>
      <c r="Y94" s="604"/>
      <c r="Z94" s="605"/>
      <c r="AA94" s="603" t="s">
        <v>15</v>
      </c>
      <c r="AB94" s="604"/>
      <c r="AC94" s="605"/>
      <c r="AD94" s="603" t="s">
        <v>17</v>
      </c>
      <c r="AE94" s="604"/>
      <c r="AF94" s="605"/>
      <c r="AG94" s="603" t="s">
        <v>18</v>
      </c>
      <c r="AH94" s="604"/>
      <c r="AI94" s="605"/>
      <c r="AJ94" s="603" t="s">
        <v>19</v>
      </c>
      <c r="AK94" s="604"/>
      <c r="AL94" s="605"/>
      <c r="AM94" s="603" t="s">
        <v>5</v>
      </c>
      <c r="AN94" s="604"/>
      <c r="AO94" s="605"/>
      <c r="AP94" s="41"/>
      <c r="AQ94" s="41"/>
      <c r="AR94" s="41"/>
      <c r="AS94" s="41"/>
      <c r="AT94" s="41"/>
      <c r="AU94" s="41"/>
      <c r="AV94" s="41"/>
      <c r="AW94" s="41"/>
      <c r="AX94" s="41"/>
      <c r="AY94" s="41"/>
      <c r="AZ94" s="41"/>
      <c r="BA94" s="41"/>
      <c r="BB94" s="41"/>
      <c r="BC94" s="41"/>
      <c r="BD94" s="41"/>
      <c r="BE94" s="41"/>
      <c r="BF94" s="41"/>
      <c r="BG94" s="41"/>
      <c r="BH94" s="41"/>
      <c r="BI94" s="41"/>
    </row>
    <row r="95" spans="1:61" ht="15.75" customHeight="1">
      <c r="A95" s="39"/>
      <c r="B95" s="618"/>
      <c r="C95" s="659" t="s">
        <v>89</v>
      </c>
      <c r="D95" s="636" t="s">
        <v>90</v>
      </c>
      <c r="E95" s="660" t="s">
        <v>91</v>
      </c>
      <c r="F95" s="659" t="s">
        <v>89</v>
      </c>
      <c r="G95" s="636" t="s">
        <v>90</v>
      </c>
      <c r="H95" s="660" t="s">
        <v>91</v>
      </c>
      <c r="I95" s="659" t="s">
        <v>89</v>
      </c>
      <c r="J95" s="636" t="s">
        <v>90</v>
      </c>
      <c r="K95" s="660" t="s">
        <v>91</v>
      </c>
      <c r="L95" s="659" t="s">
        <v>89</v>
      </c>
      <c r="M95" s="636" t="s">
        <v>90</v>
      </c>
      <c r="N95" s="660" t="s">
        <v>91</v>
      </c>
      <c r="O95" s="659" t="s">
        <v>89</v>
      </c>
      <c r="P95" s="636" t="s">
        <v>90</v>
      </c>
      <c r="Q95" s="660" t="s">
        <v>91</v>
      </c>
      <c r="R95" s="659" t="s">
        <v>89</v>
      </c>
      <c r="S95" s="636" t="s">
        <v>90</v>
      </c>
      <c r="T95" s="660" t="s">
        <v>91</v>
      </c>
      <c r="U95" s="659" t="s">
        <v>89</v>
      </c>
      <c r="V95" s="636" t="s">
        <v>90</v>
      </c>
      <c r="W95" s="660" t="s">
        <v>91</v>
      </c>
      <c r="X95" s="659" t="s">
        <v>89</v>
      </c>
      <c r="Y95" s="636" t="s">
        <v>90</v>
      </c>
      <c r="Z95" s="660" t="s">
        <v>91</v>
      </c>
      <c r="AA95" s="659" t="s">
        <v>89</v>
      </c>
      <c r="AB95" s="636" t="s">
        <v>90</v>
      </c>
      <c r="AC95" s="660" t="s">
        <v>91</v>
      </c>
      <c r="AD95" s="659" t="s">
        <v>89</v>
      </c>
      <c r="AE95" s="636" t="s">
        <v>90</v>
      </c>
      <c r="AF95" s="660" t="s">
        <v>91</v>
      </c>
      <c r="AG95" s="659" t="s">
        <v>89</v>
      </c>
      <c r="AH95" s="636" t="s">
        <v>90</v>
      </c>
      <c r="AI95" s="660" t="s">
        <v>91</v>
      </c>
      <c r="AJ95" s="659" t="s">
        <v>89</v>
      </c>
      <c r="AK95" s="636" t="s">
        <v>90</v>
      </c>
      <c r="AL95" s="660" t="s">
        <v>91</v>
      </c>
      <c r="AM95" s="659" t="s">
        <v>89</v>
      </c>
      <c r="AN95" s="636" t="s">
        <v>90</v>
      </c>
      <c r="AO95" s="660" t="s">
        <v>91</v>
      </c>
      <c r="AP95" s="41"/>
      <c r="AQ95" s="41"/>
      <c r="AR95" s="41"/>
      <c r="AS95" s="41"/>
      <c r="AT95" s="41"/>
      <c r="AU95" s="41"/>
      <c r="AV95" s="41"/>
      <c r="AW95" s="41"/>
      <c r="AX95" s="41"/>
      <c r="AY95" s="41"/>
      <c r="AZ95" s="41"/>
      <c r="BA95" s="41"/>
      <c r="BB95" s="41"/>
      <c r="BC95" s="41"/>
      <c r="BD95" s="41"/>
      <c r="BE95" s="41"/>
      <c r="BF95" s="41"/>
      <c r="BG95" s="41"/>
      <c r="BH95" s="41"/>
      <c r="BI95" s="41"/>
    </row>
    <row r="96" spans="1:61" ht="15.75" customHeight="1">
      <c r="A96" s="39" t="str">
        <f t="shared" ref="A96:A168" si="1">+$C$92&amp;B96</f>
        <v>Véhicules usagésVentes nettes</v>
      </c>
      <c r="B96" s="644" t="s">
        <v>92</v>
      </c>
      <c r="C96" s="609"/>
      <c r="D96" s="610"/>
      <c r="E96" s="611"/>
      <c r="F96" s="609"/>
      <c r="G96" s="610"/>
      <c r="H96" s="661"/>
      <c r="I96" s="609"/>
      <c r="J96" s="610"/>
      <c r="K96" s="661"/>
      <c r="L96" s="609"/>
      <c r="M96" s="610"/>
      <c r="N96" s="661"/>
      <c r="O96" s="609"/>
      <c r="P96" s="610"/>
      <c r="Q96" s="661"/>
      <c r="R96" s="609"/>
      <c r="S96" s="610"/>
      <c r="T96" s="661"/>
      <c r="U96" s="609"/>
      <c r="V96" s="610"/>
      <c r="W96" s="661"/>
      <c r="X96" s="609"/>
      <c r="Y96" s="610"/>
      <c r="Z96" s="661"/>
      <c r="AA96" s="609"/>
      <c r="AB96" s="610"/>
      <c r="AC96" s="661"/>
      <c r="AD96" s="609"/>
      <c r="AE96" s="610"/>
      <c r="AF96" s="661"/>
      <c r="AG96" s="609"/>
      <c r="AH96" s="610"/>
      <c r="AI96" s="661"/>
      <c r="AJ96" s="609"/>
      <c r="AK96" s="610"/>
      <c r="AL96" s="661"/>
      <c r="AM96" s="609"/>
      <c r="AN96" s="610"/>
      <c r="AO96" s="661"/>
      <c r="AP96" s="41"/>
      <c r="AQ96" s="41"/>
      <c r="AR96" s="41"/>
      <c r="AS96" s="41"/>
      <c r="AT96" s="41"/>
      <c r="AU96" s="41"/>
      <c r="AV96" s="41"/>
      <c r="AW96" s="41"/>
      <c r="AX96" s="41"/>
      <c r="AY96" s="41"/>
      <c r="AZ96" s="41"/>
      <c r="BA96" s="41"/>
      <c r="BB96" s="41"/>
      <c r="BC96" s="41"/>
      <c r="BD96" s="41"/>
      <c r="BE96" s="41"/>
      <c r="BF96" s="41"/>
      <c r="BG96" s="41"/>
      <c r="BH96" s="41"/>
      <c r="BI96" s="41"/>
    </row>
    <row r="97" spans="1:61" ht="15.75" customHeight="1">
      <c r="A97" s="39" t="str">
        <f t="shared" si="1"/>
        <v>Véhicules usagésCertifié</v>
      </c>
      <c r="B97" s="618" t="s">
        <v>149</v>
      </c>
      <c r="C97" s="613"/>
      <c r="D97" s="614"/>
      <c r="E97" s="615"/>
      <c r="F97" s="616"/>
      <c r="G97" s="614"/>
      <c r="H97" s="617"/>
      <c r="I97" s="616"/>
      <c r="J97" s="614"/>
      <c r="K97" s="617"/>
      <c r="L97" s="616"/>
      <c r="M97" s="614"/>
      <c r="N97" s="617"/>
      <c r="O97" s="616"/>
      <c r="P97" s="614"/>
      <c r="Q97" s="617"/>
      <c r="R97" s="616"/>
      <c r="S97" s="614"/>
      <c r="T97" s="617"/>
      <c r="U97" s="616"/>
      <c r="V97" s="614"/>
      <c r="W97" s="617"/>
      <c r="X97" s="616"/>
      <c r="Y97" s="614"/>
      <c r="Z97" s="617"/>
      <c r="AA97" s="616"/>
      <c r="AB97" s="614"/>
      <c r="AC97" s="617"/>
      <c r="AD97" s="616"/>
      <c r="AE97" s="614"/>
      <c r="AF97" s="617"/>
      <c r="AG97" s="616"/>
      <c r="AH97" s="614"/>
      <c r="AI97" s="617"/>
      <c r="AJ97" s="616"/>
      <c r="AK97" s="614"/>
      <c r="AL97" s="617"/>
      <c r="AM97" s="616"/>
      <c r="AN97" s="614"/>
      <c r="AO97" s="617"/>
      <c r="AP97" s="41"/>
      <c r="AQ97" s="41"/>
      <c r="AR97" s="41"/>
      <c r="AS97" s="41"/>
      <c r="AT97" s="41"/>
      <c r="AU97" s="41"/>
      <c r="AV97" s="41"/>
      <c r="AW97" s="41"/>
      <c r="AX97" s="41"/>
      <c r="AY97" s="41"/>
      <c r="AZ97" s="41"/>
      <c r="BA97" s="41"/>
      <c r="BB97" s="41"/>
      <c r="BC97" s="41"/>
      <c r="BD97" s="41"/>
      <c r="BE97" s="41"/>
      <c r="BF97" s="41"/>
      <c r="BG97" s="41"/>
      <c r="BH97" s="41"/>
      <c r="BI97" s="41"/>
    </row>
    <row r="98" spans="1:61" ht="15.75" customHeight="1">
      <c r="A98" s="39" t="str">
        <f t="shared" si="1"/>
        <v>Véhicules usagésNon Certifié</v>
      </c>
      <c r="B98" s="618" t="s">
        <v>150</v>
      </c>
      <c r="C98" s="613"/>
      <c r="D98" s="614"/>
      <c r="E98" s="615"/>
      <c r="F98" s="616"/>
      <c r="G98" s="614"/>
      <c r="H98" s="617"/>
      <c r="I98" s="616"/>
      <c r="J98" s="614"/>
      <c r="K98" s="617"/>
      <c r="L98" s="616"/>
      <c r="M98" s="614"/>
      <c r="N98" s="617"/>
      <c r="O98" s="616"/>
      <c r="P98" s="614"/>
      <c r="Q98" s="617"/>
      <c r="R98" s="616"/>
      <c r="S98" s="614"/>
      <c r="T98" s="617"/>
      <c r="U98" s="616"/>
      <c r="V98" s="614"/>
      <c r="W98" s="617"/>
      <c r="X98" s="616"/>
      <c r="Y98" s="614"/>
      <c r="Z98" s="617"/>
      <c r="AA98" s="616"/>
      <c r="AB98" s="614"/>
      <c r="AC98" s="617"/>
      <c r="AD98" s="616"/>
      <c r="AE98" s="614"/>
      <c r="AF98" s="617"/>
      <c r="AG98" s="616"/>
      <c r="AH98" s="614"/>
      <c r="AI98" s="617"/>
      <c r="AJ98" s="616"/>
      <c r="AK98" s="614"/>
      <c r="AL98" s="617"/>
      <c r="AM98" s="616"/>
      <c r="AN98" s="614"/>
      <c r="AO98" s="617"/>
      <c r="AP98" s="41"/>
      <c r="AQ98" s="41"/>
      <c r="AR98" s="41"/>
      <c r="AS98" s="41"/>
      <c r="AT98" s="41"/>
      <c r="AU98" s="41"/>
      <c r="AV98" s="41"/>
      <c r="AW98" s="41"/>
      <c r="AX98" s="41"/>
      <c r="AY98" s="41"/>
      <c r="AZ98" s="41"/>
      <c r="BA98" s="41"/>
      <c r="BB98" s="41"/>
      <c r="BC98" s="41"/>
      <c r="BD98" s="41"/>
      <c r="BE98" s="41"/>
      <c r="BF98" s="41"/>
      <c r="BG98" s="41"/>
      <c r="BH98" s="41"/>
      <c r="BI98" s="41"/>
    </row>
    <row r="99" spans="1:61" ht="15.75" customHeight="1">
      <c r="A99" s="39" t="str">
        <f t="shared" si="1"/>
        <v>Véhicules usagésAutres Marques</v>
      </c>
      <c r="B99" s="618" t="s">
        <v>1094</v>
      </c>
      <c r="C99" s="613"/>
      <c r="D99" s="614"/>
      <c r="E99" s="615"/>
      <c r="F99" s="616"/>
      <c r="G99" s="614"/>
      <c r="H99" s="617"/>
      <c r="I99" s="616"/>
      <c r="J99" s="614"/>
      <c r="K99" s="617"/>
      <c r="L99" s="616"/>
      <c r="M99" s="614"/>
      <c r="N99" s="617"/>
      <c r="O99" s="616"/>
      <c r="P99" s="614"/>
      <c r="Q99" s="617"/>
      <c r="R99" s="616"/>
      <c r="S99" s="614"/>
      <c r="T99" s="617"/>
      <c r="U99" s="616"/>
      <c r="V99" s="614"/>
      <c r="W99" s="617"/>
      <c r="X99" s="616"/>
      <c r="Y99" s="614"/>
      <c r="Z99" s="617"/>
      <c r="AA99" s="616"/>
      <c r="AB99" s="614"/>
      <c r="AC99" s="617"/>
      <c r="AD99" s="616"/>
      <c r="AE99" s="614"/>
      <c r="AF99" s="617"/>
      <c r="AG99" s="616"/>
      <c r="AH99" s="614"/>
      <c r="AI99" s="617"/>
      <c r="AJ99" s="616"/>
      <c r="AK99" s="614"/>
      <c r="AL99" s="617"/>
      <c r="AM99" s="616"/>
      <c r="AN99" s="614"/>
      <c r="AO99" s="617"/>
      <c r="AP99" s="41"/>
      <c r="AQ99" s="41"/>
      <c r="AR99" s="41"/>
      <c r="AS99" s="41"/>
      <c r="AT99" s="41"/>
      <c r="AU99" s="41"/>
      <c r="AV99" s="41"/>
      <c r="AW99" s="41"/>
      <c r="AX99" s="41"/>
      <c r="AY99" s="41"/>
      <c r="AZ99" s="41"/>
      <c r="BA99" s="41"/>
      <c r="BB99" s="41"/>
      <c r="BC99" s="41"/>
      <c r="BD99" s="41"/>
      <c r="BE99" s="41"/>
      <c r="BF99" s="41"/>
      <c r="BG99" s="41"/>
      <c r="BH99" s="41"/>
      <c r="BI99" s="41"/>
    </row>
    <row r="100" spans="1:61" ht="15.75" customHeight="1">
      <c r="A100" s="39" t="str">
        <f t="shared" si="1"/>
        <v>Véhicules usagésTotal Usagés</v>
      </c>
      <c r="B100" s="891" t="s">
        <v>151</v>
      </c>
      <c r="C100" s="892"/>
      <c r="D100" s="893"/>
      <c r="E100" s="894"/>
      <c r="F100" s="892"/>
      <c r="G100" s="893"/>
      <c r="H100" s="894"/>
      <c r="I100" s="892"/>
      <c r="J100" s="893"/>
      <c r="K100" s="894"/>
      <c r="L100" s="892"/>
      <c r="M100" s="893"/>
      <c r="N100" s="894"/>
      <c r="O100" s="892"/>
      <c r="P100" s="893"/>
      <c r="Q100" s="894"/>
      <c r="R100" s="892"/>
      <c r="S100" s="893"/>
      <c r="T100" s="894"/>
      <c r="U100" s="892"/>
      <c r="V100" s="893"/>
      <c r="W100" s="894"/>
      <c r="X100" s="892"/>
      <c r="Y100" s="893"/>
      <c r="Z100" s="894"/>
      <c r="AA100" s="892"/>
      <c r="AB100" s="893"/>
      <c r="AC100" s="894"/>
      <c r="AD100" s="892"/>
      <c r="AE100" s="893"/>
      <c r="AF100" s="894"/>
      <c r="AG100" s="892"/>
      <c r="AH100" s="893"/>
      <c r="AI100" s="894"/>
      <c r="AJ100" s="892"/>
      <c r="AK100" s="893"/>
      <c r="AL100" s="894"/>
      <c r="AM100" s="892"/>
      <c r="AN100" s="893"/>
      <c r="AO100" s="894"/>
      <c r="AP100" s="41"/>
      <c r="AQ100" s="41"/>
      <c r="AR100" s="41"/>
      <c r="AS100" s="41"/>
      <c r="AT100" s="41"/>
      <c r="AU100" s="41"/>
      <c r="AV100" s="41"/>
      <c r="AW100" s="41"/>
      <c r="AX100" s="41"/>
      <c r="AY100" s="41"/>
      <c r="AZ100" s="41"/>
      <c r="BA100" s="41"/>
      <c r="BB100" s="41"/>
      <c r="BC100" s="41"/>
      <c r="BD100" s="41"/>
      <c r="BE100" s="41"/>
      <c r="BF100" s="41"/>
      <c r="BG100" s="41"/>
      <c r="BH100" s="41"/>
      <c r="BI100" s="41"/>
    </row>
    <row r="101" spans="1:61" ht="15.75" customHeight="1">
      <c r="A101" s="39" t="str">
        <f t="shared" si="1"/>
        <v>Véhicules usagés</v>
      </c>
      <c r="B101" s="618"/>
      <c r="C101" s="618"/>
      <c r="D101" s="625"/>
      <c r="E101" s="619"/>
      <c r="F101" s="618"/>
      <c r="G101" s="625"/>
      <c r="H101" s="619"/>
      <c r="I101" s="618"/>
      <c r="J101" s="625"/>
      <c r="K101" s="619"/>
      <c r="L101" s="618"/>
      <c r="M101" s="625"/>
      <c r="N101" s="619"/>
      <c r="O101" s="618"/>
      <c r="P101" s="625"/>
      <c r="Q101" s="619"/>
      <c r="R101" s="618"/>
      <c r="S101" s="625"/>
      <c r="T101" s="619"/>
      <c r="U101" s="618"/>
      <c r="V101" s="625"/>
      <c r="W101" s="619"/>
      <c r="X101" s="618"/>
      <c r="Y101" s="625"/>
      <c r="Z101" s="619"/>
      <c r="AA101" s="618"/>
      <c r="AB101" s="625"/>
      <c r="AC101" s="619"/>
      <c r="AD101" s="618"/>
      <c r="AE101" s="625"/>
      <c r="AF101" s="619"/>
      <c r="AG101" s="618"/>
      <c r="AH101" s="625"/>
      <c r="AI101" s="619"/>
      <c r="AJ101" s="618"/>
      <c r="AK101" s="625"/>
      <c r="AL101" s="619"/>
      <c r="AM101" s="618"/>
      <c r="AN101" s="625"/>
      <c r="AO101" s="619"/>
      <c r="AP101" s="41"/>
      <c r="AQ101" s="41"/>
      <c r="AR101" s="41"/>
      <c r="AS101" s="41"/>
      <c r="AT101" s="41"/>
      <c r="AU101" s="41"/>
      <c r="AV101" s="41"/>
      <c r="AW101" s="41"/>
      <c r="AX101" s="41"/>
      <c r="AY101" s="41"/>
      <c r="AZ101" s="41"/>
      <c r="BA101" s="41"/>
      <c r="BB101" s="41"/>
      <c r="BC101" s="41"/>
      <c r="BD101" s="41"/>
      <c r="BE101" s="41"/>
      <c r="BF101" s="41"/>
      <c r="BG101" s="41"/>
      <c r="BH101" s="41"/>
      <c r="BI101" s="41"/>
    </row>
    <row r="102" spans="1:61" ht="15.75" customHeight="1">
      <c r="A102" s="39" t="str">
        <f t="shared" si="1"/>
        <v>Véhicules usagés</v>
      </c>
      <c r="B102" s="618"/>
      <c r="C102" s="618"/>
      <c r="D102" s="625"/>
      <c r="E102" s="619"/>
      <c r="F102" s="618"/>
      <c r="G102" s="625"/>
      <c r="H102" s="619"/>
      <c r="I102" s="618"/>
      <c r="J102" s="625"/>
      <c r="K102" s="619"/>
      <c r="L102" s="618"/>
      <c r="M102" s="625"/>
      <c r="N102" s="619"/>
      <c r="O102" s="618"/>
      <c r="P102" s="625"/>
      <c r="Q102" s="619"/>
      <c r="R102" s="618"/>
      <c r="S102" s="625"/>
      <c r="T102" s="619"/>
      <c r="U102" s="618"/>
      <c r="V102" s="625"/>
      <c r="W102" s="619"/>
      <c r="X102" s="618"/>
      <c r="Y102" s="625"/>
      <c r="Z102" s="619"/>
      <c r="AA102" s="618"/>
      <c r="AB102" s="625"/>
      <c r="AC102" s="619"/>
      <c r="AD102" s="618"/>
      <c r="AE102" s="625"/>
      <c r="AF102" s="619"/>
      <c r="AG102" s="618"/>
      <c r="AH102" s="625"/>
      <c r="AI102" s="619"/>
      <c r="AJ102" s="618"/>
      <c r="AK102" s="625"/>
      <c r="AL102" s="619"/>
      <c r="AM102" s="618"/>
      <c r="AN102" s="625"/>
      <c r="AO102" s="619"/>
      <c r="AP102" s="41"/>
      <c r="AQ102" s="41"/>
      <c r="AR102" s="41"/>
      <c r="AS102" s="41"/>
      <c r="AT102" s="41"/>
      <c r="AU102" s="41"/>
      <c r="AV102" s="41"/>
      <c r="AW102" s="41"/>
      <c r="AX102" s="41"/>
      <c r="AY102" s="41"/>
      <c r="AZ102" s="41"/>
      <c r="BA102" s="41"/>
      <c r="BB102" s="41"/>
      <c r="BC102" s="41"/>
      <c r="BD102" s="41"/>
      <c r="BE102" s="41"/>
      <c r="BF102" s="41"/>
      <c r="BG102" s="41"/>
      <c r="BH102" s="41"/>
      <c r="BI102" s="41"/>
    </row>
    <row r="103" spans="1:61" ht="15.75" customHeight="1">
      <c r="A103" s="39" t="str">
        <f t="shared" si="1"/>
        <v>Véhicules usagésVentes au Gros</v>
      </c>
      <c r="B103" s="618" t="s">
        <v>152</v>
      </c>
      <c r="C103" s="613"/>
      <c r="D103" s="614"/>
      <c r="E103" s="615"/>
      <c r="F103" s="616"/>
      <c r="G103" s="614"/>
      <c r="H103" s="617"/>
      <c r="I103" s="616"/>
      <c r="J103" s="614"/>
      <c r="K103" s="617"/>
      <c r="L103" s="616"/>
      <c r="M103" s="614"/>
      <c r="N103" s="617"/>
      <c r="O103" s="616"/>
      <c r="P103" s="614"/>
      <c r="Q103" s="617"/>
      <c r="R103" s="616"/>
      <c r="S103" s="614"/>
      <c r="T103" s="617"/>
      <c r="U103" s="616"/>
      <c r="V103" s="614"/>
      <c r="W103" s="617"/>
      <c r="X103" s="616"/>
      <c r="Y103" s="614"/>
      <c r="Z103" s="617"/>
      <c r="AA103" s="616"/>
      <c r="AB103" s="614"/>
      <c r="AC103" s="617"/>
      <c r="AD103" s="616"/>
      <c r="AE103" s="614"/>
      <c r="AF103" s="617"/>
      <c r="AG103" s="616"/>
      <c r="AH103" s="614"/>
      <c r="AI103" s="617"/>
      <c r="AJ103" s="616"/>
      <c r="AK103" s="614"/>
      <c r="AL103" s="617"/>
      <c r="AM103" s="616"/>
      <c r="AN103" s="614"/>
      <c r="AO103" s="617"/>
      <c r="AP103" s="41"/>
      <c r="AQ103" s="41"/>
      <c r="AR103" s="41"/>
      <c r="AS103" s="41"/>
      <c r="AT103" s="41"/>
      <c r="AU103" s="41"/>
      <c r="AV103" s="41"/>
      <c r="AW103" s="41"/>
      <c r="AX103" s="41"/>
      <c r="AY103" s="41"/>
      <c r="AZ103" s="41"/>
      <c r="BA103" s="41"/>
      <c r="BB103" s="41"/>
      <c r="BC103" s="41"/>
      <c r="BD103" s="41"/>
      <c r="BE103" s="41"/>
      <c r="BF103" s="41"/>
      <c r="BG103" s="41"/>
      <c r="BH103" s="41"/>
      <c r="BI103" s="41"/>
    </row>
    <row r="104" spans="1:61" ht="15.75" customHeight="1">
      <c r="A104" s="39" t="str">
        <f t="shared" si="1"/>
        <v>Véhicules usagés</v>
      </c>
      <c r="B104" s="644"/>
      <c r="C104" s="662"/>
      <c r="D104" s="663"/>
      <c r="E104" s="664"/>
      <c r="F104" s="662"/>
      <c r="G104" s="663"/>
      <c r="H104" s="664"/>
      <c r="I104" s="662"/>
      <c r="J104" s="663"/>
      <c r="K104" s="664"/>
      <c r="L104" s="662"/>
      <c r="M104" s="663"/>
      <c r="N104" s="664"/>
      <c r="O104" s="662"/>
      <c r="P104" s="663"/>
      <c r="Q104" s="664"/>
      <c r="R104" s="662"/>
      <c r="S104" s="663"/>
      <c r="T104" s="664"/>
      <c r="U104" s="662"/>
      <c r="V104" s="663"/>
      <c r="W104" s="664"/>
      <c r="X104" s="662"/>
      <c r="Y104" s="663"/>
      <c r="Z104" s="664"/>
      <c r="AA104" s="662"/>
      <c r="AB104" s="663"/>
      <c r="AC104" s="664"/>
      <c r="AD104" s="662"/>
      <c r="AE104" s="663"/>
      <c r="AF104" s="664"/>
      <c r="AG104" s="662"/>
      <c r="AH104" s="663"/>
      <c r="AI104" s="664"/>
      <c r="AJ104" s="662"/>
      <c r="AK104" s="663"/>
      <c r="AL104" s="664"/>
      <c r="AM104" s="662"/>
      <c r="AN104" s="663"/>
      <c r="AO104" s="664"/>
      <c r="AP104" s="41"/>
      <c r="AQ104" s="41"/>
      <c r="AR104" s="41"/>
      <c r="AS104" s="41"/>
      <c r="AT104" s="41"/>
      <c r="AU104" s="41"/>
      <c r="AV104" s="41"/>
      <c r="AW104" s="41"/>
      <c r="AX104" s="41"/>
      <c r="AY104" s="41"/>
      <c r="AZ104" s="41"/>
      <c r="BA104" s="41"/>
      <c r="BB104" s="41"/>
      <c r="BC104" s="41"/>
      <c r="BD104" s="41"/>
      <c r="BE104" s="41"/>
      <c r="BF104" s="41"/>
      <c r="BG104" s="41"/>
      <c r="BH104" s="41"/>
      <c r="BI104" s="41"/>
    </row>
    <row r="105" spans="1:61" ht="15.75" customHeight="1">
      <c r="A105" s="39" t="str">
        <f t="shared" si="1"/>
        <v>Véhicules usagésRev. Finances</v>
      </c>
      <c r="B105" s="618" t="s">
        <v>101</v>
      </c>
      <c r="C105" s="613"/>
      <c r="D105" s="614"/>
      <c r="E105" s="615"/>
      <c r="F105" s="616"/>
      <c r="G105" s="614"/>
      <c r="H105" s="617"/>
      <c r="I105" s="616"/>
      <c r="J105" s="614"/>
      <c r="K105" s="617"/>
      <c r="L105" s="616"/>
      <c r="M105" s="614"/>
      <c r="N105" s="617"/>
      <c r="O105" s="616"/>
      <c r="P105" s="614"/>
      <c r="Q105" s="617"/>
      <c r="R105" s="616"/>
      <c r="S105" s="614"/>
      <c r="T105" s="617"/>
      <c r="U105" s="616"/>
      <c r="V105" s="614"/>
      <c r="W105" s="617"/>
      <c r="X105" s="616"/>
      <c r="Y105" s="614"/>
      <c r="Z105" s="617"/>
      <c r="AA105" s="616"/>
      <c r="AB105" s="614"/>
      <c r="AC105" s="617"/>
      <c r="AD105" s="616"/>
      <c r="AE105" s="614"/>
      <c r="AF105" s="617"/>
      <c r="AG105" s="616"/>
      <c r="AH105" s="614"/>
      <c r="AI105" s="617"/>
      <c r="AJ105" s="616"/>
      <c r="AK105" s="614"/>
      <c r="AL105" s="617"/>
      <c r="AM105" s="616"/>
      <c r="AN105" s="614"/>
      <c r="AO105" s="617"/>
      <c r="AP105" s="41"/>
      <c r="AQ105" s="41"/>
      <c r="AR105" s="41"/>
      <c r="AS105" s="41"/>
      <c r="AT105" s="41"/>
      <c r="AU105" s="41"/>
      <c r="AV105" s="41"/>
      <c r="AW105" s="41"/>
      <c r="AX105" s="41"/>
      <c r="AY105" s="41"/>
      <c r="AZ105" s="41"/>
      <c r="BA105" s="41"/>
      <c r="BB105" s="41"/>
      <c r="BC105" s="41"/>
      <c r="BD105" s="41"/>
      <c r="BE105" s="41"/>
      <c r="BF105" s="41"/>
      <c r="BG105" s="41"/>
      <c r="BH105" s="41"/>
      <c r="BI105" s="41"/>
    </row>
    <row r="106" spans="1:61" ht="15.75" customHeight="1">
      <c r="A106" s="39" t="str">
        <f t="shared" si="1"/>
        <v>Véhicules usagésRev. Protections</v>
      </c>
      <c r="B106" s="618" t="s">
        <v>102</v>
      </c>
      <c r="C106" s="613"/>
      <c r="D106" s="614"/>
      <c r="E106" s="615"/>
      <c r="F106" s="616"/>
      <c r="G106" s="614"/>
      <c r="H106" s="617"/>
      <c r="I106" s="616"/>
      <c r="J106" s="614"/>
      <c r="K106" s="617"/>
      <c r="L106" s="616"/>
      <c r="M106" s="614"/>
      <c r="N106" s="617"/>
      <c r="O106" s="616"/>
      <c r="P106" s="614"/>
      <c r="Q106" s="617"/>
      <c r="R106" s="616"/>
      <c r="S106" s="614"/>
      <c r="T106" s="617"/>
      <c r="U106" s="616"/>
      <c r="V106" s="614"/>
      <c r="W106" s="617"/>
      <c r="X106" s="616"/>
      <c r="Y106" s="614"/>
      <c r="Z106" s="617"/>
      <c r="AA106" s="616"/>
      <c r="AB106" s="614"/>
      <c r="AC106" s="617"/>
      <c r="AD106" s="616"/>
      <c r="AE106" s="614"/>
      <c r="AF106" s="617"/>
      <c r="AG106" s="616"/>
      <c r="AH106" s="614"/>
      <c r="AI106" s="617"/>
      <c r="AJ106" s="616"/>
      <c r="AK106" s="614"/>
      <c r="AL106" s="617"/>
      <c r="AM106" s="616"/>
      <c r="AN106" s="614"/>
      <c r="AO106" s="617"/>
      <c r="AP106" s="41"/>
      <c r="AQ106" s="41"/>
      <c r="AR106" s="41"/>
      <c r="AS106" s="41"/>
      <c r="AT106" s="41"/>
      <c r="AU106" s="41"/>
      <c r="AV106" s="41"/>
      <c r="AW106" s="41"/>
      <c r="AX106" s="41"/>
      <c r="AY106" s="41"/>
      <c r="AZ106" s="41"/>
      <c r="BA106" s="41"/>
      <c r="BB106" s="41"/>
      <c r="BC106" s="41"/>
      <c r="BD106" s="41"/>
      <c r="BE106" s="41"/>
      <c r="BF106" s="41"/>
      <c r="BG106" s="41"/>
      <c r="BH106" s="41"/>
      <c r="BI106" s="41"/>
    </row>
    <row r="107" spans="1:61" ht="15.75" customHeight="1">
      <c r="A107" s="39" t="str">
        <f t="shared" si="1"/>
        <v>Véhicules usagésRev. Autres</v>
      </c>
      <c r="B107" s="618" t="s">
        <v>103</v>
      </c>
      <c r="C107" s="613"/>
      <c r="D107" s="663"/>
      <c r="E107" s="615"/>
      <c r="F107" s="616"/>
      <c r="G107" s="663"/>
      <c r="H107" s="617"/>
      <c r="I107" s="616"/>
      <c r="J107" s="663"/>
      <c r="K107" s="617"/>
      <c r="L107" s="616"/>
      <c r="M107" s="663"/>
      <c r="N107" s="617"/>
      <c r="O107" s="616"/>
      <c r="P107" s="663"/>
      <c r="Q107" s="617"/>
      <c r="R107" s="616"/>
      <c r="S107" s="663"/>
      <c r="T107" s="617"/>
      <c r="U107" s="616"/>
      <c r="V107" s="663"/>
      <c r="W107" s="617"/>
      <c r="X107" s="616"/>
      <c r="Y107" s="663"/>
      <c r="Z107" s="617"/>
      <c r="AA107" s="616"/>
      <c r="AB107" s="663"/>
      <c r="AC107" s="617"/>
      <c r="AD107" s="616"/>
      <c r="AE107" s="663"/>
      <c r="AF107" s="617"/>
      <c r="AG107" s="616"/>
      <c r="AH107" s="663"/>
      <c r="AI107" s="617"/>
      <c r="AJ107" s="616"/>
      <c r="AK107" s="663"/>
      <c r="AL107" s="617"/>
      <c r="AM107" s="616"/>
      <c r="AN107" s="663"/>
      <c r="AO107" s="617"/>
      <c r="AP107" s="41"/>
      <c r="AQ107" s="41"/>
      <c r="AR107" s="41"/>
      <c r="AS107" s="41"/>
      <c r="AT107" s="41"/>
      <c r="AU107" s="41"/>
      <c r="AV107" s="41"/>
      <c r="AW107" s="41"/>
      <c r="AX107" s="41"/>
      <c r="AY107" s="41"/>
      <c r="AZ107" s="41"/>
      <c r="BA107" s="41"/>
      <c r="BB107" s="41"/>
      <c r="BC107" s="41"/>
      <c r="BD107" s="41"/>
      <c r="BE107" s="41"/>
      <c r="BF107" s="41"/>
      <c r="BG107" s="41"/>
      <c r="BH107" s="41"/>
      <c r="BI107" s="41"/>
    </row>
    <row r="108" spans="1:61" ht="15.75" customHeight="1">
      <c r="A108" s="39" t="str">
        <f t="shared" si="1"/>
        <v>Véhicules usagésTotal F&amp;I</v>
      </c>
      <c r="B108" s="891" t="s">
        <v>104</v>
      </c>
      <c r="C108" s="892"/>
      <c r="D108" s="893"/>
      <c r="E108" s="894"/>
      <c r="F108" s="892"/>
      <c r="G108" s="893"/>
      <c r="H108" s="894"/>
      <c r="I108" s="892"/>
      <c r="J108" s="893"/>
      <c r="K108" s="894"/>
      <c r="L108" s="892"/>
      <c r="M108" s="893"/>
      <c r="N108" s="894"/>
      <c r="O108" s="892"/>
      <c r="P108" s="893"/>
      <c r="Q108" s="894"/>
      <c r="R108" s="892"/>
      <c r="S108" s="893"/>
      <c r="T108" s="894"/>
      <c r="U108" s="892"/>
      <c r="V108" s="893"/>
      <c r="W108" s="894"/>
      <c r="X108" s="892"/>
      <c r="Y108" s="893"/>
      <c r="Z108" s="894"/>
      <c r="AA108" s="892"/>
      <c r="AB108" s="893"/>
      <c r="AC108" s="894"/>
      <c r="AD108" s="892"/>
      <c r="AE108" s="893"/>
      <c r="AF108" s="894"/>
      <c r="AG108" s="892"/>
      <c r="AH108" s="893"/>
      <c r="AI108" s="894"/>
      <c r="AJ108" s="892"/>
      <c r="AK108" s="893"/>
      <c r="AL108" s="894"/>
      <c r="AM108" s="892"/>
      <c r="AN108" s="893"/>
      <c r="AO108" s="894"/>
      <c r="AP108" s="41"/>
      <c r="AQ108" s="41"/>
      <c r="AR108" s="41"/>
      <c r="AS108" s="41"/>
      <c r="AT108" s="41"/>
      <c r="AU108" s="41"/>
      <c r="AV108" s="41"/>
      <c r="AW108" s="41"/>
      <c r="AX108" s="41"/>
      <c r="AY108" s="41"/>
      <c r="AZ108" s="41"/>
      <c r="BA108" s="41"/>
      <c r="BB108" s="41"/>
      <c r="BC108" s="41"/>
      <c r="BD108" s="41"/>
      <c r="BE108" s="41"/>
      <c r="BF108" s="41"/>
      <c r="BG108" s="41"/>
      <c r="BH108" s="41"/>
      <c r="BI108" s="41"/>
    </row>
    <row r="109" spans="1:61" ht="15.75" customHeight="1">
      <c r="A109" s="39" t="str">
        <f t="shared" si="1"/>
        <v>Véhicules usagés</v>
      </c>
      <c r="B109" s="618"/>
      <c r="C109" s="618"/>
      <c r="D109" s="625"/>
      <c r="E109" s="626"/>
      <c r="F109" s="618"/>
      <c r="G109" s="625"/>
      <c r="H109" s="626"/>
      <c r="I109" s="618"/>
      <c r="J109" s="625"/>
      <c r="K109" s="626"/>
      <c r="L109" s="618"/>
      <c r="M109" s="625"/>
      <c r="N109" s="626"/>
      <c r="O109" s="618"/>
      <c r="P109" s="625"/>
      <c r="Q109" s="626"/>
      <c r="R109" s="618"/>
      <c r="S109" s="625"/>
      <c r="T109" s="626"/>
      <c r="U109" s="618"/>
      <c r="V109" s="625"/>
      <c r="W109" s="626"/>
      <c r="X109" s="618"/>
      <c r="Y109" s="625"/>
      <c r="Z109" s="626"/>
      <c r="AA109" s="618"/>
      <c r="AB109" s="625"/>
      <c r="AC109" s="626"/>
      <c r="AD109" s="618"/>
      <c r="AE109" s="625"/>
      <c r="AF109" s="626"/>
      <c r="AG109" s="618"/>
      <c r="AH109" s="625"/>
      <c r="AI109" s="626"/>
      <c r="AJ109" s="618"/>
      <c r="AK109" s="625"/>
      <c r="AL109" s="626"/>
      <c r="AM109" s="618"/>
      <c r="AN109" s="625"/>
      <c r="AO109" s="626"/>
      <c r="AP109" s="41"/>
      <c r="AQ109" s="41"/>
      <c r="AR109" s="41"/>
      <c r="AS109" s="41"/>
      <c r="AT109" s="41"/>
      <c r="AU109" s="41"/>
      <c r="AV109" s="41"/>
      <c r="AW109" s="41"/>
      <c r="AX109" s="41"/>
      <c r="AY109" s="41"/>
      <c r="AZ109" s="41"/>
      <c r="BA109" s="41"/>
      <c r="BB109" s="41"/>
      <c r="BC109" s="41"/>
      <c r="BD109" s="41"/>
      <c r="BE109" s="41"/>
      <c r="BF109" s="41"/>
      <c r="BG109" s="41"/>
      <c r="BH109" s="41"/>
      <c r="BI109" s="41"/>
    </row>
    <row r="110" spans="1:61" ht="15.75" customHeight="1">
      <c r="A110" s="39" t="str">
        <f t="shared" si="1"/>
        <v>Véhicules usagés</v>
      </c>
      <c r="B110" s="618"/>
      <c r="C110" s="618"/>
      <c r="D110" s="625"/>
      <c r="E110" s="626"/>
      <c r="F110" s="618"/>
      <c r="G110" s="625"/>
      <c r="H110" s="626"/>
      <c r="I110" s="618"/>
      <c r="J110" s="625"/>
      <c r="K110" s="626"/>
      <c r="L110" s="618"/>
      <c r="M110" s="625"/>
      <c r="N110" s="626"/>
      <c r="O110" s="618"/>
      <c r="P110" s="625"/>
      <c r="Q110" s="626"/>
      <c r="R110" s="618"/>
      <c r="S110" s="625"/>
      <c r="T110" s="626"/>
      <c r="U110" s="618"/>
      <c r="V110" s="625"/>
      <c r="W110" s="626"/>
      <c r="X110" s="618"/>
      <c r="Y110" s="625"/>
      <c r="Z110" s="626"/>
      <c r="AA110" s="618"/>
      <c r="AB110" s="625"/>
      <c r="AC110" s="626"/>
      <c r="AD110" s="618"/>
      <c r="AE110" s="625"/>
      <c r="AF110" s="626"/>
      <c r="AG110" s="618"/>
      <c r="AH110" s="625"/>
      <c r="AI110" s="626"/>
      <c r="AJ110" s="618"/>
      <c r="AK110" s="625"/>
      <c r="AL110" s="626"/>
      <c r="AM110" s="618"/>
      <c r="AN110" s="625"/>
      <c r="AO110" s="626"/>
      <c r="AP110" s="41"/>
      <c r="AQ110" s="41"/>
      <c r="AR110" s="41"/>
      <c r="AS110" s="41"/>
      <c r="AT110" s="41"/>
      <c r="AU110" s="41"/>
      <c r="AV110" s="41"/>
      <c r="AW110" s="41"/>
      <c r="AX110" s="41"/>
      <c r="AY110" s="41"/>
      <c r="AZ110" s="41"/>
      <c r="BA110" s="41"/>
      <c r="BB110" s="41"/>
      <c r="BC110" s="41"/>
      <c r="BD110" s="41"/>
      <c r="BE110" s="41"/>
      <c r="BF110" s="41"/>
      <c r="BG110" s="41"/>
      <c r="BH110" s="41"/>
      <c r="BI110" s="41"/>
    </row>
    <row r="111" spans="1:61" ht="15.75" customHeight="1">
      <c r="A111" s="39" t="str">
        <f t="shared" si="1"/>
        <v>Véhicules usagésTotal Dépt. Usagés</v>
      </c>
      <c r="B111" s="900" t="s">
        <v>153</v>
      </c>
      <c r="C111" s="627"/>
      <c r="D111" s="628"/>
      <c r="E111" s="629"/>
      <c r="F111" s="627"/>
      <c r="G111" s="628"/>
      <c r="H111" s="629"/>
      <c r="I111" s="627"/>
      <c r="J111" s="628"/>
      <c r="K111" s="629"/>
      <c r="L111" s="627"/>
      <c r="M111" s="628"/>
      <c r="N111" s="629"/>
      <c r="O111" s="627"/>
      <c r="P111" s="628"/>
      <c r="Q111" s="629"/>
      <c r="R111" s="627"/>
      <c r="S111" s="628"/>
      <c r="T111" s="629"/>
      <c r="U111" s="627"/>
      <c r="V111" s="628"/>
      <c r="W111" s="629"/>
      <c r="X111" s="627"/>
      <c r="Y111" s="628"/>
      <c r="Z111" s="629"/>
      <c r="AA111" s="627"/>
      <c r="AB111" s="628"/>
      <c r="AC111" s="629"/>
      <c r="AD111" s="627"/>
      <c r="AE111" s="628"/>
      <c r="AF111" s="629"/>
      <c r="AG111" s="627"/>
      <c r="AH111" s="628"/>
      <c r="AI111" s="629"/>
      <c r="AJ111" s="627"/>
      <c r="AK111" s="628"/>
      <c r="AL111" s="629"/>
      <c r="AM111" s="627"/>
      <c r="AN111" s="628"/>
      <c r="AO111" s="629"/>
      <c r="AP111" s="41"/>
      <c r="AQ111" s="41"/>
      <c r="AR111" s="41"/>
      <c r="AS111" s="41"/>
      <c r="AT111" s="41"/>
      <c r="AU111" s="41"/>
      <c r="AV111" s="41"/>
      <c r="AW111" s="41"/>
      <c r="AX111" s="41"/>
      <c r="AY111" s="41"/>
      <c r="AZ111" s="41"/>
      <c r="BA111" s="41"/>
      <c r="BB111" s="41"/>
      <c r="BC111" s="41"/>
      <c r="BD111" s="41"/>
      <c r="BE111" s="41"/>
      <c r="BF111" s="41"/>
      <c r="BG111" s="41"/>
      <c r="BH111" s="41"/>
      <c r="BI111" s="41"/>
    </row>
    <row r="112" spans="1:61" ht="15.75" customHeight="1">
      <c r="A112" s="39" t="str">
        <f t="shared" si="1"/>
        <v>Véhicules usagés</v>
      </c>
      <c r="B112" s="630"/>
      <c r="C112" s="630"/>
      <c r="D112" s="631"/>
      <c r="E112" s="632"/>
      <c r="F112" s="630"/>
      <c r="G112" s="631"/>
      <c r="H112" s="632"/>
      <c r="I112" s="630"/>
      <c r="J112" s="631"/>
      <c r="K112" s="632"/>
      <c r="L112" s="630"/>
      <c r="M112" s="631"/>
      <c r="N112" s="632"/>
      <c r="O112" s="630"/>
      <c r="P112" s="631"/>
      <c r="Q112" s="632"/>
      <c r="R112" s="630"/>
      <c r="S112" s="631"/>
      <c r="T112" s="632"/>
      <c r="U112" s="630"/>
      <c r="V112" s="631"/>
      <c r="W112" s="632"/>
      <c r="X112" s="630"/>
      <c r="Y112" s="631"/>
      <c r="Z112" s="632"/>
      <c r="AA112" s="630"/>
      <c r="AB112" s="631"/>
      <c r="AC112" s="632"/>
      <c r="AD112" s="630"/>
      <c r="AE112" s="631"/>
      <c r="AF112" s="632"/>
      <c r="AG112" s="630"/>
      <c r="AH112" s="631"/>
      <c r="AI112" s="632"/>
      <c r="AJ112" s="630"/>
      <c r="AK112" s="631"/>
      <c r="AL112" s="632"/>
      <c r="AM112" s="630"/>
      <c r="AN112" s="631"/>
      <c r="AO112" s="632"/>
      <c r="AP112" s="41"/>
      <c r="AQ112" s="41"/>
      <c r="AR112" s="41"/>
      <c r="AS112" s="41"/>
      <c r="AT112" s="41"/>
      <c r="AU112" s="41"/>
      <c r="AV112" s="41"/>
      <c r="AW112" s="41"/>
      <c r="AX112" s="41"/>
      <c r="AY112" s="41"/>
      <c r="AZ112" s="41"/>
      <c r="BA112" s="41"/>
      <c r="BB112" s="41"/>
      <c r="BC112" s="41"/>
      <c r="BD112" s="41"/>
      <c r="BE112" s="41"/>
      <c r="BF112" s="41"/>
      <c r="BG112" s="41"/>
      <c r="BH112" s="41"/>
      <c r="BI112" s="41"/>
    </row>
    <row r="113" spans="1:61" ht="15.75" customHeight="1">
      <c r="A113" s="39" t="str">
        <f t="shared" si="1"/>
        <v>Véhicules usagés</v>
      </c>
      <c r="B113" s="665"/>
      <c r="C113" s="665"/>
      <c r="D113" s="666"/>
      <c r="E113" s="667"/>
      <c r="F113" s="665"/>
      <c r="G113" s="666"/>
      <c r="H113" s="667"/>
      <c r="I113" s="665"/>
      <c r="J113" s="666"/>
      <c r="K113" s="667"/>
      <c r="L113" s="665"/>
      <c r="M113" s="666"/>
      <c r="N113" s="667"/>
      <c r="O113" s="665"/>
      <c r="P113" s="666"/>
      <c r="Q113" s="667"/>
      <c r="R113" s="665"/>
      <c r="S113" s="666"/>
      <c r="T113" s="667"/>
      <c r="U113" s="665"/>
      <c r="V113" s="666"/>
      <c r="W113" s="667"/>
      <c r="X113" s="665"/>
      <c r="Y113" s="666"/>
      <c r="Z113" s="667"/>
      <c r="AA113" s="665"/>
      <c r="AB113" s="666"/>
      <c r="AC113" s="667"/>
      <c r="AD113" s="665"/>
      <c r="AE113" s="666"/>
      <c r="AF113" s="667"/>
      <c r="AG113" s="665"/>
      <c r="AH113" s="666"/>
      <c r="AI113" s="667"/>
      <c r="AJ113" s="665"/>
      <c r="AK113" s="666"/>
      <c r="AL113" s="667"/>
      <c r="AM113" s="665"/>
      <c r="AN113" s="666"/>
      <c r="AO113" s="667"/>
      <c r="AP113" s="41"/>
      <c r="AQ113" s="41"/>
      <c r="AR113" s="41"/>
      <c r="AS113" s="41"/>
      <c r="AT113" s="41"/>
      <c r="AU113" s="41"/>
      <c r="AV113" s="41"/>
      <c r="AW113" s="41"/>
      <c r="AX113" s="41"/>
      <c r="AY113" s="41"/>
      <c r="AZ113" s="41"/>
      <c r="BA113" s="41"/>
      <c r="BB113" s="41"/>
      <c r="BC113" s="41"/>
      <c r="BD113" s="41"/>
      <c r="BE113" s="41"/>
      <c r="BF113" s="41"/>
      <c r="BG113" s="41"/>
      <c r="BH113" s="41"/>
      <c r="BI113" s="41"/>
    </row>
    <row r="114" spans="1:61" ht="15.75" customHeight="1">
      <c r="A114" s="39" t="str">
        <f t="shared" si="1"/>
        <v>Véhicules usagésDEPENSES</v>
      </c>
      <c r="B114" s="901" t="s">
        <v>106</v>
      </c>
      <c r="C114" s="618"/>
      <c r="D114" s="636"/>
      <c r="E114" s="619"/>
      <c r="F114" s="618"/>
      <c r="G114" s="636"/>
      <c r="H114" s="619"/>
      <c r="I114" s="618"/>
      <c r="J114" s="636"/>
      <c r="K114" s="619"/>
      <c r="L114" s="618"/>
      <c r="M114" s="636"/>
      <c r="N114" s="619"/>
      <c r="O114" s="618"/>
      <c r="P114" s="636"/>
      <c r="Q114" s="619"/>
      <c r="R114" s="618"/>
      <c r="S114" s="636"/>
      <c r="T114" s="619"/>
      <c r="U114" s="618"/>
      <c r="V114" s="636"/>
      <c r="W114" s="619"/>
      <c r="X114" s="618"/>
      <c r="Y114" s="636"/>
      <c r="Z114" s="619"/>
      <c r="AA114" s="618"/>
      <c r="AB114" s="636"/>
      <c r="AC114" s="619"/>
      <c r="AD114" s="618"/>
      <c r="AE114" s="636"/>
      <c r="AF114" s="619"/>
      <c r="AG114" s="618"/>
      <c r="AH114" s="636"/>
      <c r="AI114" s="619"/>
      <c r="AJ114" s="618"/>
      <c r="AK114" s="636"/>
      <c r="AL114" s="619"/>
      <c r="AM114" s="618"/>
      <c r="AN114" s="636"/>
      <c r="AO114" s="619"/>
      <c r="AP114" s="41"/>
      <c r="AQ114" s="41"/>
      <c r="AR114" s="41"/>
      <c r="AS114" s="41"/>
      <c r="AT114" s="41"/>
      <c r="AU114" s="41"/>
      <c r="AV114" s="41"/>
      <c r="AW114" s="41"/>
      <c r="AX114" s="41"/>
      <c r="AY114" s="41"/>
      <c r="AZ114" s="41"/>
      <c r="BA114" s="41"/>
      <c r="BB114" s="41"/>
      <c r="BC114" s="41"/>
      <c r="BD114" s="41"/>
      <c r="BE114" s="41"/>
      <c r="BF114" s="41"/>
      <c r="BG114" s="41"/>
      <c r="BH114" s="41"/>
      <c r="BI114" s="41"/>
    </row>
    <row r="115" spans="1:61" ht="15.75" customHeight="1">
      <c r="A115" s="39" t="str">
        <f t="shared" si="1"/>
        <v>Véhicules usagésComm. vendeurs</v>
      </c>
      <c r="B115" s="618" t="s">
        <v>107</v>
      </c>
      <c r="C115" s="923"/>
      <c r="D115" s="638"/>
      <c r="E115" s="626"/>
      <c r="F115" s="923"/>
      <c r="G115" s="638"/>
      <c r="H115" s="639"/>
      <c r="I115" s="923"/>
      <c r="J115" s="638"/>
      <c r="K115" s="639"/>
      <c r="L115" s="923"/>
      <c r="M115" s="638"/>
      <c r="N115" s="639"/>
      <c r="O115" s="923"/>
      <c r="P115" s="638"/>
      <c r="Q115" s="639"/>
      <c r="R115" s="923"/>
      <c r="S115" s="638"/>
      <c r="T115" s="639"/>
      <c r="U115" s="923"/>
      <c r="V115" s="638"/>
      <c r="W115" s="639"/>
      <c r="X115" s="923"/>
      <c r="Y115" s="638"/>
      <c r="Z115" s="639"/>
      <c r="AA115" s="923"/>
      <c r="AB115" s="638"/>
      <c r="AC115" s="639"/>
      <c r="AD115" s="923"/>
      <c r="AE115" s="638"/>
      <c r="AF115" s="639"/>
      <c r="AG115" s="923"/>
      <c r="AH115" s="638"/>
      <c r="AI115" s="639"/>
      <c r="AJ115" s="923"/>
      <c r="AK115" s="638"/>
      <c r="AL115" s="639"/>
      <c r="AM115" s="923"/>
      <c r="AN115" s="638"/>
      <c r="AO115" s="639"/>
      <c r="AP115" s="41"/>
      <c r="AQ115" s="41"/>
      <c r="AR115" s="41"/>
      <c r="AS115" s="41"/>
      <c r="AT115" s="41"/>
      <c r="AU115" s="41"/>
      <c r="AV115" s="41"/>
      <c r="AW115" s="41"/>
      <c r="AX115" s="41"/>
      <c r="AY115" s="41"/>
      <c r="AZ115" s="41"/>
      <c r="BA115" s="41"/>
      <c r="BB115" s="41"/>
      <c r="BC115" s="41"/>
      <c r="BD115" s="41"/>
      <c r="BE115" s="41"/>
      <c r="BF115" s="41"/>
      <c r="BG115" s="41"/>
      <c r="BH115" s="41"/>
      <c r="BI115" s="41"/>
    </row>
    <row r="116" spans="1:61" ht="15.75" customHeight="1">
      <c r="A116" s="39" t="str">
        <f t="shared" si="1"/>
        <v>Véhicules usagésComm. F&amp;I</v>
      </c>
      <c r="B116" s="644" t="s">
        <v>108</v>
      </c>
      <c r="C116" s="640"/>
      <c r="D116" s="641"/>
      <c r="E116" s="642"/>
      <c r="F116" s="640"/>
      <c r="G116" s="641"/>
      <c r="H116" s="643"/>
      <c r="I116" s="640"/>
      <c r="J116" s="641"/>
      <c r="K116" s="643"/>
      <c r="L116" s="640"/>
      <c r="M116" s="641"/>
      <c r="N116" s="643"/>
      <c r="O116" s="640"/>
      <c r="P116" s="641"/>
      <c r="Q116" s="643"/>
      <c r="R116" s="640"/>
      <c r="S116" s="641"/>
      <c r="T116" s="643"/>
      <c r="U116" s="640"/>
      <c r="V116" s="641"/>
      <c r="W116" s="643"/>
      <c r="X116" s="640"/>
      <c r="Y116" s="641"/>
      <c r="Z116" s="643"/>
      <c r="AA116" s="640"/>
      <c r="AB116" s="641"/>
      <c r="AC116" s="643"/>
      <c r="AD116" s="640"/>
      <c r="AE116" s="641"/>
      <c r="AF116" s="643"/>
      <c r="AG116" s="640"/>
      <c r="AH116" s="641"/>
      <c r="AI116" s="643"/>
      <c r="AJ116" s="640"/>
      <c r="AK116" s="641"/>
      <c r="AL116" s="643"/>
      <c r="AM116" s="640"/>
      <c r="AN116" s="641"/>
      <c r="AO116" s="643"/>
      <c r="AP116" s="41"/>
      <c r="AQ116" s="41"/>
      <c r="AR116" s="41"/>
      <c r="AS116" s="41"/>
      <c r="AT116" s="41"/>
      <c r="AU116" s="41"/>
      <c r="AV116" s="41"/>
      <c r="AW116" s="41"/>
      <c r="AX116" s="41"/>
      <c r="AY116" s="41"/>
      <c r="AZ116" s="41"/>
      <c r="BA116" s="41"/>
      <c r="BB116" s="41"/>
      <c r="BC116" s="41"/>
      <c r="BD116" s="41"/>
      <c r="BE116" s="41"/>
      <c r="BF116" s="41"/>
      <c r="BG116" s="41"/>
      <c r="BH116" s="41"/>
      <c r="BI116" s="41"/>
    </row>
    <row r="117" spans="1:61" ht="15.75" customHeight="1">
      <c r="A117" s="39" t="str">
        <f t="shared" si="1"/>
        <v>Véhicules usagésFrais de livraison</v>
      </c>
      <c r="B117" s="618" t="s">
        <v>109</v>
      </c>
      <c r="C117" s="618"/>
      <c r="D117" s="638"/>
      <c r="E117" s="626"/>
      <c r="F117" s="618"/>
      <c r="G117" s="638"/>
      <c r="H117" s="639"/>
      <c r="I117" s="618"/>
      <c r="J117" s="638"/>
      <c r="K117" s="639"/>
      <c r="L117" s="618"/>
      <c r="M117" s="638"/>
      <c r="N117" s="639"/>
      <c r="O117" s="618"/>
      <c r="P117" s="638"/>
      <c r="Q117" s="639"/>
      <c r="R117" s="618"/>
      <c r="S117" s="638"/>
      <c r="T117" s="639"/>
      <c r="U117" s="618"/>
      <c r="V117" s="638"/>
      <c r="W117" s="639"/>
      <c r="X117" s="618"/>
      <c r="Y117" s="638"/>
      <c r="Z117" s="639"/>
      <c r="AA117" s="618"/>
      <c r="AB117" s="638"/>
      <c r="AC117" s="639"/>
      <c r="AD117" s="618"/>
      <c r="AE117" s="638"/>
      <c r="AF117" s="639"/>
      <c r="AG117" s="618"/>
      <c r="AH117" s="638"/>
      <c r="AI117" s="639"/>
      <c r="AJ117" s="618"/>
      <c r="AK117" s="638"/>
      <c r="AL117" s="639"/>
      <c r="AM117" s="618"/>
      <c r="AN117" s="638"/>
      <c r="AO117" s="639"/>
      <c r="AP117" s="41"/>
      <c r="AQ117" s="41"/>
      <c r="AR117" s="41"/>
      <c r="AS117" s="41"/>
      <c r="AT117" s="41"/>
      <c r="AU117" s="41"/>
      <c r="AV117" s="41"/>
      <c r="AW117" s="41"/>
      <c r="AX117" s="41"/>
      <c r="AY117" s="41"/>
      <c r="AZ117" s="41"/>
      <c r="BA117" s="41"/>
      <c r="BB117" s="41"/>
      <c r="BC117" s="41"/>
      <c r="BD117" s="41"/>
      <c r="BE117" s="41"/>
      <c r="BF117" s="41"/>
      <c r="BG117" s="41"/>
      <c r="BH117" s="41"/>
      <c r="BI117" s="41"/>
    </row>
    <row r="118" spans="1:61" ht="15.75" customHeight="1">
      <c r="A118" s="39" t="str">
        <f t="shared" si="1"/>
        <v>Véhicules usagésService gratuit 1</v>
      </c>
      <c r="B118" s="618" t="s">
        <v>110</v>
      </c>
      <c r="C118" s="618"/>
      <c r="D118" s="638"/>
      <c r="E118" s="626"/>
      <c r="F118" s="618"/>
      <c r="G118" s="638"/>
      <c r="H118" s="639"/>
      <c r="I118" s="618"/>
      <c r="J118" s="638"/>
      <c r="K118" s="639"/>
      <c r="L118" s="618"/>
      <c r="M118" s="638"/>
      <c r="N118" s="639"/>
      <c r="O118" s="618"/>
      <c r="P118" s="638"/>
      <c r="Q118" s="639"/>
      <c r="R118" s="618"/>
      <c r="S118" s="638"/>
      <c r="T118" s="639"/>
      <c r="U118" s="618"/>
      <c r="V118" s="638"/>
      <c r="W118" s="639"/>
      <c r="X118" s="618"/>
      <c r="Y118" s="638"/>
      <c r="Z118" s="639"/>
      <c r="AA118" s="618"/>
      <c r="AB118" s="638"/>
      <c r="AC118" s="639"/>
      <c r="AD118" s="618"/>
      <c r="AE118" s="638"/>
      <c r="AF118" s="639"/>
      <c r="AG118" s="618"/>
      <c r="AH118" s="638"/>
      <c r="AI118" s="639"/>
      <c r="AJ118" s="618"/>
      <c r="AK118" s="638"/>
      <c r="AL118" s="639"/>
      <c r="AM118" s="618"/>
      <c r="AN118" s="638"/>
      <c r="AO118" s="639"/>
      <c r="AP118" s="41"/>
      <c r="AQ118" s="41"/>
      <c r="AR118" s="41"/>
      <c r="AS118" s="41"/>
      <c r="AT118" s="41"/>
      <c r="AU118" s="41"/>
      <c r="AV118" s="41"/>
      <c r="AW118" s="41"/>
      <c r="AX118" s="41"/>
      <c r="AY118" s="41"/>
      <c r="AZ118" s="41"/>
      <c r="BA118" s="41"/>
      <c r="BB118" s="41"/>
      <c r="BC118" s="41"/>
      <c r="BD118" s="41"/>
      <c r="BE118" s="41"/>
      <c r="BF118" s="41"/>
      <c r="BG118" s="41"/>
      <c r="BH118" s="41"/>
      <c r="BI118" s="41"/>
    </row>
    <row r="119" spans="1:61" ht="15.75" customHeight="1">
      <c r="A119" s="39" t="str">
        <f t="shared" si="1"/>
        <v>Véhicules usagésEntretien stock</v>
      </c>
      <c r="B119" s="644" t="s">
        <v>111</v>
      </c>
      <c r="C119" s="644"/>
      <c r="D119" s="641"/>
      <c r="E119" s="642"/>
      <c r="F119" s="644"/>
      <c r="G119" s="641"/>
      <c r="H119" s="643"/>
      <c r="I119" s="644"/>
      <c r="J119" s="641"/>
      <c r="K119" s="643"/>
      <c r="L119" s="644"/>
      <c r="M119" s="641"/>
      <c r="N119" s="643"/>
      <c r="O119" s="644"/>
      <c r="P119" s="641"/>
      <c r="Q119" s="643"/>
      <c r="R119" s="644"/>
      <c r="S119" s="641"/>
      <c r="T119" s="643"/>
      <c r="U119" s="644"/>
      <c r="V119" s="641"/>
      <c r="W119" s="643"/>
      <c r="X119" s="644"/>
      <c r="Y119" s="641"/>
      <c r="Z119" s="643"/>
      <c r="AA119" s="644"/>
      <c r="AB119" s="641"/>
      <c r="AC119" s="643"/>
      <c r="AD119" s="644"/>
      <c r="AE119" s="641"/>
      <c r="AF119" s="643"/>
      <c r="AG119" s="644"/>
      <c r="AH119" s="641"/>
      <c r="AI119" s="643"/>
      <c r="AJ119" s="644"/>
      <c r="AK119" s="641"/>
      <c r="AL119" s="643"/>
      <c r="AM119" s="644"/>
      <c r="AN119" s="641"/>
      <c r="AO119" s="643"/>
      <c r="AP119" s="41"/>
      <c r="AQ119" s="41"/>
      <c r="AR119" s="41"/>
      <c r="AS119" s="41"/>
      <c r="AT119" s="41"/>
      <c r="AU119" s="41"/>
      <c r="AV119" s="41"/>
      <c r="AW119" s="41"/>
      <c r="AX119" s="41"/>
      <c r="AY119" s="41"/>
      <c r="AZ119" s="41"/>
      <c r="BA119" s="41"/>
      <c r="BB119" s="41"/>
      <c r="BC119" s="41"/>
      <c r="BD119" s="41"/>
      <c r="BE119" s="41"/>
      <c r="BF119" s="41"/>
      <c r="BG119" s="41"/>
      <c r="BH119" s="41"/>
      <c r="BI119" s="41"/>
    </row>
    <row r="120" spans="1:61" ht="15.75" customHeight="1">
      <c r="A120" s="39" t="str">
        <f t="shared" si="1"/>
        <v>Véhicules usagésPublicité 1</v>
      </c>
      <c r="B120" s="618" t="s">
        <v>112</v>
      </c>
      <c r="C120" s="618"/>
      <c r="D120" s="638"/>
      <c r="E120" s="626"/>
      <c r="F120" s="618"/>
      <c r="G120" s="638"/>
      <c r="H120" s="639"/>
      <c r="I120" s="618"/>
      <c r="J120" s="638"/>
      <c r="K120" s="639"/>
      <c r="L120" s="618"/>
      <c r="M120" s="638"/>
      <c r="N120" s="639"/>
      <c r="O120" s="618"/>
      <c r="P120" s="638"/>
      <c r="Q120" s="639"/>
      <c r="R120" s="618"/>
      <c r="S120" s="638"/>
      <c r="T120" s="639"/>
      <c r="U120" s="618"/>
      <c r="V120" s="638"/>
      <c r="W120" s="639"/>
      <c r="X120" s="618"/>
      <c r="Y120" s="638"/>
      <c r="Z120" s="639"/>
      <c r="AA120" s="618"/>
      <c r="AB120" s="638"/>
      <c r="AC120" s="639"/>
      <c r="AD120" s="618"/>
      <c r="AE120" s="638"/>
      <c r="AF120" s="639"/>
      <c r="AG120" s="618"/>
      <c r="AH120" s="638"/>
      <c r="AI120" s="639"/>
      <c r="AJ120" s="618"/>
      <c r="AK120" s="638"/>
      <c r="AL120" s="639"/>
      <c r="AM120" s="618"/>
      <c r="AN120" s="638"/>
      <c r="AO120" s="639"/>
      <c r="AP120" s="41"/>
      <c r="AQ120" s="41"/>
      <c r="AR120" s="41"/>
      <c r="AS120" s="41"/>
      <c r="AT120" s="41"/>
      <c r="AU120" s="41"/>
      <c r="AV120" s="41"/>
      <c r="AW120" s="41"/>
      <c r="AX120" s="41"/>
      <c r="AY120" s="41"/>
      <c r="AZ120" s="41"/>
      <c r="BA120" s="41"/>
      <c r="BB120" s="41"/>
      <c r="BC120" s="41"/>
      <c r="BD120" s="41"/>
      <c r="BE120" s="41"/>
      <c r="BF120" s="41"/>
      <c r="BG120" s="41"/>
      <c r="BH120" s="41"/>
      <c r="BI120" s="41"/>
    </row>
    <row r="121" spans="1:61" ht="15.75" customHeight="1">
      <c r="A121" s="39" t="str">
        <f t="shared" si="1"/>
        <v>Véhicules usagésIntérêt de gros</v>
      </c>
      <c r="B121" s="618" t="s">
        <v>113</v>
      </c>
      <c r="C121" s="618"/>
      <c r="D121" s="638"/>
      <c r="E121" s="626"/>
      <c r="F121" s="618"/>
      <c r="G121" s="638"/>
      <c r="H121" s="639"/>
      <c r="I121" s="618"/>
      <c r="J121" s="638"/>
      <c r="K121" s="639"/>
      <c r="L121" s="618"/>
      <c r="M121" s="638"/>
      <c r="N121" s="639"/>
      <c r="O121" s="618"/>
      <c r="P121" s="638"/>
      <c r="Q121" s="639"/>
      <c r="R121" s="618"/>
      <c r="S121" s="638"/>
      <c r="T121" s="639"/>
      <c r="U121" s="618"/>
      <c r="V121" s="638"/>
      <c r="W121" s="639"/>
      <c r="X121" s="618"/>
      <c r="Y121" s="638"/>
      <c r="Z121" s="639"/>
      <c r="AA121" s="618"/>
      <c r="AB121" s="638"/>
      <c r="AC121" s="639"/>
      <c r="AD121" s="618"/>
      <c r="AE121" s="638"/>
      <c r="AF121" s="639"/>
      <c r="AG121" s="618"/>
      <c r="AH121" s="638"/>
      <c r="AI121" s="639"/>
      <c r="AJ121" s="618"/>
      <c r="AK121" s="638"/>
      <c r="AL121" s="639"/>
      <c r="AM121" s="618"/>
      <c r="AN121" s="638"/>
      <c r="AO121" s="639"/>
      <c r="AP121" s="41"/>
      <c r="AQ121" s="41"/>
      <c r="AR121" s="41"/>
      <c r="AS121" s="41"/>
      <c r="AT121" s="41"/>
      <c r="AU121" s="41"/>
      <c r="AV121" s="41"/>
      <c r="AW121" s="41"/>
      <c r="AX121" s="41"/>
      <c r="AY121" s="41"/>
      <c r="AZ121" s="41"/>
      <c r="BA121" s="41"/>
      <c r="BB121" s="41"/>
      <c r="BC121" s="41"/>
      <c r="BD121" s="41"/>
      <c r="BE121" s="41"/>
      <c r="BF121" s="41"/>
      <c r="BG121" s="41"/>
      <c r="BH121" s="41"/>
      <c r="BI121" s="41"/>
    </row>
    <row r="122" spans="1:61" ht="15.75" customHeight="1">
      <c r="A122" s="39" t="str">
        <f t="shared" si="1"/>
        <v>Véhicules usagés[...]</v>
      </c>
      <c r="B122" s="618" t="s">
        <v>55</v>
      </c>
      <c r="C122" s="668"/>
      <c r="D122" s="638"/>
      <c r="E122" s="626"/>
      <c r="F122" s="668"/>
      <c r="G122" s="638"/>
      <c r="H122" s="626"/>
      <c r="I122" s="668"/>
      <c r="J122" s="638"/>
      <c r="K122" s="626"/>
      <c r="L122" s="668"/>
      <c r="M122" s="638"/>
      <c r="N122" s="626"/>
      <c r="O122" s="668"/>
      <c r="P122" s="638"/>
      <c r="Q122" s="626"/>
      <c r="R122" s="668"/>
      <c r="S122" s="638"/>
      <c r="T122" s="626"/>
      <c r="U122" s="668"/>
      <c r="V122" s="638"/>
      <c r="W122" s="626"/>
      <c r="X122" s="668"/>
      <c r="Y122" s="638"/>
      <c r="Z122" s="626"/>
      <c r="AA122" s="668"/>
      <c r="AB122" s="638"/>
      <c r="AC122" s="626"/>
      <c r="AD122" s="668"/>
      <c r="AE122" s="638"/>
      <c r="AF122" s="626"/>
      <c r="AG122" s="668"/>
      <c r="AH122" s="638"/>
      <c r="AI122" s="626"/>
      <c r="AJ122" s="668"/>
      <c r="AK122" s="638"/>
      <c r="AL122" s="626"/>
      <c r="AM122" s="668"/>
      <c r="AN122" s="638"/>
      <c r="AO122" s="626"/>
      <c r="AP122" s="41"/>
      <c r="AQ122" s="41"/>
      <c r="AR122" s="41"/>
      <c r="AS122" s="41"/>
      <c r="AT122" s="41"/>
      <c r="AU122" s="41"/>
      <c r="AV122" s="41"/>
      <c r="AW122" s="41"/>
      <c r="AX122" s="41"/>
      <c r="AY122" s="41"/>
      <c r="AZ122" s="41"/>
      <c r="BA122" s="41"/>
      <c r="BB122" s="41"/>
      <c r="BC122" s="41"/>
      <c r="BD122" s="41"/>
      <c r="BE122" s="41"/>
      <c r="BF122" s="41"/>
      <c r="BG122" s="41"/>
      <c r="BH122" s="41"/>
      <c r="BI122" s="41"/>
    </row>
    <row r="123" spans="1:61" ht="15.75" customHeight="1">
      <c r="A123" s="39" t="str">
        <f t="shared" si="1"/>
        <v>Véhicules usagés[...]</v>
      </c>
      <c r="B123" s="618" t="s">
        <v>55</v>
      </c>
      <c r="C123" s="668"/>
      <c r="D123" s="638"/>
      <c r="E123" s="626"/>
      <c r="F123" s="668"/>
      <c r="G123" s="638"/>
      <c r="H123" s="626"/>
      <c r="I123" s="668"/>
      <c r="J123" s="638"/>
      <c r="K123" s="626"/>
      <c r="L123" s="668"/>
      <c r="M123" s="638"/>
      <c r="N123" s="626"/>
      <c r="O123" s="668"/>
      <c r="P123" s="638"/>
      <c r="Q123" s="626"/>
      <c r="R123" s="668"/>
      <c r="S123" s="638"/>
      <c r="T123" s="626"/>
      <c r="U123" s="668"/>
      <c r="V123" s="638"/>
      <c r="W123" s="626"/>
      <c r="X123" s="668"/>
      <c r="Y123" s="638"/>
      <c r="Z123" s="626"/>
      <c r="AA123" s="668"/>
      <c r="AB123" s="638"/>
      <c r="AC123" s="626"/>
      <c r="AD123" s="668"/>
      <c r="AE123" s="638"/>
      <c r="AF123" s="626"/>
      <c r="AG123" s="668"/>
      <c r="AH123" s="638"/>
      <c r="AI123" s="626"/>
      <c r="AJ123" s="668"/>
      <c r="AK123" s="638"/>
      <c r="AL123" s="626"/>
      <c r="AM123" s="668"/>
      <c r="AN123" s="638"/>
      <c r="AO123" s="626"/>
      <c r="AP123" s="41"/>
      <c r="AQ123" s="41"/>
      <c r="AR123" s="41"/>
      <c r="AS123" s="41"/>
      <c r="AT123" s="41"/>
      <c r="AU123" s="41"/>
      <c r="AV123" s="41"/>
      <c r="AW123" s="41"/>
      <c r="AX123" s="41"/>
      <c r="AY123" s="41"/>
      <c r="AZ123" s="41"/>
      <c r="BA123" s="41"/>
      <c r="BB123" s="41"/>
      <c r="BC123" s="41"/>
      <c r="BD123" s="41"/>
      <c r="BE123" s="41"/>
      <c r="BF123" s="41"/>
      <c r="BG123" s="41"/>
      <c r="BH123" s="41"/>
      <c r="BI123" s="41"/>
    </row>
    <row r="124" spans="1:61" ht="15.75" customHeight="1">
      <c r="A124" s="39" t="str">
        <f t="shared" si="1"/>
        <v>Véhicules usagés[...]</v>
      </c>
      <c r="B124" s="618" t="s">
        <v>55</v>
      </c>
      <c r="C124" s="668"/>
      <c r="D124" s="638"/>
      <c r="E124" s="626"/>
      <c r="F124" s="668"/>
      <c r="G124" s="638"/>
      <c r="H124" s="626"/>
      <c r="I124" s="668"/>
      <c r="J124" s="638"/>
      <c r="K124" s="626"/>
      <c r="L124" s="668"/>
      <c r="M124" s="638"/>
      <c r="N124" s="626"/>
      <c r="O124" s="668"/>
      <c r="P124" s="638"/>
      <c r="Q124" s="626"/>
      <c r="R124" s="668"/>
      <c r="S124" s="638"/>
      <c r="T124" s="626"/>
      <c r="U124" s="668"/>
      <c r="V124" s="638"/>
      <c r="W124" s="626"/>
      <c r="X124" s="668"/>
      <c r="Y124" s="638"/>
      <c r="Z124" s="626"/>
      <c r="AA124" s="668"/>
      <c r="AB124" s="638"/>
      <c r="AC124" s="626"/>
      <c r="AD124" s="668"/>
      <c r="AE124" s="638"/>
      <c r="AF124" s="626"/>
      <c r="AG124" s="668"/>
      <c r="AH124" s="638"/>
      <c r="AI124" s="626"/>
      <c r="AJ124" s="668"/>
      <c r="AK124" s="638"/>
      <c r="AL124" s="626"/>
      <c r="AM124" s="668"/>
      <c r="AN124" s="638"/>
      <c r="AO124" s="626"/>
      <c r="AP124" s="41"/>
      <c r="AQ124" s="41"/>
      <c r="AR124" s="41"/>
      <c r="AS124" s="41"/>
      <c r="AT124" s="41"/>
      <c r="AU124" s="41"/>
      <c r="AV124" s="41"/>
      <c r="AW124" s="41"/>
      <c r="AX124" s="41"/>
      <c r="AY124" s="41"/>
      <c r="AZ124" s="41"/>
      <c r="BA124" s="41"/>
      <c r="BB124" s="41"/>
      <c r="BC124" s="41"/>
      <c r="BD124" s="41"/>
      <c r="BE124" s="41"/>
      <c r="BF124" s="41"/>
      <c r="BG124" s="41"/>
      <c r="BH124" s="41"/>
      <c r="BI124" s="41"/>
    </row>
    <row r="125" spans="1:61" ht="15.75" customHeight="1">
      <c r="A125" s="39" t="str">
        <f t="shared" si="1"/>
        <v>Véhicules usagésTOTAL VARIABLES</v>
      </c>
      <c r="B125" s="902" t="s">
        <v>114</v>
      </c>
      <c r="C125" s="903"/>
      <c r="D125" s="904"/>
      <c r="E125" s="905"/>
      <c r="F125" s="903"/>
      <c r="G125" s="904"/>
      <c r="H125" s="905"/>
      <c r="I125" s="903"/>
      <c r="J125" s="904"/>
      <c r="K125" s="905"/>
      <c r="L125" s="903"/>
      <c r="M125" s="904"/>
      <c r="N125" s="905"/>
      <c r="O125" s="903"/>
      <c r="P125" s="904"/>
      <c r="Q125" s="905"/>
      <c r="R125" s="903"/>
      <c r="S125" s="904"/>
      <c r="T125" s="905"/>
      <c r="U125" s="903"/>
      <c r="V125" s="904"/>
      <c r="W125" s="905"/>
      <c r="X125" s="903"/>
      <c r="Y125" s="904"/>
      <c r="Z125" s="905"/>
      <c r="AA125" s="903"/>
      <c r="AB125" s="904"/>
      <c r="AC125" s="905"/>
      <c r="AD125" s="903"/>
      <c r="AE125" s="904"/>
      <c r="AF125" s="905"/>
      <c r="AG125" s="903"/>
      <c r="AH125" s="904"/>
      <c r="AI125" s="905"/>
      <c r="AJ125" s="903"/>
      <c r="AK125" s="904"/>
      <c r="AL125" s="905"/>
      <c r="AM125" s="903"/>
      <c r="AN125" s="904"/>
      <c r="AO125" s="905"/>
      <c r="AP125" s="41"/>
      <c r="AQ125" s="41"/>
      <c r="AR125" s="41"/>
      <c r="AS125" s="41"/>
      <c r="AT125" s="41"/>
      <c r="AU125" s="41"/>
      <c r="AV125" s="41"/>
      <c r="AW125" s="41"/>
      <c r="AX125" s="41"/>
      <c r="AY125" s="41"/>
      <c r="AZ125" s="41"/>
      <c r="BA125" s="41"/>
      <c r="BB125" s="41"/>
      <c r="BC125" s="41"/>
      <c r="BD125" s="41"/>
      <c r="BE125" s="41"/>
      <c r="BF125" s="41"/>
      <c r="BG125" s="41"/>
      <c r="BH125" s="41"/>
      <c r="BI125" s="41"/>
    </row>
    <row r="126" spans="1:61" ht="15.75" customHeight="1">
      <c r="A126" s="39" t="str">
        <f t="shared" si="1"/>
        <v>Véhicules usagésSalaires cadres</v>
      </c>
      <c r="B126" s="906" t="s">
        <v>116</v>
      </c>
      <c r="C126" s="618"/>
      <c r="D126" s="625"/>
      <c r="E126" s="626"/>
      <c r="F126" s="618"/>
      <c r="G126" s="625"/>
      <c r="H126" s="639"/>
      <c r="I126" s="618"/>
      <c r="J126" s="625"/>
      <c r="K126" s="639"/>
      <c r="L126" s="618"/>
      <c r="M126" s="625"/>
      <c r="N126" s="639"/>
      <c r="O126" s="618"/>
      <c r="P126" s="625"/>
      <c r="Q126" s="639"/>
      <c r="R126" s="618"/>
      <c r="S126" s="625"/>
      <c r="T126" s="639"/>
      <c r="U126" s="618"/>
      <c r="V126" s="625"/>
      <c r="W126" s="639"/>
      <c r="X126" s="618"/>
      <c r="Y126" s="625"/>
      <c r="Z126" s="639"/>
      <c r="AA126" s="618"/>
      <c r="AB126" s="625"/>
      <c r="AC126" s="639"/>
      <c r="AD126" s="618"/>
      <c r="AE126" s="625"/>
      <c r="AF126" s="639"/>
      <c r="AG126" s="618"/>
      <c r="AH126" s="625"/>
      <c r="AI126" s="639"/>
      <c r="AJ126" s="618"/>
      <c r="AK126" s="625"/>
      <c r="AL126" s="639"/>
      <c r="AM126" s="618"/>
      <c r="AN126" s="625"/>
      <c r="AO126" s="639"/>
      <c r="AP126" s="41"/>
      <c r="AQ126" s="41"/>
      <c r="AR126" s="41"/>
      <c r="AS126" s="41"/>
      <c r="AT126" s="41"/>
      <c r="AU126" s="41"/>
      <c r="AV126" s="41"/>
      <c r="AW126" s="41"/>
      <c r="AX126" s="41"/>
      <c r="AY126" s="41"/>
      <c r="AZ126" s="41"/>
      <c r="BA126" s="41"/>
      <c r="BB126" s="41"/>
      <c r="BC126" s="41"/>
      <c r="BD126" s="41"/>
      <c r="BE126" s="41"/>
      <c r="BF126" s="41"/>
      <c r="BG126" s="41"/>
      <c r="BH126" s="41"/>
      <c r="BI126" s="41"/>
    </row>
    <row r="127" spans="1:61" ht="15.75" customHeight="1">
      <c r="A127" s="39" t="str">
        <f t="shared" si="1"/>
        <v>Véhicules usagésSalaires commis</v>
      </c>
      <c r="B127" s="907" t="s">
        <v>117</v>
      </c>
      <c r="C127" s="618"/>
      <c r="D127" s="625"/>
      <c r="E127" s="626"/>
      <c r="F127" s="618"/>
      <c r="G127" s="625"/>
      <c r="H127" s="639"/>
      <c r="I127" s="618"/>
      <c r="J127" s="625"/>
      <c r="K127" s="639"/>
      <c r="L127" s="618"/>
      <c r="M127" s="625"/>
      <c r="N127" s="639"/>
      <c r="O127" s="618"/>
      <c r="P127" s="625"/>
      <c r="Q127" s="639"/>
      <c r="R127" s="618"/>
      <c r="S127" s="625"/>
      <c r="T127" s="639"/>
      <c r="U127" s="618"/>
      <c r="V127" s="625"/>
      <c r="W127" s="639"/>
      <c r="X127" s="618"/>
      <c r="Y127" s="625"/>
      <c r="Z127" s="639"/>
      <c r="AA127" s="618"/>
      <c r="AB127" s="625"/>
      <c r="AC127" s="639"/>
      <c r="AD127" s="618"/>
      <c r="AE127" s="625"/>
      <c r="AF127" s="639"/>
      <c r="AG127" s="618"/>
      <c r="AH127" s="625"/>
      <c r="AI127" s="639"/>
      <c r="AJ127" s="618"/>
      <c r="AK127" s="625"/>
      <c r="AL127" s="639"/>
      <c r="AM127" s="618"/>
      <c r="AN127" s="625"/>
      <c r="AO127" s="639"/>
      <c r="AP127" s="41"/>
      <c r="AQ127" s="41"/>
      <c r="AR127" s="41"/>
      <c r="AS127" s="41"/>
      <c r="AT127" s="41"/>
      <c r="AU127" s="41"/>
      <c r="AV127" s="41"/>
      <c r="AW127" s="41"/>
      <c r="AX127" s="41"/>
      <c r="AY127" s="41"/>
      <c r="AZ127" s="41"/>
      <c r="BA127" s="41"/>
      <c r="BB127" s="41"/>
      <c r="BC127" s="41"/>
      <c r="BD127" s="41"/>
      <c r="BE127" s="41"/>
      <c r="BF127" s="41"/>
      <c r="BG127" s="41"/>
      <c r="BH127" s="41"/>
      <c r="BI127" s="41"/>
    </row>
    <row r="128" spans="1:61" ht="15.75" customHeight="1">
      <c r="A128" s="39" t="str">
        <f t="shared" si="1"/>
        <v>Véhicules usagésSalaires autres</v>
      </c>
      <c r="B128" s="906" t="s">
        <v>118</v>
      </c>
      <c r="C128" s="890"/>
      <c r="D128" s="908"/>
      <c r="E128" s="909"/>
      <c r="F128" s="890"/>
      <c r="G128" s="908"/>
      <c r="H128" s="910"/>
      <c r="I128" s="890"/>
      <c r="J128" s="908"/>
      <c r="K128" s="910"/>
      <c r="L128" s="890"/>
      <c r="M128" s="908"/>
      <c r="N128" s="910"/>
      <c r="O128" s="890"/>
      <c r="P128" s="908"/>
      <c r="Q128" s="910"/>
      <c r="R128" s="890"/>
      <c r="S128" s="908"/>
      <c r="T128" s="910"/>
      <c r="U128" s="890"/>
      <c r="V128" s="908"/>
      <c r="W128" s="910"/>
      <c r="X128" s="890"/>
      <c r="Y128" s="908"/>
      <c r="Z128" s="910"/>
      <c r="AA128" s="890"/>
      <c r="AB128" s="908"/>
      <c r="AC128" s="910"/>
      <c r="AD128" s="890"/>
      <c r="AE128" s="908"/>
      <c r="AF128" s="910"/>
      <c r="AG128" s="890"/>
      <c r="AH128" s="908"/>
      <c r="AI128" s="910"/>
      <c r="AJ128" s="890"/>
      <c r="AK128" s="908"/>
      <c r="AL128" s="910"/>
      <c r="AM128" s="890"/>
      <c r="AN128" s="908"/>
      <c r="AO128" s="910"/>
      <c r="AP128" s="41"/>
      <c r="AQ128" s="41"/>
      <c r="AR128" s="41"/>
      <c r="AS128" s="41"/>
      <c r="AT128" s="41"/>
      <c r="AU128" s="41"/>
      <c r="AV128" s="41"/>
      <c r="AW128" s="41"/>
      <c r="AX128" s="41"/>
      <c r="AY128" s="41"/>
      <c r="AZ128" s="41"/>
      <c r="BA128" s="41"/>
      <c r="BB128" s="41"/>
      <c r="BC128" s="41"/>
      <c r="BD128" s="41"/>
      <c r="BE128" s="41"/>
      <c r="BF128" s="41"/>
      <c r="BG128" s="41"/>
      <c r="BH128" s="41"/>
      <c r="BI128" s="41"/>
    </row>
    <row r="129" spans="1:61" ht="15.75" customHeight="1">
      <c r="A129" s="39" t="str">
        <f t="shared" si="1"/>
        <v>Véhicules usagésSalaires spécialistes</v>
      </c>
      <c r="B129" s="906" t="s">
        <v>119</v>
      </c>
      <c r="C129" s="618"/>
      <c r="D129" s="625"/>
      <c r="E129" s="626"/>
      <c r="F129" s="618"/>
      <c r="G129" s="625"/>
      <c r="H129" s="639"/>
      <c r="I129" s="618"/>
      <c r="J129" s="625"/>
      <c r="K129" s="639"/>
      <c r="L129" s="618"/>
      <c r="M129" s="625"/>
      <c r="N129" s="639"/>
      <c r="O129" s="618"/>
      <c r="P129" s="625"/>
      <c r="Q129" s="639"/>
      <c r="R129" s="618"/>
      <c r="S129" s="625"/>
      <c r="T129" s="639"/>
      <c r="U129" s="618"/>
      <c r="V129" s="625"/>
      <c r="W129" s="639"/>
      <c r="X129" s="618"/>
      <c r="Y129" s="625"/>
      <c r="Z129" s="639"/>
      <c r="AA129" s="618"/>
      <c r="AB129" s="625"/>
      <c r="AC129" s="639"/>
      <c r="AD129" s="618"/>
      <c r="AE129" s="625"/>
      <c r="AF129" s="639"/>
      <c r="AG129" s="618"/>
      <c r="AH129" s="625"/>
      <c r="AI129" s="639"/>
      <c r="AJ129" s="618"/>
      <c r="AK129" s="625"/>
      <c r="AL129" s="639"/>
      <c r="AM129" s="618"/>
      <c r="AN129" s="625"/>
      <c r="AO129" s="639"/>
      <c r="AP129" s="41"/>
      <c r="AQ129" s="41"/>
      <c r="AR129" s="41"/>
      <c r="AS129" s="41"/>
      <c r="AT129" s="41"/>
      <c r="AU129" s="41"/>
      <c r="AV129" s="41"/>
      <c r="AW129" s="41"/>
      <c r="AX129" s="41"/>
      <c r="AY129" s="41"/>
      <c r="AZ129" s="41"/>
      <c r="BA129" s="41"/>
      <c r="BB129" s="41"/>
      <c r="BC129" s="41"/>
      <c r="BD129" s="41"/>
      <c r="BE129" s="41"/>
      <c r="BF129" s="41"/>
      <c r="BG129" s="41"/>
      <c r="BH129" s="41"/>
      <c r="BI129" s="41"/>
    </row>
    <row r="130" spans="1:61" ht="15.75" customHeight="1">
      <c r="A130" s="39" t="str">
        <f t="shared" si="1"/>
        <v>Véhicules usagés[...]</v>
      </c>
      <c r="B130" s="618" t="s">
        <v>55</v>
      </c>
      <c r="C130" s="618"/>
      <c r="D130" s="625"/>
      <c r="E130" s="626"/>
      <c r="F130" s="618"/>
      <c r="G130" s="625"/>
      <c r="H130" s="639"/>
      <c r="I130" s="618"/>
      <c r="J130" s="625"/>
      <c r="K130" s="639"/>
      <c r="L130" s="618"/>
      <c r="M130" s="625"/>
      <c r="N130" s="639"/>
      <c r="O130" s="618"/>
      <c r="P130" s="625"/>
      <c r="Q130" s="639"/>
      <c r="R130" s="618"/>
      <c r="S130" s="625"/>
      <c r="T130" s="639"/>
      <c r="U130" s="618"/>
      <c r="V130" s="625"/>
      <c r="W130" s="639"/>
      <c r="X130" s="618"/>
      <c r="Y130" s="625"/>
      <c r="Z130" s="639"/>
      <c r="AA130" s="618"/>
      <c r="AB130" s="625"/>
      <c r="AC130" s="639"/>
      <c r="AD130" s="618"/>
      <c r="AE130" s="625"/>
      <c r="AF130" s="639"/>
      <c r="AG130" s="618"/>
      <c r="AH130" s="625"/>
      <c r="AI130" s="639"/>
      <c r="AJ130" s="618"/>
      <c r="AK130" s="625"/>
      <c r="AL130" s="639"/>
      <c r="AM130" s="618"/>
      <c r="AN130" s="625"/>
      <c r="AO130" s="639"/>
      <c r="AP130" s="41"/>
      <c r="AQ130" s="41"/>
      <c r="AR130" s="41"/>
      <c r="AS130" s="41"/>
      <c r="AT130" s="41"/>
      <c r="AU130" s="41"/>
      <c r="AV130" s="41"/>
      <c r="AW130" s="41"/>
      <c r="AX130" s="41"/>
      <c r="AY130" s="41"/>
      <c r="AZ130" s="41"/>
      <c r="BA130" s="41"/>
      <c r="BB130" s="41"/>
      <c r="BC130" s="41"/>
      <c r="BD130" s="41"/>
      <c r="BE130" s="41"/>
      <c r="BF130" s="41"/>
      <c r="BG130" s="41"/>
      <c r="BH130" s="41"/>
      <c r="BI130" s="41"/>
    </row>
    <row r="131" spans="1:61" ht="15.75" customHeight="1">
      <c r="A131" s="39" t="str">
        <f t="shared" si="1"/>
        <v>Véhicules usagés[...]</v>
      </c>
      <c r="B131" s="618" t="s">
        <v>55</v>
      </c>
      <c r="C131" s="618"/>
      <c r="D131" s="625"/>
      <c r="E131" s="626"/>
      <c r="F131" s="618"/>
      <c r="G131" s="625"/>
      <c r="H131" s="639"/>
      <c r="I131" s="618"/>
      <c r="J131" s="625"/>
      <c r="K131" s="639"/>
      <c r="L131" s="618"/>
      <c r="M131" s="625"/>
      <c r="N131" s="639"/>
      <c r="O131" s="618"/>
      <c r="P131" s="625"/>
      <c r="Q131" s="639"/>
      <c r="R131" s="618"/>
      <c r="S131" s="625"/>
      <c r="T131" s="639"/>
      <c r="U131" s="618"/>
      <c r="V131" s="625"/>
      <c r="W131" s="639"/>
      <c r="X131" s="618"/>
      <c r="Y131" s="625"/>
      <c r="Z131" s="639"/>
      <c r="AA131" s="618"/>
      <c r="AB131" s="625"/>
      <c r="AC131" s="639"/>
      <c r="AD131" s="618"/>
      <c r="AE131" s="625"/>
      <c r="AF131" s="639"/>
      <c r="AG131" s="618"/>
      <c r="AH131" s="625"/>
      <c r="AI131" s="639"/>
      <c r="AJ131" s="618"/>
      <c r="AK131" s="625"/>
      <c r="AL131" s="639"/>
      <c r="AM131" s="618"/>
      <c r="AN131" s="625"/>
      <c r="AO131" s="639"/>
      <c r="AP131" s="41"/>
      <c r="AQ131" s="41"/>
      <c r="AR131" s="41"/>
      <c r="AS131" s="41"/>
      <c r="AT131" s="41"/>
      <c r="AU131" s="41"/>
      <c r="AV131" s="41"/>
      <c r="AW131" s="41"/>
      <c r="AX131" s="41"/>
      <c r="AY131" s="41"/>
      <c r="AZ131" s="41"/>
      <c r="BA131" s="41"/>
      <c r="BB131" s="41"/>
      <c r="BC131" s="41"/>
      <c r="BD131" s="41"/>
      <c r="BE131" s="41"/>
      <c r="BF131" s="41"/>
      <c r="BG131" s="41"/>
      <c r="BH131" s="41"/>
      <c r="BI131" s="41"/>
    </row>
    <row r="132" spans="1:61" ht="15.75" customHeight="1">
      <c r="A132" s="39" t="str">
        <f t="shared" si="1"/>
        <v>Véhicules usagés[...]</v>
      </c>
      <c r="B132" s="618" t="s">
        <v>55</v>
      </c>
      <c r="C132" s="618"/>
      <c r="D132" s="625"/>
      <c r="E132" s="626"/>
      <c r="F132" s="618"/>
      <c r="G132" s="625"/>
      <c r="H132" s="639"/>
      <c r="I132" s="618"/>
      <c r="J132" s="625"/>
      <c r="K132" s="639"/>
      <c r="L132" s="618"/>
      <c r="M132" s="625"/>
      <c r="N132" s="639"/>
      <c r="O132" s="618"/>
      <c r="P132" s="625"/>
      <c r="Q132" s="639"/>
      <c r="R132" s="618"/>
      <c r="S132" s="625"/>
      <c r="T132" s="639"/>
      <c r="U132" s="618"/>
      <c r="V132" s="625"/>
      <c r="W132" s="639"/>
      <c r="X132" s="618"/>
      <c r="Y132" s="625"/>
      <c r="Z132" s="639"/>
      <c r="AA132" s="618"/>
      <c r="AB132" s="625"/>
      <c r="AC132" s="639"/>
      <c r="AD132" s="618"/>
      <c r="AE132" s="625"/>
      <c r="AF132" s="639"/>
      <c r="AG132" s="618"/>
      <c r="AH132" s="625"/>
      <c r="AI132" s="639"/>
      <c r="AJ132" s="618"/>
      <c r="AK132" s="625"/>
      <c r="AL132" s="639"/>
      <c r="AM132" s="618"/>
      <c r="AN132" s="625"/>
      <c r="AO132" s="639"/>
      <c r="AP132" s="41"/>
      <c r="AQ132" s="41"/>
      <c r="AR132" s="41"/>
      <c r="AS132" s="41"/>
      <c r="AT132" s="41"/>
      <c r="AU132" s="41"/>
      <c r="AV132" s="41"/>
      <c r="AW132" s="41"/>
      <c r="AX132" s="41"/>
      <c r="AY132" s="41"/>
      <c r="AZ132" s="41"/>
      <c r="BA132" s="41"/>
      <c r="BB132" s="41"/>
      <c r="BC132" s="41"/>
      <c r="BD132" s="41"/>
      <c r="BE132" s="41"/>
      <c r="BF132" s="41"/>
      <c r="BG132" s="41"/>
      <c r="BH132" s="41"/>
      <c r="BI132" s="41"/>
    </row>
    <row r="133" spans="1:61" ht="15.75" customHeight="1">
      <c r="A133" s="39" t="str">
        <f t="shared" si="1"/>
        <v>Véhicules usagésSalaires en absences</v>
      </c>
      <c r="B133" s="907" t="s">
        <v>120</v>
      </c>
      <c r="C133" s="618"/>
      <c r="D133" s="625"/>
      <c r="E133" s="626"/>
      <c r="F133" s="618"/>
      <c r="G133" s="625"/>
      <c r="H133" s="639"/>
      <c r="I133" s="618"/>
      <c r="J133" s="625"/>
      <c r="K133" s="639"/>
      <c r="L133" s="618"/>
      <c r="M133" s="625"/>
      <c r="N133" s="639"/>
      <c r="O133" s="618"/>
      <c r="P133" s="625"/>
      <c r="Q133" s="639"/>
      <c r="R133" s="618"/>
      <c r="S133" s="625"/>
      <c r="T133" s="639"/>
      <c r="U133" s="618"/>
      <c r="V133" s="625"/>
      <c r="W133" s="639"/>
      <c r="X133" s="618"/>
      <c r="Y133" s="625"/>
      <c r="Z133" s="639"/>
      <c r="AA133" s="618"/>
      <c r="AB133" s="625"/>
      <c r="AC133" s="639"/>
      <c r="AD133" s="618"/>
      <c r="AE133" s="625"/>
      <c r="AF133" s="639"/>
      <c r="AG133" s="618"/>
      <c r="AH133" s="625"/>
      <c r="AI133" s="639"/>
      <c r="AJ133" s="618"/>
      <c r="AK133" s="625"/>
      <c r="AL133" s="639"/>
      <c r="AM133" s="618"/>
      <c r="AN133" s="625"/>
      <c r="AO133" s="639"/>
      <c r="AP133" s="41"/>
      <c r="AQ133" s="41"/>
      <c r="AR133" s="41"/>
      <c r="AS133" s="41"/>
      <c r="AT133" s="41"/>
      <c r="AU133" s="41"/>
      <c r="AV133" s="41"/>
      <c r="AW133" s="41"/>
      <c r="AX133" s="41"/>
      <c r="AY133" s="41"/>
      <c r="AZ133" s="41"/>
      <c r="BA133" s="41"/>
      <c r="BB133" s="41"/>
      <c r="BC133" s="41"/>
      <c r="BD133" s="41"/>
      <c r="BE133" s="41"/>
      <c r="BF133" s="41"/>
      <c r="BG133" s="41"/>
      <c r="BH133" s="41"/>
      <c r="BI133" s="41"/>
    </row>
    <row r="134" spans="1:61" ht="15.75" customHeight="1">
      <c r="A134" s="39" t="str">
        <f t="shared" si="1"/>
        <v>Véhicules usagésDéduction à la source</v>
      </c>
      <c r="B134" s="906" t="s">
        <v>121</v>
      </c>
      <c r="C134" s="890"/>
      <c r="D134" s="908"/>
      <c r="E134" s="909"/>
      <c r="F134" s="890"/>
      <c r="G134" s="908"/>
      <c r="H134" s="910"/>
      <c r="I134" s="890"/>
      <c r="J134" s="908"/>
      <c r="K134" s="910"/>
      <c r="L134" s="890"/>
      <c r="M134" s="908"/>
      <c r="N134" s="910"/>
      <c r="O134" s="890"/>
      <c r="P134" s="908"/>
      <c r="Q134" s="910"/>
      <c r="R134" s="890"/>
      <c r="S134" s="908"/>
      <c r="T134" s="910"/>
      <c r="U134" s="890"/>
      <c r="V134" s="908"/>
      <c r="W134" s="910"/>
      <c r="X134" s="890"/>
      <c r="Y134" s="908"/>
      <c r="Z134" s="910"/>
      <c r="AA134" s="890"/>
      <c r="AB134" s="908"/>
      <c r="AC134" s="910"/>
      <c r="AD134" s="890"/>
      <c r="AE134" s="908"/>
      <c r="AF134" s="910"/>
      <c r="AG134" s="890"/>
      <c r="AH134" s="908"/>
      <c r="AI134" s="910"/>
      <c r="AJ134" s="890"/>
      <c r="AK134" s="908"/>
      <c r="AL134" s="910"/>
      <c r="AM134" s="890"/>
      <c r="AN134" s="908"/>
      <c r="AO134" s="910"/>
      <c r="AP134" s="41"/>
      <c r="AQ134" s="41"/>
      <c r="AR134" s="41"/>
      <c r="AS134" s="41"/>
      <c r="AT134" s="41"/>
      <c r="AU134" s="41"/>
      <c r="AV134" s="41"/>
      <c r="AW134" s="41"/>
      <c r="AX134" s="41"/>
      <c r="AY134" s="41"/>
      <c r="AZ134" s="41"/>
      <c r="BA134" s="41"/>
      <c r="BB134" s="41"/>
      <c r="BC134" s="41"/>
      <c r="BD134" s="41"/>
      <c r="BE134" s="41"/>
      <c r="BF134" s="41"/>
      <c r="BG134" s="41"/>
      <c r="BH134" s="41"/>
      <c r="BI134" s="41"/>
    </row>
    <row r="135" spans="1:61" ht="15.75" customHeight="1">
      <c r="A135" s="39" t="str">
        <f t="shared" si="1"/>
        <v>Véhicules usagésBénéfices marginaux</v>
      </c>
      <c r="B135" s="911" t="s">
        <v>122</v>
      </c>
      <c r="C135" s="618"/>
      <c r="D135" s="625"/>
      <c r="E135" s="626"/>
      <c r="F135" s="618"/>
      <c r="G135" s="625"/>
      <c r="H135" s="639"/>
      <c r="I135" s="618"/>
      <c r="J135" s="625"/>
      <c r="K135" s="639"/>
      <c r="L135" s="618"/>
      <c r="M135" s="625"/>
      <c r="N135" s="639"/>
      <c r="O135" s="618"/>
      <c r="P135" s="625"/>
      <c r="Q135" s="639"/>
      <c r="R135" s="618"/>
      <c r="S135" s="625"/>
      <c r="T135" s="639"/>
      <c r="U135" s="618"/>
      <c r="V135" s="625"/>
      <c r="W135" s="639"/>
      <c r="X135" s="618"/>
      <c r="Y135" s="625"/>
      <c r="Z135" s="639"/>
      <c r="AA135" s="618"/>
      <c r="AB135" s="625"/>
      <c r="AC135" s="639"/>
      <c r="AD135" s="618"/>
      <c r="AE135" s="625"/>
      <c r="AF135" s="639"/>
      <c r="AG135" s="618"/>
      <c r="AH135" s="625"/>
      <c r="AI135" s="639"/>
      <c r="AJ135" s="618"/>
      <c r="AK135" s="625"/>
      <c r="AL135" s="639"/>
      <c r="AM135" s="618"/>
      <c r="AN135" s="625"/>
      <c r="AO135" s="639"/>
      <c r="AP135" s="41"/>
      <c r="AQ135" s="41"/>
      <c r="AR135" s="41"/>
      <c r="AS135" s="41"/>
      <c r="AT135" s="41"/>
      <c r="AU135" s="41"/>
      <c r="AV135" s="41"/>
      <c r="AW135" s="41"/>
      <c r="AX135" s="41"/>
      <c r="AY135" s="41"/>
      <c r="AZ135" s="41"/>
      <c r="BA135" s="41"/>
      <c r="BB135" s="41"/>
      <c r="BC135" s="41"/>
      <c r="BD135" s="41"/>
      <c r="BE135" s="41"/>
      <c r="BF135" s="41"/>
      <c r="BG135" s="41"/>
      <c r="BH135" s="41"/>
      <c r="BI135" s="41"/>
    </row>
    <row r="136" spans="1:61" ht="15.75" customHeight="1">
      <c r="A136" s="39" t="str">
        <f t="shared" si="1"/>
        <v>Véhicules usagésCsst</v>
      </c>
      <c r="B136" s="906" t="s">
        <v>123</v>
      </c>
      <c r="C136" s="618"/>
      <c r="D136" s="625"/>
      <c r="E136" s="626"/>
      <c r="F136" s="618"/>
      <c r="G136" s="625"/>
      <c r="H136" s="639"/>
      <c r="I136" s="618"/>
      <c r="J136" s="625"/>
      <c r="K136" s="639"/>
      <c r="L136" s="618"/>
      <c r="M136" s="625"/>
      <c r="N136" s="639"/>
      <c r="O136" s="618"/>
      <c r="P136" s="625"/>
      <c r="Q136" s="639"/>
      <c r="R136" s="618"/>
      <c r="S136" s="625"/>
      <c r="T136" s="639"/>
      <c r="U136" s="618"/>
      <c r="V136" s="625"/>
      <c r="W136" s="639"/>
      <c r="X136" s="618"/>
      <c r="Y136" s="625"/>
      <c r="Z136" s="639"/>
      <c r="AA136" s="618"/>
      <c r="AB136" s="625"/>
      <c r="AC136" s="639"/>
      <c r="AD136" s="618"/>
      <c r="AE136" s="625"/>
      <c r="AF136" s="639"/>
      <c r="AG136" s="618"/>
      <c r="AH136" s="625"/>
      <c r="AI136" s="639"/>
      <c r="AJ136" s="618"/>
      <c r="AK136" s="625"/>
      <c r="AL136" s="639"/>
      <c r="AM136" s="618"/>
      <c r="AN136" s="625"/>
      <c r="AO136" s="639"/>
      <c r="AP136" s="41"/>
      <c r="AQ136" s="41"/>
      <c r="AR136" s="41"/>
      <c r="AS136" s="41"/>
      <c r="AT136" s="41"/>
      <c r="AU136" s="41"/>
      <c r="AV136" s="41"/>
      <c r="AW136" s="41"/>
      <c r="AX136" s="41"/>
      <c r="AY136" s="41"/>
      <c r="AZ136" s="41"/>
      <c r="BA136" s="41"/>
      <c r="BB136" s="41"/>
      <c r="BC136" s="41"/>
      <c r="BD136" s="41"/>
      <c r="BE136" s="41"/>
      <c r="BF136" s="41"/>
      <c r="BG136" s="41"/>
      <c r="BH136" s="41"/>
      <c r="BI136" s="41"/>
    </row>
    <row r="137" spans="1:61" ht="15.75" customHeight="1">
      <c r="A137" s="39" t="str">
        <f t="shared" si="1"/>
        <v>Véhicules usagés[...]</v>
      </c>
      <c r="B137" s="618" t="s">
        <v>55</v>
      </c>
      <c r="C137" s="644"/>
      <c r="D137" s="645"/>
      <c r="E137" s="642"/>
      <c r="F137" s="644"/>
      <c r="G137" s="645"/>
      <c r="H137" s="642"/>
      <c r="I137" s="644"/>
      <c r="J137" s="645"/>
      <c r="K137" s="642"/>
      <c r="L137" s="644"/>
      <c r="M137" s="645"/>
      <c r="N137" s="642"/>
      <c r="O137" s="644"/>
      <c r="P137" s="645"/>
      <c r="Q137" s="642"/>
      <c r="R137" s="644"/>
      <c r="S137" s="645"/>
      <c r="T137" s="642"/>
      <c r="U137" s="644"/>
      <c r="V137" s="645"/>
      <c r="W137" s="642"/>
      <c r="X137" s="644"/>
      <c r="Y137" s="645"/>
      <c r="Z137" s="642"/>
      <c r="AA137" s="644"/>
      <c r="AB137" s="645"/>
      <c r="AC137" s="642"/>
      <c r="AD137" s="644"/>
      <c r="AE137" s="645"/>
      <c r="AF137" s="642"/>
      <c r="AG137" s="644"/>
      <c r="AH137" s="645"/>
      <c r="AI137" s="642"/>
      <c r="AJ137" s="644"/>
      <c r="AK137" s="645"/>
      <c r="AL137" s="642"/>
      <c r="AM137" s="644"/>
      <c r="AN137" s="645"/>
      <c r="AO137" s="642"/>
      <c r="AP137" s="41"/>
      <c r="AQ137" s="41"/>
      <c r="AR137" s="41"/>
      <c r="AS137" s="41"/>
      <c r="AT137" s="41"/>
      <c r="AU137" s="41"/>
      <c r="AV137" s="41"/>
      <c r="AW137" s="41"/>
      <c r="AX137" s="41"/>
      <c r="AY137" s="41"/>
      <c r="AZ137" s="41"/>
      <c r="BA137" s="41"/>
      <c r="BB137" s="41"/>
      <c r="BC137" s="41"/>
      <c r="BD137" s="41"/>
      <c r="BE137" s="41"/>
      <c r="BF137" s="41"/>
      <c r="BG137" s="41"/>
      <c r="BH137" s="41"/>
      <c r="BI137" s="41"/>
    </row>
    <row r="138" spans="1:61" ht="15.75" customHeight="1">
      <c r="A138" s="39" t="str">
        <f t="shared" si="1"/>
        <v>Véhicules usagésTOTAL PERSONNEL</v>
      </c>
      <c r="B138" s="902" t="s">
        <v>124</v>
      </c>
      <c r="C138" s="903"/>
      <c r="D138" s="904"/>
      <c r="E138" s="905"/>
      <c r="F138" s="903"/>
      <c r="G138" s="904"/>
      <c r="H138" s="905"/>
      <c r="I138" s="903"/>
      <c r="J138" s="904"/>
      <c r="K138" s="905"/>
      <c r="L138" s="903"/>
      <c r="M138" s="904"/>
      <c r="N138" s="905"/>
      <c r="O138" s="903"/>
      <c r="P138" s="904"/>
      <c r="Q138" s="905"/>
      <c r="R138" s="903"/>
      <c r="S138" s="904"/>
      <c r="T138" s="905"/>
      <c r="U138" s="903"/>
      <c r="V138" s="904"/>
      <c r="W138" s="905"/>
      <c r="X138" s="903"/>
      <c r="Y138" s="904"/>
      <c r="Z138" s="905"/>
      <c r="AA138" s="903"/>
      <c r="AB138" s="904"/>
      <c r="AC138" s="905"/>
      <c r="AD138" s="903"/>
      <c r="AE138" s="904"/>
      <c r="AF138" s="905"/>
      <c r="AG138" s="903"/>
      <c r="AH138" s="904"/>
      <c r="AI138" s="905"/>
      <c r="AJ138" s="903"/>
      <c r="AK138" s="904"/>
      <c r="AL138" s="905"/>
      <c r="AM138" s="903"/>
      <c r="AN138" s="904"/>
      <c r="AO138" s="905"/>
      <c r="AP138" s="41"/>
      <c r="AQ138" s="41"/>
      <c r="AR138" s="41"/>
      <c r="AS138" s="41"/>
      <c r="AT138" s="41"/>
      <c r="AU138" s="41"/>
      <c r="AV138" s="41"/>
      <c r="AW138" s="41"/>
      <c r="AX138" s="41"/>
      <c r="AY138" s="41"/>
      <c r="AZ138" s="41"/>
      <c r="BA138" s="41"/>
      <c r="BB138" s="41"/>
      <c r="BC138" s="41"/>
      <c r="BD138" s="41"/>
      <c r="BE138" s="41"/>
      <c r="BF138" s="41"/>
      <c r="BG138" s="41"/>
      <c r="BH138" s="41"/>
      <c r="BI138" s="41"/>
    </row>
    <row r="139" spans="1:61" ht="15.75" customHeight="1">
      <c r="A139" s="39" t="str">
        <f t="shared" si="1"/>
        <v>Véhicules usagésPublicité 2</v>
      </c>
      <c r="B139" s="618" t="s">
        <v>125</v>
      </c>
      <c r="C139" s="618"/>
      <c r="D139" s="625"/>
      <c r="E139" s="626"/>
      <c r="F139" s="618"/>
      <c r="G139" s="625"/>
      <c r="H139" s="639"/>
      <c r="I139" s="618"/>
      <c r="J139" s="625"/>
      <c r="K139" s="639"/>
      <c r="L139" s="618"/>
      <c r="M139" s="625"/>
      <c r="N139" s="639"/>
      <c r="O139" s="618"/>
      <c r="P139" s="625"/>
      <c r="Q139" s="639"/>
      <c r="R139" s="618"/>
      <c r="S139" s="625"/>
      <c r="T139" s="639"/>
      <c r="U139" s="618"/>
      <c r="V139" s="625"/>
      <c r="W139" s="639"/>
      <c r="X139" s="618"/>
      <c r="Y139" s="625"/>
      <c r="Z139" s="639"/>
      <c r="AA139" s="618"/>
      <c r="AB139" s="625"/>
      <c r="AC139" s="639"/>
      <c r="AD139" s="618"/>
      <c r="AE139" s="625"/>
      <c r="AF139" s="639"/>
      <c r="AG139" s="618"/>
      <c r="AH139" s="625"/>
      <c r="AI139" s="639"/>
      <c r="AJ139" s="618"/>
      <c r="AK139" s="625"/>
      <c r="AL139" s="639"/>
      <c r="AM139" s="618"/>
      <c r="AN139" s="625"/>
      <c r="AO139" s="639"/>
      <c r="AP139" s="41"/>
      <c r="AQ139" s="41"/>
      <c r="AR139" s="41"/>
      <c r="AS139" s="41"/>
      <c r="AT139" s="41"/>
      <c r="AU139" s="41"/>
      <c r="AV139" s="41"/>
      <c r="AW139" s="41"/>
      <c r="AX139" s="41"/>
      <c r="AY139" s="41"/>
      <c r="AZ139" s="41"/>
      <c r="BA139" s="41"/>
      <c r="BB139" s="41"/>
      <c r="BC139" s="41"/>
      <c r="BD139" s="41"/>
      <c r="BE139" s="41"/>
      <c r="BF139" s="41"/>
      <c r="BG139" s="41"/>
      <c r="BH139" s="41"/>
      <c r="BI139" s="41"/>
    </row>
    <row r="140" spans="1:61" ht="15.75" customHeight="1">
      <c r="A140" s="39" t="str">
        <f t="shared" si="1"/>
        <v>Véhicules usagésService gratuit 2</v>
      </c>
      <c r="B140" s="618" t="s">
        <v>126</v>
      </c>
      <c r="C140" s="618"/>
      <c r="D140" s="625"/>
      <c r="E140" s="626"/>
      <c r="F140" s="618"/>
      <c r="G140" s="625"/>
      <c r="H140" s="639"/>
      <c r="I140" s="618"/>
      <c r="J140" s="625"/>
      <c r="K140" s="639"/>
      <c r="L140" s="618"/>
      <c r="M140" s="625"/>
      <c r="N140" s="639"/>
      <c r="O140" s="618"/>
      <c r="P140" s="625"/>
      <c r="Q140" s="639"/>
      <c r="R140" s="618"/>
      <c r="S140" s="625"/>
      <c r="T140" s="639"/>
      <c r="U140" s="618"/>
      <c r="V140" s="625"/>
      <c r="W140" s="639"/>
      <c r="X140" s="618"/>
      <c r="Y140" s="625"/>
      <c r="Z140" s="639"/>
      <c r="AA140" s="618"/>
      <c r="AB140" s="625"/>
      <c r="AC140" s="639"/>
      <c r="AD140" s="618"/>
      <c r="AE140" s="625"/>
      <c r="AF140" s="639"/>
      <c r="AG140" s="618"/>
      <c r="AH140" s="625"/>
      <c r="AI140" s="639"/>
      <c r="AJ140" s="618"/>
      <c r="AK140" s="625"/>
      <c r="AL140" s="639"/>
      <c r="AM140" s="618"/>
      <c r="AN140" s="625"/>
      <c r="AO140" s="639"/>
      <c r="AP140" s="41"/>
      <c r="AQ140" s="41"/>
      <c r="AR140" s="41"/>
      <c r="AS140" s="41"/>
      <c r="AT140" s="41"/>
      <c r="AU140" s="41"/>
      <c r="AV140" s="41"/>
      <c r="AW140" s="41"/>
      <c r="AX140" s="41"/>
      <c r="AY140" s="41"/>
      <c r="AZ140" s="41"/>
      <c r="BA140" s="41"/>
      <c r="BB140" s="41"/>
      <c r="BC140" s="41"/>
      <c r="BD140" s="41"/>
      <c r="BE140" s="41"/>
      <c r="BF140" s="41"/>
      <c r="BG140" s="41"/>
      <c r="BH140" s="41"/>
      <c r="BI140" s="41"/>
    </row>
    <row r="141" spans="1:61" ht="15.75" customHeight="1">
      <c r="A141" s="39" t="str">
        <f t="shared" si="1"/>
        <v>Véhicules usagésFrais véhicules de cie</v>
      </c>
      <c r="B141" s="644" t="s">
        <v>127</v>
      </c>
      <c r="C141" s="646"/>
      <c r="D141" s="647"/>
      <c r="E141" s="648"/>
      <c r="F141" s="646"/>
      <c r="G141" s="647"/>
      <c r="H141" s="649"/>
      <c r="I141" s="646"/>
      <c r="J141" s="647"/>
      <c r="K141" s="649"/>
      <c r="L141" s="646"/>
      <c r="M141" s="647"/>
      <c r="N141" s="649"/>
      <c r="O141" s="646"/>
      <c r="P141" s="647"/>
      <c r="Q141" s="649"/>
      <c r="R141" s="646"/>
      <c r="S141" s="647"/>
      <c r="T141" s="649"/>
      <c r="U141" s="646"/>
      <c r="V141" s="647"/>
      <c r="W141" s="649"/>
      <c r="X141" s="646"/>
      <c r="Y141" s="647"/>
      <c r="Z141" s="649"/>
      <c r="AA141" s="646"/>
      <c r="AB141" s="647"/>
      <c r="AC141" s="649"/>
      <c r="AD141" s="646"/>
      <c r="AE141" s="647"/>
      <c r="AF141" s="649"/>
      <c r="AG141" s="646"/>
      <c r="AH141" s="647"/>
      <c r="AI141" s="649"/>
      <c r="AJ141" s="646"/>
      <c r="AK141" s="647"/>
      <c r="AL141" s="649"/>
      <c r="AM141" s="646"/>
      <c r="AN141" s="647"/>
      <c r="AO141" s="649"/>
      <c r="AP141" s="41"/>
      <c r="AQ141" s="41"/>
      <c r="AR141" s="41"/>
      <c r="AS141" s="41"/>
      <c r="AT141" s="41"/>
      <c r="AU141" s="41"/>
      <c r="AV141" s="41"/>
      <c r="AW141" s="41"/>
      <c r="AX141" s="41"/>
      <c r="AY141" s="41"/>
      <c r="AZ141" s="41"/>
      <c r="BA141" s="41"/>
      <c r="BB141" s="41"/>
      <c r="BC141" s="41"/>
      <c r="BD141" s="41"/>
      <c r="BE141" s="41"/>
      <c r="BF141" s="41"/>
      <c r="BG141" s="41"/>
      <c r="BH141" s="41"/>
      <c r="BI141" s="41"/>
    </row>
    <row r="142" spans="1:61" ht="15.75" customHeight="1">
      <c r="A142" s="39" t="str">
        <f t="shared" si="1"/>
        <v>Véhicules usagésInformatique</v>
      </c>
      <c r="B142" s="618" t="s">
        <v>128</v>
      </c>
      <c r="C142" s="618"/>
      <c r="D142" s="625"/>
      <c r="E142" s="626"/>
      <c r="F142" s="618"/>
      <c r="G142" s="625"/>
      <c r="H142" s="639"/>
      <c r="I142" s="618"/>
      <c r="J142" s="625"/>
      <c r="K142" s="639"/>
      <c r="L142" s="618"/>
      <c r="M142" s="625"/>
      <c r="N142" s="639"/>
      <c r="O142" s="618"/>
      <c r="P142" s="625"/>
      <c r="Q142" s="639"/>
      <c r="R142" s="618"/>
      <c r="S142" s="625"/>
      <c r="T142" s="639"/>
      <c r="U142" s="618"/>
      <c r="V142" s="625"/>
      <c r="W142" s="639"/>
      <c r="X142" s="618"/>
      <c r="Y142" s="625"/>
      <c r="Z142" s="639"/>
      <c r="AA142" s="618"/>
      <c r="AB142" s="625"/>
      <c r="AC142" s="639"/>
      <c r="AD142" s="618"/>
      <c r="AE142" s="625"/>
      <c r="AF142" s="639"/>
      <c r="AG142" s="618"/>
      <c r="AH142" s="625"/>
      <c r="AI142" s="639"/>
      <c r="AJ142" s="618"/>
      <c r="AK142" s="625"/>
      <c r="AL142" s="639"/>
      <c r="AM142" s="618"/>
      <c r="AN142" s="625"/>
      <c r="AO142" s="639"/>
      <c r="AP142" s="41"/>
      <c r="AQ142" s="41"/>
      <c r="AR142" s="41"/>
      <c r="AS142" s="41"/>
      <c r="AT142" s="41"/>
      <c r="AU142" s="41"/>
      <c r="AV142" s="41"/>
      <c r="AW142" s="41"/>
      <c r="AX142" s="41"/>
      <c r="AY142" s="41"/>
      <c r="AZ142" s="41"/>
      <c r="BA142" s="41"/>
      <c r="BB142" s="41"/>
      <c r="BC142" s="41"/>
      <c r="BD142" s="41"/>
      <c r="BE142" s="41"/>
      <c r="BF142" s="41"/>
      <c r="BG142" s="41"/>
      <c r="BH142" s="41"/>
      <c r="BI142" s="41"/>
    </row>
    <row r="143" spans="1:61" ht="15.75" customHeight="1">
      <c r="A143" s="39" t="str">
        <f t="shared" si="1"/>
        <v>Véhicules usagésFrais de déplacement</v>
      </c>
      <c r="B143" s="618" t="s">
        <v>129</v>
      </c>
      <c r="C143" s="618"/>
      <c r="D143" s="625"/>
      <c r="E143" s="626"/>
      <c r="F143" s="618"/>
      <c r="G143" s="625"/>
      <c r="H143" s="639"/>
      <c r="I143" s="618"/>
      <c r="J143" s="625"/>
      <c r="K143" s="639"/>
      <c r="L143" s="618"/>
      <c r="M143" s="625"/>
      <c r="N143" s="639"/>
      <c r="O143" s="618"/>
      <c r="P143" s="625"/>
      <c r="Q143" s="639"/>
      <c r="R143" s="618"/>
      <c r="S143" s="625"/>
      <c r="T143" s="639"/>
      <c r="U143" s="618"/>
      <c r="V143" s="625"/>
      <c r="W143" s="639"/>
      <c r="X143" s="618"/>
      <c r="Y143" s="625"/>
      <c r="Z143" s="639"/>
      <c r="AA143" s="618"/>
      <c r="AB143" s="625"/>
      <c r="AC143" s="639"/>
      <c r="AD143" s="618"/>
      <c r="AE143" s="625"/>
      <c r="AF143" s="639"/>
      <c r="AG143" s="618"/>
      <c r="AH143" s="625"/>
      <c r="AI143" s="639"/>
      <c r="AJ143" s="618"/>
      <c r="AK143" s="625"/>
      <c r="AL143" s="639"/>
      <c r="AM143" s="618"/>
      <c r="AN143" s="625"/>
      <c r="AO143" s="639"/>
      <c r="AP143" s="41"/>
      <c r="AQ143" s="41"/>
      <c r="AR143" s="41"/>
      <c r="AS143" s="41"/>
      <c r="AT143" s="41"/>
      <c r="AU143" s="41"/>
      <c r="AV143" s="41"/>
      <c r="AW143" s="41"/>
      <c r="AX143" s="41"/>
      <c r="AY143" s="41"/>
      <c r="AZ143" s="41"/>
      <c r="BA143" s="41"/>
      <c r="BB143" s="41"/>
      <c r="BC143" s="41"/>
      <c r="BD143" s="41"/>
      <c r="BE143" s="41"/>
      <c r="BF143" s="41"/>
      <c r="BG143" s="41"/>
      <c r="BH143" s="41"/>
      <c r="BI143" s="41"/>
    </row>
    <row r="144" spans="1:61" ht="15.75" customHeight="1">
      <c r="A144" s="39" t="str">
        <f t="shared" si="1"/>
        <v>Véhicules usagésServices extérieurs</v>
      </c>
      <c r="B144" s="644" t="s">
        <v>130</v>
      </c>
      <c r="C144" s="646"/>
      <c r="D144" s="647"/>
      <c r="E144" s="648"/>
      <c r="F144" s="646"/>
      <c r="G144" s="647"/>
      <c r="H144" s="649"/>
      <c r="I144" s="646"/>
      <c r="J144" s="647"/>
      <c r="K144" s="649"/>
      <c r="L144" s="646"/>
      <c r="M144" s="647"/>
      <c r="N144" s="649"/>
      <c r="O144" s="646"/>
      <c r="P144" s="647"/>
      <c r="Q144" s="649"/>
      <c r="R144" s="646"/>
      <c r="S144" s="647"/>
      <c r="T144" s="649"/>
      <c r="U144" s="646"/>
      <c r="V144" s="647"/>
      <c r="W144" s="649"/>
      <c r="X144" s="646"/>
      <c r="Y144" s="647"/>
      <c r="Z144" s="649"/>
      <c r="AA144" s="646"/>
      <c r="AB144" s="647"/>
      <c r="AC144" s="649"/>
      <c r="AD144" s="646"/>
      <c r="AE144" s="647"/>
      <c r="AF144" s="649"/>
      <c r="AG144" s="646"/>
      <c r="AH144" s="647"/>
      <c r="AI144" s="649"/>
      <c r="AJ144" s="646"/>
      <c r="AK144" s="647"/>
      <c r="AL144" s="649"/>
      <c r="AM144" s="646"/>
      <c r="AN144" s="647"/>
      <c r="AO144" s="649"/>
      <c r="AP144" s="41"/>
      <c r="AQ144" s="41"/>
      <c r="AR144" s="41"/>
      <c r="AS144" s="41"/>
      <c r="AT144" s="41"/>
      <c r="AU144" s="41"/>
      <c r="AV144" s="41"/>
      <c r="AW144" s="41"/>
      <c r="AX144" s="41"/>
      <c r="AY144" s="41"/>
      <c r="AZ144" s="41"/>
      <c r="BA144" s="41"/>
      <c r="BB144" s="41"/>
      <c r="BC144" s="41"/>
      <c r="BD144" s="41"/>
      <c r="BE144" s="41"/>
      <c r="BF144" s="41"/>
      <c r="BG144" s="41"/>
      <c r="BH144" s="41"/>
      <c r="BI144" s="41"/>
    </row>
    <row r="145" spans="1:61" ht="15.75" customHeight="1">
      <c r="A145" s="39" t="str">
        <f t="shared" si="1"/>
        <v>Véhicules usagésFournitures autres</v>
      </c>
      <c r="B145" s="618" t="s">
        <v>131</v>
      </c>
      <c r="C145" s="618"/>
      <c r="D145" s="625"/>
      <c r="E145" s="626"/>
      <c r="F145" s="618"/>
      <c r="G145" s="625"/>
      <c r="H145" s="639"/>
      <c r="I145" s="618"/>
      <c r="J145" s="625"/>
      <c r="K145" s="639"/>
      <c r="L145" s="618"/>
      <c r="M145" s="625"/>
      <c r="N145" s="639"/>
      <c r="O145" s="618"/>
      <c r="P145" s="625"/>
      <c r="Q145" s="639"/>
      <c r="R145" s="618"/>
      <c r="S145" s="625"/>
      <c r="T145" s="639"/>
      <c r="U145" s="618"/>
      <c r="V145" s="625"/>
      <c r="W145" s="639"/>
      <c r="X145" s="618"/>
      <c r="Y145" s="625"/>
      <c r="Z145" s="639"/>
      <c r="AA145" s="618"/>
      <c r="AB145" s="625"/>
      <c r="AC145" s="639"/>
      <c r="AD145" s="618"/>
      <c r="AE145" s="625"/>
      <c r="AF145" s="639"/>
      <c r="AG145" s="618"/>
      <c r="AH145" s="625"/>
      <c r="AI145" s="639"/>
      <c r="AJ145" s="618"/>
      <c r="AK145" s="625"/>
      <c r="AL145" s="639"/>
      <c r="AM145" s="618"/>
      <c r="AN145" s="625"/>
      <c r="AO145" s="639"/>
      <c r="AP145" s="41"/>
      <c r="AQ145" s="41"/>
      <c r="AR145" s="41"/>
      <c r="AS145" s="41"/>
      <c r="AT145" s="41"/>
      <c r="AU145" s="41"/>
      <c r="AV145" s="41"/>
      <c r="AW145" s="41"/>
      <c r="AX145" s="41"/>
      <c r="AY145" s="41"/>
      <c r="AZ145" s="41"/>
      <c r="BA145" s="41"/>
      <c r="BB145" s="41"/>
      <c r="BC145" s="41"/>
      <c r="BD145" s="41"/>
      <c r="BE145" s="41"/>
      <c r="BF145" s="41"/>
      <c r="BG145" s="41"/>
      <c r="BH145" s="41"/>
      <c r="BI145" s="41"/>
    </row>
    <row r="146" spans="1:61" ht="15.75" customHeight="1">
      <c r="A146" s="39" t="str">
        <f t="shared" si="1"/>
        <v>Véhicules usagésUniformes</v>
      </c>
      <c r="B146" s="618" t="s">
        <v>132</v>
      </c>
      <c r="C146" s="618"/>
      <c r="D146" s="625"/>
      <c r="E146" s="626"/>
      <c r="F146" s="618"/>
      <c r="G146" s="625"/>
      <c r="H146" s="639"/>
      <c r="I146" s="618"/>
      <c r="J146" s="625"/>
      <c r="K146" s="639"/>
      <c r="L146" s="618"/>
      <c r="M146" s="625"/>
      <c r="N146" s="639"/>
      <c r="O146" s="618"/>
      <c r="P146" s="625"/>
      <c r="Q146" s="639"/>
      <c r="R146" s="618"/>
      <c r="S146" s="625"/>
      <c r="T146" s="639"/>
      <c r="U146" s="618"/>
      <c r="V146" s="625"/>
      <c r="W146" s="639"/>
      <c r="X146" s="618"/>
      <c r="Y146" s="625"/>
      <c r="Z146" s="639"/>
      <c r="AA146" s="618"/>
      <c r="AB146" s="625"/>
      <c r="AC146" s="639"/>
      <c r="AD146" s="618"/>
      <c r="AE146" s="625"/>
      <c r="AF146" s="639"/>
      <c r="AG146" s="618"/>
      <c r="AH146" s="625"/>
      <c r="AI146" s="639"/>
      <c r="AJ146" s="618"/>
      <c r="AK146" s="625"/>
      <c r="AL146" s="639"/>
      <c r="AM146" s="618"/>
      <c r="AN146" s="625"/>
      <c r="AO146" s="639"/>
      <c r="AP146" s="41"/>
      <c r="AQ146" s="41"/>
      <c r="AR146" s="41"/>
      <c r="AS146" s="41"/>
      <c r="AT146" s="41"/>
      <c r="AU146" s="41"/>
      <c r="AV146" s="41"/>
      <c r="AW146" s="41"/>
      <c r="AX146" s="41"/>
      <c r="AY146" s="41"/>
      <c r="AZ146" s="41"/>
      <c r="BA146" s="41"/>
      <c r="BB146" s="41"/>
      <c r="BC146" s="41"/>
      <c r="BD146" s="41"/>
      <c r="BE146" s="41"/>
      <c r="BF146" s="41"/>
      <c r="BG146" s="41"/>
      <c r="BH146" s="41"/>
      <c r="BI146" s="41"/>
    </row>
    <row r="147" spans="1:61" ht="15.75" customHeight="1">
      <c r="A147" s="39" t="str">
        <f t="shared" si="1"/>
        <v>Véhicules usagésPapeterie</v>
      </c>
      <c r="B147" s="618" t="s">
        <v>133</v>
      </c>
      <c r="C147" s="618"/>
      <c r="D147" s="625"/>
      <c r="E147" s="626"/>
      <c r="F147" s="618"/>
      <c r="G147" s="625"/>
      <c r="H147" s="639"/>
      <c r="I147" s="618"/>
      <c r="J147" s="625"/>
      <c r="K147" s="639"/>
      <c r="L147" s="618"/>
      <c r="M147" s="625"/>
      <c r="N147" s="639"/>
      <c r="O147" s="618"/>
      <c r="P147" s="625"/>
      <c r="Q147" s="639"/>
      <c r="R147" s="618"/>
      <c r="S147" s="625"/>
      <c r="T147" s="639"/>
      <c r="U147" s="618"/>
      <c r="V147" s="625"/>
      <c r="W147" s="639"/>
      <c r="X147" s="618"/>
      <c r="Y147" s="625"/>
      <c r="Z147" s="639"/>
      <c r="AA147" s="618"/>
      <c r="AB147" s="625"/>
      <c r="AC147" s="639"/>
      <c r="AD147" s="618"/>
      <c r="AE147" s="625"/>
      <c r="AF147" s="639"/>
      <c r="AG147" s="618"/>
      <c r="AH147" s="625"/>
      <c r="AI147" s="639"/>
      <c r="AJ147" s="618"/>
      <c r="AK147" s="625"/>
      <c r="AL147" s="639"/>
      <c r="AM147" s="618"/>
      <c r="AN147" s="625"/>
      <c r="AO147" s="639"/>
      <c r="AP147" s="41"/>
      <c r="AQ147" s="41"/>
      <c r="AR147" s="41"/>
      <c r="AS147" s="41"/>
      <c r="AT147" s="41"/>
      <c r="AU147" s="41"/>
      <c r="AV147" s="41"/>
      <c r="AW147" s="41"/>
      <c r="AX147" s="41"/>
      <c r="AY147" s="41"/>
      <c r="AZ147" s="41"/>
      <c r="BA147" s="41"/>
      <c r="BB147" s="41"/>
      <c r="BC147" s="41"/>
      <c r="BD147" s="41"/>
      <c r="BE147" s="41"/>
      <c r="BF147" s="41"/>
      <c r="BG147" s="41"/>
      <c r="BH147" s="41"/>
      <c r="BI147" s="41"/>
    </row>
    <row r="148" spans="1:61" ht="15.75" customHeight="1">
      <c r="A148" s="39" t="str">
        <f t="shared" si="1"/>
        <v>Véhicules usagésTéléphone</v>
      </c>
      <c r="B148" s="618" t="s">
        <v>134</v>
      </c>
      <c r="C148" s="618"/>
      <c r="D148" s="625"/>
      <c r="E148" s="626"/>
      <c r="F148" s="618"/>
      <c r="G148" s="625"/>
      <c r="H148" s="639"/>
      <c r="I148" s="618"/>
      <c r="J148" s="625"/>
      <c r="K148" s="639"/>
      <c r="L148" s="618"/>
      <c r="M148" s="625"/>
      <c r="N148" s="639"/>
      <c r="O148" s="618"/>
      <c r="P148" s="625"/>
      <c r="Q148" s="639"/>
      <c r="R148" s="618"/>
      <c r="S148" s="625"/>
      <c r="T148" s="639"/>
      <c r="U148" s="618"/>
      <c r="V148" s="625"/>
      <c r="W148" s="639"/>
      <c r="X148" s="618"/>
      <c r="Y148" s="625"/>
      <c r="Z148" s="639"/>
      <c r="AA148" s="618"/>
      <c r="AB148" s="625"/>
      <c r="AC148" s="639"/>
      <c r="AD148" s="618"/>
      <c r="AE148" s="625"/>
      <c r="AF148" s="639"/>
      <c r="AG148" s="618"/>
      <c r="AH148" s="625"/>
      <c r="AI148" s="639"/>
      <c r="AJ148" s="618"/>
      <c r="AK148" s="625"/>
      <c r="AL148" s="639"/>
      <c r="AM148" s="618"/>
      <c r="AN148" s="625"/>
      <c r="AO148" s="639"/>
      <c r="AP148" s="41"/>
      <c r="AQ148" s="41"/>
      <c r="AR148" s="41"/>
      <c r="AS148" s="41"/>
      <c r="AT148" s="41"/>
      <c r="AU148" s="41"/>
      <c r="AV148" s="41"/>
      <c r="AW148" s="41"/>
      <c r="AX148" s="41"/>
      <c r="AY148" s="41"/>
      <c r="AZ148" s="41"/>
      <c r="BA148" s="41"/>
      <c r="BB148" s="41"/>
      <c r="BC148" s="41"/>
      <c r="BD148" s="41"/>
      <c r="BE148" s="41"/>
      <c r="BF148" s="41"/>
      <c r="BG148" s="41"/>
      <c r="BH148" s="41"/>
      <c r="BI148" s="41"/>
    </row>
    <row r="149" spans="1:61" ht="15.75" customHeight="1">
      <c r="A149" s="39" t="str">
        <f t="shared" si="1"/>
        <v>Véhicules usagésFrais postaux</v>
      </c>
      <c r="B149" s="618" t="s">
        <v>135</v>
      </c>
      <c r="C149" s="618"/>
      <c r="D149" s="625"/>
      <c r="E149" s="626"/>
      <c r="F149" s="618"/>
      <c r="G149" s="625"/>
      <c r="H149" s="639"/>
      <c r="I149" s="618"/>
      <c r="J149" s="625"/>
      <c r="K149" s="639"/>
      <c r="L149" s="618"/>
      <c r="M149" s="625"/>
      <c r="N149" s="639"/>
      <c r="O149" s="618"/>
      <c r="P149" s="625"/>
      <c r="Q149" s="639"/>
      <c r="R149" s="618"/>
      <c r="S149" s="625"/>
      <c r="T149" s="639"/>
      <c r="U149" s="618"/>
      <c r="V149" s="625"/>
      <c r="W149" s="639"/>
      <c r="X149" s="618"/>
      <c r="Y149" s="625"/>
      <c r="Z149" s="639"/>
      <c r="AA149" s="618"/>
      <c r="AB149" s="625"/>
      <c r="AC149" s="639"/>
      <c r="AD149" s="618"/>
      <c r="AE149" s="625"/>
      <c r="AF149" s="639"/>
      <c r="AG149" s="618"/>
      <c r="AH149" s="625"/>
      <c r="AI149" s="639"/>
      <c r="AJ149" s="618"/>
      <c r="AK149" s="625"/>
      <c r="AL149" s="639"/>
      <c r="AM149" s="618"/>
      <c r="AN149" s="625"/>
      <c r="AO149" s="639"/>
      <c r="AP149" s="41"/>
      <c r="AQ149" s="41"/>
      <c r="AR149" s="41"/>
      <c r="AS149" s="41"/>
      <c r="AT149" s="41"/>
      <c r="AU149" s="41"/>
      <c r="AV149" s="41"/>
      <c r="AW149" s="41"/>
      <c r="AX149" s="41"/>
      <c r="AY149" s="41"/>
      <c r="AZ149" s="41"/>
      <c r="BA149" s="41"/>
      <c r="BB149" s="41"/>
      <c r="BC149" s="41"/>
      <c r="BD149" s="41"/>
      <c r="BE149" s="41"/>
      <c r="BF149" s="41"/>
      <c r="BG149" s="41"/>
      <c r="BH149" s="41"/>
      <c r="BI149" s="41"/>
    </row>
    <row r="150" spans="1:61" ht="15.75" customHeight="1">
      <c r="A150" s="39" t="str">
        <f t="shared" si="1"/>
        <v>Véhicules usagésDivers</v>
      </c>
      <c r="B150" s="618" t="s">
        <v>136</v>
      </c>
      <c r="C150" s="618"/>
      <c r="D150" s="625"/>
      <c r="E150" s="626"/>
      <c r="F150" s="618"/>
      <c r="G150" s="625"/>
      <c r="H150" s="639"/>
      <c r="I150" s="618"/>
      <c r="J150" s="625"/>
      <c r="K150" s="639"/>
      <c r="L150" s="618"/>
      <c r="M150" s="625"/>
      <c r="N150" s="639"/>
      <c r="O150" s="618"/>
      <c r="P150" s="625"/>
      <c r="Q150" s="639"/>
      <c r="R150" s="618"/>
      <c r="S150" s="625"/>
      <c r="T150" s="639"/>
      <c r="U150" s="618"/>
      <c r="V150" s="625"/>
      <c r="W150" s="639"/>
      <c r="X150" s="618"/>
      <c r="Y150" s="625"/>
      <c r="Z150" s="639"/>
      <c r="AA150" s="618"/>
      <c r="AB150" s="625"/>
      <c r="AC150" s="639"/>
      <c r="AD150" s="618"/>
      <c r="AE150" s="625"/>
      <c r="AF150" s="639"/>
      <c r="AG150" s="618"/>
      <c r="AH150" s="625"/>
      <c r="AI150" s="639"/>
      <c r="AJ150" s="618"/>
      <c r="AK150" s="625"/>
      <c r="AL150" s="639"/>
      <c r="AM150" s="618"/>
      <c r="AN150" s="625"/>
      <c r="AO150" s="639"/>
      <c r="AP150" s="41"/>
      <c r="AQ150" s="41"/>
      <c r="AR150" s="41"/>
      <c r="AS150" s="41"/>
      <c r="AT150" s="41"/>
      <c r="AU150" s="41"/>
      <c r="AV150" s="41"/>
      <c r="AW150" s="41"/>
      <c r="AX150" s="41"/>
      <c r="AY150" s="41"/>
      <c r="AZ150" s="41"/>
      <c r="BA150" s="41"/>
      <c r="BB150" s="41"/>
      <c r="BC150" s="41"/>
      <c r="BD150" s="41"/>
      <c r="BE150" s="41"/>
      <c r="BF150" s="41"/>
      <c r="BG150" s="41"/>
      <c r="BH150" s="41"/>
      <c r="BI150" s="41"/>
    </row>
    <row r="151" spans="1:61" ht="15.75" customHeight="1">
      <c r="A151" s="39" t="str">
        <f t="shared" si="1"/>
        <v>Véhicules usagésFormation</v>
      </c>
      <c r="B151" s="618" t="s">
        <v>137</v>
      </c>
      <c r="C151" s="618"/>
      <c r="D151" s="625"/>
      <c r="E151" s="626"/>
      <c r="F151" s="618"/>
      <c r="G151" s="625"/>
      <c r="H151" s="639"/>
      <c r="I151" s="618"/>
      <c r="J151" s="625"/>
      <c r="K151" s="639"/>
      <c r="L151" s="618"/>
      <c r="M151" s="625"/>
      <c r="N151" s="639"/>
      <c r="O151" s="618"/>
      <c r="P151" s="625"/>
      <c r="Q151" s="639"/>
      <c r="R151" s="618"/>
      <c r="S151" s="625"/>
      <c r="T151" s="639"/>
      <c r="U151" s="618"/>
      <c r="V151" s="625"/>
      <c r="W151" s="639"/>
      <c r="X151" s="618"/>
      <c r="Y151" s="625"/>
      <c r="Z151" s="639"/>
      <c r="AA151" s="618"/>
      <c r="AB151" s="625"/>
      <c r="AC151" s="639"/>
      <c r="AD151" s="618"/>
      <c r="AE151" s="625"/>
      <c r="AF151" s="639"/>
      <c r="AG151" s="618"/>
      <c r="AH151" s="625"/>
      <c r="AI151" s="639"/>
      <c r="AJ151" s="618"/>
      <c r="AK151" s="625"/>
      <c r="AL151" s="639"/>
      <c r="AM151" s="618"/>
      <c r="AN151" s="625"/>
      <c r="AO151" s="639"/>
      <c r="AP151" s="41"/>
      <c r="AQ151" s="41"/>
      <c r="AR151" s="41"/>
      <c r="AS151" s="41"/>
      <c r="AT151" s="41"/>
      <c r="AU151" s="41"/>
      <c r="AV151" s="41"/>
      <c r="AW151" s="41"/>
      <c r="AX151" s="41"/>
      <c r="AY151" s="41"/>
      <c r="AZ151" s="41"/>
      <c r="BA151" s="41"/>
      <c r="BB151" s="41"/>
      <c r="BC151" s="41"/>
      <c r="BD151" s="41"/>
      <c r="BE151" s="41"/>
      <c r="BF151" s="41"/>
      <c r="BG151" s="41"/>
      <c r="BH151" s="41"/>
      <c r="BI151" s="41"/>
    </row>
    <row r="152" spans="1:61" ht="15.75" customHeight="1">
      <c r="A152" s="39" t="str">
        <f t="shared" si="1"/>
        <v>Véhicules usagésFrais bancaires</v>
      </c>
      <c r="B152" s="618" t="s">
        <v>138</v>
      </c>
      <c r="C152" s="618"/>
      <c r="D152" s="625"/>
      <c r="E152" s="626"/>
      <c r="F152" s="618"/>
      <c r="G152" s="625"/>
      <c r="H152" s="639"/>
      <c r="I152" s="618"/>
      <c r="J152" s="625"/>
      <c r="K152" s="639"/>
      <c r="L152" s="618"/>
      <c r="M152" s="625"/>
      <c r="N152" s="639"/>
      <c r="O152" s="618"/>
      <c r="P152" s="625"/>
      <c r="Q152" s="639"/>
      <c r="R152" s="618"/>
      <c r="S152" s="625"/>
      <c r="T152" s="639"/>
      <c r="U152" s="618"/>
      <c r="V152" s="625"/>
      <c r="W152" s="639"/>
      <c r="X152" s="618"/>
      <c r="Y152" s="625"/>
      <c r="Z152" s="639"/>
      <c r="AA152" s="618"/>
      <c r="AB152" s="625"/>
      <c r="AC152" s="639"/>
      <c r="AD152" s="618"/>
      <c r="AE152" s="625"/>
      <c r="AF152" s="639"/>
      <c r="AG152" s="618"/>
      <c r="AH152" s="625"/>
      <c r="AI152" s="639"/>
      <c r="AJ152" s="618"/>
      <c r="AK152" s="625"/>
      <c r="AL152" s="639"/>
      <c r="AM152" s="618"/>
      <c r="AN152" s="625"/>
      <c r="AO152" s="639"/>
      <c r="AP152" s="41"/>
      <c r="AQ152" s="41"/>
      <c r="AR152" s="41"/>
      <c r="AS152" s="41"/>
      <c r="AT152" s="41"/>
      <c r="AU152" s="41"/>
      <c r="AV152" s="41"/>
      <c r="AW152" s="41"/>
      <c r="AX152" s="41"/>
      <c r="AY152" s="41"/>
      <c r="AZ152" s="41"/>
      <c r="BA152" s="41"/>
      <c r="BB152" s="41"/>
      <c r="BC152" s="41"/>
      <c r="BD152" s="41"/>
      <c r="BE152" s="41"/>
      <c r="BF152" s="41"/>
      <c r="BG152" s="41"/>
      <c r="BH152" s="41"/>
      <c r="BI152" s="41"/>
    </row>
    <row r="153" spans="1:61" ht="15.75" customHeight="1">
      <c r="A153" s="39" t="str">
        <f t="shared" si="1"/>
        <v>Véhicules usagés[...]</v>
      </c>
      <c r="B153" s="618" t="s">
        <v>55</v>
      </c>
      <c r="C153" s="618"/>
      <c r="D153" s="625"/>
      <c r="E153" s="626"/>
      <c r="F153" s="618"/>
      <c r="G153" s="625"/>
      <c r="H153" s="626"/>
      <c r="I153" s="618"/>
      <c r="J153" s="625"/>
      <c r="K153" s="626"/>
      <c r="L153" s="618"/>
      <c r="M153" s="625"/>
      <c r="N153" s="626"/>
      <c r="O153" s="618"/>
      <c r="P153" s="625"/>
      <c r="Q153" s="626"/>
      <c r="R153" s="618"/>
      <c r="S153" s="625"/>
      <c r="T153" s="626"/>
      <c r="U153" s="618"/>
      <c r="V153" s="625"/>
      <c r="W153" s="626"/>
      <c r="X153" s="618"/>
      <c r="Y153" s="625"/>
      <c r="Z153" s="626"/>
      <c r="AA153" s="618"/>
      <c r="AB153" s="625"/>
      <c r="AC153" s="626"/>
      <c r="AD153" s="618"/>
      <c r="AE153" s="625"/>
      <c r="AF153" s="626"/>
      <c r="AG153" s="618"/>
      <c r="AH153" s="625"/>
      <c r="AI153" s="626"/>
      <c r="AJ153" s="618"/>
      <c r="AK153" s="625"/>
      <c r="AL153" s="626"/>
      <c r="AM153" s="618"/>
      <c r="AN153" s="625"/>
      <c r="AO153" s="626"/>
      <c r="AP153" s="41"/>
      <c r="AQ153" s="41"/>
      <c r="AR153" s="41"/>
      <c r="AS153" s="41"/>
      <c r="AT153" s="41"/>
      <c r="AU153" s="41"/>
      <c r="AV153" s="41"/>
      <c r="AW153" s="41"/>
      <c r="AX153" s="41"/>
      <c r="AY153" s="41"/>
      <c r="AZ153" s="41"/>
      <c r="BA153" s="41"/>
      <c r="BB153" s="41"/>
      <c r="BC153" s="41"/>
      <c r="BD153" s="41"/>
      <c r="BE153" s="41"/>
      <c r="BF153" s="41"/>
      <c r="BG153" s="41"/>
      <c r="BH153" s="41"/>
      <c r="BI153" s="41"/>
    </row>
    <row r="154" spans="1:61" ht="15.75" customHeight="1">
      <c r="A154" s="39" t="str">
        <f t="shared" si="1"/>
        <v>Véhicules usagés[...]</v>
      </c>
      <c r="B154" s="618" t="s">
        <v>55</v>
      </c>
      <c r="C154" s="618"/>
      <c r="D154" s="625"/>
      <c r="E154" s="626"/>
      <c r="F154" s="618"/>
      <c r="G154" s="625"/>
      <c r="H154" s="626"/>
      <c r="I154" s="618"/>
      <c r="J154" s="625"/>
      <c r="K154" s="626"/>
      <c r="L154" s="618"/>
      <c r="M154" s="625"/>
      <c r="N154" s="626"/>
      <c r="O154" s="618"/>
      <c r="P154" s="625"/>
      <c r="Q154" s="626"/>
      <c r="R154" s="618"/>
      <c r="S154" s="625"/>
      <c r="T154" s="626"/>
      <c r="U154" s="618"/>
      <c r="V154" s="625"/>
      <c r="W154" s="626"/>
      <c r="X154" s="618"/>
      <c r="Y154" s="625"/>
      <c r="Z154" s="626"/>
      <c r="AA154" s="618"/>
      <c r="AB154" s="625"/>
      <c r="AC154" s="626"/>
      <c r="AD154" s="618"/>
      <c r="AE154" s="625"/>
      <c r="AF154" s="626"/>
      <c r="AG154" s="618"/>
      <c r="AH154" s="625"/>
      <c r="AI154" s="626"/>
      <c r="AJ154" s="618"/>
      <c r="AK154" s="625"/>
      <c r="AL154" s="626"/>
      <c r="AM154" s="618"/>
      <c r="AN154" s="625"/>
      <c r="AO154" s="626"/>
      <c r="AP154" s="41"/>
      <c r="AQ154" s="41"/>
      <c r="AR154" s="41"/>
      <c r="AS154" s="41"/>
      <c r="AT154" s="41"/>
      <c r="AU154" s="41"/>
      <c r="AV154" s="41"/>
      <c r="AW154" s="41"/>
      <c r="AX154" s="41"/>
      <c r="AY154" s="41"/>
      <c r="AZ154" s="41"/>
      <c r="BA154" s="41"/>
      <c r="BB154" s="41"/>
      <c r="BC154" s="41"/>
      <c r="BD154" s="41"/>
      <c r="BE154" s="41"/>
      <c r="BF154" s="41"/>
      <c r="BG154" s="41"/>
      <c r="BH154" s="41"/>
      <c r="BI154" s="41"/>
    </row>
    <row r="155" spans="1:61" ht="15.75" customHeight="1">
      <c r="A155" s="39" t="str">
        <f t="shared" si="1"/>
        <v>Véhicules usagés[...]</v>
      </c>
      <c r="B155" s="618" t="s">
        <v>55</v>
      </c>
      <c r="C155" s="644"/>
      <c r="D155" s="645"/>
      <c r="E155" s="626"/>
      <c r="F155" s="644"/>
      <c r="G155" s="645"/>
      <c r="H155" s="626"/>
      <c r="I155" s="644"/>
      <c r="J155" s="645"/>
      <c r="K155" s="626"/>
      <c r="L155" s="644"/>
      <c r="M155" s="645"/>
      <c r="N155" s="626"/>
      <c r="O155" s="644"/>
      <c r="P155" s="645"/>
      <c r="Q155" s="626"/>
      <c r="R155" s="644"/>
      <c r="S155" s="645"/>
      <c r="T155" s="626"/>
      <c r="U155" s="644"/>
      <c r="V155" s="645"/>
      <c r="W155" s="626"/>
      <c r="X155" s="644"/>
      <c r="Y155" s="645"/>
      <c r="Z155" s="626"/>
      <c r="AA155" s="644"/>
      <c r="AB155" s="645"/>
      <c r="AC155" s="626"/>
      <c r="AD155" s="644"/>
      <c r="AE155" s="645"/>
      <c r="AF155" s="626"/>
      <c r="AG155" s="644"/>
      <c r="AH155" s="645"/>
      <c r="AI155" s="626"/>
      <c r="AJ155" s="644"/>
      <c r="AK155" s="645"/>
      <c r="AL155" s="626"/>
      <c r="AM155" s="644"/>
      <c r="AN155" s="645"/>
      <c r="AO155" s="626"/>
      <c r="AP155" s="41"/>
      <c r="AQ155" s="41"/>
      <c r="AR155" s="41"/>
      <c r="AS155" s="41"/>
      <c r="AT155" s="41"/>
      <c r="AU155" s="41"/>
      <c r="AV155" s="41"/>
      <c r="AW155" s="41"/>
      <c r="AX155" s="41"/>
      <c r="AY155" s="41"/>
      <c r="AZ155" s="41"/>
      <c r="BA155" s="41"/>
      <c r="BB155" s="41"/>
      <c r="BC155" s="41"/>
      <c r="BD155" s="41"/>
      <c r="BE155" s="41"/>
      <c r="BF155" s="41"/>
      <c r="BG155" s="41"/>
      <c r="BH155" s="41"/>
      <c r="BI155" s="41"/>
    </row>
    <row r="156" spans="1:61" ht="15.75" customHeight="1">
      <c r="A156" s="39" t="str">
        <f t="shared" si="1"/>
        <v>Véhicules usagésTOTAL SEMI-FIXES</v>
      </c>
      <c r="B156" s="902" t="s">
        <v>139</v>
      </c>
      <c r="C156" s="903"/>
      <c r="D156" s="904"/>
      <c r="E156" s="905"/>
      <c r="F156" s="903"/>
      <c r="G156" s="904"/>
      <c r="H156" s="905"/>
      <c r="I156" s="903"/>
      <c r="J156" s="904"/>
      <c r="K156" s="905"/>
      <c r="L156" s="903"/>
      <c r="M156" s="904"/>
      <c r="N156" s="905"/>
      <c r="O156" s="903"/>
      <c r="P156" s="904"/>
      <c r="Q156" s="905"/>
      <c r="R156" s="903"/>
      <c r="S156" s="904"/>
      <c r="T156" s="905"/>
      <c r="U156" s="903"/>
      <c r="V156" s="904"/>
      <c r="W156" s="905"/>
      <c r="X156" s="903"/>
      <c r="Y156" s="904"/>
      <c r="Z156" s="905"/>
      <c r="AA156" s="903"/>
      <c r="AB156" s="904"/>
      <c r="AC156" s="905"/>
      <c r="AD156" s="903"/>
      <c r="AE156" s="904"/>
      <c r="AF156" s="905"/>
      <c r="AG156" s="903"/>
      <c r="AH156" s="904"/>
      <c r="AI156" s="905"/>
      <c r="AJ156" s="903"/>
      <c r="AK156" s="904"/>
      <c r="AL156" s="905"/>
      <c r="AM156" s="903"/>
      <c r="AN156" s="904"/>
      <c r="AO156" s="905"/>
      <c r="AP156" s="41"/>
      <c r="AQ156" s="41"/>
      <c r="AR156" s="41"/>
      <c r="AS156" s="41"/>
      <c r="AT156" s="41"/>
      <c r="AU156" s="41"/>
      <c r="AV156" s="41"/>
      <c r="AW156" s="41"/>
      <c r="AX156" s="41"/>
      <c r="AY156" s="41"/>
      <c r="AZ156" s="41"/>
      <c r="BA156" s="41"/>
      <c r="BB156" s="41"/>
      <c r="BC156" s="41"/>
      <c r="BD156" s="41"/>
      <c r="BE156" s="41"/>
      <c r="BF156" s="41"/>
      <c r="BG156" s="41"/>
      <c r="BH156" s="41"/>
      <c r="BI156" s="41"/>
    </row>
    <row r="157" spans="1:61" ht="15.75" customHeight="1">
      <c r="A157" s="39" t="str">
        <f t="shared" si="1"/>
        <v>Véhicules usagés</v>
      </c>
      <c r="B157" s="644"/>
      <c r="C157" s="644"/>
      <c r="D157" s="645"/>
      <c r="E157" s="642"/>
      <c r="F157" s="644"/>
      <c r="G157" s="645"/>
      <c r="H157" s="642"/>
      <c r="I157" s="644"/>
      <c r="J157" s="645"/>
      <c r="K157" s="642"/>
      <c r="L157" s="644"/>
      <c r="M157" s="645"/>
      <c r="N157" s="642"/>
      <c r="O157" s="644"/>
      <c r="P157" s="645"/>
      <c r="Q157" s="642"/>
      <c r="R157" s="644"/>
      <c r="S157" s="645"/>
      <c r="T157" s="642"/>
      <c r="U157" s="644"/>
      <c r="V157" s="645"/>
      <c r="W157" s="642"/>
      <c r="X157" s="644"/>
      <c r="Y157" s="645"/>
      <c r="Z157" s="642"/>
      <c r="AA157" s="644"/>
      <c r="AB157" s="645"/>
      <c r="AC157" s="642"/>
      <c r="AD157" s="644"/>
      <c r="AE157" s="645"/>
      <c r="AF157" s="642"/>
      <c r="AG157" s="644"/>
      <c r="AH157" s="645"/>
      <c r="AI157" s="642"/>
      <c r="AJ157" s="644"/>
      <c r="AK157" s="645"/>
      <c r="AL157" s="642"/>
      <c r="AM157" s="644"/>
      <c r="AN157" s="645"/>
      <c r="AO157" s="642"/>
      <c r="AP157" s="41"/>
      <c r="AQ157" s="41"/>
      <c r="AR157" s="41"/>
      <c r="AS157" s="41"/>
      <c r="AT157" s="41"/>
      <c r="AU157" s="41"/>
      <c r="AV157" s="41"/>
      <c r="AW157" s="41"/>
      <c r="AX157" s="41"/>
      <c r="AY157" s="41"/>
      <c r="AZ157" s="41"/>
      <c r="BA157" s="41"/>
      <c r="BB157" s="41"/>
      <c r="BC157" s="41"/>
      <c r="BD157" s="41"/>
      <c r="BE157" s="41"/>
      <c r="BF157" s="41"/>
      <c r="BG157" s="41"/>
      <c r="BH157" s="41"/>
      <c r="BI157" s="41"/>
    </row>
    <row r="158" spans="1:61" ht="15.75" customHeight="1">
      <c r="A158" s="39" t="str">
        <f t="shared" si="1"/>
        <v>Véhicules usagésTOTAL DES DÉPENSES</v>
      </c>
      <c r="B158" s="912" t="s">
        <v>140</v>
      </c>
      <c r="C158" s="903"/>
      <c r="D158" s="904"/>
      <c r="E158" s="913"/>
      <c r="F158" s="903"/>
      <c r="G158" s="904"/>
      <c r="H158" s="913"/>
      <c r="I158" s="903"/>
      <c r="J158" s="904"/>
      <c r="K158" s="913"/>
      <c r="L158" s="903"/>
      <c r="M158" s="904"/>
      <c r="N158" s="913"/>
      <c r="O158" s="903"/>
      <c r="P158" s="904"/>
      <c r="Q158" s="913"/>
      <c r="R158" s="903"/>
      <c r="S158" s="904"/>
      <c r="T158" s="913"/>
      <c r="U158" s="903"/>
      <c r="V158" s="904"/>
      <c r="W158" s="913"/>
      <c r="X158" s="903"/>
      <c r="Y158" s="904"/>
      <c r="Z158" s="913"/>
      <c r="AA158" s="903"/>
      <c r="AB158" s="904"/>
      <c r="AC158" s="913"/>
      <c r="AD158" s="903"/>
      <c r="AE158" s="904"/>
      <c r="AF158" s="913"/>
      <c r="AG158" s="903"/>
      <c r="AH158" s="904"/>
      <c r="AI158" s="913"/>
      <c r="AJ158" s="903"/>
      <c r="AK158" s="904"/>
      <c r="AL158" s="913"/>
      <c r="AM158" s="903"/>
      <c r="AN158" s="904"/>
      <c r="AO158" s="913"/>
      <c r="AP158" s="41"/>
      <c r="AQ158" s="41"/>
      <c r="AR158" s="41"/>
      <c r="AS158" s="41"/>
      <c r="AT158" s="41"/>
      <c r="AU158" s="41"/>
      <c r="AV158" s="41"/>
      <c r="AW158" s="41"/>
      <c r="AX158" s="41"/>
      <c r="AY158" s="41"/>
      <c r="AZ158" s="41"/>
      <c r="BA158" s="41"/>
      <c r="BB158" s="41"/>
      <c r="BC158" s="41"/>
      <c r="BD158" s="41"/>
      <c r="BE158" s="41"/>
      <c r="BF158" s="41"/>
      <c r="BG158" s="41"/>
      <c r="BH158" s="41"/>
      <c r="BI158" s="41"/>
    </row>
    <row r="159" spans="1:61" ht="15.75" customHeight="1">
      <c r="A159" s="39" t="str">
        <f t="shared" si="1"/>
        <v>Véhicules usagésProgramme used 1</v>
      </c>
      <c r="B159" s="618" t="s">
        <v>154</v>
      </c>
      <c r="C159" s="659"/>
      <c r="D159" s="669"/>
      <c r="E159" s="626"/>
      <c r="F159" s="659"/>
      <c r="G159" s="669"/>
      <c r="H159" s="639"/>
      <c r="I159" s="659"/>
      <c r="J159" s="669"/>
      <c r="K159" s="639"/>
      <c r="L159" s="659"/>
      <c r="M159" s="669"/>
      <c r="N159" s="639"/>
      <c r="O159" s="659"/>
      <c r="P159" s="669"/>
      <c r="Q159" s="639"/>
      <c r="R159" s="659"/>
      <c r="S159" s="669"/>
      <c r="T159" s="639"/>
      <c r="U159" s="659"/>
      <c r="V159" s="669"/>
      <c r="W159" s="639"/>
      <c r="X159" s="659"/>
      <c r="Y159" s="669"/>
      <c r="Z159" s="639"/>
      <c r="AA159" s="659"/>
      <c r="AB159" s="669"/>
      <c r="AC159" s="639"/>
      <c r="AD159" s="659"/>
      <c r="AE159" s="669"/>
      <c r="AF159" s="639"/>
      <c r="AG159" s="659"/>
      <c r="AH159" s="669"/>
      <c r="AI159" s="639"/>
      <c r="AJ159" s="659"/>
      <c r="AK159" s="669"/>
      <c r="AL159" s="639"/>
      <c r="AM159" s="659"/>
      <c r="AN159" s="669"/>
      <c r="AO159" s="639"/>
      <c r="AP159" s="41"/>
      <c r="AQ159" s="41"/>
      <c r="AR159" s="41"/>
      <c r="AS159" s="41"/>
      <c r="AT159" s="41"/>
      <c r="AU159" s="41"/>
      <c r="AV159" s="41"/>
      <c r="AW159" s="41"/>
      <c r="AX159" s="41"/>
      <c r="AY159" s="41"/>
      <c r="AZ159" s="41"/>
      <c r="BA159" s="41"/>
      <c r="BB159" s="41"/>
      <c r="BC159" s="41"/>
      <c r="BD159" s="41"/>
      <c r="BE159" s="41"/>
      <c r="BF159" s="41"/>
      <c r="BG159" s="41"/>
      <c r="BH159" s="41"/>
      <c r="BI159" s="41"/>
    </row>
    <row r="160" spans="1:61" ht="15.75" customHeight="1">
      <c r="A160" s="39" t="str">
        <f t="shared" si="1"/>
        <v>Véhicules usagésProgramme used 2</v>
      </c>
      <c r="B160" s="618" t="s">
        <v>155</v>
      </c>
      <c r="C160" s="659"/>
      <c r="D160" s="669"/>
      <c r="E160" s="626"/>
      <c r="F160" s="659"/>
      <c r="G160" s="669"/>
      <c r="H160" s="639"/>
      <c r="I160" s="659"/>
      <c r="J160" s="669"/>
      <c r="K160" s="639"/>
      <c r="L160" s="659"/>
      <c r="M160" s="669"/>
      <c r="N160" s="639"/>
      <c r="O160" s="659"/>
      <c r="P160" s="669"/>
      <c r="Q160" s="639"/>
      <c r="R160" s="659"/>
      <c r="S160" s="669"/>
      <c r="T160" s="639"/>
      <c r="U160" s="659"/>
      <c r="V160" s="669"/>
      <c r="W160" s="639"/>
      <c r="X160" s="659"/>
      <c r="Y160" s="669"/>
      <c r="Z160" s="639"/>
      <c r="AA160" s="659"/>
      <c r="AB160" s="669"/>
      <c r="AC160" s="639"/>
      <c r="AD160" s="659"/>
      <c r="AE160" s="669"/>
      <c r="AF160" s="639"/>
      <c r="AG160" s="659"/>
      <c r="AH160" s="669"/>
      <c r="AI160" s="639"/>
      <c r="AJ160" s="659"/>
      <c r="AK160" s="669"/>
      <c r="AL160" s="639"/>
      <c r="AM160" s="659"/>
      <c r="AN160" s="669"/>
      <c r="AO160" s="639"/>
      <c r="AP160" s="41"/>
      <c r="AQ160" s="41"/>
      <c r="AR160" s="41"/>
      <c r="AS160" s="41"/>
      <c r="AT160" s="41"/>
      <c r="AU160" s="41"/>
      <c r="AV160" s="41"/>
      <c r="AW160" s="41"/>
      <c r="AX160" s="41"/>
      <c r="AY160" s="41"/>
      <c r="AZ160" s="41"/>
      <c r="BA160" s="41"/>
      <c r="BB160" s="41"/>
      <c r="BC160" s="41"/>
      <c r="BD160" s="41"/>
      <c r="BE160" s="41"/>
      <c r="BF160" s="41"/>
      <c r="BG160" s="41"/>
      <c r="BH160" s="41"/>
      <c r="BI160" s="41"/>
    </row>
    <row r="161" spans="1:61" ht="15.75" customHeight="1">
      <c r="A161" s="39" t="str">
        <f t="shared" si="1"/>
        <v>Véhicules usagésProgramme used 3</v>
      </c>
      <c r="B161" s="618" t="s">
        <v>156</v>
      </c>
      <c r="C161" s="618"/>
      <c r="D161" s="625"/>
      <c r="E161" s="626"/>
      <c r="F161" s="618"/>
      <c r="G161" s="625"/>
      <c r="H161" s="639"/>
      <c r="I161" s="618"/>
      <c r="J161" s="625"/>
      <c r="K161" s="639"/>
      <c r="L161" s="618"/>
      <c r="M161" s="625"/>
      <c r="N161" s="639"/>
      <c r="O161" s="618"/>
      <c r="P161" s="625"/>
      <c r="Q161" s="639"/>
      <c r="R161" s="618"/>
      <c r="S161" s="625"/>
      <c r="T161" s="639"/>
      <c r="U161" s="618"/>
      <c r="V161" s="625"/>
      <c r="W161" s="639"/>
      <c r="X161" s="618"/>
      <c r="Y161" s="625"/>
      <c r="Z161" s="639"/>
      <c r="AA161" s="618"/>
      <c r="AB161" s="625"/>
      <c r="AC161" s="639"/>
      <c r="AD161" s="618"/>
      <c r="AE161" s="625"/>
      <c r="AF161" s="639"/>
      <c r="AG161" s="618"/>
      <c r="AH161" s="625"/>
      <c r="AI161" s="639"/>
      <c r="AJ161" s="618"/>
      <c r="AK161" s="625"/>
      <c r="AL161" s="639"/>
      <c r="AM161" s="618"/>
      <c r="AN161" s="625"/>
      <c r="AO161" s="639"/>
      <c r="AP161" s="41"/>
      <c r="AQ161" s="41"/>
      <c r="AR161" s="41"/>
      <c r="AS161" s="41"/>
      <c r="AT161" s="41"/>
      <c r="AU161" s="41"/>
      <c r="AV161" s="41"/>
      <c r="AW161" s="41"/>
      <c r="AX161" s="41"/>
      <c r="AY161" s="41"/>
      <c r="AZ161" s="41"/>
      <c r="BA161" s="41"/>
      <c r="BB161" s="41"/>
      <c r="BC161" s="41"/>
      <c r="BD161" s="41"/>
      <c r="BE161" s="41"/>
      <c r="BF161" s="41"/>
      <c r="BG161" s="41"/>
      <c r="BH161" s="41"/>
      <c r="BI161" s="41"/>
    </row>
    <row r="162" spans="1:61" ht="15.75" customHeight="1">
      <c r="A162" s="39" t="str">
        <f t="shared" si="1"/>
        <v>Véhicules usagés[...]</v>
      </c>
      <c r="B162" s="618" t="s">
        <v>55</v>
      </c>
      <c r="C162" s="618"/>
      <c r="D162" s="625"/>
      <c r="E162" s="626"/>
      <c r="F162" s="618"/>
      <c r="G162" s="625"/>
      <c r="H162" s="639"/>
      <c r="I162" s="618"/>
      <c r="J162" s="625"/>
      <c r="K162" s="639"/>
      <c r="L162" s="618"/>
      <c r="M162" s="625"/>
      <c r="N162" s="639"/>
      <c r="O162" s="618"/>
      <c r="P162" s="625"/>
      <c r="Q162" s="639"/>
      <c r="R162" s="618"/>
      <c r="S162" s="625"/>
      <c r="T162" s="639"/>
      <c r="U162" s="618"/>
      <c r="V162" s="625"/>
      <c r="W162" s="639"/>
      <c r="X162" s="618"/>
      <c r="Y162" s="625"/>
      <c r="Z162" s="639"/>
      <c r="AA162" s="618"/>
      <c r="AB162" s="625"/>
      <c r="AC162" s="639"/>
      <c r="AD162" s="618"/>
      <c r="AE162" s="625"/>
      <c r="AF162" s="639"/>
      <c r="AG162" s="618"/>
      <c r="AH162" s="625"/>
      <c r="AI162" s="639"/>
      <c r="AJ162" s="618"/>
      <c r="AK162" s="625"/>
      <c r="AL162" s="639"/>
      <c r="AM162" s="618"/>
      <c r="AN162" s="625"/>
      <c r="AO162" s="639"/>
      <c r="AP162" s="41"/>
      <c r="AQ162" s="41"/>
      <c r="AR162" s="41"/>
      <c r="AS162" s="41"/>
      <c r="AT162" s="41"/>
      <c r="AU162" s="41"/>
      <c r="AV162" s="41"/>
      <c r="AW162" s="41"/>
      <c r="AX162" s="41"/>
      <c r="AY162" s="41"/>
      <c r="AZ162" s="41"/>
      <c r="BA162" s="41"/>
      <c r="BB162" s="41"/>
      <c r="BC162" s="41"/>
      <c r="BD162" s="41"/>
      <c r="BE162" s="41"/>
      <c r="BF162" s="41"/>
      <c r="BG162" s="41"/>
      <c r="BH162" s="41"/>
      <c r="BI162" s="41"/>
    </row>
    <row r="163" spans="1:61" ht="15.75" customHeight="1">
      <c r="A163" s="39" t="str">
        <f t="shared" si="1"/>
        <v>Véhicules usagés[...]</v>
      </c>
      <c r="B163" s="618" t="s">
        <v>55</v>
      </c>
      <c r="C163" s="618"/>
      <c r="D163" s="625"/>
      <c r="E163" s="626"/>
      <c r="F163" s="618"/>
      <c r="G163" s="625"/>
      <c r="H163" s="639"/>
      <c r="I163" s="618"/>
      <c r="J163" s="625"/>
      <c r="K163" s="639"/>
      <c r="L163" s="618"/>
      <c r="M163" s="625"/>
      <c r="N163" s="639"/>
      <c r="O163" s="618"/>
      <c r="P163" s="625"/>
      <c r="Q163" s="639"/>
      <c r="R163" s="618"/>
      <c r="S163" s="625"/>
      <c r="T163" s="639"/>
      <c r="U163" s="618"/>
      <c r="V163" s="625"/>
      <c r="W163" s="639"/>
      <c r="X163" s="618"/>
      <c r="Y163" s="625"/>
      <c r="Z163" s="639"/>
      <c r="AA163" s="618"/>
      <c r="AB163" s="625"/>
      <c r="AC163" s="639"/>
      <c r="AD163" s="618"/>
      <c r="AE163" s="625"/>
      <c r="AF163" s="639"/>
      <c r="AG163" s="618"/>
      <c r="AH163" s="625"/>
      <c r="AI163" s="639"/>
      <c r="AJ163" s="618"/>
      <c r="AK163" s="625"/>
      <c r="AL163" s="639"/>
      <c r="AM163" s="618"/>
      <c r="AN163" s="625"/>
      <c r="AO163" s="639"/>
      <c r="AP163" s="41"/>
      <c r="AQ163" s="41"/>
      <c r="AR163" s="41"/>
      <c r="AS163" s="41"/>
      <c r="AT163" s="41"/>
      <c r="AU163" s="41"/>
      <c r="AV163" s="41"/>
      <c r="AW163" s="41"/>
      <c r="AX163" s="41"/>
      <c r="AY163" s="41"/>
      <c r="AZ163" s="41"/>
      <c r="BA163" s="41"/>
      <c r="BB163" s="41"/>
      <c r="BC163" s="41"/>
      <c r="BD163" s="41"/>
      <c r="BE163" s="41"/>
      <c r="BF163" s="41"/>
      <c r="BG163" s="41"/>
      <c r="BH163" s="41"/>
      <c r="BI163" s="41"/>
    </row>
    <row r="164" spans="1:61" ht="15.75" customHeight="1">
      <c r="A164" s="39" t="str">
        <f t="shared" si="1"/>
        <v>Véhicules usagés[...]</v>
      </c>
      <c r="B164" s="618" t="s">
        <v>55</v>
      </c>
      <c r="C164" s="618"/>
      <c r="D164" s="625"/>
      <c r="E164" s="626"/>
      <c r="F164" s="618"/>
      <c r="G164" s="625"/>
      <c r="H164" s="639"/>
      <c r="I164" s="618"/>
      <c r="J164" s="625"/>
      <c r="K164" s="639"/>
      <c r="L164" s="618"/>
      <c r="M164" s="625"/>
      <c r="N164" s="639"/>
      <c r="O164" s="618"/>
      <c r="P164" s="625"/>
      <c r="Q164" s="639"/>
      <c r="R164" s="618"/>
      <c r="S164" s="625"/>
      <c r="T164" s="639"/>
      <c r="U164" s="618"/>
      <c r="V164" s="625"/>
      <c r="W164" s="639"/>
      <c r="X164" s="618"/>
      <c r="Y164" s="625"/>
      <c r="Z164" s="639"/>
      <c r="AA164" s="618"/>
      <c r="AB164" s="625"/>
      <c r="AC164" s="639"/>
      <c r="AD164" s="618"/>
      <c r="AE164" s="625"/>
      <c r="AF164" s="639"/>
      <c r="AG164" s="618"/>
      <c r="AH164" s="625"/>
      <c r="AI164" s="639"/>
      <c r="AJ164" s="618"/>
      <c r="AK164" s="625"/>
      <c r="AL164" s="639"/>
      <c r="AM164" s="618"/>
      <c r="AN164" s="625"/>
      <c r="AO164" s="639"/>
      <c r="AP164" s="41"/>
      <c r="AQ164" s="41"/>
      <c r="AR164" s="41"/>
      <c r="AS164" s="41"/>
      <c r="AT164" s="41"/>
      <c r="AU164" s="41"/>
      <c r="AV164" s="41"/>
      <c r="AW164" s="41"/>
      <c r="AX164" s="41"/>
      <c r="AY164" s="41"/>
      <c r="AZ164" s="41"/>
      <c r="BA164" s="41"/>
      <c r="BB164" s="41"/>
      <c r="BC164" s="41"/>
      <c r="BD164" s="41"/>
      <c r="BE164" s="41"/>
      <c r="BF164" s="41"/>
      <c r="BG164" s="41"/>
      <c r="BH164" s="41"/>
      <c r="BI164" s="41"/>
    </row>
    <row r="165" spans="1:61" ht="15.75" customHeight="1">
      <c r="A165" s="39" t="str">
        <f t="shared" si="1"/>
        <v>Véhicules usagésFrais administration</v>
      </c>
      <c r="B165" s="644" t="s">
        <v>145</v>
      </c>
      <c r="C165" s="644"/>
      <c r="D165" s="645"/>
      <c r="E165" s="642"/>
      <c r="F165" s="644"/>
      <c r="G165" s="645"/>
      <c r="H165" s="643"/>
      <c r="I165" s="644"/>
      <c r="J165" s="645"/>
      <c r="K165" s="643"/>
      <c r="L165" s="644"/>
      <c r="M165" s="645"/>
      <c r="N165" s="643"/>
      <c r="O165" s="644"/>
      <c r="P165" s="645"/>
      <c r="Q165" s="643"/>
      <c r="R165" s="644"/>
      <c r="S165" s="645"/>
      <c r="T165" s="643"/>
      <c r="U165" s="644"/>
      <c r="V165" s="645"/>
      <c r="W165" s="643"/>
      <c r="X165" s="644"/>
      <c r="Y165" s="645"/>
      <c r="Z165" s="643"/>
      <c r="AA165" s="644"/>
      <c r="AB165" s="645"/>
      <c r="AC165" s="643"/>
      <c r="AD165" s="644"/>
      <c r="AE165" s="645"/>
      <c r="AF165" s="643"/>
      <c r="AG165" s="644"/>
      <c r="AH165" s="645"/>
      <c r="AI165" s="643"/>
      <c r="AJ165" s="644"/>
      <c r="AK165" s="645"/>
      <c r="AL165" s="643"/>
      <c r="AM165" s="644"/>
      <c r="AN165" s="645"/>
      <c r="AO165" s="643"/>
      <c r="AP165" s="41"/>
      <c r="AQ165" s="41"/>
      <c r="AR165" s="41"/>
      <c r="AS165" s="41"/>
      <c r="AT165" s="41"/>
      <c r="AU165" s="41"/>
      <c r="AV165" s="41"/>
      <c r="AW165" s="41"/>
      <c r="AX165" s="41"/>
      <c r="AY165" s="41"/>
      <c r="AZ165" s="41"/>
      <c r="BA165" s="41"/>
      <c r="BB165" s="41"/>
      <c r="BC165" s="41"/>
      <c r="BD165" s="41"/>
      <c r="BE165" s="41"/>
      <c r="BF165" s="41"/>
      <c r="BG165" s="41"/>
      <c r="BH165" s="41"/>
      <c r="BI165" s="41"/>
    </row>
    <row r="166" spans="1:61" ht="15.75" customHeight="1">
      <c r="A166" s="39" t="str">
        <f t="shared" si="1"/>
        <v>Véhicules usagésAUTRES REVENUS</v>
      </c>
      <c r="B166" s="912" t="s">
        <v>146</v>
      </c>
      <c r="C166" s="924"/>
      <c r="D166" s="925"/>
      <c r="E166" s="913"/>
      <c r="F166" s="924"/>
      <c r="G166" s="925"/>
      <c r="H166" s="913"/>
      <c r="I166" s="924"/>
      <c r="J166" s="925"/>
      <c r="K166" s="913"/>
      <c r="L166" s="924"/>
      <c r="M166" s="925"/>
      <c r="N166" s="913"/>
      <c r="O166" s="924"/>
      <c r="P166" s="925"/>
      <c r="Q166" s="913"/>
      <c r="R166" s="924"/>
      <c r="S166" s="925"/>
      <c r="T166" s="913"/>
      <c r="U166" s="924"/>
      <c r="V166" s="925"/>
      <c r="W166" s="913"/>
      <c r="X166" s="924"/>
      <c r="Y166" s="925"/>
      <c r="Z166" s="913"/>
      <c r="AA166" s="924"/>
      <c r="AB166" s="925"/>
      <c r="AC166" s="913"/>
      <c r="AD166" s="924"/>
      <c r="AE166" s="925"/>
      <c r="AF166" s="913"/>
      <c r="AG166" s="924"/>
      <c r="AH166" s="925"/>
      <c r="AI166" s="913"/>
      <c r="AJ166" s="924"/>
      <c r="AK166" s="925"/>
      <c r="AL166" s="913"/>
      <c r="AM166" s="924"/>
      <c r="AN166" s="925"/>
      <c r="AO166" s="913"/>
      <c r="AP166" s="41"/>
      <c r="AQ166" s="41"/>
      <c r="AR166" s="41"/>
      <c r="AS166" s="41"/>
      <c r="AT166" s="41"/>
      <c r="AU166" s="41"/>
      <c r="AV166" s="41"/>
      <c r="AW166" s="41"/>
      <c r="AX166" s="41"/>
      <c r="AY166" s="41"/>
      <c r="AZ166" s="41"/>
      <c r="BA166" s="41"/>
      <c r="BB166" s="41"/>
      <c r="BC166" s="41"/>
      <c r="BD166" s="41"/>
      <c r="BE166" s="41"/>
      <c r="BF166" s="41"/>
      <c r="BG166" s="41"/>
      <c r="BH166" s="41"/>
      <c r="BI166" s="41"/>
    </row>
    <row r="167" spans="1:61" ht="15.75" customHeight="1">
      <c r="A167" s="39" t="str">
        <f t="shared" si="1"/>
        <v>Véhicules usagés</v>
      </c>
      <c r="B167" s="618"/>
      <c r="C167" s="618"/>
      <c r="D167" s="625"/>
      <c r="E167" s="626"/>
      <c r="F167" s="618"/>
      <c r="G167" s="625"/>
      <c r="H167" s="626"/>
      <c r="I167" s="618"/>
      <c r="J167" s="625"/>
      <c r="K167" s="626"/>
      <c r="L167" s="618"/>
      <c r="M167" s="625"/>
      <c r="N167" s="626"/>
      <c r="O167" s="618"/>
      <c r="P167" s="625"/>
      <c r="Q167" s="626"/>
      <c r="R167" s="618"/>
      <c r="S167" s="625"/>
      <c r="T167" s="626"/>
      <c r="U167" s="618"/>
      <c r="V167" s="625"/>
      <c r="W167" s="626"/>
      <c r="X167" s="618"/>
      <c r="Y167" s="625"/>
      <c r="Z167" s="626"/>
      <c r="AA167" s="618"/>
      <c r="AB167" s="625"/>
      <c r="AC167" s="626"/>
      <c r="AD167" s="618"/>
      <c r="AE167" s="625"/>
      <c r="AF167" s="626"/>
      <c r="AG167" s="618"/>
      <c r="AH167" s="625"/>
      <c r="AI167" s="626"/>
      <c r="AJ167" s="618"/>
      <c r="AK167" s="625"/>
      <c r="AL167" s="626"/>
      <c r="AM167" s="618"/>
      <c r="AN167" s="625"/>
      <c r="AO167" s="626"/>
      <c r="AP167" s="41"/>
      <c r="AQ167" s="41"/>
      <c r="AR167" s="41"/>
      <c r="AS167" s="41"/>
      <c r="AT167" s="41"/>
      <c r="AU167" s="41"/>
      <c r="AV167" s="41"/>
      <c r="AW167" s="41"/>
      <c r="AX167" s="41"/>
      <c r="AY167" s="41"/>
      <c r="AZ167" s="41"/>
      <c r="BA167" s="41"/>
      <c r="BB167" s="41"/>
      <c r="BC167" s="41"/>
      <c r="BD167" s="41"/>
      <c r="BE167" s="41"/>
      <c r="BF167" s="41"/>
      <c r="BG167" s="41"/>
      <c r="BH167" s="41"/>
      <c r="BI167" s="41"/>
    </row>
    <row r="168" spans="1:61" ht="15.75" customHeight="1">
      <c r="A168" s="39" t="str">
        <f t="shared" si="1"/>
        <v>Véhicules usagésPROFIT DÉPARTEMENTAL</v>
      </c>
      <c r="B168" s="916" t="s">
        <v>147</v>
      </c>
      <c r="C168" s="916"/>
      <c r="D168" s="926"/>
      <c r="E168" s="919"/>
      <c r="F168" s="916"/>
      <c r="G168" s="927"/>
      <c r="H168" s="919"/>
      <c r="I168" s="916"/>
      <c r="J168" s="927"/>
      <c r="K168" s="919"/>
      <c r="L168" s="916"/>
      <c r="M168" s="927"/>
      <c r="N168" s="919"/>
      <c r="O168" s="916"/>
      <c r="P168" s="927"/>
      <c r="Q168" s="919"/>
      <c r="R168" s="916"/>
      <c r="S168" s="927"/>
      <c r="T168" s="919"/>
      <c r="U168" s="916"/>
      <c r="V168" s="927"/>
      <c r="W168" s="919"/>
      <c r="X168" s="916"/>
      <c r="Y168" s="927"/>
      <c r="Z168" s="919"/>
      <c r="AA168" s="916"/>
      <c r="AB168" s="927"/>
      <c r="AC168" s="919"/>
      <c r="AD168" s="916"/>
      <c r="AE168" s="927"/>
      <c r="AF168" s="919"/>
      <c r="AG168" s="916"/>
      <c r="AH168" s="927"/>
      <c r="AI168" s="919"/>
      <c r="AJ168" s="916"/>
      <c r="AK168" s="927"/>
      <c r="AL168" s="919"/>
      <c r="AM168" s="916"/>
      <c r="AN168" s="927"/>
      <c r="AO168" s="919"/>
      <c r="AP168" s="41"/>
      <c r="AQ168" s="41"/>
      <c r="AR168" s="41"/>
      <c r="AS168" s="41"/>
      <c r="AT168" s="41"/>
      <c r="AU168" s="41"/>
      <c r="AV168" s="41"/>
      <c r="AW168" s="41"/>
      <c r="AX168" s="41"/>
      <c r="AY168" s="41"/>
      <c r="AZ168" s="41"/>
      <c r="BA168" s="41"/>
      <c r="BB168" s="41"/>
      <c r="BC168" s="41"/>
      <c r="BD168" s="41"/>
      <c r="BE168" s="41"/>
      <c r="BF168" s="41"/>
      <c r="BG168" s="41"/>
      <c r="BH168" s="41"/>
      <c r="BI168" s="41"/>
    </row>
    <row r="169" spans="1:61" ht="15.75" customHeight="1">
      <c r="A169" s="39"/>
      <c r="B169" s="657"/>
      <c r="C169" s="657"/>
      <c r="D169" s="657"/>
      <c r="E169" s="670"/>
      <c r="F169" s="657"/>
      <c r="G169" s="657"/>
      <c r="H169" s="670"/>
      <c r="I169" s="657"/>
      <c r="J169" s="657"/>
      <c r="K169" s="670"/>
      <c r="L169" s="657"/>
      <c r="M169" s="657"/>
      <c r="N169" s="670"/>
      <c r="O169" s="657"/>
      <c r="P169" s="657"/>
      <c r="Q169" s="670"/>
      <c r="R169" s="657"/>
      <c r="S169" s="657"/>
      <c r="T169" s="670"/>
      <c r="U169" s="657"/>
      <c r="V169" s="657"/>
      <c r="W169" s="670"/>
      <c r="X169" s="657"/>
      <c r="Y169" s="657"/>
      <c r="Z169" s="670"/>
      <c r="AA169" s="657"/>
      <c r="AB169" s="657"/>
      <c r="AC169" s="670"/>
      <c r="AD169" s="657"/>
      <c r="AE169" s="657"/>
      <c r="AF169" s="670"/>
      <c r="AG169" s="657"/>
      <c r="AH169" s="657"/>
      <c r="AI169" s="670"/>
      <c r="AJ169" s="657"/>
      <c r="AK169" s="657"/>
      <c r="AL169" s="670"/>
      <c r="AM169" s="657"/>
      <c r="AN169" s="657"/>
      <c r="AO169" s="670"/>
      <c r="AP169" s="38"/>
      <c r="AQ169" s="38"/>
      <c r="AR169" s="38"/>
      <c r="AS169" s="38"/>
      <c r="AT169" s="38"/>
      <c r="AU169" s="38"/>
      <c r="AV169" s="38"/>
      <c r="AW169" s="38"/>
      <c r="AX169" s="38"/>
      <c r="AY169" s="38"/>
      <c r="AZ169" s="38"/>
      <c r="BA169" s="38"/>
      <c r="BB169" s="38"/>
      <c r="BC169" s="38"/>
      <c r="BD169" s="38"/>
      <c r="BE169" s="38"/>
      <c r="BF169" s="38"/>
      <c r="BG169" s="38"/>
      <c r="BH169" s="38"/>
      <c r="BI169" s="38"/>
    </row>
    <row r="170" spans="1:61" ht="15.75" customHeight="1">
      <c r="A170" s="39"/>
      <c r="B170" s="657"/>
      <c r="C170" s="657"/>
      <c r="D170" s="657"/>
      <c r="E170" s="657"/>
      <c r="F170" s="657"/>
      <c r="G170" s="657"/>
      <c r="H170" s="657"/>
      <c r="I170" s="657"/>
      <c r="J170" s="657"/>
      <c r="K170" s="657"/>
      <c r="L170" s="657"/>
      <c r="M170" s="657"/>
      <c r="N170" s="657"/>
      <c r="O170" s="657"/>
      <c r="P170" s="657"/>
      <c r="Q170" s="657"/>
      <c r="R170" s="657"/>
      <c r="S170" s="657"/>
      <c r="T170" s="657"/>
      <c r="U170" s="657"/>
      <c r="V170" s="657"/>
      <c r="W170" s="657"/>
      <c r="X170" s="657"/>
      <c r="Y170" s="657"/>
      <c r="Z170" s="657"/>
      <c r="AA170" s="657"/>
      <c r="AB170" s="657"/>
      <c r="AC170" s="657"/>
      <c r="AD170" s="657"/>
      <c r="AE170" s="657"/>
      <c r="AF170" s="657"/>
      <c r="AG170" s="657"/>
      <c r="AH170" s="657"/>
      <c r="AI170" s="657"/>
      <c r="AJ170" s="657"/>
      <c r="AK170" s="657"/>
      <c r="AL170" s="657"/>
      <c r="AM170" s="657"/>
      <c r="AN170" s="657"/>
      <c r="AO170" s="657"/>
      <c r="AP170" s="38"/>
      <c r="AQ170" s="38"/>
      <c r="AR170" s="38"/>
      <c r="AS170" s="38"/>
      <c r="AT170" s="38"/>
      <c r="AU170" s="38"/>
      <c r="AV170" s="38"/>
      <c r="AW170" s="38"/>
      <c r="AX170" s="38"/>
      <c r="AY170" s="38"/>
      <c r="AZ170" s="38"/>
      <c r="BA170" s="38"/>
      <c r="BB170" s="38"/>
      <c r="BC170" s="38"/>
      <c r="BD170" s="38"/>
      <c r="BE170" s="38"/>
      <c r="BF170" s="38"/>
      <c r="BG170" s="38"/>
      <c r="BH170" s="38"/>
      <c r="BI170" s="38"/>
    </row>
    <row r="171" spans="1:61" ht="15.75" customHeight="1">
      <c r="A171" s="39"/>
      <c r="B171" s="921" t="str">
        <f>B4</f>
        <v>Budget 2025</v>
      </c>
      <c r="C171" s="658" t="s">
        <v>157</v>
      </c>
      <c r="D171" s="658"/>
      <c r="E171" s="658"/>
      <c r="F171" s="658"/>
      <c r="G171" s="658"/>
      <c r="H171" s="658"/>
      <c r="I171" s="658"/>
      <c r="J171" s="658"/>
      <c r="K171" s="658"/>
      <c r="L171" s="658"/>
      <c r="M171" s="658"/>
      <c r="N171" s="658"/>
      <c r="O171" s="658"/>
      <c r="P171" s="658"/>
      <c r="Q171" s="658"/>
      <c r="R171" s="658"/>
      <c r="S171" s="658"/>
      <c r="T171" s="658"/>
      <c r="U171" s="658"/>
      <c r="V171" s="658"/>
      <c r="W171" s="658"/>
      <c r="X171" s="658"/>
      <c r="Y171" s="658"/>
      <c r="Z171" s="658"/>
      <c r="AA171" s="658"/>
      <c r="AB171" s="658"/>
      <c r="AC171" s="658"/>
      <c r="AD171" s="658"/>
      <c r="AE171" s="658"/>
      <c r="AF171" s="658"/>
      <c r="AG171" s="658"/>
      <c r="AH171" s="658"/>
      <c r="AI171" s="658"/>
      <c r="AJ171" s="658"/>
      <c r="AK171" s="658"/>
      <c r="AL171" s="658"/>
      <c r="AM171" s="658"/>
      <c r="AN171" s="658"/>
      <c r="AO171" s="658"/>
      <c r="AP171" s="36"/>
      <c r="AQ171" s="36"/>
      <c r="AR171" s="36"/>
      <c r="AS171" s="36"/>
      <c r="AT171" s="36"/>
      <c r="AU171" s="36"/>
      <c r="AV171" s="36"/>
      <c r="AW171" s="36"/>
      <c r="AX171" s="36"/>
      <c r="AY171" s="36"/>
      <c r="AZ171" s="36"/>
      <c r="BA171" s="36"/>
      <c r="BB171" s="36"/>
      <c r="BC171" s="36"/>
      <c r="BD171" s="36"/>
      <c r="BE171" s="36"/>
      <c r="BF171" s="36"/>
      <c r="BG171" s="36"/>
      <c r="BH171" s="36"/>
      <c r="BI171" s="36"/>
    </row>
    <row r="172" spans="1:61" ht="15.75" customHeight="1">
      <c r="A172" s="39"/>
      <c r="B172" s="922"/>
      <c r="C172" s="657"/>
      <c r="D172" s="657"/>
      <c r="E172" s="657"/>
      <c r="F172" s="657"/>
      <c r="G172" s="657"/>
      <c r="H172" s="657"/>
      <c r="I172" s="657"/>
      <c r="J172" s="657"/>
      <c r="K172" s="657"/>
      <c r="L172" s="657"/>
      <c r="M172" s="657"/>
      <c r="N172" s="657"/>
      <c r="O172" s="657"/>
      <c r="P172" s="657"/>
      <c r="Q172" s="657"/>
      <c r="R172" s="657"/>
      <c r="S172" s="657"/>
      <c r="T172" s="657"/>
      <c r="U172" s="657"/>
      <c r="V172" s="657"/>
      <c r="W172" s="657"/>
      <c r="X172" s="657"/>
      <c r="Y172" s="657"/>
      <c r="Z172" s="657"/>
      <c r="AA172" s="657"/>
      <c r="AB172" s="657"/>
      <c r="AC172" s="657"/>
      <c r="AD172" s="657"/>
      <c r="AE172" s="657"/>
      <c r="AF172" s="657"/>
      <c r="AG172" s="657"/>
      <c r="AH172" s="657"/>
      <c r="AI172" s="657"/>
      <c r="AJ172" s="657"/>
      <c r="AK172" s="657"/>
      <c r="AL172" s="657"/>
      <c r="AM172" s="657"/>
      <c r="AN172" s="657"/>
      <c r="AO172" s="657"/>
      <c r="AP172" s="38"/>
      <c r="AQ172" s="38"/>
      <c r="AR172" s="38"/>
      <c r="AS172" s="38"/>
      <c r="AT172" s="38"/>
      <c r="AU172" s="38"/>
      <c r="AV172" s="38"/>
      <c r="AW172" s="38"/>
      <c r="AX172" s="38"/>
      <c r="AY172" s="38"/>
      <c r="AZ172" s="38"/>
      <c r="BA172" s="38"/>
      <c r="BB172" s="38"/>
      <c r="BC172" s="38"/>
      <c r="BD172" s="38"/>
      <c r="BE172" s="38"/>
      <c r="BF172" s="38"/>
      <c r="BG172" s="38"/>
      <c r="BH172" s="38"/>
      <c r="BI172" s="38"/>
    </row>
    <row r="173" spans="1:61" ht="15.75" customHeight="1">
      <c r="A173" s="39"/>
      <c r="B173" s="785" t="s">
        <v>2</v>
      </c>
      <c r="C173" s="1043"/>
      <c r="D173" s="1044"/>
      <c r="E173" s="1045"/>
      <c r="F173" s="603"/>
      <c r="G173" s="604"/>
      <c r="H173" s="605"/>
      <c r="I173" s="603"/>
      <c r="J173" s="604"/>
      <c r="K173" s="605"/>
      <c r="L173" s="603"/>
      <c r="M173" s="604"/>
      <c r="N173" s="605"/>
      <c r="O173" s="603"/>
      <c r="P173" s="604"/>
      <c r="Q173" s="605"/>
      <c r="R173" s="603"/>
      <c r="S173" s="604"/>
      <c r="T173" s="605"/>
      <c r="U173" s="603"/>
      <c r="V173" s="604"/>
      <c r="W173" s="605"/>
      <c r="X173" s="603"/>
      <c r="Y173" s="604"/>
      <c r="Z173" s="605"/>
      <c r="AA173" s="603"/>
      <c r="AB173" s="604"/>
      <c r="AC173" s="605"/>
      <c r="AD173" s="603"/>
      <c r="AE173" s="604"/>
      <c r="AF173" s="605"/>
      <c r="AG173" s="603"/>
      <c r="AH173" s="604"/>
      <c r="AI173" s="605"/>
      <c r="AJ173" s="603"/>
      <c r="AK173" s="604"/>
      <c r="AL173" s="605"/>
      <c r="AM173" s="603"/>
      <c r="AN173" s="604"/>
      <c r="AO173" s="605"/>
      <c r="AP173" s="41"/>
      <c r="AQ173" s="41"/>
      <c r="AR173" s="41"/>
      <c r="AS173" s="41"/>
      <c r="AT173" s="41"/>
      <c r="AU173" s="41"/>
      <c r="AV173" s="41"/>
      <c r="AW173" s="41"/>
      <c r="AX173" s="41"/>
      <c r="AY173" s="41"/>
      <c r="AZ173" s="41"/>
      <c r="BA173" s="41"/>
      <c r="BB173" s="41"/>
      <c r="BC173" s="41"/>
      <c r="BD173" s="41"/>
      <c r="BE173" s="41"/>
      <c r="BF173" s="41"/>
      <c r="BG173" s="41"/>
      <c r="BH173" s="41"/>
      <c r="BI173" s="41"/>
    </row>
    <row r="174" spans="1:61" ht="15.75" customHeight="1">
      <c r="A174" s="39" t="str">
        <f t="shared" ref="A174:A220" si="2">+$C$171&amp;B174</f>
        <v>Service</v>
      </c>
      <c r="B174" s="618"/>
      <c r="C174" s="659"/>
      <c r="D174" s="636"/>
      <c r="E174" s="660"/>
      <c r="F174" s="659"/>
      <c r="G174" s="636"/>
      <c r="H174" s="660"/>
      <c r="I174" s="659"/>
      <c r="J174" s="636"/>
      <c r="K174" s="660"/>
      <c r="L174" s="659"/>
      <c r="M174" s="636"/>
      <c r="N174" s="660"/>
      <c r="O174" s="659"/>
      <c r="P174" s="636"/>
      <c r="Q174" s="660"/>
      <c r="R174" s="659"/>
      <c r="S174" s="636"/>
      <c r="T174" s="660"/>
      <c r="U174" s="659"/>
      <c r="V174" s="636"/>
      <c r="W174" s="660"/>
      <c r="X174" s="659"/>
      <c r="Y174" s="636"/>
      <c r="Z174" s="660"/>
      <c r="AA174" s="659"/>
      <c r="AB174" s="636"/>
      <c r="AC174" s="660"/>
      <c r="AD174" s="659"/>
      <c r="AE174" s="636"/>
      <c r="AF174" s="660"/>
      <c r="AG174" s="659"/>
      <c r="AH174" s="636"/>
      <c r="AI174" s="660"/>
      <c r="AJ174" s="659"/>
      <c r="AK174" s="636"/>
      <c r="AL174" s="660"/>
      <c r="AM174" s="659"/>
      <c r="AN174" s="636"/>
      <c r="AO174" s="660"/>
      <c r="AP174" s="41"/>
      <c r="AQ174" s="41"/>
      <c r="AR174" s="41"/>
      <c r="AS174" s="41"/>
      <c r="AT174" s="41"/>
      <c r="AU174" s="41"/>
      <c r="AV174" s="41"/>
      <c r="AW174" s="41"/>
      <c r="AX174" s="41"/>
      <c r="AY174" s="41"/>
      <c r="AZ174" s="41"/>
      <c r="BA174" s="41"/>
      <c r="BB174" s="41"/>
      <c r="BC174" s="41"/>
      <c r="BD174" s="41"/>
      <c r="BE174" s="41"/>
      <c r="BF174" s="41"/>
      <c r="BG174" s="41"/>
      <c r="BH174" s="41"/>
      <c r="BI174" s="41"/>
    </row>
    <row r="175" spans="1:61" ht="15.75" customHeight="1">
      <c r="A175" s="39" t="str">
        <f t="shared" si="2"/>
        <v>ServiceM/O Client</v>
      </c>
      <c r="B175" s="618" t="s">
        <v>160</v>
      </c>
      <c r="C175" s="671"/>
      <c r="D175" s="638"/>
      <c r="E175" s="626"/>
      <c r="F175" s="672"/>
      <c r="G175" s="673"/>
      <c r="H175" s="639"/>
      <c r="I175" s="672"/>
      <c r="J175" s="673"/>
      <c r="K175" s="639"/>
      <c r="L175" s="672"/>
      <c r="M175" s="673"/>
      <c r="N175" s="639"/>
      <c r="O175" s="672"/>
      <c r="P175" s="673"/>
      <c r="Q175" s="639"/>
      <c r="R175" s="672"/>
      <c r="S175" s="673"/>
      <c r="T175" s="639"/>
      <c r="U175" s="672"/>
      <c r="V175" s="673"/>
      <c r="W175" s="639"/>
      <c r="X175" s="672"/>
      <c r="Y175" s="673"/>
      <c r="Z175" s="639"/>
      <c r="AA175" s="672"/>
      <c r="AB175" s="673"/>
      <c r="AC175" s="639"/>
      <c r="AD175" s="672"/>
      <c r="AE175" s="673"/>
      <c r="AF175" s="639"/>
      <c r="AG175" s="672"/>
      <c r="AH175" s="673"/>
      <c r="AI175" s="639"/>
      <c r="AJ175" s="672"/>
      <c r="AK175" s="673"/>
      <c r="AL175" s="639"/>
      <c r="AM175" s="672"/>
      <c r="AN175" s="673"/>
      <c r="AO175" s="639"/>
      <c r="AP175" s="41"/>
      <c r="AQ175" s="41"/>
      <c r="AR175" s="41"/>
      <c r="AS175" s="41"/>
      <c r="AT175" s="41"/>
      <c r="AU175" s="41"/>
      <c r="AV175" s="41"/>
      <c r="AW175" s="41"/>
      <c r="AX175" s="41"/>
      <c r="AY175" s="41"/>
      <c r="AZ175" s="41"/>
      <c r="BA175" s="41"/>
      <c r="BB175" s="41"/>
      <c r="BC175" s="41"/>
      <c r="BD175" s="41"/>
      <c r="BE175" s="41"/>
      <c r="BF175" s="41"/>
      <c r="BG175" s="41"/>
      <c r="BH175" s="41"/>
      <c r="BI175" s="41"/>
    </row>
    <row r="176" spans="1:61" ht="15.75" customHeight="1">
      <c r="A176" s="39" t="str">
        <f t="shared" si="2"/>
        <v>Service% profit / ventes</v>
      </c>
      <c r="B176" s="618" t="s">
        <v>161</v>
      </c>
      <c r="C176" s="671"/>
      <c r="D176" s="625"/>
      <c r="E176" s="674"/>
      <c r="F176" s="671"/>
      <c r="G176" s="625"/>
      <c r="H176" s="674"/>
      <c r="I176" s="671"/>
      <c r="J176" s="625"/>
      <c r="K176" s="674"/>
      <c r="L176" s="671"/>
      <c r="M176" s="625"/>
      <c r="N176" s="674"/>
      <c r="O176" s="671"/>
      <c r="P176" s="625"/>
      <c r="Q176" s="674"/>
      <c r="R176" s="671"/>
      <c r="S176" s="625"/>
      <c r="T176" s="674"/>
      <c r="U176" s="671"/>
      <c r="V176" s="625"/>
      <c r="W176" s="674"/>
      <c r="X176" s="671"/>
      <c r="Y176" s="625"/>
      <c r="Z176" s="674"/>
      <c r="AA176" s="671"/>
      <c r="AB176" s="625"/>
      <c r="AC176" s="674"/>
      <c r="AD176" s="671"/>
      <c r="AE176" s="625"/>
      <c r="AF176" s="674"/>
      <c r="AG176" s="671"/>
      <c r="AH176" s="625"/>
      <c r="AI176" s="674"/>
      <c r="AJ176" s="671"/>
      <c r="AK176" s="625"/>
      <c r="AL176" s="674"/>
      <c r="AM176" s="671"/>
      <c r="AN176" s="625"/>
      <c r="AO176" s="674"/>
      <c r="AP176" s="41"/>
      <c r="AQ176" s="41"/>
      <c r="AR176" s="41"/>
      <c r="AS176" s="41"/>
      <c r="AT176" s="41"/>
      <c r="AU176" s="41"/>
      <c r="AV176" s="41"/>
      <c r="AW176" s="41"/>
      <c r="AX176" s="41"/>
      <c r="AY176" s="41"/>
      <c r="AZ176" s="41"/>
      <c r="BA176" s="41"/>
      <c r="BB176" s="41"/>
      <c r="BC176" s="41"/>
      <c r="BD176" s="41"/>
      <c r="BE176" s="41"/>
      <c r="BF176" s="41"/>
      <c r="BG176" s="41"/>
      <c r="BH176" s="41"/>
      <c r="BI176" s="41"/>
    </row>
    <row r="177" spans="1:61" ht="15.75" customHeight="1">
      <c r="A177" s="39" t="str">
        <f t="shared" si="2"/>
        <v>Service</v>
      </c>
      <c r="B177" s="644"/>
      <c r="C177" s="675"/>
      <c r="D177" s="676"/>
      <c r="E177" s="677"/>
      <c r="F177" s="675"/>
      <c r="G177" s="676"/>
      <c r="H177" s="677"/>
      <c r="I177" s="675"/>
      <c r="J177" s="676"/>
      <c r="K177" s="677"/>
      <c r="L177" s="675"/>
      <c r="M177" s="676"/>
      <c r="N177" s="677"/>
      <c r="O177" s="675"/>
      <c r="P177" s="676"/>
      <c r="Q177" s="677"/>
      <c r="R177" s="675"/>
      <c r="S177" s="676"/>
      <c r="T177" s="677"/>
      <c r="U177" s="675"/>
      <c r="V177" s="676"/>
      <c r="W177" s="677"/>
      <c r="X177" s="675"/>
      <c r="Y177" s="676"/>
      <c r="Z177" s="677"/>
      <c r="AA177" s="675"/>
      <c r="AB177" s="676"/>
      <c r="AC177" s="677"/>
      <c r="AD177" s="675"/>
      <c r="AE177" s="676"/>
      <c r="AF177" s="677"/>
      <c r="AG177" s="675"/>
      <c r="AH177" s="676"/>
      <c r="AI177" s="677"/>
      <c r="AJ177" s="675"/>
      <c r="AK177" s="676"/>
      <c r="AL177" s="677"/>
      <c r="AM177" s="675"/>
      <c r="AN177" s="676"/>
      <c r="AO177" s="677"/>
      <c r="AP177" s="41"/>
      <c r="AQ177" s="41"/>
      <c r="AR177" s="41"/>
      <c r="AS177" s="41"/>
      <c r="AT177" s="41"/>
      <c r="AU177" s="41"/>
      <c r="AV177" s="41"/>
      <c r="AW177" s="41"/>
      <c r="AX177" s="41"/>
      <c r="AY177" s="41"/>
      <c r="AZ177" s="41"/>
      <c r="BA177" s="41"/>
      <c r="BB177" s="41"/>
      <c r="BC177" s="41"/>
      <c r="BD177" s="41"/>
      <c r="BE177" s="41"/>
      <c r="BF177" s="41"/>
      <c r="BG177" s="41"/>
      <c r="BH177" s="41"/>
      <c r="BI177" s="41"/>
    </row>
    <row r="178" spans="1:61" ht="15.75" customHeight="1">
      <c r="A178" s="39" t="str">
        <f t="shared" si="2"/>
        <v>ServiceM/O Garantie</v>
      </c>
      <c r="B178" s="890" t="s">
        <v>162</v>
      </c>
      <c r="C178" s="928"/>
      <c r="D178" s="929"/>
      <c r="E178" s="909"/>
      <c r="F178" s="930"/>
      <c r="G178" s="931"/>
      <c r="H178" s="910"/>
      <c r="I178" s="930"/>
      <c r="J178" s="931"/>
      <c r="K178" s="910"/>
      <c r="L178" s="930"/>
      <c r="M178" s="931"/>
      <c r="N178" s="910"/>
      <c r="O178" s="930"/>
      <c r="P178" s="931"/>
      <c r="Q178" s="910"/>
      <c r="R178" s="930"/>
      <c r="S178" s="931"/>
      <c r="T178" s="910"/>
      <c r="U178" s="930"/>
      <c r="V178" s="931"/>
      <c r="W178" s="910"/>
      <c r="X178" s="930"/>
      <c r="Y178" s="931"/>
      <c r="Z178" s="910"/>
      <c r="AA178" s="930"/>
      <c r="AB178" s="931"/>
      <c r="AC178" s="910"/>
      <c r="AD178" s="930"/>
      <c r="AE178" s="931"/>
      <c r="AF178" s="910"/>
      <c r="AG178" s="930"/>
      <c r="AH178" s="931"/>
      <c r="AI178" s="910"/>
      <c r="AJ178" s="930"/>
      <c r="AK178" s="931"/>
      <c r="AL178" s="910"/>
      <c r="AM178" s="930"/>
      <c r="AN178" s="931"/>
      <c r="AO178" s="910"/>
      <c r="AP178" s="41"/>
      <c r="AQ178" s="41"/>
      <c r="AR178" s="41"/>
      <c r="AS178" s="41"/>
      <c r="AT178" s="41"/>
      <c r="AU178" s="41"/>
      <c r="AV178" s="41"/>
      <c r="AW178" s="41"/>
      <c r="AX178" s="41"/>
      <c r="AY178" s="41"/>
      <c r="AZ178" s="41"/>
      <c r="BA178" s="41"/>
      <c r="BB178" s="41"/>
      <c r="BC178" s="41"/>
      <c r="BD178" s="41"/>
      <c r="BE178" s="41"/>
      <c r="BF178" s="41"/>
      <c r="BG178" s="41"/>
      <c r="BH178" s="41"/>
      <c r="BI178" s="41"/>
    </row>
    <row r="179" spans="1:61" ht="15.75" customHeight="1">
      <c r="A179" s="39" t="str">
        <f t="shared" si="2"/>
        <v>Service% profit / ventes</v>
      </c>
      <c r="B179" s="618" t="s">
        <v>161</v>
      </c>
      <c r="C179" s="618"/>
      <c r="D179" s="625"/>
      <c r="E179" s="674"/>
      <c r="F179" s="618"/>
      <c r="G179" s="625"/>
      <c r="H179" s="674"/>
      <c r="I179" s="618"/>
      <c r="J179" s="625"/>
      <c r="K179" s="674"/>
      <c r="L179" s="618"/>
      <c r="M179" s="625"/>
      <c r="N179" s="674"/>
      <c r="O179" s="618"/>
      <c r="P179" s="625"/>
      <c r="Q179" s="674"/>
      <c r="R179" s="618"/>
      <c r="S179" s="625"/>
      <c r="T179" s="674"/>
      <c r="U179" s="618"/>
      <c r="V179" s="625"/>
      <c r="W179" s="674"/>
      <c r="X179" s="618"/>
      <c r="Y179" s="625"/>
      <c r="Z179" s="674"/>
      <c r="AA179" s="618"/>
      <c r="AB179" s="625"/>
      <c r="AC179" s="674"/>
      <c r="AD179" s="618"/>
      <c r="AE179" s="625"/>
      <c r="AF179" s="674"/>
      <c r="AG179" s="618"/>
      <c r="AH179" s="625"/>
      <c r="AI179" s="674"/>
      <c r="AJ179" s="618"/>
      <c r="AK179" s="625"/>
      <c r="AL179" s="674"/>
      <c r="AM179" s="618"/>
      <c r="AN179" s="625"/>
      <c r="AO179" s="674"/>
      <c r="AP179" s="41"/>
      <c r="AQ179" s="41"/>
      <c r="AR179" s="41"/>
      <c r="AS179" s="41"/>
      <c r="AT179" s="41"/>
      <c r="AU179" s="41"/>
      <c r="AV179" s="41"/>
      <c r="AW179" s="41"/>
      <c r="AX179" s="41"/>
      <c r="AY179" s="41"/>
      <c r="AZ179" s="41"/>
      <c r="BA179" s="41"/>
      <c r="BB179" s="41"/>
      <c r="BC179" s="41"/>
      <c r="BD179" s="41"/>
      <c r="BE179" s="41"/>
      <c r="BF179" s="41"/>
      <c r="BG179" s="41"/>
      <c r="BH179" s="41"/>
      <c r="BI179" s="41"/>
    </row>
    <row r="180" spans="1:61" ht="15.75" customHeight="1">
      <c r="A180" s="39" t="str">
        <f t="shared" si="2"/>
        <v>Service</v>
      </c>
      <c r="B180" s="644"/>
      <c r="C180" s="644"/>
      <c r="D180" s="676"/>
      <c r="E180" s="677"/>
      <c r="F180" s="644"/>
      <c r="G180" s="676"/>
      <c r="H180" s="677"/>
      <c r="I180" s="644"/>
      <c r="J180" s="676"/>
      <c r="K180" s="677"/>
      <c r="L180" s="644"/>
      <c r="M180" s="676"/>
      <c r="N180" s="677"/>
      <c r="O180" s="644"/>
      <c r="P180" s="676"/>
      <c r="Q180" s="677"/>
      <c r="R180" s="644"/>
      <c r="S180" s="676"/>
      <c r="T180" s="677"/>
      <c r="U180" s="644"/>
      <c r="V180" s="676"/>
      <c r="W180" s="677"/>
      <c r="X180" s="644"/>
      <c r="Y180" s="676"/>
      <c r="Z180" s="677"/>
      <c r="AA180" s="644"/>
      <c r="AB180" s="676"/>
      <c r="AC180" s="677"/>
      <c r="AD180" s="644"/>
      <c r="AE180" s="676"/>
      <c r="AF180" s="677"/>
      <c r="AG180" s="644"/>
      <c r="AH180" s="676"/>
      <c r="AI180" s="677"/>
      <c r="AJ180" s="644"/>
      <c r="AK180" s="676"/>
      <c r="AL180" s="677"/>
      <c r="AM180" s="644"/>
      <c r="AN180" s="676"/>
      <c r="AO180" s="677"/>
      <c r="AP180" s="41"/>
      <c r="AQ180" s="41"/>
      <c r="AR180" s="41"/>
      <c r="AS180" s="41"/>
      <c r="AT180" s="41"/>
      <c r="AU180" s="41"/>
      <c r="AV180" s="41"/>
      <c r="AW180" s="41"/>
      <c r="AX180" s="41"/>
      <c r="AY180" s="41"/>
      <c r="AZ180" s="41"/>
      <c r="BA180" s="41"/>
      <c r="BB180" s="41"/>
      <c r="BC180" s="41"/>
      <c r="BD180" s="41"/>
      <c r="BE180" s="41"/>
      <c r="BF180" s="41"/>
      <c r="BG180" s="41"/>
      <c r="BH180" s="41"/>
      <c r="BI180" s="41"/>
    </row>
    <row r="181" spans="1:61" ht="15.75" customHeight="1">
      <c r="A181" s="39" t="str">
        <f t="shared" si="2"/>
        <v>ServiceM/O Interne</v>
      </c>
      <c r="B181" s="618" t="s">
        <v>163</v>
      </c>
      <c r="C181" s="671"/>
      <c r="D181" s="638"/>
      <c r="E181" s="626"/>
      <c r="F181" s="672"/>
      <c r="G181" s="673"/>
      <c r="H181" s="639"/>
      <c r="I181" s="672"/>
      <c r="J181" s="673"/>
      <c r="K181" s="639"/>
      <c r="L181" s="672"/>
      <c r="M181" s="673"/>
      <c r="N181" s="639"/>
      <c r="O181" s="672"/>
      <c r="P181" s="673"/>
      <c r="Q181" s="639"/>
      <c r="R181" s="672"/>
      <c r="S181" s="673"/>
      <c r="T181" s="639"/>
      <c r="U181" s="672"/>
      <c r="V181" s="673"/>
      <c r="W181" s="639"/>
      <c r="X181" s="672"/>
      <c r="Y181" s="673"/>
      <c r="Z181" s="639"/>
      <c r="AA181" s="672"/>
      <c r="AB181" s="673"/>
      <c r="AC181" s="639"/>
      <c r="AD181" s="672"/>
      <c r="AE181" s="673"/>
      <c r="AF181" s="639"/>
      <c r="AG181" s="672"/>
      <c r="AH181" s="673"/>
      <c r="AI181" s="639"/>
      <c r="AJ181" s="672"/>
      <c r="AK181" s="673"/>
      <c r="AL181" s="639"/>
      <c r="AM181" s="672"/>
      <c r="AN181" s="673"/>
      <c r="AO181" s="639"/>
      <c r="AP181" s="41"/>
      <c r="AQ181" s="41"/>
      <c r="AR181" s="41"/>
      <c r="AS181" s="41"/>
      <c r="AT181" s="41"/>
      <c r="AU181" s="41"/>
      <c r="AV181" s="41"/>
      <c r="AW181" s="41"/>
      <c r="AX181" s="41"/>
      <c r="AY181" s="41"/>
      <c r="AZ181" s="41"/>
      <c r="BA181" s="41"/>
      <c r="BB181" s="41"/>
      <c r="BC181" s="41"/>
      <c r="BD181" s="41"/>
      <c r="BE181" s="41"/>
      <c r="BF181" s="41"/>
      <c r="BG181" s="41"/>
      <c r="BH181" s="41"/>
      <c r="BI181" s="41"/>
    </row>
    <row r="182" spans="1:61" ht="15.75" customHeight="1">
      <c r="A182" s="39" t="str">
        <f t="shared" si="2"/>
        <v>Service% profit / ventes</v>
      </c>
      <c r="B182" s="618" t="s">
        <v>161</v>
      </c>
      <c r="C182" s="671"/>
      <c r="D182" s="678"/>
      <c r="E182" s="674"/>
      <c r="F182" s="671"/>
      <c r="G182" s="678"/>
      <c r="H182" s="674"/>
      <c r="I182" s="671"/>
      <c r="J182" s="678"/>
      <c r="K182" s="674"/>
      <c r="L182" s="671"/>
      <c r="M182" s="678"/>
      <c r="N182" s="674"/>
      <c r="O182" s="671"/>
      <c r="P182" s="678"/>
      <c r="Q182" s="674"/>
      <c r="R182" s="671"/>
      <c r="S182" s="678"/>
      <c r="T182" s="674"/>
      <c r="U182" s="671"/>
      <c r="V182" s="678"/>
      <c r="W182" s="674"/>
      <c r="X182" s="671"/>
      <c r="Y182" s="678"/>
      <c r="Z182" s="674"/>
      <c r="AA182" s="671"/>
      <c r="AB182" s="678"/>
      <c r="AC182" s="674"/>
      <c r="AD182" s="671"/>
      <c r="AE182" s="678"/>
      <c r="AF182" s="674"/>
      <c r="AG182" s="671"/>
      <c r="AH182" s="678"/>
      <c r="AI182" s="674"/>
      <c r="AJ182" s="671"/>
      <c r="AK182" s="678"/>
      <c r="AL182" s="674"/>
      <c r="AM182" s="671"/>
      <c r="AN182" s="678"/>
      <c r="AO182" s="674"/>
      <c r="AP182" s="41"/>
      <c r="AQ182" s="41"/>
      <c r="AR182" s="41"/>
      <c r="AS182" s="41"/>
      <c r="AT182" s="41"/>
      <c r="AU182" s="41"/>
      <c r="AV182" s="41"/>
      <c r="AW182" s="41"/>
      <c r="AX182" s="41"/>
      <c r="AY182" s="41"/>
      <c r="AZ182" s="41"/>
      <c r="BA182" s="41"/>
      <c r="BB182" s="41"/>
      <c r="BC182" s="41"/>
      <c r="BD182" s="41"/>
      <c r="BE182" s="41"/>
      <c r="BF182" s="41"/>
      <c r="BG182" s="41"/>
      <c r="BH182" s="41"/>
      <c r="BI182" s="41"/>
    </row>
    <row r="183" spans="1:61" ht="15.75" customHeight="1">
      <c r="A183" s="39" t="str">
        <f t="shared" si="2"/>
        <v>Service</v>
      </c>
      <c r="B183" s="618"/>
      <c r="C183" s="671"/>
      <c r="D183" s="679"/>
      <c r="E183" s="674"/>
      <c r="F183" s="671"/>
      <c r="G183" s="679"/>
      <c r="H183" s="674"/>
      <c r="I183" s="671"/>
      <c r="J183" s="679"/>
      <c r="K183" s="674"/>
      <c r="L183" s="671"/>
      <c r="M183" s="679"/>
      <c r="N183" s="674"/>
      <c r="O183" s="671"/>
      <c r="P183" s="679"/>
      <c r="Q183" s="674"/>
      <c r="R183" s="671"/>
      <c r="S183" s="679"/>
      <c r="T183" s="674"/>
      <c r="U183" s="671"/>
      <c r="V183" s="679"/>
      <c r="W183" s="674"/>
      <c r="X183" s="671"/>
      <c r="Y183" s="679"/>
      <c r="Z183" s="674"/>
      <c r="AA183" s="671"/>
      <c r="AB183" s="679"/>
      <c r="AC183" s="674"/>
      <c r="AD183" s="671"/>
      <c r="AE183" s="679"/>
      <c r="AF183" s="674"/>
      <c r="AG183" s="671"/>
      <c r="AH183" s="679"/>
      <c r="AI183" s="674"/>
      <c r="AJ183" s="671"/>
      <c r="AK183" s="679"/>
      <c r="AL183" s="674"/>
      <c r="AM183" s="671"/>
      <c r="AN183" s="679"/>
      <c r="AO183" s="674"/>
      <c r="AP183" s="41"/>
      <c r="AQ183" s="41"/>
      <c r="AR183" s="41"/>
      <c r="AS183" s="41"/>
      <c r="AT183" s="41"/>
      <c r="AU183" s="41"/>
      <c r="AV183" s="41"/>
      <c r="AW183" s="41"/>
      <c r="AX183" s="41"/>
      <c r="AY183" s="41"/>
      <c r="AZ183" s="41"/>
      <c r="BA183" s="41"/>
      <c r="BB183" s="41"/>
      <c r="BC183" s="41"/>
      <c r="BD183" s="41"/>
      <c r="BE183" s="41"/>
      <c r="BF183" s="41"/>
      <c r="BG183" s="41"/>
      <c r="BH183" s="41"/>
      <c r="BI183" s="41"/>
    </row>
    <row r="184" spans="1:61" ht="15.75" customHeight="1">
      <c r="A184" s="39" t="str">
        <f t="shared" si="2"/>
        <v>ServiceM/O Esthétique</v>
      </c>
      <c r="B184" s="890" t="s">
        <v>164</v>
      </c>
      <c r="C184" s="928"/>
      <c r="D184" s="929"/>
      <c r="E184" s="909"/>
      <c r="F184" s="930"/>
      <c r="G184" s="931"/>
      <c r="H184" s="910"/>
      <c r="I184" s="930"/>
      <c r="J184" s="931"/>
      <c r="K184" s="910"/>
      <c r="L184" s="930"/>
      <c r="M184" s="931"/>
      <c r="N184" s="910"/>
      <c r="O184" s="930"/>
      <c r="P184" s="931"/>
      <c r="Q184" s="910"/>
      <c r="R184" s="930"/>
      <c r="S184" s="931"/>
      <c r="T184" s="910"/>
      <c r="U184" s="930"/>
      <c r="V184" s="931"/>
      <c r="W184" s="910"/>
      <c r="X184" s="930"/>
      <c r="Y184" s="931"/>
      <c r="Z184" s="910"/>
      <c r="AA184" s="930"/>
      <c r="AB184" s="931"/>
      <c r="AC184" s="910"/>
      <c r="AD184" s="930"/>
      <c r="AE184" s="931"/>
      <c r="AF184" s="910"/>
      <c r="AG184" s="930"/>
      <c r="AH184" s="931"/>
      <c r="AI184" s="910"/>
      <c r="AJ184" s="930"/>
      <c r="AK184" s="931"/>
      <c r="AL184" s="910"/>
      <c r="AM184" s="930"/>
      <c r="AN184" s="931"/>
      <c r="AO184" s="910"/>
      <c r="AP184" s="41"/>
      <c r="AQ184" s="41"/>
      <c r="AR184" s="41"/>
      <c r="AS184" s="41"/>
      <c r="AT184" s="41"/>
      <c r="AU184" s="41"/>
      <c r="AV184" s="41"/>
      <c r="AW184" s="41"/>
      <c r="AX184" s="41"/>
      <c r="AY184" s="41"/>
      <c r="AZ184" s="41"/>
      <c r="BA184" s="41"/>
      <c r="BB184" s="41"/>
      <c r="BC184" s="41"/>
      <c r="BD184" s="41"/>
      <c r="BE184" s="41"/>
      <c r="BF184" s="41"/>
      <c r="BG184" s="41"/>
      <c r="BH184" s="41"/>
      <c r="BI184" s="41"/>
    </row>
    <row r="185" spans="1:61" ht="15.75" customHeight="1">
      <c r="A185" s="39" t="str">
        <f t="shared" si="2"/>
        <v>Service% profit / ventes</v>
      </c>
      <c r="B185" s="618" t="s">
        <v>161</v>
      </c>
      <c r="C185" s="680"/>
      <c r="D185" s="681"/>
      <c r="E185" s="674"/>
      <c r="F185" s="680"/>
      <c r="G185" s="681"/>
      <c r="H185" s="674"/>
      <c r="I185" s="680"/>
      <c r="J185" s="681"/>
      <c r="K185" s="674"/>
      <c r="L185" s="680"/>
      <c r="M185" s="681"/>
      <c r="N185" s="674"/>
      <c r="O185" s="680"/>
      <c r="P185" s="681"/>
      <c r="Q185" s="674"/>
      <c r="R185" s="680"/>
      <c r="S185" s="681"/>
      <c r="T185" s="674"/>
      <c r="U185" s="680"/>
      <c r="V185" s="681"/>
      <c r="W185" s="674"/>
      <c r="X185" s="680"/>
      <c r="Y185" s="681"/>
      <c r="Z185" s="674"/>
      <c r="AA185" s="680"/>
      <c r="AB185" s="681"/>
      <c r="AC185" s="674"/>
      <c r="AD185" s="680"/>
      <c r="AE185" s="681"/>
      <c r="AF185" s="674"/>
      <c r="AG185" s="680"/>
      <c r="AH185" s="681"/>
      <c r="AI185" s="674"/>
      <c r="AJ185" s="680"/>
      <c r="AK185" s="681"/>
      <c r="AL185" s="674"/>
      <c r="AM185" s="680"/>
      <c r="AN185" s="681"/>
      <c r="AO185" s="674"/>
      <c r="AP185" s="41"/>
      <c r="AQ185" s="41"/>
      <c r="AR185" s="41"/>
      <c r="AS185" s="41"/>
      <c r="AT185" s="41"/>
      <c r="AU185" s="41"/>
      <c r="AV185" s="41"/>
      <c r="AW185" s="41"/>
      <c r="AX185" s="41"/>
      <c r="AY185" s="41"/>
      <c r="AZ185" s="41"/>
      <c r="BA185" s="41"/>
      <c r="BB185" s="41"/>
      <c r="BC185" s="41"/>
      <c r="BD185" s="41"/>
      <c r="BE185" s="41"/>
      <c r="BF185" s="41"/>
      <c r="BG185" s="41"/>
      <c r="BH185" s="41"/>
      <c r="BI185" s="41"/>
    </row>
    <row r="186" spans="1:61" ht="15.75" customHeight="1">
      <c r="A186" s="39" t="str">
        <f t="shared" si="2"/>
        <v>Service</v>
      </c>
      <c r="B186" s="644"/>
      <c r="C186" s="682"/>
      <c r="D186" s="683"/>
      <c r="E186" s="677"/>
      <c r="F186" s="682"/>
      <c r="G186" s="683"/>
      <c r="H186" s="677"/>
      <c r="I186" s="682"/>
      <c r="J186" s="683"/>
      <c r="K186" s="677"/>
      <c r="L186" s="682"/>
      <c r="M186" s="683"/>
      <c r="N186" s="677"/>
      <c r="O186" s="682"/>
      <c r="P186" s="683"/>
      <c r="Q186" s="677"/>
      <c r="R186" s="682"/>
      <c r="S186" s="683"/>
      <c r="T186" s="677"/>
      <c r="U186" s="682"/>
      <c r="V186" s="683"/>
      <c r="W186" s="677"/>
      <c r="X186" s="682"/>
      <c r="Y186" s="683"/>
      <c r="Z186" s="677"/>
      <c r="AA186" s="682"/>
      <c r="AB186" s="683"/>
      <c r="AC186" s="677"/>
      <c r="AD186" s="682"/>
      <c r="AE186" s="683"/>
      <c r="AF186" s="677"/>
      <c r="AG186" s="682"/>
      <c r="AH186" s="683"/>
      <c r="AI186" s="677"/>
      <c r="AJ186" s="682"/>
      <c r="AK186" s="683"/>
      <c r="AL186" s="677"/>
      <c r="AM186" s="682"/>
      <c r="AN186" s="683"/>
      <c r="AO186" s="677"/>
      <c r="AP186" s="41"/>
      <c r="AQ186" s="41"/>
      <c r="AR186" s="41"/>
      <c r="AS186" s="41"/>
      <c r="AT186" s="41"/>
      <c r="AU186" s="41"/>
      <c r="AV186" s="41"/>
      <c r="AW186" s="41"/>
      <c r="AX186" s="41"/>
      <c r="AY186" s="41"/>
      <c r="AZ186" s="41"/>
      <c r="BA186" s="41"/>
      <c r="BB186" s="41"/>
      <c r="BC186" s="41"/>
      <c r="BD186" s="41"/>
      <c r="BE186" s="41"/>
      <c r="BF186" s="41"/>
      <c r="BG186" s="41"/>
      <c r="BH186" s="41"/>
      <c r="BI186" s="41"/>
    </row>
    <row r="187" spans="1:61" ht="15.75" customHeight="1">
      <c r="A187" s="39" t="str">
        <f t="shared" si="2"/>
        <v>ServiceAjustement M/O</v>
      </c>
      <c r="B187" s="618" t="s">
        <v>165</v>
      </c>
      <c r="C187" s="671"/>
      <c r="D187" s="638"/>
      <c r="E187" s="626"/>
      <c r="F187" s="672"/>
      <c r="G187" s="673"/>
      <c r="H187" s="639"/>
      <c r="I187" s="672"/>
      <c r="J187" s="673"/>
      <c r="K187" s="639"/>
      <c r="L187" s="672"/>
      <c r="M187" s="673"/>
      <c r="N187" s="639"/>
      <c r="O187" s="672"/>
      <c r="P187" s="673"/>
      <c r="Q187" s="639"/>
      <c r="R187" s="672"/>
      <c r="S187" s="673"/>
      <c r="T187" s="639"/>
      <c r="U187" s="672"/>
      <c r="V187" s="673"/>
      <c r="W187" s="639"/>
      <c r="X187" s="672"/>
      <c r="Y187" s="673"/>
      <c r="Z187" s="639"/>
      <c r="AA187" s="672"/>
      <c r="AB187" s="673"/>
      <c r="AC187" s="639"/>
      <c r="AD187" s="672"/>
      <c r="AE187" s="673"/>
      <c r="AF187" s="639"/>
      <c r="AG187" s="672"/>
      <c r="AH187" s="673"/>
      <c r="AI187" s="639"/>
      <c r="AJ187" s="672"/>
      <c r="AK187" s="673"/>
      <c r="AL187" s="639"/>
      <c r="AM187" s="672"/>
      <c r="AN187" s="673"/>
      <c r="AO187" s="639"/>
      <c r="AP187" s="41"/>
      <c r="AQ187" s="41"/>
      <c r="AR187" s="41"/>
      <c r="AS187" s="41"/>
      <c r="AT187" s="41"/>
      <c r="AU187" s="41"/>
      <c r="AV187" s="41"/>
      <c r="AW187" s="41"/>
      <c r="AX187" s="41"/>
      <c r="AY187" s="41"/>
      <c r="AZ187" s="41"/>
      <c r="BA187" s="41"/>
      <c r="BB187" s="41"/>
      <c r="BC187" s="41"/>
      <c r="BD187" s="41"/>
      <c r="BE187" s="41"/>
      <c r="BF187" s="41"/>
      <c r="BG187" s="41"/>
      <c r="BH187" s="41"/>
      <c r="BI187" s="41"/>
    </row>
    <row r="188" spans="1:61" ht="15.75" customHeight="1">
      <c r="A188" s="39" t="str">
        <f t="shared" si="2"/>
        <v>ServiceSous-total M/O</v>
      </c>
      <c r="B188" s="932" t="s">
        <v>166</v>
      </c>
      <c r="C188" s="684"/>
      <c r="D188" s="685"/>
      <c r="E188" s="686"/>
      <c r="F188" s="684"/>
      <c r="G188" s="685"/>
      <c r="H188" s="686"/>
      <c r="I188" s="684"/>
      <c r="J188" s="685"/>
      <c r="K188" s="686"/>
      <c r="L188" s="684"/>
      <c r="M188" s="685"/>
      <c r="N188" s="686"/>
      <c r="O188" s="684"/>
      <c r="P188" s="685"/>
      <c r="Q188" s="686"/>
      <c r="R188" s="684"/>
      <c r="S188" s="685"/>
      <c r="T188" s="686"/>
      <c r="U188" s="684"/>
      <c r="V188" s="685"/>
      <c r="W188" s="686"/>
      <c r="X188" s="684"/>
      <c r="Y188" s="685"/>
      <c r="Z188" s="686"/>
      <c r="AA188" s="684"/>
      <c r="AB188" s="685"/>
      <c r="AC188" s="686"/>
      <c r="AD188" s="684"/>
      <c r="AE188" s="685"/>
      <c r="AF188" s="686"/>
      <c r="AG188" s="684"/>
      <c r="AH188" s="685"/>
      <c r="AI188" s="686"/>
      <c r="AJ188" s="684"/>
      <c r="AK188" s="685"/>
      <c r="AL188" s="686"/>
      <c r="AM188" s="684"/>
      <c r="AN188" s="685"/>
      <c r="AO188" s="686"/>
      <c r="AP188" s="41"/>
      <c r="AQ188" s="41"/>
      <c r="AR188" s="41"/>
      <c r="AS188" s="41"/>
      <c r="AT188" s="41"/>
      <c r="AU188" s="41"/>
      <c r="AV188" s="41"/>
      <c r="AW188" s="41"/>
      <c r="AX188" s="41"/>
      <c r="AY188" s="41"/>
      <c r="AZ188" s="41"/>
      <c r="BA188" s="41"/>
      <c r="BB188" s="41"/>
      <c r="BC188" s="41"/>
      <c r="BD188" s="41"/>
      <c r="BE188" s="41"/>
      <c r="BF188" s="41"/>
      <c r="BG188" s="41"/>
      <c r="BH188" s="41"/>
      <c r="BI188" s="41"/>
    </row>
    <row r="189" spans="1:61" ht="15.75" customHeight="1">
      <c r="A189" s="39" t="str">
        <f t="shared" si="2"/>
        <v>Service% protit / ventes</v>
      </c>
      <c r="B189" s="933" t="s">
        <v>167</v>
      </c>
      <c r="C189" s="687"/>
      <c r="D189" s="688"/>
      <c r="E189" s="689"/>
      <c r="F189" s="687"/>
      <c r="G189" s="688"/>
      <c r="H189" s="689"/>
      <c r="I189" s="687"/>
      <c r="J189" s="688"/>
      <c r="K189" s="689"/>
      <c r="L189" s="687"/>
      <c r="M189" s="688"/>
      <c r="N189" s="689"/>
      <c r="O189" s="687"/>
      <c r="P189" s="688"/>
      <c r="Q189" s="689"/>
      <c r="R189" s="687"/>
      <c r="S189" s="688"/>
      <c r="T189" s="689"/>
      <c r="U189" s="687"/>
      <c r="V189" s="688"/>
      <c r="W189" s="689"/>
      <c r="X189" s="687"/>
      <c r="Y189" s="688"/>
      <c r="Z189" s="689"/>
      <c r="AA189" s="687"/>
      <c r="AB189" s="688"/>
      <c r="AC189" s="689"/>
      <c r="AD189" s="687"/>
      <c r="AE189" s="688"/>
      <c r="AF189" s="689"/>
      <c r="AG189" s="687"/>
      <c r="AH189" s="688"/>
      <c r="AI189" s="689"/>
      <c r="AJ189" s="687"/>
      <c r="AK189" s="688"/>
      <c r="AL189" s="689"/>
      <c r="AM189" s="687"/>
      <c r="AN189" s="688"/>
      <c r="AO189" s="689"/>
      <c r="AP189" s="41"/>
      <c r="AQ189" s="41"/>
      <c r="AR189" s="41"/>
      <c r="AS189" s="41"/>
      <c r="AT189" s="41"/>
      <c r="AU189" s="41"/>
      <c r="AV189" s="41"/>
      <c r="AW189" s="41"/>
      <c r="AX189" s="41"/>
      <c r="AY189" s="41"/>
      <c r="AZ189" s="41"/>
      <c r="BA189" s="41"/>
      <c r="BB189" s="41"/>
      <c r="BC189" s="41"/>
      <c r="BD189" s="41"/>
      <c r="BE189" s="41"/>
      <c r="BF189" s="41"/>
      <c r="BG189" s="41"/>
      <c r="BH189" s="41"/>
      <c r="BI189" s="41"/>
    </row>
    <row r="190" spans="1:61" ht="15.75" customHeight="1">
      <c r="A190" s="39" t="str">
        <f t="shared" si="2"/>
        <v>Service</v>
      </c>
      <c r="B190" s="934"/>
      <c r="C190" s="671"/>
      <c r="D190" s="638"/>
      <c r="E190" s="935"/>
      <c r="F190" s="671"/>
      <c r="G190" s="638"/>
      <c r="H190" s="935"/>
      <c r="I190" s="671"/>
      <c r="J190" s="638"/>
      <c r="K190" s="935"/>
      <c r="L190" s="671"/>
      <c r="M190" s="638"/>
      <c r="N190" s="935"/>
      <c r="O190" s="671"/>
      <c r="P190" s="638"/>
      <c r="Q190" s="935"/>
      <c r="R190" s="671"/>
      <c r="S190" s="638"/>
      <c r="T190" s="935"/>
      <c r="U190" s="671"/>
      <c r="V190" s="638"/>
      <c r="W190" s="935"/>
      <c r="X190" s="671"/>
      <c r="Y190" s="638"/>
      <c r="Z190" s="935"/>
      <c r="AA190" s="671"/>
      <c r="AB190" s="638"/>
      <c r="AC190" s="935"/>
      <c r="AD190" s="671"/>
      <c r="AE190" s="638"/>
      <c r="AF190" s="935"/>
      <c r="AG190" s="671"/>
      <c r="AH190" s="638"/>
      <c r="AI190" s="935"/>
      <c r="AJ190" s="671"/>
      <c r="AK190" s="638"/>
      <c r="AL190" s="935"/>
      <c r="AM190" s="671"/>
      <c r="AN190" s="638"/>
      <c r="AO190" s="935"/>
      <c r="AP190" s="41"/>
      <c r="AQ190" s="41"/>
      <c r="AR190" s="41"/>
      <c r="AS190" s="41"/>
      <c r="AT190" s="41"/>
      <c r="AU190" s="41"/>
      <c r="AV190" s="41"/>
      <c r="AW190" s="41"/>
      <c r="AX190" s="41"/>
      <c r="AY190" s="41"/>
      <c r="AZ190" s="41"/>
      <c r="BA190" s="41"/>
      <c r="BB190" s="41"/>
      <c r="BC190" s="41"/>
      <c r="BD190" s="41"/>
      <c r="BE190" s="41"/>
      <c r="BF190" s="41"/>
      <c r="BG190" s="41"/>
      <c r="BH190" s="41"/>
      <c r="BI190" s="41"/>
    </row>
    <row r="191" spans="1:61" ht="15.75" customHeight="1">
      <c r="A191" s="39" t="str">
        <f t="shared" si="2"/>
        <v>ServiceSous-traitement</v>
      </c>
      <c r="B191" s="936" t="s">
        <v>168</v>
      </c>
      <c r="C191" s="671"/>
      <c r="D191" s="937"/>
      <c r="E191" s="626"/>
      <c r="F191" s="672"/>
      <c r="G191" s="937"/>
      <c r="H191" s="639"/>
      <c r="I191" s="672"/>
      <c r="J191" s="938"/>
      <c r="K191" s="639"/>
      <c r="L191" s="672"/>
      <c r="M191" s="938"/>
      <c r="N191" s="639"/>
      <c r="O191" s="672"/>
      <c r="P191" s="938"/>
      <c r="Q191" s="639"/>
      <c r="R191" s="672"/>
      <c r="S191" s="938"/>
      <c r="T191" s="639"/>
      <c r="U191" s="672"/>
      <c r="V191" s="938"/>
      <c r="W191" s="639"/>
      <c r="X191" s="672"/>
      <c r="Y191" s="938"/>
      <c r="Z191" s="639"/>
      <c r="AA191" s="672"/>
      <c r="AB191" s="938"/>
      <c r="AC191" s="639"/>
      <c r="AD191" s="672"/>
      <c r="AE191" s="938"/>
      <c r="AF191" s="639"/>
      <c r="AG191" s="672"/>
      <c r="AH191" s="938"/>
      <c r="AI191" s="639"/>
      <c r="AJ191" s="672"/>
      <c r="AK191" s="938"/>
      <c r="AL191" s="639"/>
      <c r="AM191" s="672"/>
      <c r="AN191" s="938"/>
      <c r="AO191" s="639"/>
      <c r="AP191" s="41"/>
      <c r="AQ191" s="41"/>
      <c r="AR191" s="41"/>
      <c r="AS191" s="41"/>
      <c r="AT191" s="41"/>
      <c r="AU191" s="41"/>
      <c r="AV191" s="41"/>
      <c r="AW191" s="41"/>
      <c r="AX191" s="41"/>
      <c r="AY191" s="41"/>
      <c r="AZ191" s="41"/>
      <c r="BA191" s="41"/>
      <c r="BB191" s="41"/>
      <c r="BC191" s="41"/>
      <c r="BD191" s="41"/>
      <c r="BE191" s="41"/>
      <c r="BF191" s="41"/>
      <c r="BG191" s="41"/>
      <c r="BH191" s="41"/>
      <c r="BI191" s="41"/>
    </row>
    <row r="192" spans="1:61" ht="15.75" customHeight="1">
      <c r="A192" s="39" t="str">
        <f t="shared" si="2"/>
        <v>Service% profit / ventes</v>
      </c>
      <c r="B192" s="936" t="s">
        <v>161</v>
      </c>
      <c r="C192" s="671"/>
      <c r="D192" s="678"/>
      <c r="E192" s="674"/>
      <c r="F192" s="671"/>
      <c r="G192" s="678"/>
      <c r="H192" s="674"/>
      <c r="I192" s="671"/>
      <c r="J192" s="678"/>
      <c r="K192" s="674"/>
      <c r="L192" s="671"/>
      <c r="M192" s="678"/>
      <c r="N192" s="674"/>
      <c r="O192" s="671"/>
      <c r="P192" s="678"/>
      <c r="Q192" s="674"/>
      <c r="R192" s="671"/>
      <c r="S192" s="678"/>
      <c r="T192" s="674"/>
      <c r="U192" s="671"/>
      <c r="V192" s="678"/>
      <c r="W192" s="674"/>
      <c r="X192" s="671"/>
      <c r="Y192" s="678"/>
      <c r="Z192" s="674"/>
      <c r="AA192" s="671"/>
      <c r="AB192" s="678"/>
      <c r="AC192" s="674"/>
      <c r="AD192" s="671"/>
      <c r="AE192" s="678"/>
      <c r="AF192" s="674"/>
      <c r="AG192" s="671"/>
      <c r="AH192" s="678"/>
      <c r="AI192" s="674"/>
      <c r="AJ192" s="671"/>
      <c r="AK192" s="678"/>
      <c r="AL192" s="674"/>
      <c r="AM192" s="671"/>
      <c r="AN192" s="678"/>
      <c r="AO192" s="674"/>
      <c r="AP192" s="41"/>
      <c r="AQ192" s="41"/>
      <c r="AR192" s="41"/>
      <c r="AS192" s="41"/>
      <c r="AT192" s="41"/>
      <c r="AU192" s="41"/>
      <c r="AV192" s="41"/>
      <c r="AW192" s="41"/>
      <c r="AX192" s="41"/>
      <c r="AY192" s="41"/>
      <c r="AZ192" s="41"/>
      <c r="BA192" s="41"/>
      <c r="BB192" s="41"/>
      <c r="BC192" s="41"/>
      <c r="BD192" s="41"/>
      <c r="BE192" s="41"/>
      <c r="BF192" s="41"/>
      <c r="BG192" s="41"/>
      <c r="BH192" s="41"/>
      <c r="BI192" s="41"/>
    </row>
    <row r="193" spans="1:61" ht="15.75" customHeight="1">
      <c r="A193" s="39" t="str">
        <f t="shared" si="2"/>
        <v>Service</v>
      </c>
      <c r="B193" s="936"/>
      <c r="C193" s="671"/>
      <c r="D193" s="678"/>
      <c r="E193" s="674"/>
      <c r="F193" s="671"/>
      <c r="G193" s="678"/>
      <c r="H193" s="674"/>
      <c r="I193" s="671"/>
      <c r="J193" s="678"/>
      <c r="K193" s="674"/>
      <c r="L193" s="671"/>
      <c r="M193" s="678"/>
      <c r="N193" s="674"/>
      <c r="O193" s="671"/>
      <c r="P193" s="678"/>
      <c r="Q193" s="674"/>
      <c r="R193" s="671"/>
      <c r="S193" s="678"/>
      <c r="T193" s="674"/>
      <c r="U193" s="671"/>
      <c r="V193" s="678"/>
      <c r="W193" s="674"/>
      <c r="X193" s="671"/>
      <c r="Y193" s="678"/>
      <c r="Z193" s="674"/>
      <c r="AA193" s="671"/>
      <c r="AB193" s="678"/>
      <c r="AC193" s="674"/>
      <c r="AD193" s="671"/>
      <c r="AE193" s="678"/>
      <c r="AF193" s="674"/>
      <c r="AG193" s="671"/>
      <c r="AH193" s="678"/>
      <c r="AI193" s="674"/>
      <c r="AJ193" s="671"/>
      <c r="AK193" s="678"/>
      <c r="AL193" s="674"/>
      <c r="AM193" s="671"/>
      <c r="AN193" s="678"/>
      <c r="AO193" s="674"/>
      <c r="AP193" s="41"/>
      <c r="AQ193" s="41"/>
      <c r="AR193" s="41"/>
      <c r="AS193" s="41"/>
      <c r="AT193" s="41"/>
      <c r="AU193" s="41"/>
      <c r="AV193" s="41"/>
      <c r="AW193" s="41"/>
      <c r="AX193" s="41"/>
      <c r="AY193" s="41"/>
      <c r="AZ193" s="41"/>
      <c r="BA193" s="41"/>
      <c r="BB193" s="41"/>
      <c r="BC193" s="41"/>
      <c r="BD193" s="41"/>
      <c r="BE193" s="41"/>
      <c r="BF193" s="41"/>
      <c r="BG193" s="41"/>
      <c r="BH193" s="41"/>
      <c r="BI193" s="41"/>
    </row>
    <row r="194" spans="1:61" ht="15.75" customHeight="1">
      <c r="A194" s="39" t="str">
        <f t="shared" si="2"/>
        <v>ServiceM.O. Recond. MCPA</v>
      </c>
      <c r="B194" s="939" t="s">
        <v>169</v>
      </c>
      <c r="C194" s="928"/>
      <c r="D194" s="940"/>
      <c r="E194" s="909"/>
      <c r="F194" s="928"/>
      <c r="G194" s="940"/>
      <c r="H194" s="909"/>
      <c r="I194" s="928"/>
      <c r="J194" s="940"/>
      <c r="K194" s="909"/>
      <c r="L194" s="928"/>
      <c r="M194" s="940"/>
      <c r="N194" s="909"/>
      <c r="O194" s="928"/>
      <c r="P194" s="940"/>
      <c r="Q194" s="909"/>
      <c r="R194" s="928"/>
      <c r="S194" s="940"/>
      <c r="T194" s="909"/>
      <c r="U194" s="928"/>
      <c r="V194" s="940"/>
      <c r="W194" s="909"/>
      <c r="X194" s="928"/>
      <c r="Y194" s="940"/>
      <c r="Z194" s="909"/>
      <c r="AA194" s="928"/>
      <c r="AB194" s="940"/>
      <c r="AC194" s="909"/>
      <c r="AD194" s="928"/>
      <c r="AE194" s="940"/>
      <c r="AF194" s="909"/>
      <c r="AG194" s="928"/>
      <c r="AH194" s="940"/>
      <c r="AI194" s="909"/>
      <c r="AJ194" s="928"/>
      <c r="AK194" s="940"/>
      <c r="AL194" s="909"/>
      <c r="AM194" s="928"/>
      <c r="AN194" s="940"/>
      <c r="AO194" s="909"/>
      <c r="AP194" s="41"/>
      <c r="AQ194" s="41"/>
      <c r="AR194" s="41"/>
      <c r="AS194" s="41"/>
      <c r="AT194" s="41"/>
      <c r="AU194" s="41"/>
      <c r="AV194" s="41"/>
      <c r="AW194" s="41"/>
      <c r="AX194" s="41"/>
      <c r="AY194" s="41"/>
      <c r="AZ194" s="41"/>
      <c r="BA194" s="41"/>
      <c r="BB194" s="41"/>
      <c r="BC194" s="41"/>
      <c r="BD194" s="41"/>
      <c r="BE194" s="41"/>
      <c r="BF194" s="41"/>
      <c r="BG194" s="41"/>
      <c r="BH194" s="41"/>
      <c r="BI194" s="41"/>
    </row>
    <row r="195" spans="1:61" ht="15.75" customHeight="1">
      <c r="A195" s="39" t="str">
        <f t="shared" si="2"/>
        <v>Service% profit / ventes</v>
      </c>
      <c r="B195" s="652" t="s">
        <v>161</v>
      </c>
      <c r="C195" s="675"/>
      <c r="D195" s="691"/>
      <c r="E195" s="677"/>
      <c r="F195" s="675"/>
      <c r="G195" s="691"/>
      <c r="H195" s="677"/>
      <c r="I195" s="675"/>
      <c r="J195" s="691"/>
      <c r="K195" s="677"/>
      <c r="L195" s="675"/>
      <c r="M195" s="691"/>
      <c r="N195" s="677"/>
      <c r="O195" s="675"/>
      <c r="P195" s="691"/>
      <c r="Q195" s="677"/>
      <c r="R195" s="675"/>
      <c r="S195" s="691"/>
      <c r="T195" s="677"/>
      <c r="U195" s="675"/>
      <c r="V195" s="691"/>
      <c r="W195" s="677"/>
      <c r="X195" s="675"/>
      <c r="Y195" s="691"/>
      <c r="Z195" s="677"/>
      <c r="AA195" s="675"/>
      <c r="AB195" s="691"/>
      <c r="AC195" s="677"/>
      <c r="AD195" s="675"/>
      <c r="AE195" s="691"/>
      <c r="AF195" s="677"/>
      <c r="AG195" s="675"/>
      <c r="AH195" s="691"/>
      <c r="AI195" s="677"/>
      <c r="AJ195" s="675"/>
      <c r="AK195" s="691"/>
      <c r="AL195" s="677"/>
      <c r="AM195" s="675"/>
      <c r="AN195" s="691"/>
      <c r="AO195" s="677"/>
      <c r="AP195" s="41"/>
      <c r="AQ195" s="41"/>
      <c r="AR195" s="41"/>
      <c r="AS195" s="41"/>
      <c r="AT195" s="41"/>
      <c r="AU195" s="41"/>
      <c r="AV195" s="41"/>
      <c r="AW195" s="41"/>
      <c r="AX195" s="41"/>
      <c r="AY195" s="41"/>
      <c r="AZ195" s="41"/>
      <c r="BA195" s="41"/>
      <c r="BB195" s="41"/>
      <c r="BC195" s="41"/>
      <c r="BD195" s="41"/>
      <c r="BE195" s="41"/>
      <c r="BF195" s="41"/>
      <c r="BG195" s="41"/>
      <c r="BH195" s="41"/>
      <c r="BI195" s="41"/>
    </row>
    <row r="196" spans="1:61" ht="15.75" customHeight="1">
      <c r="A196" s="39" t="str">
        <f t="shared" si="2"/>
        <v>Service</v>
      </c>
      <c r="B196" s="934"/>
      <c r="C196" s="941"/>
      <c r="D196" s="942"/>
      <c r="E196" s="943"/>
      <c r="F196" s="941"/>
      <c r="G196" s="942"/>
      <c r="H196" s="943"/>
      <c r="I196" s="941"/>
      <c r="J196" s="942"/>
      <c r="K196" s="943"/>
      <c r="L196" s="941"/>
      <c r="M196" s="942"/>
      <c r="N196" s="943"/>
      <c r="O196" s="941"/>
      <c r="P196" s="942"/>
      <c r="Q196" s="943"/>
      <c r="R196" s="941"/>
      <c r="S196" s="942"/>
      <c r="T196" s="943"/>
      <c r="U196" s="941"/>
      <c r="V196" s="942"/>
      <c r="W196" s="943"/>
      <c r="X196" s="941"/>
      <c r="Y196" s="942"/>
      <c r="Z196" s="943"/>
      <c r="AA196" s="941"/>
      <c r="AB196" s="942"/>
      <c r="AC196" s="943"/>
      <c r="AD196" s="941"/>
      <c r="AE196" s="942"/>
      <c r="AF196" s="943"/>
      <c r="AG196" s="941"/>
      <c r="AH196" s="942"/>
      <c r="AI196" s="943"/>
      <c r="AJ196" s="941"/>
      <c r="AK196" s="942"/>
      <c r="AL196" s="943"/>
      <c r="AM196" s="941"/>
      <c r="AN196" s="942"/>
      <c r="AO196" s="943"/>
      <c r="AP196" s="41"/>
      <c r="AQ196" s="41"/>
      <c r="AR196" s="41"/>
      <c r="AS196" s="41"/>
      <c r="AT196" s="41"/>
      <c r="AU196" s="41"/>
      <c r="AV196" s="41"/>
      <c r="AW196" s="41"/>
      <c r="AX196" s="41"/>
      <c r="AY196" s="41"/>
      <c r="AZ196" s="41"/>
      <c r="BA196" s="41"/>
      <c r="BB196" s="41"/>
      <c r="BC196" s="41"/>
      <c r="BD196" s="41"/>
      <c r="BE196" s="41"/>
      <c r="BF196" s="41"/>
      <c r="BG196" s="41"/>
      <c r="BH196" s="41"/>
      <c r="BI196" s="41"/>
    </row>
    <row r="197" spans="1:61" ht="15.75" customHeight="1">
      <c r="A197" s="39" t="str">
        <f t="shared" si="2"/>
        <v>ServiceTotal Mécanique</v>
      </c>
      <c r="B197" s="900" t="s">
        <v>170</v>
      </c>
      <c r="C197" s="627"/>
      <c r="D197" s="692"/>
      <c r="E197" s="629"/>
      <c r="F197" s="627"/>
      <c r="G197" s="692"/>
      <c r="H197" s="629"/>
      <c r="I197" s="627"/>
      <c r="J197" s="692"/>
      <c r="K197" s="629"/>
      <c r="L197" s="627"/>
      <c r="M197" s="692"/>
      <c r="N197" s="629"/>
      <c r="O197" s="627"/>
      <c r="P197" s="692"/>
      <c r="Q197" s="629"/>
      <c r="R197" s="627"/>
      <c r="S197" s="692"/>
      <c r="T197" s="629"/>
      <c r="U197" s="627"/>
      <c r="V197" s="692"/>
      <c r="W197" s="629"/>
      <c r="X197" s="627"/>
      <c r="Y197" s="692"/>
      <c r="Z197" s="629"/>
      <c r="AA197" s="627"/>
      <c r="AB197" s="692"/>
      <c r="AC197" s="629"/>
      <c r="AD197" s="627"/>
      <c r="AE197" s="692"/>
      <c r="AF197" s="629"/>
      <c r="AG197" s="627"/>
      <c r="AH197" s="692"/>
      <c r="AI197" s="629"/>
      <c r="AJ197" s="627"/>
      <c r="AK197" s="692"/>
      <c r="AL197" s="629"/>
      <c r="AM197" s="627"/>
      <c r="AN197" s="692"/>
      <c r="AO197" s="629"/>
      <c r="AP197" s="41"/>
      <c r="AQ197" s="41"/>
      <c r="AR197" s="41"/>
      <c r="AS197" s="41"/>
      <c r="AT197" s="41"/>
      <c r="AU197" s="41"/>
      <c r="AV197" s="41"/>
      <c r="AW197" s="41"/>
      <c r="AX197" s="41"/>
      <c r="AY197" s="41"/>
      <c r="AZ197" s="41"/>
      <c r="BA197" s="41"/>
      <c r="BB197" s="41"/>
      <c r="BC197" s="41"/>
      <c r="BD197" s="41"/>
      <c r="BE197" s="41"/>
      <c r="BF197" s="41"/>
      <c r="BG197" s="41"/>
      <c r="BH197" s="41"/>
      <c r="BI197" s="41"/>
    </row>
    <row r="198" spans="1:61" ht="15.75" customHeight="1">
      <c r="A198" s="39" t="str">
        <f t="shared" si="2"/>
        <v>Service</v>
      </c>
      <c r="B198" s="630"/>
      <c r="C198" s="630"/>
      <c r="D198" s="631"/>
      <c r="E198" s="693"/>
      <c r="F198" s="630"/>
      <c r="G198" s="631"/>
      <c r="H198" s="693"/>
      <c r="I198" s="630"/>
      <c r="J198" s="631"/>
      <c r="K198" s="693"/>
      <c r="L198" s="630"/>
      <c r="M198" s="631"/>
      <c r="N198" s="693"/>
      <c r="O198" s="630"/>
      <c r="P198" s="631"/>
      <c r="Q198" s="693"/>
      <c r="R198" s="630"/>
      <c r="S198" s="631"/>
      <c r="T198" s="693"/>
      <c r="U198" s="630"/>
      <c r="V198" s="631"/>
      <c r="W198" s="693"/>
      <c r="X198" s="630"/>
      <c r="Y198" s="631"/>
      <c r="Z198" s="693"/>
      <c r="AA198" s="630"/>
      <c r="AB198" s="631"/>
      <c r="AC198" s="693"/>
      <c r="AD198" s="630"/>
      <c r="AE198" s="631"/>
      <c r="AF198" s="693"/>
      <c r="AG198" s="630"/>
      <c r="AH198" s="631"/>
      <c r="AI198" s="693"/>
      <c r="AJ198" s="630"/>
      <c r="AK198" s="631"/>
      <c r="AL198" s="693"/>
      <c r="AM198" s="630"/>
      <c r="AN198" s="631"/>
      <c r="AO198" s="693"/>
      <c r="AP198" s="41"/>
      <c r="AQ198" s="41"/>
      <c r="AR198" s="41"/>
      <c r="AS198" s="41"/>
      <c r="AT198" s="41"/>
      <c r="AU198" s="41"/>
      <c r="AV198" s="41"/>
      <c r="AW198" s="41"/>
      <c r="AX198" s="41"/>
      <c r="AY198" s="41"/>
      <c r="AZ198" s="41"/>
      <c r="BA198" s="41"/>
      <c r="BB198" s="41"/>
      <c r="BC198" s="41"/>
      <c r="BD198" s="41"/>
      <c r="BE198" s="41"/>
      <c r="BF198" s="41"/>
      <c r="BG198" s="41"/>
      <c r="BH198" s="41"/>
      <c r="BI198" s="41"/>
    </row>
    <row r="199" spans="1:61" ht="15.75" customHeight="1">
      <c r="A199" s="39" t="str">
        <f t="shared" si="2"/>
        <v>Service</v>
      </c>
      <c r="B199" s="633"/>
      <c r="C199" s="633"/>
      <c r="D199" s="634"/>
      <c r="E199" s="694"/>
      <c r="F199" s="633"/>
      <c r="G199" s="634"/>
      <c r="H199" s="694"/>
      <c r="I199" s="633"/>
      <c r="J199" s="634"/>
      <c r="K199" s="694"/>
      <c r="L199" s="633"/>
      <c r="M199" s="634"/>
      <c r="N199" s="694"/>
      <c r="O199" s="633"/>
      <c r="P199" s="634"/>
      <c r="Q199" s="694"/>
      <c r="R199" s="633"/>
      <c r="S199" s="634"/>
      <c r="T199" s="694"/>
      <c r="U199" s="633"/>
      <c r="V199" s="634"/>
      <c r="W199" s="694"/>
      <c r="X199" s="633"/>
      <c r="Y199" s="634"/>
      <c r="Z199" s="694"/>
      <c r="AA199" s="633"/>
      <c r="AB199" s="634"/>
      <c r="AC199" s="694"/>
      <c r="AD199" s="633"/>
      <c r="AE199" s="634"/>
      <c r="AF199" s="694"/>
      <c r="AG199" s="633"/>
      <c r="AH199" s="634"/>
      <c r="AI199" s="694"/>
      <c r="AJ199" s="633"/>
      <c r="AK199" s="634"/>
      <c r="AL199" s="694"/>
      <c r="AM199" s="633"/>
      <c r="AN199" s="634"/>
      <c r="AO199" s="694"/>
      <c r="AP199" s="41"/>
      <c r="AQ199" s="41"/>
      <c r="AR199" s="41"/>
      <c r="AS199" s="41"/>
      <c r="AT199" s="41"/>
      <c r="AU199" s="41"/>
      <c r="AV199" s="41"/>
      <c r="AW199" s="41"/>
      <c r="AX199" s="41"/>
      <c r="AY199" s="41"/>
      <c r="AZ199" s="41"/>
      <c r="BA199" s="41"/>
      <c r="BB199" s="41"/>
      <c r="BC199" s="41"/>
      <c r="BD199" s="41"/>
      <c r="BE199" s="41"/>
      <c r="BF199" s="41"/>
      <c r="BG199" s="41"/>
      <c r="BH199" s="41"/>
      <c r="BI199" s="41"/>
    </row>
    <row r="200" spans="1:61" ht="15.75" customHeight="1">
      <c r="A200" s="39" t="str">
        <f t="shared" si="2"/>
        <v>ServiceDEPENSES</v>
      </c>
      <c r="B200" s="901" t="s">
        <v>106</v>
      </c>
      <c r="C200" s="618"/>
      <c r="D200" s="625"/>
      <c r="E200" s="619"/>
      <c r="F200" s="618"/>
      <c r="G200" s="625"/>
      <c r="H200" s="619"/>
      <c r="I200" s="618"/>
      <c r="J200" s="625"/>
      <c r="K200" s="619"/>
      <c r="L200" s="618"/>
      <c r="M200" s="625"/>
      <c r="N200" s="619"/>
      <c r="O200" s="618"/>
      <c r="P200" s="625"/>
      <c r="Q200" s="619"/>
      <c r="R200" s="618"/>
      <c r="S200" s="625"/>
      <c r="T200" s="619"/>
      <c r="U200" s="618"/>
      <c r="V200" s="625"/>
      <c r="W200" s="619"/>
      <c r="X200" s="618"/>
      <c r="Y200" s="625"/>
      <c r="Z200" s="619"/>
      <c r="AA200" s="618"/>
      <c r="AB200" s="625"/>
      <c r="AC200" s="619"/>
      <c r="AD200" s="618"/>
      <c r="AE200" s="625"/>
      <c r="AF200" s="619"/>
      <c r="AG200" s="618"/>
      <c r="AH200" s="625"/>
      <c r="AI200" s="619"/>
      <c r="AJ200" s="618"/>
      <c r="AK200" s="625"/>
      <c r="AL200" s="619"/>
      <c r="AM200" s="618"/>
      <c r="AN200" s="625"/>
      <c r="AO200" s="619"/>
      <c r="AP200" s="41"/>
      <c r="AQ200" s="41"/>
      <c r="AR200" s="41"/>
      <c r="AS200" s="41"/>
      <c r="AT200" s="41"/>
      <c r="AU200" s="41"/>
      <c r="AV200" s="41"/>
      <c r="AW200" s="41"/>
      <c r="AX200" s="41"/>
      <c r="AY200" s="41"/>
      <c r="AZ200" s="41"/>
      <c r="BA200" s="41"/>
      <c r="BB200" s="41"/>
      <c r="BC200" s="41"/>
      <c r="BD200" s="41"/>
      <c r="BE200" s="41"/>
      <c r="BF200" s="41"/>
      <c r="BG200" s="41"/>
      <c r="BH200" s="41"/>
      <c r="BI200" s="41"/>
    </row>
    <row r="201" spans="1:61" ht="15.75" customHeight="1">
      <c r="A201" s="39" t="str">
        <f t="shared" si="2"/>
        <v>ServiceSalaires cadres</v>
      </c>
      <c r="B201" s="906" t="s">
        <v>116</v>
      </c>
      <c r="C201" s="618"/>
      <c r="D201" s="625"/>
      <c r="E201" s="626"/>
      <c r="F201" s="618"/>
      <c r="G201" s="625"/>
      <c r="H201" s="639"/>
      <c r="I201" s="618"/>
      <c r="J201" s="625"/>
      <c r="K201" s="639"/>
      <c r="L201" s="618"/>
      <c r="M201" s="625"/>
      <c r="N201" s="639"/>
      <c r="O201" s="618"/>
      <c r="P201" s="625"/>
      <c r="Q201" s="639"/>
      <c r="R201" s="618"/>
      <c r="S201" s="625"/>
      <c r="T201" s="639"/>
      <c r="U201" s="618"/>
      <c r="V201" s="625"/>
      <c r="W201" s="639"/>
      <c r="X201" s="618"/>
      <c r="Y201" s="625"/>
      <c r="Z201" s="639"/>
      <c r="AA201" s="618"/>
      <c r="AB201" s="625"/>
      <c r="AC201" s="639"/>
      <c r="AD201" s="618"/>
      <c r="AE201" s="625"/>
      <c r="AF201" s="639"/>
      <c r="AG201" s="618"/>
      <c r="AH201" s="625"/>
      <c r="AI201" s="639"/>
      <c r="AJ201" s="618"/>
      <c r="AK201" s="625"/>
      <c r="AL201" s="639"/>
      <c r="AM201" s="618"/>
      <c r="AN201" s="625"/>
      <c r="AO201" s="639"/>
      <c r="AP201" s="41"/>
      <c r="AQ201" s="41"/>
      <c r="AR201" s="41"/>
      <c r="AS201" s="41"/>
      <c r="AT201" s="41"/>
      <c r="AU201" s="41"/>
      <c r="AV201" s="41"/>
      <c r="AW201" s="41"/>
      <c r="AX201" s="41"/>
      <c r="AY201" s="41"/>
      <c r="AZ201" s="41"/>
      <c r="BA201" s="41"/>
      <c r="BB201" s="41"/>
      <c r="BC201" s="41"/>
      <c r="BD201" s="41"/>
      <c r="BE201" s="41"/>
      <c r="BF201" s="41"/>
      <c r="BG201" s="41"/>
      <c r="BH201" s="41"/>
      <c r="BI201" s="41"/>
    </row>
    <row r="202" spans="1:61" ht="15.75" customHeight="1">
      <c r="A202" s="39" t="str">
        <f t="shared" si="2"/>
        <v>ServiceSalaires commis</v>
      </c>
      <c r="B202" s="907" t="s">
        <v>117</v>
      </c>
      <c r="C202" s="618"/>
      <c r="D202" s="625"/>
      <c r="E202" s="626"/>
      <c r="F202" s="618"/>
      <c r="G202" s="625"/>
      <c r="H202" s="639"/>
      <c r="I202" s="618"/>
      <c r="J202" s="625"/>
      <c r="K202" s="639"/>
      <c r="L202" s="618"/>
      <c r="M202" s="625"/>
      <c r="N202" s="639"/>
      <c r="O202" s="618"/>
      <c r="P202" s="625"/>
      <c r="Q202" s="639"/>
      <c r="R202" s="618"/>
      <c r="S202" s="625"/>
      <c r="T202" s="639"/>
      <c r="U202" s="618"/>
      <c r="V202" s="625"/>
      <c r="W202" s="639"/>
      <c r="X202" s="618"/>
      <c r="Y202" s="625"/>
      <c r="Z202" s="639"/>
      <c r="AA202" s="618"/>
      <c r="AB202" s="625"/>
      <c r="AC202" s="639"/>
      <c r="AD202" s="618"/>
      <c r="AE202" s="625"/>
      <c r="AF202" s="639"/>
      <c r="AG202" s="618"/>
      <c r="AH202" s="625"/>
      <c r="AI202" s="639"/>
      <c r="AJ202" s="618"/>
      <c r="AK202" s="625"/>
      <c r="AL202" s="639"/>
      <c r="AM202" s="618"/>
      <c r="AN202" s="625"/>
      <c r="AO202" s="639"/>
      <c r="AP202" s="41"/>
      <c r="AQ202" s="41"/>
      <c r="AR202" s="41"/>
      <c r="AS202" s="41"/>
      <c r="AT202" s="41"/>
      <c r="AU202" s="41"/>
      <c r="AV202" s="41"/>
      <c r="AW202" s="41"/>
      <c r="AX202" s="41"/>
      <c r="AY202" s="41"/>
      <c r="AZ202" s="41"/>
      <c r="BA202" s="41"/>
      <c r="BB202" s="41"/>
      <c r="BC202" s="41"/>
      <c r="BD202" s="41"/>
      <c r="BE202" s="41"/>
      <c r="BF202" s="41"/>
      <c r="BG202" s="41"/>
      <c r="BH202" s="41"/>
      <c r="BI202" s="41"/>
    </row>
    <row r="203" spans="1:61" ht="15.75" customHeight="1">
      <c r="A203" s="39" t="str">
        <f t="shared" si="2"/>
        <v>ServiceSalaires autres</v>
      </c>
      <c r="B203" s="906" t="s">
        <v>118</v>
      </c>
      <c r="C203" s="890"/>
      <c r="D203" s="908"/>
      <c r="E203" s="909"/>
      <c r="F203" s="890"/>
      <c r="G203" s="908"/>
      <c r="H203" s="910"/>
      <c r="I203" s="890"/>
      <c r="J203" s="908"/>
      <c r="K203" s="910"/>
      <c r="L203" s="890"/>
      <c r="M203" s="908"/>
      <c r="N203" s="910"/>
      <c r="O203" s="890"/>
      <c r="P203" s="908"/>
      <c r="Q203" s="910"/>
      <c r="R203" s="890"/>
      <c r="S203" s="908"/>
      <c r="T203" s="910"/>
      <c r="U203" s="890"/>
      <c r="V203" s="908"/>
      <c r="W203" s="910"/>
      <c r="X203" s="890"/>
      <c r="Y203" s="908"/>
      <c r="Z203" s="910"/>
      <c r="AA203" s="890"/>
      <c r="AB203" s="908"/>
      <c r="AC203" s="910"/>
      <c r="AD203" s="890"/>
      <c r="AE203" s="908"/>
      <c r="AF203" s="910"/>
      <c r="AG203" s="890"/>
      <c r="AH203" s="908"/>
      <c r="AI203" s="910"/>
      <c r="AJ203" s="890"/>
      <c r="AK203" s="908"/>
      <c r="AL203" s="910"/>
      <c r="AM203" s="890"/>
      <c r="AN203" s="908"/>
      <c r="AO203" s="910"/>
      <c r="AP203" s="41"/>
      <c r="AQ203" s="41"/>
      <c r="AR203" s="41"/>
      <c r="AS203" s="41"/>
      <c r="AT203" s="41"/>
      <c r="AU203" s="41"/>
      <c r="AV203" s="41"/>
      <c r="AW203" s="41"/>
      <c r="AX203" s="41"/>
      <c r="AY203" s="41"/>
      <c r="AZ203" s="41"/>
      <c r="BA203" s="41"/>
      <c r="BB203" s="41"/>
      <c r="BC203" s="41"/>
      <c r="BD203" s="41"/>
      <c r="BE203" s="41"/>
      <c r="BF203" s="41"/>
      <c r="BG203" s="41"/>
      <c r="BH203" s="41"/>
      <c r="BI203" s="41"/>
    </row>
    <row r="204" spans="1:61" ht="15.75" customHeight="1">
      <c r="A204" s="39" t="str">
        <f t="shared" si="2"/>
        <v>ServiceSalaires spécialistes</v>
      </c>
      <c r="B204" s="906" t="s">
        <v>119</v>
      </c>
      <c r="C204" s="618"/>
      <c r="D204" s="625"/>
      <c r="E204" s="626"/>
      <c r="F204" s="618"/>
      <c r="G204" s="625"/>
      <c r="H204" s="639"/>
      <c r="I204" s="618"/>
      <c r="J204" s="625"/>
      <c r="K204" s="639"/>
      <c r="L204" s="618"/>
      <c r="M204" s="625"/>
      <c r="N204" s="639"/>
      <c r="O204" s="618"/>
      <c r="P204" s="625"/>
      <c r="Q204" s="639"/>
      <c r="R204" s="618"/>
      <c r="S204" s="625"/>
      <c r="T204" s="639"/>
      <c r="U204" s="618"/>
      <c r="V204" s="625"/>
      <c r="W204" s="639"/>
      <c r="X204" s="618"/>
      <c r="Y204" s="625"/>
      <c r="Z204" s="639"/>
      <c r="AA204" s="618"/>
      <c r="AB204" s="625"/>
      <c r="AC204" s="639"/>
      <c r="AD204" s="618"/>
      <c r="AE204" s="625"/>
      <c r="AF204" s="639"/>
      <c r="AG204" s="618"/>
      <c r="AH204" s="625"/>
      <c r="AI204" s="639"/>
      <c r="AJ204" s="618"/>
      <c r="AK204" s="625"/>
      <c r="AL204" s="639"/>
      <c r="AM204" s="618"/>
      <c r="AN204" s="625"/>
      <c r="AO204" s="639"/>
      <c r="AP204" s="41"/>
      <c r="AQ204" s="41"/>
      <c r="AR204" s="41"/>
      <c r="AS204" s="41"/>
      <c r="AT204" s="41"/>
      <c r="AU204" s="41"/>
      <c r="AV204" s="41"/>
      <c r="AW204" s="41"/>
      <c r="AX204" s="41"/>
      <c r="AY204" s="41"/>
      <c r="AZ204" s="41"/>
      <c r="BA204" s="41"/>
      <c r="BB204" s="41"/>
      <c r="BC204" s="41"/>
      <c r="BD204" s="41"/>
      <c r="BE204" s="41"/>
      <c r="BF204" s="41"/>
      <c r="BG204" s="41"/>
      <c r="BH204" s="41"/>
      <c r="BI204" s="41"/>
    </row>
    <row r="205" spans="1:61" ht="20.25" customHeight="1">
      <c r="A205" s="39" t="str">
        <f t="shared" si="2"/>
        <v>Service[...]</v>
      </c>
      <c r="B205" s="618" t="s">
        <v>55</v>
      </c>
      <c r="C205" s="618"/>
      <c r="D205" s="625"/>
      <c r="E205" s="626"/>
      <c r="F205" s="618"/>
      <c r="G205" s="625"/>
      <c r="H205" s="639"/>
      <c r="I205" s="618"/>
      <c r="J205" s="625"/>
      <c r="K205" s="639"/>
      <c r="L205" s="618"/>
      <c r="M205" s="625"/>
      <c r="N205" s="639"/>
      <c r="O205" s="618"/>
      <c r="P205" s="625"/>
      <c r="Q205" s="639"/>
      <c r="R205" s="618"/>
      <c r="S205" s="625"/>
      <c r="T205" s="639"/>
      <c r="U205" s="618"/>
      <c r="V205" s="625"/>
      <c r="W205" s="639"/>
      <c r="X205" s="618"/>
      <c r="Y205" s="625"/>
      <c r="Z205" s="639"/>
      <c r="AA205" s="618"/>
      <c r="AB205" s="625"/>
      <c r="AC205" s="639"/>
      <c r="AD205" s="618"/>
      <c r="AE205" s="625"/>
      <c r="AF205" s="639"/>
      <c r="AG205" s="618"/>
      <c r="AH205" s="625"/>
      <c r="AI205" s="639"/>
      <c r="AJ205" s="618"/>
      <c r="AK205" s="625"/>
      <c r="AL205" s="639"/>
      <c r="AM205" s="618"/>
      <c r="AN205" s="625"/>
      <c r="AO205" s="639"/>
      <c r="AP205" s="41"/>
      <c r="AQ205" s="41"/>
      <c r="AR205" s="41"/>
      <c r="AS205" s="41"/>
      <c r="AT205" s="41"/>
      <c r="AU205" s="41"/>
      <c r="AV205" s="41"/>
      <c r="AW205" s="41"/>
      <c r="AX205" s="41"/>
      <c r="AY205" s="41"/>
      <c r="AZ205" s="41"/>
      <c r="BA205" s="41"/>
      <c r="BB205" s="41"/>
      <c r="BC205" s="41"/>
      <c r="BD205" s="41"/>
      <c r="BE205" s="41"/>
      <c r="BF205" s="41"/>
      <c r="BG205" s="41"/>
      <c r="BH205" s="41"/>
      <c r="BI205" s="41"/>
    </row>
    <row r="206" spans="1:61" ht="20.25" customHeight="1">
      <c r="A206" s="39" t="str">
        <f t="shared" si="2"/>
        <v>Service[...]</v>
      </c>
      <c r="B206" s="618" t="s">
        <v>55</v>
      </c>
      <c r="C206" s="618"/>
      <c r="D206" s="625"/>
      <c r="E206" s="626"/>
      <c r="F206" s="618"/>
      <c r="G206" s="625"/>
      <c r="H206" s="639"/>
      <c r="I206" s="618"/>
      <c r="J206" s="625"/>
      <c r="K206" s="639"/>
      <c r="L206" s="618"/>
      <c r="M206" s="625"/>
      <c r="N206" s="639"/>
      <c r="O206" s="618"/>
      <c r="P206" s="625"/>
      <c r="Q206" s="639"/>
      <c r="R206" s="618"/>
      <c r="S206" s="625"/>
      <c r="T206" s="639"/>
      <c r="U206" s="618"/>
      <c r="V206" s="625"/>
      <c r="W206" s="639"/>
      <c r="X206" s="618"/>
      <c r="Y206" s="625"/>
      <c r="Z206" s="639"/>
      <c r="AA206" s="618"/>
      <c r="AB206" s="625"/>
      <c r="AC206" s="639"/>
      <c r="AD206" s="618"/>
      <c r="AE206" s="625"/>
      <c r="AF206" s="639"/>
      <c r="AG206" s="618"/>
      <c r="AH206" s="625"/>
      <c r="AI206" s="639"/>
      <c r="AJ206" s="618"/>
      <c r="AK206" s="625"/>
      <c r="AL206" s="639"/>
      <c r="AM206" s="618"/>
      <c r="AN206" s="625"/>
      <c r="AO206" s="639"/>
      <c r="AP206" s="41"/>
      <c r="AQ206" s="41"/>
      <c r="AR206" s="41"/>
      <c r="AS206" s="41"/>
      <c r="AT206" s="41"/>
      <c r="AU206" s="41"/>
      <c r="AV206" s="41"/>
      <c r="AW206" s="41"/>
      <c r="AX206" s="41"/>
      <c r="AY206" s="41"/>
      <c r="AZ206" s="41"/>
      <c r="BA206" s="41"/>
      <c r="BB206" s="41"/>
      <c r="BC206" s="41"/>
      <c r="BD206" s="41"/>
      <c r="BE206" s="41"/>
      <c r="BF206" s="41"/>
      <c r="BG206" s="41"/>
      <c r="BH206" s="41"/>
      <c r="BI206" s="41"/>
    </row>
    <row r="207" spans="1:61" ht="20.25" customHeight="1">
      <c r="A207" s="39" t="str">
        <f t="shared" si="2"/>
        <v>Service[...]</v>
      </c>
      <c r="B207" s="618" t="s">
        <v>55</v>
      </c>
      <c r="C207" s="618"/>
      <c r="D207" s="625"/>
      <c r="E207" s="626"/>
      <c r="F207" s="618"/>
      <c r="G207" s="625"/>
      <c r="H207" s="639"/>
      <c r="I207" s="618"/>
      <c r="J207" s="625"/>
      <c r="K207" s="639"/>
      <c r="L207" s="618"/>
      <c r="M207" s="625"/>
      <c r="N207" s="639"/>
      <c r="O207" s="618"/>
      <c r="P207" s="625"/>
      <c r="Q207" s="639"/>
      <c r="R207" s="618"/>
      <c r="S207" s="625"/>
      <c r="T207" s="639"/>
      <c r="U207" s="618"/>
      <c r="V207" s="625"/>
      <c r="W207" s="639"/>
      <c r="X207" s="618"/>
      <c r="Y207" s="625"/>
      <c r="Z207" s="639"/>
      <c r="AA207" s="618"/>
      <c r="AB207" s="625"/>
      <c r="AC207" s="639"/>
      <c r="AD207" s="618"/>
      <c r="AE207" s="625"/>
      <c r="AF207" s="639"/>
      <c r="AG207" s="618"/>
      <c r="AH207" s="625"/>
      <c r="AI207" s="639"/>
      <c r="AJ207" s="618"/>
      <c r="AK207" s="625"/>
      <c r="AL207" s="639"/>
      <c r="AM207" s="618"/>
      <c r="AN207" s="625"/>
      <c r="AO207" s="639"/>
      <c r="AP207" s="41"/>
      <c r="AQ207" s="41"/>
      <c r="AR207" s="41"/>
      <c r="AS207" s="41"/>
      <c r="AT207" s="41"/>
      <c r="AU207" s="41"/>
      <c r="AV207" s="41"/>
      <c r="AW207" s="41"/>
      <c r="AX207" s="41"/>
      <c r="AY207" s="41"/>
      <c r="AZ207" s="41"/>
      <c r="BA207" s="41"/>
      <c r="BB207" s="41"/>
      <c r="BC207" s="41"/>
      <c r="BD207" s="41"/>
      <c r="BE207" s="41"/>
      <c r="BF207" s="41"/>
      <c r="BG207" s="41"/>
      <c r="BH207" s="41"/>
      <c r="BI207" s="41"/>
    </row>
    <row r="208" spans="1:61" ht="15.75" customHeight="1">
      <c r="A208" s="39" t="str">
        <f t="shared" si="2"/>
        <v>ServiceSalaires en absences</v>
      </c>
      <c r="B208" s="907" t="s">
        <v>120</v>
      </c>
      <c r="C208" s="618"/>
      <c r="D208" s="625"/>
      <c r="E208" s="626"/>
      <c r="F208" s="618"/>
      <c r="G208" s="625"/>
      <c r="H208" s="639"/>
      <c r="I208" s="618"/>
      <c r="J208" s="625"/>
      <c r="K208" s="639"/>
      <c r="L208" s="618"/>
      <c r="M208" s="625"/>
      <c r="N208" s="639"/>
      <c r="O208" s="618"/>
      <c r="P208" s="625"/>
      <c r="Q208" s="639"/>
      <c r="R208" s="618"/>
      <c r="S208" s="625"/>
      <c r="T208" s="639"/>
      <c r="U208" s="618"/>
      <c r="V208" s="625"/>
      <c r="W208" s="639"/>
      <c r="X208" s="618"/>
      <c r="Y208" s="625"/>
      <c r="Z208" s="639"/>
      <c r="AA208" s="618"/>
      <c r="AB208" s="625"/>
      <c r="AC208" s="639"/>
      <c r="AD208" s="618"/>
      <c r="AE208" s="625"/>
      <c r="AF208" s="639"/>
      <c r="AG208" s="618"/>
      <c r="AH208" s="625"/>
      <c r="AI208" s="639"/>
      <c r="AJ208" s="618"/>
      <c r="AK208" s="625"/>
      <c r="AL208" s="639"/>
      <c r="AM208" s="618"/>
      <c r="AN208" s="625"/>
      <c r="AO208" s="639"/>
      <c r="AP208" s="41"/>
      <c r="AQ208" s="41"/>
      <c r="AR208" s="41"/>
      <c r="AS208" s="41"/>
      <c r="AT208" s="41"/>
      <c r="AU208" s="41"/>
      <c r="AV208" s="41"/>
      <c r="AW208" s="41"/>
      <c r="AX208" s="41"/>
      <c r="AY208" s="41"/>
      <c r="AZ208" s="41"/>
      <c r="BA208" s="41"/>
      <c r="BB208" s="41"/>
      <c r="BC208" s="41"/>
      <c r="BD208" s="41"/>
      <c r="BE208" s="41"/>
      <c r="BF208" s="41"/>
      <c r="BG208" s="41"/>
      <c r="BH208" s="41"/>
      <c r="BI208" s="41"/>
    </row>
    <row r="209" spans="1:61" ht="15.75" customHeight="1">
      <c r="A209" s="39" t="str">
        <f t="shared" si="2"/>
        <v>ServiceDéduction à la source</v>
      </c>
      <c r="B209" s="906" t="s">
        <v>121</v>
      </c>
      <c r="C209" s="890"/>
      <c r="D209" s="908"/>
      <c r="E209" s="909"/>
      <c r="F209" s="890"/>
      <c r="G209" s="908"/>
      <c r="H209" s="910"/>
      <c r="I209" s="890"/>
      <c r="J209" s="908"/>
      <c r="K209" s="910"/>
      <c r="L209" s="890"/>
      <c r="M209" s="908"/>
      <c r="N209" s="910"/>
      <c r="O209" s="890"/>
      <c r="P209" s="908"/>
      <c r="Q209" s="910"/>
      <c r="R209" s="890"/>
      <c r="S209" s="908"/>
      <c r="T209" s="910"/>
      <c r="U209" s="890"/>
      <c r="V209" s="908"/>
      <c r="W209" s="910"/>
      <c r="X209" s="890"/>
      <c r="Y209" s="908"/>
      <c r="Z209" s="910"/>
      <c r="AA209" s="890"/>
      <c r="AB209" s="908"/>
      <c r="AC209" s="910"/>
      <c r="AD209" s="890"/>
      <c r="AE209" s="908"/>
      <c r="AF209" s="910"/>
      <c r="AG209" s="890"/>
      <c r="AH209" s="908"/>
      <c r="AI209" s="910"/>
      <c r="AJ209" s="890"/>
      <c r="AK209" s="908"/>
      <c r="AL209" s="910"/>
      <c r="AM209" s="890"/>
      <c r="AN209" s="908"/>
      <c r="AO209" s="910"/>
      <c r="AP209" s="41"/>
      <c r="AQ209" s="41"/>
      <c r="AR209" s="41"/>
      <c r="AS209" s="41"/>
      <c r="AT209" s="41"/>
      <c r="AU209" s="41"/>
      <c r="AV209" s="41"/>
      <c r="AW209" s="41"/>
      <c r="AX209" s="41"/>
      <c r="AY209" s="41"/>
      <c r="AZ209" s="41"/>
      <c r="BA209" s="41"/>
      <c r="BB209" s="41"/>
      <c r="BC209" s="41"/>
      <c r="BD209" s="41"/>
      <c r="BE209" s="41"/>
      <c r="BF209" s="41"/>
      <c r="BG209" s="41"/>
      <c r="BH209" s="41"/>
      <c r="BI209" s="41"/>
    </row>
    <row r="210" spans="1:61" ht="15.75" customHeight="1">
      <c r="A210" s="39" t="str">
        <f t="shared" si="2"/>
        <v>ServiceBénéfices marginaux</v>
      </c>
      <c r="B210" s="911" t="s">
        <v>122</v>
      </c>
      <c r="C210" s="618"/>
      <c r="D210" s="625"/>
      <c r="E210" s="626"/>
      <c r="F210" s="618"/>
      <c r="G210" s="625"/>
      <c r="H210" s="639"/>
      <c r="I210" s="618"/>
      <c r="J210" s="625"/>
      <c r="K210" s="639"/>
      <c r="L210" s="618"/>
      <c r="M210" s="625"/>
      <c r="N210" s="639"/>
      <c r="O210" s="618"/>
      <c r="P210" s="625"/>
      <c r="Q210" s="639"/>
      <c r="R210" s="618"/>
      <c r="S210" s="625"/>
      <c r="T210" s="639"/>
      <c r="U210" s="618"/>
      <c r="V210" s="625"/>
      <c r="W210" s="639"/>
      <c r="X210" s="618"/>
      <c r="Y210" s="625"/>
      <c r="Z210" s="639"/>
      <c r="AA210" s="618"/>
      <c r="AB210" s="625"/>
      <c r="AC210" s="639"/>
      <c r="AD210" s="618"/>
      <c r="AE210" s="625"/>
      <c r="AF210" s="639"/>
      <c r="AG210" s="618"/>
      <c r="AH210" s="625"/>
      <c r="AI210" s="639"/>
      <c r="AJ210" s="618"/>
      <c r="AK210" s="625"/>
      <c r="AL210" s="639"/>
      <c r="AM210" s="618"/>
      <c r="AN210" s="625"/>
      <c r="AO210" s="639"/>
      <c r="AP210" s="41"/>
      <c r="AQ210" s="41"/>
      <c r="AR210" s="41"/>
      <c r="AS210" s="41"/>
      <c r="AT210" s="41"/>
      <c r="AU210" s="41"/>
      <c r="AV210" s="41"/>
      <c r="AW210" s="41"/>
      <c r="AX210" s="41"/>
      <c r="AY210" s="41"/>
      <c r="AZ210" s="41"/>
      <c r="BA210" s="41"/>
      <c r="BB210" s="41"/>
      <c r="BC210" s="41"/>
      <c r="BD210" s="41"/>
      <c r="BE210" s="41"/>
      <c r="BF210" s="41"/>
      <c r="BG210" s="41"/>
      <c r="BH210" s="41"/>
      <c r="BI210" s="41"/>
    </row>
    <row r="211" spans="1:61" ht="15.75" customHeight="1">
      <c r="A211" s="39" t="str">
        <f t="shared" si="2"/>
        <v>ServiceCsst</v>
      </c>
      <c r="B211" s="906" t="s">
        <v>123</v>
      </c>
      <c r="C211" s="618"/>
      <c r="D211" s="625"/>
      <c r="E211" s="626"/>
      <c r="F211" s="618"/>
      <c r="G211" s="625"/>
      <c r="H211" s="639"/>
      <c r="I211" s="618"/>
      <c r="J211" s="625"/>
      <c r="K211" s="639"/>
      <c r="L211" s="618"/>
      <c r="M211" s="625"/>
      <c r="N211" s="639"/>
      <c r="O211" s="618"/>
      <c r="P211" s="625"/>
      <c r="Q211" s="639"/>
      <c r="R211" s="618"/>
      <c r="S211" s="625"/>
      <c r="T211" s="639"/>
      <c r="U211" s="618"/>
      <c r="V211" s="625"/>
      <c r="W211" s="639"/>
      <c r="X211" s="618"/>
      <c r="Y211" s="625"/>
      <c r="Z211" s="639"/>
      <c r="AA211" s="618"/>
      <c r="AB211" s="625"/>
      <c r="AC211" s="639"/>
      <c r="AD211" s="618"/>
      <c r="AE211" s="625"/>
      <c r="AF211" s="639"/>
      <c r="AG211" s="618"/>
      <c r="AH211" s="625"/>
      <c r="AI211" s="639"/>
      <c r="AJ211" s="618"/>
      <c r="AK211" s="625"/>
      <c r="AL211" s="639"/>
      <c r="AM211" s="618"/>
      <c r="AN211" s="625"/>
      <c r="AO211" s="639"/>
      <c r="AP211" s="41"/>
      <c r="AQ211" s="41"/>
      <c r="AR211" s="41"/>
      <c r="AS211" s="41"/>
      <c r="AT211" s="41"/>
      <c r="AU211" s="41"/>
      <c r="AV211" s="41"/>
      <c r="AW211" s="41"/>
      <c r="AX211" s="41"/>
      <c r="AY211" s="41"/>
      <c r="AZ211" s="41"/>
      <c r="BA211" s="41"/>
      <c r="BB211" s="41"/>
      <c r="BC211" s="41"/>
      <c r="BD211" s="41"/>
      <c r="BE211" s="41"/>
      <c r="BF211" s="41"/>
      <c r="BG211" s="41"/>
      <c r="BH211" s="41"/>
      <c r="BI211" s="41"/>
    </row>
    <row r="212" spans="1:61" ht="20.25" customHeight="1">
      <c r="A212" s="39" t="str">
        <f t="shared" si="2"/>
        <v>Service[...]</v>
      </c>
      <c r="B212" s="618" t="s">
        <v>55</v>
      </c>
      <c r="C212" s="644"/>
      <c r="D212" s="645"/>
      <c r="E212" s="642"/>
      <c r="F212" s="644"/>
      <c r="G212" s="645"/>
      <c r="H212" s="642"/>
      <c r="I212" s="644"/>
      <c r="J212" s="645"/>
      <c r="K212" s="642"/>
      <c r="L212" s="644"/>
      <c r="M212" s="645"/>
      <c r="N212" s="642"/>
      <c r="O212" s="644"/>
      <c r="P212" s="645"/>
      <c r="Q212" s="642"/>
      <c r="R212" s="644"/>
      <c r="S212" s="645"/>
      <c r="T212" s="642"/>
      <c r="U212" s="644"/>
      <c r="V212" s="645"/>
      <c r="W212" s="642"/>
      <c r="X212" s="644"/>
      <c r="Y212" s="645"/>
      <c r="Z212" s="642"/>
      <c r="AA212" s="644"/>
      <c r="AB212" s="645"/>
      <c r="AC212" s="642"/>
      <c r="AD212" s="644"/>
      <c r="AE212" s="645"/>
      <c r="AF212" s="642"/>
      <c r="AG212" s="644"/>
      <c r="AH212" s="645"/>
      <c r="AI212" s="642"/>
      <c r="AJ212" s="644"/>
      <c r="AK212" s="645"/>
      <c r="AL212" s="642"/>
      <c r="AM212" s="644"/>
      <c r="AN212" s="645"/>
      <c r="AO212" s="642"/>
      <c r="AP212" s="41"/>
      <c r="AQ212" s="41"/>
      <c r="AR212" s="41"/>
      <c r="AS212" s="41"/>
      <c r="AT212" s="41"/>
      <c r="AU212" s="41"/>
      <c r="AV212" s="41"/>
      <c r="AW212" s="41"/>
      <c r="AX212" s="41"/>
      <c r="AY212" s="41"/>
      <c r="AZ212" s="41"/>
      <c r="BA212" s="41"/>
      <c r="BB212" s="41"/>
      <c r="BC212" s="41"/>
      <c r="BD212" s="41"/>
      <c r="BE212" s="41"/>
      <c r="BF212" s="41"/>
      <c r="BG212" s="41"/>
      <c r="BH212" s="41"/>
      <c r="BI212" s="41"/>
    </row>
    <row r="213" spans="1:61" ht="15.75" customHeight="1">
      <c r="A213" s="39" t="str">
        <f t="shared" si="2"/>
        <v>ServiceTOTAL PERSONNEL</v>
      </c>
      <c r="B213" s="902" t="s">
        <v>124</v>
      </c>
      <c r="C213" s="903"/>
      <c r="D213" s="904"/>
      <c r="E213" s="905"/>
      <c r="F213" s="903"/>
      <c r="G213" s="904"/>
      <c r="H213" s="905"/>
      <c r="I213" s="903"/>
      <c r="J213" s="904"/>
      <c r="K213" s="905"/>
      <c r="L213" s="903"/>
      <c r="M213" s="904"/>
      <c r="N213" s="905"/>
      <c r="O213" s="903"/>
      <c r="P213" s="904"/>
      <c r="Q213" s="905"/>
      <c r="R213" s="903"/>
      <c r="S213" s="904"/>
      <c r="T213" s="905"/>
      <c r="U213" s="903"/>
      <c r="V213" s="904"/>
      <c r="W213" s="905"/>
      <c r="X213" s="903"/>
      <c r="Y213" s="904"/>
      <c r="Z213" s="905"/>
      <c r="AA213" s="903"/>
      <c r="AB213" s="904"/>
      <c r="AC213" s="905"/>
      <c r="AD213" s="903"/>
      <c r="AE213" s="904"/>
      <c r="AF213" s="905"/>
      <c r="AG213" s="903"/>
      <c r="AH213" s="904"/>
      <c r="AI213" s="905"/>
      <c r="AJ213" s="903"/>
      <c r="AK213" s="904"/>
      <c r="AL213" s="905"/>
      <c r="AM213" s="903"/>
      <c r="AN213" s="904"/>
      <c r="AO213" s="905"/>
      <c r="AP213" s="41"/>
      <c r="AQ213" s="41"/>
      <c r="AR213" s="41"/>
      <c r="AS213" s="41"/>
      <c r="AT213" s="41"/>
      <c r="AU213" s="41"/>
      <c r="AV213" s="41"/>
      <c r="AW213" s="41"/>
      <c r="AX213" s="41"/>
      <c r="AY213" s="41"/>
      <c r="AZ213" s="41"/>
      <c r="BA213" s="41"/>
      <c r="BB213" s="41"/>
      <c r="BC213" s="41"/>
      <c r="BD213" s="41"/>
      <c r="BE213" s="41"/>
      <c r="BF213" s="41"/>
      <c r="BG213" s="41"/>
      <c r="BH213" s="41"/>
      <c r="BI213" s="41"/>
    </row>
    <row r="214" spans="1:61" ht="15.75" customHeight="1">
      <c r="A214" s="39" t="str">
        <f t="shared" si="2"/>
        <v>ServicePublicité 2</v>
      </c>
      <c r="B214" s="618" t="s">
        <v>125</v>
      </c>
      <c r="C214" s="618"/>
      <c r="D214" s="625"/>
      <c r="E214" s="626"/>
      <c r="F214" s="618"/>
      <c r="G214" s="625"/>
      <c r="H214" s="639"/>
      <c r="I214" s="618"/>
      <c r="J214" s="625"/>
      <c r="K214" s="639"/>
      <c r="L214" s="618"/>
      <c r="M214" s="625"/>
      <c r="N214" s="639"/>
      <c r="O214" s="618"/>
      <c r="P214" s="625"/>
      <c r="Q214" s="639"/>
      <c r="R214" s="618"/>
      <c r="S214" s="625"/>
      <c r="T214" s="639"/>
      <c r="U214" s="618"/>
      <c r="V214" s="625"/>
      <c r="W214" s="639"/>
      <c r="X214" s="618"/>
      <c r="Y214" s="625"/>
      <c r="Z214" s="639"/>
      <c r="AA214" s="618"/>
      <c r="AB214" s="625"/>
      <c r="AC214" s="639"/>
      <c r="AD214" s="618"/>
      <c r="AE214" s="625"/>
      <c r="AF214" s="639"/>
      <c r="AG214" s="618"/>
      <c r="AH214" s="625"/>
      <c r="AI214" s="639"/>
      <c r="AJ214" s="618"/>
      <c r="AK214" s="625"/>
      <c r="AL214" s="639"/>
      <c r="AM214" s="618"/>
      <c r="AN214" s="625"/>
      <c r="AO214" s="639"/>
      <c r="AP214" s="41"/>
      <c r="AQ214" s="41"/>
      <c r="AR214" s="41"/>
      <c r="AS214" s="41"/>
      <c r="AT214" s="41"/>
      <c r="AU214" s="41"/>
      <c r="AV214" s="41"/>
      <c r="AW214" s="41"/>
      <c r="AX214" s="41"/>
      <c r="AY214" s="41"/>
      <c r="AZ214" s="41"/>
      <c r="BA214" s="41"/>
      <c r="BB214" s="41"/>
      <c r="BC214" s="41"/>
      <c r="BD214" s="41"/>
      <c r="BE214" s="41"/>
      <c r="BF214" s="41"/>
      <c r="BG214" s="41"/>
      <c r="BH214" s="41"/>
      <c r="BI214" s="41"/>
    </row>
    <row r="215" spans="1:61" ht="15.75" customHeight="1">
      <c r="A215" s="39" t="str">
        <f t="shared" si="2"/>
        <v>ServiceService gratuit 2</v>
      </c>
      <c r="B215" s="618" t="s">
        <v>126</v>
      </c>
      <c r="C215" s="618"/>
      <c r="D215" s="625"/>
      <c r="E215" s="626"/>
      <c r="F215" s="618"/>
      <c r="G215" s="625"/>
      <c r="H215" s="639"/>
      <c r="I215" s="618"/>
      <c r="J215" s="625"/>
      <c r="K215" s="639"/>
      <c r="L215" s="618"/>
      <c r="M215" s="625"/>
      <c r="N215" s="639"/>
      <c r="O215" s="618"/>
      <c r="P215" s="625"/>
      <c r="Q215" s="639"/>
      <c r="R215" s="618"/>
      <c r="S215" s="625"/>
      <c r="T215" s="639"/>
      <c r="U215" s="618"/>
      <c r="V215" s="625"/>
      <c r="W215" s="639"/>
      <c r="X215" s="618"/>
      <c r="Y215" s="625"/>
      <c r="Z215" s="639"/>
      <c r="AA215" s="618"/>
      <c r="AB215" s="625"/>
      <c r="AC215" s="639"/>
      <c r="AD215" s="618"/>
      <c r="AE215" s="625"/>
      <c r="AF215" s="639"/>
      <c r="AG215" s="618"/>
      <c r="AH215" s="625"/>
      <c r="AI215" s="639"/>
      <c r="AJ215" s="618"/>
      <c r="AK215" s="625"/>
      <c r="AL215" s="639"/>
      <c r="AM215" s="618"/>
      <c r="AN215" s="625"/>
      <c r="AO215" s="639"/>
      <c r="AP215" s="41"/>
      <c r="AQ215" s="41"/>
      <c r="AR215" s="41"/>
      <c r="AS215" s="41"/>
      <c r="AT215" s="41"/>
      <c r="AU215" s="41"/>
      <c r="AV215" s="41"/>
      <c r="AW215" s="41"/>
      <c r="AX215" s="41"/>
      <c r="AY215" s="41"/>
      <c r="AZ215" s="41"/>
      <c r="BA215" s="41"/>
      <c r="BB215" s="41"/>
      <c r="BC215" s="41"/>
      <c r="BD215" s="41"/>
      <c r="BE215" s="41"/>
      <c r="BF215" s="41"/>
      <c r="BG215" s="41"/>
      <c r="BH215" s="41"/>
      <c r="BI215" s="41"/>
    </row>
    <row r="216" spans="1:61" ht="15.75" customHeight="1">
      <c r="A216" s="39" t="str">
        <f t="shared" si="2"/>
        <v>ServiceFrais véhicules de cie</v>
      </c>
      <c r="B216" s="644" t="s">
        <v>127</v>
      </c>
      <c r="C216" s="644"/>
      <c r="D216" s="645"/>
      <c r="E216" s="642"/>
      <c r="F216" s="644"/>
      <c r="G216" s="645"/>
      <c r="H216" s="643"/>
      <c r="I216" s="644"/>
      <c r="J216" s="645"/>
      <c r="K216" s="643"/>
      <c r="L216" s="644"/>
      <c r="M216" s="645"/>
      <c r="N216" s="643"/>
      <c r="O216" s="644"/>
      <c r="P216" s="645"/>
      <c r="Q216" s="643"/>
      <c r="R216" s="644"/>
      <c r="S216" s="645"/>
      <c r="T216" s="643"/>
      <c r="U216" s="644"/>
      <c r="V216" s="645"/>
      <c r="W216" s="643"/>
      <c r="X216" s="644"/>
      <c r="Y216" s="645"/>
      <c r="Z216" s="643"/>
      <c r="AA216" s="644"/>
      <c r="AB216" s="645"/>
      <c r="AC216" s="643"/>
      <c r="AD216" s="644"/>
      <c r="AE216" s="645"/>
      <c r="AF216" s="643"/>
      <c r="AG216" s="644"/>
      <c r="AH216" s="645"/>
      <c r="AI216" s="643"/>
      <c r="AJ216" s="644"/>
      <c r="AK216" s="645"/>
      <c r="AL216" s="643"/>
      <c r="AM216" s="644"/>
      <c r="AN216" s="645"/>
      <c r="AO216" s="643"/>
      <c r="AP216" s="41"/>
      <c r="AQ216" s="41"/>
      <c r="AR216" s="41"/>
      <c r="AS216" s="41"/>
      <c r="AT216" s="41"/>
      <c r="AU216" s="41"/>
      <c r="AV216" s="41"/>
      <c r="AW216" s="41"/>
      <c r="AX216" s="41"/>
      <c r="AY216" s="41"/>
      <c r="AZ216" s="41"/>
      <c r="BA216" s="41"/>
      <c r="BB216" s="41"/>
      <c r="BC216" s="41"/>
      <c r="BD216" s="41"/>
      <c r="BE216" s="41"/>
      <c r="BF216" s="41"/>
      <c r="BG216" s="41"/>
      <c r="BH216" s="41"/>
      <c r="BI216" s="41"/>
    </row>
    <row r="217" spans="1:61" ht="15.75" customHeight="1">
      <c r="A217" s="39" t="str">
        <f t="shared" si="2"/>
        <v>ServiceInformatique</v>
      </c>
      <c r="B217" s="618" t="s">
        <v>128</v>
      </c>
      <c r="C217" s="618"/>
      <c r="D217" s="625"/>
      <c r="E217" s="626"/>
      <c r="F217" s="618"/>
      <c r="G217" s="625"/>
      <c r="H217" s="639"/>
      <c r="I217" s="618"/>
      <c r="J217" s="625"/>
      <c r="K217" s="639"/>
      <c r="L217" s="618"/>
      <c r="M217" s="625"/>
      <c r="N217" s="639"/>
      <c r="O217" s="618"/>
      <c r="P217" s="625"/>
      <c r="Q217" s="639"/>
      <c r="R217" s="618"/>
      <c r="S217" s="625"/>
      <c r="T217" s="639"/>
      <c r="U217" s="618"/>
      <c r="V217" s="625"/>
      <c r="W217" s="639"/>
      <c r="X217" s="618"/>
      <c r="Y217" s="625"/>
      <c r="Z217" s="639"/>
      <c r="AA217" s="618"/>
      <c r="AB217" s="625"/>
      <c r="AC217" s="639"/>
      <c r="AD217" s="618"/>
      <c r="AE217" s="625"/>
      <c r="AF217" s="639"/>
      <c r="AG217" s="618"/>
      <c r="AH217" s="625"/>
      <c r="AI217" s="639"/>
      <c r="AJ217" s="618"/>
      <c r="AK217" s="625"/>
      <c r="AL217" s="639"/>
      <c r="AM217" s="618"/>
      <c r="AN217" s="625"/>
      <c r="AO217" s="639"/>
      <c r="AP217" s="41"/>
      <c r="AQ217" s="41"/>
      <c r="AR217" s="41"/>
      <c r="AS217" s="41"/>
      <c r="AT217" s="41"/>
      <c r="AU217" s="41"/>
      <c r="AV217" s="41"/>
      <c r="AW217" s="41"/>
      <c r="AX217" s="41"/>
      <c r="AY217" s="41"/>
      <c r="AZ217" s="41"/>
      <c r="BA217" s="41"/>
      <c r="BB217" s="41"/>
      <c r="BC217" s="41"/>
      <c r="BD217" s="41"/>
      <c r="BE217" s="41"/>
      <c r="BF217" s="41"/>
      <c r="BG217" s="41"/>
      <c r="BH217" s="41"/>
      <c r="BI217" s="41"/>
    </row>
    <row r="218" spans="1:61" ht="15.75" customHeight="1">
      <c r="A218" s="39" t="str">
        <f t="shared" si="2"/>
        <v>ServiceFrais de déplacement</v>
      </c>
      <c r="B218" s="618" t="s">
        <v>129</v>
      </c>
      <c r="C218" s="618"/>
      <c r="D218" s="625"/>
      <c r="E218" s="626"/>
      <c r="F218" s="618"/>
      <c r="G218" s="625"/>
      <c r="H218" s="639"/>
      <c r="I218" s="618"/>
      <c r="J218" s="625"/>
      <c r="K218" s="639"/>
      <c r="L218" s="618"/>
      <c r="M218" s="625"/>
      <c r="N218" s="639"/>
      <c r="O218" s="618"/>
      <c r="P218" s="625"/>
      <c r="Q218" s="639"/>
      <c r="R218" s="618"/>
      <c r="S218" s="625"/>
      <c r="T218" s="639"/>
      <c r="U218" s="618"/>
      <c r="V218" s="625"/>
      <c r="W218" s="639"/>
      <c r="X218" s="618"/>
      <c r="Y218" s="625"/>
      <c r="Z218" s="639"/>
      <c r="AA218" s="618"/>
      <c r="AB218" s="625"/>
      <c r="AC218" s="639"/>
      <c r="AD218" s="618"/>
      <c r="AE218" s="625"/>
      <c r="AF218" s="639"/>
      <c r="AG218" s="618"/>
      <c r="AH218" s="625"/>
      <c r="AI218" s="639"/>
      <c r="AJ218" s="618"/>
      <c r="AK218" s="625"/>
      <c r="AL218" s="639"/>
      <c r="AM218" s="618"/>
      <c r="AN218" s="625"/>
      <c r="AO218" s="639"/>
      <c r="AP218" s="41"/>
      <c r="AQ218" s="41"/>
      <c r="AR218" s="41"/>
      <c r="AS218" s="41"/>
      <c r="AT218" s="41"/>
      <c r="AU218" s="41"/>
      <c r="AV218" s="41"/>
      <c r="AW218" s="41"/>
      <c r="AX218" s="41"/>
      <c r="AY218" s="41"/>
      <c r="AZ218" s="41"/>
      <c r="BA218" s="41"/>
      <c r="BB218" s="41"/>
      <c r="BC218" s="41"/>
      <c r="BD218" s="41"/>
      <c r="BE218" s="41"/>
      <c r="BF218" s="41"/>
      <c r="BG218" s="41"/>
      <c r="BH218" s="41"/>
      <c r="BI218" s="41"/>
    </row>
    <row r="219" spans="1:61" ht="15.75" customHeight="1">
      <c r="A219" s="39" t="str">
        <f t="shared" si="2"/>
        <v>ServiceServices extérieurs</v>
      </c>
      <c r="B219" s="644" t="s">
        <v>130</v>
      </c>
      <c r="C219" s="644"/>
      <c r="D219" s="645"/>
      <c r="E219" s="642"/>
      <c r="F219" s="644"/>
      <c r="G219" s="645"/>
      <c r="H219" s="643"/>
      <c r="I219" s="644"/>
      <c r="J219" s="645"/>
      <c r="K219" s="643"/>
      <c r="L219" s="644"/>
      <c r="M219" s="645"/>
      <c r="N219" s="643"/>
      <c r="O219" s="644"/>
      <c r="P219" s="645"/>
      <c r="Q219" s="643"/>
      <c r="R219" s="644"/>
      <c r="S219" s="645"/>
      <c r="T219" s="643"/>
      <c r="U219" s="644"/>
      <c r="V219" s="645"/>
      <c r="W219" s="643"/>
      <c r="X219" s="644"/>
      <c r="Y219" s="645"/>
      <c r="Z219" s="643"/>
      <c r="AA219" s="644"/>
      <c r="AB219" s="645"/>
      <c r="AC219" s="643"/>
      <c r="AD219" s="644"/>
      <c r="AE219" s="645"/>
      <c r="AF219" s="643"/>
      <c r="AG219" s="644"/>
      <c r="AH219" s="645"/>
      <c r="AI219" s="643"/>
      <c r="AJ219" s="644"/>
      <c r="AK219" s="645"/>
      <c r="AL219" s="643"/>
      <c r="AM219" s="644"/>
      <c r="AN219" s="645"/>
      <c r="AO219" s="643"/>
      <c r="AP219" s="41"/>
      <c r="AQ219" s="41"/>
      <c r="AR219" s="41"/>
      <c r="AS219" s="41"/>
      <c r="AT219" s="41"/>
      <c r="AU219" s="41"/>
      <c r="AV219" s="41"/>
      <c r="AW219" s="41"/>
      <c r="AX219" s="41"/>
      <c r="AY219" s="41"/>
      <c r="AZ219" s="41"/>
      <c r="BA219" s="41"/>
      <c r="BB219" s="41"/>
      <c r="BC219" s="41"/>
      <c r="BD219" s="41"/>
      <c r="BE219" s="41"/>
      <c r="BF219" s="41"/>
      <c r="BG219" s="41"/>
      <c r="BH219" s="41"/>
      <c r="BI219" s="41"/>
    </row>
    <row r="220" spans="1:61" ht="15.75" customHeight="1">
      <c r="A220" s="39" t="str">
        <f t="shared" si="2"/>
        <v>ServiceFournitures d'atelier</v>
      </c>
      <c r="B220" s="618" t="s">
        <v>483</v>
      </c>
      <c r="C220" s="618"/>
      <c r="D220" s="625"/>
      <c r="E220" s="626"/>
      <c r="F220" s="618"/>
      <c r="G220" s="625"/>
      <c r="H220" s="639"/>
      <c r="I220" s="618"/>
      <c r="J220" s="625"/>
      <c r="K220" s="639"/>
      <c r="L220" s="618"/>
      <c r="M220" s="625"/>
      <c r="N220" s="639"/>
      <c r="O220" s="618"/>
      <c r="P220" s="625"/>
      <c r="Q220" s="639"/>
      <c r="R220" s="618"/>
      <c r="S220" s="625"/>
      <c r="T220" s="639"/>
      <c r="U220" s="618"/>
      <c r="V220" s="625"/>
      <c r="W220" s="639"/>
      <c r="X220" s="618"/>
      <c r="Y220" s="625"/>
      <c r="Z220" s="639"/>
      <c r="AA220" s="618"/>
      <c r="AB220" s="625"/>
      <c r="AC220" s="639"/>
      <c r="AD220" s="618"/>
      <c r="AE220" s="625"/>
      <c r="AF220" s="639"/>
      <c r="AG220" s="618"/>
      <c r="AH220" s="625"/>
      <c r="AI220" s="639"/>
      <c r="AJ220" s="618"/>
      <c r="AK220" s="625"/>
      <c r="AL220" s="639"/>
      <c r="AM220" s="618"/>
      <c r="AN220" s="625"/>
      <c r="AO220" s="639"/>
      <c r="AP220" s="41"/>
      <c r="AQ220" s="41"/>
      <c r="AR220" s="41"/>
      <c r="AS220" s="41"/>
      <c r="AT220" s="41"/>
      <c r="AU220" s="41"/>
      <c r="AV220" s="41"/>
      <c r="AW220" s="41"/>
      <c r="AX220" s="41"/>
      <c r="AY220" s="41"/>
      <c r="AZ220" s="41"/>
      <c r="BA220" s="41"/>
      <c r="BB220" s="41"/>
      <c r="BC220" s="41"/>
      <c r="BD220" s="41"/>
      <c r="BE220" s="41"/>
      <c r="BF220" s="41"/>
      <c r="BG220" s="41"/>
      <c r="BH220" s="41"/>
      <c r="BI220" s="41"/>
    </row>
    <row r="221" spans="1:61" ht="15.75" customHeight="1">
      <c r="A221" s="39" t="str">
        <f t="shared" ref="A221:A236" si="3">+$C$171&amp;B221</f>
        <v>ServiceFournitures autres</v>
      </c>
      <c r="B221" s="618" t="s">
        <v>131</v>
      </c>
      <c r="C221" s="618"/>
      <c r="D221" s="625"/>
      <c r="E221" s="626"/>
      <c r="F221" s="618"/>
      <c r="G221" s="625"/>
      <c r="H221" s="639"/>
      <c r="I221" s="618"/>
      <c r="J221" s="625"/>
      <c r="K221" s="639"/>
      <c r="L221" s="618"/>
      <c r="M221" s="625"/>
      <c r="N221" s="639"/>
      <c r="O221" s="618"/>
      <c r="P221" s="625"/>
      <c r="Q221" s="639"/>
      <c r="R221" s="618"/>
      <c r="S221" s="625"/>
      <c r="T221" s="639"/>
      <c r="U221" s="618"/>
      <c r="V221" s="625"/>
      <c r="W221" s="639"/>
      <c r="X221" s="618"/>
      <c r="Y221" s="625"/>
      <c r="Z221" s="639"/>
      <c r="AA221" s="618"/>
      <c r="AB221" s="625"/>
      <c r="AC221" s="639"/>
      <c r="AD221" s="618"/>
      <c r="AE221" s="625"/>
      <c r="AF221" s="639"/>
      <c r="AG221" s="618"/>
      <c r="AH221" s="625"/>
      <c r="AI221" s="639"/>
      <c r="AJ221" s="618"/>
      <c r="AK221" s="625"/>
      <c r="AL221" s="639"/>
      <c r="AM221" s="618"/>
      <c r="AN221" s="625"/>
      <c r="AO221" s="639"/>
      <c r="AP221" s="41"/>
      <c r="AQ221" s="41"/>
      <c r="AR221" s="41"/>
      <c r="AS221" s="41"/>
      <c r="AT221" s="41"/>
      <c r="AU221" s="41"/>
      <c r="AV221" s="41"/>
      <c r="AW221" s="41"/>
      <c r="AX221" s="41"/>
      <c r="AY221" s="41"/>
      <c r="AZ221" s="41"/>
      <c r="BA221" s="41"/>
      <c r="BB221" s="41"/>
      <c r="BC221" s="41"/>
      <c r="BD221" s="41"/>
      <c r="BE221" s="41"/>
      <c r="BF221" s="41"/>
      <c r="BG221" s="41"/>
      <c r="BH221" s="41"/>
      <c r="BI221" s="41"/>
    </row>
    <row r="222" spans="1:61" ht="15.75" customHeight="1">
      <c r="A222" s="39" t="str">
        <f t="shared" si="3"/>
        <v>ServiceUniformes</v>
      </c>
      <c r="B222" s="618" t="s">
        <v>132</v>
      </c>
      <c r="C222" s="618"/>
      <c r="D222" s="625"/>
      <c r="E222" s="626"/>
      <c r="F222" s="618"/>
      <c r="G222" s="625"/>
      <c r="H222" s="639"/>
      <c r="I222" s="618"/>
      <c r="J222" s="625"/>
      <c r="K222" s="639"/>
      <c r="L222" s="618"/>
      <c r="M222" s="625"/>
      <c r="N222" s="639"/>
      <c r="O222" s="618"/>
      <c r="P222" s="625"/>
      <c r="Q222" s="639"/>
      <c r="R222" s="618"/>
      <c r="S222" s="625"/>
      <c r="T222" s="639"/>
      <c r="U222" s="618"/>
      <c r="V222" s="625"/>
      <c r="W222" s="639"/>
      <c r="X222" s="618"/>
      <c r="Y222" s="625"/>
      <c r="Z222" s="639"/>
      <c r="AA222" s="618"/>
      <c r="AB222" s="625"/>
      <c r="AC222" s="639"/>
      <c r="AD222" s="618"/>
      <c r="AE222" s="625"/>
      <c r="AF222" s="639"/>
      <c r="AG222" s="618"/>
      <c r="AH222" s="625"/>
      <c r="AI222" s="639"/>
      <c r="AJ222" s="618"/>
      <c r="AK222" s="625"/>
      <c r="AL222" s="639"/>
      <c r="AM222" s="618"/>
      <c r="AN222" s="625"/>
      <c r="AO222" s="639"/>
      <c r="AP222" s="41"/>
      <c r="AQ222" s="41"/>
      <c r="AR222" s="41"/>
      <c r="AS222" s="41"/>
      <c r="AT222" s="41"/>
      <c r="AU222" s="41"/>
      <c r="AV222" s="41"/>
      <c r="AW222" s="41"/>
      <c r="AX222" s="41"/>
      <c r="AY222" s="41"/>
      <c r="AZ222" s="41"/>
      <c r="BA222" s="41"/>
      <c r="BB222" s="41"/>
      <c r="BC222" s="41"/>
      <c r="BD222" s="41"/>
      <c r="BE222" s="41"/>
      <c r="BF222" s="41"/>
      <c r="BG222" s="41"/>
      <c r="BH222" s="41"/>
      <c r="BI222" s="41"/>
    </row>
    <row r="223" spans="1:61" ht="15.75" customHeight="1">
      <c r="A223" s="39" t="str">
        <f t="shared" si="3"/>
        <v>ServicePapeterie</v>
      </c>
      <c r="B223" s="618" t="s">
        <v>133</v>
      </c>
      <c r="C223" s="618"/>
      <c r="D223" s="625"/>
      <c r="E223" s="626"/>
      <c r="F223" s="618"/>
      <c r="G223" s="625"/>
      <c r="H223" s="639"/>
      <c r="I223" s="618"/>
      <c r="J223" s="625"/>
      <c r="K223" s="639"/>
      <c r="L223" s="618"/>
      <c r="M223" s="625"/>
      <c r="N223" s="639"/>
      <c r="O223" s="618"/>
      <c r="P223" s="625"/>
      <c r="Q223" s="639"/>
      <c r="R223" s="618"/>
      <c r="S223" s="625"/>
      <c r="T223" s="639"/>
      <c r="U223" s="618"/>
      <c r="V223" s="625"/>
      <c r="W223" s="639"/>
      <c r="X223" s="618"/>
      <c r="Y223" s="625"/>
      <c r="Z223" s="639"/>
      <c r="AA223" s="618"/>
      <c r="AB223" s="625"/>
      <c r="AC223" s="639"/>
      <c r="AD223" s="618"/>
      <c r="AE223" s="625"/>
      <c r="AF223" s="639"/>
      <c r="AG223" s="618"/>
      <c r="AH223" s="625"/>
      <c r="AI223" s="639"/>
      <c r="AJ223" s="618"/>
      <c r="AK223" s="625"/>
      <c r="AL223" s="639"/>
      <c r="AM223" s="618"/>
      <c r="AN223" s="625"/>
      <c r="AO223" s="639"/>
      <c r="AP223" s="41"/>
      <c r="AQ223" s="41"/>
      <c r="AR223" s="41"/>
      <c r="AS223" s="41"/>
      <c r="AT223" s="41"/>
      <c r="AU223" s="41"/>
      <c r="AV223" s="41"/>
      <c r="AW223" s="41"/>
      <c r="AX223" s="41"/>
      <c r="AY223" s="41"/>
      <c r="AZ223" s="41"/>
      <c r="BA223" s="41"/>
      <c r="BB223" s="41"/>
      <c r="BC223" s="41"/>
      <c r="BD223" s="41"/>
      <c r="BE223" s="41"/>
      <c r="BF223" s="41"/>
      <c r="BG223" s="41"/>
      <c r="BH223" s="41"/>
      <c r="BI223" s="41"/>
    </row>
    <row r="224" spans="1:61" ht="15.75" customHeight="1">
      <c r="A224" s="39" t="str">
        <f t="shared" si="3"/>
        <v>ServiceTéléphone</v>
      </c>
      <c r="B224" s="618" t="s">
        <v>134</v>
      </c>
      <c r="C224" s="618"/>
      <c r="D224" s="625"/>
      <c r="E224" s="626"/>
      <c r="F224" s="618"/>
      <c r="G224" s="625"/>
      <c r="H224" s="639"/>
      <c r="I224" s="618"/>
      <c r="J224" s="625"/>
      <c r="K224" s="639"/>
      <c r="L224" s="618"/>
      <c r="M224" s="625"/>
      <c r="N224" s="639"/>
      <c r="O224" s="618"/>
      <c r="P224" s="625"/>
      <c r="Q224" s="639"/>
      <c r="R224" s="618"/>
      <c r="S224" s="625"/>
      <c r="T224" s="639"/>
      <c r="U224" s="618"/>
      <c r="V224" s="625"/>
      <c r="W224" s="639"/>
      <c r="X224" s="618"/>
      <c r="Y224" s="625"/>
      <c r="Z224" s="639"/>
      <c r="AA224" s="618"/>
      <c r="AB224" s="625"/>
      <c r="AC224" s="639"/>
      <c r="AD224" s="618"/>
      <c r="AE224" s="625"/>
      <c r="AF224" s="639"/>
      <c r="AG224" s="618"/>
      <c r="AH224" s="625"/>
      <c r="AI224" s="639"/>
      <c r="AJ224" s="618"/>
      <c r="AK224" s="625"/>
      <c r="AL224" s="639"/>
      <c r="AM224" s="618"/>
      <c r="AN224" s="625"/>
      <c r="AO224" s="639"/>
      <c r="AP224" s="41"/>
      <c r="AQ224" s="41"/>
      <c r="AR224" s="41"/>
      <c r="AS224" s="41"/>
      <c r="AT224" s="41"/>
      <c r="AU224" s="41"/>
      <c r="AV224" s="41"/>
      <c r="AW224" s="41"/>
      <c r="AX224" s="41"/>
      <c r="AY224" s="41"/>
      <c r="AZ224" s="41"/>
      <c r="BA224" s="41"/>
      <c r="BB224" s="41"/>
      <c r="BC224" s="41"/>
      <c r="BD224" s="41"/>
      <c r="BE224" s="41"/>
      <c r="BF224" s="41"/>
      <c r="BG224" s="41"/>
      <c r="BH224" s="41"/>
      <c r="BI224" s="41"/>
    </row>
    <row r="225" spans="1:61" ht="15.75" customHeight="1">
      <c r="A225" s="39" t="str">
        <f t="shared" si="3"/>
        <v>ServiceFrais postaux</v>
      </c>
      <c r="B225" s="618" t="s">
        <v>135</v>
      </c>
      <c r="C225" s="618"/>
      <c r="D225" s="625"/>
      <c r="E225" s="626"/>
      <c r="F225" s="618"/>
      <c r="G225" s="625"/>
      <c r="H225" s="639"/>
      <c r="I225" s="618"/>
      <c r="J225" s="625"/>
      <c r="K225" s="639"/>
      <c r="L225" s="618"/>
      <c r="M225" s="625"/>
      <c r="N225" s="639"/>
      <c r="O225" s="618"/>
      <c r="P225" s="625"/>
      <c r="Q225" s="639"/>
      <c r="R225" s="618"/>
      <c r="S225" s="625"/>
      <c r="T225" s="639"/>
      <c r="U225" s="618"/>
      <c r="V225" s="625"/>
      <c r="W225" s="639"/>
      <c r="X225" s="618"/>
      <c r="Y225" s="625"/>
      <c r="Z225" s="639"/>
      <c r="AA225" s="618"/>
      <c r="AB225" s="625"/>
      <c r="AC225" s="639"/>
      <c r="AD225" s="618"/>
      <c r="AE225" s="625"/>
      <c r="AF225" s="639"/>
      <c r="AG225" s="618"/>
      <c r="AH225" s="625"/>
      <c r="AI225" s="639"/>
      <c r="AJ225" s="618"/>
      <c r="AK225" s="625"/>
      <c r="AL225" s="639"/>
      <c r="AM225" s="618"/>
      <c r="AN225" s="625"/>
      <c r="AO225" s="639"/>
      <c r="AP225" s="41"/>
      <c r="AQ225" s="41"/>
      <c r="AR225" s="41"/>
      <c r="AS225" s="41"/>
      <c r="AT225" s="41"/>
      <c r="AU225" s="41"/>
      <c r="AV225" s="41"/>
      <c r="AW225" s="41"/>
      <c r="AX225" s="41"/>
      <c r="AY225" s="41"/>
      <c r="AZ225" s="41"/>
      <c r="BA225" s="41"/>
      <c r="BB225" s="41"/>
      <c r="BC225" s="41"/>
      <c r="BD225" s="41"/>
      <c r="BE225" s="41"/>
      <c r="BF225" s="41"/>
      <c r="BG225" s="41"/>
      <c r="BH225" s="41"/>
      <c r="BI225" s="41"/>
    </row>
    <row r="226" spans="1:61" ht="15.75" customHeight="1">
      <c r="A226" s="39" t="str">
        <f t="shared" si="3"/>
        <v>ServiceDivers</v>
      </c>
      <c r="B226" s="618" t="s">
        <v>136</v>
      </c>
      <c r="C226" s="618"/>
      <c r="D226" s="625"/>
      <c r="E226" s="626"/>
      <c r="F226" s="618"/>
      <c r="G226" s="625"/>
      <c r="H226" s="639"/>
      <c r="I226" s="618"/>
      <c r="J226" s="625"/>
      <c r="K226" s="639"/>
      <c r="L226" s="618"/>
      <c r="M226" s="625"/>
      <c r="N226" s="639"/>
      <c r="O226" s="618"/>
      <c r="P226" s="625"/>
      <c r="Q226" s="639"/>
      <c r="R226" s="618"/>
      <c r="S226" s="625"/>
      <c r="T226" s="639"/>
      <c r="U226" s="618"/>
      <c r="V226" s="625"/>
      <c r="W226" s="639"/>
      <c r="X226" s="618"/>
      <c r="Y226" s="625"/>
      <c r="Z226" s="639"/>
      <c r="AA226" s="618"/>
      <c r="AB226" s="625"/>
      <c r="AC226" s="639"/>
      <c r="AD226" s="618"/>
      <c r="AE226" s="625"/>
      <c r="AF226" s="639"/>
      <c r="AG226" s="618"/>
      <c r="AH226" s="625"/>
      <c r="AI226" s="639"/>
      <c r="AJ226" s="618"/>
      <c r="AK226" s="625"/>
      <c r="AL226" s="639"/>
      <c r="AM226" s="618"/>
      <c r="AN226" s="625"/>
      <c r="AO226" s="639"/>
      <c r="AP226" s="41"/>
      <c r="AQ226" s="41"/>
      <c r="AR226" s="41"/>
      <c r="AS226" s="41"/>
      <c r="AT226" s="41"/>
      <c r="AU226" s="41"/>
      <c r="AV226" s="41"/>
      <c r="AW226" s="41"/>
      <c r="AX226" s="41"/>
      <c r="AY226" s="41"/>
      <c r="AZ226" s="41"/>
      <c r="BA226" s="41"/>
      <c r="BB226" s="41"/>
      <c r="BC226" s="41"/>
      <c r="BD226" s="41"/>
      <c r="BE226" s="41"/>
      <c r="BF226" s="41"/>
      <c r="BG226" s="41"/>
      <c r="BH226" s="41"/>
      <c r="BI226" s="41"/>
    </row>
    <row r="227" spans="1:61" ht="15.75" customHeight="1">
      <c r="A227" s="39" t="str">
        <f t="shared" si="3"/>
        <v>ServiceFormation</v>
      </c>
      <c r="B227" s="618" t="s">
        <v>137</v>
      </c>
      <c r="C227" s="618"/>
      <c r="D227" s="625"/>
      <c r="E227" s="626"/>
      <c r="F227" s="618"/>
      <c r="G227" s="625"/>
      <c r="H227" s="639"/>
      <c r="I227" s="618"/>
      <c r="J227" s="625"/>
      <c r="K227" s="639"/>
      <c r="L227" s="618"/>
      <c r="M227" s="625"/>
      <c r="N227" s="639"/>
      <c r="O227" s="618"/>
      <c r="P227" s="625"/>
      <c r="Q227" s="639"/>
      <c r="R227" s="618"/>
      <c r="S227" s="625"/>
      <c r="T227" s="639"/>
      <c r="U227" s="618"/>
      <c r="V227" s="625"/>
      <c r="W227" s="639"/>
      <c r="X227" s="618"/>
      <c r="Y227" s="625"/>
      <c r="Z227" s="639"/>
      <c r="AA227" s="618"/>
      <c r="AB227" s="625"/>
      <c r="AC227" s="639"/>
      <c r="AD227" s="618"/>
      <c r="AE227" s="625"/>
      <c r="AF227" s="639"/>
      <c r="AG227" s="618"/>
      <c r="AH227" s="625"/>
      <c r="AI227" s="639"/>
      <c r="AJ227" s="618"/>
      <c r="AK227" s="625"/>
      <c r="AL227" s="639"/>
      <c r="AM227" s="618"/>
      <c r="AN227" s="625"/>
      <c r="AO227" s="639"/>
      <c r="AP227" s="41"/>
      <c r="AQ227" s="41"/>
      <c r="AR227" s="41"/>
      <c r="AS227" s="41"/>
      <c r="AT227" s="41"/>
      <c r="AU227" s="41"/>
      <c r="AV227" s="41"/>
      <c r="AW227" s="41"/>
      <c r="AX227" s="41"/>
      <c r="AY227" s="41"/>
      <c r="AZ227" s="41"/>
      <c r="BA227" s="41"/>
      <c r="BB227" s="41"/>
      <c r="BC227" s="41"/>
      <c r="BD227" s="41"/>
      <c r="BE227" s="41"/>
      <c r="BF227" s="41"/>
      <c r="BG227" s="41"/>
      <c r="BH227" s="41"/>
      <c r="BI227" s="41"/>
    </row>
    <row r="228" spans="1:61" ht="15.75" customHeight="1">
      <c r="A228" s="39" t="str">
        <f t="shared" si="3"/>
        <v>ServiceFrais bancaires</v>
      </c>
      <c r="B228" s="618" t="s">
        <v>138</v>
      </c>
      <c r="C228" s="618"/>
      <c r="D228" s="625"/>
      <c r="E228" s="626"/>
      <c r="F228" s="618"/>
      <c r="G228" s="625"/>
      <c r="H228" s="639"/>
      <c r="I228" s="618"/>
      <c r="J228" s="625"/>
      <c r="K228" s="639"/>
      <c r="L228" s="618"/>
      <c r="M228" s="625"/>
      <c r="N228" s="639"/>
      <c r="O228" s="618"/>
      <c r="P228" s="625"/>
      <c r="Q228" s="639"/>
      <c r="R228" s="618"/>
      <c r="S228" s="625"/>
      <c r="T228" s="639"/>
      <c r="U228" s="618"/>
      <c r="V228" s="625"/>
      <c r="W228" s="639"/>
      <c r="X228" s="618"/>
      <c r="Y228" s="625"/>
      <c r="Z228" s="639"/>
      <c r="AA228" s="618"/>
      <c r="AB228" s="625"/>
      <c r="AC228" s="639"/>
      <c r="AD228" s="618"/>
      <c r="AE228" s="625"/>
      <c r="AF228" s="639"/>
      <c r="AG228" s="618"/>
      <c r="AH228" s="625"/>
      <c r="AI228" s="639"/>
      <c r="AJ228" s="618"/>
      <c r="AK228" s="625"/>
      <c r="AL228" s="639"/>
      <c r="AM228" s="618"/>
      <c r="AN228" s="625"/>
      <c r="AO228" s="639"/>
      <c r="AP228" s="41"/>
      <c r="AQ228" s="41"/>
      <c r="AR228" s="41"/>
      <c r="AS228" s="41"/>
      <c r="AT228" s="41"/>
      <c r="AU228" s="41"/>
      <c r="AV228" s="41"/>
      <c r="AW228" s="41"/>
      <c r="AX228" s="41"/>
      <c r="AY228" s="41"/>
      <c r="AZ228" s="41"/>
      <c r="BA228" s="41"/>
      <c r="BB228" s="41"/>
      <c r="BC228" s="41"/>
      <c r="BD228" s="41"/>
      <c r="BE228" s="41"/>
      <c r="BF228" s="41"/>
      <c r="BG228" s="41"/>
      <c r="BH228" s="41"/>
      <c r="BI228" s="41"/>
    </row>
    <row r="229" spans="1:61" ht="20.25" customHeight="1">
      <c r="A229" s="39" t="str">
        <f t="shared" si="3"/>
        <v>Service[...]</v>
      </c>
      <c r="B229" s="618" t="s">
        <v>55</v>
      </c>
      <c r="C229" s="618"/>
      <c r="D229" s="625"/>
      <c r="E229" s="626"/>
      <c r="F229" s="618"/>
      <c r="G229" s="625"/>
      <c r="H229" s="626"/>
      <c r="I229" s="618"/>
      <c r="J229" s="625"/>
      <c r="K229" s="626"/>
      <c r="L229" s="618"/>
      <c r="M229" s="625"/>
      <c r="N229" s="626"/>
      <c r="O229" s="618"/>
      <c r="P229" s="625"/>
      <c r="Q229" s="626"/>
      <c r="R229" s="618"/>
      <c r="S229" s="625"/>
      <c r="T229" s="626"/>
      <c r="U229" s="618"/>
      <c r="V229" s="625"/>
      <c r="W229" s="626"/>
      <c r="X229" s="618"/>
      <c r="Y229" s="625"/>
      <c r="Z229" s="626"/>
      <c r="AA229" s="618"/>
      <c r="AB229" s="625"/>
      <c r="AC229" s="626"/>
      <c r="AD229" s="618"/>
      <c r="AE229" s="625"/>
      <c r="AF229" s="626"/>
      <c r="AG229" s="618"/>
      <c r="AH229" s="625"/>
      <c r="AI229" s="626"/>
      <c r="AJ229" s="618"/>
      <c r="AK229" s="625"/>
      <c r="AL229" s="626"/>
      <c r="AM229" s="618"/>
      <c r="AN229" s="625"/>
      <c r="AO229" s="626"/>
      <c r="AP229" s="41"/>
      <c r="AQ229" s="41"/>
      <c r="AR229" s="41"/>
      <c r="AS229" s="41"/>
      <c r="AT229" s="41"/>
      <c r="AU229" s="41"/>
      <c r="AV229" s="41"/>
      <c r="AW229" s="41"/>
      <c r="AX229" s="41"/>
      <c r="AY229" s="41"/>
      <c r="AZ229" s="41"/>
      <c r="BA229" s="41"/>
      <c r="BB229" s="41"/>
      <c r="BC229" s="41"/>
      <c r="BD229" s="41"/>
      <c r="BE229" s="41"/>
      <c r="BF229" s="41"/>
      <c r="BG229" s="41"/>
      <c r="BH229" s="41"/>
      <c r="BI229" s="41"/>
    </row>
    <row r="230" spans="1:61" ht="20.25" customHeight="1">
      <c r="A230" s="39" t="str">
        <f t="shared" si="3"/>
        <v>Service[...]</v>
      </c>
      <c r="B230" s="618" t="s">
        <v>55</v>
      </c>
      <c r="C230" s="618"/>
      <c r="D230" s="625"/>
      <c r="E230" s="626"/>
      <c r="F230" s="618"/>
      <c r="G230" s="625"/>
      <c r="H230" s="626"/>
      <c r="I230" s="618"/>
      <c r="J230" s="625"/>
      <c r="K230" s="626"/>
      <c r="L230" s="618"/>
      <c r="M230" s="625"/>
      <c r="N230" s="626"/>
      <c r="O230" s="618"/>
      <c r="P230" s="625"/>
      <c r="Q230" s="626"/>
      <c r="R230" s="618"/>
      <c r="S230" s="625"/>
      <c r="T230" s="626"/>
      <c r="U230" s="618"/>
      <c r="V230" s="625"/>
      <c r="W230" s="626"/>
      <c r="X230" s="618"/>
      <c r="Y230" s="625"/>
      <c r="Z230" s="626"/>
      <c r="AA230" s="618"/>
      <c r="AB230" s="625"/>
      <c r="AC230" s="626"/>
      <c r="AD230" s="618"/>
      <c r="AE230" s="625"/>
      <c r="AF230" s="626"/>
      <c r="AG230" s="618"/>
      <c r="AH230" s="625"/>
      <c r="AI230" s="626"/>
      <c r="AJ230" s="618"/>
      <c r="AK230" s="625"/>
      <c r="AL230" s="626"/>
      <c r="AM230" s="618"/>
      <c r="AN230" s="625"/>
      <c r="AO230" s="626"/>
      <c r="AP230" s="41"/>
      <c r="AQ230" s="41"/>
      <c r="AR230" s="41"/>
      <c r="AS230" s="41"/>
      <c r="AT230" s="41"/>
      <c r="AU230" s="41"/>
      <c r="AV230" s="41"/>
      <c r="AW230" s="41"/>
      <c r="AX230" s="41"/>
      <c r="AY230" s="41"/>
      <c r="AZ230" s="41"/>
      <c r="BA230" s="41"/>
      <c r="BB230" s="41"/>
      <c r="BC230" s="41"/>
      <c r="BD230" s="41"/>
      <c r="BE230" s="41"/>
      <c r="BF230" s="41"/>
      <c r="BG230" s="41"/>
      <c r="BH230" s="41"/>
      <c r="BI230" s="41"/>
    </row>
    <row r="231" spans="1:61" ht="20.25" customHeight="1">
      <c r="A231" s="39" t="str">
        <f t="shared" si="3"/>
        <v>Service[...]</v>
      </c>
      <c r="B231" s="618" t="s">
        <v>55</v>
      </c>
      <c r="C231" s="618"/>
      <c r="D231" s="625"/>
      <c r="E231" s="626"/>
      <c r="F231" s="618"/>
      <c r="G231" s="625"/>
      <c r="H231" s="626"/>
      <c r="I231" s="618"/>
      <c r="J231" s="625"/>
      <c r="K231" s="626"/>
      <c r="L231" s="618"/>
      <c r="M231" s="625"/>
      <c r="N231" s="626"/>
      <c r="O231" s="618"/>
      <c r="P231" s="625"/>
      <c r="Q231" s="626"/>
      <c r="R231" s="618"/>
      <c r="S231" s="625"/>
      <c r="T231" s="626"/>
      <c r="U231" s="618"/>
      <c r="V231" s="625"/>
      <c r="W231" s="626"/>
      <c r="X231" s="618"/>
      <c r="Y231" s="625"/>
      <c r="Z231" s="626"/>
      <c r="AA231" s="618"/>
      <c r="AB231" s="625"/>
      <c r="AC231" s="626"/>
      <c r="AD231" s="618"/>
      <c r="AE231" s="625"/>
      <c r="AF231" s="626"/>
      <c r="AG231" s="618"/>
      <c r="AH231" s="625"/>
      <c r="AI231" s="626"/>
      <c r="AJ231" s="618"/>
      <c r="AK231" s="625"/>
      <c r="AL231" s="626"/>
      <c r="AM231" s="618"/>
      <c r="AN231" s="625"/>
      <c r="AO231" s="626"/>
      <c r="AP231" s="41"/>
      <c r="AQ231" s="41"/>
      <c r="AR231" s="41"/>
      <c r="AS231" s="41"/>
      <c r="AT231" s="41"/>
      <c r="AU231" s="41"/>
      <c r="AV231" s="41"/>
      <c r="AW231" s="41"/>
      <c r="AX231" s="41"/>
      <c r="AY231" s="41"/>
      <c r="AZ231" s="41"/>
      <c r="BA231" s="41"/>
      <c r="BB231" s="41"/>
      <c r="BC231" s="41"/>
      <c r="BD231" s="41"/>
      <c r="BE231" s="41"/>
      <c r="BF231" s="41"/>
      <c r="BG231" s="41"/>
      <c r="BH231" s="41"/>
      <c r="BI231" s="41"/>
    </row>
    <row r="232" spans="1:61" ht="15.75" customHeight="1">
      <c r="A232" s="39" t="str">
        <f t="shared" si="3"/>
        <v>ServiceTOTAL SEMI-FIXES</v>
      </c>
      <c r="B232" s="902" t="s">
        <v>139</v>
      </c>
      <c r="C232" s="903"/>
      <c r="D232" s="904"/>
      <c r="E232" s="905"/>
      <c r="F232" s="903"/>
      <c r="G232" s="904"/>
      <c r="H232" s="905"/>
      <c r="I232" s="903"/>
      <c r="J232" s="904"/>
      <c r="K232" s="905"/>
      <c r="L232" s="903"/>
      <c r="M232" s="904"/>
      <c r="N232" s="905"/>
      <c r="O232" s="903"/>
      <c r="P232" s="904"/>
      <c r="Q232" s="905"/>
      <c r="R232" s="903"/>
      <c r="S232" s="904"/>
      <c r="T232" s="905"/>
      <c r="U232" s="903"/>
      <c r="V232" s="904"/>
      <c r="W232" s="905"/>
      <c r="X232" s="903"/>
      <c r="Y232" s="904"/>
      <c r="Z232" s="905"/>
      <c r="AA232" s="903"/>
      <c r="AB232" s="904"/>
      <c r="AC232" s="905"/>
      <c r="AD232" s="903"/>
      <c r="AE232" s="904"/>
      <c r="AF232" s="905"/>
      <c r="AG232" s="903"/>
      <c r="AH232" s="904"/>
      <c r="AI232" s="905"/>
      <c r="AJ232" s="903"/>
      <c r="AK232" s="904"/>
      <c r="AL232" s="905"/>
      <c r="AM232" s="903"/>
      <c r="AN232" s="904"/>
      <c r="AO232" s="905"/>
      <c r="AP232" s="41"/>
      <c r="AQ232" s="41"/>
      <c r="AR232" s="41"/>
      <c r="AS232" s="41"/>
      <c r="AT232" s="41"/>
      <c r="AU232" s="41"/>
      <c r="AV232" s="41"/>
      <c r="AW232" s="41"/>
      <c r="AX232" s="41"/>
      <c r="AY232" s="41"/>
      <c r="AZ232" s="41"/>
      <c r="BA232" s="41"/>
      <c r="BB232" s="41"/>
      <c r="BC232" s="41"/>
      <c r="BD232" s="41"/>
      <c r="BE232" s="41"/>
      <c r="BF232" s="41"/>
      <c r="BG232" s="41"/>
      <c r="BH232" s="41"/>
      <c r="BI232" s="41"/>
    </row>
    <row r="233" spans="1:61" ht="15.75" customHeight="1">
      <c r="A233" s="39" t="str">
        <f t="shared" si="3"/>
        <v>Service</v>
      </c>
      <c r="B233" s="644"/>
      <c r="C233" s="644"/>
      <c r="D233" s="645"/>
      <c r="E233" s="642"/>
      <c r="F233" s="644"/>
      <c r="G233" s="645"/>
      <c r="H233" s="642"/>
      <c r="I233" s="644"/>
      <c r="J233" s="645"/>
      <c r="K233" s="642"/>
      <c r="L233" s="644"/>
      <c r="M233" s="645"/>
      <c r="N233" s="642"/>
      <c r="O233" s="644"/>
      <c r="P233" s="645"/>
      <c r="Q233" s="642"/>
      <c r="R233" s="644"/>
      <c r="S233" s="645"/>
      <c r="T233" s="642"/>
      <c r="U233" s="644"/>
      <c r="V233" s="645"/>
      <c r="W233" s="642"/>
      <c r="X233" s="644"/>
      <c r="Y233" s="645"/>
      <c r="Z233" s="642"/>
      <c r="AA233" s="644"/>
      <c r="AB233" s="645"/>
      <c r="AC233" s="642"/>
      <c r="AD233" s="644"/>
      <c r="AE233" s="645"/>
      <c r="AF233" s="642"/>
      <c r="AG233" s="644"/>
      <c r="AH233" s="645"/>
      <c r="AI233" s="642"/>
      <c r="AJ233" s="644"/>
      <c r="AK233" s="645"/>
      <c r="AL233" s="642"/>
      <c r="AM233" s="644"/>
      <c r="AN233" s="645"/>
      <c r="AO233" s="642"/>
      <c r="AP233" s="41"/>
      <c r="AQ233" s="41"/>
      <c r="AR233" s="41"/>
      <c r="AS233" s="41"/>
      <c r="AT233" s="41"/>
      <c r="AU233" s="41"/>
      <c r="AV233" s="41"/>
      <c r="AW233" s="41"/>
      <c r="AX233" s="41"/>
      <c r="AY233" s="41"/>
      <c r="AZ233" s="41"/>
      <c r="BA233" s="41"/>
      <c r="BB233" s="41"/>
      <c r="BC233" s="41"/>
      <c r="BD233" s="41"/>
      <c r="BE233" s="41"/>
      <c r="BF233" s="41"/>
      <c r="BG233" s="41"/>
      <c r="BH233" s="41"/>
      <c r="BI233" s="41"/>
    </row>
    <row r="234" spans="1:61" ht="15.75" customHeight="1">
      <c r="A234" s="39" t="str">
        <f t="shared" si="3"/>
        <v>ServiceTOTAL DES DÉPENSES</v>
      </c>
      <c r="B234" s="912" t="s">
        <v>140</v>
      </c>
      <c r="C234" s="903"/>
      <c r="D234" s="925"/>
      <c r="E234" s="913"/>
      <c r="F234" s="903"/>
      <c r="G234" s="925"/>
      <c r="H234" s="913"/>
      <c r="I234" s="903"/>
      <c r="J234" s="925"/>
      <c r="K234" s="913"/>
      <c r="L234" s="903"/>
      <c r="M234" s="925"/>
      <c r="N234" s="913"/>
      <c r="O234" s="903"/>
      <c r="P234" s="925"/>
      <c r="Q234" s="913"/>
      <c r="R234" s="903"/>
      <c r="S234" s="925"/>
      <c r="T234" s="913"/>
      <c r="U234" s="903"/>
      <c r="V234" s="925"/>
      <c r="W234" s="913"/>
      <c r="X234" s="903"/>
      <c r="Y234" s="925"/>
      <c r="Z234" s="913"/>
      <c r="AA234" s="903"/>
      <c r="AB234" s="925"/>
      <c r="AC234" s="913"/>
      <c r="AD234" s="903"/>
      <c r="AE234" s="925"/>
      <c r="AF234" s="913"/>
      <c r="AG234" s="903"/>
      <c r="AH234" s="925"/>
      <c r="AI234" s="913"/>
      <c r="AJ234" s="903"/>
      <c r="AK234" s="925"/>
      <c r="AL234" s="913"/>
      <c r="AM234" s="903"/>
      <c r="AN234" s="925"/>
      <c r="AO234" s="913"/>
      <c r="AP234" s="41"/>
      <c r="AQ234" s="41"/>
      <c r="AR234" s="41"/>
      <c r="AS234" s="41"/>
      <c r="AT234" s="41"/>
      <c r="AU234" s="41"/>
      <c r="AV234" s="41"/>
      <c r="AW234" s="41"/>
      <c r="AX234" s="41"/>
      <c r="AY234" s="41"/>
      <c r="AZ234" s="41"/>
      <c r="BA234" s="41"/>
      <c r="BB234" s="41"/>
      <c r="BC234" s="41"/>
      <c r="BD234" s="41"/>
      <c r="BE234" s="41"/>
      <c r="BF234" s="41"/>
      <c r="BG234" s="41"/>
      <c r="BH234" s="41"/>
      <c r="BI234" s="41"/>
    </row>
    <row r="235" spans="1:61" ht="15.75" customHeight="1">
      <c r="A235" s="39" t="str">
        <f t="shared" si="3"/>
        <v>Service</v>
      </c>
      <c r="B235" s="618"/>
      <c r="C235" s="618"/>
      <c r="D235" s="625"/>
      <c r="E235" s="626"/>
      <c r="F235" s="618"/>
      <c r="G235" s="625"/>
      <c r="H235" s="626"/>
      <c r="I235" s="618"/>
      <c r="J235" s="625"/>
      <c r="K235" s="626"/>
      <c r="L235" s="618"/>
      <c r="M235" s="625"/>
      <c r="N235" s="626"/>
      <c r="O235" s="618"/>
      <c r="P235" s="625"/>
      <c r="Q235" s="626"/>
      <c r="R235" s="618"/>
      <c r="S235" s="625"/>
      <c r="T235" s="626"/>
      <c r="U235" s="618"/>
      <c r="V235" s="625"/>
      <c r="W235" s="626"/>
      <c r="X235" s="618"/>
      <c r="Y235" s="625"/>
      <c r="Z235" s="626"/>
      <c r="AA235" s="618"/>
      <c r="AB235" s="625"/>
      <c r="AC235" s="626"/>
      <c r="AD235" s="618"/>
      <c r="AE235" s="625"/>
      <c r="AF235" s="626"/>
      <c r="AG235" s="618"/>
      <c r="AH235" s="625"/>
      <c r="AI235" s="626"/>
      <c r="AJ235" s="618"/>
      <c r="AK235" s="625"/>
      <c r="AL235" s="626"/>
      <c r="AM235" s="618"/>
      <c r="AN235" s="625"/>
      <c r="AO235" s="626"/>
      <c r="AP235" s="41"/>
      <c r="AQ235" s="41"/>
      <c r="AR235" s="41"/>
      <c r="AS235" s="41"/>
      <c r="AT235" s="41"/>
      <c r="AU235" s="41"/>
      <c r="AV235" s="41"/>
      <c r="AW235" s="41"/>
      <c r="AX235" s="41"/>
      <c r="AY235" s="41"/>
      <c r="AZ235" s="41"/>
      <c r="BA235" s="41"/>
      <c r="BB235" s="41"/>
      <c r="BC235" s="41"/>
      <c r="BD235" s="41"/>
      <c r="BE235" s="41"/>
      <c r="BF235" s="41"/>
      <c r="BG235" s="41"/>
      <c r="BH235" s="41"/>
      <c r="BI235" s="41"/>
    </row>
    <row r="236" spans="1:61" ht="15.75" customHeight="1">
      <c r="A236" s="39" t="str">
        <f t="shared" si="3"/>
        <v>ServicePROFIT DÉPARTEMENTAL</v>
      </c>
      <c r="B236" s="916" t="s">
        <v>147</v>
      </c>
      <c r="C236" s="916"/>
      <c r="D236" s="944"/>
      <c r="E236" s="919"/>
      <c r="F236" s="916"/>
      <c r="G236" s="927"/>
      <c r="H236" s="919"/>
      <c r="I236" s="916"/>
      <c r="J236" s="927"/>
      <c r="K236" s="919"/>
      <c r="L236" s="916"/>
      <c r="M236" s="927"/>
      <c r="N236" s="919"/>
      <c r="O236" s="916"/>
      <c r="P236" s="927"/>
      <c r="Q236" s="919"/>
      <c r="R236" s="916"/>
      <c r="S236" s="927"/>
      <c r="T236" s="919"/>
      <c r="U236" s="916"/>
      <c r="V236" s="927"/>
      <c r="W236" s="919"/>
      <c r="X236" s="916"/>
      <c r="Y236" s="927"/>
      <c r="Z236" s="919"/>
      <c r="AA236" s="916"/>
      <c r="AB236" s="927"/>
      <c r="AC236" s="919"/>
      <c r="AD236" s="916"/>
      <c r="AE236" s="927"/>
      <c r="AF236" s="919"/>
      <c r="AG236" s="916"/>
      <c r="AH236" s="927"/>
      <c r="AI236" s="919"/>
      <c r="AJ236" s="916"/>
      <c r="AK236" s="927"/>
      <c r="AL236" s="919"/>
      <c r="AM236" s="916"/>
      <c r="AN236" s="927"/>
      <c r="AO236" s="919"/>
      <c r="AP236" s="41"/>
      <c r="AQ236" s="41"/>
      <c r="AR236" s="41"/>
      <c r="AS236" s="41"/>
      <c r="AT236" s="41"/>
      <c r="AU236" s="41"/>
      <c r="AV236" s="41"/>
      <c r="AW236" s="41"/>
      <c r="AX236" s="41"/>
      <c r="AY236" s="41"/>
      <c r="AZ236" s="41"/>
      <c r="BA236" s="41"/>
      <c r="BB236" s="41"/>
      <c r="BC236" s="41"/>
      <c r="BD236" s="41"/>
      <c r="BE236" s="41"/>
      <c r="BF236" s="41"/>
      <c r="BG236" s="41"/>
      <c r="BH236" s="41"/>
      <c r="BI236" s="41"/>
    </row>
    <row r="237" spans="1:61" ht="15.75" customHeight="1">
      <c r="A237" s="39"/>
      <c r="B237" s="625"/>
      <c r="C237" s="625"/>
      <c r="D237" s="625"/>
      <c r="E237" s="638"/>
      <c r="F237" s="625"/>
      <c r="G237" s="625"/>
      <c r="H237" s="638"/>
      <c r="I237" s="625"/>
      <c r="J237" s="625"/>
      <c r="K237" s="638"/>
      <c r="L237" s="625"/>
      <c r="M237" s="625"/>
      <c r="N237" s="638"/>
      <c r="O237" s="625"/>
      <c r="P237" s="625"/>
      <c r="Q237" s="638"/>
      <c r="R237" s="625"/>
      <c r="S237" s="625"/>
      <c r="T237" s="638"/>
      <c r="U237" s="625"/>
      <c r="V237" s="625"/>
      <c r="W237" s="638"/>
      <c r="X237" s="625"/>
      <c r="Y237" s="625"/>
      <c r="Z237" s="638"/>
      <c r="AA237" s="625"/>
      <c r="AB237" s="625"/>
      <c r="AC237" s="638"/>
      <c r="AD237" s="625"/>
      <c r="AE237" s="625"/>
      <c r="AF237" s="638"/>
      <c r="AG237" s="625"/>
      <c r="AH237" s="625"/>
      <c r="AI237" s="638"/>
      <c r="AJ237" s="625"/>
      <c r="AK237" s="625"/>
      <c r="AL237" s="638"/>
      <c r="AM237" s="625"/>
      <c r="AN237" s="625"/>
      <c r="AO237" s="638"/>
      <c r="AP237" s="41"/>
      <c r="AQ237" s="41"/>
      <c r="AR237" s="41"/>
      <c r="AS237" s="41"/>
      <c r="AT237" s="41"/>
      <c r="AU237" s="41"/>
      <c r="AV237" s="41"/>
      <c r="AW237" s="41"/>
      <c r="AX237" s="41"/>
      <c r="AY237" s="41"/>
      <c r="AZ237" s="41"/>
      <c r="BA237" s="41"/>
      <c r="BB237" s="41"/>
      <c r="BC237" s="41"/>
      <c r="BD237" s="41"/>
      <c r="BE237" s="41"/>
      <c r="BF237" s="41"/>
      <c r="BG237" s="41"/>
      <c r="BH237" s="41"/>
      <c r="BI237" s="41"/>
    </row>
    <row r="238" spans="1:61" ht="15.75" customHeight="1">
      <c r="A238" s="39"/>
      <c r="B238" s="657"/>
      <c r="C238" s="657"/>
      <c r="D238" s="657"/>
      <c r="E238" s="670"/>
      <c r="F238" s="657"/>
      <c r="G238" s="657"/>
      <c r="H238" s="670"/>
      <c r="I238" s="657"/>
      <c r="J238" s="657"/>
      <c r="K238" s="670"/>
      <c r="L238" s="657"/>
      <c r="M238" s="657"/>
      <c r="N238" s="670"/>
      <c r="O238" s="657"/>
      <c r="P238" s="657"/>
      <c r="Q238" s="670"/>
      <c r="R238" s="657"/>
      <c r="S238" s="657"/>
      <c r="T238" s="670"/>
      <c r="U238" s="657"/>
      <c r="V238" s="657"/>
      <c r="W238" s="670"/>
      <c r="X238" s="657"/>
      <c r="Y238" s="657"/>
      <c r="Z238" s="670"/>
      <c r="AA238" s="657"/>
      <c r="AB238" s="657"/>
      <c r="AC238" s="670"/>
      <c r="AD238" s="657"/>
      <c r="AE238" s="657"/>
      <c r="AF238" s="670"/>
      <c r="AG238" s="657"/>
      <c r="AH238" s="657"/>
      <c r="AI238" s="670"/>
      <c r="AJ238" s="657"/>
      <c r="AK238" s="657"/>
      <c r="AL238" s="670"/>
      <c r="AM238" s="657"/>
      <c r="AN238" s="657"/>
      <c r="AO238" s="670"/>
      <c r="AP238" s="38"/>
      <c r="AQ238" s="38"/>
      <c r="AR238" s="38"/>
      <c r="AS238" s="38"/>
      <c r="AT238" s="38"/>
      <c r="AU238" s="38"/>
      <c r="AV238" s="38"/>
      <c r="AW238" s="38"/>
      <c r="AX238" s="38"/>
      <c r="AY238" s="38"/>
      <c r="AZ238" s="38"/>
      <c r="BA238" s="38"/>
      <c r="BB238" s="38"/>
      <c r="BC238" s="38"/>
      <c r="BD238" s="38"/>
      <c r="BE238" s="38"/>
      <c r="BF238" s="38"/>
      <c r="BG238" s="38"/>
      <c r="BH238" s="38"/>
      <c r="BI238" s="38"/>
    </row>
    <row r="239" spans="1:61" ht="15.75" customHeight="1">
      <c r="A239" s="39"/>
      <c r="B239" s="921" t="str">
        <f>B4</f>
        <v>Budget 2025</v>
      </c>
      <c r="C239" s="658" t="s">
        <v>172</v>
      </c>
      <c r="D239" s="658"/>
      <c r="E239" s="658"/>
      <c r="F239" s="658"/>
      <c r="G239" s="658"/>
      <c r="H239" s="658"/>
      <c r="I239" s="658"/>
      <c r="J239" s="658"/>
      <c r="K239" s="658"/>
      <c r="L239" s="658"/>
      <c r="M239" s="658"/>
      <c r="N239" s="658"/>
      <c r="O239" s="658"/>
      <c r="P239" s="658"/>
      <c r="Q239" s="658"/>
      <c r="R239" s="658"/>
      <c r="S239" s="658"/>
      <c r="T239" s="658"/>
      <c r="U239" s="658"/>
      <c r="V239" s="658"/>
      <c r="W239" s="658"/>
      <c r="X239" s="658"/>
      <c r="Y239" s="658"/>
      <c r="Z239" s="658"/>
      <c r="AA239" s="658"/>
      <c r="AB239" s="658"/>
      <c r="AC239" s="658"/>
      <c r="AD239" s="658"/>
      <c r="AE239" s="658"/>
      <c r="AF239" s="658"/>
      <c r="AG239" s="658"/>
      <c r="AH239" s="658"/>
      <c r="AI239" s="658"/>
      <c r="AJ239" s="658"/>
      <c r="AK239" s="658"/>
      <c r="AL239" s="658"/>
      <c r="AM239" s="658"/>
      <c r="AN239" s="658"/>
      <c r="AO239" s="658"/>
      <c r="AP239" s="36"/>
      <c r="AQ239" s="36"/>
      <c r="AR239" s="36"/>
      <c r="AS239" s="36"/>
      <c r="AT239" s="36"/>
      <c r="AU239" s="36"/>
      <c r="AV239" s="36"/>
      <c r="AW239" s="36"/>
      <c r="AX239" s="36"/>
      <c r="AY239" s="36"/>
      <c r="AZ239" s="36"/>
      <c r="BA239" s="36"/>
      <c r="BB239" s="36"/>
      <c r="BC239" s="36"/>
      <c r="BD239" s="36"/>
      <c r="BE239" s="36"/>
      <c r="BF239" s="36"/>
      <c r="BG239" s="36"/>
      <c r="BH239" s="36"/>
      <c r="BI239" s="36"/>
    </row>
    <row r="240" spans="1:61" ht="15.75" customHeight="1">
      <c r="A240" s="39"/>
      <c r="B240" s="922"/>
      <c r="C240" s="657"/>
      <c r="D240" s="657"/>
      <c r="E240" s="657"/>
      <c r="F240" s="657"/>
      <c r="G240" s="657"/>
      <c r="H240" s="657"/>
      <c r="I240" s="657"/>
      <c r="J240" s="657"/>
      <c r="K240" s="657"/>
      <c r="L240" s="657"/>
      <c r="M240" s="657"/>
      <c r="N240" s="657"/>
      <c r="O240" s="657"/>
      <c r="P240" s="657"/>
      <c r="Q240" s="657"/>
      <c r="R240" s="657"/>
      <c r="S240" s="657"/>
      <c r="T240" s="657"/>
      <c r="U240" s="657"/>
      <c r="V240" s="657"/>
      <c r="W240" s="657"/>
      <c r="X240" s="657"/>
      <c r="Y240" s="657"/>
      <c r="Z240" s="657"/>
      <c r="AA240" s="657"/>
      <c r="AB240" s="657"/>
      <c r="AC240" s="657"/>
      <c r="AD240" s="657"/>
      <c r="AE240" s="657"/>
      <c r="AF240" s="657"/>
      <c r="AG240" s="657"/>
      <c r="AH240" s="657"/>
      <c r="AI240" s="657"/>
      <c r="AJ240" s="657"/>
      <c r="AK240" s="657"/>
      <c r="AL240" s="657"/>
      <c r="AM240" s="657"/>
      <c r="AN240" s="657"/>
      <c r="AO240" s="657"/>
      <c r="AP240" s="38"/>
      <c r="AQ240" s="38"/>
      <c r="AR240" s="38"/>
      <c r="AS240" s="38"/>
      <c r="AT240" s="38"/>
      <c r="AU240" s="38"/>
      <c r="AV240" s="38"/>
      <c r="AW240" s="38"/>
      <c r="AX240" s="38"/>
      <c r="AY240" s="38"/>
      <c r="AZ240" s="38"/>
      <c r="BA240" s="38"/>
      <c r="BB240" s="38"/>
      <c r="BC240" s="38"/>
      <c r="BD240" s="38"/>
      <c r="BE240" s="38"/>
      <c r="BF240" s="38"/>
      <c r="BG240" s="38"/>
      <c r="BH240" s="38"/>
      <c r="BI240" s="38"/>
    </row>
    <row r="241" spans="1:61" ht="15.75" customHeight="1">
      <c r="A241" s="39"/>
      <c r="B241" s="785" t="s">
        <v>2</v>
      </c>
      <c r="C241" s="1043"/>
      <c r="D241" s="1044"/>
      <c r="E241" s="1045"/>
      <c r="F241" s="603"/>
      <c r="G241" s="604"/>
      <c r="H241" s="605"/>
      <c r="I241" s="603"/>
      <c r="J241" s="604"/>
      <c r="K241" s="605"/>
      <c r="L241" s="603"/>
      <c r="M241" s="604"/>
      <c r="N241" s="605"/>
      <c r="O241" s="603"/>
      <c r="P241" s="604"/>
      <c r="Q241" s="605"/>
      <c r="R241" s="603"/>
      <c r="S241" s="604"/>
      <c r="T241" s="605"/>
      <c r="U241" s="603"/>
      <c r="V241" s="604"/>
      <c r="W241" s="605"/>
      <c r="X241" s="603"/>
      <c r="Y241" s="604"/>
      <c r="Z241" s="605"/>
      <c r="AA241" s="603"/>
      <c r="AB241" s="604"/>
      <c r="AC241" s="605"/>
      <c r="AD241" s="603"/>
      <c r="AE241" s="604"/>
      <c r="AF241" s="605"/>
      <c r="AG241" s="603"/>
      <c r="AH241" s="604"/>
      <c r="AI241" s="605"/>
      <c r="AJ241" s="603"/>
      <c r="AK241" s="604"/>
      <c r="AL241" s="605"/>
      <c r="AM241" s="603"/>
      <c r="AN241" s="604"/>
      <c r="AO241" s="605"/>
      <c r="AP241" s="41"/>
      <c r="AQ241" s="41"/>
      <c r="AR241" s="41"/>
      <c r="AS241" s="41"/>
      <c r="AT241" s="41"/>
      <c r="AU241" s="41"/>
      <c r="AV241" s="41"/>
      <c r="AW241" s="41"/>
      <c r="AX241" s="41"/>
      <c r="AY241" s="41"/>
      <c r="AZ241" s="41"/>
      <c r="BA241" s="41"/>
      <c r="BB241" s="41"/>
      <c r="BC241" s="41"/>
      <c r="BD241" s="41"/>
      <c r="BE241" s="41"/>
      <c r="BF241" s="41"/>
      <c r="BG241" s="41"/>
      <c r="BH241" s="41"/>
      <c r="BI241" s="41"/>
    </row>
    <row r="242" spans="1:61" ht="15.75" customHeight="1">
      <c r="A242" s="39" t="str">
        <f t="shared" ref="A242:A276" si="4">+$C$239&amp;B242</f>
        <v>Carrosserie</v>
      </c>
      <c r="B242" s="618"/>
      <c r="C242" s="659"/>
      <c r="D242" s="636"/>
      <c r="E242" s="660"/>
      <c r="F242" s="659"/>
      <c r="G242" s="636"/>
      <c r="H242" s="660"/>
      <c r="I242" s="659"/>
      <c r="J242" s="636"/>
      <c r="K242" s="660"/>
      <c r="L242" s="659"/>
      <c r="M242" s="636"/>
      <c r="N242" s="660"/>
      <c r="O242" s="659"/>
      <c r="P242" s="636"/>
      <c r="Q242" s="660"/>
      <c r="R242" s="659"/>
      <c r="S242" s="636"/>
      <c r="T242" s="660"/>
      <c r="U242" s="659"/>
      <c r="V242" s="636"/>
      <c r="W242" s="660"/>
      <c r="X242" s="659"/>
      <c r="Y242" s="636"/>
      <c r="Z242" s="660"/>
      <c r="AA242" s="659"/>
      <c r="AB242" s="636"/>
      <c r="AC242" s="660"/>
      <c r="AD242" s="659"/>
      <c r="AE242" s="636"/>
      <c r="AF242" s="660"/>
      <c r="AG242" s="659"/>
      <c r="AH242" s="636"/>
      <c r="AI242" s="660"/>
      <c r="AJ242" s="659"/>
      <c r="AK242" s="636"/>
      <c r="AL242" s="660"/>
      <c r="AM242" s="659"/>
      <c r="AN242" s="636"/>
      <c r="AO242" s="660"/>
      <c r="AP242" s="41"/>
      <c r="AQ242" s="41"/>
      <c r="AR242" s="41"/>
      <c r="AS242" s="41"/>
      <c r="AT242" s="41"/>
      <c r="AU242" s="41"/>
      <c r="AV242" s="41"/>
      <c r="AW242" s="41"/>
      <c r="AX242" s="41"/>
      <c r="AY242" s="41"/>
      <c r="AZ242" s="41"/>
      <c r="BA242" s="41"/>
      <c r="BB242" s="41"/>
      <c r="BC242" s="41"/>
      <c r="BD242" s="41"/>
      <c r="BE242" s="41"/>
      <c r="BF242" s="41"/>
      <c r="BG242" s="41"/>
      <c r="BH242" s="41"/>
      <c r="BI242" s="41"/>
    </row>
    <row r="243" spans="1:61" ht="15.75" customHeight="1">
      <c r="A243" s="39" t="str">
        <f t="shared" si="4"/>
        <v>Carrosserie</v>
      </c>
      <c r="B243" s="618"/>
      <c r="C243" s="659"/>
      <c r="D243" s="636"/>
      <c r="E243" s="660"/>
      <c r="F243" s="659"/>
      <c r="G243" s="636"/>
      <c r="H243" s="660"/>
      <c r="I243" s="659"/>
      <c r="J243" s="636"/>
      <c r="K243" s="660"/>
      <c r="L243" s="659"/>
      <c r="M243" s="636"/>
      <c r="N243" s="660"/>
      <c r="O243" s="659"/>
      <c r="P243" s="636"/>
      <c r="Q243" s="660"/>
      <c r="R243" s="659"/>
      <c r="S243" s="636"/>
      <c r="T243" s="660"/>
      <c r="U243" s="659"/>
      <c r="V243" s="636"/>
      <c r="W243" s="660"/>
      <c r="X243" s="659"/>
      <c r="Y243" s="636"/>
      <c r="Z243" s="660"/>
      <c r="AA243" s="659"/>
      <c r="AB243" s="636"/>
      <c r="AC243" s="660"/>
      <c r="AD243" s="659"/>
      <c r="AE243" s="636"/>
      <c r="AF243" s="660"/>
      <c r="AG243" s="659"/>
      <c r="AH243" s="636"/>
      <c r="AI243" s="660"/>
      <c r="AJ243" s="659"/>
      <c r="AK243" s="636"/>
      <c r="AL243" s="660"/>
      <c r="AM243" s="659"/>
      <c r="AN243" s="636"/>
      <c r="AO243" s="660"/>
      <c r="AP243" s="41"/>
      <c r="AQ243" s="41"/>
      <c r="AR243" s="41"/>
      <c r="AS243" s="41"/>
      <c r="AT243" s="41"/>
      <c r="AU243" s="41"/>
      <c r="AV243" s="41"/>
      <c r="AW243" s="41"/>
      <c r="AX243" s="41"/>
      <c r="AY243" s="41"/>
      <c r="AZ243" s="41"/>
      <c r="BA243" s="41"/>
      <c r="BB243" s="41"/>
      <c r="BC243" s="41"/>
      <c r="BD243" s="41"/>
      <c r="BE243" s="41"/>
      <c r="BF243" s="41"/>
      <c r="BG243" s="41"/>
      <c r="BH243" s="41"/>
      <c r="BI243" s="41"/>
    </row>
    <row r="244" spans="1:61" ht="15.75" customHeight="1">
      <c r="A244" s="39" t="str">
        <f t="shared" si="4"/>
        <v>CarrosserieM/O Sous-traitement</v>
      </c>
      <c r="B244" s="618" t="s">
        <v>173</v>
      </c>
      <c r="C244" s="671"/>
      <c r="D244" s="638"/>
      <c r="E244" s="626"/>
      <c r="F244" s="672"/>
      <c r="G244" s="673"/>
      <c r="H244" s="639"/>
      <c r="I244" s="672"/>
      <c r="J244" s="673"/>
      <c r="K244" s="639"/>
      <c r="L244" s="672"/>
      <c r="M244" s="673"/>
      <c r="N244" s="639"/>
      <c r="O244" s="672"/>
      <c r="P244" s="673"/>
      <c r="Q244" s="639"/>
      <c r="R244" s="672"/>
      <c r="S244" s="673"/>
      <c r="T244" s="639"/>
      <c r="U244" s="672"/>
      <c r="V244" s="673"/>
      <c r="W244" s="639"/>
      <c r="X244" s="672"/>
      <c r="Y244" s="673"/>
      <c r="Z244" s="639"/>
      <c r="AA244" s="672"/>
      <c r="AB244" s="673"/>
      <c r="AC244" s="639"/>
      <c r="AD244" s="672"/>
      <c r="AE244" s="673"/>
      <c r="AF244" s="639"/>
      <c r="AG244" s="672"/>
      <c r="AH244" s="673"/>
      <c r="AI244" s="639"/>
      <c r="AJ244" s="672"/>
      <c r="AK244" s="673"/>
      <c r="AL244" s="639"/>
      <c r="AM244" s="672"/>
      <c r="AN244" s="673"/>
      <c r="AO244" s="639"/>
      <c r="AP244" s="41"/>
      <c r="AQ244" s="41"/>
      <c r="AR244" s="41"/>
      <c r="AS244" s="41"/>
      <c r="AT244" s="41"/>
      <c r="AU244" s="41"/>
      <c r="AV244" s="41"/>
      <c r="AW244" s="41"/>
      <c r="AX244" s="41"/>
      <c r="AY244" s="41"/>
      <c r="AZ244" s="41"/>
      <c r="BA244" s="41"/>
      <c r="BB244" s="41"/>
      <c r="BC244" s="41"/>
      <c r="BD244" s="41"/>
      <c r="BE244" s="41"/>
      <c r="BF244" s="41"/>
      <c r="BG244" s="41"/>
      <c r="BH244" s="41"/>
      <c r="BI244" s="41"/>
    </row>
    <row r="245" spans="1:61" ht="15.75" customHeight="1">
      <c r="A245" s="39" t="str">
        <f t="shared" si="4"/>
        <v>Carrosserie% profit / ventes</v>
      </c>
      <c r="B245" s="618" t="s">
        <v>161</v>
      </c>
      <c r="C245" s="671"/>
      <c r="D245" s="625"/>
      <c r="E245" s="674"/>
      <c r="F245" s="671"/>
      <c r="G245" s="625"/>
      <c r="H245" s="674"/>
      <c r="I245" s="671"/>
      <c r="J245" s="625"/>
      <c r="K245" s="674"/>
      <c r="L245" s="671"/>
      <c r="M245" s="625"/>
      <c r="N245" s="674"/>
      <c r="O245" s="671"/>
      <c r="P245" s="625"/>
      <c r="Q245" s="674"/>
      <c r="R245" s="671"/>
      <c r="S245" s="625"/>
      <c r="T245" s="674"/>
      <c r="U245" s="671"/>
      <c r="V245" s="625"/>
      <c r="W245" s="674"/>
      <c r="X245" s="671"/>
      <c r="Y245" s="625"/>
      <c r="Z245" s="674"/>
      <c r="AA245" s="671"/>
      <c r="AB245" s="625"/>
      <c r="AC245" s="674"/>
      <c r="AD245" s="671"/>
      <c r="AE245" s="625"/>
      <c r="AF245" s="674"/>
      <c r="AG245" s="671"/>
      <c r="AH245" s="625"/>
      <c r="AI245" s="674"/>
      <c r="AJ245" s="671"/>
      <c r="AK245" s="625"/>
      <c r="AL245" s="674"/>
      <c r="AM245" s="671"/>
      <c r="AN245" s="625"/>
      <c r="AO245" s="674"/>
      <c r="AP245" s="41"/>
      <c r="AQ245" s="41"/>
      <c r="AR245" s="41"/>
      <c r="AS245" s="41"/>
      <c r="AT245" s="41"/>
      <c r="AU245" s="41"/>
      <c r="AV245" s="41"/>
      <c r="AW245" s="41"/>
      <c r="AX245" s="41"/>
      <c r="AY245" s="41"/>
      <c r="AZ245" s="41"/>
      <c r="BA245" s="41"/>
      <c r="BB245" s="41"/>
      <c r="BC245" s="41"/>
      <c r="BD245" s="41"/>
      <c r="BE245" s="41"/>
      <c r="BF245" s="41"/>
      <c r="BG245" s="41"/>
      <c r="BH245" s="41"/>
      <c r="BI245" s="41"/>
    </row>
    <row r="246" spans="1:61" ht="15.75" customHeight="1">
      <c r="A246" s="39" t="str">
        <f t="shared" si="4"/>
        <v>Carrosserie</v>
      </c>
      <c r="B246" s="618"/>
      <c r="C246" s="659"/>
      <c r="D246" s="636"/>
      <c r="E246" s="660"/>
      <c r="F246" s="659"/>
      <c r="G246" s="636"/>
      <c r="H246" s="660"/>
      <c r="I246" s="659"/>
      <c r="J246" s="636"/>
      <c r="K246" s="660"/>
      <c r="L246" s="659"/>
      <c r="M246" s="636"/>
      <c r="N246" s="660"/>
      <c r="O246" s="659"/>
      <c r="P246" s="636"/>
      <c r="Q246" s="660"/>
      <c r="R246" s="659"/>
      <c r="S246" s="636"/>
      <c r="T246" s="660"/>
      <c r="U246" s="659"/>
      <c r="V246" s="636"/>
      <c r="W246" s="660"/>
      <c r="X246" s="659"/>
      <c r="Y246" s="636"/>
      <c r="Z246" s="660"/>
      <c r="AA246" s="659"/>
      <c r="AB246" s="636"/>
      <c r="AC246" s="660"/>
      <c r="AD246" s="659"/>
      <c r="AE246" s="636"/>
      <c r="AF246" s="660"/>
      <c r="AG246" s="659"/>
      <c r="AH246" s="636"/>
      <c r="AI246" s="660"/>
      <c r="AJ246" s="659"/>
      <c r="AK246" s="636"/>
      <c r="AL246" s="660"/>
      <c r="AM246" s="659"/>
      <c r="AN246" s="636"/>
      <c r="AO246" s="660"/>
      <c r="AP246" s="41"/>
      <c r="AQ246" s="41"/>
      <c r="AR246" s="41"/>
      <c r="AS246" s="41"/>
      <c r="AT246" s="41"/>
      <c r="AU246" s="41"/>
      <c r="AV246" s="41"/>
      <c r="AW246" s="41"/>
      <c r="AX246" s="41"/>
      <c r="AY246" s="41"/>
      <c r="AZ246" s="41"/>
      <c r="BA246" s="41"/>
      <c r="BB246" s="41"/>
      <c r="BC246" s="41"/>
      <c r="BD246" s="41"/>
      <c r="BE246" s="41"/>
      <c r="BF246" s="41"/>
      <c r="BG246" s="41"/>
      <c r="BH246" s="41"/>
      <c r="BI246" s="41"/>
    </row>
    <row r="247" spans="1:61" ht="15.75" customHeight="1">
      <c r="A247" s="39" t="str">
        <f t="shared" si="4"/>
        <v>CarrosserieM/O Carrosserie</v>
      </c>
      <c r="B247" s="890" t="s">
        <v>174</v>
      </c>
      <c r="C247" s="928"/>
      <c r="D247" s="929"/>
      <c r="E247" s="909"/>
      <c r="F247" s="930"/>
      <c r="G247" s="931"/>
      <c r="H247" s="910"/>
      <c r="I247" s="930"/>
      <c r="J247" s="931"/>
      <c r="K247" s="910"/>
      <c r="L247" s="930"/>
      <c r="M247" s="931"/>
      <c r="N247" s="910"/>
      <c r="O247" s="930"/>
      <c r="P247" s="931"/>
      <c r="Q247" s="910"/>
      <c r="R247" s="930"/>
      <c r="S247" s="931"/>
      <c r="T247" s="910"/>
      <c r="U247" s="930"/>
      <c r="V247" s="931"/>
      <c r="W247" s="910"/>
      <c r="X247" s="930"/>
      <c r="Y247" s="931"/>
      <c r="Z247" s="910"/>
      <c r="AA247" s="930"/>
      <c r="AB247" s="931"/>
      <c r="AC247" s="910"/>
      <c r="AD247" s="930"/>
      <c r="AE247" s="931"/>
      <c r="AF247" s="910"/>
      <c r="AG247" s="930"/>
      <c r="AH247" s="931"/>
      <c r="AI247" s="910"/>
      <c r="AJ247" s="930"/>
      <c r="AK247" s="931"/>
      <c r="AL247" s="910"/>
      <c r="AM247" s="930"/>
      <c r="AN247" s="931"/>
      <c r="AO247" s="910"/>
      <c r="AP247" s="41"/>
      <c r="AQ247" s="41"/>
      <c r="AR247" s="41"/>
      <c r="AS247" s="41"/>
      <c r="AT247" s="41"/>
      <c r="AU247" s="41"/>
      <c r="AV247" s="41"/>
      <c r="AW247" s="41"/>
      <c r="AX247" s="41"/>
      <c r="AY247" s="41"/>
      <c r="AZ247" s="41"/>
      <c r="BA247" s="41"/>
      <c r="BB247" s="41"/>
      <c r="BC247" s="41"/>
      <c r="BD247" s="41"/>
      <c r="BE247" s="41"/>
      <c r="BF247" s="41"/>
      <c r="BG247" s="41"/>
      <c r="BH247" s="41"/>
      <c r="BI247" s="41"/>
    </row>
    <row r="248" spans="1:61" ht="15.75" customHeight="1">
      <c r="A248" s="39" t="str">
        <f t="shared" si="4"/>
        <v>Carrosserie% profit / ventes</v>
      </c>
      <c r="B248" s="618" t="s">
        <v>161</v>
      </c>
      <c r="C248" s="671"/>
      <c r="D248" s="625"/>
      <c r="E248" s="674"/>
      <c r="F248" s="671"/>
      <c r="G248" s="625"/>
      <c r="H248" s="674"/>
      <c r="I248" s="671"/>
      <c r="J248" s="625"/>
      <c r="K248" s="674"/>
      <c r="L248" s="671"/>
      <c r="M248" s="625"/>
      <c r="N248" s="674"/>
      <c r="O248" s="671"/>
      <c r="P248" s="625"/>
      <c r="Q248" s="674"/>
      <c r="R248" s="671"/>
      <c r="S248" s="625"/>
      <c r="T248" s="674"/>
      <c r="U248" s="671"/>
      <c r="V248" s="625"/>
      <c r="W248" s="674"/>
      <c r="X248" s="671"/>
      <c r="Y248" s="625"/>
      <c r="Z248" s="674"/>
      <c r="AA248" s="671"/>
      <c r="AB248" s="625"/>
      <c r="AC248" s="674"/>
      <c r="AD248" s="671"/>
      <c r="AE248" s="625"/>
      <c r="AF248" s="674"/>
      <c r="AG248" s="671"/>
      <c r="AH248" s="625"/>
      <c r="AI248" s="674"/>
      <c r="AJ248" s="671"/>
      <c r="AK248" s="625"/>
      <c r="AL248" s="674"/>
      <c r="AM248" s="671"/>
      <c r="AN248" s="625"/>
      <c r="AO248" s="674"/>
      <c r="AP248" s="41"/>
      <c r="AQ248" s="41"/>
      <c r="AR248" s="41"/>
      <c r="AS248" s="41"/>
      <c r="AT248" s="41"/>
      <c r="AU248" s="41"/>
      <c r="AV248" s="41"/>
      <c r="AW248" s="41"/>
      <c r="AX248" s="41"/>
      <c r="AY248" s="41"/>
      <c r="AZ248" s="41"/>
      <c r="BA248" s="41"/>
      <c r="BB248" s="41"/>
      <c r="BC248" s="41"/>
      <c r="BD248" s="41"/>
      <c r="BE248" s="41"/>
      <c r="BF248" s="41"/>
      <c r="BG248" s="41"/>
      <c r="BH248" s="41"/>
      <c r="BI248" s="41"/>
    </row>
    <row r="249" spans="1:61" ht="15.75" customHeight="1">
      <c r="A249" s="39" t="str">
        <f t="shared" si="4"/>
        <v>Carrosserie</v>
      </c>
      <c r="B249" s="644"/>
      <c r="C249" s="675"/>
      <c r="D249" s="676"/>
      <c r="E249" s="677"/>
      <c r="F249" s="675"/>
      <c r="G249" s="676"/>
      <c r="H249" s="677"/>
      <c r="I249" s="675"/>
      <c r="J249" s="676"/>
      <c r="K249" s="677"/>
      <c r="L249" s="675"/>
      <c r="M249" s="676"/>
      <c r="N249" s="677"/>
      <c r="O249" s="675"/>
      <c r="P249" s="676"/>
      <c r="Q249" s="677"/>
      <c r="R249" s="675"/>
      <c r="S249" s="676"/>
      <c r="T249" s="677"/>
      <c r="U249" s="675"/>
      <c r="V249" s="676"/>
      <c r="W249" s="677"/>
      <c r="X249" s="675"/>
      <c r="Y249" s="676"/>
      <c r="Z249" s="677"/>
      <c r="AA249" s="675"/>
      <c r="AB249" s="676"/>
      <c r="AC249" s="677"/>
      <c r="AD249" s="675"/>
      <c r="AE249" s="676"/>
      <c r="AF249" s="677"/>
      <c r="AG249" s="675"/>
      <c r="AH249" s="676"/>
      <c r="AI249" s="677"/>
      <c r="AJ249" s="675"/>
      <c r="AK249" s="676"/>
      <c r="AL249" s="677"/>
      <c r="AM249" s="675"/>
      <c r="AN249" s="676"/>
      <c r="AO249" s="677"/>
      <c r="AP249" s="41"/>
      <c r="AQ249" s="41"/>
      <c r="AR249" s="41"/>
      <c r="AS249" s="41"/>
      <c r="AT249" s="41"/>
      <c r="AU249" s="41"/>
      <c r="AV249" s="41"/>
      <c r="AW249" s="41"/>
      <c r="AX249" s="41"/>
      <c r="AY249" s="41"/>
      <c r="AZ249" s="41"/>
      <c r="BA249" s="41"/>
      <c r="BB249" s="41"/>
      <c r="BC249" s="41"/>
      <c r="BD249" s="41"/>
      <c r="BE249" s="41"/>
      <c r="BF249" s="41"/>
      <c r="BG249" s="41"/>
      <c r="BH249" s="41"/>
      <c r="BI249" s="41"/>
    </row>
    <row r="250" spans="1:61" ht="15.75" customHeight="1">
      <c r="A250" s="39" t="str">
        <f t="shared" si="4"/>
        <v>CarrosserieM/O Esthétique Carr.</v>
      </c>
      <c r="B250" s="890" t="s">
        <v>175</v>
      </c>
      <c r="C250" s="928"/>
      <c r="D250" s="929"/>
      <c r="E250" s="909"/>
      <c r="F250" s="930"/>
      <c r="G250" s="931"/>
      <c r="H250" s="910"/>
      <c r="I250" s="930"/>
      <c r="J250" s="931"/>
      <c r="K250" s="910"/>
      <c r="L250" s="930"/>
      <c r="M250" s="931"/>
      <c r="N250" s="910"/>
      <c r="O250" s="930"/>
      <c r="P250" s="931"/>
      <c r="Q250" s="910"/>
      <c r="R250" s="930"/>
      <c r="S250" s="931"/>
      <c r="T250" s="910"/>
      <c r="U250" s="930"/>
      <c r="V250" s="931"/>
      <c r="W250" s="910"/>
      <c r="X250" s="930"/>
      <c r="Y250" s="931"/>
      <c r="Z250" s="910"/>
      <c r="AA250" s="930"/>
      <c r="AB250" s="931"/>
      <c r="AC250" s="910"/>
      <c r="AD250" s="930"/>
      <c r="AE250" s="931"/>
      <c r="AF250" s="910"/>
      <c r="AG250" s="930"/>
      <c r="AH250" s="931"/>
      <c r="AI250" s="910"/>
      <c r="AJ250" s="930"/>
      <c r="AK250" s="931"/>
      <c r="AL250" s="910"/>
      <c r="AM250" s="930"/>
      <c r="AN250" s="931"/>
      <c r="AO250" s="910"/>
      <c r="AP250" s="41"/>
      <c r="AQ250" s="41"/>
      <c r="AR250" s="41"/>
      <c r="AS250" s="41"/>
      <c r="AT250" s="41"/>
      <c r="AU250" s="41"/>
      <c r="AV250" s="41"/>
      <c r="AW250" s="41"/>
      <c r="AX250" s="41"/>
      <c r="AY250" s="41"/>
      <c r="AZ250" s="41"/>
      <c r="BA250" s="41"/>
      <c r="BB250" s="41"/>
      <c r="BC250" s="41"/>
      <c r="BD250" s="41"/>
      <c r="BE250" s="41"/>
      <c r="BF250" s="41"/>
      <c r="BG250" s="41"/>
      <c r="BH250" s="41"/>
      <c r="BI250" s="41"/>
    </row>
    <row r="251" spans="1:61" ht="15.75" customHeight="1">
      <c r="A251" s="39" t="str">
        <f t="shared" si="4"/>
        <v>Carrosserie% profit / ventes</v>
      </c>
      <c r="B251" s="618" t="s">
        <v>161</v>
      </c>
      <c r="C251" s="618"/>
      <c r="D251" s="625"/>
      <c r="E251" s="674"/>
      <c r="F251" s="618"/>
      <c r="G251" s="625"/>
      <c r="H251" s="674"/>
      <c r="I251" s="618"/>
      <c r="J251" s="625"/>
      <c r="K251" s="674"/>
      <c r="L251" s="618"/>
      <c r="M251" s="625"/>
      <c r="N251" s="674"/>
      <c r="O251" s="618"/>
      <c r="P251" s="625"/>
      <c r="Q251" s="674"/>
      <c r="R251" s="618"/>
      <c r="S251" s="625"/>
      <c r="T251" s="674"/>
      <c r="U251" s="618"/>
      <c r="V251" s="625"/>
      <c r="W251" s="674"/>
      <c r="X251" s="618"/>
      <c r="Y251" s="625"/>
      <c r="Z251" s="674"/>
      <c r="AA251" s="618"/>
      <c r="AB251" s="625"/>
      <c r="AC251" s="674"/>
      <c r="AD251" s="618"/>
      <c r="AE251" s="625"/>
      <c r="AF251" s="674"/>
      <c r="AG251" s="618"/>
      <c r="AH251" s="625"/>
      <c r="AI251" s="674"/>
      <c r="AJ251" s="618"/>
      <c r="AK251" s="625"/>
      <c r="AL251" s="674"/>
      <c r="AM251" s="618"/>
      <c r="AN251" s="625"/>
      <c r="AO251" s="674"/>
      <c r="AP251" s="41"/>
      <c r="AQ251" s="41"/>
      <c r="AR251" s="41"/>
      <c r="AS251" s="41"/>
      <c r="AT251" s="41"/>
      <c r="AU251" s="41"/>
      <c r="AV251" s="41"/>
      <c r="AW251" s="41"/>
      <c r="AX251" s="41"/>
      <c r="AY251" s="41"/>
      <c r="AZ251" s="41"/>
      <c r="BA251" s="41"/>
      <c r="BB251" s="41"/>
      <c r="BC251" s="41"/>
      <c r="BD251" s="41"/>
      <c r="BE251" s="41"/>
      <c r="BF251" s="41"/>
      <c r="BG251" s="41"/>
      <c r="BH251" s="41"/>
      <c r="BI251" s="41"/>
    </row>
    <row r="252" spans="1:61" ht="15.75" customHeight="1">
      <c r="A252" s="39" t="str">
        <f t="shared" si="4"/>
        <v>Carrosserie</v>
      </c>
      <c r="B252" s="618"/>
      <c r="C252" s="618"/>
      <c r="D252" s="625"/>
      <c r="E252" s="674"/>
      <c r="F252" s="618"/>
      <c r="G252" s="625"/>
      <c r="H252" s="674"/>
      <c r="I252" s="618"/>
      <c r="J252" s="625"/>
      <c r="K252" s="674"/>
      <c r="L252" s="618"/>
      <c r="M252" s="625"/>
      <c r="N252" s="674"/>
      <c r="O252" s="618"/>
      <c r="P252" s="625"/>
      <c r="Q252" s="674"/>
      <c r="R252" s="618"/>
      <c r="S252" s="625"/>
      <c r="T252" s="674"/>
      <c r="U252" s="618"/>
      <c r="V252" s="625"/>
      <c r="W252" s="674"/>
      <c r="X252" s="618"/>
      <c r="Y252" s="625"/>
      <c r="Z252" s="674"/>
      <c r="AA252" s="618"/>
      <c r="AB252" s="625"/>
      <c r="AC252" s="674"/>
      <c r="AD252" s="618"/>
      <c r="AE252" s="625"/>
      <c r="AF252" s="674"/>
      <c r="AG252" s="618"/>
      <c r="AH252" s="625"/>
      <c r="AI252" s="674"/>
      <c r="AJ252" s="618"/>
      <c r="AK252" s="625"/>
      <c r="AL252" s="674"/>
      <c r="AM252" s="618"/>
      <c r="AN252" s="625"/>
      <c r="AO252" s="674"/>
      <c r="AP252" s="41"/>
      <c r="AQ252" s="41"/>
      <c r="AR252" s="41"/>
      <c r="AS252" s="41"/>
      <c r="AT252" s="41"/>
      <c r="AU252" s="41"/>
      <c r="AV252" s="41"/>
      <c r="AW252" s="41"/>
      <c r="AX252" s="41"/>
      <c r="AY252" s="41"/>
      <c r="AZ252" s="41"/>
      <c r="BA252" s="41"/>
      <c r="BB252" s="41"/>
      <c r="BC252" s="41"/>
      <c r="BD252" s="41"/>
      <c r="BE252" s="41"/>
      <c r="BF252" s="41"/>
      <c r="BG252" s="41"/>
      <c r="BH252" s="41"/>
      <c r="BI252" s="41"/>
    </row>
    <row r="253" spans="1:61" ht="15.75" customHeight="1">
      <c r="A253" s="39" t="str">
        <f t="shared" si="4"/>
        <v>CarrosserieTotal Mécanique</v>
      </c>
      <c r="B253" s="900" t="s">
        <v>170</v>
      </c>
      <c r="C253" s="627"/>
      <c r="D253" s="692"/>
      <c r="E253" s="629"/>
      <c r="F253" s="627"/>
      <c r="G253" s="692"/>
      <c r="H253" s="629"/>
      <c r="I253" s="627"/>
      <c r="J253" s="692"/>
      <c r="K253" s="629"/>
      <c r="L253" s="627"/>
      <c r="M253" s="692"/>
      <c r="N253" s="629"/>
      <c r="O253" s="627"/>
      <c r="P253" s="692"/>
      <c r="Q253" s="629"/>
      <c r="R253" s="627"/>
      <c r="S253" s="692"/>
      <c r="T253" s="629"/>
      <c r="U253" s="627"/>
      <c r="V253" s="692"/>
      <c r="W253" s="629"/>
      <c r="X253" s="627"/>
      <c r="Y253" s="692"/>
      <c r="Z253" s="629"/>
      <c r="AA253" s="627"/>
      <c r="AB253" s="692"/>
      <c r="AC253" s="629"/>
      <c r="AD253" s="627"/>
      <c r="AE253" s="692"/>
      <c r="AF253" s="629"/>
      <c r="AG253" s="627"/>
      <c r="AH253" s="692"/>
      <c r="AI253" s="629"/>
      <c r="AJ253" s="627"/>
      <c r="AK253" s="692"/>
      <c r="AL253" s="629"/>
      <c r="AM253" s="627"/>
      <c r="AN253" s="692"/>
      <c r="AO253" s="629"/>
      <c r="AP253" s="41"/>
      <c r="AQ253" s="41"/>
      <c r="AR253" s="41"/>
      <c r="AS253" s="41"/>
      <c r="AT253" s="41"/>
      <c r="AU253" s="41"/>
      <c r="AV253" s="41"/>
      <c r="AW253" s="41"/>
      <c r="AX253" s="41"/>
      <c r="AY253" s="41"/>
      <c r="AZ253" s="41"/>
      <c r="BA253" s="41"/>
      <c r="BB253" s="41"/>
      <c r="BC253" s="41"/>
      <c r="BD253" s="41"/>
      <c r="BE253" s="41"/>
      <c r="BF253" s="41"/>
      <c r="BG253" s="41"/>
      <c r="BH253" s="41"/>
      <c r="BI253" s="41"/>
    </row>
    <row r="254" spans="1:61" ht="15.75" customHeight="1">
      <c r="A254" s="39" t="str">
        <f t="shared" si="4"/>
        <v>Carrosserie</v>
      </c>
      <c r="B254" s="630"/>
      <c r="C254" s="630"/>
      <c r="D254" s="631"/>
      <c r="E254" s="693"/>
      <c r="F254" s="630"/>
      <c r="G254" s="631"/>
      <c r="H254" s="693"/>
      <c r="I254" s="630"/>
      <c r="J254" s="631"/>
      <c r="K254" s="693"/>
      <c r="L254" s="630"/>
      <c r="M254" s="631"/>
      <c r="N254" s="693"/>
      <c r="O254" s="630"/>
      <c r="P254" s="631"/>
      <c r="Q254" s="693"/>
      <c r="R254" s="630"/>
      <c r="S254" s="631"/>
      <c r="T254" s="693"/>
      <c r="U254" s="630"/>
      <c r="V254" s="631"/>
      <c r="W254" s="693"/>
      <c r="X254" s="630"/>
      <c r="Y254" s="631"/>
      <c r="Z254" s="693"/>
      <c r="AA254" s="630"/>
      <c r="AB254" s="631"/>
      <c r="AC254" s="693"/>
      <c r="AD254" s="630"/>
      <c r="AE254" s="631"/>
      <c r="AF254" s="693"/>
      <c r="AG254" s="630"/>
      <c r="AH254" s="631"/>
      <c r="AI254" s="693"/>
      <c r="AJ254" s="630"/>
      <c r="AK254" s="631"/>
      <c r="AL254" s="693"/>
      <c r="AM254" s="630"/>
      <c r="AN254" s="631"/>
      <c r="AO254" s="693"/>
      <c r="AP254" s="41"/>
      <c r="AQ254" s="41"/>
      <c r="AR254" s="41"/>
      <c r="AS254" s="41"/>
      <c r="AT254" s="41"/>
      <c r="AU254" s="41"/>
      <c r="AV254" s="41"/>
      <c r="AW254" s="41"/>
      <c r="AX254" s="41"/>
      <c r="AY254" s="41"/>
      <c r="AZ254" s="41"/>
      <c r="BA254" s="41"/>
      <c r="BB254" s="41"/>
      <c r="BC254" s="41"/>
      <c r="BD254" s="41"/>
      <c r="BE254" s="41"/>
      <c r="BF254" s="41"/>
      <c r="BG254" s="41"/>
      <c r="BH254" s="41"/>
      <c r="BI254" s="41"/>
    </row>
    <row r="255" spans="1:61" ht="15.75" customHeight="1">
      <c r="A255" s="39" t="str">
        <f t="shared" si="4"/>
        <v>Carrosserie</v>
      </c>
      <c r="B255" s="618"/>
      <c r="C255" s="618"/>
      <c r="D255" s="625"/>
      <c r="E255" s="619"/>
      <c r="F255" s="618"/>
      <c r="G255" s="625"/>
      <c r="H255" s="619"/>
      <c r="I255" s="618"/>
      <c r="J255" s="625"/>
      <c r="K255" s="619"/>
      <c r="L255" s="618"/>
      <c r="M255" s="625"/>
      <c r="N255" s="619"/>
      <c r="O255" s="618"/>
      <c r="P255" s="625"/>
      <c r="Q255" s="619"/>
      <c r="R255" s="618"/>
      <c r="S255" s="625"/>
      <c r="T255" s="619"/>
      <c r="U255" s="618"/>
      <c r="V255" s="625"/>
      <c r="W255" s="619"/>
      <c r="X255" s="618"/>
      <c r="Y255" s="625"/>
      <c r="Z255" s="619"/>
      <c r="AA255" s="618"/>
      <c r="AB255" s="625"/>
      <c r="AC255" s="619"/>
      <c r="AD255" s="618"/>
      <c r="AE255" s="625"/>
      <c r="AF255" s="619"/>
      <c r="AG255" s="618"/>
      <c r="AH255" s="625"/>
      <c r="AI255" s="619"/>
      <c r="AJ255" s="618"/>
      <c r="AK255" s="625"/>
      <c r="AL255" s="619"/>
      <c r="AM255" s="618"/>
      <c r="AN255" s="625"/>
      <c r="AO255" s="619"/>
      <c r="AP255" s="41"/>
      <c r="AQ255" s="41"/>
      <c r="AR255" s="41"/>
      <c r="AS255" s="41"/>
      <c r="AT255" s="41"/>
      <c r="AU255" s="41"/>
      <c r="AV255" s="41"/>
      <c r="AW255" s="41"/>
      <c r="AX255" s="41"/>
      <c r="AY255" s="41"/>
      <c r="AZ255" s="41"/>
      <c r="BA255" s="41"/>
      <c r="BB255" s="41"/>
      <c r="BC255" s="41"/>
      <c r="BD255" s="41"/>
      <c r="BE255" s="41"/>
      <c r="BF255" s="41"/>
      <c r="BG255" s="41"/>
      <c r="BH255" s="41"/>
      <c r="BI255" s="41"/>
    </row>
    <row r="256" spans="1:61" ht="15.75" customHeight="1">
      <c r="A256" s="39" t="str">
        <f t="shared" si="4"/>
        <v>CarrosserieDEPENSES</v>
      </c>
      <c r="B256" s="901" t="s">
        <v>106</v>
      </c>
      <c r="C256" s="618"/>
      <c r="D256" s="625"/>
      <c r="E256" s="619"/>
      <c r="F256" s="618"/>
      <c r="G256" s="625"/>
      <c r="H256" s="619"/>
      <c r="I256" s="618"/>
      <c r="J256" s="625"/>
      <c r="K256" s="619"/>
      <c r="L256" s="618"/>
      <c r="M256" s="625"/>
      <c r="N256" s="619"/>
      <c r="O256" s="618"/>
      <c r="P256" s="625"/>
      <c r="Q256" s="619"/>
      <c r="R256" s="618"/>
      <c r="S256" s="625"/>
      <c r="T256" s="619"/>
      <c r="U256" s="618"/>
      <c r="V256" s="625"/>
      <c r="W256" s="619"/>
      <c r="X256" s="618"/>
      <c r="Y256" s="625"/>
      <c r="Z256" s="619"/>
      <c r="AA256" s="618"/>
      <c r="AB256" s="625"/>
      <c r="AC256" s="619"/>
      <c r="AD256" s="618"/>
      <c r="AE256" s="625"/>
      <c r="AF256" s="619"/>
      <c r="AG256" s="618"/>
      <c r="AH256" s="625"/>
      <c r="AI256" s="619"/>
      <c r="AJ256" s="618"/>
      <c r="AK256" s="625"/>
      <c r="AL256" s="619"/>
      <c r="AM256" s="618"/>
      <c r="AN256" s="625"/>
      <c r="AO256" s="619"/>
      <c r="AP256" s="41"/>
      <c r="AQ256" s="41"/>
      <c r="AR256" s="41"/>
      <c r="AS256" s="41"/>
      <c r="AT256" s="41"/>
      <c r="AU256" s="41"/>
      <c r="AV256" s="41"/>
      <c r="AW256" s="41"/>
      <c r="AX256" s="41"/>
      <c r="AY256" s="41"/>
      <c r="AZ256" s="41"/>
      <c r="BA256" s="41"/>
      <c r="BB256" s="41"/>
      <c r="BC256" s="41"/>
      <c r="BD256" s="41"/>
      <c r="BE256" s="41"/>
      <c r="BF256" s="41"/>
      <c r="BG256" s="41"/>
      <c r="BH256" s="41"/>
      <c r="BI256" s="41"/>
    </row>
    <row r="257" spans="1:61" ht="15.75" customHeight="1">
      <c r="A257" s="39" t="str">
        <f t="shared" si="4"/>
        <v>CarrosserieSalaires cadres</v>
      </c>
      <c r="B257" s="906" t="s">
        <v>116</v>
      </c>
      <c r="C257" s="618"/>
      <c r="D257" s="625"/>
      <c r="E257" s="626"/>
      <c r="F257" s="618"/>
      <c r="G257" s="625"/>
      <c r="H257" s="639"/>
      <c r="I257" s="618"/>
      <c r="J257" s="625"/>
      <c r="K257" s="639"/>
      <c r="L257" s="618"/>
      <c r="M257" s="625"/>
      <c r="N257" s="639"/>
      <c r="O257" s="618"/>
      <c r="P257" s="625"/>
      <c r="Q257" s="639"/>
      <c r="R257" s="618"/>
      <c r="S257" s="625"/>
      <c r="T257" s="639"/>
      <c r="U257" s="618"/>
      <c r="V257" s="625"/>
      <c r="W257" s="639"/>
      <c r="X257" s="618"/>
      <c r="Y257" s="625"/>
      <c r="Z257" s="639"/>
      <c r="AA257" s="618"/>
      <c r="AB257" s="625"/>
      <c r="AC257" s="639"/>
      <c r="AD257" s="618"/>
      <c r="AE257" s="625"/>
      <c r="AF257" s="639"/>
      <c r="AG257" s="618"/>
      <c r="AH257" s="625"/>
      <c r="AI257" s="639"/>
      <c r="AJ257" s="618"/>
      <c r="AK257" s="625"/>
      <c r="AL257" s="639"/>
      <c r="AM257" s="618"/>
      <c r="AN257" s="625"/>
      <c r="AO257" s="639"/>
      <c r="AP257" s="41"/>
      <c r="AQ257" s="41"/>
      <c r="AR257" s="41"/>
      <c r="AS257" s="41"/>
      <c r="AT257" s="41"/>
      <c r="AU257" s="41"/>
      <c r="AV257" s="41"/>
      <c r="AW257" s="41"/>
      <c r="AX257" s="41"/>
      <c r="AY257" s="41"/>
      <c r="AZ257" s="41"/>
      <c r="BA257" s="41"/>
      <c r="BB257" s="41"/>
      <c r="BC257" s="41"/>
      <c r="BD257" s="41"/>
      <c r="BE257" s="41"/>
      <c r="BF257" s="41"/>
      <c r="BG257" s="41"/>
      <c r="BH257" s="41"/>
      <c r="BI257" s="41"/>
    </row>
    <row r="258" spans="1:61" ht="15.75" customHeight="1">
      <c r="A258" s="39" t="str">
        <f t="shared" si="4"/>
        <v>CarrosserieSalaires commis</v>
      </c>
      <c r="B258" s="907" t="s">
        <v>117</v>
      </c>
      <c r="C258" s="618"/>
      <c r="D258" s="625"/>
      <c r="E258" s="626"/>
      <c r="F258" s="618"/>
      <c r="G258" s="625"/>
      <c r="H258" s="639"/>
      <c r="I258" s="618"/>
      <c r="J258" s="625"/>
      <c r="K258" s="639"/>
      <c r="L258" s="618"/>
      <c r="M258" s="625"/>
      <c r="N258" s="639"/>
      <c r="O258" s="618"/>
      <c r="P258" s="625"/>
      <c r="Q258" s="639"/>
      <c r="R258" s="618"/>
      <c r="S258" s="625"/>
      <c r="T258" s="639"/>
      <c r="U258" s="618"/>
      <c r="V258" s="625"/>
      <c r="W258" s="639"/>
      <c r="X258" s="618"/>
      <c r="Y258" s="625"/>
      <c r="Z258" s="639"/>
      <c r="AA258" s="618"/>
      <c r="AB258" s="625"/>
      <c r="AC258" s="639"/>
      <c r="AD258" s="618"/>
      <c r="AE258" s="625"/>
      <c r="AF258" s="639"/>
      <c r="AG258" s="618"/>
      <c r="AH258" s="625"/>
      <c r="AI258" s="639"/>
      <c r="AJ258" s="618"/>
      <c r="AK258" s="625"/>
      <c r="AL258" s="639"/>
      <c r="AM258" s="618"/>
      <c r="AN258" s="625"/>
      <c r="AO258" s="639"/>
      <c r="AP258" s="41"/>
      <c r="AQ258" s="41"/>
      <c r="AR258" s="41"/>
      <c r="AS258" s="41"/>
      <c r="AT258" s="41"/>
      <c r="AU258" s="41"/>
      <c r="AV258" s="41"/>
      <c r="AW258" s="41"/>
      <c r="AX258" s="41"/>
      <c r="AY258" s="41"/>
      <c r="AZ258" s="41"/>
      <c r="BA258" s="41"/>
      <c r="BB258" s="41"/>
      <c r="BC258" s="41"/>
      <c r="BD258" s="41"/>
      <c r="BE258" s="41"/>
      <c r="BF258" s="41"/>
      <c r="BG258" s="41"/>
      <c r="BH258" s="41"/>
      <c r="BI258" s="41"/>
    </row>
    <row r="259" spans="1:61" ht="15.75" customHeight="1">
      <c r="A259" s="39" t="str">
        <f t="shared" si="4"/>
        <v>CarrosserieSalaires autres</v>
      </c>
      <c r="B259" s="906" t="s">
        <v>118</v>
      </c>
      <c r="C259" s="890"/>
      <c r="D259" s="908"/>
      <c r="E259" s="909"/>
      <c r="F259" s="890"/>
      <c r="G259" s="908"/>
      <c r="H259" s="910"/>
      <c r="I259" s="890"/>
      <c r="J259" s="908"/>
      <c r="K259" s="910"/>
      <c r="L259" s="890"/>
      <c r="M259" s="908"/>
      <c r="N259" s="910"/>
      <c r="O259" s="890"/>
      <c r="P259" s="908"/>
      <c r="Q259" s="910"/>
      <c r="R259" s="890"/>
      <c r="S259" s="908"/>
      <c r="T259" s="910"/>
      <c r="U259" s="890"/>
      <c r="V259" s="908"/>
      <c r="W259" s="910"/>
      <c r="X259" s="890"/>
      <c r="Y259" s="908"/>
      <c r="Z259" s="910"/>
      <c r="AA259" s="890"/>
      <c r="AB259" s="908"/>
      <c r="AC259" s="910"/>
      <c r="AD259" s="890"/>
      <c r="AE259" s="908"/>
      <c r="AF259" s="910"/>
      <c r="AG259" s="890"/>
      <c r="AH259" s="908"/>
      <c r="AI259" s="910"/>
      <c r="AJ259" s="890"/>
      <c r="AK259" s="908"/>
      <c r="AL259" s="910"/>
      <c r="AM259" s="890"/>
      <c r="AN259" s="908"/>
      <c r="AO259" s="910"/>
      <c r="AP259" s="41"/>
      <c r="AQ259" s="41"/>
      <c r="AR259" s="41"/>
      <c r="AS259" s="41"/>
      <c r="AT259" s="41"/>
      <c r="AU259" s="41"/>
      <c r="AV259" s="41"/>
      <c r="AW259" s="41"/>
      <c r="AX259" s="41"/>
      <c r="AY259" s="41"/>
      <c r="AZ259" s="41"/>
      <c r="BA259" s="41"/>
      <c r="BB259" s="41"/>
      <c r="BC259" s="41"/>
      <c r="BD259" s="41"/>
      <c r="BE259" s="41"/>
      <c r="BF259" s="41"/>
      <c r="BG259" s="41"/>
      <c r="BH259" s="41"/>
      <c r="BI259" s="41"/>
    </row>
    <row r="260" spans="1:61" ht="15.75" customHeight="1">
      <c r="A260" s="39" t="str">
        <f t="shared" si="4"/>
        <v>CarrosserieSalaires spécialistes</v>
      </c>
      <c r="B260" s="906" t="s">
        <v>119</v>
      </c>
      <c r="C260" s="618"/>
      <c r="D260" s="625"/>
      <c r="E260" s="626"/>
      <c r="F260" s="618"/>
      <c r="G260" s="625"/>
      <c r="H260" s="639"/>
      <c r="I260" s="618"/>
      <c r="J260" s="625"/>
      <c r="K260" s="639"/>
      <c r="L260" s="618"/>
      <c r="M260" s="625"/>
      <c r="N260" s="639"/>
      <c r="O260" s="618"/>
      <c r="P260" s="625"/>
      <c r="Q260" s="639"/>
      <c r="R260" s="618"/>
      <c r="S260" s="625"/>
      <c r="T260" s="639"/>
      <c r="U260" s="618"/>
      <c r="V260" s="625"/>
      <c r="W260" s="639"/>
      <c r="X260" s="618"/>
      <c r="Y260" s="625"/>
      <c r="Z260" s="639"/>
      <c r="AA260" s="618"/>
      <c r="AB260" s="625"/>
      <c r="AC260" s="639"/>
      <c r="AD260" s="618"/>
      <c r="AE260" s="625"/>
      <c r="AF260" s="639"/>
      <c r="AG260" s="618"/>
      <c r="AH260" s="625"/>
      <c r="AI260" s="639"/>
      <c r="AJ260" s="618"/>
      <c r="AK260" s="625"/>
      <c r="AL260" s="639"/>
      <c r="AM260" s="618"/>
      <c r="AN260" s="625"/>
      <c r="AO260" s="639"/>
      <c r="AP260" s="41"/>
      <c r="AQ260" s="41"/>
      <c r="AR260" s="41"/>
      <c r="AS260" s="41"/>
      <c r="AT260" s="41"/>
      <c r="AU260" s="41"/>
      <c r="AV260" s="41"/>
      <c r="AW260" s="41"/>
      <c r="AX260" s="41"/>
      <c r="AY260" s="41"/>
      <c r="AZ260" s="41"/>
      <c r="BA260" s="41"/>
      <c r="BB260" s="41"/>
      <c r="BC260" s="41"/>
      <c r="BD260" s="41"/>
      <c r="BE260" s="41"/>
      <c r="BF260" s="41"/>
      <c r="BG260" s="41"/>
      <c r="BH260" s="41"/>
      <c r="BI260" s="41"/>
    </row>
    <row r="261" spans="1:61" ht="20.25" customHeight="1">
      <c r="A261" s="39" t="str">
        <f t="shared" si="4"/>
        <v>Carrosserie[...]</v>
      </c>
      <c r="B261" s="618" t="s">
        <v>55</v>
      </c>
      <c r="C261" s="618"/>
      <c r="D261" s="625"/>
      <c r="E261" s="626"/>
      <c r="F261" s="618"/>
      <c r="G261" s="625"/>
      <c r="H261" s="639"/>
      <c r="I261" s="618"/>
      <c r="J261" s="625"/>
      <c r="K261" s="639"/>
      <c r="L261" s="618"/>
      <c r="M261" s="625"/>
      <c r="N261" s="639"/>
      <c r="O261" s="618"/>
      <c r="P261" s="625"/>
      <c r="Q261" s="639"/>
      <c r="R261" s="618"/>
      <c r="S261" s="625"/>
      <c r="T261" s="639"/>
      <c r="U261" s="618"/>
      <c r="V261" s="625"/>
      <c r="W261" s="639"/>
      <c r="X261" s="618"/>
      <c r="Y261" s="625"/>
      <c r="Z261" s="639"/>
      <c r="AA261" s="618"/>
      <c r="AB261" s="625"/>
      <c r="AC261" s="639"/>
      <c r="AD261" s="618"/>
      <c r="AE261" s="625"/>
      <c r="AF261" s="639"/>
      <c r="AG261" s="618"/>
      <c r="AH261" s="625"/>
      <c r="AI261" s="639"/>
      <c r="AJ261" s="618"/>
      <c r="AK261" s="625"/>
      <c r="AL261" s="639"/>
      <c r="AM261" s="618"/>
      <c r="AN261" s="625"/>
      <c r="AO261" s="639"/>
      <c r="AP261" s="41"/>
      <c r="AQ261" s="41"/>
      <c r="AR261" s="41"/>
      <c r="AS261" s="41"/>
      <c r="AT261" s="41"/>
      <c r="AU261" s="41"/>
      <c r="AV261" s="41"/>
      <c r="AW261" s="41"/>
      <c r="AX261" s="41"/>
      <c r="AY261" s="41"/>
      <c r="AZ261" s="41"/>
      <c r="BA261" s="41"/>
      <c r="BB261" s="41"/>
      <c r="BC261" s="41"/>
      <c r="BD261" s="41"/>
      <c r="BE261" s="41"/>
      <c r="BF261" s="41"/>
      <c r="BG261" s="41"/>
      <c r="BH261" s="41"/>
      <c r="BI261" s="41"/>
    </row>
    <row r="262" spans="1:61" ht="20.25" customHeight="1">
      <c r="A262" s="39" t="str">
        <f t="shared" si="4"/>
        <v>Carrosserie[...]</v>
      </c>
      <c r="B262" s="618" t="s">
        <v>55</v>
      </c>
      <c r="C262" s="618"/>
      <c r="D262" s="625"/>
      <c r="E262" s="626"/>
      <c r="F262" s="618"/>
      <c r="G262" s="625"/>
      <c r="H262" s="639"/>
      <c r="I262" s="618"/>
      <c r="J262" s="625"/>
      <c r="K262" s="639"/>
      <c r="L262" s="618"/>
      <c r="M262" s="625"/>
      <c r="N262" s="639"/>
      <c r="O262" s="618"/>
      <c r="P262" s="625"/>
      <c r="Q262" s="639"/>
      <c r="R262" s="618"/>
      <c r="S262" s="625"/>
      <c r="T262" s="639"/>
      <c r="U262" s="618"/>
      <c r="V262" s="625"/>
      <c r="W262" s="639"/>
      <c r="X262" s="618"/>
      <c r="Y262" s="625"/>
      <c r="Z262" s="639"/>
      <c r="AA262" s="618"/>
      <c r="AB262" s="625"/>
      <c r="AC262" s="639"/>
      <c r="AD262" s="618"/>
      <c r="AE262" s="625"/>
      <c r="AF262" s="639"/>
      <c r="AG262" s="618"/>
      <c r="AH262" s="625"/>
      <c r="AI262" s="639"/>
      <c r="AJ262" s="618"/>
      <c r="AK262" s="625"/>
      <c r="AL262" s="639"/>
      <c r="AM262" s="618"/>
      <c r="AN262" s="625"/>
      <c r="AO262" s="639"/>
      <c r="AP262" s="41"/>
      <c r="AQ262" s="41"/>
      <c r="AR262" s="41"/>
      <c r="AS262" s="41"/>
      <c r="AT262" s="41"/>
      <c r="AU262" s="41"/>
      <c r="AV262" s="41"/>
      <c r="AW262" s="41"/>
      <c r="AX262" s="41"/>
      <c r="AY262" s="41"/>
      <c r="AZ262" s="41"/>
      <c r="BA262" s="41"/>
      <c r="BB262" s="41"/>
      <c r="BC262" s="41"/>
      <c r="BD262" s="41"/>
      <c r="BE262" s="41"/>
      <c r="BF262" s="41"/>
      <c r="BG262" s="41"/>
      <c r="BH262" s="41"/>
      <c r="BI262" s="41"/>
    </row>
    <row r="263" spans="1:61" ht="20.25" customHeight="1">
      <c r="A263" s="39" t="str">
        <f t="shared" si="4"/>
        <v>Carrosserie[...]</v>
      </c>
      <c r="B263" s="618" t="s">
        <v>55</v>
      </c>
      <c r="C263" s="618"/>
      <c r="D263" s="625"/>
      <c r="E263" s="626"/>
      <c r="F263" s="618"/>
      <c r="G263" s="625"/>
      <c r="H263" s="639"/>
      <c r="I263" s="618"/>
      <c r="J263" s="625"/>
      <c r="K263" s="639"/>
      <c r="L263" s="618"/>
      <c r="M263" s="625"/>
      <c r="N263" s="639"/>
      <c r="O263" s="618"/>
      <c r="P263" s="625"/>
      <c r="Q263" s="639"/>
      <c r="R263" s="618"/>
      <c r="S263" s="625"/>
      <c r="T263" s="639"/>
      <c r="U263" s="618"/>
      <c r="V263" s="625"/>
      <c r="W263" s="639"/>
      <c r="X263" s="618"/>
      <c r="Y263" s="625"/>
      <c r="Z263" s="639"/>
      <c r="AA263" s="618"/>
      <c r="AB263" s="625"/>
      <c r="AC263" s="639"/>
      <c r="AD263" s="618"/>
      <c r="AE263" s="625"/>
      <c r="AF263" s="639"/>
      <c r="AG263" s="618"/>
      <c r="AH263" s="625"/>
      <c r="AI263" s="639"/>
      <c r="AJ263" s="618"/>
      <c r="AK263" s="625"/>
      <c r="AL263" s="639"/>
      <c r="AM263" s="618"/>
      <c r="AN263" s="625"/>
      <c r="AO263" s="639"/>
      <c r="AP263" s="41"/>
      <c r="AQ263" s="41"/>
      <c r="AR263" s="41"/>
      <c r="AS263" s="41"/>
      <c r="AT263" s="41"/>
      <c r="AU263" s="41"/>
      <c r="AV263" s="41"/>
      <c r="AW263" s="41"/>
      <c r="AX263" s="41"/>
      <c r="AY263" s="41"/>
      <c r="AZ263" s="41"/>
      <c r="BA263" s="41"/>
      <c r="BB263" s="41"/>
      <c r="BC263" s="41"/>
      <c r="BD263" s="41"/>
      <c r="BE263" s="41"/>
      <c r="BF263" s="41"/>
      <c r="BG263" s="41"/>
      <c r="BH263" s="41"/>
      <c r="BI263" s="41"/>
    </row>
    <row r="264" spans="1:61" ht="15.75" customHeight="1">
      <c r="A264" s="39" t="str">
        <f t="shared" si="4"/>
        <v>CarrosserieSalaires en absences</v>
      </c>
      <c r="B264" s="907" t="s">
        <v>120</v>
      </c>
      <c r="C264" s="618"/>
      <c r="D264" s="625"/>
      <c r="E264" s="626"/>
      <c r="F264" s="618"/>
      <c r="G264" s="625"/>
      <c r="H264" s="639"/>
      <c r="I264" s="618"/>
      <c r="J264" s="625"/>
      <c r="K264" s="639"/>
      <c r="L264" s="618"/>
      <c r="M264" s="625"/>
      <c r="N264" s="639"/>
      <c r="O264" s="618"/>
      <c r="P264" s="625"/>
      <c r="Q264" s="639"/>
      <c r="R264" s="618"/>
      <c r="S264" s="625"/>
      <c r="T264" s="639"/>
      <c r="U264" s="618"/>
      <c r="V264" s="625"/>
      <c r="W264" s="639"/>
      <c r="X264" s="618"/>
      <c r="Y264" s="625"/>
      <c r="Z264" s="639"/>
      <c r="AA264" s="618"/>
      <c r="AB264" s="625"/>
      <c r="AC264" s="639"/>
      <c r="AD264" s="618"/>
      <c r="AE264" s="625"/>
      <c r="AF264" s="639"/>
      <c r="AG264" s="618"/>
      <c r="AH264" s="625"/>
      <c r="AI264" s="639"/>
      <c r="AJ264" s="618"/>
      <c r="AK264" s="625"/>
      <c r="AL264" s="639"/>
      <c r="AM264" s="618"/>
      <c r="AN264" s="625"/>
      <c r="AO264" s="639"/>
      <c r="AP264" s="41"/>
      <c r="AQ264" s="41"/>
      <c r="AR264" s="41"/>
      <c r="AS264" s="41"/>
      <c r="AT264" s="41"/>
      <c r="AU264" s="41"/>
      <c r="AV264" s="41"/>
      <c r="AW264" s="41"/>
      <c r="AX264" s="41"/>
      <c r="AY264" s="41"/>
      <c r="AZ264" s="41"/>
      <c r="BA264" s="41"/>
      <c r="BB264" s="41"/>
      <c r="BC264" s="41"/>
      <c r="BD264" s="41"/>
      <c r="BE264" s="41"/>
      <c r="BF264" s="41"/>
      <c r="BG264" s="41"/>
      <c r="BH264" s="41"/>
      <c r="BI264" s="41"/>
    </row>
    <row r="265" spans="1:61" ht="15.75" customHeight="1">
      <c r="A265" s="39" t="str">
        <f t="shared" si="4"/>
        <v>CarrosserieDéduction à la source</v>
      </c>
      <c r="B265" s="906" t="s">
        <v>121</v>
      </c>
      <c r="C265" s="890"/>
      <c r="D265" s="908"/>
      <c r="E265" s="909"/>
      <c r="F265" s="890"/>
      <c r="G265" s="908"/>
      <c r="H265" s="910"/>
      <c r="I265" s="890"/>
      <c r="J265" s="908"/>
      <c r="K265" s="910"/>
      <c r="L265" s="890"/>
      <c r="M265" s="908"/>
      <c r="N265" s="910"/>
      <c r="O265" s="890"/>
      <c r="P265" s="908"/>
      <c r="Q265" s="910"/>
      <c r="R265" s="890"/>
      <c r="S265" s="908"/>
      <c r="T265" s="910"/>
      <c r="U265" s="890"/>
      <c r="V265" s="908"/>
      <c r="W265" s="910"/>
      <c r="X265" s="890"/>
      <c r="Y265" s="908"/>
      <c r="Z265" s="910"/>
      <c r="AA265" s="890"/>
      <c r="AB265" s="908"/>
      <c r="AC265" s="910"/>
      <c r="AD265" s="890"/>
      <c r="AE265" s="908"/>
      <c r="AF265" s="910"/>
      <c r="AG265" s="890"/>
      <c r="AH265" s="908"/>
      <c r="AI265" s="910"/>
      <c r="AJ265" s="890"/>
      <c r="AK265" s="908"/>
      <c r="AL265" s="910"/>
      <c r="AM265" s="890"/>
      <c r="AN265" s="908"/>
      <c r="AO265" s="910"/>
      <c r="AP265" s="41"/>
      <c r="AQ265" s="41"/>
      <c r="AR265" s="41"/>
      <c r="AS265" s="41"/>
      <c r="AT265" s="41"/>
      <c r="AU265" s="41"/>
      <c r="AV265" s="41"/>
      <c r="AW265" s="41"/>
      <c r="AX265" s="41"/>
      <c r="AY265" s="41"/>
      <c r="AZ265" s="41"/>
      <c r="BA265" s="41"/>
      <c r="BB265" s="41"/>
      <c r="BC265" s="41"/>
      <c r="BD265" s="41"/>
      <c r="BE265" s="41"/>
      <c r="BF265" s="41"/>
      <c r="BG265" s="41"/>
      <c r="BH265" s="41"/>
      <c r="BI265" s="41"/>
    </row>
    <row r="266" spans="1:61" ht="15.75" customHeight="1">
      <c r="A266" s="39" t="str">
        <f t="shared" si="4"/>
        <v>CarrosserieBénéfices marginaux</v>
      </c>
      <c r="B266" s="911" t="s">
        <v>122</v>
      </c>
      <c r="C266" s="618"/>
      <c r="D266" s="625"/>
      <c r="E266" s="626"/>
      <c r="F266" s="618"/>
      <c r="G266" s="625"/>
      <c r="H266" s="639"/>
      <c r="I266" s="618"/>
      <c r="J266" s="625"/>
      <c r="K266" s="639"/>
      <c r="L266" s="618"/>
      <c r="M266" s="625"/>
      <c r="N266" s="639"/>
      <c r="O266" s="618"/>
      <c r="P266" s="625"/>
      <c r="Q266" s="639"/>
      <c r="R266" s="618"/>
      <c r="S266" s="625"/>
      <c r="T266" s="639"/>
      <c r="U266" s="618"/>
      <c r="V266" s="625"/>
      <c r="W266" s="639"/>
      <c r="X266" s="618"/>
      <c r="Y266" s="625"/>
      <c r="Z266" s="639"/>
      <c r="AA266" s="618"/>
      <c r="AB266" s="625"/>
      <c r="AC266" s="639"/>
      <c r="AD266" s="618"/>
      <c r="AE266" s="625"/>
      <c r="AF266" s="639"/>
      <c r="AG266" s="618"/>
      <c r="AH266" s="625"/>
      <c r="AI266" s="639"/>
      <c r="AJ266" s="618"/>
      <c r="AK266" s="625"/>
      <c r="AL266" s="639"/>
      <c r="AM266" s="618"/>
      <c r="AN266" s="625"/>
      <c r="AO266" s="639"/>
      <c r="AP266" s="41"/>
      <c r="AQ266" s="41"/>
      <c r="AR266" s="41"/>
      <c r="AS266" s="41"/>
      <c r="AT266" s="41"/>
      <c r="AU266" s="41"/>
      <c r="AV266" s="41"/>
      <c r="AW266" s="41"/>
      <c r="AX266" s="41"/>
      <c r="AY266" s="41"/>
      <c r="AZ266" s="41"/>
      <c r="BA266" s="41"/>
      <c r="BB266" s="41"/>
      <c r="BC266" s="41"/>
      <c r="BD266" s="41"/>
      <c r="BE266" s="41"/>
      <c r="BF266" s="41"/>
      <c r="BG266" s="41"/>
      <c r="BH266" s="41"/>
      <c r="BI266" s="41"/>
    </row>
    <row r="267" spans="1:61" ht="15.75" customHeight="1">
      <c r="A267" s="39" t="str">
        <f t="shared" si="4"/>
        <v>CarrosserieCsst</v>
      </c>
      <c r="B267" s="906" t="s">
        <v>123</v>
      </c>
      <c r="C267" s="618"/>
      <c r="D267" s="625"/>
      <c r="E267" s="626"/>
      <c r="F267" s="618"/>
      <c r="G267" s="625"/>
      <c r="H267" s="639"/>
      <c r="I267" s="618"/>
      <c r="J267" s="625"/>
      <c r="K267" s="639"/>
      <c r="L267" s="618"/>
      <c r="M267" s="625"/>
      <c r="N267" s="639"/>
      <c r="O267" s="618"/>
      <c r="P267" s="625"/>
      <c r="Q267" s="639"/>
      <c r="R267" s="618"/>
      <c r="S267" s="625"/>
      <c r="T267" s="639"/>
      <c r="U267" s="618"/>
      <c r="V267" s="625"/>
      <c r="W267" s="639"/>
      <c r="X267" s="618"/>
      <c r="Y267" s="625"/>
      <c r="Z267" s="639"/>
      <c r="AA267" s="618"/>
      <c r="AB267" s="625"/>
      <c r="AC267" s="639"/>
      <c r="AD267" s="618"/>
      <c r="AE267" s="625"/>
      <c r="AF267" s="639"/>
      <c r="AG267" s="618"/>
      <c r="AH267" s="625"/>
      <c r="AI267" s="639"/>
      <c r="AJ267" s="618"/>
      <c r="AK267" s="625"/>
      <c r="AL267" s="639"/>
      <c r="AM267" s="618"/>
      <c r="AN267" s="625"/>
      <c r="AO267" s="639"/>
      <c r="AP267" s="41"/>
      <c r="AQ267" s="41"/>
      <c r="AR267" s="41"/>
      <c r="AS267" s="41"/>
      <c r="AT267" s="41"/>
      <c r="AU267" s="41"/>
      <c r="AV267" s="41"/>
      <c r="AW267" s="41"/>
      <c r="AX267" s="41"/>
      <c r="AY267" s="41"/>
      <c r="AZ267" s="41"/>
      <c r="BA267" s="41"/>
      <c r="BB267" s="41"/>
      <c r="BC267" s="41"/>
      <c r="BD267" s="41"/>
      <c r="BE267" s="41"/>
      <c r="BF267" s="41"/>
      <c r="BG267" s="41"/>
      <c r="BH267" s="41"/>
      <c r="BI267" s="41"/>
    </row>
    <row r="268" spans="1:61" ht="20.25" customHeight="1">
      <c r="A268" s="39" t="str">
        <f t="shared" si="4"/>
        <v>Carrosserie[...]</v>
      </c>
      <c r="B268" s="618" t="s">
        <v>55</v>
      </c>
      <c r="C268" s="644"/>
      <c r="D268" s="645"/>
      <c r="E268" s="642"/>
      <c r="F268" s="644"/>
      <c r="G268" s="645"/>
      <c r="H268" s="642"/>
      <c r="I268" s="644"/>
      <c r="J268" s="645"/>
      <c r="K268" s="642"/>
      <c r="L268" s="644"/>
      <c r="M268" s="645"/>
      <c r="N268" s="642"/>
      <c r="O268" s="644"/>
      <c r="P268" s="645"/>
      <c r="Q268" s="642"/>
      <c r="R268" s="644"/>
      <c r="S268" s="645"/>
      <c r="T268" s="642"/>
      <c r="U268" s="644"/>
      <c r="V268" s="645"/>
      <c r="W268" s="642"/>
      <c r="X268" s="644"/>
      <c r="Y268" s="645"/>
      <c r="Z268" s="642"/>
      <c r="AA268" s="644"/>
      <c r="AB268" s="645"/>
      <c r="AC268" s="642"/>
      <c r="AD268" s="644"/>
      <c r="AE268" s="645"/>
      <c r="AF268" s="642"/>
      <c r="AG268" s="644"/>
      <c r="AH268" s="645"/>
      <c r="AI268" s="642"/>
      <c r="AJ268" s="644"/>
      <c r="AK268" s="645"/>
      <c r="AL268" s="642"/>
      <c r="AM268" s="644"/>
      <c r="AN268" s="645"/>
      <c r="AO268" s="642"/>
      <c r="AP268" s="41"/>
      <c r="AQ268" s="41"/>
      <c r="AR268" s="41"/>
      <c r="AS268" s="41"/>
      <c r="AT268" s="41"/>
      <c r="AU268" s="41"/>
      <c r="AV268" s="41"/>
      <c r="AW268" s="41"/>
      <c r="AX268" s="41"/>
      <c r="AY268" s="41"/>
      <c r="AZ268" s="41"/>
      <c r="BA268" s="41"/>
      <c r="BB268" s="41"/>
      <c r="BC268" s="41"/>
      <c r="BD268" s="41"/>
      <c r="BE268" s="41"/>
      <c r="BF268" s="41"/>
      <c r="BG268" s="41"/>
      <c r="BH268" s="41"/>
      <c r="BI268" s="41"/>
    </row>
    <row r="269" spans="1:61" ht="15.75" customHeight="1">
      <c r="A269" s="39" t="str">
        <f t="shared" si="4"/>
        <v>CarrosserieTOTAL PERSONNEL</v>
      </c>
      <c r="B269" s="902" t="s">
        <v>124</v>
      </c>
      <c r="C269" s="903"/>
      <c r="D269" s="904"/>
      <c r="E269" s="905"/>
      <c r="F269" s="903"/>
      <c r="G269" s="904"/>
      <c r="H269" s="905"/>
      <c r="I269" s="903"/>
      <c r="J269" s="904"/>
      <c r="K269" s="905"/>
      <c r="L269" s="903"/>
      <c r="M269" s="904"/>
      <c r="N269" s="905"/>
      <c r="O269" s="903"/>
      <c r="P269" s="904"/>
      <c r="Q269" s="905"/>
      <c r="R269" s="903"/>
      <c r="S269" s="904"/>
      <c r="T269" s="905"/>
      <c r="U269" s="903"/>
      <c r="V269" s="904"/>
      <c r="W269" s="905"/>
      <c r="X269" s="903"/>
      <c r="Y269" s="904"/>
      <c r="Z269" s="905"/>
      <c r="AA269" s="903"/>
      <c r="AB269" s="904"/>
      <c r="AC269" s="905"/>
      <c r="AD269" s="903"/>
      <c r="AE269" s="904"/>
      <c r="AF269" s="905"/>
      <c r="AG269" s="903"/>
      <c r="AH269" s="904"/>
      <c r="AI269" s="905"/>
      <c r="AJ269" s="903"/>
      <c r="AK269" s="904"/>
      <c r="AL269" s="905"/>
      <c r="AM269" s="903"/>
      <c r="AN269" s="904"/>
      <c r="AO269" s="905"/>
      <c r="AP269" s="41"/>
      <c r="AQ269" s="41"/>
      <c r="AR269" s="41"/>
      <c r="AS269" s="41"/>
      <c r="AT269" s="41"/>
      <c r="AU269" s="41"/>
      <c r="AV269" s="41"/>
      <c r="AW269" s="41"/>
      <c r="AX269" s="41"/>
      <c r="AY269" s="41"/>
      <c r="AZ269" s="41"/>
      <c r="BA269" s="41"/>
      <c r="BB269" s="41"/>
      <c r="BC269" s="41"/>
      <c r="BD269" s="41"/>
      <c r="BE269" s="41"/>
      <c r="BF269" s="41"/>
      <c r="BG269" s="41"/>
      <c r="BH269" s="41"/>
      <c r="BI269" s="41"/>
    </row>
    <row r="270" spans="1:61" ht="15.75" customHeight="1">
      <c r="A270" s="39" t="str">
        <f t="shared" si="4"/>
        <v>CarrosseriePublicité 2</v>
      </c>
      <c r="B270" s="945" t="s">
        <v>125</v>
      </c>
      <c r="C270" s="618"/>
      <c r="D270" s="625"/>
      <c r="E270" s="626"/>
      <c r="F270" s="618"/>
      <c r="G270" s="625"/>
      <c r="H270" s="639"/>
      <c r="I270" s="618"/>
      <c r="J270" s="625"/>
      <c r="K270" s="639"/>
      <c r="L270" s="618"/>
      <c r="M270" s="625"/>
      <c r="N270" s="639"/>
      <c r="O270" s="618"/>
      <c r="P270" s="625"/>
      <c r="Q270" s="639"/>
      <c r="R270" s="618"/>
      <c r="S270" s="625"/>
      <c r="T270" s="639"/>
      <c r="U270" s="618"/>
      <c r="V270" s="625"/>
      <c r="W270" s="639"/>
      <c r="X270" s="618"/>
      <c r="Y270" s="625"/>
      <c r="Z270" s="639"/>
      <c r="AA270" s="618"/>
      <c r="AB270" s="625"/>
      <c r="AC270" s="639"/>
      <c r="AD270" s="618"/>
      <c r="AE270" s="625"/>
      <c r="AF270" s="639"/>
      <c r="AG270" s="618"/>
      <c r="AH270" s="625"/>
      <c r="AI270" s="639"/>
      <c r="AJ270" s="618"/>
      <c r="AK270" s="625"/>
      <c r="AL270" s="639"/>
      <c r="AM270" s="618"/>
      <c r="AN270" s="625"/>
      <c r="AO270" s="639"/>
      <c r="AP270" s="41"/>
      <c r="AQ270" s="41"/>
      <c r="AR270" s="41"/>
      <c r="AS270" s="41"/>
      <c r="AT270" s="41"/>
      <c r="AU270" s="41"/>
      <c r="AV270" s="41"/>
      <c r="AW270" s="41"/>
      <c r="AX270" s="41"/>
      <c r="AY270" s="41"/>
      <c r="AZ270" s="41"/>
      <c r="BA270" s="41"/>
      <c r="BB270" s="41"/>
      <c r="BC270" s="41"/>
      <c r="BD270" s="41"/>
      <c r="BE270" s="41"/>
      <c r="BF270" s="41"/>
      <c r="BG270" s="41"/>
      <c r="BH270" s="41"/>
      <c r="BI270" s="41"/>
    </row>
    <row r="271" spans="1:61" ht="15.75" customHeight="1">
      <c r="A271" s="39" t="str">
        <f t="shared" si="4"/>
        <v>CarrosserieService gratuit 2</v>
      </c>
      <c r="B271" s="906" t="s">
        <v>126</v>
      </c>
      <c r="C271" s="618"/>
      <c r="D271" s="625"/>
      <c r="E271" s="626"/>
      <c r="F271" s="618"/>
      <c r="G271" s="625"/>
      <c r="H271" s="639"/>
      <c r="I271" s="618"/>
      <c r="J271" s="625"/>
      <c r="K271" s="639"/>
      <c r="L271" s="618"/>
      <c r="M271" s="625"/>
      <c r="N271" s="639"/>
      <c r="O271" s="618"/>
      <c r="P271" s="625"/>
      <c r="Q271" s="639"/>
      <c r="R271" s="618"/>
      <c r="S271" s="625"/>
      <c r="T271" s="639"/>
      <c r="U271" s="618"/>
      <c r="V271" s="625"/>
      <c r="W271" s="639"/>
      <c r="X271" s="618"/>
      <c r="Y271" s="625"/>
      <c r="Z271" s="639"/>
      <c r="AA271" s="618"/>
      <c r="AB271" s="625"/>
      <c r="AC271" s="639"/>
      <c r="AD271" s="618"/>
      <c r="AE271" s="625"/>
      <c r="AF271" s="639"/>
      <c r="AG271" s="618"/>
      <c r="AH271" s="625"/>
      <c r="AI271" s="639"/>
      <c r="AJ271" s="618"/>
      <c r="AK271" s="625"/>
      <c r="AL271" s="639"/>
      <c r="AM271" s="618"/>
      <c r="AN271" s="625"/>
      <c r="AO271" s="639"/>
      <c r="AP271" s="41"/>
      <c r="AQ271" s="41"/>
      <c r="AR271" s="41"/>
      <c r="AS271" s="41"/>
      <c r="AT271" s="41"/>
      <c r="AU271" s="41"/>
      <c r="AV271" s="41"/>
      <c r="AW271" s="41"/>
      <c r="AX271" s="41"/>
      <c r="AY271" s="41"/>
      <c r="AZ271" s="41"/>
      <c r="BA271" s="41"/>
      <c r="BB271" s="41"/>
      <c r="BC271" s="41"/>
      <c r="BD271" s="41"/>
      <c r="BE271" s="41"/>
      <c r="BF271" s="41"/>
      <c r="BG271" s="41"/>
      <c r="BH271" s="41"/>
      <c r="BI271" s="41"/>
    </row>
    <row r="272" spans="1:61" ht="15.75" customHeight="1">
      <c r="A272" s="39" t="str">
        <f t="shared" si="4"/>
        <v>CarrosserieFrais véhicules de cie</v>
      </c>
      <c r="B272" s="907" t="s">
        <v>127</v>
      </c>
      <c r="C272" s="644"/>
      <c r="D272" s="645"/>
      <c r="E272" s="642"/>
      <c r="F272" s="644"/>
      <c r="G272" s="645"/>
      <c r="H272" s="643"/>
      <c r="I272" s="644"/>
      <c r="J272" s="645"/>
      <c r="K272" s="643"/>
      <c r="L272" s="644"/>
      <c r="M272" s="645"/>
      <c r="N272" s="643"/>
      <c r="O272" s="644"/>
      <c r="P272" s="645"/>
      <c r="Q272" s="643"/>
      <c r="R272" s="644"/>
      <c r="S272" s="645"/>
      <c r="T272" s="643"/>
      <c r="U272" s="644"/>
      <c r="V272" s="645"/>
      <c r="W272" s="643"/>
      <c r="X272" s="644"/>
      <c r="Y272" s="645"/>
      <c r="Z272" s="643"/>
      <c r="AA272" s="644"/>
      <c r="AB272" s="645"/>
      <c r="AC272" s="643"/>
      <c r="AD272" s="644"/>
      <c r="AE272" s="645"/>
      <c r="AF272" s="643"/>
      <c r="AG272" s="644"/>
      <c r="AH272" s="645"/>
      <c r="AI272" s="643"/>
      <c r="AJ272" s="644"/>
      <c r="AK272" s="645"/>
      <c r="AL272" s="643"/>
      <c r="AM272" s="644"/>
      <c r="AN272" s="645"/>
      <c r="AO272" s="643"/>
      <c r="AP272" s="41"/>
      <c r="AQ272" s="41"/>
      <c r="AR272" s="41"/>
      <c r="AS272" s="41"/>
      <c r="AT272" s="41"/>
      <c r="AU272" s="41"/>
      <c r="AV272" s="41"/>
      <c r="AW272" s="41"/>
      <c r="AX272" s="41"/>
      <c r="AY272" s="41"/>
      <c r="AZ272" s="41"/>
      <c r="BA272" s="41"/>
      <c r="BB272" s="41"/>
      <c r="BC272" s="41"/>
      <c r="BD272" s="41"/>
      <c r="BE272" s="41"/>
      <c r="BF272" s="41"/>
      <c r="BG272" s="41"/>
      <c r="BH272" s="41"/>
      <c r="BI272" s="41"/>
    </row>
    <row r="273" spans="1:61" ht="15.75" customHeight="1">
      <c r="A273" s="39" t="str">
        <f t="shared" si="4"/>
        <v>CarrosserieInformatique</v>
      </c>
      <c r="B273" s="906" t="s">
        <v>128</v>
      </c>
      <c r="C273" s="618"/>
      <c r="D273" s="625"/>
      <c r="E273" s="626"/>
      <c r="F273" s="618"/>
      <c r="G273" s="625"/>
      <c r="H273" s="639"/>
      <c r="I273" s="618"/>
      <c r="J273" s="625"/>
      <c r="K273" s="639"/>
      <c r="L273" s="618"/>
      <c r="M273" s="625"/>
      <c r="N273" s="639"/>
      <c r="O273" s="618"/>
      <c r="P273" s="625"/>
      <c r="Q273" s="639"/>
      <c r="R273" s="618"/>
      <c r="S273" s="625"/>
      <c r="T273" s="639"/>
      <c r="U273" s="618"/>
      <c r="V273" s="625"/>
      <c r="W273" s="639"/>
      <c r="X273" s="618"/>
      <c r="Y273" s="625"/>
      <c r="Z273" s="639"/>
      <c r="AA273" s="618"/>
      <c r="AB273" s="625"/>
      <c r="AC273" s="639"/>
      <c r="AD273" s="618"/>
      <c r="AE273" s="625"/>
      <c r="AF273" s="639"/>
      <c r="AG273" s="618"/>
      <c r="AH273" s="625"/>
      <c r="AI273" s="639"/>
      <c r="AJ273" s="618"/>
      <c r="AK273" s="625"/>
      <c r="AL273" s="639"/>
      <c r="AM273" s="618"/>
      <c r="AN273" s="625"/>
      <c r="AO273" s="639"/>
      <c r="AP273" s="41"/>
      <c r="AQ273" s="41"/>
      <c r="AR273" s="41"/>
      <c r="AS273" s="41"/>
      <c r="AT273" s="41"/>
      <c r="AU273" s="41"/>
      <c r="AV273" s="41"/>
      <c r="AW273" s="41"/>
      <c r="AX273" s="41"/>
      <c r="AY273" s="41"/>
      <c r="AZ273" s="41"/>
      <c r="BA273" s="41"/>
      <c r="BB273" s="41"/>
      <c r="BC273" s="41"/>
      <c r="BD273" s="41"/>
      <c r="BE273" s="41"/>
      <c r="BF273" s="41"/>
      <c r="BG273" s="41"/>
      <c r="BH273" s="41"/>
      <c r="BI273" s="41"/>
    </row>
    <row r="274" spans="1:61" ht="15.75" customHeight="1">
      <c r="A274" s="39" t="str">
        <f t="shared" si="4"/>
        <v>CarrosserieFrais de déplacement</v>
      </c>
      <c r="B274" s="906" t="s">
        <v>129</v>
      </c>
      <c r="C274" s="618"/>
      <c r="D274" s="625"/>
      <c r="E274" s="626"/>
      <c r="F274" s="618"/>
      <c r="G274" s="625"/>
      <c r="H274" s="639"/>
      <c r="I274" s="618"/>
      <c r="J274" s="625"/>
      <c r="K274" s="639"/>
      <c r="L274" s="618"/>
      <c r="M274" s="625"/>
      <c r="N274" s="639"/>
      <c r="O274" s="618"/>
      <c r="P274" s="625"/>
      <c r="Q274" s="639"/>
      <c r="R274" s="618"/>
      <c r="S274" s="625"/>
      <c r="T274" s="639"/>
      <c r="U274" s="618"/>
      <c r="V274" s="625"/>
      <c r="W274" s="639"/>
      <c r="X274" s="618"/>
      <c r="Y274" s="625"/>
      <c r="Z274" s="639"/>
      <c r="AA274" s="618"/>
      <c r="AB274" s="625"/>
      <c r="AC274" s="639"/>
      <c r="AD274" s="618"/>
      <c r="AE274" s="625"/>
      <c r="AF274" s="639"/>
      <c r="AG274" s="618"/>
      <c r="AH274" s="625"/>
      <c r="AI274" s="639"/>
      <c r="AJ274" s="618"/>
      <c r="AK274" s="625"/>
      <c r="AL274" s="639"/>
      <c r="AM274" s="618"/>
      <c r="AN274" s="625"/>
      <c r="AO274" s="639"/>
      <c r="AP274" s="41"/>
      <c r="AQ274" s="41"/>
      <c r="AR274" s="41"/>
      <c r="AS274" s="41"/>
      <c r="AT274" s="41"/>
      <c r="AU274" s="41"/>
      <c r="AV274" s="41"/>
      <c r="AW274" s="41"/>
      <c r="AX274" s="41"/>
      <c r="AY274" s="41"/>
      <c r="AZ274" s="41"/>
      <c r="BA274" s="41"/>
      <c r="BB274" s="41"/>
      <c r="BC274" s="41"/>
      <c r="BD274" s="41"/>
      <c r="BE274" s="41"/>
      <c r="BF274" s="41"/>
      <c r="BG274" s="41"/>
      <c r="BH274" s="41"/>
      <c r="BI274" s="41"/>
    </row>
    <row r="275" spans="1:61" ht="15.75" customHeight="1">
      <c r="A275" s="39" t="str">
        <f t="shared" si="4"/>
        <v>CarrosserieServices extérieurs</v>
      </c>
      <c r="B275" s="907" t="s">
        <v>130</v>
      </c>
      <c r="C275" s="644"/>
      <c r="D275" s="645"/>
      <c r="E275" s="642"/>
      <c r="F275" s="644"/>
      <c r="G275" s="645"/>
      <c r="H275" s="643"/>
      <c r="I275" s="644"/>
      <c r="J275" s="645"/>
      <c r="K275" s="643"/>
      <c r="L275" s="644"/>
      <c r="M275" s="645"/>
      <c r="N275" s="643"/>
      <c r="O275" s="644"/>
      <c r="P275" s="645"/>
      <c r="Q275" s="643"/>
      <c r="R275" s="644"/>
      <c r="S275" s="645"/>
      <c r="T275" s="643"/>
      <c r="U275" s="644"/>
      <c r="V275" s="645"/>
      <c r="W275" s="643"/>
      <c r="X275" s="644"/>
      <c r="Y275" s="645"/>
      <c r="Z275" s="643"/>
      <c r="AA275" s="644"/>
      <c r="AB275" s="645"/>
      <c r="AC275" s="643"/>
      <c r="AD275" s="644"/>
      <c r="AE275" s="645"/>
      <c r="AF275" s="643"/>
      <c r="AG275" s="644"/>
      <c r="AH275" s="645"/>
      <c r="AI275" s="643"/>
      <c r="AJ275" s="644"/>
      <c r="AK275" s="645"/>
      <c r="AL275" s="643"/>
      <c r="AM275" s="644"/>
      <c r="AN275" s="645"/>
      <c r="AO275" s="643"/>
      <c r="AP275" s="41"/>
      <c r="AQ275" s="41"/>
      <c r="AR275" s="41"/>
      <c r="AS275" s="41"/>
      <c r="AT275" s="41"/>
      <c r="AU275" s="41"/>
      <c r="AV275" s="41"/>
      <c r="AW275" s="41"/>
      <c r="AX275" s="41"/>
      <c r="AY275" s="41"/>
      <c r="AZ275" s="41"/>
      <c r="BA275" s="41"/>
      <c r="BB275" s="41"/>
      <c r="BC275" s="41"/>
      <c r="BD275" s="41"/>
      <c r="BE275" s="41"/>
      <c r="BF275" s="41"/>
      <c r="BG275" s="41"/>
      <c r="BH275" s="41"/>
      <c r="BI275" s="41"/>
    </row>
    <row r="276" spans="1:61" ht="15.75" customHeight="1">
      <c r="A276" s="39" t="str">
        <f t="shared" si="4"/>
        <v>CarrosserieFournitures d'atelier</v>
      </c>
      <c r="B276" s="906" t="s">
        <v>483</v>
      </c>
      <c r="C276" s="618"/>
      <c r="D276" s="625"/>
      <c r="E276" s="626"/>
      <c r="F276" s="618"/>
      <c r="G276" s="625"/>
      <c r="H276" s="639"/>
      <c r="I276" s="618"/>
      <c r="J276" s="625"/>
      <c r="K276" s="639"/>
      <c r="L276" s="618"/>
      <c r="M276" s="625"/>
      <c r="N276" s="639"/>
      <c r="O276" s="618"/>
      <c r="P276" s="625"/>
      <c r="Q276" s="639"/>
      <c r="R276" s="618"/>
      <c r="S276" s="625"/>
      <c r="T276" s="639"/>
      <c r="U276" s="618"/>
      <c r="V276" s="625"/>
      <c r="W276" s="639"/>
      <c r="X276" s="618"/>
      <c r="Y276" s="625"/>
      <c r="Z276" s="639"/>
      <c r="AA276" s="618"/>
      <c r="AB276" s="625"/>
      <c r="AC276" s="639"/>
      <c r="AD276" s="618"/>
      <c r="AE276" s="625"/>
      <c r="AF276" s="639"/>
      <c r="AG276" s="618"/>
      <c r="AH276" s="625"/>
      <c r="AI276" s="639"/>
      <c r="AJ276" s="618"/>
      <c r="AK276" s="625"/>
      <c r="AL276" s="639"/>
      <c r="AM276" s="618"/>
      <c r="AN276" s="625"/>
      <c r="AO276" s="639"/>
      <c r="AP276" s="41"/>
      <c r="AQ276" s="41"/>
      <c r="AR276" s="41"/>
      <c r="AS276" s="41"/>
      <c r="AT276" s="41"/>
      <c r="AU276" s="41"/>
      <c r="AV276" s="41"/>
      <c r="AW276" s="41"/>
      <c r="AX276" s="41"/>
      <c r="AY276" s="41"/>
      <c r="AZ276" s="41"/>
      <c r="BA276" s="41"/>
      <c r="BB276" s="41"/>
      <c r="BC276" s="41"/>
      <c r="BD276" s="41"/>
      <c r="BE276" s="41"/>
      <c r="BF276" s="41"/>
      <c r="BG276" s="41"/>
      <c r="BH276" s="41"/>
      <c r="BI276" s="41"/>
    </row>
    <row r="277" spans="1:61" ht="15.75" customHeight="1">
      <c r="A277" s="39" t="str">
        <f t="shared" ref="A277:A292" si="5">+$C$239&amp;B277</f>
        <v>CarrosserieFournitures autres</v>
      </c>
      <c r="B277" s="906" t="s">
        <v>131</v>
      </c>
      <c r="C277" s="618"/>
      <c r="D277" s="625"/>
      <c r="E277" s="626"/>
      <c r="F277" s="618"/>
      <c r="G277" s="625"/>
      <c r="H277" s="639"/>
      <c r="I277" s="618"/>
      <c r="J277" s="625"/>
      <c r="K277" s="639"/>
      <c r="L277" s="618"/>
      <c r="M277" s="625"/>
      <c r="N277" s="639"/>
      <c r="O277" s="618"/>
      <c r="P277" s="625"/>
      <c r="Q277" s="639"/>
      <c r="R277" s="618"/>
      <c r="S277" s="625"/>
      <c r="T277" s="639"/>
      <c r="U277" s="618"/>
      <c r="V277" s="625"/>
      <c r="W277" s="639"/>
      <c r="X277" s="618"/>
      <c r="Y277" s="625"/>
      <c r="Z277" s="639"/>
      <c r="AA277" s="618"/>
      <c r="AB277" s="625"/>
      <c r="AC277" s="639"/>
      <c r="AD277" s="618"/>
      <c r="AE277" s="625"/>
      <c r="AF277" s="639"/>
      <c r="AG277" s="618"/>
      <c r="AH277" s="625"/>
      <c r="AI277" s="639"/>
      <c r="AJ277" s="618"/>
      <c r="AK277" s="625"/>
      <c r="AL277" s="639"/>
      <c r="AM277" s="618"/>
      <c r="AN277" s="625"/>
      <c r="AO277" s="639"/>
      <c r="AP277" s="41"/>
      <c r="AQ277" s="41"/>
      <c r="AR277" s="41"/>
      <c r="AS277" s="41"/>
      <c r="AT277" s="41"/>
      <c r="AU277" s="41"/>
      <c r="AV277" s="41"/>
      <c r="AW277" s="41"/>
      <c r="AX277" s="41"/>
      <c r="AY277" s="41"/>
      <c r="AZ277" s="41"/>
      <c r="BA277" s="41"/>
      <c r="BB277" s="41"/>
      <c r="BC277" s="41"/>
      <c r="BD277" s="41"/>
      <c r="BE277" s="41"/>
      <c r="BF277" s="41"/>
      <c r="BG277" s="41"/>
      <c r="BH277" s="41"/>
      <c r="BI277" s="41"/>
    </row>
    <row r="278" spans="1:61" ht="15.75" customHeight="1">
      <c r="A278" s="39" t="str">
        <f t="shared" si="5"/>
        <v>CarrosserieUniformes</v>
      </c>
      <c r="B278" s="906" t="s">
        <v>132</v>
      </c>
      <c r="C278" s="618"/>
      <c r="D278" s="625"/>
      <c r="E278" s="626"/>
      <c r="F278" s="618"/>
      <c r="G278" s="625"/>
      <c r="H278" s="639"/>
      <c r="I278" s="618"/>
      <c r="J278" s="625"/>
      <c r="K278" s="639"/>
      <c r="L278" s="618"/>
      <c r="M278" s="625"/>
      <c r="N278" s="639"/>
      <c r="O278" s="618"/>
      <c r="P278" s="625"/>
      <c r="Q278" s="639"/>
      <c r="R278" s="618"/>
      <c r="S278" s="625"/>
      <c r="T278" s="639"/>
      <c r="U278" s="618"/>
      <c r="V278" s="625"/>
      <c r="W278" s="639"/>
      <c r="X278" s="618"/>
      <c r="Y278" s="625"/>
      <c r="Z278" s="639"/>
      <c r="AA278" s="618"/>
      <c r="AB278" s="625"/>
      <c r="AC278" s="639"/>
      <c r="AD278" s="618"/>
      <c r="AE278" s="625"/>
      <c r="AF278" s="639"/>
      <c r="AG278" s="618"/>
      <c r="AH278" s="625"/>
      <c r="AI278" s="639"/>
      <c r="AJ278" s="618"/>
      <c r="AK278" s="625"/>
      <c r="AL278" s="639"/>
      <c r="AM278" s="618"/>
      <c r="AN278" s="625"/>
      <c r="AO278" s="639"/>
      <c r="AP278" s="41"/>
      <c r="AQ278" s="41"/>
      <c r="AR278" s="41"/>
      <c r="AS278" s="41"/>
      <c r="AT278" s="41"/>
      <c r="AU278" s="41"/>
      <c r="AV278" s="41"/>
      <c r="AW278" s="41"/>
      <c r="AX278" s="41"/>
      <c r="AY278" s="41"/>
      <c r="AZ278" s="41"/>
      <c r="BA278" s="41"/>
      <c r="BB278" s="41"/>
      <c r="BC278" s="41"/>
      <c r="BD278" s="41"/>
      <c r="BE278" s="41"/>
      <c r="BF278" s="41"/>
      <c r="BG278" s="41"/>
      <c r="BH278" s="41"/>
      <c r="BI278" s="41"/>
    </row>
    <row r="279" spans="1:61" ht="15.75" customHeight="1">
      <c r="A279" s="39" t="str">
        <f t="shared" si="5"/>
        <v>CarrosseriePapeterie</v>
      </c>
      <c r="B279" s="906" t="s">
        <v>133</v>
      </c>
      <c r="C279" s="618"/>
      <c r="D279" s="625"/>
      <c r="E279" s="626"/>
      <c r="F279" s="618"/>
      <c r="G279" s="625"/>
      <c r="H279" s="639"/>
      <c r="I279" s="618"/>
      <c r="J279" s="625"/>
      <c r="K279" s="639"/>
      <c r="L279" s="618"/>
      <c r="M279" s="625"/>
      <c r="N279" s="639"/>
      <c r="O279" s="618"/>
      <c r="P279" s="625"/>
      <c r="Q279" s="639"/>
      <c r="R279" s="618"/>
      <c r="S279" s="625"/>
      <c r="T279" s="639"/>
      <c r="U279" s="618"/>
      <c r="V279" s="625"/>
      <c r="W279" s="639"/>
      <c r="X279" s="618"/>
      <c r="Y279" s="625"/>
      <c r="Z279" s="639"/>
      <c r="AA279" s="618"/>
      <c r="AB279" s="625"/>
      <c r="AC279" s="639"/>
      <c r="AD279" s="618"/>
      <c r="AE279" s="625"/>
      <c r="AF279" s="639"/>
      <c r="AG279" s="618"/>
      <c r="AH279" s="625"/>
      <c r="AI279" s="639"/>
      <c r="AJ279" s="618"/>
      <c r="AK279" s="625"/>
      <c r="AL279" s="639"/>
      <c r="AM279" s="618"/>
      <c r="AN279" s="625"/>
      <c r="AO279" s="639"/>
      <c r="AP279" s="41"/>
      <c r="AQ279" s="41"/>
      <c r="AR279" s="41"/>
      <c r="AS279" s="41"/>
      <c r="AT279" s="41"/>
      <c r="AU279" s="41"/>
      <c r="AV279" s="41"/>
      <c r="AW279" s="41"/>
      <c r="AX279" s="41"/>
      <c r="AY279" s="41"/>
      <c r="AZ279" s="41"/>
      <c r="BA279" s="41"/>
      <c r="BB279" s="41"/>
      <c r="BC279" s="41"/>
      <c r="BD279" s="41"/>
      <c r="BE279" s="41"/>
      <c r="BF279" s="41"/>
      <c r="BG279" s="41"/>
      <c r="BH279" s="41"/>
      <c r="BI279" s="41"/>
    </row>
    <row r="280" spans="1:61" ht="15.75" customHeight="1">
      <c r="A280" s="39" t="str">
        <f t="shared" si="5"/>
        <v>CarrosserieTéléphone</v>
      </c>
      <c r="B280" s="906" t="s">
        <v>134</v>
      </c>
      <c r="C280" s="618"/>
      <c r="D280" s="625"/>
      <c r="E280" s="626"/>
      <c r="F280" s="618"/>
      <c r="G280" s="625"/>
      <c r="H280" s="639"/>
      <c r="I280" s="618"/>
      <c r="J280" s="625"/>
      <c r="K280" s="639"/>
      <c r="L280" s="618"/>
      <c r="M280" s="625"/>
      <c r="N280" s="639"/>
      <c r="O280" s="618"/>
      <c r="P280" s="625"/>
      <c r="Q280" s="639"/>
      <c r="R280" s="618"/>
      <c r="S280" s="625"/>
      <c r="T280" s="639"/>
      <c r="U280" s="618"/>
      <c r="V280" s="625"/>
      <c r="W280" s="639"/>
      <c r="X280" s="618"/>
      <c r="Y280" s="625"/>
      <c r="Z280" s="639"/>
      <c r="AA280" s="618"/>
      <c r="AB280" s="625"/>
      <c r="AC280" s="639"/>
      <c r="AD280" s="618"/>
      <c r="AE280" s="625"/>
      <c r="AF280" s="639"/>
      <c r="AG280" s="618"/>
      <c r="AH280" s="625"/>
      <c r="AI280" s="639"/>
      <c r="AJ280" s="618"/>
      <c r="AK280" s="625"/>
      <c r="AL280" s="639"/>
      <c r="AM280" s="618"/>
      <c r="AN280" s="625"/>
      <c r="AO280" s="639"/>
      <c r="AP280" s="41"/>
      <c r="AQ280" s="41"/>
      <c r="AR280" s="41"/>
      <c r="AS280" s="41"/>
      <c r="AT280" s="41"/>
      <c r="AU280" s="41"/>
      <c r="AV280" s="41"/>
      <c r="AW280" s="41"/>
      <c r="AX280" s="41"/>
      <c r="AY280" s="41"/>
      <c r="AZ280" s="41"/>
      <c r="BA280" s="41"/>
      <c r="BB280" s="41"/>
      <c r="BC280" s="41"/>
      <c r="BD280" s="41"/>
      <c r="BE280" s="41"/>
      <c r="BF280" s="41"/>
      <c r="BG280" s="41"/>
      <c r="BH280" s="41"/>
      <c r="BI280" s="41"/>
    </row>
    <row r="281" spans="1:61" ht="15.75" customHeight="1">
      <c r="A281" s="39" t="str">
        <f t="shared" si="5"/>
        <v>CarrosserieFrais postaux</v>
      </c>
      <c r="B281" s="906" t="s">
        <v>135</v>
      </c>
      <c r="C281" s="618"/>
      <c r="D281" s="625"/>
      <c r="E281" s="626"/>
      <c r="F281" s="618"/>
      <c r="G281" s="625"/>
      <c r="H281" s="639"/>
      <c r="I281" s="618"/>
      <c r="J281" s="625"/>
      <c r="K281" s="639"/>
      <c r="L281" s="618"/>
      <c r="M281" s="625"/>
      <c r="N281" s="639"/>
      <c r="O281" s="618"/>
      <c r="P281" s="625"/>
      <c r="Q281" s="639"/>
      <c r="R281" s="618"/>
      <c r="S281" s="625"/>
      <c r="T281" s="639"/>
      <c r="U281" s="618"/>
      <c r="V281" s="625"/>
      <c r="W281" s="639"/>
      <c r="X281" s="618"/>
      <c r="Y281" s="625"/>
      <c r="Z281" s="639"/>
      <c r="AA281" s="618"/>
      <c r="AB281" s="625"/>
      <c r="AC281" s="639"/>
      <c r="AD281" s="618"/>
      <c r="AE281" s="625"/>
      <c r="AF281" s="639"/>
      <c r="AG281" s="618"/>
      <c r="AH281" s="625"/>
      <c r="AI281" s="639"/>
      <c r="AJ281" s="618"/>
      <c r="AK281" s="625"/>
      <c r="AL281" s="639"/>
      <c r="AM281" s="618"/>
      <c r="AN281" s="625"/>
      <c r="AO281" s="639"/>
      <c r="AP281" s="41"/>
      <c r="AQ281" s="41"/>
      <c r="AR281" s="41"/>
      <c r="AS281" s="41"/>
      <c r="AT281" s="41"/>
      <c r="AU281" s="41"/>
      <c r="AV281" s="41"/>
      <c r="AW281" s="41"/>
      <c r="AX281" s="41"/>
      <c r="AY281" s="41"/>
      <c r="AZ281" s="41"/>
      <c r="BA281" s="41"/>
      <c r="BB281" s="41"/>
      <c r="BC281" s="41"/>
      <c r="BD281" s="41"/>
      <c r="BE281" s="41"/>
      <c r="BF281" s="41"/>
      <c r="BG281" s="41"/>
      <c r="BH281" s="41"/>
      <c r="BI281" s="41"/>
    </row>
    <row r="282" spans="1:61" ht="15.75" customHeight="1">
      <c r="A282" s="39" t="str">
        <f t="shared" si="5"/>
        <v>CarrosserieDivers</v>
      </c>
      <c r="B282" s="906" t="s">
        <v>136</v>
      </c>
      <c r="C282" s="618"/>
      <c r="D282" s="625"/>
      <c r="E282" s="626"/>
      <c r="F282" s="618"/>
      <c r="G282" s="625"/>
      <c r="H282" s="639"/>
      <c r="I282" s="618"/>
      <c r="J282" s="625"/>
      <c r="K282" s="639"/>
      <c r="L282" s="618"/>
      <c r="M282" s="625"/>
      <c r="N282" s="639"/>
      <c r="O282" s="618"/>
      <c r="P282" s="625"/>
      <c r="Q282" s="639"/>
      <c r="R282" s="618"/>
      <c r="S282" s="625"/>
      <c r="T282" s="639"/>
      <c r="U282" s="618"/>
      <c r="V282" s="625"/>
      <c r="W282" s="639"/>
      <c r="X282" s="618"/>
      <c r="Y282" s="625"/>
      <c r="Z282" s="639"/>
      <c r="AA282" s="618"/>
      <c r="AB282" s="625"/>
      <c r="AC282" s="639"/>
      <c r="AD282" s="618"/>
      <c r="AE282" s="625"/>
      <c r="AF282" s="639"/>
      <c r="AG282" s="618"/>
      <c r="AH282" s="625"/>
      <c r="AI282" s="639"/>
      <c r="AJ282" s="618"/>
      <c r="AK282" s="625"/>
      <c r="AL282" s="639"/>
      <c r="AM282" s="618"/>
      <c r="AN282" s="625"/>
      <c r="AO282" s="639"/>
      <c r="AP282" s="41"/>
      <c r="AQ282" s="41"/>
      <c r="AR282" s="41"/>
      <c r="AS282" s="41"/>
      <c r="AT282" s="41"/>
      <c r="AU282" s="41"/>
      <c r="AV282" s="41"/>
      <c r="AW282" s="41"/>
      <c r="AX282" s="41"/>
      <c r="AY282" s="41"/>
      <c r="AZ282" s="41"/>
      <c r="BA282" s="41"/>
      <c r="BB282" s="41"/>
      <c r="BC282" s="41"/>
      <c r="BD282" s="41"/>
      <c r="BE282" s="41"/>
      <c r="BF282" s="41"/>
      <c r="BG282" s="41"/>
      <c r="BH282" s="41"/>
      <c r="BI282" s="41"/>
    </row>
    <row r="283" spans="1:61" ht="15.75" customHeight="1">
      <c r="A283" s="39" t="str">
        <f t="shared" si="5"/>
        <v>CarrosserieFormation</v>
      </c>
      <c r="B283" s="906" t="s">
        <v>137</v>
      </c>
      <c r="C283" s="618"/>
      <c r="D283" s="625"/>
      <c r="E283" s="626"/>
      <c r="F283" s="618"/>
      <c r="G283" s="625"/>
      <c r="H283" s="639"/>
      <c r="I283" s="618"/>
      <c r="J283" s="625"/>
      <c r="K283" s="639"/>
      <c r="L283" s="618"/>
      <c r="M283" s="625"/>
      <c r="N283" s="639"/>
      <c r="O283" s="618"/>
      <c r="P283" s="625"/>
      <c r="Q283" s="639"/>
      <c r="R283" s="618"/>
      <c r="S283" s="625"/>
      <c r="T283" s="639"/>
      <c r="U283" s="618"/>
      <c r="V283" s="625"/>
      <c r="W283" s="639"/>
      <c r="X283" s="618"/>
      <c r="Y283" s="625"/>
      <c r="Z283" s="639"/>
      <c r="AA283" s="618"/>
      <c r="AB283" s="625"/>
      <c r="AC283" s="639"/>
      <c r="AD283" s="618"/>
      <c r="AE283" s="625"/>
      <c r="AF283" s="639"/>
      <c r="AG283" s="618"/>
      <c r="AH283" s="625"/>
      <c r="AI283" s="639"/>
      <c r="AJ283" s="618"/>
      <c r="AK283" s="625"/>
      <c r="AL283" s="639"/>
      <c r="AM283" s="618"/>
      <c r="AN283" s="625"/>
      <c r="AO283" s="639"/>
      <c r="AP283" s="41"/>
      <c r="AQ283" s="41"/>
      <c r="AR283" s="41"/>
      <c r="AS283" s="41"/>
      <c r="AT283" s="41"/>
      <c r="AU283" s="41"/>
      <c r="AV283" s="41"/>
      <c r="AW283" s="41"/>
      <c r="AX283" s="41"/>
      <c r="AY283" s="41"/>
      <c r="AZ283" s="41"/>
      <c r="BA283" s="41"/>
      <c r="BB283" s="41"/>
      <c r="BC283" s="41"/>
      <c r="BD283" s="41"/>
      <c r="BE283" s="41"/>
      <c r="BF283" s="41"/>
      <c r="BG283" s="41"/>
      <c r="BH283" s="41"/>
      <c r="BI283" s="41"/>
    </row>
    <row r="284" spans="1:61" ht="15.75" customHeight="1">
      <c r="A284" s="39" t="str">
        <f t="shared" si="5"/>
        <v>CarrosserieFrais bancaires</v>
      </c>
      <c r="B284" s="906" t="s">
        <v>138</v>
      </c>
      <c r="C284" s="618"/>
      <c r="D284" s="625"/>
      <c r="E284" s="626"/>
      <c r="F284" s="618"/>
      <c r="G284" s="625"/>
      <c r="H284" s="639"/>
      <c r="I284" s="618"/>
      <c r="J284" s="625"/>
      <c r="K284" s="639"/>
      <c r="L284" s="618"/>
      <c r="M284" s="625"/>
      <c r="N284" s="639"/>
      <c r="O284" s="618"/>
      <c r="P284" s="625"/>
      <c r="Q284" s="639"/>
      <c r="R284" s="618"/>
      <c r="S284" s="625"/>
      <c r="T284" s="639"/>
      <c r="U284" s="618"/>
      <c r="V284" s="625"/>
      <c r="W284" s="639"/>
      <c r="X284" s="618"/>
      <c r="Y284" s="625"/>
      <c r="Z284" s="639"/>
      <c r="AA284" s="618"/>
      <c r="AB284" s="625"/>
      <c r="AC284" s="639"/>
      <c r="AD284" s="618"/>
      <c r="AE284" s="625"/>
      <c r="AF284" s="639"/>
      <c r="AG284" s="618"/>
      <c r="AH284" s="625"/>
      <c r="AI284" s="639"/>
      <c r="AJ284" s="618"/>
      <c r="AK284" s="625"/>
      <c r="AL284" s="639"/>
      <c r="AM284" s="618"/>
      <c r="AN284" s="625"/>
      <c r="AO284" s="639"/>
      <c r="AP284" s="41"/>
      <c r="AQ284" s="41"/>
      <c r="AR284" s="41"/>
      <c r="AS284" s="41"/>
      <c r="AT284" s="41"/>
      <c r="AU284" s="41"/>
      <c r="AV284" s="41"/>
      <c r="AW284" s="41"/>
      <c r="AX284" s="41"/>
      <c r="AY284" s="41"/>
      <c r="AZ284" s="41"/>
      <c r="BA284" s="41"/>
      <c r="BB284" s="41"/>
      <c r="BC284" s="41"/>
      <c r="BD284" s="41"/>
      <c r="BE284" s="41"/>
      <c r="BF284" s="41"/>
      <c r="BG284" s="41"/>
      <c r="BH284" s="41"/>
      <c r="BI284" s="41"/>
    </row>
    <row r="285" spans="1:61" ht="20.25" customHeight="1">
      <c r="A285" s="39" t="str">
        <f t="shared" si="5"/>
        <v>Carrosserie[...]</v>
      </c>
      <c r="B285" s="906" t="s">
        <v>55</v>
      </c>
      <c r="C285" s="618"/>
      <c r="D285" s="625"/>
      <c r="E285" s="626"/>
      <c r="F285" s="618"/>
      <c r="G285" s="625"/>
      <c r="H285" s="626"/>
      <c r="I285" s="618"/>
      <c r="J285" s="625"/>
      <c r="K285" s="626"/>
      <c r="L285" s="618"/>
      <c r="M285" s="625"/>
      <c r="N285" s="626"/>
      <c r="O285" s="618"/>
      <c r="P285" s="625"/>
      <c r="Q285" s="626"/>
      <c r="R285" s="618"/>
      <c r="S285" s="625"/>
      <c r="T285" s="626"/>
      <c r="U285" s="618"/>
      <c r="V285" s="625"/>
      <c r="W285" s="626"/>
      <c r="X285" s="618"/>
      <c r="Y285" s="625"/>
      <c r="Z285" s="626"/>
      <c r="AA285" s="618"/>
      <c r="AB285" s="625"/>
      <c r="AC285" s="626"/>
      <c r="AD285" s="618"/>
      <c r="AE285" s="625"/>
      <c r="AF285" s="626"/>
      <c r="AG285" s="618"/>
      <c r="AH285" s="625"/>
      <c r="AI285" s="626"/>
      <c r="AJ285" s="618"/>
      <c r="AK285" s="625"/>
      <c r="AL285" s="626"/>
      <c r="AM285" s="618"/>
      <c r="AN285" s="625"/>
      <c r="AO285" s="626"/>
      <c r="AP285" s="41"/>
      <c r="AQ285" s="41"/>
      <c r="AR285" s="41"/>
      <c r="AS285" s="41"/>
      <c r="AT285" s="41"/>
      <c r="AU285" s="41"/>
      <c r="AV285" s="41"/>
      <c r="AW285" s="41"/>
      <c r="AX285" s="41"/>
      <c r="AY285" s="41"/>
      <c r="AZ285" s="41"/>
      <c r="BA285" s="41"/>
      <c r="BB285" s="41"/>
      <c r="BC285" s="41"/>
      <c r="BD285" s="41"/>
      <c r="BE285" s="41"/>
      <c r="BF285" s="41"/>
      <c r="BG285" s="41"/>
      <c r="BH285" s="41"/>
      <c r="BI285" s="41"/>
    </row>
    <row r="286" spans="1:61" ht="20.25" customHeight="1">
      <c r="A286" s="39" t="str">
        <f t="shared" si="5"/>
        <v>Carrosserie[...]</v>
      </c>
      <c r="B286" s="906" t="s">
        <v>55</v>
      </c>
      <c r="C286" s="618"/>
      <c r="D286" s="625"/>
      <c r="E286" s="626"/>
      <c r="F286" s="618"/>
      <c r="G286" s="625"/>
      <c r="H286" s="626"/>
      <c r="I286" s="618"/>
      <c r="J286" s="625"/>
      <c r="K286" s="626"/>
      <c r="L286" s="618"/>
      <c r="M286" s="625"/>
      <c r="N286" s="626"/>
      <c r="O286" s="618"/>
      <c r="P286" s="625"/>
      <c r="Q286" s="626"/>
      <c r="R286" s="618"/>
      <c r="S286" s="625"/>
      <c r="T286" s="626"/>
      <c r="U286" s="618"/>
      <c r="V286" s="625"/>
      <c r="W286" s="626"/>
      <c r="X286" s="618"/>
      <c r="Y286" s="625"/>
      <c r="Z286" s="626"/>
      <c r="AA286" s="618"/>
      <c r="AB286" s="625"/>
      <c r="AC286" s="626"/>
      <c r="AD286" s="618"/>
      <c r="AE286" s="625"/>
      <c r="AF286" s="626"/>
      <c r="AG286" s="618"/>
      <c r="AH286" s="625"/>
      <c r="AI286" s="626"/>
      <c r="AJ286" s="618"/>
      <c r="AK286" s="625"/>
      <c r="AL286" s="626"/>
      <c r="AM286" s="618"/>
      <c r="AN286" s="625"/>
      <c r="AO286" s="626"/>
      <c r="AP286" s="41"/>
      <c r="AQ286" s="41"/>
      <c r="AR286" s="41"/>
      <c r="AS286" s="41"/>
      <c r="AT286" s="41"/>
      <c r="AU286" s="41"/>
      <c r="AV286" s="41"/>
      <c r="AW286" s="41"/>
      <c r="AX286" s="41"/>
      <c r="AY286" s="41"/>
      <c r="AZ286" s="41"/>
      <c r="BA286" s="41"/>
      <c r="BB286" s="41"/>
      <c r="BC286" s="41"/>
      <c r="BD286" s="41"/>
      <c r="BE286" s="41"/>
      <c r="BF286" s="41"/>
      <c r="BG286" s="41"/>
      <c r="BH286" s="41"/>
      <c r="BI286" s="41"/>
    </row>
    <row r="287" spans="1:61" ht="20.25" customHeight="1">
      <c r="A287" s="39" t="str">
        <f t="shared" si="5"/>
        <v>Carrosserie[...]</v>
      </c>
      <c r="B287" s="906" t="s">
        <v>55</v>
      </c>
      <c r="C287" s="618"/>
      <c r="D287" s="625"/>
      <c r="E287" s="626"/>
      <c r="F287" s="618"/>
      <c r="G287" s="625"/>
      <c r="H287" s="626"/>
      <c r="I287" s="618"/>
      <c r="J287" s="625"/>
      <c r="K287" s="626"/>
      <c r="L287" s="618"/>
      <c r="M287" s="625"/>
      <c r="N287" s="626"/>
      <c r="O287" s="618"/>
      <c r="P287" s="625"/>
      <c r="Q287" s="626"/>
      <c r="R287" s="618"/>
      <c r="S287" s="625"/>
      <c r="T287" s="626"/>
      <c r="U287" s="618"/>
      <c r="V287" s="625"/>
      <c r="W287" s="626"/>
      <c r="X287" s="618"/>
      <c r="Y287" s="625"/>
      <c r="Z287" s="626"/>
      <c r="AA287" s="618"/>
      <c r="AB287" s="625"/>
      <c r="AC287" s="626"/>
      <c r="AD287" s="618"/>
      <c r="AE287" s="625"/>
      <c r="AF287" s="626"/>
      <c r="AG287" s="618"/>
      <c r="AH287" s="625"/>
      <c r="AI287" s="626"/>
      <c r="AJ287" s="618"/>
      <c r="AK287" s="625"/>
      <c r="AL287" s="626"/>
      <c r="AM287" s="618"/>
      <c r="AN287" s="625"/>
      <c r="AO287" s="626"/>
      <c r="AP287" s="41"/>
      <c r="AQ287" s="41"/>
      <c r="AR287" s="41"/>
      <c r="AS287" s="41"/>
      <c r="AT287" s="41"/>
      <c r="AU287" s="41"/>
      <c r="AV287" s="41"/>
      <c r="AW287" s="41"/>
      <c r="AX287" s="41"/>
      <c r="AY287" s="41"/>
      <c r="AZ287" s="41"/>
      <c r="BA287" s="41"/>
      <c r="BB287" s="41"/>
      <c r="BC287" s="41"/>
      <c r="BD287" s="41"/>
      <c r="BE287" s="41"/>
      <c r="BF287" s="41"/>
      <c r="BG287" s="41"/>
      <c r="BH287" s="41"/>
      <c r="BI287" s="41"/>
    </row>
    <row r="288" spans="1:61" ht="15.75" customHeight="1">
      <c r="A288" s="39" t="str">
        <f t="shared" si="5"/>
        <v>CarrosserieTOTAL SEMI-FIXES</v>
      </c>
      <c r="B288" s="946" t="s">
        <v>139</v>
      </c>
      <c r="C288" s="650"/>
      <c r="D288" s="915"/>
      <c r="E288" s="651"/>
      <c r="F288" s="650"/>
      <c r="G288" s="915"/>
      <c r="H288" s="651"/>
      <c r="I288" s="650"/>
      <c r="J288" s="915"/>
      <c r="K288" s="651"/>
      <c r="L288" s="650"/>
      <c r="M288" s="915"/>
      <c r="N288" s="651"/>
      <c r="O288" s="650"/>
      <c r="P288" s="915"/>
      <c r="Q288" s="651"/>
      <c r="R288" s="650"/>
      <c r="S288" s="915"/>
      <c r="T288" s="651"/>
      <c r="U288" s="650"/>
      <c r="V288" s="915"/>
      <c r="W288" s="651"/>
      <c r="X288" s="650"/>
      <c r="Y288" s="915"/>
      <c r="Z288" s="651"/>
      <c r="AA288" s="650"/>
      <c r="AB288" s="915"/>
      <c r="AC288" s="651"/>
      <c r="AD288" s="650"/>
      <c r="AE288" s="915"/>
      <c r="AF288" s="651"/>
      <c r="AG288" s="650"/>
      <c r="AH288" s="915"/>
      <c r="AI288" s="651"/>
      <c r="AJ288" s="650"/>
      <c r="AK288" s="915"/>
      <c r="AL288" s="651"/>
      <c r="AM288" s="650"/>
      <c r="AN288" s="915"/>
      <c r="AO288" s="651"/>
      <c r="AP288" s="41"/>
      <c r="AQ288" s="41"/>
      <c r="AR288" s="41"/>
      <c r="AS288" s="41"/>
      <c r="AT288" s="41"/>
      <c r="AU288" s="41"/>
      <c r="AV288" s="41"/>
      <c r="AW288" s="41"/>
      <c r="AX288" s="41"/>
      <c r="AY288" s="41"/>
      <c r="AZ288" s="41"/>
      <c r="BA288" s="41"/>
      <c r="BB288" s="41"/>
      <c r="BC288" s="41"/>
      <c r="BD288" s="41"/>
      <c r="BE288" s="41"/>
      <c r="BF288" s="41"/>
      <c r="BG288" s="41"/>
      <c r="BH288" s="41"/>
      <c r="BI288" s="41"/>
    </row>
    <row r="289" spans="1:61" ht="15.75" customHeight="1">
      <c r="A289" s="39" t="str">
        <f t="shared" si="5"/>
        <v>Carrosserie</v>
      </c>
      <c r="B289" s="644"/>
      <c r="C289" s="644"/>
      <c r="D289" s="645"/>
      <c r="E289" s="642"/>
      <c r="F289" s="644"/>
      <c r="G289" s="645"/>
      <c r="H289" s="642"/>
      <c r="I289" s="644"/>
      <c r="J289" s="645"/>
      <c r="K289" s="642"/>
      <c r="L289" s="644"/>
      <c r="M289" s="645"/>
      <c r="N289" s="642"/>
      <c r="O289" s="644"/>
      <c r="P289" s="645"/>
      <c r="Q289" s="642"/>
      <c r="R289" s="644"/>
      <c r="S289" s="645"/>
      <c r="T289" s="642"/>
      <c r="U289" s="644"/>
      <c r="V289" s="645"/>
      <c r="W289" s="642"/>
      <c r="X289" s="644"/>
      <c r="Y289" s="645"/>
      <c r="Z289" s="642"/>
      <c r="AA289" s="644"/>
      <c r="AB289" s="645"/>
      <c r="AC289" s="642"/>
      <c r="AD289" s="644"/>
      <c r="AE289" s="645"/>
      <c r="AF289" s="642"/>
      <c r="AG289" s="644"/>
      <c r="AH289" s="645"/>
      <c r="AI289" s="642"/>
      <c r="AJ289" s="644"/>
      <c r="AK289" s="645"/>
      <c r="AL289" s="642"/>
      <c r="AM289" s="644"/>
      <c r="AN289" s="645"/>
      <c r="AO289" s="642"/>
      <c r="AP289" s="41"/>
      <c r="AQ289" s="41"/>
      <c r="AR289" s="41"/>
      <c r="AS289" s="41"/>
      <c r="AT289" s="41"/>
      <c r="AU289" s="41"/>
      <c r="AV289" s="41"/>
      <c r="AW289" s="41"/>
      <c r="AX289" s="41"/>
      <c r="AY289" s="41"/>
      <c r="AZ289" s="41"/>
      <c r="BA289" s="41"/>
      <c r="BB289" s="41"/>
      <c r="BC289" s="41"/>
      <c r="BD289" s="41"/>
      <c r="BE289" s="41"/>
      <c r="BF289" s="41"/>
      <c r="BG289" s="41"/>
      <c r="BH289" s="41"/>
      <c r="BI289" s="41"/>
    </row>
    <row r="290" spans="1:61" ht="15.75" customHeight="1">
      <c r="A290" s="39" t="str">
        <f t="shared" si="5"/>
        <v>CarrosserieTOTAL DES DÉPENSES</v>
      </c>
      <c r="B290" s="912" t="s">
        <v>140</v>
      </c>
      <c r="C290" s="903"/>
      <c r="D290" s="925"/>
      <c r="E290" s="913"/>
      <c r="F290" s="903"/>
      <c r="G290" s="925"/>
      <c r="H290" s="913"/>
      <c r="I290" s="903"/>
      <c r="J290" s="925"/>
      <c r="K290" s="913"/>
      <c r="L290" s="903"/>
      <c r="M290" s="925"/>
      <c r="N290" s="913"/>
      <c r="O290" s="903"/>
      <c r="P290" s="925"/>
      <c r="Q290" s="913"/>
      <c r="R290" s="903"/>
      <c r="S290" s="925"/>
      <c r="T290" s="913"/>
      <c r="U290" s="903"/>
      <c r="V290" s="925"/>
      <c r="W290" s="913"/>
      <c r="X290" s="903"/>
      <c r="Y290" s="925"/>
      <c r="Z290" s="913"/>
      <c r="AA290" s="903"/>
      <c r="AB290" s="925"/>
      <c r="AC290" s="913"/>
      <c r="AD290" s="903"/>
      <c r="AE290" s="925"/>
      <c r="AF290" s="913"/>
      <c r="AG290" s="903"/>
      <c r="AH290" s="925"/>
      <c r="AI290" s="913"/>
      <c r="AJ290" s="903"/>
      <c r="AK290" s="925"/>
      <c r="AL290" s="913"/>
      <c r="AM290" s="903"/>
      <c r="AN290" s="925"/>
      <c r="AO290" s="913"/>
      <c r="AP290" s="41"/>
      <c r="AQ290" s="41"/>
      <c r="AR290" s="41"/>
      <c r="AS290" s="41"/>
      <c r="AT290" s="41"/>
      <c r="AU290" s="41"/>
      <c r="AV290" s="41"/>
      <c r="AW290" s="41"/>
      <c r="AX290" s="41"/>
      <c r="AY290" s="41"/>
      <c r="AZ290" s="41"/>
      <c r="BA290" s="41"/>
      <c r="BB290" s="41"/>
      <c r="BC290" s="41"/>
      <c r="BD290" s="41"/>
      <c r="BE290" s="41"/>
      <c r="BF290" s="41"/>
      <c r="BG290" s="41"/>
      <c r="BH290" s="41"/>
      <c r="BI290" s="41"/>
    </row>
    <row r="291" spans="1:61" ht="15.75" customHeight="1">
      <c r="A291" s="39" t="str">
        <f t="shared" si="5"/>
        <v>Carrosserie</v>
      </c>
      <c r="B291" s="618"/>
      <c r="C291" s="618"/>
      <c r="D291" s="625"/>
      <c r="E291" s="626"/>
      <c r="F291" s="618"/>
      <c r="G291" s="625"/>
      <c r="H291" s="626"/>
      <c r="I291" s="618"/>
      <c r="J291" s="625"/>
      <c r="K291" s="626"/>
      <c r="L291" s="618"/>
      <c r="M291" s="625"/>
      <c r="N291" s="626"/>
      <c r="O291" s="618"/>
      <c r="P291" s="625"/>
      <c r="Q291" s="626"/>
      <c r="R291" s="618"/>
      <c r="S291" s="625"/>
      <c r="T291" s="626"/>
      <c r="U291" s="618"/>
      <c r="V291" s="625"/>
      <c r="W291" s="626"/>
      <c r="X291" s="618"/>
      <c r="Y291" s="625"/>
      <c r="Z291" s="626"/>
      <c r="AA291" s="618"/>
      <c r="AB291" s="625"/>
      <c r="AC291" s="626"/>
      <c r="AD291" s="618"/>
      <c r="AE291" s="625"/>
      <c r="AF291" s="626"/>
      <c r="AG291" s="618"/>
      <c r="AH291" s="625"/>
      <c r="AI291" s="626"/>
      <c r="AJ291" s="618"/>
      <c r="AK291" s="625"/>
      <c r="AL291" s="626"/>
      <c r="AM291" s="618"/>
      <c r="AN291" s="625"/>
      <c r="AO291" s="626"/>
      <c r="AP291" s="41"/>
      <c r="AQ291" s="41"/>
      <c r="AR291" s="41"/>
      <c r="AS291" s="41"/>
      <c r="AT291" s="41"/>
      <c r="AU291" s="41"/>
      <c r="AV291" s="41"/>
      <c r="AW291" s="41"/>
      <c r="AX291" s="41"/>
      <c r="AY291" s="41"/>
      <c r="AZ291" s="41"/>
      <c r="BA291" s="41"/>
      <c r="BB291" s="41"/>
      <c r="BC291" s="41"/>
      <c r="BD291" s="41"/>
      <c r="BE291" s="41"/>
      <c r="BF291" s="41"/>
      <c r="BG291" s="41"/>
      <c r="BH291" s="41"/>
      <c r="BI291" s="41"/>
    </row>
    <row r="292" spans="1:61" ht="15.75" customHeight="1">
      <c r="A292" s="39" t="str">
        <f t="shared" si="5"/>
        <v>CarrosseriePROFIT DÉPARTEMENTAL</v>
      </c>
      <c r="B292" s="916" t="s">
        <v>147</v>
      </c>
      <c r="C292" s="916"/>
      <c r="D292" s="927"/>
      <c r="E292" s="919"/>
      <c r="F292" s="916"/>
      <c r="G292" s="927"/>
      <c r="H292" s="919"/>
      <c r="I292" s="916"/>
      <c r="J292" s="927"/>
      <c r="K292" s="919"/>
      <c r="L292" s="916"/>
      <c r="M292" s="927"/>
      <c r="N292" s="919"/>
      <c r="O292" s="916"/>
      <c r="P292" s="927"/>
      <c r="Q292" s="919"/>
      <c r="R292" s="916"/>
      <c r="S292" s="927"/>
      <c r="T292" s="919"/>
      <c r="U292" s="916"/>
      <c r="V292" s="927"/>
      <c r="W292" s="919"/>
      <c r="X292" s="916"/>
      <c r="Y292" s="927"/>
      <c r="Z292" s="919"/>
      <c r="AA292" s="916"/>
      <c r="AB292" s="927"/>
      <c r="AC292" s="919"/>
      <c r="AD292" s="916"/>
      <c r="AE292" s="927"/>
      <c r="AF292" s="919"/>
      <c r="AG292" s="916"/>
      <c r="AH292" s="927"/>
      <c r="AI292" s="919"/>
      <c r="AJ292" s="916"/>
      <c r="AK292" s="927"/>
      <c r="AL292" s="919"/>
      <c r="AM292" s="916"/>
      <c r="AN292" s="927"/>
      <c r="AO292" s="919"/>
      <c r="AP292" s="41"/>
      <c r="AQ292" s="41"/>
      <c r="AR292" s="41"/>
      <c r="AS292" s="41"/>
      <c r="AT292" s="41"/>
      <c r="AU292" s="41"/>
      <c r="AV292" s="41"/>
      <c r="AW292" s="41"/>
      <c r="AX292" s="41"/>
      <c r="AY292" s="41"/>
      <c r="AZ292" s="41"/>
      <c r="BA292" s="41"/>
      <c r="BB292" s="41"/>
      <c r="BC292" s="41"/>
      <c r="BD292" s="41"/>
      <c r="BE292" s="41"/>
      <c r="BF292" s="41"/>
      <c r="BG292" s="41"/>
      <c r="BH292" s="41"/>
      <c r="BI292" s="41"/>
    </row>
    <row r="293" spans="1:61" ht="15.75" customHeight="1">
      <c r="A293" s="39"/>
      <c r="B293" s="625"/>
      <c r="C293" s="625"/>
      <c r="D293" s="625"/>
      <c r="E293" s="638"/>
      <c r="F293" s="625"/>
      <c r="G293" s="625"/>
      <c r="H293" s="638"/>
      <c r="I293" s="625"/>
      <c r="J293" s="625"/>
      <c r="K293" s="638"/>
      <c r="L293" s="625"/>
      <c r="M293" s="625"/>
      <c r="N293" s="638"/>
      <c r="O293" s="625"/>
      <c r="P293" s="625"/>
      <c r="Q293" s="638"/>
      <c r="R293" s="625"/>
      <c r="S293" s="625"/>
      <c r="T293" s="638"/>
      <c r="U293" s="625"/>
      <c r="V293" s="625"/>
      <c r="W293" s="638"/>
      <c r="X293" s="625"/>
      <c r="Y293" s="625"/>
      <c r="Z293" s="638"/>
      <c r="AA293" s="625"/>
      <c r="AB293" s="625"/>
      <c r="AC293" s="638"/>
      <c r="AD293" s="625"/>
      <c r="AE293" s="625"/>
      <c r="AF293" s="638"/>
      <c r="AG293" s="625"/>
      <c r="AH293" s="625"/>
      <c r="AI293" s="638"/>
      <c r="AJ293" s="625"/>
      <c r="AK293" s="625"/>
      <c r="AL293" s="638"/>
      <c r="AM293" s="625"/>
      <c r="AN293" s="625"/>
      <c r="AO293" s="638"/>
      <c r="AP293" s="41"/>
      <c r="AQ293" s="41"/>
      <c r="AR293" s="41"/>
      <c r="AS293" s="41"/>
      <c r="AT293" s="41"/>
      <c r="AU293" s="41"/>
      <c r="AV293" s="41"/>
      <c r="AW293" s="41"/>
      <c r="AX293" s="41"/>
      <c r="AY293" s="41"/>
      <c r="AZ293" s="41"/>
      <c r="BA293" s="41"/>
      <c r="BB293" s="41"/>
      <c r="BC293" s="41"/>
      <c r="BD293" s="41"/>
      <c r="BE293" s="41"/>
      <c r="BF293" s="41"/>
      <c r="BG293" s="41"/>
      <c r="BH293" s="41"/>
      <c r="BI293" s="41"/>
    </row>
    <row r="294" spans="1:61" ht="15.75" customHeight="1">
      <c r="A294" s="39"/>
      <c r="B294" s="921" t="str">
        <f>B4</f>
        <v>Budget 2025</v>
      </c>
      <c r="C294" s="658" t="s">
        <v>176</v>
      </c>
      <c r="D294" s="658"/>
      <c r="E294" s="658"/>
      <c r="F294" s="658"/>
      <c r="G294" s="658"/>
      <c r="H294" s="658"/>
      <c r="I294" s="658"/>
      <c r="J294" s="658"/>
      <c r="K294" s="658"/>
      <c r="L294" s="658"/>
      <c r="M294" s="658"/>
      <c r="N294" s="658"/>
      <c r="O294" s="658"/>
      <c r="P294" s="658"/>
      <c r="Q294" s="658"/>
      <c r="R294" s="658"/>
      <c r="S294" s="658"/>
      <c r="T294" s="658"/>
      <c r="U294" s="658"/>
      <c r="V294" s="658"/>
      <c r="W294" s="658"/>
      <c r="X294" s="658"/>
      <c r="Y294" s="658"/>
      <c r="Z294" s="658"/>
      <c r="AA294" s="658"/>
      <c r="AB294" s="658"/>
      <c r="AC294" s="658"/>
      <c r="AD294" s="658"/>
      <c r="AE294" s="658"/>
      <c r="AF294" s="658"/>
      <c r="AG294" s="658"/>
      <c r="AH294" s="658"/>
      <c r="AI294" s="658"/>
      <c r="AJ294" s="658"/>
      <c r="AK294" s="658"/>
      <c r="AL294" s="658"/>
      <c r="AM294" s="658"/>
      <c r="AN294" s="658"/>
      <c r="AO294" s="658"/>
      <c r="AP294" s="41"/>
      <c r="AQ294" s="41"/>
      <c r="AR294" s="41"/>
      <c r="AS294" s="41"/>
      <c r="AT294" s="41"/>
      <c r="AU294" s="41"/>
      <c r="AV294" s="41"/>
      <c r="AW294" s="41"/>
      <c r="AX294" s="41"/>
      <c r="AY294" s="41"/>
      <c r="AZ294" s="41"/>
      <c r="BA294" s="41"/>
      <c r="BB294" s="41"/>
      <c r="BC294" s="41"/>
      <c r="BD294" s="41"/>
      <c r="BE294" s="41"/>
      <c r="BF294" s="41"/>
      <c r="BG294" s="41"/>
      <c r="BH294" s="41"/>
      <c r="BI294" s="41"/>
    </row>
    <row r="295" spans="1:61" ht="15.75" customHeight="1">
      <c r="A295" s="39"/>
      <c r="B295" s="922"/>
      <c r="C295" s="657"/>
      <c r="D295" s="657"/>
      <c r="E295" s="657"/>
      <c r="F295" s="657"/>
      <c r="G295" s="657"/>
      <c r="H295" s="657"/>
      <c r="I295" s="657"/>
      <c r="J295" s="657"/>
      <c r="K295" s="657"/>
      <c r="L295" s="657"/>
      <c r="M295" s="657"/>
      <c r="N295" s="657"/>
      <c r="O295" s="657"/>
      <c r="P295" s="657"/>
      <c r="Q295" s="657"/>
      <c r="R295" s="657"/>
      <c r="S295" s="657"/>
      <c r="T295" s="657"/>
      <c r="U295" s="657"/>
      <c r="V295" s="657"/>
      <c r="W295" s="657"/>
      <c r="X295" s="657"/>
      <c r="Y295" s="657"/>
      <c r="Z295" s="657"/>
      <c r="AA295" s="657"/>
      <c r="AB295" s="657"/>
      <c r="AC295" s="657"/>
      <c r="AD295" s="657"/>
      <c r="AE295" s="657"/>
      <c r="AF295" s="657"/>
      <c r="AG295" s="657"/>
      <c r="AH295" s="657"/>
      <c r="AI295" s="657"/>
      <c r="AJ295" s="657"/>
      <c r="AK295" s="657"/>
      <c r="AL295" s="657"/>
      <c r="AM295" s="657"/>
      <c r="AN295" s="657"/>
      <c r="AO295" s="657"/>
      <c r="AP295" s="41"/>
      <c r="AQ295" s="41"/>
      <c r="AR295" s="41"/>
      <c r="AS295" s="41"/>
      <c r="AT295" s="41"/>
      <c r="AU295" s="41"/>
      <c r="AV295" s="41"/>
      <c r="AW295" s="41"/>
      <c r="AX295" s="41"/>
      <c r="AY295" s="41"/>
      <c r="AZ295" s="41"/>
      <c r="BA295" s="41"/>
      <c r="BB295" s="41"/>
      <c r="BC295" s="41"/>
      <c r="BD295" s="41"/>
      <c r="BE295" s="41"/>
      <c r="BF295" s="41"/>
      <c r="BG295" s="41"/>
      <c r="BH295" s="41"/>
      <c r="BI295" s="41"/>
    </row>
    <row r="296" spans="1:61" ht="15.75" customHeight="1">
      <c r="A296" s="39"/>
      <c r="B296" s="785" t="s">
        <v>2</v>
      </c>
      <c r="C296" s="1043"/>
      <c r="D296" s="1044"/>
      <c r="E296" s="1045"/>
      <c r="F296" s="603"/>
      <c r="G296" s="604"/>
      <c r="H296" s="605"/>
      <c r="I296" s="603"/>
      <c r="J296" s="604"/>
      <c r="K296" s="605"/>
      <c r="L296" s="603"/>
      <c r="M296" s="604"/>
      <c r="N296" s="605"/>
      <c r="O296" s="603"/>
      <c r="P296" s="604"/>
      <c r="Q296" s="605"/>
      <c r="R296" s="603"/>
      <c r="S296" s="604"/>
      <c r="T296" s="605"/>
      <c r="U296" s="603"/>
      <c r="V296" s="604"/>
      <c r="W296" s="605"/>
      <c r="X296" s="603"/>
      <c r="Y296" s="604"/>
      <c r="Z296" s="605"/>
      <c r="AA296" s="603"/>
      <c r="AB296" s="604"/>
      <c r="AC296" s="605"/>
      <c r="AD296" s="603"/>
      <c r="AE296" s="604"/>
      <c r="AF296" s="605"/>
      <c r="AG296" s="603"/>
      <c r="AH296" s="604"/>
      <c r="AI296" s="605"/>
      <c r="AJ296" s="603"/>
      <c r="AK296" s="604"/>
      <c r="AL296" s="605"/>
      <c r="AM296" s="603"/>
      <c r="AN296" s="604"/>
      <c r="AO296" s="605"/>
      <c r="AP296" s="41"/>
      <c r="AQ296" s="41"/>
      <c r="AR296" s="41"/>
      <c r="AS296" s="41"/>
      <c r="AT296" s="41"/>
      <c r="AU296" s="41"/>
      <c r="AV296" s="41"/>
      <c r="AW296" s="41"/>
      <c r="AX296" s="41"/>
      <c r="AY296" s="41"/>
      <c r="AZ296" s="41"/>
      <c r="BA296" s="41"/>
      <c r="BB296" s="41"/>
      <c r="BC296" s="41"/>
      <c r="BD296" s="41"/>
      <c r="BE296" s="41"/>
      <c r="BF296" s="41"/>
      <c r="BG296" s="41"/>
      <c r="BH296" s="41"/>
      <c r="BI296" s="41"/>
    </row>
    <row r="297" spans="1:61" ht="15.75" customHeight="1">
      <c r="A297" s="39" t="str">
        <f t="shared" ref="A297:A340" si="6">+$C$294&amp;B297</f>
        <v>Pièces</v>
      </c>
      <c r="B297" s="618"/>
      <c r="C297" s="659"/>
      <c r="D297" s="636"/>
      <c r="E297" s="660"/>
      <c r="F297" s="659"/>
      <c r="G297" s="636"/>
      <c r="H297" s="660"/>
      <c r="I297" s="659"/>
      <c r="J297" s="636"/>
      <c r="K297" s="660"/>
      <c r="L297" s="659"/>
      <c r="M297" s="636"/>
      <c r="N297" s="660"/>
      <c r="O297" s="659"/>
      <c r="P297" s="636"/>
      <c r="Q297" s="660"/>
      <c r="R297" s="659"/>
      <c r="S297" s="636"/>
      <c r="T297" s="660"/>
      <c r="U297" s="659"/>
      <c r="V297" s="636"/>
      <c r="W297" s="660"/>
      <c r="X297" s="659"/>
      <c r="Y297" s="636"/>
      <c r="Z297" s="660"/>
      <c r="AA297" s="659"/>
      <c r="AB297" s="636"/>
      <c r="AC297" s="660"/>
      <c r="AD297" s="659"/>
      <c r="AE297" s="636"/>
      <c r="AF297" s="660"/>
      <c r="AG297" s="659"/>
      <c r="AH297" s="636"/>
      <c r="AI297" s="660"/>
      <c r="AJ297" s="659"/>
      <c r="AK297" s="636"/>
      <c r="AL297" s="660"/>
      <c r="AM297" s="659"/>
      <c r="AN297" s="636"/>
      <c r="AO297" s="660"/>
      <c r="AP297" s="41"/>
      <c r="AQ297" s="41"/>
      <c r="AR297" s="41"/>
      <c r="AS297" s="41"/>
      <c r="AT297" s="41"/>
      <c r="AU297" s="41"/>
      <c r="AV297" s="41"/>
      <c r="AW297" s="41"/>
      <c r="AX297" s="41"/>
      <c r="AY297" s="41"/>
      <c r="AZ297" s="41"/>
      <c r="BA297" s="41"/>
      <c r="BB297" s="41"/>
      <c r="BC297" s="41"/>
      <c r="BD297" s="41"/>
      <c r="BE297" s="41"/>
      <c r="BF297" s="41"/>
      <c r="BG297" s="41"/>
      <c r="BH297" s="41"/>
      <c r="BI297" s="41"/>
    </row>
    <row r="298" spans="1:61" ht="15.75" customHeight="1">
      <c r="A298" s="39" t="str">
        <f t="shared" si="6"/>
        <v>PiècesPièces Ro Clients</v>
      </c>
      <c r="B298" s="618" t="s">
        <v>178</v>
      </c>
      <c r="C298" s="671"/>
      <c r="D298" s="669"/>
      <c r="E298" s="626"/>
      <c r="F298" s="672"/>
      <c r="G298" s="669"/>
      <c r="H298" s="639"/>
      <c r="I298" s="672"/>
      <c r="J298" s="669"/>
      <c r="K298" s="639"/>
      <c r="L298" s="672"/>
      <c r="M298" s="669"/>
      <c r="N298" s="639"/>
      <c r="O298" s="672"/>
      <c r="P298" s="669"/>
      <c r="Q298" s="639"/>
      <c r="R298" s="672"/>
      <c r="S298" s="669"/>
      <c r="T298" s="639"/>
      <c r="U298" s="672"/>
      <c r="V298" s="669"/>
      <c r="W298" s="639"/>
      <c r="X298" s="672"/>
      <c r="Y298" s="669"/>
      <c r="Z298" s="639"/>
      <c r="AA298" s="672"/>
      <c r="AB298" s="669"/>
      <c r="AC298" s="639"/>
      <c r="AD298" s="672"/>
      <c r="AE298" s="669"/>
      <c r="AF298" s="639"/>
      <c r="AG298" s="672"/>
      <c r="AH298" s="669"/>
      <c r="AI298" s="639"/>
      <c r="AJ298" s="672"/>
      <c r="AK298" s="669"/>
      <c r="AL298" s="639"/>
      <c r="AM298" s="672"/>
      <c r="AN298" s="669"/>
      <c r="AO298" s="639"/>
      <c r="AP298" s="41"/>
      <c r="AQ298" s="41"/>
      <c r="AR298" s="41"/>
      <c r="AS298" s="41"/>
      <c r="AT298" s="41"/>
      <c r="AU298" s="41"/>
      <c r="AV298" s="41"/>
      <c r="AW298" s="41"/>
      <c r="AX298" s="41"/>
      <c r="AY298" s="41"/>
      <c r="AZ298" s="41"/>
      <c r="BA298" s="41"/>
      <c r="BB298" s="41"/>
      <c r="BC298" s="41"/>
      <c r="BD298" s="41"/>
      <c r="BE298" s="41"/>
      <c r="BF298" s="41"/>
      <c r="BG298" s="41"/>
      <c r="BH298" s="41"/>
      <c r="BI298" s="41"/>
    </row>
    <row r="299" spans="1:61" ht="15.75" customHeight="1">
      <c r="A299" s="39" t="str">
        <f t="shared" si="6"/>
        <v>PiècesPièces Ro Carrosserie</v>
      </c>
      <c r="B299" s="618" t="s">
        <v>179</v>
      </c>
      <c r="C299" s="671"/>
      <c r="D299" s="669"/>
      <c r="E299" s="626"/>
      <c r="F299" s="672"/>
      <c r="G299" s="669"/>
      <c r="H299" s="639"/>
      <c r="I299" s="672"/>
      <c r="J299" s="669"/>
      <c r="K299" s="639"/>
      <c r="L299" s="672"/>
      <c r="M299" s="669"/>
      <c r="N299" s="639"/>
      <c r="O299" s="672"/>
      <c r="P299" s="669"/>
      <c r="Q299" s="639"/>
      <c r="R299" s="672"/>
      <c r="S299" s="669"/>
      <c r="T299" s="639"/>
      <c r="U299" s="672"/>
      <c r="V299" s="669"/>
      <c r="W299" s="639"/>
      <c r="X299" s="672"/>
      <c r="Y299" s="669"/>
      <c r="Z299" s="639"/>
      <c r="AA299" s="672"/>
      <c r="AB299" s="669"/>
      <c r="AC299" s="639"/>
      <c r="AD299" s="672"/>
      <c r="AE299" s="669"/>
      <c r="AF299" s="639"/>
      <c r="AG299" s="672"/>
      <c r="AH299" s="669"/>
      <c r="AI299" s="639"/>
      <c r="AJ299" s="672"/>
      <c r="AK299" s="669"/>
      <c r="AL299" s="639"/>
      <c r="AM299" s="672"/>
      <c r="AN299" s="669"/>
      <c r="AO299" s="639"/>
      <c r="AP299" s="41"/>
      <c r="AQ299" s="41"/>
      <c r="AR299" s="41"/>
      <c r="AS299" s="41"/>
      <c r="AT299" s="41"/>
      <c r="AU299" s="41"/>
      <c r="AV299" s="41"/>
      <c r="AW299" s="41"/>
      <c r="AX299" s="41"/>
      <c r="AY299" s="41"/>
      <c r="AZ299" s="41"/>
      <c r="BA299" s="41"/>
      <c r="BB299" s="41"/>
      <c r="BC299" s="41"/>
      <c r="BD299" s="41"/>
      <c r="BE299" s="41"/>
      <c r="BF299" s="41"/>
      <c r="BG299" s="41"/>
      <c r="BH299" s="41"/>
      <c r="BI299" s="41"/>
    </row>
    <row r="300" spans="1:61" ht="15.75" customHeight="1">
      <c r="A300" s="39" t="str">
        <f t="shared" si="6"/>
        <v>PiècesP/A Garantie</v>
      </c>
      <c r="B300" s="618" t="s">
        <v>180</v>
      </c>
      <c r="C300" s="671"/>
      <c r="D300" s="669"/>
      <c r="E300" s="626"/>
      <c r="F300" s="672"/>
      <c r="G300" s="669"/>
      <c r="H300" s="639"/>
      <c r="I300" s="672"/>
      <c r="J300" s="669"/>
      <c r="K300" s="639"/>
      <c r="L300" s="672"/>
      <c r="M300" s="669"/>
      <c r="N300" s="639"/>
      <c r="O300" s="672"/>
      <c r="P300" s="669"/>
      <c r="Q300" s="639"/>
      <c r="R300" s="672"/>
      <c r="S300" s="669"/>
      <c r="T300" s="639"/>
      <c r="U300" s="672"/>
      <c r="V300" s="669"/>
      <c r="W300" s="639"/>
      <c r="X300" s="672"/>
      <c r="Y300" s="669"/>
      <c r="Z300" s="639"/>
      <c r="AA300" s="672"/>
      <c r="AB300" s="669"/>
      <c r="AC300" s="639"/>
      <c r="AD300" s="672"/>
      <c r="AE300" s="669"/>
      <c r="AF300" s="639"/>
      <c r="AG300" s="672"/>
      <c r="AH300" s="669"/>
      <c r="AI300" s="639"/>
      <c r="AJ300" s="672"/>
      <c r="AK300" s="669"/>
      <c r="AL300" s="639"/>
      <c r="AM300" s="672"/>
      <c r="AN300" s="669"/>
      <c r="AO300" s="639"/>
      <c r="AP300" s="41"/>
      <c r="AQ300" s="41"/>
      <c r="AR300" s="41"/>
      <c r="AS300" s="41"/>
      <c r="AT300" s="41"/>
      <c r="AU300" s="41"/>
      <c r="AV300" s="41"/>
      <c r="AW300" s="41"/>
      <c r="AX300" s="41"/>
      <c r="AY300" s="41"/>
      <c r="AZ300" s="41"/>
      <c r="BA300" s="41"/>
      <c r="BB300" s="41"/>
      <c r="BC300" s="41"/>
      <c r="BD300" s="41"/>
      <c r="BE300" s="41"/>
      <c r="BF300" s="41"/>
      <c r="BG300" s="41"/>
      <c r="BH300" s="41"/>
      <c r="BI300" s="41"/>
    </row>
    <row r="301" spans="1:61" ht="15.75" customHeight="1">
      <c r="A301" s="39" t="str">
        <f t="shared" si="6"/>
        <v>PiècesVentes Internes</v>
      </c>
      <c r="B301" s="618" t="s">
        <v>181</v>
      </c>
      <c r="C301" s="671"/>
      <c r="D301" s="669"/>
      <c r="E301" s="626"/>
      <c r="F301" s="672"/>
      <c r="G301" s="669"/>
      <c r="H301" s="639"/>
      <c r="I301" s="672"/>
      <c r="J301" s="669"/>
      <c r="K301" s="639"/>
      <c r="L301" s="672"/>
      <c r="M301" s="669"/>
      <c r="N301" s="639"/>
      <c r="O301" s="672"/>
      <c r="P301" s="669"/>
      <c r="Q301" s="639"/>
      <c r="R301" s="672"/>
      <c r="S301" s="669"/>
      <c r="T301" s="639"/>
      <c r="U301" s="672"/>
      <c r="V301" s="669"/>
      <c r="W301" s="639"/>
      <c r="X301" s="672"/>
      <c r="Y301" s="669"/>
      <c r="Z301" s="639"/>
      <c r="AA301" s="672"/>
      <c r="AB301" s="669"/>
      <c r="AC301" s="639"/>
      <c r="AD301" s="672"/>
      <c r="AE301" s="669"/>
      <c r="AF301" s="639"/>
      <c r="AG301" s="672"/>
      <c r="AH301" s="669"/>
      <c r="AI301" s="639"/>
      <c r="AJ301" s="672"/>
      <c r="AK301" s="669"/>
      <c r="AL301" s="639"/>
      <c r="AM301" s="672"/>
      <c r="AN301" s="669"/>
      <c r="AO301" s="639"/>
      <c r="AP301" s="41"/>
      <c r="AQ301" s="41"/>
      <c r="AR301" s="41"/>
      <c r="AS301" s="41"/>
      <c r="AT301" s="41"/>
      <c r="AU301" s="41"/>
      <c r="AV301" s="41"/>
      <c r="AW301" s="41"/>
      <c r="AX301" s="41"/>
      <c r="AY301" s="41"/>
      <c r="AZ301" s="41"/>
      <c r="BA301" s="41"/>
      <c r="BB301" s="41"/>
      <c r="BC301" s="41"/>
      <c r="BD301" s="41"/>
      <c r="BE301" s="41"/>
      <c r="BF301" s="41"/>
      <c r="BG301" s="41"/>
      <c r="BH301" s="41"/>
      <c r="BI301" s="41"/>
    </row>
    <row r="302" spans="1:61" ht="15.75" customHeight="1">
      <c r="A302" s="39" t="str">
        <f t="shared" si="6"/>
        <v>PiècesVentes Détails</v>
      </c>
      <c r="B302" s="618" t="s">
        <v>182</v>
      </c>
      <c r="C302" s="671"/>
      <c r="D302" s="669"/>
      <c r="E302" s="626"/>
      <c r="F302" s="672"/>
      <c r="G302" s="669"/>
      <c r="H302" s="639"/>
      <c r="I302" s="672"/>
      <c r="J302" s="669"/>
      <c r="K302" s="639"/>
      <c r="L302" s="672"/>
      <c r="M302" s="669"/>
      <c r="N302" s="639"/>
      <c r="O302" s="672"/>
      <c r="P302" s="669"/>
      <c r="Q302" s="639"/>
      <c r="R302" s="672"/>
      <c r="S302" s="669"/>
      <c r="T302" s="639"/>
      <c r="U302" s="672"/>
      <c r="V302" s="669"/>
      <c r="W302" s="639"/>
      <c r="X302" s="672"/>
      <c r="Y302" s="669"/>
      <c r="Z302" s="639"/>
      <c r="AA302" s="672"/>
      <c r="AB302" s="669"/>
      <c r="AC302" s="639"/>
      <c r="AD302" s="672"/>
      <c r="AE302" s="669"/>
      <c r="AF302" s="639"/>
      <c r="AG302" s="672"/>
      <c r="AH302" s="669"/>
      <c r="AI302" s="639"/>
      <c r="AJ302" s="672"/>
      <c r="AK302" s="669"/>
      <c r="AL302" s="639"/>
      <c r="AM302" s="672"/>
      <c r="AN302" s="669"/>
      <c r="AO302" s="639"/>
      <c r="AP302" s="41"/>
      <c r="AQ302" s="41"/>
      <c r="AR302" s="41"/>
      <c r="AS302" s="41"/>
      <c r="AT302" s="41"/>
      <c r="AU302" s="41"/>
      <c r="AV302" s="41"/>
      <c r="AW302" s="41"/>
      <c r="AX302" s="41"/>
      <c r="AY302" s="41"/>
      <c r="AZ302" s="41"/>
      <c r="BA302" s="41"/>
      <c r="BB302" s="41"/>
      <c r="BC302" s="41"/>
      <c r="BD302" s="41"/>
      <c r="BE302" s="41"/>
      <c r="BF302" s="41"/>
      <c r="BG302" s="41"/>
      <c r="BH302" s="41"/>
      <c r="BI302" s="41"/>
    </row>
    <row r="303" spans="1:61" ht="15.75" customHeight="1">
      <c r="A303" s="39" t="str">
        <f t="shared" si="6"/>
        <v>PiècesVentes de Gros</v>
      </c>
      <c r="B303" s="618" t="s">
        <v>183</v>
      </c>
      <c r="C303" s="671"/>
      <c r="D303" s="669"/>
      <c r="E303" s="626"/>
      <c r="F303" s="672"/>
      <c r="G303" s="669"/>
      <c r="H303" s="639"/>
      <c r="I303" s="672"/>
      <c r="J303" s="669"/>
      <c r="K303" s="639"/>
      <c r="L303" s="672"/>
      <c r="M303" s="669"/>
      <c r="N303" s="639"/>
      <c r="O303" s="672"/>
      <c r="P303" s="669"/>
      <c r="Q303" s="639"/>
      <c r="R303" s="672"/>
      <c r="S303" s="669"/>
      <c r="T303" s="639"/>
      <c r="U303" s="672"/>
      <c r="V303" s="669"/>
      <c r="W303" s="639"/>
      <c r="X303" s="672"/>
      <c r="Y303" s="669"/>
      <c r="Z303" s="639"/>
      <c r="AA303" s="672"/>
      <c r="AB303" s="669"/>
      <c r="AC303" s="639"/>
      <c r="AD303" s="672"/>
      <c r="AE303" s="669"/>
      <c r="AF303" s="639"/>
      <c r="AG303" s="672"/>
      <c r="AH303" s="669"/>
      <c r="AI303" s="639"/>
      <c r="AJ303" s="672"/>
      <c r="AK303" s="669"/>
      <c r="AL303" s="639"/>
      <c r="AM303" s="672"/>
      <c r="AN303" s="669"/>
      <c r="AO303" s="639"/>
      <c r="AP303" s="41"/>
      <c r="AQ303" s="41"/>
      <c r="AR303" s="41"/>
      <c r="AS303" s="41"/>
      <c r="AT303" s="41"/>
      <c r="AU303" s="41"/>
      <c r="AV303" s="41"/>
      <c r="AW303" s="41"/>
      <c r="AX303" s="41"/>
      <c r="AY303" s="41"/>
      <c r="AZ303" s="41"/>
      <c r="BA303" s="41"/>
      <c r="BB303" s="41"/>
      <c r="BC303" s="41"/>
      <c r="BD303" s="41"/>
      <c r="BE303" s="41"/>
      <c r="BF303" s="41"/>
      <c r="BG303" s="41"/>
      <c r="BH303" s="41"/>
      <c r="BI303" s="41"/>
    </row>
    <row r="304" spans="1:61" ht="15.75" customHeight="1">
      <c r="A304" s="39" t="str">
        <f t="shared" si="6"/>
        <v>Pièces[...]</v>
      </c>
      <c r="B304" s="618" t="s">
        <v>55</v>
      </c>
      <c r="C304" s="671"/>
      <c r="D304" s="669"/>
      <c r="E304" s="626"/>
      <c r="F304" s="672"/>
      <c r="G304" s="669"/>
      <c r="H304" s="639"/>
      <c r="I304" s="672"/>
      <c r="J304" s="669"/>
      <c r="K304" s="639"/>
      <c r="L304" s="672"/>
      <c r="M304" s="669"/>
      <c r="N304" s="639"/>
      <c r="O304" s="672"/>
      <c r="P304" s="669"/>
      <c r="Q304" s="639"/>
      <c r="R304" s="672"/>
      <c r="S304" s="669"/>
      <c r="T304" s="639"/>
      <c r="U304" s="672"/>
      <c r="V304" s="669"/>
      <c r="W304" s="639"/>
      <c r="X304" s="672"/>
      <c r="Y304" s="669"/>
      <c r="Z304" s="639"/>
      <c r="AA304" s="672"/>
      <c r="AB304" s="669"/>
      <c r="AC304" s="639"/>
      <c r="AD304" s="672"/>
      <c r="AE304" s="669"/>
      <c r="AF304" s="639"/>
      <c r="AG304" s="672"/>
      <c r="AH304" s="669"/>
      <c r="AI304" s="639"/>
      <c r="AJ304" s="672"/>
      <c r="AK304" s="669"/>
      <c r="AL304" s="639"/>
      <c r="AM304" s="672"/>
      <c r="AN304" s="669"/>
      <c r="AO304" s="639"/>
      <c r="AP304" s="41"/>
      <c r="AQ304" s="41"/>
      <c r="AR304" s="41"/>
      <c r="AS304" s="41"/>
      <c r="AT304" s="41"/>
      <c r="AU304" s="41"/>
      <c r="AV304" s="41"/>
      <c r="AW304" s="41"/>
      <c r="AX304" s="41"/>
      <c r="AY304" s="41"/>
      <c r="AZ304" s="41"/>
      <c r="BA304" s="41"/>
      <c r="BB304" s="41"/>
      <c r="BC304" s="41"/>
      <c r="BD304" s="41"/>
      <c r="BE304" s="41"/>
      <c r="BF304" s="41"/>
      <c r="BG304" s="41"/>
      <c r="BH304" s="41"/>
      <c r="BI304" s="41"/>
    </row>
    <row r="305" spans="1:61" ht="15.75" customHeight="1">
      <c r="A305" s="39" t="str">
        <f t="shared" si="6"/>
        <v>PiècesEscomptes</v>
      </c>
      <c r="B305" s="618" t="s">
        <v>184</v>
      </c>
      <c r="C305" s="671"/>
      <c r="D305" s="669"/>
      <c r="E305" s="626"/>
      <c r="F305" s="672"/>
      <c r="G305" s="669"/>
      <c r="H305" s="639"/>
      <c r="I305" s="672"/>
      <c r="J305" s="669"/>
      <c r="K305" s="639"/>
      <c r="L305" s="672"/>
      <c r="M305" s="669"/>
      <c r="N305" s="639"/>
      <c r="O305" s="672"/>
      <c r="P305" s="669"/>
      <c r="Q305" s="639"/>
      <c r="R305" s="672"/>
      <c r="S305" s="669"/>
      <c r="T305" s="639"/>
      <c r="U305" s="672"/>
      <c r="V305" s="669"/>
      <c r="W305" s="639"/>
      <c r="X305" s="672"/>
      <c r="Y305" s="669"/>
      <c r="Z305" s="639"/>
      <c r="AA305" s="672"/>
      <c r="AB305" s="669"/>
      <c r="AC305" s="639"/>
      <c r="AD305" s="672"/>
      <c r="AE305" s="669"/>
      <c r="AF305" s="639"/>
      <c r="AG305" s="672"/>
      <c r="AH305" s="669"/>
      <c r="AI305" s="639"/>
      <c r="AJ305" s="672"/>
      <c r="AK305" s="669"/>
      <c r="AL305" s="639"/>
      <c r="AM305" s="672"/>
      <c r="AN305" s="669"/>
      <c r="AO305" s="639"/>
      <c r="AP305" s="41"/>
      <c r="AQ305" s="41"/>
      <c r="AR305" s="41"/>
      <c r="AS305" s="41"/>
      <c r="AT305" s="41"/>
      <c r="AU305" s="41"/>
      <c r="AV305" s="41"/>
      <c r="AW305" s="41"/>
      <c r="AX305" s="41"/>
      <c r="AY305" s="41"/>
      <c r="AZ305" s="41"/>
      <c r="BA305" s="41"/>
      <c r="BB305" s="41"/>
      <c r="BC305" s="41"/>
      <c r="BD305" s="41"/>
      <c r="BE305" s="41"/>
      <c r="BF305" s="41"/>
      <c r="BG305" s="41"/>
      <c r="BH305" s="41"/>
      <c r="BI305" s="41"/>
    </row>
    <row r="306" spans="1:61" ht="15.75" customHeight="1">
      <c r="A306" s="39" t="str">
        <f t="shared" si="6"/>
        <v>PiècesRectif. Inventaire</v>
      </c>
      <c r="B306" s="644" t="s">
        <v>185</v>
      </c>
      <c r="C306" s="671"/>
      <c r="D306" s="669"/>
      <c r="E306" s="626"/>
      <c r="F306" s="672"/>
      <c r="G306" s="669"/>
      <c r="H306" s="639"/>
      <c r="I306" s="672"/>
      <c r="J306" s="669"/>
      <c r="K306" s="639"/>
      <c r="L306" s="672"/>
      <c r="M306" s="669"/>
      <c r="N306" s="639"/>
      <c r="O306" s="672"/>
      <c r="P306" s="669"/>
      <c r="Q306" s="639"/>
      <c r="R306" s="672"/>
      <c r="S306" s="669"/>
      <c r="T306" s="639"/>
      <c r="U306" s="672"/>
      <c r="V306" s="669"/>
      <c r="W306" s="639"/>
      <c r="X306" s="672"/>
      <c r="Y306" s="669"/>
      <c r="Z306" s="639"/>
      <c r="AA306" s="672"/>
      <c r="AB306" s="669"/>
      <c r="AC306" s="639"/>
      <c r="AD306" s="672"/>
      <c r="AE306" s="669"/>
      <c r="AF306" s="639"/>
      <c r="AG306" s="672"/>
      <c r="AH306" s="669"/>
      <c r="AI306" s="639"/>
      <c r="AJ306" s="672"/>
      <c r="AK306" s="669"/>
      <c r="AL306" s="639"/>
      <c r="AM306" s="672"/>
      <c r="AN306" s="669"/>
      <c r="AO306" s="639"/>
      <c r="AP306" s="41"/>
      <c r="AQ306" s="41"/>
      <c r="AR306" s="41"/>
      <c r="AS306" s="41"/>
      <c r="AT306" s="41"/>
      <c r="AU306" s="41"/>
      <c r="AV306" s="41"/>
      <c r="AW306" s="41"/>
      <c r="AX306" s="41"/>
      <c r="AY306" s="41"/>
      <c r="AZ306" s="41"/>
      <c r="BA306" s="41"/>
      <c r="BB306" s="41"/>
      <c r="BC306" s="41"/>
      <c r="BD306" s="41"/>
      <c r="BE306" s="41"/>
      <c r="BF306" s="41"/>
      <c r="BG306" s="41"/>
      <c r="BH306" s="41"/>
      <c r="BI306" s="41"/>
    </row>
    <row r="307" spans="1:61" ht="15.75" customHeight="1">
      <c r="A307" s="39" t="str">
        <f t="shared" si="6"/>
        <v>PiècesSous-total Pièces</v>
      </c>
      <c r="B307" s="665" t="s">
        <v>186</v>
      </c>
      <c r="C307" s="947"/>
      <c r="D307" s="948"/>
      <c r="E307" s="949"/>
      <c r="F307" s="947"/>
      <c r="G307" s="948"/>
      <c r="H307" s="949"/>
      <c r="I307" s="947"/>
      <c r="J307" s="948"/>
      <c r="K307" s="949"/>
      <c r="L307" s="947"/>
      <c r="M307" s="948"/>
      <c r="N307" s="949"/>
      <c r="O307" s="947"/>
      <c r="P307" s="948"/>
      <c r="Q307" s="949"/>
      <c r="R307" s="947"/>
      <c r="S307" s="948"/>
      <c r="T307" s="949"/>
      <c r="U307" s="947"/>
      <c r="V307" s="948"/>
      <c r="W307" s="949"/>
      <c r="X307" s="947"/>
      <c r="Y307" s="948"/>
      <c r="Z307" s="949"/>
      <c r="AA307" s="947"/>
      <c r="AB307" s="948"/>
      <c r="AC307" s="949"/>
      <c r="AD307" s="947"/>
      <c r="AE307" s="948"/>
      <c r="AF307" s="949"/>
      <c r="AG307" s="947"/>
      <c r="AH307" s="948"/>
      <c r="AI307" s="949"/>
      <c r="AJ307" s="947"/>
      <c r="AK307" s="948"/>
      <c r="AL307" s="949"/>
      <c r="AM307" s="947"/>
      <c r="AN307" s="948"/>
      <c r="AO307" s="949"/>
      <c r="AP307" s="41"/>
      <c r="AQ307" s="41"/>
      <c r="AR307" s="41"/>
      <c r="AS307" s="41"/>
      <c r="AT307" s="41"/>
      <c r="AU307" s="41"/>
      <c r="AV307" s="41"/>
      <c r="AW307" s="41"/>
      <c r="AX307" s="41"/>
      <c r="AY307" s="41"/>
      <c r="AZ307" s="41"/>
      <c r="BA307" s="41"/>
      <c r="BB307" s="41"/>
      <c r="BC307" s="41"/>
      <c r="BD307" s="41"/>
      <c r="BE307" s="41"/>
      <c r="BF307" s="41"/>
      <c r="BG307" s="41"/>
      <c r="BH307" s="41"/>
      <c r="BI307" s="41"/>
    </row>
    <row r="308" spans="1:61" ht="15.75" customHeight="1">
      <c r="A308" s="39" t="str">
        <f t="shared" si="6"/>
        <v>Pièces</v>
      </c>
      <c r="B308" s="618"/>
      <c r="C308" s="618"/>
      <c r="D308" s="625"/>
      <c r="E308" s="619"/>
      <c r="F308" s="618"/>
      <c r="G308" s="625"/>
      <c r="H308" s="619"/>
      <c r="I308" s="618"/>
      <c r="J308" s="625"/>
      <c r="K308" s="619"/>
      <c r="L308" s="618"/>
      <c r="M308" s="625"/>
      <c r="N308" s="619"/>
      <c r="O308" s="618"/>
      <c r="P308" s="625"/>
      <c r="Q308" s="619"/>
      <c r="R308" s="618"/>
      <c r="S308" s="625"/>
      <c r="T308" s="619"/>
      <c r="U308" s="618"/>
      <c r="V308" s="625"/>
      <c r="W308" s="619"/>
      <c r="X308" s="618"/>
      <c r="Y308" s="625"/>
      <c r="Z308" s="619"/>
      <c r="AA308" s="618"/>
      <c r="AB308" s="625"/>
      <c r="AC308" s="619"/>
      <c r="AD308" s="618"/>
      <c r="AE308" s="625"/>
      <c r="AF308" s="619"/>
      <c r="AG308" s="618"/>
      <c r="AH308" s="625"/>
      <c r="AI308" s="619"/>
      <c r="AJ308" s="618"/>
      <c r="AK308" s="625"/>
      <c r="AL308" s="619"/>
      <c r="AM308" s="618"/>
      <c r="AN308" s="625"/>
      <c r="AO308" s="619"/>
      <c r="AP308" s="41"/>
      <c r="AQ308" s="41"/>
      <c r="AR308" s="41"/>
      <c r="AS308" s="41"/>
      <c r="AT308" s="41"/>
      <c r="AU308" s="41"/>
      <c r="AV308" s="41"/>
      <c r="AW308" s="41"/>
      <c r="AX308" s="41"/>
      <c r="AY308" s="41"/>
      <c r="AZ308" s="41"/>
      <c r="BA308" s="41"/>
      <c r="BB308" s="41"/>
      <c r="BC308" s="41"/>
      <c r="BD308" s="41"/>
      <c r="BE308" s="41"/>
      <c r="BF308" s="41"/>
      <c r="BG308" s="41"/>
      <c r="BH308" s="41"/>
      <c r="BI308" s="41"/>
    </row>
    <row r="309" spans="1:61" ht="15.75" customHeight="1">
      <c r="A309" s="39" t="str">
        <f t="shared" si="6"/>
        <v>Pièces</v>
      </c>
      <c r="B309" s="644"/>
      <c r="C309" s="644"/>
      <c r="D309" s="645"/>
      <c r="E309" s="695"/>
      <c r="F309" s="644"/>
      <c r="G309" s="645"/>
      <c r="H309" s="695"/>
      <c r="I309" s="644"/>
      <c r="J309" s="645"/>
      <c r="K309" s="695"/>
      <c r="L309" s="644"/>
      <c r="M309" s="645"/>
      <c r="N309" s="695"/>
      <c r="O309" s="644"/>
      <c r="P309" s="645"/>
      <c r="Q309" s="695"/>
      <c r="R309" s="644"/>
      <c r="S309" s="645"/>
      <c r="T309" s="695"/>
      <c r="U309" s="644"/>
      <c r="V309" s="645"/>
      <c r="W309" s="695"/>
      <c r="X309" s="644"/>
      <c r="Y309" s="645"/>
      <c r="Z309" s="695"/>
      <c r="AA309" s="644"/>
      <c r="AB309" s="645"/>
      <c r="AC309" s="695"/>
      <c r="AD309" s="644"/>
      <c r="AE309" s="645"/>
      <c r="AF309" s="695"/>
      <c r="AG309" s="644"/>
      <c r="AH309" s="645"/>
      <c r="AI309" s="695"/>
      <c r="AJ309" s="644"/>
      <c r="AK309" s="645"/>
      <c r="AL309" s="695"/>
      <c r="AM309" s="644"/>
      <c r="AN309" s="645"/>
      <c r="AO309" s="695"/>
      <c r="AP309" s="41"/>
      <c r="AQ309" s="41"/>
      <c r="AR309" s="41"/>
      <c r="AS309" s="41"/>
      <c r="AT309" s="41"/>
      <c r="AU309" s="41"/>
      <c r="AV309" s="41"/>
      <c r="AW309" s="41"/>
      <c r="AX309" s="41"/>
      <c r="AY309" s="41"/>
      <c r="AZ309" s="41"/>
      <c r="BA309" s="41"/>
      <c r="BB309" s="41"/>
      <c r="BC309" s="41"/>
      <c r="BD309" s="41"/>
      <c r="BE309" s="41"/>
      <c r="BF309" s="41"/>
      <c r="BG309" s="41"/>
      <c r="BH309" s="41"/>
      <c r="BI309" s="41"/>
    </row>
    <row r="310" spans="1:61" ht="15.75" customHeight="1">
      <c r="A310" s="39" t="str">
        <f t="shared" si="6"/>
        <v>PiècesVentes Pneus</v>
      </c>
      <c r="B310" s="618" t="s">
        <v>187</v>
      </c>
      <c r="C310" s="671"/>
      <c r="D310" s="669"/>
      <c r="E310" s="626"/>
      <c r="F310" s="672"/>
      <c r="G310" s="669"/>
      <c r="H310" s="639"/>
      <c r="I310" s="672"/>
      <c r="J310" s="669"/>
      <c r="K310" s="639"/>
      <c r="L310" s="672"/>
      <c r="M310" s="669"/>
      <c r="N310" s="639"/>
      <c r="O310" s="672"/>
      <c r="P310" s="669"/>
      <c r="Q310" s="639"/>
      <c r="R310" s="672"/>
      <c r="S310" s="669"/>
      <c r="T310" s="639"/>
      <c r="U310" s="672"/>
      <c r="V310" s="669"/>
      <c r="W310" s="639"/>
      <c r="X310" s="672"/>
      <c r="Y310" s="669"/>
      <c r="Z310" s="639"/>
      <c r="AA310" s="672"/>
      <c r="AB310" s="669"/>
      <c r="AC310" s="639"/>
      <c r="AD310" s="672"/>
      <c r="AE310" s="669"/>
      <c r="AF310" s="639"/>
      <c r="AG310" s="672"/>
      <c r="AH310" s="669"/>
      <c r="AI310" s="639"/>
      <c r="AJ310" s="672"/>
      <c r="AK310" s="669"/>
      <c r="AL310" s="639"/>
      <c r="AM310" s="672"/>
      <c r="AN310" s="669"/>
      <c r="AO310" s="639"/>
      <c r="AP310" s="41"/>
      <c r="AQ310" s="41"/>
      <c r="AR310" s="41"/>
      <c r="AS310" s="41"/>
      <c r="AT310" s="41"/>
      <c r="AU310" s="41"/>
      <c r="AV310" s="41"/>
      <c r="AW310" s="41"/>
      <c r="AX310" s="41"/>
      <c r="AY310" s="41"/>
      <c r="AZ310" s="41"/>
      <c r="BA310" s="41"/>
      <c r="BB310" s="41"/>
      <c r="BC310" s="41"/>
      <c r="BD310" s="41"/>
      <c r="BE310" s="41"/>
      <c r="BF310" s="41"/>
      <c r="BG310" s="41"/>
      <c r="BH310" s="41"/>
      <c r="BI310" s="41"/>
    </row>
    <row r="311" spans="1:61" ht="15.75" customHeight="1">
      <c r="A311" s="39" t="str">
        <f t="shared" si="6"/>
        <v>PiècesHuiles et Graisse</v>
      </c>
      <c r="B311" s="644" t="s">
        <v>188</v>
      </c>
      <c r="C311" s="671"/>
      <c r="D311" s="669"/>
      <c r="E311" s="626"/>
      <c r="F311" s="672"/>
      <c r="G311" s="669"/>
      <c r="H311" s="639"/>
      <c r="I311" s="672"/>
      <c r="J311" s="669"/>
      <c r="K311" s="639"/>
      <c r="L311" s="672"/>
      <c r="M311" s="669"/>
      <c r="N311" s="639"/>
      <c r="O311" s="672"/>
      <c r="P311" s="669"/>
      <c r="Q311" s="639"/>
      <c r="R311" s="672"/>
      <c r="S311" s="669"/>
      <c r="T311" s="639"/>
      <c r="U311" s="672"/>
      <c r="V311" s="669"/>
      <c r="W311" s="639"/>
      <c r="X311" s="672"/>
      <c r="Y311" s="669"/>
      <c r="Z311" s="639"/>
      <c r="AA311" s="672"/>
      <c r="AB311" s="669"/>
      <c r="AC311" s="639"/>
      <c r="AD311" s="672"/>
      <c r="AE311" s="669"/>
      <c r="AF311" s="639"/>
      <c r="AG311" s="672"/>
      <c r="AH311" s="669"/>
      <c r="AI311" s="639"/>
      <c r="AJ311" s="672"/>
      <c r="AK311" s="669"/>
      <c r="AL311" s="639"/>
      <c r="AM311" s="672"/>
      <c r="AN311" s="669"/>
      <c r="AO311" s="639"/>
      <c r="AP311" s="41"/>
      <c r="AQ311" s="41"/>
      <c r="AR311" s="41"/>
      <c r="AS311" s="41"/>
      <c r="AT311" s="41"/>
      <c r="AU311" s="41"/>
      <c r="AV311" s="41"/>
      <c r="AW311" s="41"/>
      <c r="AX311" s="41"/>
      <c r="AY311" s="41"/>
      <c r="AZ311" s="41"/>
      <c r="BA311" s="41"/>
      <c r="BB311" s="41"/>
      <c r="BC311" s="41"/>
      <c r="BD311" s="41"/>
      <c r="BE311" s="41"/>
      <c r="BF311" s="41"/>
      <c r="BG311" s="41"/>
      <c r="BH311" s="41"/>
      <c r="BI311" s="41"/>
    </row>
    <row r="312" spans="1:61" ht="15.75" customHeight="1">
      <c r="A312" s="39" t="str">
        <f t="shared" si="6"/>
        <v>PiècesSous-total Pièces et Acc.</v>
      </c>
      <c r="B312" s="665" t="s">
        <v>189</v>
      </c>
      <c r="C312" s="947"/>
      <c r="D312" s="948"/>
      <c r="E312" s="949"/>
      <c r="F312" s="947"/>
      <c r="G312" s="948"/>
      <c r="H312" s="949"/>
      <c r="I312" s="947"/>
      <c r="J312" s="948"/>
      <c r="K312" s="949"/>
      <c r="L312" s="947"/>
      <c r="M312" s="948"/>
      <c r="N312" s="949"/>
      <c r="O312" s="947"/>
      <c r="P312" s="948"/>
      <c r="Q312" s="949"/>
      <c r="R312" s="947"/>
      <c r="S312" s="948"/>
      <c r="T312" s="949"/>
      <c r="U312" s="947"/>
      <c r="V312" s="948"/>
      <c r="W312" s="949"/>
      <c r="X312" s="947"/>
      <c r="Y312" s="948"/>
      <c r="Z312" s="949"/>
      <c r="AA312" s="947"/>
      <c r="AB312" s="948"/>
      <c r="AC312" s="949"/>
      <c r="AD312" s="947"/>
      <c r="AE312" s="948"/>
      <c r="AF312" s="949"/>
      <c r="AG312" s="947"/>
      <c r="AH312" s="948"/>
      <c r="AI312" s="949"/>
      <c r="AJ312" s="947"/>
      <c r="AK312" s="948"/>
      <c r="AL312" s="949"/>
      <c r="AM312" s="947"/>
      <c r="AN312" s="948"/>
      <c r="AO312" s="949"/>
      <c r="AP312" s="41"/>
      <c r="AQ312" s="41"/>
      <c r="AR312" s="41"/>
      <c r="AS312" s="41"/>
      <c r="AT312" s="41"/>
      <c r="AU312" s="41"/>
      <c r="AV312" s="41"/>
      <c r="AW312" s="41"/>
      <c r="AX312" s="41"/>
      <c r="AY312" s="41"/>
      <c r="AZ312" s="41"/>
      <c r="BA312" s="41"/>
      <c r="BB312" s="41"/>
      <c r="BC312" s="41"/>
      <c r="BD312" s="41"/>
      <c r="BE312" s="41"/>
      <c r="BF312" s="41"/>
      <c r="BG312" s="41"/>
      <c r="BH312" s="41"/>
      <c r="BI312" s="41"/>
    </row>
    <row r="313" spans="1:61" ht="15.75" customHeight="1">
      <c r="A313" s="39" t="str">
        <f t="shared" si="6"/>
        <v>Pièces</v>
      </c>
      <c r="B313" s="618"/>
      <c r="C313" s="618"/>
      <c r="D313" s="625"/>
      <c r="E313" s="619"/>
      <c r="F313" s="618"/>
      <c r="G313" s="625"/>
      <c r="H313" s="619"/>
      <c r="I313" s="618"/>
      <c r="J313" s="625"/>
      <c r="K313" s="619"/>
      <c r="L313" s="618"/>
      <c r="M313" s="625"/>
      <c r="N313" s="619"/>
      <c r="O313" s="618"/>
      <c r="P313" s="625"/>
      <c r="Q313" s="619"/>
      <c r="R313" s="618"/>
      <c r="S313" s="625"/>
      <c r="T313" s="619"/>
      <c r="U313" s="618"/>
      <c r="V313" s="625"/>
      <c r="W313" s="619"/>
      <c r="X313" s="618"/>
      <c r="Y313" s="625"/>
      <c r="Z313" s="619"/>
      <c r="AA313" s="618"/>
      <c r="AB313" s="625"/>
      <c r="AC313" s="619"/>
      <c r="AD313" s="618"/>
      <c r="AE313" s="625"/>
      <c r="AF313" s="619"/>
      <c r="AG313" s="618"/>
      <c r="AH313" s="625"/>
      <c r="AI313" s="619"/>
      <c r="AJ313" s="618"/>
      <c r="AK313" s="625"/>
      <c r="AL313" s="619"/>
      <c r="AM313" s="618"/>
      <c r="AN313" s="625"/>
      <c r="AO313" s="619"/>
      <c r="AP313" s="41"/>
      <c r="AQ313" s="41"/>
      <c r="AR313" s="41"/>
      <c r="AS313" s="41"/>
      <c r="AT313" s="41"/>
      <c r="AU313" s="41"/>
      <c r="AV313" s="41"/>
      <c r="AW313" s="41"/>
      <c r="AX313" s="41"/>
      <c r="AY313" s="41"/>
      <c r="AZ313" s="41"/>
      <c r="BA313" s="41"/>
      <c r="BB313" s="41"/>
      <c r="BC313" s="41"/>
      <c r="BD313" s="41"/>
      <c r="BE313" s="41"/>
      <c r="BF313" s="41"/>
      <c r="BG313" s="41"/>
      <c r="BH313" s="41"/>
      <c r="BI313" s="41"/>
    </row>
    <row r="314" spans="1:61" ht="15.75" customHeight="1">
      <c r="A314" s="39" t="str">
        <f t="shared" si="6"/>
        <v>Pièces</v>
      </c>
      <c r="B314" s="618"/>
      <c r="C314" s="618"/>
      <c r="D314" s="625"/>
      <c r="E314" s="619"/>
      <c r="F314" s="618"/>
      <c r="G314" s="625"/>
      <c r="H314" s="619"/>
      <c r="I314" s="618"/>
      <c r="J314" s="625"/>
      <c r="K314" s="619"/>
      <c r="L314" s="618"/>
      <c r="M314" s="625"/>
      <c r="N314" s="619"/>
      <c r="O314" s="618"/>
      <c r="P314" s="625"/>
      <c r="Q314" s="619"/>
      <c r="R314" s="618"/>
      <c r="S314" s="625"/>
      <c r="T314" s="619"/>
      <c r="U314" s="618"/>
      <c r="V314" s="625"/>
      <c r="W314" s="619"/>
      <c r="X314" s="618"/>
      <c r="Y314" s="625"/>
      <c r="Z314" s="619"/>
      <c r="AA314" s="618"/>
      <c r="AB314" s="625"/>
      <c r="AC314" s="619"/>
      <c r="AD314" s="618"/>
      <c r="AE314" s="625"/>
      <c r="AF314" s="619"/>
      <c r="AG314" s="618"/>
      <c r="AH314" s="625"/>
      <c r="AI314" s="619"/>
      <c r="AJ314" s="618"/>
      <c r="AK314" s="625"/>
      <c r="AL314" s="619"/>
      <c r="AM314" s="618"/>
      <c r="AN314" s="625"/>
      <c r="AO314" s="619"/>
      <c r="AP314" s="41"/>
      <c r="AQ314" s="41"/>
      <c r="AR314" s="41"/>
      <c r="AS314" s="41"/>
      <c r="AT314" s="41"/>
      <c r="AU314" s="41"/>
      <c r="AV314" s="41"/>
      <c r="AW314" s="41"/>
      <c r="AX314" s="41"/>
      <c r="AY314" s="41"/>
      <c r="AZ314" s="41"/>
      <c r="BA314" s="41"/>
      <c r="BB314" s="41"/>
      <c r="BC314" s="41"/>
      <c r="BD314" s="41"/>
      <c r="BE314" s="41"/>
      <c r="BF314" s="41"/>
      <c r="BG314" s="41"/>
      <c r="BH314" s="41"/>
      <c r="BI314" s="41"/>
    </row>
    <row r="315" spans="1:61" ht="15.75" customHeight="1">
      <c r="A315" s="39" t="str">
        <f t="shared" si="6"/>
        <v>PiècesAutostock</v>
      </c>
      <c r="B315" s="644" t="s">
        <v>190</v>
      </c>
      <c r="C315" s="698"/>
      <c r="D315" s="697"/>
      <c r="E315" s="649"/>
      <c r="F315" s="698"/>
      <c r="G315" s="697"/>
      <c r="H315" s="649"/>
      <c r="I315" s="698"/>
      <c r="J315" s="697"/>
      <c r="K315" s="649"/>
      <c r="L315" s="698"/>
      <c r="M315" s="697"/>
      <c r="N315" s="649"/>
      <c r="O315" s="698"/>
      <c r="P315" s="697"/>
      <c r="Q315" s="649"/>
      <c r="R315" s="698"/>
      <c r="S315" s="697"/>
      <c r="T315" s="649"/>
      <c r="U315" s="698"/>
      <c r="V315" s="697"/>
      <c r="W315" s="649"/>
      <c r="X315" s="698"/>
      <c r="Y315" s="697"/>
      <c r="Z315" s="649"/>
      <c r="AA315" s="698"/>
      <c r="AB315" s="697"/>
      <c r="AC315" s="649"/>
      <c r="AD315" s="698"/>
      <c r="AE315" s="697"/>
      <c r="AF315" s="649"/>
      <c r="AG315" s="698"/>
      <c r="AH315" s="697"/>
      <c r="AI315" s="649"/>
      <c r="AJ315" s="698"/>
      <c r="AK315" s="697"/>
      <c r="AL315" s="649"/>
      <c r="AM315" s="698"/>
      <c r="AN315" s="697"/>
      <c r="AO315" s="649"/>
      <c r="AP315" s="41"/>
      <c r="AQ315" s="41"/>
      <c r="AR315" s="41"/>
      <c r="AS315" s="41"/>
      <c r="AT315" s="41"/>
      <c r="AU315" s="41"/>
      <c r="AV315" s="41"/>
      <c r="AW315" s="41"/>
      <c r="AX315" s="41"/>
      <c r="AY315" s="41"/>
      <c r="AZ315" s="41"/>
      <c r="BA315" s="41"/>
      <c r="BB315" s="41"/>
      <c r="BC315" s="41"/>
      <c r="BD315" s="41"/>
      <c r="BE315" s="41"/>
      <c r="BF315" s="41"/>
      <c r="BG315" s="41"/>
      <c r="BH315" s="41"/>
      <c r="BI315" s="41"/>
    </row>
    <row r="316" spans="1:61" ht="15.75" customHeight="1">
      <c r="A316" s="39" t="str">
        <f t="shared" si="6"/>
        <v>Pièces</v>
      </c>
      <c r="B316" s="618"/>
      <c r="C316" s="671"/>
      <c r="D316" s="669"/>
      <c r="E316" s="626"/>
      <c r="F316" s="671"/>
      <c r="G316" s="669"/>
      <c r="H316" s="626"/>
      <c r="I316" s="671"/>
      <c r="J316" s="669"/>
      <c r="K316" s="626"/>
      <c r="L316" s="671"/>
      <c r="M316" s="669"/>
      <c r="N316" s="626"/>
      <c r="O316" s="671"/>
      <c r="P316" s="669"/>
      <c r="Q316" s="626"/>
      <c r="R316" s="671"/>
      <c r="S316" s="669"/>
      <c r="T316" s="626"/>
      <c r="U316" s="671"/>
      <c r="V316" s="669"/>
      <c r="W316" s="626"/>
      <c r="X316" s="671"/>
      <c r="Y316" s="669"/>
      <c r="Z316" s="626"/>
      <c r="AA316" s="671"/>
      <c r="AB316" s="669"/>
      <c r="AC316" s="626"/>
      <c r="AD316" s="671"/>
      <c r="AE316" s="669"/>
      <c r="AF316" s="626"/>
      <c r="AG316" s="671"/>
      <c r="AH316" s="669"/>
      <c r="AI316" s="626"/>
      <c r="AJ316" s="671"/>
      <c r="AK316" s="669"/>
      <c r="AL316" s="626"/>
      <c r="AM316" s="671"/>
      <c r="AN316" s="669"/>
      <c r="AO316" s="626"/>
      <c r="AP316" s="41"/>
      <c r="AQ316" s="41"/>
      <c r="AR316" s="41"/>
      <c r="AS316" s="41"/>
      <c r="AT316" s="41"/>
      <c r="AU316" s="41"/>
      <c r="AV316" s="41"/>
      <c r="AW316" s="41"/>
      <c r="AX316" s="41"/>
      <c r="AY316" s="41"/>
      <c r="AZ316" s="41"/>
      <c r="BA316" s="41"/>
      <c r="BB316" s="41"/>
      <c r="BC316" s="41"/>
      <c r="BD316" s="41"/>
      <c r="BE316" s="41"/>
      <c r="BF316" s="41"/>
      <c r="BG316" s="41"/>
      <c r="BH316" s="41"/>
      <c r="BI316" s="41"/>
    </row>
    <row r="317" spans="1:61" ht="15.75" customHeight="1">
      <c r="A317" s="39" t="str">
        <f t="shared" si="6"/>
        <v>PiècesTotal Dépt. Pièces</v>
      </c>
      <c r="B317" s="900" t="s">
        <v>191</v>
      </c>
      <c r="C317" s="627"/>
      <c r="D317" s="699"/>
      <c r="E317" s="629"/>
      <c r="F317" s="627"/>
      <c r="G317" s="699"/>
      <c r="H317" s="629"/>
      <c r="I317" s="627"/>
      <c r="J317" s="699"/>
      <c r="K317" s="629"/>
      <c r="L317" s="627"/>
      <c r="M317" s="699"/>
      <c r="N317" s="629"/>
      <c r="O317" s="627"/>
      <c r="P317" s="699"/>
      <c r="Q317" s="629"/>
      <c r="R317" s="627"/>
      <c r="S317" s="699"/>
      <c r="T317" s="629"/>
      <c r="U317" s="627"/>
      <c r="V317" s="699"/>
      <c r="W317" s="629"/>
      <c r="X317" s="627"/>
      <c r="Y317" s="699"/>
      <c r="Z317" s="629"/>
      <c r="AA317" s="627"/>
      <c r="AB317" s="699"/>
      <c r="AC317" s="629"/>
      <c r="AD317" s="627"/>
      <c r="AE317" s="699"/>
      <c r="AF317" s="629"/>
      <c r="AG317" s="627"/>
      <c r="AH317" s="699"/>
      <c r="AI317" s="629"/>
      <c r="AJ317" s="627"/>
      <c r="AK317" s="699"/>
      <c r="AL317" s="629"/>
      <c r="AM317" s="627"/>
      <c r="AN317" s="699"/>
      <c r="AO317" s="629"/>
      <c r="AP317" s="41"/>
      <c r="AQ317" s="41"/>
      <c r="AR317" s="41"/>
      <c r="AS317" s="41"/>
      <c r="AT317" s="41"/>
      <c r="AU317" s="41"/>
      <c r="AV317" s="41"/>
      <c r="AW317" s="41"/>
      <c r="AX317" s="41"/>
      <c r="AY317" s="41"/>
      <c r="AZ317" s="41"/>
      <c r="BA317" s="41"/>
      <c r="BB317" s="41"/>
      <c r="BC317" s="41"/>
      <c r="BD317" s="41"/>
      <c r="BE317" s="41"/>
      <c r="BF317" s="41"/>
      <c r="BG317" s="41"/>
      <c r="BH317" s="41"/>
      <c r="BI317" s="41"/>
    </row>
    <row r="318" spans="1:61" ht="15.75" customHeight="1">
      <c r="A318" s="39" t="str">
        <f t="shared" si="6"/>
        <v>Pièces</v>
      </c>
      <c r="B318" s="950"/>
      <c r="C318" s="951"/>
      <c r="D318" s="952"/>
      <c r="E318" s="953"/>
      <c r="F318" s="951"/>
      <c r="G318" s="952"/>
      <c r="H318" s="953"/>
      <c r="I318" s="951"/>
      <c r="J318" s="952"/>
      <c r="K318" s="953"/>
      <c r="L318" s="951"/>
      <c r="M318" s="952"/>
      <c r="N318" s="953"/>
      <c r="O318" s="951"/>
      <c r="P318" s="952"/>
      <c r="Q318" s="953"/>
      <c r="R318" s="951"/>
      <c r="S318" s="952"/>
      <c r="T318" s="953"/>
      <c r="U318" s="951"/>
      <c r="V318" s="952"/>
      <c r="W318" s="953"/>
      <c r="X318" s="951"/>
      <c r="Y318" s="952"/>
      <c r="Z318" s="953"/>
      <c r="AA318" s="951"/>
      <c r="AB318" s="952"/>
      <c r="AC318" s="953"/>
      <c r="AD318" s="951"/>
      <c r="AE318" s="952"/>
      <c r="AF318" s="953"/>
      <c r="AG318" s="951"/>
      <c r="AH318" s="952"/>
      <c r="AI318" s="953"/>
      <c r="AJ318" s="951"/>
      <c r="AK318" s="952"/>
      <c r="AL318" s="953"/>
      <c r="AM318" s="951"/>
      <c r="AN318" s="952"/>
      <c r="AO318" s="953"/>
      <c r="AP318" s="41"/>
      <c r="AQ318" s="41"/>
      <c r="AR318" s="41"/>
      <c r="AS318" s="41"/>
      <c r="AT318" s="41"/>
      <c r="AU318" s="41"/>
      <c r="AV318" s="41"/>
      <c r="AW318" s="41"/>
      <c r="AX318" s="41"/>
      <c r="AY318" s="41"/>
      <c r="AZ318" s="41"/>
      <c r="BA318" s="41"/>
      <c r="BB318" s="41"/>
      <c r="BC318" s="41"/>
      <c r="BD318" s="41"/>
      <c r="BE318" s="41"/>
      <c r="BF318" s="41"/>
      <c r="BG318" s="41"/>
      <c r="BH318" s="41"/>
      <c r="BI318" s="41"/>
    </row>
    <row r="319" spans="1:61" ht="15.75" customHeight="1">
      <c r="A319" s="39" t="str">
        <f t="shared" si="6"/>
        <v>Pièces</v>
      </c>
      <c r="B319" s="633"/>
      <c r="C319" s="700"/>
      <c r="D319" s="701"/>
      <c r="E319" s="654"/>
      <c r="F319" s="700"/>
      <c r="G319" s="701"/>
      <c r="H319" s="654"/>
      <c r="I319" s="700"/>
      <c r="J319" s="701"/>
      <c r="K319" s="654"/>
      <c r="L319" s="700"/>
      <c r="M319" s="701"/>
      <c r="N319" s="654"/>
      <c r="O319" s="700"/>
      <c r="P319" s="701"/>
      <c r="Q319" s="654"/>
      <c r="R319" s="700"/>
      <c r="S319" s="701"/>
      <c r="T319" s="654"/>
      <c r="U319" s="700"/>
      <c r="V319" s="701"/>
      <c r="W319" s="654"/>
      <c r="X319" s="700"/>
      <c r="Y319" s="701"/>
      <c r="Z319" s="654"/>
      <c r="AA319" s="700"/>
      <c r="AB319" s="701"/>
      <c r="AC319" s="654"/>
      <c r="AD319" s="700"/>
      <c r="AE319" s="701"/>
      <c r="AF319" s="654"/>
      <c r="AG319" s="700"/>
      <c r="AH319" s="701"/>
      <c r="AI319" s="654"/>
      <c r="AJ319" s="700"/>
      <c r="AK319" s="701"/>
      <c r="AL319" s="654"/>
      <c r="AM319" s="700"/>
      <c r="AN319" s="701"/>
      <c r="AO319" s="654"/>
      <c r="AP319" s="41"/>
      <c r="AQ319" s="41"/>
      <c r="AR319" s="41"/>
      <c r="AS319" s="41"/>
      <c r="AT319" s="41"/>
      <c r="AU319" s="41"/>
      <c r="AV319" s="41"/>
      <c r="AW319" s="41"/>
      <c r="AX319" s="41"/>
      <c r="AY319" s="41"/>
      <c r="AZ319" s="41"/>
      <c r="BA319" s="41"/>
      <c r="BB319" s="41"/>
      <c r="BC319" s="41"/>
      <c r="BD319" s="41"/>
      <c r="BE319" s="41"/>
      <c r="BF319" s="41"/>
      <c r="BG319" s="41"/>
      <c r="BH319" s="41"/>
      <c r="BI319" s="41"/>
    </row>
    <row r="320" spans="1:61" ht="15.75" customHeight="1">
      <c r="A320" s="39" t="str">
        <f t="shared" si="6"/>
        <v>PiècesDEPENSES</v>
      </c>
      <c r="B320" s="901" t="s">
        <v>106</v>
      </c>
      <c r="C320" s="618"/>
      <c r="D320" s="625"/>
      <c r="E320" s="619"/>
      <c r="F320" s="618"/>
      <c r="G320" s="625"/>
      <c r="H320" s="619"/>
      <c r="I320" s="618"/>
      <c r="J320" s="625"/>
      <c r="K320" s="619"/>
      <c r="L320" s="618"/>
      <c r="M320" s="625"/>
      <c r="N320" s="619"/>
      <c r="O320" s="618"/>
      <c r="P320" s="625"/>
      <c r="Q320" s="619"/>
      <c r="R320" s="618"/>
      <c r="S320" s="625"/>
      <c r="T320" s="619"/>
      <c r="U320" s="618"/>
      <c r="V320" s="625"/>
      <c r="W320" s="619"/>
      <c r="X320" s="618"/>
      <c r="Y320" s="625"/>
      <c r="Z320" s="619"/>
      <c r="AA320" s="618"/>
      <c r="AB320" s="625"/>
      <c r="AC320" s="619"/>
      <c r="AD320" s="618"/>
      <c r="AE320" s="625"/>
      <c r="AF320" s="619"/>
      <c r="AG320" s="618"/>
      <c r="AH320" s="625"/>
      <c r="AI320" s="619"/>
      <c r="AJ320" s="618"/>
      <c r="AK320" s="625"/>
      <c r="AL320" s="619"/>
      <c r="AM320" s="618"/>
      <c r="AN320" s="625"/>
      <c r="AO320" s="619"/>
      <c r="AP320" s="41"/>
      <c r="AQ320" s="41"/>
      <c r="AR320" s="41"/>
      <c r="AS320" s="41"/>
      <c r="AT320" s="41"/>
      <c r="AU320" s="41"/>
      <c r="AV320" s="41"/>
      <c r="AW320" s="41"/>
      <c r="AX320" s="41"/>
      <c r="AY320" s="41"/>
      <c r="AZ320" s="41"/>
      <c r="BA320" s="41"/>
      <c r="BB320" s="41"/>
      <c r="BC320" s="41"/>
      <c r="BD320" s="41"/>
      <c r="BE320" s="41"/>
      <c r="BF320" s="41"/>
      <c r="BG320" s="41"/>
      <c r="BH320" s="41"/>
      <c r="BI320" s="41"/>
    </row>
    <row r="321" spans="1:61" ht="15.75" customHeight="1">
      <c r="A321" s="39" t="str">
        <f t="shared" si="6"/>
        <v>PiècesSalaires cadres</v>
      </c>
      <c r="B321" s="906" t="s">
        <v>116</v>
      </c>
      <c r="C321" s="618"/>
      <c r="D321" s="625"/>
      <c r="E321" s="626"/>
      <c r="F321" s="618"/>
      <c r="G321" s="625"/>
      <c r="H321" s="639"/>
      <c r="I321" s="618"/>
      <c r="J321" s="625"/>
      <c r="K321" s="639"/>
      <c r="L321" s="618"/>
      <c r="M321" s="625"/>
      <c r="N321" s="639"/>
      <c r="O321" s="618"/>
      <c r="P321" s="625"/>
      <c r="Q321" s="639"/>
      <c r="R321" s="618"/>
      <c r="S321" s="625"/>
      <c r="T321" s="639"/>
      <c r="U321" s="618"/>
      <c r="V321" s="625"/>
      <c r="W321" s="639"/>
      <c r="X321" s="618"/>
      <c r="Y321" s="625"/>
      <c r="Z321" s="639"/>
      <c r="AA321" s="618"/>
      <c r="AB321" s="625"/>
      <c r="AC321" s="639"/>
      <c r="AD321" s="618"/>
      <c r="AE321" s="625"/>
      <c r="AF321" s="639"/>
      <c r="AG321" s="618"/>
      <c r="AH321" s="625"/>
      <c r="AI321" s="639"/>
      <c r="AJ321" s="618"/>
      <c r="AK321" s="625"/>
      <c r="AL321" s="639"/>
      <c r="AM321" s="618"/>
      <c r="AN321" s="625"/>
      <c r="AO321" s="639"/>
      <c r="AP321" s="41"/>
      <c r="AQ321" s="41"/>
      <c r="AR321" s="41"/>
      <c r="AS321" s="41"/>
      <c r="AT321" s="41"/>
      <c r="AU321" s="41"/>
      <c r="AV321" s="41"/>
      <c r="AW321" s="41"/>
      <c r="AX321" s="41"/>
      <c r="AY321" s="41"/>
      <c r="AZ321" s="41"/>
      <c r="BA321" s="41"/>
      <c r="BB321" s="41"/>
      <c r="BC321" s="41"/>
      <c r="BD321" s="41"/>
      <c r="BE321" s="41"/>
      <c r="BF321" s="41"/>
      <c r="BG321" s="41"/>
      <c r="BH321" s="41"/>
      <c r="BI321" s="41"/>
    </row>
    <row r="322" spans="1:61" ht="15.75" customHeight="1">
      <c r="A322" s="39" t="str">
        <f t="shared" si="6"/>
        <v>PiècesSalaires commis</v>
      </c>
      <c r="B322" s="907" t="s">
        <v>117</v>
      </c>
      <c r="C322" s="618"/>
      <c r="D322" s="625"/>
      <c r="E322" s="626"/>
      <c r="F322" s="618"/>
      <c r="G322" s="625"/>
      <c r="H322" s="639"/>
      <c r="I322" s="618"/>
      <c r="J322" s="625"/>
      <c r="K322" s="639"/>
      <c r="L322" s="618"/>
      <c r="M322" s="625"/>
      <c r="N322" s="639"/>
      <c r="O322" s="618"/>
      <c r="P322" s="625"/>
      <c r="Q322" s="639"/>
      <c r="R322" s="618"/>
      <c r="S322" s="625"/>
      <c r="T322" s="639"/>
      <c r="U322" s="618"/>
      <c r="V322" s="625"/>
      <c r="W322" s="639"/>
      <c r="X322" s="618"/>
      <c r="Y322" s="625"/>
      <c r="Z322" s="639"/>
      <c r="AA322" s="618"/>
      <c r="AB322" s="625"/>
      <c r="AC322" s="639"/>
      <c r="AD322" s="618"/>
      <c r="AE322" s="625"/>
      <c r="AF322" s="639"/>
      <c r="AG322" s="618"/>
      <c r="AH322" s="625"/>
      <c r="AI322" s="639"/>
      <c r="AJ322" s="618"/>
      <c r="AK322" s="625"/>
      <c r="AL322" s="639"/>
      <c r="AM322" s="618"/>
      <c r="AN322" s="625"/>
      <c r="AO322" s="639"/>
      <c r="AP322" s="41"/>
      <c r="AQ322" s="41"/>
      <c r="AR322" s="41"/>
      <c r="AS322" s="41"/>
      <c r="AT322" s="41"/>
      <c r="AU322" s="41"/>
      <c r="AV322" s="41"/>
      <c r="AW322" s="41"/>
      <c r="AX322" s="41"/>
      <c r="AY322" s="41"/>
      <c r="AZ322" s="41"/>
      <c r="BA322" s="41"/>
      <c r="BB322" s="41"/>
      <c r="BC322" s="41"/>
      <c r="BD322" s="41"/>
      <c r="BE322" s="41"/>
      <c r="BF322" s="41"/>
      <c r="BG322" s="41"/>
      <c r="BH322" s="41"/>
      <c r="BI322" s="41"/>
    </row>
    <row r="323" spans="1:61" ht="15.75" customHeight="1">
      <c r="A323" s="39" t="str">
        <f t="shared" si="6"/>
        <v>PiècesSalaires autres</v>
      </c>
      <c r="B323" s="906" t="s">
        <v>118</v>
      </c>
      <c r="C323" s="890"/>
      <c r="D323" s="908"/>
      <c r="E323" s="909"/>
      <c r="F323" s="890"/>
      <c r="G323" s="908"/>
      <c r="H323" s="910"/>
      <c r="I323" s="890"/>
      <c r="J323" s="908"/>
      <c r="K323" s="910"/>
      <c r="L323" s="890"/>
      <c r="M323" s="908"/>
      <c r="N323" s="910"/>
      <c r="O323" s="890"/>
      <c r="P323" s="908"/>
      <c r="Q323" s="910"/>
      <c r="R323" s="890"/>
      <c r="S323" s="908"/>
      <c r="T323" s="910"/>
      <c r="U323" s="890"/>
      <c r="V323" s="908"/>
      <c r="W323" s="910"/>
      <c r="X323" s="890"/>
      <c r="Y323" s="908"/>
      <c r="Z323" s="910"/>
      <c r="AA323" s="890"/>
      <c r="AB323" s="908"/>
      <c r="AC323" s="910"/>
      <c r="AD323" s="890"/>
      <c r="AE323" s="908"/>
      <c r="AF323" s="910"/>
      <c r="AG323" s="890"/>
      <c r="AH323" s="908"/>
      <c r="AI323" s="910"/>
      <c r="AJ323" s="890"/>
      <c r="AK323" s="908"/>
      <c r="AL323" s="910"/>
      <c r="AM323" s="890"/>
      <c r="AN323" s="908"/>
      <c r="AO323" s="910"/>
      <c r="AP323" s="41"/>
      <c r="AQ323" s="41"/>
      <c r="AR323" s="41"/>
      <c r="AS323" s="41"/>
      <c r="AT323" s="41"/>
      <c r="AU323" s="41"/>
      <c r="AV323" s="41"/>
      <c r="AW323" s="41"/>
      <c r="AX323" s="41"/>
      <c r="AY323" s="41"/>
      <c r="AZ323" s="41"/>
      <c r="BA323" s="41"/>
      <c r="BB323" s="41"/>
      <c r="BC323" s="41"/>
      <c r="BD323" s="41"/>
      <c r="BE323" s="41"/>
      <c r="BF323" s="41"/>
      <c r="BG323" s="41"/>
      <c r="BH323" s="41"/>
      <c r="BI323" s="41"/>
    </row>
    <row r="324" spans="1:61" ht="15.75" customHeight="1">
      <c r="A324" s="39" t="str">
        <f t="shared" si="6"/>
        <v>PiècesSalaires spécialistes</v>
      </c>
      <c r="B324" s="906" t="s">
        <v>119</v>
      </c>
      <c r="C324" s="618"/>
      <c r="D324" s="625"/>
      <c r="E324" s="626"/>
      <c r="F324" s="618"/>
      <c r="G324" s="625"/>
      <c r="H324" s="639"/>
      <c r="I324" s="618"/>
      <c r="J324" s="625"/>
      <c r="K324" s="639"/>
      <c r="L324" s="618"/>
      <c r="M324" s="625"/>
      <c r="N324" s="639"/>
      <c r="O324" s="618"/>
      <c r="P324" s="625"/>
      <c r="Q324" s="639"/>
      <c r="R324" s="618"/>
      <c r="S324" s="625"/>
      <c r="T324" s="639"/>
      <c r="U324" s="618"/>
      <c r="V324" s="625"/>
      <c r="W324" s="639"/>
      <c r="X324" s="618"/>
      <c r="Y324" s="625"/>
      <c r="Z324" s="639"/>
      <c r="AA324" s="618"/>
      <c r="AB324" s="625"/>
      <c r="AC324" s="639"/>
      <c r="AD324" s="618"/>
      <c r="AE324" s="625"/>
      <c r="AF324" s="639"/>
      <c r="AG324" s="618"/>
      <c r="AH324" s="625"/>
      <c r="AI324" s="639"/>
      <c r="AJ324" s="618"/>
      <c r="AK324" s="625"/>
      <c r="AL324" s="639"/>
      <c r="AM324" s="618"/>
      <c r="AN324" s="625"/>
      <c r="AO324" s="639"/>
      <c r="AP324" s="41"/>
      <c r="AQ324" s="41"/>
      <c r="AR324" s="41"/>
      <c r="AS324" s="41"/>
      <c r="AT324" s="41"/>
      <c r="AU324" s="41"/>
      <c r="AV324" s="41"/>
      <c r="AW324" s="41"/>
      <c r="AX324" s="41"/>
      <c r="AY324" s="41"/>
      <c r="AZ324" s="41"/>
      <c r="BA324" s="41"/>
      <c r="BB324" s="41"/>
      <c r="BC324" s="41"/>
      <c r="BD324" s="41"/>
      <c r="BE324" s="41"/>
      <c r="BF324" s="41"/>
      <c r="BG324" s="41"/>
      <c r="BH324" s="41"/>
      <c r="BI324" s="41"/>
    </row>
    <row r="325" spans="1:61" ht="15.75" customHeight="1">
      <c r="A325" s="39" t="str">
        <f t="shared" si="6"/>
        <v>Pièces[...]</v>
      </c>
      <c r="B325" s="618" t="s">
        <v>55</v>
      </c>
      <c r="C325" s="618"/>
      <c r="D325" s="625"/>
      <c r="E325" s="626"/>
      <c r="F325" s="618"/>
      <c r="G325" s="625"/>
      <c r="H325" s="639"/>
      <c r="I325" s="618"/>
      <c r="J325" s="625"/>
      <c r="K325" s="639"/>
      <c r="L325" s="618"/>
      <c r="M325" s="625"/>
      <c r="N325" s="639"/>
      <c r="O325" s="618"/>
      <c r="P325" s="625"/>
      <c r="Q325" s="639"/>
      <c r="R325" s="618"/>
      <c r="S325" s="625"/>
      <c r="T325" s="639"/>
      <c r="U325" s="618"/>
      <c r="V325" s="625"/>
      <c r="W325" s="639"/>
      <c r="X325" s="618"/>
      <c r="Y325" s="625"/>
      <c r="Z325" s="639"/>
      <c r="AA325" s="618"/>
      <c r="AB325" s="625"/>
      <c r="AC325" s="639"/>
      <c r="AD325" s="618"/>
      <c r="AE325" s="625"/>
      <c r="AF325" s="639"/>
      <c r="AG325" s="618"/>
      <c r="AH325" s="625"/>
      <c r="AI325" s="639"/>
      <c r="AJ325" s="618"/>
      <c r="AK325" s="625"/>
      <c r="AL325" s="639"/>
      <c r="AM325" s="618"/>
      <c r="AN325" s="625"/>
      <c r="AO325" s="639"/>
      <c r="AP325" s="41"/>
      <c r="AQ325" s="41"/>
      <c r="AR325" s="41"/>
      <c r="AS325" s="41"/>
      <c r="AT325" s="41"/>
      <c r="AU325" s="41"/>
      <c r="AV325" s="41"/>
      <c r="AW325" s="41"/>
      <c r="AX325" s="41"/>
      <c r="AY325" s="41"/>
      <c r="AZ325" s="41"/>
      <c r="BA325" s="41"/>
      <c r="BB325" s="41"/>
      <c r="BC325" s="41"/>
      <c r="BD325" s="41"/>
      <c r="BE325" s="41"/>
      <c r="BF325" s="41"/>
      <c r="BG325" s="41"/>
      <c r="BH325" s="41"/>
      <c r="BI325" s="41"/>
    </row>
    <row r="326" spans="1:61" ht="15.75" customHeight="1">
      <c r="A326" s="39" t="str">
        <f t="shared" si="6"/>
        <v>Pièces[...]</v>
      </c>
      <c r="B326" s="618" t="s">
        <v>55</v>
      </c>
      <c r="C326" s="618"/>
      <c r="D326" s="625"/>
      <c r="E326" s="626"/>
      <c r="F326" s="618"/>
      <c r="G326" s="625"/>
      <c r="H326" s="639"/>
      <c r="I326" s="618"/>
      <c r="J326" s="625"/>
      <c r="K326" s="639"/>
      <c r="L326" s="618"/>
      <c r="M326" s="625"/>
      <c r="N326" s="639"/>
      <c r="O326" s="618"/>
      <c r="P326" s="625"/>
      <c r="Q326" s="639"/>
      <c r="R326" s="618"/>
      <c r="S326" s="625"/>
      <c r="T326" s="639"/>
      <c r="U326" s="618"/>
      <c r="V326" s="625"/>
      <c r="W326" s="639"/>
      <c r="X326" s="618"/>
      <c r="Y326" s="625"/>
      <c r="Z326" s="639"/>
      <c r="AA326" s="618"/>
      <c r="AB326" s="625"/>
      <c r="AC326" s="639"/>
      <c r="AD326" s="618"/>
      <c r="AE326" s="625"/>
      <c r="AF326" s="639"/>
      <c r="AG326" s="618"/>
      <c r="AH326" s="625"/>
      <c r="AI326" s="639"/>
      <c r="AJ326" s="618"/>
      <c r="AK326" s="625"/>
      <c r="AL326" s="639"/>
      <c r="AM326" s="618"/>
      <c r="AN326" s="625"/>
      <c r="AO326" s="639"/>
      <c r="AP326" s="41"/>
      <c r="AQ326" s="41"/>
      <c r="AR326" s="41"/>
      <c r="AS326" s="41"/>
      <c r="AT326" s="41"/>
      <c r="AU326" s="41"/>
      <c r="AV326" s="41"/>
      <c r="AW326" s="41"/>
      <c r="AX326" s="41"/>
      <c r="AY326" s="41"/>
      <c r="AZ326" s="41"/>
      <c r="BA326" s="41"/>
      <c r="BB326" s="41"/>
      <c r="BC326" s="41"/>
      <c r="BD326" s="41"/>
      <c r="BE326" s="41"/>
      <c r="BF326" s="41"/>
      <c r="BG326" s="41"/>
      <c r="BH326" s="41"/>
      <c r="BI326" s="41"/>
    </row>
    <row r="327" spans="1:61" ht="15.75" customHeight="1">
      <c r="A327" s="39" t="str">
        <f t="shared" si="6"/>
        <v>Pièces[...]</v>
      </c>
      <c r="B327" s="618" t="s">
        <v>55</v>
      </c>
      <c r="C327" s="618"/>
      <c r="D327" s="625"/>
      <c r="E327" s="626"/>
      <c r="F327" s="618"/>
      <c r="G327" s="625"/>
      <c r="H327" s="639"/>
      <c r="I327" s="618"/>
      <c r="J327" s="625"/>
      <c r="K327" s="639"/>
      <c r="L327" s="618"/>
      <c r="M327" s="625"/>
      <c r="N327" s="639"/>
      <c r="O327" s="618"/>
      <c r="P327" s="625"/>
      <c r="Q327" s="639"/>
      <c r="R327" s="618"/>
      <c r="S327" s="625"/>
      <c r="T327" s="639"/>
      <c r="U327" s="618"/>
      <c r="V327" s="625"/>
      <c r="W327" s="639"/>
      <c r="X327" s="618"/>
      <c r="Y327" s="625"/>
      <c r="Z327" s="639"/>
      <c r="AA327" s="618"/>
      <c r="AB327" s="625"/>
      <c r="AC327" s="639"/>
      <c r="AD327" s="618"/>
      <c r="AE327" s="625"/>
      <c r="AF327" s="639"/>
      <c r="AG327" s="618"/>
      <c r="AH327" s="625"/>
      <c r="AI327" s="639"/>
      <c r="AJ327" s="618"/>
      <c r="AK327" s="625"/>
      <c r="AL327" s="639"/>
      <c r="AM327" s="618"/>
      <c r="AN327" s="625"/>
      <c r="AO327" s="639"/>
      <c r="AP327" s="41"/>
      <c r="AQ327" s="41"/>
      <c r="AR327" s="41"/>
      <c r="AS327" s="41"/>
      <c r="AT327" s="41"/>
      <c r="AU327" s="41"/>
      <c r="AV327" s="41"/>
      <c r="AW327" s="41"/>
      <c r="AX327" s="41"/>
      <c r="AY327" s="41"/>
      <c r="AZ327" s="41"/>
      <c r="BA327" s="41"/>
      <c r="BB327" s="41"/>
      <c r="BC327" s="41"/>
      <c r="BD327" s="41"/>
      <c r="BE327" s="41"/>
      <c r="BF327" s="41"/>
      <c r="BG327" s="41"/>
      <c r="BH327" s="41"/>
      <c r="BI327" s="41"/>
    </row>
    <row r="328" spans="1:61" ht="15.75" customHeight="1">
      <c r="A328" s="39" t="str">
        <f t="shared" si="6"/>
        <v>PiècesSalaires en absences</v>
      </c>
      <c r="B328" s="907" t="s">
        <v>120</v>
      </c>
      <c r="C328" s="618"/>
      <c r="D328" s="625"/>
      <c r="E328" s="626"/>
      <c r="F328" s="618"/>
      <c r="G328" s="625"/>
      <c r="H328" s="639"/>
      <c r="I328" s="618"/>
      <c r="J328" s="625"/>
      <c r="K328" s="639"/>
      <c r="L328" s="618"/>
      <c r="M328" s="625"/>
      <c r="N328" s="639"/>
      <c r="O328" s="618"/>
      <c r="P328" s="625"/>
      <c r="Q328" s="639"/>
      <c r="R328" s="618"/>
      <c r="S328" s="625"/>
      <c r="T328" s="639"/>
      <c r="U328" s="618"/>
      <c r="V328" s="625"/>
      <c r="W328" s="639"/>
      <c r="X328" s="618"/>
      <c r="Y328" s="625"/>
      <c r="Z328" s="639"/>
      <c r="AA328" s="618"/>
      <c r="AB328" s="625"/>
      <c r="AC328" s="639"/>
      <c r="AD328" s="618"/>
      <c r="AE328" s="625"/>
      <c r="AF328" s="639"/>
      <c r="AG328" s="618"/>
      <c r="AH328" s="625"/>
      <c r="AI328" s="639"/>
      <c r="AJ328" s="618"/>
      <c r="AK328" s="625"/>
      <c r="AL328" s="639"/>
      <c r="AM328" s="618"/>
      <c r="AN328" s="625"/>
      <c r="AO328" s="639"/>
      <c r="AP328" s="41"/>
      <c r="AQ328" s="41"/>
      <c r="AR328" s="41"/>
      <c r="AS328" s="41"/>
      <c r="AT328" s="41"/>
      <c r="AU328" s="41"/>
      <c r="AV328" s="41"/>
      <c r="AW328" s="41"/>
      <c r="AX328" s="41"/>
      <c r="AY328" s="41"/>
      <c r="AZ328" s="41"/>
      <c r="BA328" s="41"/>
      <c r="BB328" s="41"/>
      <c r="BC328" s="41"/>
      <c r="BD328" s="41"/>
      <c r="BE328" s="41"/>
      <c r="BF328" s="41"/>
      <c r="BG328" s="41"/>
      <c r="BH328" s="41"/>
      <c r="BI328" s="41"/>
    </row>
    <row r="329" spans="1:61" ht="15.75" customHeight="1">
      <c r="A329" s="39" t="str">
        <f t="shared" si="6"/>
        <v>PiècesDéduction à la source</v>
      </c>
      <c r="B329" s="906" t="s">
        <v>121</v>
      </c>
      <c r="C329" s="890"/>
      <c r="D329" s="908"/>
      <c r="E329" s="909"/>
      <c r="F329" s="890"/>
      <c r="G329" s="908"/>
      <c r="H329" s="910"/>
      <c r="I329" s="890"/>
      <c r="J329" s="908"/>
      <c r="K329" s="910"/>
      <c r="L329" s="890"/>
      <c r="M329" s="908"/>
      <c r="N329" s="910"/>
      <c r="O329" s="890"/>
      <c r="P329" s="908"/>
      <c r="Q329" s="910"/>
      <c r="R329" s="890"/>
      <c r="S329" s="908"/>
      <c r="T329" s="910"/>
      <c r="U329" s="890"/>
      <c r="V329" s="908"/>
      <c r="W329" s="910"/>
      <c r="X329" s="890"/>
      <c r="Y329" s="908"/>
      <c r="Z329" s="910"/>
      <c r="AA329" s="890"/>
      <c r="AB329" s="908"/>
      <c r="AC329" s="910"/>
      <c r="AD329" s="890"/>
      <c r="AE329" s="908"/>
      <c r="AF329" s="910"/>
      <c r="AG329" s="890"/>
      <c r="AH329" s="908"/>
      <c r="AI329" s="910"/>
      <c r="AJ329" s="890"/>
      <c r="AK329" s="908"/>
      <c r="AL329" s="910"/>
      <c r="AM329" s="890"/>
      <c r="AN329" s="908"/>
      <c r="AO329" s="910"/>
      <c r="AP329" s="41"/>
      <c r="AQ329" s="41"/>
      <c r="AR329" s="41"/>
      <c r="AS329" s="41"/>
      <c r="AT329" s="41"/>
      <c r="AU329" s="41"/>
      <c r="AV329" s="41"/>
      <c r="AW329" s="41"/>
      <c r="AX329" s="41"/>
      <c r="AY329" s="41"/>
      <c r="AZ329" s="41"/>
      <c r="BA329" s="41"/>
      <c r="BB329" s="41"/>
      <c r="BC329" s="41"/>
      <c r="BD329" s="41"/>
      <c r="BE329" s="41"/>
      <c r="BF329" s="41"/>
      <c r="BG329" s="41"/>
      <c r="BH329" s="41"/>
      <c r="BI329" s="41"/>
    </row>
    <row r="330" spans="1:61" ht="15.75" customHeight="1">
      <c r="A330" s="39" t="str">
        <f t="shared" si="6"/>
        <v>PiècesBénéfices marginaux</v>
      </c>
      <c r="B330" s="911" t="s">
        <v>122</v>
      </c>
      <c r="C330" s="618"/>
      <c r="D330" s="625"/>
      <c r="E330" s="626"/>
      <c r="F330" s="618"/>
      <c r="G330" s="625"/>
      <c r="H330" s="639"/>
      <c r="I330" s="618"/>
      <c r="J330" s="625"/>
      <c r="K330" s="639"/>
      <c r="L330" s="618"/>
      <c r="M330" s="625"/>
      <c r="N330" s="639"/>
      <c r="O330" s="618"/>
      <c r="P330" s="625"/>
      <c r="Q330" s="639"/>
      <c r="R330" s="618"/>
      <c r="S330" s="625"/>
      <c r="T330" s="639"/>
      <c r="U330" s="618"/>
      <c r="V330" s="625"/>
      <c r="W330" s="639"/>
      <c r="X330" s="618"/>
      <c r="Y330" s="625"/>
      <c r="Z330" s="639"/>
      <c r="AA330" s="618"/>
      <c r="AB330" s="625"/>
      <c r="AC330" s="639"/>
      <c r="AD330" s="618"/>
      <c r="AE330" s="625"/>
      <c r="AF330" s="639"/>
      <c r="AG330" s="618"/>
      <c r="AH330" s="625"/>
      <c r="AI330" s="639"/>
      <c r="AJ330" s="618"/>
      <c r="AK330" s="625"/>
      <c r="AL330" s="639"/>
      <c r="AM330" s="618"/>
      <c r="AN330" s="625"/>
      <c r="AO330" s="639"/>
      <c r="AP330" s="41"/>
      <c r="AQ330" s="41"/>
      <c r="AR330" s="41"/>
      <c r="AS330" s="41"/>
      <c r="AT330" s="41"/>
      <c r="AU330" s="41"/>
      <c r="AV330" s="41"/>
      <c r="AW330" s="41"/>
      <c r="AX330" s="41"/>
      <c r="AY330" s="41"/>
      <c r="AZ330" s="41"/>
      <c r="BA330" s="41"/>
      <c r="BB330" s="41"/>
      <c r="BC330" s="41"/>
      <c r="BD330" s="41"/>
      <c r="BE330" s="41"/>
      <c r="BF330" s="41"/>
      <c r="BG330" s="41"/>
      <c r="BH330" s="41"/>
      <c r="BI330" s="41"/>
    </row>
    <row r="331" spans="1:61" ht="15.75" customHeight="1">
      <c r="A331" s="39" t="str">
        <f t="shared" si="6"/>
        <v>PiècesCsst</v>
      </c>
      <c r="B331" s="906" t="s">
        <v>123</v>
      </c>
      <c r="C331" s="618"/>
      <c r="D331" s="625"/>
      <c r="E331" s="626"/>
      <c r="F331" s="618"/>
      <c r="G331" s="625"/>
      <c r="H331" s="639"/>
      <c r="I331" s="618"/>
      <c r="J331" s="625"/>
      <c r="K331" s="639"/>
      <c r="L331" s="618"/>
      <c r="M331" s="625"/>
      <c r="N331" s="639"/>
      <c r="O331" s="618"/>
      <c r="P331" s="625"/>
      <c r="Q331" s="639"/>
      <c r="R331" s="618"/>
      <c r="S331" s="625"/>
      <c r="T331" s="639"/>
      <c r="U331" s="618"/>
      <c r="V331" s="625"/>
      <c r="W331" s="639"/>
      <c r="X331" s="618"/>
      <c r="Y331" s="625"/>
      <c r="Z331" s="639"/>
      <c r="AA331" s="618"/>
      <c r="AB331" s="625"/>
      <c r="AC331" s="639"/>
      <c r="AD331" s="618"/>
      <c r="AE331" s="625"/>
      <c r="AF331" s="639"/>
      <c r="AG331" s="618"/>
      <c r="AH331" s="625"/>
      <c r="AI331" s="639"/>
      <c r="AJ331" s="618"/>
      <c r="AK331" s="625"/>
      <c r="AL331" s="639"/>
      <c r="AM331" s="618"/>
      <c r="AN331" s="625"/>
      <c r="AO331" s="639"/>
      <c r="AP331" s="41"/>
      <c r="AQ331" s="41"/>
      <c r="AR331" s="41"/>
      <c r="AS331" s="41"/>
      <c r="AT331" s="41"/>
      <c r="AU331" s="41"/>
      <c r="AV331" s="41"/>
      <c r="AW331" s="41"/>
      <c r="AX331" s="41"/>
      <c r="AY331" s="41"/>
      <c r="AZ331" s="41"/>
      <c r="BA331" s="41"/>
      <c r="BB331" s="41"/>
      <c r="BC331" s="41"/>
      <c r="BD331" s="41"/>
      <c r="BE331" s="41"/>
      <c r="BF331" s="41"/>
      <c r="BG331" s="41"/>
      <c r="BH331" s="41"/>
      <c r="BI331" s="41"/>
    </row>
    <row r="332" spans="1:61" ht="15.75" customHeight="1">
      <c r="A332" s="39" t="str">
        <f t="shared" si="6"/>
        <v>Pièces[...]</v>
      </c>
      <c r="B332" s="618" t="s">
        <v>55</v>
      </c>
      <c r="C332" s="644"/>
      <c r="D332" s="645"/>
      <c r="E332" s="642"/>
      <c r="F332" s="644"/>
      <c r="G332" s="645"/>
      <c r="H332" s="642"/>
      <c r="I332" s="644"/>
      <c r="J332" s="645"/>
      <c r="K332" s="642"/>
      <c r="L332" s="644"/>
      <c r="M332" s="645"/>
      <c r="N332" s="642"/>
      <c r="O332" s="644"/>
      <c r="P332" s="645"/>
      <c r="Q332" s="642"/>
      <c r="R332" s="644"/>
      <c r="S332" s="645"/>
      <c r="T332" s="642"/>
      <c r="U332" s="644"/>
      <c r="V332" s="645"/>
      <c r="W332" s="642"/>
      <c r="X332" s="644"/>
      <c r="Y332" s="645"/>
      <c r="Z332" s="642"/>
      <c r="AA332" s="644"/>
      <c r="AB332" s="645"/>
      <c r="AC332" s="642"/>
      <c r="AD332" s="644"/>
      <c r="AE332" s="645"/>
      <c r="AF332" s="642"/>
      <c r="AG332" s="644"/>
      <c r="AH332" s="645"/>
      <c r="AI332" s="642"/>
      <c r="AJ332" s="644"/>
      <c r="AK332" s="645"/>
      <c r="AL332" s="642"/>
      <c r="AM332" s="644"/>
      <c r="AN332" s="645"/>
      <c r="AO332" s="642"/>
      <c r="AP332" s="41"/>
      <c r="AQ332" s="41"/>
      <c r="AR332" s="41"/>
      <c r="AS332" s="41"/>
      <c r="AT332" s="41"/>
      <c r="AU332" s="41"/>
      <c r="AV332" s="41"/>
      <c r="AW332" s="41"/>
      <c r="AX332" s="41"/>
      <c r="AY332" s="41"/>
      <c r="AZ332" s="41"/>
      <c r="BA332" s="41"/>
      <c r="BB332" s="41"/>
      <c r="BC332" s="41"/>
      <c r="BD332" s="41"/>
      <c r="BE332" s="41"/>
      <c r="BF332" s="41"/>
      <c r="BG332" s="41"/>
      <c r="BH332" s="41"/>
      <c r="BI332" s="41"/>
    </row>
    <row r="333" spans="1:61" ht="15.75" customHeight="1">
      <c r="A333" s="39" t="str">
        <f t="shared" si="6"/>
        <v>PiècesTOTAL PERSONNEL</v>
      </c>
      <c r="B333" s="902" t="s">
        <v>124</v>
      </c>
      <c r="C333" s="903"/>
      <c r="D333" s="904"/>
      <c r="E333" s="905"/>
      <c r="F333" s="903"/>
      <c r="G333" s="904"/>
      <c r="H333" s="905"/>
      <c r="I333" s="903"/>
      <c r="J333" s="904"/>
      <c r="K333" s="905"/>
      <c r="L333" s="903"/>
      <c r="M333" s="904"/>
      <c r="N333" s="905"/>
      <c r="O333" s="903"/>
      <c r="P333" s="904"/>
      <c r="Q333" s="905"/>
      <c r="R333" s="903"/>
      <c r="S333" s="904"/>
      <c r="T333" s="905"/>
      <c r="U333" s="903"/>
      <c r="V333" s="904"/>
      <c r="W333" s="905"/>
      <c r="X333" s="903"/>
      <c r="Y333" s="904"/>
      <c r="Z333" s="905"/>
      <c r="AA333" s="903"/>
      <c r="AB333" s="904"/>
      <c r="AC333" s="905"/>
      <c r="AD333" s="903"/>
      <c r="AE333" s="904"/>
      <c r="AF333" s="905"/>
      <c r="AG333" s="903"/>
      <c r="AH333" s="904"/>
      <c r="AI333" s="905"/>
      <c r="AJ333" s="903"/>
      <c r="AK333" s="904"/>
      <c r="AL333" s="905"/>
      <c r="AM333" s="903"/>
      <c r="AN333" s="904"/>
      <c r="AO333" s="905"/>
      <c r="AP333" s="41"/>
      <c r="AQ333" s="41"/>
      <c r="AR333" s="41"/>
      <c r="AS333" s="41"/>
      <c r="AT333" s="41"/>
      <c r="AU333" s="41"/>
      <c r="AV333" s="41"/>
      <c r="AW333" s="41"/>
      <c r="AX333" s="41"/>
      <c r="AY333" s="41"/>
      <c r="AZ333" s="41"/>
      <c r="BA333" s="41"/>
      <c r="BB333" s="41"/>
      <c r="BC333" s="41"/>
      <c r="BD333" s="41"/>
      <c r="BE333" s="41"/>
      <c r="BF333" s="41"/>
      <c r="BG333" s="41"/>
      <c r="BH333" s="41"/>
      <c r="BI333" s="41"/>
    </row>
    <row r="334" spans="1:61" ht="15.75" customHeight="1">
      <c r="A334" s="39" t="str">
        <f t="shared" si="6"/>
        <v>PiècesPublicité 2</v>
      </c>
      <c r="B334" s="945" t="s">
        <v>125</v>
      </c>
      <c r="C334" s="618"/>
      <c r="D334" s="625"/>
      <c r="E334" s="626"/>
      <c r="F334" s="618"/>
      <c r="G334" s="625"/>
      <c r="H334" s="639"/>
      <c r="I334" s="618"/>
      <c r="J334" s="625"/>
      <c r="K334" s="639"/>
      <c r="L334" s="618"/>
      <c r="M334" s="625"/>
      <c r="N334" s="639"/>
      <c r="O334" s="618"/>
      <c r="P334" s="625"/>
      <c r="Q334" s="639"/>
      <c r="R334" s="618"/>
      <c r="S334" s="625"/>
      <c r="T334" s="639"/>
      <c r="U334" s="618"/>
      <c r="V334" s="625"/>
      <c r="W334" s="639"/>
      <c r="X334" s="618"/>
      <c r="Y334" s="625"/>
      <c r="Z334" s="639"/>
      <c r="AA334" s="618"/>
      <c r="AB334" s="625"/>
      <c r="AC334" s="639"/>
      <c r="AD334" s="618"/>
      <c r="AE334" s="625"/>
      <c r="AF334" s="639"/>
      <c r="AG334" s="618"/>
      <c r="AH334" s="625"/>
      <c r="AI334" s="639"/>
      <c r="AJ334" s="618"/>
      <c r="AK334" s="625"/>
      <c r="AL334" s="639"/>
      <c r="AM334" s="618"/>
      <c r="AN334" s="625"/>
      <c r="AO334" s="639"/>
      <c r="AP334" s="41"/>
      <c r="AQ334" s="41"/>
      <c r="AR334" s="41"/>
      <c r="AS334" s="41"/>
      <c r="AT334" s="41"/>
      <c r="AU334" s="41"/>
      <c r="AV334" s="41"/>
      <c r="AW334" s="41"/>
      <c r="AX334" s="41"/>
      <c r="AY334" s="41"/>
      <c r="AZ334" s="41"/>
      <c r="BA334" s="41"/>
      <c r="BB334" s="41"/>
      <c r="BC334" s="41"/>
      <c r="BD334" s="41"/>
      <c r="BE334" s="41"/>
      <c r="BF334" s="41"/>
      <c r="BG334" s="41"/>
      <c r="BH334" s="41"/>
      <c r="BI334" s="41"/>
    </row>
    <row r="335" spans="1:61" ht="15.75" customHeight="1">
      <c r="A335" s="39" t="str">
        <f t="shared" si="6"/>
        <v>PiècesService gratuit 2</v>
      </c>
      <c r="B335" s="906" t="s">
        <v>126</v>
      </c>
      <c r="C335" s="618"/>
      <c r="D335" s="625"/>
      <c r="E335" s="626"/>
      <c r="F335" s="618"/>
      <c r="G335" s="625"/>
      <c r="H335" s="639"/>
      <c r="I335" s="618"/>
      <c r="J335" s="625"/>
      <c r="K335" s="639"/>
      <c r="L335" s="618"/>
      <c r="M335" s="625"/>
      <c r="N335" s="639"/>
      <c r="O335" s="618"/>
      <c r="P335" s="625"/>
      <c r="Q335" s="639"/>
      <c r="R335" s="618"/>
      <c r="S335" s="625"/>
      <c r="T335" s="639"/>
      <c r="U335" s="618"/>
      <c r="V335" s="625"/>
      <c r="W335" s="639"/>
      <c r="X335" s="618"/>
      <c r="Y335" s="625"/>
      <c r="Z335" s="639"/>
      <c r="AA335" s="618"/>
      <c r="AB335" s="625"/>
      <c r="AC335" s="639"/>
      <c r="AD335" s="618"/>
      <c r="AE335" s="625"/>
      <c r="AF335" s="639"/>
      <c r="AG335" s="618"/>
      <c r="AH335" s="625"/>
      <c r="AI335" s="639"/>
      <c r="AJ335" s="618"/>
      <c r="AK335" s="625"/>
      <c r="AL335" s="639"/>
      <c r="AM335" s="618"/>
      <c r="AN335" s="625"/>
      <c r="AO335" s="639"/>
      <c r="AP335" s="41"/>
      <c r="AQ335" s="41"/>
      <c r="AR335" s="41"/>
      <c r="AS335" s="41"/>
      <c r="AT335" s="41"/>
      <c r="AU335" s="41"/>
      <c r="AV335" s="41"/>
      <c r="AW335" s="41"/>
      <c r="AX335" s="41"/>
      <c r="AY335" s="41"/>
      <c r="AZ335" s="41"/>
      <c r="BA335" s="41"/>
      <c r="BB335" s="41"/>
      <c r="BC335" s="41"/>
      <c r="BD335" s="41"/>
      <c r="BE335" s="41"/>
      <c r="BF335" s="41"/>
      <c r="BG335" s="41"/>
      <c r="BH335" s="41"/>
      <c r="BI335" s="41"/>
    </row>
    <row r="336" spans="1:61" ht="15.75" customHeight="1">
      <c r="A336" s="39" t="str">
        <f t="shared" si="6"/>
        <v>PiècesFrais véhicules de cie</v>
      </c>
      <c r="B336" s="907" t="s">
        <v>127</v>
      </c>
      <c r="C336" s="644"/>
      <c r="D336" s="645"/>
      <c r="E336" s="642"/>
      <c r="F336" s="644"/>
      <c r="G336" s="645"/>
      <c r="H336" s="643"/>
      <c r="I336" s="644"/>
      <c r="J336" s="645"/>
      <c r="K336" s="643"/>
      <c r="L336" s="644"/>
      <c r="M336" s="645"/>
      <c r="N336" s="643"/>
      <c r="O336" s="644"/>
      <c r="P336" s="645"/>
      <c r="Q336" s="643"/>
      <c r="R336" s="644"/>
      <c r="S336" s="645"/>
      <c r="T336" s="643"/>
      <c r="U336" s="644"/>
      <c r="V336" s="645"/>
      <c r="W336" s="643"/>
      <c r="X336" s="644"/>
      <c r="Y336" s="645"/>
      <c r="Z336" s="643"/>
      <c r="AA336" s="644"/>
      <c r="AB336" s="645"/>
      <c r="AC336" s="643"/>
      <c r="AD336" s="644"/>
      <c r="AE336" s="645"/>
      <c r="AF336" s="643"/>
      <c r="AG336" s="644"/>
      <c r="AH336" s="645"/>
      <c r="AI336" s="643"/>
      <c r="AJ336" s="644"/>
      <c r="AK336" s="645"/>
      <c r="AL336" s="643"/>
      <c r="AM336" s="644"/>
      <c r="AN336" s="645"/>
      <c r="AO336" s="643"/>
      <c r="AP336" s="41"/>
      <c r="AQ336" s="41"/>
      <c r="AR336" s="41"/>
      <c r="AS336" s="41"/>
      <c r="AT336" s="41"/>
      <c r="AU336" s="41"/>
      <c r="AV336" s="41"/>
      <c r="AW336" s="41"/>
      <c r="AX336" s="41"/>
      <c r="AY336" s="41"/>
      <c r="AZ336" s="41"/>
      <c r="BA336" s="41"/>
      <c r="BB336" s="41"/>
      <c r="BC336" s="41"/>
      <c r="BD336" s="41"/>
      <c r="BE336" s="41"/>
      <c r="BF336" s="41"/>
      <c r="BG336" s="41"/>
      <c r="BH336" s="41"/>
      <c r="BI336" s="41"/>
    </row>
    <row r="337" spans="1:61" ht="15.75" customHeight="1">
      <c r="A337" s="39" t="str">
        <f t="shared" si="6"/>
        <v>PiècesInformatique</v>
      </c>
      <c r="B337" s="906" t="s">
        <v>128</v>
      </c>
      <c r="C337" s="618"/>
      <c r="D337" s="625"/>
      <c r="E337" s="626"/>
      <c r="F337" s="618"/>
      <c r="G337" s="625"/>
      <c r="H337" s="639"/>
      <c r="I337" s="618"/>
      <c r="J337" s="625"/>
      <c r="K337" s="639"/>
      <c r="L337" s="618"/>
      <c r="M337" s="625"/>
      <c r="N337" s="639"/>
      <c r="O337" s="618"/>
      <c r="P337" s="625"/>
      <c r="Q337" s="639"/>
      <c r="R337" s="618"/>
      <c r="S337" s="625"/>
      <c r="T337" s="639"/>
      <c r="U337" s="618"/>
      <c r="V337" s="625"/>
      <c r="W337" s="639"/>
      <c r="X337" s="618"/>
      <c r="Y337" s="625"/>
      <c r="Z337" s="639"/>
      <c r="AA337" s="618"/>
      <c r="AB337" s="625"/>
      <c r="AC337" s="639"/>
      <c r="AD337" s="618"/>
      <c r="AE337" s="625"/>
      <c r="AF337" s="639"/>
      <c r="AG337" s="618"/>
      <c r="AH337" s="625"/>
      <c r="AI337" s="639"/>
      <c r="AJ337" s="618"/>
      <c r="AK337" s="625"/>
      <c r="AL337" s="639"/>
      <c r="AM337" s="618"/>
      <c r="AN337" s="625"/>
      <c r="AO337" s="639"/>
      <c r="AP337" s="41"/>
      <c r="AQ337" s="41"/>
      <c r="AR337" s="41"/>
      <c r="AS337" s="41"/>
      <c r="AT337" s="41"/>
      <c r="AU337" s="41"/>
      <c r="AV337" s="41"/>
      <c r="AW337" s="41"/>
      <c r="AX337" s="41"/>
      <c r="AY337" s="41"/>
      <c r="AZ337" s="41"/>
      <c r="BA337" s="41"/>
      <c r="BB337" s="41"/>
      <c r="BC337" s="41"/>
      <c r="BD337" s="41"/>
      <c r="BE337" s="41"/>
      <c r="BF337" s="41"/>
      <c r="BG337" s="41"/>
      <c r="BH337" s="41"/>
      <c r="BI337" s="41"/>
    </row>
    <row r="338" spans="1:61" ht="15.75" customHeight="1">
      <c r="A338" s="39" t="str">
        <f t="shared" si="6"/>
        <v>PiècesFrais de déplacement</v>
      </c>
      <c r="B338" s="906" t="s">
        <v>129</v>
      </c>
      <c r="C338" s="618"/>
      <c r="D338" s="625"/>
      <c r="E338" s="626"/>
      <c r="F338" s="618"/>
      <c r="G338" s="625"/>
      <c r="H338" s="639"/>
      <c r="I338" s="618"/>
      <c r="J338" s="625"/>
      <c r="K338" s="639"/>
      <c r="L338" s="618"/>
      <c r="M338" s="625"/>
      <c r="N338" s="639"/>
      <c r="O338" s="618"/>
      <c r="P338" s="625"/>
      <c r="Q338" s="639"/>
      <c r="R338" s="618"/>
      <c r="S338" s="625"/>
      <c r="T338" s="639"/>
      <c r="U338" s="618"/>
      <c r="V338" s="625"/>
      <c r="W338" s="639"/>
      <c r="X338" s="618"/>
      <c r="Y338" s="625"/>
      <c r="Z338" s="639"/>
      <c r="AA338" s="618"/>
      <c r="AB338" s="625"/>
      <c r="AC338" s="639"/>
      <c r="AD338" s="618"/>
      <c r="AE338" s="625"/>
      <c r="AF338" s="639"/>
      <c r="AG338" s="618"/>
      <c r="AH338" s="625"/>
      <c r="AI338" s="639"/>
      <c r="AJ338" s="618"/>
      <c r="AK338" s="625"/>
      <c r="AL338" s="639"/>
      <c r="AM338" s="618"/>
      <c r="AN338" s="625"/>
      <c r="AO338" s="639"/>
      <c r="AP338" s="41"/>
      <c r="AQ338" s="41"/>
      <c r="AR338" s="41"/>
      <c r="AS338" s="41"/>
      <c r="AT338" s="41"/>
      <c r="AU338" s="41"/>
      <c r="AV338" s="41"/>
      <c r="AW338" s="41"/>
      <c r="AX338" s="41"/>
      <c r="AY338" s="41"/>
      <c r="AZ338" s="41"/>
      <c r="BA338" s="41"/>
      <c r="BB338" s="41"/>
      <c r="BC338" s="41"/>
      <c r="BD338" s="41"/>
      <c r="BE338" s="41"/>
      <c r="BF338" s="41"/>
      <c r="BG338" s="41"/>
      <c r="BH338" s="41"/>
      <c r="BI338" s="41"/>
    </row>
    <row r="339" spans="1:61" ht="15.75" customHeight="1">
      <c r="A339" s="39" t="str">
        <f t="shared" si="6"/>
        <v>PiècesServices extérieurs</v>
      </c>
      <c r="B339" s="907" t="s">
        <v>130</v>
      </c>
      <c r="C339" s="644"/>
      <c r="D339" s="645"/>
      <c r="E339" s="642"/>
      <c r="F339" s="644"/>
      <c r="G339" s="645"/>
      <c r="H339" s="643"/>
      <c r="I339" s="644"/>
      <c r="J339" s="645"/>
      <c r="K339" s="643"/>
      <c r="L339" s="644"/>
      <c r="M339" s="645"/>
      <c r="N339" s="643"/>
      <c r="O339" s="644"/>
      <c r="P339" s="645"/>
      <c r="Q339" s="643"/>
      <c r="R339" s="644"/>
      <c r="S339" s="645"/>
      <c r="T339" s="643"/>
      <c r="U339" s="644"/>
      <c r="V339" s="645"/>
      <c r="W339" s="643"/>
      <c r="X339" s="644"/>
      <c r="Y339" s="645"/>
      <c r="Z339" s="643"/>
      <c r="AA339" s="644"/>
      <c r="AB339" s="645"/>
      <c r="AC339" s="643"/>
      <c r="AD339" s="644"/>
      <c r="AE339" s="645"/>
      <c r="AF339" s="643"/>
      <c r="AG339" s="644"/>
      <c r="AH339" s="645"/>
      <c r="AI339" s="643"/>
      <c r="AJ339" s="644"/>
      <c r="AK339" s="645"/>
      <c r="AL339" s="643"/>
      <c r="AM339" s="644"/>
      <c r="AN339" s="645"/>
      <c r="AO339" s="643"/>
      <c r="AP339" s="41"/>
      <c r="AQ339" s="41"/>
      <c r="AR339" s="41"/>
      <c r="AS339" s="41"/>
      <c r="AT339" s="41"/>
      <c r="AU339" s="41"/>
      <c r="AV339" s="41"/>
      <c r="AW339" s="41"/>
      <c r="AX339" s="41"/>
      <c r="AY339" s="41"/>
      <c r="AZ339" s="41"/>
      <c r="BA339" s="41"/>
      <c r="BB339" s="41"/>
      <c r="BC339" s="41"/>
      <c r="BD339" s="41"/>
      <c r="BE339" s="41"/>
      <c r="BF339" s="41"/>
      <c r="BG339" s="41"/>
      <c r="BH339" s="41"/>
      <c r="BI339" s="41"/>
    </row>
    <row r="340" spans="1:61" ht="15.75" customHeight="1">
      <c r="A340" s="39" t="str">
        <f t="shared" si="6"/>
        <v>PiècesFournitures d'atelier</v>
      </c>
      <c r="B340" s="906" t="s">
        <v>483</v>
      </c>
      <c r="C340" s="618"/>
      <c r="D340" s="625"/>
      <c r="E340" s="626"/>
      <c r="F340" s="618"/>
      <c r="G340" s="625"/>
      <c r="H340" s="639"/>
      <c r="I340" s="618"/>
      <c r="J340" s="625"/>
      <c r="K340" s="639"/>
      <c r="L340" s="618"/>
      <c r="M340" s="625"/>
      <c r="N340" s="639"/>
      <c r="O340" s="618"/>
      <c r="P340" s="625"/>
      <c r="Q340" s="639"/>
      <c r="R340" s="618"/>
      <c r="S340" s="625"/>
      <c r="T340" s="639"/>
      <c r="U340" s="618"/>
      <c r="V340" s="625"/>
      <c r="W340" s="639"/>
      <c r="X340" s="618"/>
      <c r="Y340" s="625"/>
      <c r="Z340" s="639"/>
      <c r="AA340" s="618"/>
      <c r="AB340" s="625"/>
      <c r="AC340" s="639"/>
      <c r="AD340" s="618"/>
      <c r="AE340" s="625"/>
      <c r="AF340" s="639"/>
      <c r="AG340" s="618"/>
      <c r="AH340" s="625"/>
      <c r="AI340" s="639"/>
      <c r="AJ340" s="618"/>
      <c r="AK340" s="625"/>
      <c r="AL340" s="639"/>
      <c r="AM340" s="618"/>
      <c r="AN340" s="625"/>
      <c r="AO340" s="639"/>
      <c r="AP340" s="41"/>
      <c r="AQ340" s="41"/>
      <c r="AR340" s="41"/>
      <c r="AS340" s="41"/>
      <c r="AT340" s="41"/>
      <c r="AU340" s="41"/>
      <c r="AV340" s="41"/>
      <c r="AW340" s="41"/>
      <c r="AX340" s="41"/>
      <c r="AY340" s="41"/>
      <c r="AZ340" s="41"/>
      <c r="BA340" s="41"/>
      <c r="BB340" s="41"/>
      <c r="BC340" s="41"/>
      <c r="BD340" s="41"/>
      <c r="BE340" s="41"/>
      <c r="BF340" s="41"/>
      <c r="BG340" s="41"/>
      <c r="BH340" s="41"/>
      <c r="BI340" s="41"/>
    </row>
    <row r="341" spans="1:61" ht="15.75" customHeight="1">
      <c r="A341" s="39" t="str">
        <f t="shared" ref="A341:A356" si="7">+$C$294&amp;B341</f>
        <v>PiècesFournitures autres</v>
      </c>
      <c r="B341" s="906" t="s">
        <v>131</v>
      </c>
      <c r="C341" s="618"/>
      <c r="D341" s="625"/>
      <c r="E341" s="626"/>
      <c r="F341" s="618"/>
      <c r="G341" s="625"/>
      <c r="H341" s="639"/>
      <c r="I341" s="618"/>
      <c r="J341" s="625"/>
      <c r="K341" s="639"/>
      <c r="L341" s="618"/>
      <c r="M341" s="625"/>
      <c r="N341" s="639"/>
      <c r="O341" s="618"/>
      <c r="P341" s="625"/>
      <c r="Q341" s="639"/>
      <c r="R341" s="618"/>
      <c r="S341" s="625"/>
      <c r="T341" s="639"/>
      <c r="U341" s="618"/>
      <c r="V341" s="625"/>
      <c r="W341" s="639"/>
      <c r="X341" s="618"/>
      <c r="Y341" s="625"/>
      <c r="Z341" s="639"/>
      <c r="AA341" s="618"/>
      <c r="AB341" s="625"/>
      <c r="AC341" s="639"/>
      <c r="AD341" s="618"/>
      <c r="AE341" s="625"/>
      <c r="AF341" s="639"/>
      <c r="AG341" s="618"/>
      <c r="AH341" s="625"/>
      <c r="AI341" s="639"/>
      <c r="AJ341" s="618"/>
      <c r="AK341" s="625"/>
      <c r="AL341" s="639"/>
      <c r="AM341" s="618"/>
      <c r="AN341" s="625"/>
      <c r="AO341" s="639"/>
      <c r="AP341" s="41"/>
      <c r="AQ341" s="41"/>
      <c r="AR341" s="41"/>
      <c r="AS341" s="41"/>
      <c r="AT341" s="41"/>
      <c r="AU341" s="41"/>
      <c r="AV341" s="41"/>
      <c r="AW341" s="41"/>
      <c r="AX341" s="41"/>
      <c r="AY341" s="41"/>
      <c r="AZ341" s="41"/>
      <c r="BA341" s="41"/>
      <c r="BB341" s="41"/>
      <c r="BC341" s="41"/>
      <c r="BD341" s="41"/>
      <c r="BE341" s="41"/>
      <c r="BF341" s="41"/>
      <c r="BG341" s="41"/>
      <c r="BH341" s="41"/>
      <c r="BI341" s="41"/>
    </row>
    <row r="342" spans="1:61" ht="15.75" customHeight="1">
      <c r="A342" s="39" t="str">
        <f t="shared" si="7"/>
        <v>PiècesUniformes</v>
      </c>
      <c r="B342" s="906" t="s">
        <v>132</v>
      </c>
      <c r="C342" s="618"/>
      <c r="D342" s="625"/>
      <c r="E342" s="626"/>
      <c r="F342" s="618"/>
      <c r="G342" s="625"/>
      <c r="H342" s="639"/>
      <c r="I342" s="618"/>
      <c r="J342" s="625"/>
      <c r="K342" s="639"/>
      <c r="L342" s="618"/>
      <c r="M342" s="625"/>
      <c r="N342" s="639"/>
      <c r="O342" s="618"/>
      <c r="P342" s="625"/>
      <c r="Q342" s="639"/>
      <c r="R342" s="618"/>
      <c r="S342" s="625"/>
      <c r="T342" s="639"/>
      <c r="U342" s="618"/>
      <c r="V342" s="625"/>
      <c r="W342" s="639"/>
      <c r="X342" s="618"/>
      <c r="Y342" s="625"/>
      <c r="Z342" s="639"/>
      <c r="AA342" s="618"/>
      <c r="AB342" s="625"/>
      <c r="AC342" s="639"/>
      <c r="AD342" s="618"/>
      <c r="AE342" s="625"/>
      <c r="AF342" s="639"/>
      <c r="AG342" s="618"/>
      <c r="AH342" s="625"/>
      <c r="AI342" s="639"/>
      <c r="AJ342" s="618"/>
      <c r="AK342" s="625"/>
      <c r="AL342" s="639"/>
      <c r="AM342" s="618"/>
      <c r="AN342" s="625"/>
      <c r="AO342" s="639"/>
      <c r="AP342" s="41"/>
      <c r="AQ342" s="41"/>
      <c r="AR342" s="41"/>
      <c r="AS342" s="41"/>
      <c r="AT342" s="41"/>
      <c r="AU342" s="41"/>
      <c r="AV342" s="41"/>
      <c r="AW342" s="41"/>
      <c r="AX342" s="41"/>
      <c r="AY342" s="41"/>
      <c r="AZ342" s="41"/>
      <c r="BA342" s="41"/>
      <c r="BB342" s="41"/>
      <c r="BC342" s="41"/>
      <c r="BD342" s="41"/>
      <c r="BE342" s="41"/>
      <c r="BF342" s="41"/>
      <c r="BG342" s="41"/>
      <c r="BH342" s="41"/>
      <c r="BI342" s="41"/>
    </row>
    <row r="343" spans="1:61" ht="15.75" customHeight="1">
      <c r="A343" s="39" t="str">
        <f t="shared" si="7"/>
        <v>PiècesPapeterie</v>
      </c>
      <c r="B343" s="906" t="s">
        <v>133</v>
      </c>
      <c r="C343" s="618"/>
      <c r="D343" s="625"/>
      <c r="E343" s="626"/>
      <c r="F343" s="618"/>
      <c r="G343" s="625"/>
      <c r="H343" s="639"/>
      <c r="I343" s="618"/>
      <c r="J343" s="625"/>
      <c r="K343" s="639"/>
      <c r="L343" s="618"/>
      <c r="M343" s="625"/>
      <c r="N343" s="639"/>
      <c r="O343" s="618"/>
      <c r="P343" s="625"/>
      <c r="Q343" s="639"/>
      <c r="R343" s="618"/>
      <c r="S343" s="625"/>
      <c r="T343" s="639"/>
      <c r="U343" s="618"/>
      <c r="V343" s="625"/>
      <c r="W343" s="639"/>
      <c r="X343" s="618"/>
      <c r="Y343" s="625"/>
      <c r="Z343" s="639"/>
      <c r="AA343" s="618"/>
      <c r="AB343" s="625"/>
      <c r="AC343" s="639"/>
      <c r="AD343" s="618"/>
      <c r="AE343" s="625"/>
      <c r="AF343" s="639"/>
      <c r="AG343" s="618"/>
      <c r="AH343" s="625"/>
      <c r="AI343" s="639"/>
      <c r="AJ343" s="618"/>
      <c r="AK343" s="625"/>
      <c r="AL343" s="639"/>
      <c r="AM343" s="618"/>
      <c r="AN343" s="625"/>
      <c r="AO343" s="639"/>
      <c r="AP343" s="41"/>
      <c r="AQ343" s="41"/>
      <c r="AR343" s="41"/>
      <c r="AS343" s="41"/>
      <c r="AT343" s="41"/>
      <c r="AU343" s="41"/>
      <c r="AV343" s="41"/>
      <c r="AW343" s="41"/>
      <c r="AX343" s="41"/>
      <c r="AY343" s="41"/>
      <c r="AZ343" s="41"/>
      <c r="BA343" s="41"/>
      <c r="BB343" s="41"/>
      <c r="BC343" s="41"/>
      <c r="BD343" s="41"/>
      <c r="BE343" s="41"/>
      <c r="BF343" s="41"/>
      <c r="BG343" s="41"/>
      <c r="BH343" s="41"/>
      <c r="BI343" s="41"/>
    </row>
    <row r="344" spans="1:61" ht="15.75" customHeight="1">
      <c r="A344" s="39" t="str">
        <f t="shared" si="7"/>
        <v>PiècesTéléphone</v>
      </c>
      <c r="B344" s="906" t="s">
        <v>134</v>
      </c>
      <c r="C344" s="618"/>
      <c r="D344" s="625"/>
      <c r="E344" s="626"/>
      <c r="F344" s="618"/>
      <c r="G344" s="625"/>
      <c r="H344" s="639"/>
      <c r="I344" s="618"/>
      <c r="J344" s="625"/>
      <c r="K344" s="639"/>
      <c r="L344" s="618"/>
      <c r="M344" s="625"/>
      <c r="N344" s="639"/>
      <c r="O344" s="618"/>
      <c r="P344" s="625"/>
      <c r="Q344" s="639"/>
      <c r="R344" s="618"/>
      <c r="S344" s="625"/>
      <c r="T344" s="639"/>
      <c r="U344" s="618"/>
      <c r="V344" s="625"/>
      <c r="W344" s="639"/>
      <c r="X344" s="618"/>
      <c r="Y344" s="625"/>
      <c r="Z344" s="639"/>
      <c r="AA344" s="618"/>
      <c r="AB344" s="625"/>
      <c r="AC344" s="639"/>
      <c r="AD344" s="618"/>
      <c r="AE344" s="625"/>
      <c r="AF344" s="639"/>
      <c r="AG344" s="618"/>
      <c r="AH344" s="625"/>
      <c r="AI344" s="639"/>
      <c r="AJ344" s="618"/>
      <c r="AK344" s="625"/>
      <c r="AL344" s="639"/>
      <c r="AM344" s="618"/>
      <c r="AN344" s="625"/>
      <c r="AO344" s="639"/>
      <c r="AP344" s="41"/>
      <c r="AQ344" s="41"/>
      <c r="AR344" s="41"/>
      <c r="AS344" s="41"/>
      <c r="AT344" s="41"/>
      <c r="AU344" s="41"/>
      <c r="AV344" s="41"/>
      <c r="AW344" s="41"/>
      <c r="AX344" s="41"/>
      <c r="AY344" s="41"/>
      <c r="AZ344" s="41"/>
      <c r="BA344" s="41"/>
      <c r="BB344" s="41"/>
      <c r="BC344" s="41"/>
      <c r="BD344" s="41"/>
      <c r="BE344" s="41"/>
      <c r="BF344" s="41"/>
      <c r="BG344" s="41"/>
      <c r="BH344" s="41"/>
      <c r="BI344" s="41"/>
    </row>
    <row r="345" spans="1:61" ht="15.75" customHeight="1">
      <c r="A345" s="39" t="str">
        <f t="shared" si="7"/>
        <v>PiècesFrais postaux</v>
      </c>
      <c r="B345" s="906" t="s">
        <v>135</v>
      </c>
      <c r="C345" s="618"/>
      <c r="D345" s="625"/>
      <c r="E345" s="626"/>
      <c r="F345" s="618"/>
      <c r="G345" s="625"/>
      <c r="H345" s="639"/>
      <c r="I345" s="618"/>
      <c r="J345" s="625"/>
      <c r="K345" s="639"/>
      <c r="L345" s="618"/>
      <c r="M345" s="625"/>
      <c r="N345" s="639"/>
      <c r="O345" s="618"/>
      <c r="P345" s="625"/>
      <c r="Q345" s="639"/>
      <c r="R345" s="618"/>
      <c r="S345" s="625"/>
      <c r="T345" s="639"/>
      <c r="U345" s="618"/>
      <c r="V345" s="625"/>
      <c r="W345" s="639"/>
      <c r="X345" s="618"/>
      <c r="Y345" s="625"/>
      <c r="Z345" s="639"/>
      <c r="AA345" s="618"/>
      <c r="AB345" s="625"/>
      <c r="AC345" s="639"/>
      <c r="AD345" s="618"/>
      <c r="AE345" s="625"/>
      <c r="AF345" s="639"/>
      <c r="AG345" s="618"/>
      <c r="AH345" s="625"/>
      <c r="AI345" s="639"/>
      <c r="AJ345" s="618"/>
      <c r="AK345" s="625"/>
      <c r="AL345" s="639"/>
      <c r="AM345" s="618"/>
      <c r="AN345" s="625"/>
      <c r="AO345" s="639"/>
      <c r="AP345" s="41"/>
      <c r="AQ345" s="41"/>
      <c r="AR345" s="41"/>
      <c r="AS345" s="41"/>
      <c r="AT345" s="41"/>
      <c r="AU345" s="41"/>
      <c r="AV345" s="41"/>
      <c r="AW345" s="41"/>
      <c r="AX345" s="41"/>
      <c r="AY345" s="41"/>
      <c r="AZ345" s="41"/>
      <c r="BA345" s="41"/>
      <c r="BB345" s="41"/>
      <c r="BC345" s="41"/>
      <c r="BD345" s="41"/>
      <c r="BE345" s="41"/>
      <c r="BF345" s="41"/>
      <c r="BG345" s="41"/>
      <c r="BH345" s="41"/>
      <c r="BI345" s="41"/>
    </row>
    <row r="346" spans="1:61" ht="15.75" customHeight="1">
      <c r="A346" s="39" t="str">
        <f t="shared" si="7"/>
        <v>PiècesDivers</v>
      </c>
      <c r="B346" s="906" t="s">
        <v>136</v>
      </c>
      <c r="C346" s="618"/>
      <c r="D346" s="625"/>
      <c r="E346" s="626"/>
      <c r="F346" s="618"/>
      <c r="G346" s="625"/>
      <c r="H346" s="639"/>
      <c r="I346" s="618"/>
      <c r="J346" s="625"/>
      <c r="K346" s="639"/>
      <c r="L346" s="618"/>
      <c r="M346" s="625"/>
      <c r="N346" s="639"/>
      <c r="O346" s="618"/>
      <c r="P346" s="625"/>
      <c r="Q346" s="639"/>
      <c r="R346" s="618"/>
      <c r="S346" s="625"/>
      <c r="T346" s="639"/>
      <c r="U346" s="618"/>
      <c r="V346" s="625"/>
      <c r="W346" s="639"/>
      <c r="X346" s="618"/>
      <c r="Y346" s="625"/>
      <c r="Z346" s="639"/>
      <c r="AA346" s="618"/>
      <c r="AB346" s="625"/>
      <c r="AC346" s="639"/>
      <c r="AD346" s="618"/>
      <c r="AE346" s="625"/>
      <c r="AF346" s="639"/>
      <c r="AG346" s="618"/>
      <c r="AH346" s="625"/>
      <c r="AI346" s="639"/>
      <c r="AJ346" s="618"/>
      <c r="AK346" s="625"/>
      <c r="AL346" s="639"/>
      <c r="AM346" s="618"/>
      <c r="AN346" s="625"/>
      <c r="AO346" s="639"/>
      <c r="AP346" s="41"/>
      <c r="AQ346" s="41"/>
      <c r="AR346" s="41"/>
      <c r="AS346" s="41"/>
      <c r="AT346" s="41"/>
      <c r="AU346" s="41"/>
      <c r="AV346" s="41"/>
      <c r="AW346" s="41"/>
      <c r="AX346" s="41"/>
      <c r="AY346" s="41"/>
      <c r="AZ346" s="41"/>
      <c r="BA346" s="41"/>
      <c r="BB346" s="41"/>
      <c r="BC346" s="41"/>
      <c r="BD346" s="41"/>
      <c r="BE346" s="41"/>
      <c r="BF346" s="41"/>
      <c r="BG346" s="41"/>
      <c r="BH346" s="41"/>
      <c r="BI346" s="41"/>
    </row>
    <row r="347" spans="1:61" ht="15.75" customHeight="1">
      <c r="A347" s="39" t="str">
        <f t="shared" si="7"/>
        <v>PiècesFormation</v>
      </c>
      <c r="B347" s="906" t="s">
        <v>137</v>
      </c>
      <c r="C347" s="618"/>
      <c r="D347" s="625"/>
      <c r="E347" s="626"/>
      <c r="F347" s="618"/>
      <c r="G347" s="625"/>
      <c r="H347" s="639"/>
      <c r="I347" s="618"/>
      <c r="J347" s="625"/>
      <c r="K347" s="639"/>
      <c r="L347" s="618"/>
      <c r="M347" s="625"/>
      <c r="N347" s="639"/>
      <c r="O347" s="618"/>
      <c r="P347" s="625"/>
      <c r="Q347" s="639"/>
      <c r="R347" s="618"/>
      <c r="S347" s="625"/>
      <c r="T347" s="639"/>
      <c r="U347" s="618"/>
      <c r="V347" s="625"/>
      <c r="W347" s="639"/>
      <c r="X347" s="618"/>
      <c r="Y347" s="625"/>
      <c r="Z347" s="639"/>
      <c r="AA347" s="618"/>
      <c r="AB347" s="625"/>
      <c r="AC347" s="639"/>
      <c r="AD347" s="618"/>
      <c r="AE347" s="625"/>
      <c r="AF347" s="639"/>
      <c r="AG347" s="618"/>
      <c r="AH347" s="625"/>
      <c r="AI347" s="639"/>
      <c r="AJ347" s="618"/>
      <c r="AK347" s="625"/>
      <c r="AL347" s="639"/>
      <c r="AM347" s="618"/>
      <c r="AN347" s="625"/>
      <c r="AO347" s="639"/>
      <c r="AP347" s="38"/>
      <c r="AQ347" s="38"/>
      <c r="AR347" s="38"/>
      <c r="AS347" s="38"/>
      <c r="AT347" s="38"/>
      <c r="AU347" s="38"/>
      <c r="AV347" s="38"/>
      <c r="AW347" s="38"/>
      <c r="AX347" s="38"/>
      <c r="AY347" s="38"/>
      <c r="AZ347" s="38"/>
      <c r="BA347" s="38"/>
      <c r="BB347" s="38"/>
      <c r="BC347" s="38"/>
      <c r="BD347" s="38"/>
      <c r="BE347" s="38"/>
      <c r="BF347" s="38"/>
      <c r="BG347" s="38"/>
      <c r="BH347" s="38"/>
      <c r="BI347" s="38"/>
    </row>
    <row r="348" spans="1:61" ht="15.75" customHeight="1">
      <c r="A348" s="39" t="str">
        <f t="shared" si="7"/>
        <v>PiècesFrais bancaires</v>
      </c>
      <c r="B348" s="906" t="s">
        <v>138</v>
      </c>
      <c r="C348" s="618"/>
      <c r="D348" s="625"/>
      <c r="E348" s="626"/>
      <c r="F348" s="618"/>
      <c r="G348" s="625"/>
      <c r="H348" s="639"/>
      <c r="I348" s="618"/>
      <c r="J348" s="625"/>
      <c r="K348" s="639"/>
      <c r="L348" s="618"/>
      <c r="M348" s="625"/>
      <c r="N348" s="639"/>
      <c r="O348" s="618"/>
      <c r="P348" s="625"/>
      <c r="Q348" s="639"/>
      <c r="R348" s="618"/>
      <c r="S348" s="625"/>
      <c r="T348" s="639"/>
      <c r="U348" s="618"/>
      <c r="V348" s="625"/>
      <c r="W348" s="639"/>
      <c r="X348" s="618"/>
      <c r="Y348" s="625"/>
      <c r="Z348" s="639"/>
      <c r="AA348" s="618"/>
      <c r="AB348" s="625"/>
      <c r="AC348" s="639"/>
      <c r="AD348" s="618"/>
      <c r="AE348" s="625"/>
      <c r="AF348" s="639"/>
      <c r="AG348" s="618"/>
      <c r="AH348" s="625"/>
      <c r="AI348" s="639"/>
      <c r="AJ348" s="618"/>
      <c r="AK348" s="625"/>
      <c r="AL348" s="639"/>
      <c r="AM348" s="618"/>
      <c r="AN348" s="625"/>
      <c r="AO348" s="639"/>
      <c r="AP348" s="38"/>
      <c r="AQ348" s="38"/>
      <c r="AR348" s="38"/>
      <c r="AS348" s="38"/>
      <c r="AT348" s="38"/>
      <c r="AU348" s="38"/>
      <c r="AV348" s="38"/>
      <c r="AW348" s="38"/>
      <c r="AX348" s="38"/>
      <c r="AY348" s="38"/>
      <c r="AZ348" s="38"/>
      <c r="BA348" s="38"/>
      <c r="BB348" s="38"/>
      <c r="BC348" s="38"/>
      <c r="BD348" s="38"/>
      <c r="BE348" s="38"/>
      <c r="BF348" s="38"/>
      <c r="BG348" s="38"/>
      <c r="BH348" s="38"/>
      <c r="BI348" s="38"/>
    </row>
    <row r="349" spans="1:61" ht="15.75" customHeight="1">
      <c r="A349" s="39" t="str">
        <f t="shared" si="7"/>
        <v>Pièces[...]</v>
      </c>
      <c r="B349" s="906" t="s">
        <v>55</v>
      </c>
      <c r="C349" s="618"/>
      <c r="D349" s="625"/>
      <c r="E349" s="626"/>
      <c r="F349" s="618"/>
      <c r="G349" s="625"/>
      <c r="H349" s="626"/>
      <c r="I349" s="618"/>
      <c r="J349" s="625"/>
      <c r="K349" s="626"/>
      <c r="L349" s="618"/>
      <c r="M349" s="625"/>
      <c r="N349" s="626"/>
      <c r="O349" s="618"/>
      <c r="P349" s="625"/>
      <c r="Q349" s="626"/>
      <c r="R349" s="618"/>
      <c r="S349" s="625"/>
      <c r="T349" s="626"/>
      <c r="U349" s="618"/>
      <c r="V349" s="625"/>
      <c r="W349" s="626"/>
      <c r="X349" s="618"/>
      <c r="Y349" s="625"/>
      <c r="Z349" s="626"/>
      <c r="AA349" s="618"/>
      <c r="AB349" s="625"/>
      <c r="AC349" s="626"/>
      <c r="AD349" s="618"/>
      <c r="AE349" s="625"/>
      <c r="AF349" s="626"/>
      <c r="AG349" s="618"/>
      <c r="AH349" s="625"/>
      <c r="AI349" s="626"/>
      <c r="AJ349" s="618"/>
      <c r="AK349" s="625"/>
      <c r="AL349" s="626"/>
      <c r="AM349" s="618"/>
      <c r="AN349" s="625"/>
      <c r="AO349" s="626"/>
      <c r="AP349" s="38"/>
      <c r="AQ349" s="38"/>
      <c r="AR349" s="38"/>
      <c r="AS349" s="38"/>
      <c r="AT349" s="38"/>
      <c r="AU349" s="38"/>
      <c r="AV349" s="38"/>
      <c r="AW349" s="38"/>
      <c r="AX349" s="38"/>
      <c r="AY349" s="38"/>
      <c r="AZ349" s="38"/>
      <c r="BA349" s="38"/>
      <c r="BB349" s="38"/>
      <c r="BC349" s="38"/>
      <c r="BD349" s="38"/>
      <c r="BE349" s="38"/>
      <c r="BF349" s="38"/>
      <c r="BG349" s="38"/>
      <c r="BH349" s="38"/>
      <c r="BI349" s="38"/>
    </row>
    <row r="350" spans="1:61" ht="15.75" customHeight="1">
      <c r="A350" s="39" t="str">
        <f t="shared" si="7"/>
        <v>Pièces[...]</v>
      </c>
      <c r="B350" s="906" t="s">
        <v>55</v>
      </c>
      <c r="C350" s="618"/>
      <c r="D350" s="625"/>
      <c r="E350" s="626"/>
      <c r="F350" s="618"/>
      <c r="G350" s="625"/>
      <c r="H350" s="626"/>
      <c r="I350" s="618"/>
      <c r="J350" s="625"/>
      <c r="K350" s="626"/>
      <c r="L350" s="618"/>
      <c r="M350" s="625"/>
      <c r="N350" s="626"/>
      <c r="O350" s="618"/>
      <c r="P350" s="625"/>
      <c r="Q350" s="626"/>
      <c r="R350" s="618"/>
      <c r="S350" s="625"/>
      <c r="T350" s="626"/>
      <c r="U350" s="618"/>
      <c r="V350" s="625"/>
      <c r="W350" s="626"/>
      <c r="X350" s="618"/>
      <c r="Y350" s="625"/>
      <c r="Z350" s="626"/>
      <c r="AA350" s="618"/>
      <c r="AB350" s="625"/>
      <c r="AC350" s="626"/>
      <c r="AD350" s="618"/>
      <c r="AE350" s="625"/>
      <c r="AF350" s="626"/>
      <c r="AG350" s="618"/>
      <c r="AH350" s="625"/>
      <c r="AI350" s="626"/>
      <c r="AJ350" s="618"/>
      <c r="AK350" s="625"/>
      <c r="AL350" s="626"/>
      <c r="AM350" s="618"/>
      <c r="AN350" s="625"/>
      <c r="AO350" s="626"/>
      <c r="AP350" s="41"/>
      <c r="AQ350" s="41"/>
      <c r="AR350" s="41"/>
      <c r="AS350" s="41"/>
      <c r="AT350" s="41"/>
      <c r="AU350" s="41"/>
      <c r="AV350" s="41"/>
      <c r="AW350" s="41"/>
      <c r="AX350" s="41"/>
      <c r="AY350" s="41"/>
      <c r="AZ350" s="41"/>
      <c r="BA350" s="41"/>
      <c r="BB350" s="41"/>
      <c r="BC350" s="41"/>
      <c r="BD350" s="41"/>
      <c r="BE350" s="41"/>
      <c r="BF350" s="41"/>
      <c r="BG350" s="41"/>
      <c r="BH350" s="41"/>
      <c r="BI350" s="41"/>
    </row>
    <row r="351" spans="1:61" ht="15.75" customHeight="1">
      <c r="A351" s="39" t="str">
        <f t="shared" si="7"/>
        <v>Pièces[...]</v>
      </c>
      <c r="B351" s="906" t="s">
        <v>55</v>
      </c>
      <c r="C351" s="618"/>
      <c r="D351" s="625"/>
      <c r="E351" s="626"/>
      <c r="F351" s="618"/>
      <c r="G351" s="625"/>
      <c r="H351" s="626"/>
      <c r="I351" s="618"/>
      <c r="J351" s="625"/>
      <c r="K351" s="626"/>
      <c r="L351" s="618"/>
      <c r="M351" s="625"/>
      <c r="N351" s="626"/>
      <c r="O351" s="618"/>
      <c r="P351" s="625"/>
      <c r="Q351" s="626"/>
      <c r="R351" s="618"/>
      <c r="S351" s="625"/>
      <c r="T351" s="626"/>
      <c r="U351" s="618"/>
      <c r="V351" s="625"/>
      <c r="W351" s="626"/>
      <c r="X351" s="618"/>
      <c r="Y351" s="625"/>
      <c r="Z351" s="626"/>
      <c r="AA351" s="618"/>
      <c r="AB351" s="625"/>
      <c r="AC351" s="626"/>
      <c r="AD351" s="618"/>
      <c r="AE351" s="625"/>
      <c r="AF351" s="626"/>
      <c r="AG351" s="618"/>
      <c r="AH351" s="625"/>
      <c r="AI351" s="626"/>
      <c r="AJ351" s="618"/>
      <c r="AK351" s="625"/>
      <c r="AL351" s="626"/>
      <c r="AM351" s="618"/>
      <c r="AN351" s="625"/>
      <c r="AO351" s="626"/>
      <c r="AP351" s="41"/>
      <c r="AQ351" s="41"/>
      <c r="AR351" s="41"/>
      <c r="AS351" s="41"/>
      <c r="AT351" s="41"/>
      <c r="AU351" s="41"/>
      <c r="AV351" s="41"/>
      <c r="AW351" s="41"/>
      <c r="AX351" s="41"/>
      <c r="AY351" s="41"/>
      <c r="AZ351" s="41"/>
      <c r="BA351" s="41"/>
      <c r="BB351" s="41"/>
      <c r="BC351" s="41"/>
      <c r="BD351" s="41"/>
      <c r="BE351" s="41"/>
      <c r="BF351" s="41"/>
      <c r="BG351" s="41"/>
      <c r="BH351" s="41"/>
      <c r="BI351" s="41"/>
    </row>
    <row r="352" spans="1:61" ht="15.75" customHeight="1">
      <c r="A352" s="39" t="str">
        <f t="shared" si="7"/>
        <v>PiècesTOTAL SEMI-FIXES</v>
      </c>
      <c r="B352" s="902" t="s">
        <v>139</v>
      </c>
      <c r="C352" s="903"/>
      <c r="D352" s="904"/>
      <c r="E352" s="905"/>
      <c r="F352" s="903"/>
      <c r="G352" s="904"/>
      <c r="H352" s="905"/>
      <c r="I352" s="903"/>
      <c r="J352" s="904"/>
      <c r="K352" s="905"/>
      <c r="L352" s="903"/>
      <c r="M352" s="904"/>
      <c r="N352" s="905"/>
      <c r="O352" s="903"/>
      <c r="P352" s="904"/>
      <c r="Q352" s="905"/>
      <c r="R352" s="903"/>
      <c r="S352" s="904"/>
      <c r="T352" s="905"/>
      <c r="U352" s="903"/>
      <c r="V352" s="904"/>
      <c r="W352" s="905"/>
      <c r="X352" s="903"/>
      <c r="Y352" s="904"/>
      <c r="Z352" s="905"/>
      <c r="AA352" s="903"/>
      <c r="AB352" s="904"/>
      <c r="AC352" s="905"/>
      <c r="AD352" s="903"/>
      <c r="AE352" s="904"/>
      <c r="AF352" s="905"/>
      <c r="AG352" s="903"/>
      <c r="AH352" s="904"/>
      <c r="AI352" s="905"/>
      <c r="AJ352" s="903"/>
      <c r="AK352" s="904"/>
      <c r="AL352" s="905"/>
      <c r="AM352" s="903"/>
      <c r="AN352" s="904"/>
      <c r="AO352" s="905"/>
      <c r="AP352" s="38"/>
      <c r="AQ352" s="38"/>
      <c r="AR352" s="38"/>
      <c r="AS352" s="38"/>
      <c r="AT352" s="38"/>
      <c r="AU352" s="38"/>
      <c r="AV352" s="38"/>
      <c r="AW352" s="38"/>
      <c r="AX352" s="38"/>
      <c r="AY352" s="38"/>
      <c r="AZ352" s="38"/>
      <c r="BA352" s="38"/>
      <c r="BB352" s="38"/>
      <c r="BC352" s="38"/>
      <c r="BD352" s="38"/>
      <c r="BE352" s="38"/>
      <c r="BF352" s="38"/>
      <c r="BG352" s="38"/>
      <c r="BH352" s="38"/>
      <c r="BI352" s="38"/>
    </row>
    <row r="353" spans="1:61" ht="15.75" customHeight="1">
      <c r="A353" s="39" t="str">
        <f t="shared" si="7"/>
        <v>Pièces</v>
      </c>
      <c r="B353" s="644"/>
      <c r="C353" s="644"/>
      <c r="D353" s="645"/>
      <c r="E353" s="642"/>
      <c r="F353" s="644"/>
      <c r="G353" s="645"/>
      <c r="H353" s="642"/>
      <c r="I353" s="644"/>
      <c r="J353" s="645"/>
      <c r="K353" s="642"/>
      <c r="L353" s="644"/>
      <c r="M353" s="645"/>
      <c r="N353" s="642"/>
      <c r="O353" s="644"/>
      <c r="P353" s="645"/>
      <c r="Q353" s="642"/>
      <c r="R353" s="644"/>
      <c r="S353" s="645"/>
      <c r="T353" s="642"/>
      <c r="U353" s="644"/>
      <c r="V353" s="645"/>
      <c r="W353" s="642"/>
      <c r="X353" s="644"/>
      <c r="Y353" s="645"/>
      <c r="Z353" s="642"/>
      <c r="AA353" s="644"/>
      <c r="AB353" s="645"/>
      <c r="AC353" s="642"/>
      <c r="AD353" s="644"/>
      <c r="AE353" s="645"/>
      <c r="AF353" s="642"/>
      <c r="AG353" s="644"/>
      <c r="AH353" s="645"/>
      <c r="AI353" s="642"/>
      <c r="AJ353" s="644"/>
      <c r="AK353" s="645"/>
      <c r="AL353" s="642"/>
      <c r="AM353" s="644"/>
      <c r="AN353" s="645"/>
      <c r="AO353" s="642"/>
      <c r="AP353" s="38"/>
      <c r="AQ353" s="38"/>
      <c r="AR353" s="38"/>
      <c r="AS353" s="38"/>
      <c r="AT353" s="38"/>
      <c r="AU353" s="38"/>
      <c r="AV353" s="38"/>
      <c r="AW353" s="38"/>
      <c r="AX353" s="38"/>
      <c r="AY353" s="38"/>
      <c r="AZ353" s="38"/>
      <c r="BA353" s="38"/>
      <c r="BB353" s="38"/>
      <c r="BC353" s="38"/>
      <c r="BD353" s="38"/>
      <c r="BE353" s="38"/>
      <c r="BF353" s="38"/>
      <c r="BG353" s="38"/>
      <c r="BH353" s="38"/>
      <c r="BI353" s="38"/>
    </row>
    <row r="354" spans="1:61" ht="15.75" customHeight="1">
      <c r="A354" s="39" t="str">
        <f t="shared" si="7"/>
        <v>PiècesTOTAL DES DÉPENSES</v>
      </c>
      <c r="B354" s="912" t="s">
        <v>140</v>
      </c>
      <c r="C354" s="903"/>
      <c r="D354" s="925"/>
      <c r="E354" s="913"/>
      <c r="F354" s="903"/>
      <c r="G354" s="925"/>
      <c r="H354" s="913"/>
      <c r="I354" s="903"/>
      <c r="J354" s="925"/>
      <c r="K354" s="913"/>
      <c r="L354" s="903"/>
      <c r="M354" s="925"/>
      <c r="N354" s="913"/>
      <c r="O354" s="903"/>
      <c r="P354" s="925"/>
      <c r="Q354" s="913"/>
      <c r="R354" s="903"/>
      <c r="S354" s="925"/>
      <c r="T354" s="913"/>
      <c r="U354" s="903"/>
      <c r="V354" s="925"/>
      <c r="W354" s="913"/>
      <c r="X354" s="903"/>
      <c r="Y354" s="925"/>
      <c r="Z354" s="913"/>
      <c r="AA354" s="903"/>
      <c r="AB354" s="925"/>
      <c r="AC354" s="913"/>
      <c r="AD354" s="903"/>
      <c r="AE354" s="925"/>
      <c r="AF354" s="913"/>
      <c r="AG354" s="903"/>
      <c r="AH354" s="925"/>
      <c r="AI354" s="913"/>
      <c r="AJ354" s="903"/>
      <c r="AK354" s="925"/>
      <c r="AL354" s="913"/>
      <c r="AM354" s="903"/>
      <c r="AN354" s="925"/>
      <c r="AO354" s="913"/>
      <c r="AP354" s="38"/>
      <c r="AQ354" s="38"/>
      <c r="AR354" s="38"/>
      <c r="AS354" s="38"/>
      <c r="AT354" s="38"/>
      <c r="AU354" s="38"/>
      <c r="AV354" s="38"/>
      <c r="AW354" s="38"/>
      <c r="AX354" s="38"/>
      <c r="AY354" s="38"/>
      <c r="AZ354" s="38"/>
      <c r="BA354" s="38"/>
      <c r="BB354" s="38"/>
      <c r="BC354" s="38"/>
      <c r="BD354" s="38"/>
      <c r="BE354" s="38"/>
      <c r="BF354" s="38"/>
      <c r="BG354" s="38"/>
      <c r="BH354" s="38"/>
      <c r="BI354" s="38"/>
    </row>
    <row r="355" spans="1:61" ht="15.75" customHeight="1">
      <c r="A355" s="39" t="str">
        <f t="shared" si="7"/>
        <v>Pièces</v>
      </c>
      <c r="B355" s="618"/>
      <c r="C355" s="618"/>
      <c r="D355" s="625"/>
      <c r="E355" s="626"/>
      <c r="F355" s="618"/>
      <c r="G355" s="625"/>
      <c r="H355" s="626"/>
      <c r="I355" s="618"/>
      <c r="J355" s="625"/>
      <c r="K355" s="626"/>
      <c r="L355" s="618"/>
      <c r="M355" s="625"/>
      <c r="N355" s="626"/>
      <c r="O355" s="618"/>
      <c r="P355" s="625"/>
      <c r="Q355" s="626"/>
      <c r="R355" s="618"/>
      <c r="S355" s="625"/>
      <c r="T355" s="626"/>
      <c r="U355" s="618"/>
      <c r="V355" s="625"/>
      <c r="W355" s="626"/>
      <c r="X355" s="618"/>
      <c r="Y355" s="625"/>
      <c r="Z355" s="626"/>
      <c r="AA355" s="618"/>
      <c r="AB355" s="625"/>
      <c r="AC355" s="626"/>
      <c r="AD355" s="618"/>
      <c r="AE355" s="625"/>
      <c r="AF355" s="626"/>
      <c r="AG355" s="618"/>
      <c r="AH355" s="625"/>
      <c r="AI355" s="626"/>
      <c r="AJ355" s="618"/>
      <c r="AK355" s="625"/>
      <c r="AL355" s="626"/>
      <c r="AM355" s="618"/>
      <c r="AN355" s="625"/>
      <c r="AO355" s="626"/>
      <c r="AP355" s="38"/>
      <c r="AQ355" s="38"/>
      <c r="AR355" s="38"/>
      <c r="AS355" s="38"/>
      <c r="AT355" s="38"/>
      <c r="AU355" s="38"/>
      <c r="AV355" s="38"/>
      <c r="AW355" s="38"/>
      <c r="AX355" s="38"/>
      <c r="AY355" s="38"/>
      <c r="AZ355" s="38"/>
      <c r="BA355" s="38"/>
      <c r="BB355" s="38"/>
      <c r="BC355" s="38"/>
      <c r="BD355" s="38"/>
      <c r="BE355" s="38"/>
      <c r="BF355" s="38"/>
      <c r="BG355" s="38"/>
      <c r="BH355" s="38"/>
      <c r="BI355" s="38"/>
    </row>
    <row r="356" spans="1:61" ht="15.75" customHeight="1">
      <c r="A356" s="39" t="str">
        <f t="shared" si="7"/>
        <v>PiècesPROFIT DÉPARTEMENTAL</v>
      </c>
      <c r="B356" s="916" t="s">
        <v>147</v>
      </c>
      <c r="C356" s="916"/>
      <c r="D356" s="954"/>
      <c r="E356" s="919"/>
      <c r="F356" s="916"/>
      <c r="G356" s="927"/>
      <c r="H356" s="919"/>
      <c r="I356" s="916"/>
      <c r="J356" s="927"/>
      <c r="K356" s="919"/>
      <c r="L356" s="916"/>
      <c r="M356" s="927"/>
      <c r="N356" s="919"/>
      <c r="O356" s="916"/>
      <c r="P356" s="927"/>
      <c r="Q356" s="919"/>
      <c r="R356" s="916"/>
      <c r="S356" s="927"/>
      <c r="T356" s="919"/>
      <c r="U356" s="916"/>
      <c r="V356" s="927"/>
      <c r="W356" s="919"/>
      <c r="X356" s="916"/>
      <c r="Y356" s="927"/>
      <c r="Z356" s="919"/>
      <c r="AA356" s="916"/>
      <c r="AB356" s="927"/>
      <c r="AC356" s="919"/>
      <c r="AD356" s="916"/>
      <c r="AE356" s="927"/>
      <c r="AF356" s="919"/>
      <c r="AG356" s="916"/>
      <c r="AH356" s="927"/>
      <c r="AI356" s="919"/>
      <c r="AJ356" s="916"/>
      <c r="AK356" s="927"/>
      <c r="AL356" s="919"/>
      <c r="AM356" s="916"/>
      <c r="AN356" s="927"/>
      <c r="AO356" s="919"/>
      <c r="AP356" s="38"/>
      <c r="AQ356" s="38"/>
      <c r="AR356" s="38"/>
      <c r="AS356" s="38"/>
      <c r="AT356" s="38"/>
      <c r="AU356" s="38"/>
      <c r="AV356" s="38"/>
      <c r="AW356" s="38"/>
      <c r="AX356" s="38"/>
      <c r="AY356" s="38"/>
      <c r="AZ356" s="38"/>
      <c r="BA356" s="38"/>
      <c r="BB356" s="38"/>
      <c r="BC356" s="38"/>
      <c r="BD356" s="38"/>
      <c r="BE356" s="38"/>
      <c r="BF356" s="38"/>
      <c r="BG356" s="38"/>
      <c r="BH356" s="38"/>
      <c r="BI356" s="38"/>
    </row>
    <row r="357" spans="1:61" ht="15.75" customHeight="1">
      <c r="A357" s="39"/>
      <c r="B357" s="666"/>
      <c r="C357" s="666"/>
      <c r="D357" s="666"/>
      <c r="E357" s="702"/>
      <c r="F357" s="666"/>
      <c r="G357" s="666"/>
      <c r="H357" s="702"/>
      <c r="I357" s="666"/>
      <c r="J357" s="666"/>
      <c r="K357" s="702"/>
      <c r="L357" s="666"/>
      <c r="M357" s="666"/>
      <c r="N357" s="702"/>
      <c r="O357" s="666"/>
      <c r="P357" s="666"/>
      <c r="Q357" s="702"/>
      <c r="R357" s="666"/>
      <c r="S357" s="666"/>
      <c r="T357" s="702"/>
      <c r="U357" s="666"/>
      <c r="V357" s="666"/>
      <c r="W357" s="702"/>
      <c r="X357" s="666"/>
      <c r="Y357" s="666"/>
      <c r="Z357" s="702"/>
      <c r="AA357" s="666"/>
      <c r="AB357" s="666"/>
      <c r="AC357" s="702"/>
      <c r="AD357" s="666"/>
      <c r="AE357" s="666"/>
      <c r="AF357" s="702"/>
      <c r="AG357" s="666"/>
      <c r="AH357" s="666"/>
      <c r="AI357" s="702"/>
      <c r="AJ357" s="666"/>
      <c r="AK357" s="666"/>
      <c r="AL357" s="702"/>
      <c r="AM357" s="666"/>
      <c r="AN357" s="666"/>
      <c r="AO357" s="702"/>
      <c r="AP357" s="38"/>
      <c r="AQ357" s="38"/>
      <c r="AR357" s="38"/>
      <c r="AS357" s="38"/>
      <c r="AT357" s="38"/>
      <c r="AU357" s="38"/>
      <c r="AV357" s="38"/>
      <c r="AW357" s="38"/>
      <c r="AX357" s="38"/>
      <c r="AY357" s="38"/>
      <c r="AZ357" s="38"/>
      <c r="BA357" s="38"/>
      <c r="BB357" s="38"/>
      <c r="BC357" s="38"/>
      <c r="BD357" s="38"/>
      <c r="BE357" s="38"/>
      <c r="BF357" s="38"/>
      <c r="BG357" s="38"/>
      <c r="BH357" s="38"/>
      <c r="BI357" s="38"/>
    </row>
    <row r="358" spans="1:61" ht="15.75" customHeight="1">
      <c r="A358" s="39"/>
      <c r="B358" s="666"/>
      <c r="C358" s="666"/>
      <c r="D358" s="666"/>
      <c r="E358" s="702"/>
      <c r="F358" s="666"/>
      <c r="G358" s="666"/>
      <c r="H358" s="702"/>
      <c r="I358" s="666"/>
      <c r="J358" s="666"/>
      <c r="K358" s="702"/>
      <c r="L358" s="666"/>
      <c r="M358" s="666"/>
      <c r="N358" s="702"/>
      <c r="O358" s="666"/>
      <c r="P358" s="666"/>
      <c r="Q358" s="702"/>
      <c r="R358" s="666"/>
      <c r="S358" s="666"/>
      <c r="T358" s="702"/>
      <c r="U358" s="666"/>
      <c r="V358" s="666"/>
      <c r="W358" s="702"/>
      <c r="X358" s="666"/>
      <c r="Y358" s="666"/>
      <c r="Z358" s="702"/>
      <c r="AA358" s="666"/>
      <c r="AB358" s="666"/>
      <c r="AC358" s="702"/>
      <c r="AD358" s="666"/>
      <c r="AE358" s="666"/>
      <c r="AF358" s="702"/>
      <c r="AG358" s="666"/>
      <c r="AH358" s="666"/>
      <c r="AI358" s="702"/>
      <c r="AJ358" s="666"/>
      <c r="AK358" s="666"/>
      <c r="AL358" s="702"/>
      <c r="AM358" s="666"/>
      <c r="AN358" s="666"/>
      <c r="AO358" s="702"/>
      <c r="AP358" s="38"/>
      <c r="AQ358" s="38"/>
      <c r="AR358" s="38"/>
      <c r="AS358" s="38"/>
      <c r="AT358" s="38"/>
      <c r="AU358" s="38"/>
      <c r="AV358" s="38"/>
      <c r="AW358" s="38"/>
      <c r="AX358" s="38"/>
      <c r="AY358" s="38"/>
      <c r="AZ358" s="38"/>
      <c r="BA358" s="38"/>
      <c r="BB358" s="38"/>
      <c r="BC358" s="38"/>
      <c r="BD358" s="38"/>
      <c r="BE358" s="38"/>
      <c r="BF358" s="38"/>
      <c r="BG358" s="38"/>
      <c r="BH358" s="38"/>
      <c r="BI358" s="38"/>
    </row>
    <row r="359" spans="1:61" ht="15.75" customHeight="1">
      <c r="A359" s="39"/>
      <c r="B359" s="921" t="str">
        <f>+B294</f>
        <v>Budget 2025</v>
      </c>
      <c r="C359" s="658" t="s">
        <v>192</v>
      </c>
      <c r="D359" s="658"/>
      <c r="E359" s="658"/>
      <c r="F359" s="658"/>
      <c r="G359" s="658"/>
      <c r="H359" s="658"/>
      <c r="I359" s="658"/>
      <c r="J359" s="658"/>
      <c r="K359" s="658"/>
      <c r="L359" s="658"/>
      <c r="M359" s="658"/>
      <c r="N359" s="658"/>
      <c r="O359" s="658"/>
      <c r="P359" s="658"/>
      <c r="Q359" s="658"/>
      <c r="R359" s="658"/>
      <c r="S359" s="658"/>
      <c r="T359" s="658"/>
      <c r="U359" s="658"/>
      <c r="V359" s="658"/>
      <c r="W359" s="658"/>
      <c r="X359" s="658"/>
      <c r="Y359" s="658"/>
      <c r="Z359" s="658"/>
      <c r="AA359" s="658"/>
      <c r="AB359" s="658"/>
      <c r="AC359" s="658"/>
      <c r="AD359" s="658"/>
      <c r="AE359" s="658"/>
      <c r="AF359" s="658"/>
      <c r="AG359" s="658"/>
      <c r="AH359" s="658"/>
      <c r="AI359" s="658"/>
      <c r="AJ359" s="658"/>
      <c r="AK359" s="658"/>
      <c r="AL359" s="658"/>
      <c r="AM359" s="658"/>
      <c r="AN359" s="658"/>
      <c r="AO359" s="658"/>
      <c r="AP359" s="38"/>
      <c r="AQ359" s="38"/>
      <c r="AR359" s="38"/>
      <c r="AS359" s="38"/>
      <c r="AT359" s="38"/>
      <c r="AU359" s="38"/>
      <c r="AV359" s="38"/>
      <c r="AW359" s="38"/>
      <c r="AX359" s="38"/>
      <c r="AY359" s="38"/>
      <c r="AZ359" s="38"/>
      <c r="BA359" s="38"/>
      <c r="BB359" s="38"/>
      <c r="BC359" s="38"/>
      <c r="BD359" s="38"/>
      <c r="BE359" s="38"/>
      <c r="BF359" s="38"/>
      <c r="BG359" s="38"/>
      <c r="BH359" s="38"/>
      <c r="BI359" s="38"/>
    </row>
    <row r="360" spans="1:61" ht="15.75" customHeight="1">
      <c r="A360" s="39"/>
      <c r="B360" s="922"/>
      <c r="C360" s="657"/>
      <c r="D360" s="657"/>
      <c r="E360" s="657"/>
      <c r="F360" s="657"/>
      <c r="G360" s="657"/>
      <c r="H360" s="657"/>
      <c r="I360" s="657"/>
      <c r="J360" s="657"/>
      <c r="K360" s="657"/>
      <c r="L360" s="657"/>
      <c r="M360" s="657"/>
      <c r="N360" s="657"/>
      <c r="O360" s="657"/>
      <c r="P360" s="657"/>
      <c r="Q360" s="657"/>
      <c r="R360" s="657"/>
      <c r="S360" s="657"/>
      <c r="T360" s="657"/>
      <c r="U360" s="657"/>
      <c r="V360" s="657"/>
      <c r="W360" s="657"/>
      <c r="X360" s="657"/>
      <c r="Y360" s="657"/>
      <c r="Z360" s="657"/>
      <c r="AA360" s="657"/>
      <c r="AB360" s="657"/>
      <c r="AC360" s="657"/>
      <c r="AD360" s="657"/>
      <c r="AE360" s="657"/>
      <c r="AF360" s="657"/>
      <c r="AG360" s="657"/>
      <c r="AH360" s="657"/>
      <c r="AI360" s="657"/>
      <c r="AJ360" s="657"/>
      <c r="AK360" s="657"/>
      <c r="AL360" s="657"/>
      <c r="AM360" s="657"/>
      <c r="AN360" s="657"/>
      <c r="AO360" s="657"/>
      <c r="AP360" s="38"/>
      <c r="AQ360" s="38"/>
      <c r="AR360" s="38"/>
      <c r="AS360" s="38"/>
      <c r="AT360" s="38"/>
      <c r="AU360" s="38"/>
      <c r="AV360" s="38"/>
      <c r="AW360" s="38"/>
      <c r="AX360" s="38"/>
      <c r="AY360" s="38"/>
      <c r="AZ360" s="38"/>
      <c r="BA360" s="38"/>
      <c r="BB360" s="38"/>
      <c r="BC360" s="38"/>
      <c r="BD360" s="38"/>
      <c r="BE360" s="38"/>
      <c r="BF360" s="38"/>
      <c r="BG360" s="38"/>
      <c r="BH360" s="38"/>
      <c r="BI360" s="38"/>
    </row>
    <row r="361" spans="1:61" ht="15.75" customHeight="1">
      <c r="A361" s="39"/>
      <c r="B361" s="785" t="s">
        <v>2</v>
      </c>
      <c r="C361" s="1043"/>
      <c r="D361" s="1044"/>
      <c r="E361" s="1045"/>
      <c r="F361" s="603"/>
      <c r="G361" s="604"/>
      <c r="H361" s="605"/>
      <c r="I361" s="603"/>
      <c r="J361" s="604"/>
      <c r="K361" s="605"/>
      <c r="L361" s="603"/>
      <c r="M361" s="604"/>
      <c r="N361" s="605"/>
      <c r="O361" s="603"/>
      <c r="P361" s="604"/>
      <c r="Q361" s="605"/>
      <c r="R361" s="603"/>
      <c r="S361" s="604"/>
      <c r="T361" s="605"/>
      <c r="U361" s="603"/>
      <c r="V361" s="604"/>
      <c r="W361" s="605"/>
      <c r="X361" s="603"/>
      <c r="Y361" s="604"/>
      <c r="Z361" s="605"/>
      <c r="AA361" s="603"/>
      <c r="AB361" s="604"/>
      <c r="AC361" s="605"/>
      <c r="AD361" s="603"/>
      <c r="AE361" s="604"/>
      <c r="AF361" s="605"/>
      <c r="AG361" s="603"/>
      <c r="AH361" s="604"/>
      <c r="AI361" s="605"/>
      <c r="AJ361" s="603"/>
      <c r="AK361" s="604"/>
      <c r="AL361" s="605"/>
      <c r="AM361" s="603"/>
      <c r="AN361" s="604"/>
      <c r="AO361" s="605"/>
      <c r="AP361" s="38"/>
      <c r="AQ361" s="38"/>
      <c r="AR361" s="38"/>
      <c r="AS361" s="38"/>
      <c r="AT361" s="38"/>
      <c r="AU361" s="38"/>
      <c r="AV361" s="38"/>
      <c r="AW361" s="38"/>
      <c r="AX361" s="38"/>
      <c r="AY361" s="38"/>
      <c r="AZ361" s="38"/>
      <c r="BA361" s="38"/>
      <c r="BB361" s="38"/>
      <c r="BC361" s="38"/>
      <c r="BD361" s="38"/>
      <c r="BE361" s="38"/>
      <c r="BF361" s="38"/>
      <c r="BG361" s="38"/>
      <c r="BH361" s="38"/>
      <c r="BI361" s="38"/>
    </row>
    <row r="362" spans="1:61" ht="15.75" customHeight="1">
      <c r="A362" s="39"/>
      <c r="B362" s="618"/>
      <c r="C362" s="659"/>
      <c r="D362" s="636"/>
      <c r="E362" s="660"/>
      <c r="F362" s="659"/>
      <c r="G362" s="636"/>
      <c r="H362" s="660"/>
      <c r="I362" s="659"/>
      <c r="J362" s="636"/>
      <c r="K362" s="660"/>
      <c r="L362" s="659"/>
      <c r="M362" s="636"/>
      <c r="N362" s="660"/>
      <c r="O362" s="659"/>
      <c r="P362" s="636"/>
      <c r="Q362" s="660"/>
      <c r="R362" s="659"/>
      <c r="S362" s="636"/>
      <c r="T362" s="660"/>
      <c r="U362" s="659"/>
      <c r="V362" s="636"/>
      <c r="W362" s="660"/>
      <c r="X362" s="659"/>
      <c r="Y362" s="636"/>
      <c r="Z362" s="660"/>
      <c r="AA362" s="659"/>
      <c r="AB362" s="636"/>
      <c r="AC362" s="660"/>
      <c r="AD362" s="659"/>
      <c r="AE362" s="636"/>
      <c r="AF362" s="660"/>
      <c r="AG362" s="659"/>
      <c r="AH362" s="636"/>
      <c r="AI362" s="660"/>
      <c r="AJ362" s="659"/>
      <c r="AK362" s="636"/>
      <c r="AL362" s="660"/>
      <c r="AM362" s="659"/>
      <c r="AN362" s="636"/>
      <c r="AO362" s="660"/>
      <c r="AP362" s="38"/>
      <c r="AQ362" s="38"/>
      <c r="AR362" s="38"/>
      <c r="AS362" s="38"/>
      <c r="AT362" s="38"/>
      <c r="AU362" s="38"/>
      <c r="AV362" s="38"/>
      <c r="AW362" s="38"/>
      <c r="AX362" s="38"/>
      <c r="AY362" s="38"/>
      <c r="AZ362" s="38"/>
      <c r="BA362" s="38"/>
      <c r="BB362" s="38"/>
      <c r="BC362" s="38"/>
      <c r="BD362" s="38"/>
      <c r="BE362" s="38"/>
      <c r="BF362" s="38"/>
      <c r="BG362" s="38"/>
      <c r="BH362" s="38"/>
      <c r="BI362" s="38"/>
    </row>
    <row r="363" spans="1:61" ht="15.75" customHeight="1">
      <c r="A363" s="39" t="str">
        <f t="shared" ref="A363:A402" si="8">+$C$359&amp;B363</f>
        <v>BoutiqueBoutique</v>
      </c>
      <c r="B363" s="900" t="s">
        <v>192</v>
      </c>
      <c r="C363" s="627"/>
      <c r="D363" s="699"/>
      <c r="E363" s="629"/>
      <c r="F363" s="627"/>
      <c r="G363" s="699"/>
      <c r="H363" s="629"/>
      <c r="I363" s="627"/>
      <c r="J363" s="699"/>
      <c r="K363" s="629"/>
      <c r="L363" s="627"/>
      <c r="M363" s="699"/>
      <c r="N363" s="629"/>
      <c r="O363" s="627"/>
      <c r="P363" s="699"/>
      <c r="Q363" s="629"/>
      <c r="R363" s="627"/>
      <c r="S363" s="699"/>
      <c r="T363" s="629"/>
      <c r="U363" s="627"/>
      <c r="V363" s="699"/>
      <c r="W363" s="629"/>
      <c r="X363" s="627"/>
      <c r="Y363" s="699"/>
      <c r="Z363" s="629"/>
      <c r="AA363" s="627"/>
      <c r="AB363" s="699"/>
      <c r="AC363" s="629"/>
      <c r="AD363" s="627"/>
      <c r="AE363" s="699"/>
      <c r="AF363" s="629"/>
      <c r="AG363" s="627"/>
      <c r="AH363" s="699"/>
      <c r="AI363" s="629"/>
      <c r="AJ363" s="627"/>
      <c r="AK363" s="699"/>
      <c r="AL363" s="629"/>
      <c r="AM363" s="627"/>
      <c r="AN363" s="699"/>
      <c r="AO363" s="629"/>
      <c r="AP363" s="38"/>
      <c r="AQ363" s="38"/>
      <c r="AR363" s="38"/>
      <c r="AS363" s="38"/>
      <c r="AT363" s="38"/>
      <c r="AU363" s="38"/>
      <c r="AV363" s="38"/>
      <c r="AW363" s="38"/>
      <c r="AX363" s="38"/>
      <c r="AY363" s="38"/>
      <c r="AZ363" s="38"/>
      <c r="BA363" s="38"/>
      <c r="BB363" s="38"/>
      <c r="BC363" s="38"/>
      <c r="BD363" s="38"/>
      <c r="BE363" s="38"/>
      <c r="BF363" s="38"/>
      <c r="BG363" s="38"/>
      <c r="BH363" s="38"/>
      <c r="BI363" s="38"/>
    </row>
    <row r="364" spans="1:61" ht="15.75" customHeight="1">
      <c r="A364" s="39" t="str">
        <f t="shared" si="8"/>
        <v>Boutique</v>
      </c>
      <c r="B364" s="950"/>
      <c r="C364" s="951"/>
      <c r="D364" s="952"/>
      <c r="E364" s="953"/>
      <c r="F364" s="951"/>
      <c r="G364" s="952"/>
      <c r="H364" s="953"/>
      <c r="I364" s="951"/>
      <c r="J364" s="952"/>
      <c r="K364" s="953"/>
      <c r="L364" s="951"/>
      <c r="M364" s="952"/>
      <c r="N364" s="953"/>
      <c r="O364" s="951"/>
      <c r="P364" s="952"/>
      <c r="Q364" s="953"/>
      <c r="R364" s="951"/>
      <c r="S364" s="952"/>
      <c r="T364" s="953"/>
      <c r="U364" s="951"/>
      <c r="V364" s="952"/>
      <c r="W364" s="953"/>
      <c r="X364" s="951"/>
      <c r="Y364" s="952"/>
      <c r="Z364" s="953"/>
      <c r="AA364" s="951"/>
      <c r="AB364" s="952"/>
      <c r="AC364" s="953"/>
      <c r="AD364" s="951"/>
      <c r="AE364" s="952"/>
      <c r="AF364" s="953"/>
      <c r="AG364" s="951"/>
      <c r="AH364" s="952"/>
      <c r="AI364" s="953"/>
      <c r="AJ364" s="951"/>
      <c r="AK364" s="952"/>
      <c r="AL364" s="953"/>
      <c r="AM364" s="951"/>
      <c r="AN364" s="952"/>
      <c r="AO364" s="953"/>
      <c r="AP364" s="38"/>
      <c r="AQ364" s="38"/>
      <c r="AR364" s="38"/>
      <c r="AS364" s="38"/>
      <c r="AT364" s="38"/>
      <c r="AU364" s="38"/>
      <c r="AV364" s="38"/>
      <c r="AW364" s="38"/>
      <c r="AX364" s="38"/>
      <c r="AY364" s="38"/>
      <c r="AZ364" s="38"/>
      <c r="BA364" s="38"/>
      <c r="BB364" s="38"/>
      <c r="BC364" s="38"/>
      <c r="BD364" s="38"/>
      <c r="BE364" s="38"/>
      <c r="BF364" s="38"/>
      <c r="BG364" s="38"/>
      <c r="BH364" s="38"/>
      <c r="BI364" s="38"/>
    </row>
    <row r="365" spans="1:61" ht="15.75" customHeight="1">
      <c r="A365" s="39" t="str">
        <f t="shared" si="8"/>
        <v>BoutiqueTotal Dépt. Boutique</v>
      </c>
      <c r="B365" s="633" t="s">
        <v>193</v>
      </c>
      <c r="C365" s="700"/>
      <c r="D365" s="701"/>
      <c r="E365" s="654"/>
      <c r="F365" s="700"/>
      <c r="G365" s="701"/>
      <c r="H365" s="654"/>
      <c r="I365" s="700"/>
      <c r="J365" s="701"/>
      <c r="K365" s="654"/>
      <c r="L365" s="700"/>
      <c r="M365" s="701"/>
      <c r="N365" s="654"/>
      <c r="O365" s="700"/>
      <c r="P365" s="701"/>
      <c r="Q365" s="654"/>
      <c r="R365" s="700"/>
      <c r="S365" s="701"/>
      <c r="T365" s="654"/>
      <c r="U365" s="700"/>
      <c r="V365" s="701"/>
      <c r="W365" s="654"/>
      <c r="X365" s="700"/>
      <c r="Y365" s="701"/>
      <c r="Z365" s="654"/>
      <c r="AA365" s="700"/>
      <c r="AB365" s="701"/>
      <c r="AC365" s="654"/>
      <c r="AD365" s="700"/>
      <c r="AE365" s="701"/>
      <c r="AF365" s="654"/>
      <c r="AG365" s="700"/>
      <c r="AH365" s="701"/>
      <c r="AI365" s="654"/>
      <c r="AJ365" s="700"/>
      <c r="AK365" s="701"/>
      <c r="AL365" s="654"/>
      <c r="AM365" s="700"/>
      <c r="AN365" s="701"/>
      <c r="AO365" s="654"/>
      <c r="AP365" s="38"/>
      <c r="AQ365" s="38"/>
      <c r="AR365" s="38"/>
      <c r="AS365" s="38"/>
      <c r="AT365" s="38"/>
      <c r="AU365" s="38"/>
      <c r="AV365" s="38"/>
      <c r="AW365" s="38"/>
      <c r="AX365" s="38"/>
      <c r="AY365" s="38"/>
      <c r="AZ365" s="38"/>
      <c r="BA365" s="38"/>
      <c r="BB365" s="38"/>
      <c r="BC365" s="38"/>
      <c r="BD365" s="38"/>
      <c r="BE365" s="38"/>
      <c r="BF365" s="38"/>
      <c r="BG365" s="38"/>
      <c r="BH365" s="38"/>
      <c r="BI365" s="38"/>
    </row>
    <row r="366" spans="1:61" ht="15.75" customHeight="1">
      <c r="A366" s="39" t="str">
        <f t="shared" si="8"/>
        <v>Boutique</v>
      </c>
      <c r="B366" s="901"/>
      <c r="C366" s="618"/>
      <c r="D366" s="625"/>
      <c r="E366" s="619"/>
      <c r="F366" s="618"/>
      <c r="G366" s="625"/>
      <c r="H366" s="619"/>
      <c r="I366" s="618"/>
      <c r="J366" s="625"/>
      <c r="K366" s="619"/>
      <c r="L366" s="618"/>
      <c r="M366" s="625"/>
      <c r="N366" s="619"/>
      <c r="O366" s="618"/>
      <c r="P366" s="625"/>
      <c r="Q366" s="619"/>
      <c r="R366" s="618"/>
      <c r="S366" s="625"/>
      <c r="T366" s="619"/>
      <c r="U366" s="618"/>
      <c r="V366" s="625"/>
      <c r="W366" s="619"/>
      <c r="X366" s="618"/>
      <c r="Y366" s="625"/>
      <c r="Z366" s="619"/>
      <c r="AA366" s="618"/>
      <c r="AB366" s="625"/>
      <c r="AC366" s="619"/>
      <c r="AD366" s="618"/>
      <c r="AE366" s="625"/>
      <c r="AF366" s="619"/>
      <c r="AG366" s="618"/>
      <c r="AH366" s="625"/>
      <c r="AI366" s="619"/>
      <c r="AJ366" s="618"/>
      <c r="AK366" s="625"/>
      <c r="AL366" s="619"/>
      <c r="AM366" s="618"/>
      <c r="AN366" s="625"/>
      <c r="AO366" s="619"/>
      <c r="AP366" s="38"/>
      <c r="AQ366" s="38"/>
      <c r="AR366" s="38"/>
      <c r="AS366" s="38"/>
      <c r="AT366" s="38"/>
      <c r="AU366" s="38"/>
      <c r="AV366" s="38"/>
      <c r="AW366" s="38"/>
      <c r="AX366" s="38"/>
      <c r="AY366" s="38"/>
      <c r="AZ366" s="38"/>
      <c r="BA366" s="38"/>
      <c r="BB366" s="38"/>
      <c r="BC366" s="38"/>
      <c r="BD366" s="38"/>
      <c r="BE366" s="38"/>
      <c r="BF366" s="38"/>
      <c r="BG366" s="38"/>
      <c r="BH366" s="38"/>
      <c r="BI366" s="38"/>
    </row>
    <row r="367" spans="1:61" ht="15.75" customHeight="1">
      <c r="A367" s="39" t="str">
        <f t="shared" si="8"/>
        <v>BoutiqueDEPENSES</v>
      </c>
      <c r="B367" s="901" t="s">
        <v>106</v>
      </c>
      <c r="C367" s="618"/>
      <c r="D367" s="625"/>
      <c r="E367" s="619"/>
      <c r="F367" s="618"/>
      <c r="G367" s="625"/>
      <c r="H367" s="619"/>
      <c r="I367" s="618"/>
      <c r="J367" s="625"/>
      <c r="K367" s="619"/>
      <c r="L367" s="618"/>
      <c r="M367" s="625"/>
      <c r="N367" s="619"/>
      <c r="O367" s="618"/>
      <c r="P367" s="625"/>
      <c r="Q367" s="619"/>
      <c r="R367" s="618"/>
      <c r="S367" s="625"/>
      <c r="T367" s="619"/>
      <c r="U367" s="618"/>
      <c r="V367" s="625"/>
      <c r="W367" s="619"/>
      <c r="X367" s="618"/>
      <c r="Y367" s="625"/>
      <c r="Z367" s="619"/>
      <c r="AA367" s="618"/>
      <c r="AB367" s="625"/>
      <c r="AC367" s="619"/>
      <c r="AD367" s="618"/>
      <c r="AE367" s="625"/>
      <c r="AF367" s="619"/>
      <c r="AG367" s="618"/>
      <c r="AH367" s="625"/>
      <c r="AI367" s="619"/>
      <c r="AJ367" s="618"/>
      <c r="AK367" s="625"/>
      <c r="AL367" s="619"/>
      <c r="AM367" s="618"/>
      <c r="AN367" s="625"/>
      <c r="AO367" s="619"/>
      <c r="AP367" s="38"/>
      <c r="AQ367" s="38"/>
      <c r="AR367" s="38"/>
      <c r="AS367" s="38"/>
      <c r="AT367" s="38"/>
      <c r="AU367" s="38"/>
      <c r="AV367" s="38"/>
      <c r="AW367" s="38"/>
      <c r="AX367" s="38"/>
      <c r="AY367" s="38"/>
      <c r="AZ367" s="38"/>
      <c r="BA367" s="38"/>
      <c r="BB367" s="38"/>
      <c r="BC367" s="38"/>
      <c r="BD367" s="38"/>
      <c r="BE367" s="38"/>
      <c r="BF367" s="38"/>
      <c r="BG367" s="38"/>
      <c r="BH367" s="38"/>
      <c r="BI367" s="38"/>
    </row>
    <row r="368" spans="1:61" ht="15.75" customHeight="1">
      <c r="A368" s="39" t="str">
        <f t="shared" si="8"/>
        <v>BoutiqueSalaires cadres</v>
      </c>
      <c r="B368" s="906" t="s">
        <v>116</v>
      </c>
      <c r="C368" s="618"/>
      <c r="D368" s="625"/>
      <c r="E368" s="626"/>
      <c r="F368" s="618"/>
      <c r="G368" s="625"/>
      <c r="H368" s="639"/>
      <c r="I368" s="618"/>
      <c r="J368" s="625"/>
      <c r="K368" s="639"/>
      <c r="L368" s="618"/>
      <c r="M368" s="625"/>
      <c r="N368" s="639"/>
      <c r="O368" s="618"/>
      <c r="P368" s="625"/>
      <c r="Q368" s="639"/>
      <c r="R368" s="618"/>
      <c r="S368" s="625"/>
      <c r="T368" s="639"/>
      <c r="U368" s="618"/>
      <c r="V368" s="625"/>
      <c r="W368" s="639"/>
      <c r="X368" s="618"/>
      <c r="Y368" s="625"/>
      <c r="Z368" s="639"/>
      <c r="AA368" s="618"/>
      <c r="AB368" s="625"/>
      <c r="AC368" s="639"/>
      <c r="AD368" s="618"/>
      <c r="AE368" s="625"/>
      <c r="AF368" s="639"/>
      <c r="AG368" s="618"/>
      <c r="AH368" s="625"/>
      <c r="AI368" s="639"/>
      <c r="AJ368" s="618"/>
      <c r="AK368" s="625"/>
      <c r="AL368" s="639"/>
      <c r="AM368" s="618"/>
      <c r="AN368" s="625"/>
      <c r="AO368" s="639"/>
      <c r="AP368" s="38"/>
      <c r="AQ368" s="38"/>
      <c r="AR368" s="38"/>
      <c r="AS368" s="38"/>
      <c r="AT368" s="38"/>
      <c r="AU368" s="38"/>
      <c r="AV368" s="38"/>
      <c r="AW368" s="38"/>
      <c r="AX368" s="38"/>
      <c r="AY368" s="38"/>
      <c r="AZ368" s="38"/>
      <c r="BA368" s="38"/>
      <c r="BB368" s="38"/>
      <c r="BC368" s="38"/>
      <c r="BD368" s="38"/>
      <c r="BE368" s="38"/>
      <c r="BF368" s="38"/>
      <c r="BG368" s="38"/>
      <c r="BH368" s="38"/>
      <c r="BI368" s="38"/>
    </row>
    <row r="369" spans="1:61" ht="15.75" customHeight="1">
      <c r="A369" s="39" t="str">
        <f t="shared" si="8"/>
        <v>BoutiqueSalaires commis</v>
      </c>
      <c r="B369" s="907" t="s">
        <v>117</v>
      </c>
      <c r="C369" s="618"/>
      <c r="D369" s="625"/>
      <c r="E369" s="626"/>
      <c r="F369" s="618"/>
      <c r="G369" s="625"/>
      <c r="H369" s="639"/>
      <c r="I369" s="618"/>
      <c r="J369" s="625"/>
      <c r="K369" s="639"/>
      <c r="L369" s="618"/>
      <c r="M369" s="625"/>
      <c r="N369" s="639"/>
      <c r="O369" s="618"/>
      <c r="P369" s="625"/>
      <c r="Q369" s="639"/>
      <c r="R369" s="618"/>
      <c r="S369" s="625"/>
      <c r="T369" s="639"/>
      <c r="U369" s="618"/>
      <c r="V369" s="625"/>
      <c r="W369" s="639"/>
      <c r="X369" s="618"/>
      <c r="Y369" s="625"/>
      <c r="Z369" s="639"/>
      <c r="AA369" s="618"/>
      <c r="AB369" s="625"/>
      <c r="AC369" s="639"/>
      <c r="AD369" s="618"/>
      <c r="AE369" s="625"/>
      <c r="AF369" s="639"/>
      <c r="AG369" s="618"/>
      <c r="AH369" s="625"/>
      <c r="AI369" s="639"/>
      <c r="AJ369" s="618"/>
      <c r="AK369" s="625"/>
      <c r="AL369" s="639"/>
      <c r="AM369" s="618"/>
      <c r="AN369" s="625"/>
      <c r="AO369" s="639"/>
      <c r="AP369" s="38"/>
      <c r="AQ369" s="38"/>
      <c r="AR369" s="38"/>
      <c r="AS369" s="38"/>
      <c r="AT369" s="38"/>
      <c r="AU369" s="38"/>
      <c r="AV369" s="38"/>
      <c r="AW369" s="38"/>
      <c r="AX369" s="38"/>
      <c r="AY369" s="38"/>
      <c r="AZ369" s="38"/>
      <c r="BA369" s="38"/>
      <c r="BB369" s="38"/>
      <c r="BC369" s="38"/>
      <c r="BD369" s="38"/>
      <c r="BE369" s="38"/>
      <c r="BF369" s="38"/>
      <c r="BG369" s="38"/>
      <c r="BH369" s="38"/>
      <c r="BI369" s="38"/>
    </row>
    <row r="370" spans="1:61" ht="15.75" customHeight="1">
      <c r="A370" s="39" t="str">
        <f t="shared" si="8"/>
        <v>BoutiqueSalaires autres</v>
      </c>
      <c r="B370" s="906" t="s">
        <v>118</v>
      </c>
      <c r="C370" s="890"/>
      <c r="D370" s="908"/>
      <c r="E370" s="909"/>
      <c r="F370" s="890"/>
      <c r="G370" s="908"/>
      <c r="H370" s="910"/>
      <c r="I370" s="890"/>
      <c r="J370" s="908"/>
      <c r="K370" s="910"/>
      <c r="L370" s="890"/>
      <c r="M370" s="908"/>
      <c r="N370" s="910"/>
      <c r="O370" s="890"/>
      <c r="P370" s="908"/>
      <c r="Q370" s="910"/>
      <c r="R370" s="890"/>
      <c r="S370" s="908"/>
      <c r="T370" s="910"/>
      <c r="U370" s="890"/>
      <c r="V370" s="908"/>
      <c r="W370" s="910"/>
      <c r="X370" s="890"/>
      <c r="Y370" s="908"/>
      <c r="Z370" s="910"/>
      <c r="AA370" s="890"/>
      <c r="AB370" s="908"/>
      <c r="AC370" s="910"/>
      <c r="AD370" s="890"/>
      <c r="AE370" s="908"/>
      <c r="AF370" s="910"/>
      <c r="AG370" s="890"/>
      <c r="AH370" s="908"/>
      <c r="AI370" s="910"/>
      <c r="AJ370" s="890"/>
      <c r="AK370" s="908"/>
      <c r="AL370" s="910"/>
      <c r="AM370" s="890"/>
      <c r="AN370" s="908"/>
      <c r="AO370" s="910"/>
      <c r="AP370" s="38"/>
      <c r="AQ370" s="38"/>
      <c r="AR370" s="38"/>
      <c r="AS370" s="38"/>
      <c r="AT370" s="38"/>
      <c r="AU370" s="38"/>
      <c r="AV370" s="38"/>
      <c r="AW370" s="38"/>
      <c r="AX370" s="38"/>
      <c r="AY370" s="38"/>
      <c r="AZ370" s="38"/>
      <c r="BA370" s="38"/>
      <c r="BB370" s="38"/>
      <c r="BC370" s="38"/>
      <c r="BD370" s="38"/>
      <c r="BE370" s="38"/>
      <c r="BF370" s="38"/>
      <c r="BG370" s="38"/>
      <c r="BH370" s="38"/>
      <c r="BI370" s="38"/>
    </row>
    <row r="371" spans="1:61" ht="15.75" customHeight="1">
      <c r="A371" s="39" t="str">
        <f t="shared" si="8"/>
        <v>BoutiqueSalaires spécialistes</v>
      </c>
      <c r="B371" s="906" t="s">
        <v>119</v>
      </c>
      <c r="C371" s="618"/>
      <c r="D371" s="625"/>
      <c r="E371" s="626"/>
      <c r="F371" s="618"/>
      <c r="G371" s="625"/>
      <c r="H371" s="639"/>
      <c r="I371" s="618"/>
      <c r="J371" s="625"/>
      <c r="K371" s="639"/>
      <c r="L371" s="618"/>
      <c r="M371" s="625"/>
      <c r="N371" s="639"/>
      <c r="O371" s="618"/>
      <c r="P371" s="625"/>
      <c r="Q371" s="639"/>
      <c r="R371" s="618"/>
      <c r="S371" s="625"/>
      <c r="T371" s="639"/>
      <c r="U371" s="618"/>
      <c r="V371" s="625"/>
      <c r="W371" s="639"/>
      <c r="X371" s="618"/>
      <c r="Y371" s="625"/>
      <c r="Z371" s="639"/>
      <c r="AA371" s="618"/>
      <c r="AB371" s="625"/>
      <c r="AC371" s="639"/>
      <c r="AD371" s="618"/>
      <c r="AE371" s="625"/>
      <c r="AF371" s="639"/>
      <c r="AG371" s="618"/>
      <c r="AH371" s="625"/>
      <c r="AI371" s="639"/>
      <c r="AJ371" s="618"/>
      <c r="AK371" s="625"/>
      <c r="AL371" s="639"/>
      <c r="AM371" s="618"/>
      <c r="AN371" s="625"/>
      <c r="AO371" s="639"/>
      <c r="AP371" s="38"/>
      <c r="AQ371" s="38"/>
      <c r="AR371" s="38"/>
      <c r="AS371" s="38"/>
      <c r="AT371" s="38"/>
      <c r="AU371" s="38"/>
      <c r="AV371" s="38"/>
      <c r="AW371" s="38"/>
      <c r="AX371" s="38"/>
      <c r="AY371" s="38"/>
      <c r="AZ371" s="38"/>
      <c r="BA371" s="38"/>
      <c r="BB371" s="38"/>
      <c r="BC371" s="38"/>
      <c r="BD371" s="38"/>
      <c r="BE371" s="38"/>
      <c r="BF371" s="38"/>
      <c r="BG371" s="38"/>
      <c r="BH371" s="38"/>
      <c r="BI371" s="38"/>
    </row>
    <row r="372" spans="1:61" ht="15.75" customHeight="1">
      <c r="A372" s="39" t="str">
        <f t="shared" si="8"/>
        <v>Boutique[...]</v>
      </c>
      <c r="B372" s="618" t="s">
        <v>55</v>
      </c>
      <c r="C372" s="618"/>
      <c r="D372" s="625"/>
      <c r="E372" s="626"/>
      <c r="F372" s="618"/>
      <c r="G372" s="625"/>
      <c r="H372" s="639"/>
      <c r="I372" s="618"/>
      <c r="J372" s="625"/>
      <c r="K372" s="639"/>
      <c r="L372" s="618"/>
      <c r="M372" s="625"/>
      <c r="N372" s="639"/>
      <c r="O372" s="618"/>
      <c r="P372" s="625"/>
      <c r="Q372" s="639"/>
      <c r="R372" s="618"/>
      <c r="S372" s="625"/>
      <c r="T372" s="639"/>
      <c r="U372" s="618"/>
      <c r="V372" s="625"/>
      <c r="W372" s="639"/>
      <c r="X372" s="618"/>
      <c r="Y372" s="625"/>
      <c r="Z372" s="639"/>
      <c r="AA372" s="618"/>
      <c r="AB372" s="625"/>
      <c r="AC372" s="639"/>
      <c r="AD372" s="618"/>
      <c r="AE372" s="625"/>
      <c r="AF372" s="639"/>
      <c r="AG372" s="618"/>
      <c r="AH372" s="625"/>
      <c r="AI372" s="639"/>
      <c r="AJ372" s="618"/>
      <c r="AK372" s="625"/>
      <c r="AL372" s="639"/>
      <c r="AM372" s="618"/>
      <c r="AN372" s="625"/>
      <c r="AO372" s="639"/>
      <c r="AP372" s="38"/>
      <c r="AQ372" s="38"/>
      <c r="AR372" s="38"/>
      <c r="AS372" s="38"/>
      <c r="AT372" s="38"/>
      <c r="AU372" s="38"/>
      <c r="AV372" s="38"/>
      <c r="AW372" s="38"/>
      <c r="AX372" s="38"/>
      <c r="AY372" s="38"/>
      <c r="AZ372" s="38"/>
      <c r="BA372" s="38"/>
      <c r="BB372" s="38"/>
      <c r="BC372" s="38"/>
      <c r="BD372" s="38"/>
      <c r="BE372" s="38"/>
      <c r="BF372" s="38"/>
      <c r="BG372" s="38"/>
      <c r="BH372" s="38"/>
      <c r="BI372" s="38"/>
    </row>
    <row r="373" spans="1:61" ht="15.75" customHeight="1">
      <c r="A373" s="39" t="str">
        <f t="shared" si="8"/>
        <v>Boutique[...]</v>
      </c>
      <c r="B373" s="618" t="s">
        <v>55</v>
      </c>
      <c r="C373" s="618"/>
      <c r="D373" s="625"/>
      <c r="E373" s="626"/>
      <c r="F373" s="618"/>
      <c r="G373" s="625"/>
      <c r="H373" s="639"/>
      <c r="I373" s="618"/>
      <c r="J373" s="625"/>
      <c r="K373" s="639"/>
      <c r="L373" s="618"/>
      <c r="M373" s="625"/>
      <c r="N373" s="639"/>
      <c r="O373" s="618"/>
      <c r="P373" s="625"/>
      <c r="Q373" s="639"/>
      <c r="R373" s="618"/>
      <c r="S373" s="625"/>
      <c r="T373" s="639"/>
      <c r="U373" s="618"/>
      <c r="V373" s="625"/>
      <c r="W373" s="639"/>
      <c r="X373" s="618"/>
      <c r="Y373" s="625"/>
      <c r="Z373" s="639"/>
      <c r="AA373" s="618"/>
      <c r="AB373" s="625"/>
      <c r="AC373" s="639"/>
      <c r="AD373" s="618"/>
      <c r="AE373" s="625"/>
      <c r="AF373" s="639"/>
      <c r="AG373" s="618"/>
      <c r="AH373" s="625"/>
      <c r="AI373" s="639"/>
      <c r="AJ373" s="618"/>
      <c r="AK373" s="625"/>
      <c r="AL373" s="639"/>
      <c r="AM373" s="618"/>
      <c r="AN373" s="625"/>
      <c r="AO373" s="639"/>
      <c r="AP373" s="38"/>
      <c r="AQ373" s="38"/>
      <c r="AR373" s="38"/>
      <c r="AS373" s="38"/>
      <c r="AT373" s="38"/>
      <c r="AU373" s="38"/>
      <c r="AV373" s="38"/>
      <c r="AW373" s="38"/>
      <c r="AX373" s="38"/>
      <c r="AY373" s="38"/>
      <c r="AZ373" s="38"/>
      <c r="BA373" s="38"/>
      <c r="BB373" s="38"/>
      <c r="BC373" s="38"/>
      <c r="BD373" s="38"/>
      <c r="BE373" s="38"/>
      <c r="BF373" s="38"/>
      <c r="BG373" s="38"/>
      <c r="BH373" s="38"/>
      <c r="BI373" s="38"/>
    </row>
    <row r="374" spans="1:61" ht="15.75" customHeight="1">
      <c r="A374" s="39" t="str">
        <f t="shared" si="8"/>
        <v>Boutique[...]</v>
      </c>
      <c r="B374" s="618" t="s">
        <v>55</v>
      </c>
      <c r="C374" s="618"/>
      <c r="D374" s="625"/>
      <c r="E374" s="626"/>
      <c r="F374" s="618"/>
      <c r="G374" s="625"/>
      <c r="H374" s="639"/>
      <c r="I374" s="618"/>
      <c r="J374" s="625"/>
      <c r="K374" s="639"/>
      <c r="L374" s="618"/>
      <c r="M374" s="625"/>
      <c r="N374" s="639"/>
      <c r="O374" s="618"/>
      <c r="P374" s="625"/>
      <c r="Q374" s="639"/>
      <c r="R374" s="618"/>
      <c r="S374" s="625"/>
      <c r="T374" s="639"/>
      <c r="U374" s="618"/>
      <c r="V374" s="625"/>
      <c r="W374" s="639"/>
      <c r="X374" s="618"/>
      <c r="Y374" s="625"/>
      <c r="Z374" s="639"/>
      <c r="AA374" s="618"/>
      <c r="AB374" s="625"/>
      <c r="AC374" s="639"/>
      <c r="AD374" s="618"/>
      <c r="AE374" s="625"/>
      <c r="AF374" s="639"/>
      <c r="AG374" s="618"/>
      <c r="AH374" s="625"/>
      <c r="AI374" s="639"/>
      <c r="AJ374" s="618"/>
      <c r="AK374" s="625"/>
      <c r="AL374" s="639"/>
      <c r="AM374" s="618"/>
      <c r="AN374" s="625"/>
      <c r="AO374" s="639"/>
      <c r="AP374" s="38"/>
      <c r="AQ374" s="38"/>
      <c r="AR374" s="38"/>
      <c r="AS374" s="38"/>
      <c r="AT374" s="38"/>
      <c r="AU374" s="38"/>
      <c r="AV374" s="38"/>
      <c r="AW374" s="38"/>
      <c r="AX374" s="38"/>
      <c r="AY374" s="38"/>
      <c r="AZ374" s="38"/>
      <c r="BA374" s="38"/>
      <c r="BB374" s="38"/>
      <c r="BC374" s="38"/>
      <c r="BD374" s="38"/>
      <c r="BE374" s="38"/>
      <c r="BF374" s="38"/>
      <c r="BG374" s="38"/>
      <c r="BH374" s="38"/>
      <c r="BI374" s="38"/>
    </row>
    <row r="375" spans="1:61" ht="15.75" customHeight="1">
      <c r="A375" s="39" t="str">
        <f t="shared" si="8"/>
        <v>BoutiqueSalaires en absences</v>
      </c>
      <c r="B375" s="907" t="s">
        <v>120</v>
      </c>
      <c r="C375" s="618"/>
      <c r="D375" s="625"/>
      <c r="E375" s="626"/>
      <c r="F375" s="618"/>
      <c r="G375" s="625"/>
      <c r="H375" s="639"/>
      <c r="I375" s="618"/>
      <c r="J375" s="625"/>
      <c r="K375" s="639"/>
      <c r="L375" s="618"/>
      <c r="M375" s="625"/>
      <c r="N375" s="639"/>
      <c r="O375" s="618"/>
      <c r="P375" s="625"/>
      <c r="Q375" s="639"/>
      <c r="R375" s="618"/>
      <c r="S375" s="625"/>
      <c r="T375" s="639"/>
      <c r="U375" s="618"/>
      <c r="V375" s="625"/>
      <c r="W375" s="639"/>
      <c r="X375" s="618"/>
      <c r="Y375" s="625"/>
      <c r="Z375" s="639"/>
      <c r="AA375" s="618"/>
      <c r="AB375" s="625"/>
      <c r="AC375" s="639"/>
      <c r="AD375" s="618"/>
      <c r="AE375" s="625"/>
      <c r="AF375" s="639"/>
      <c r="AG375" s="618"/>
      <c r="AH375" s="625"/>
      <c r="AI375" s="639"/>
      <c r="AJ375" s="618"/>
      <c r="AK375" s="625"/>
      <c r="AL375" s="639"/>
      <c r="AM375" s="618"/>
      <c r="AN375" s="625"/>
      <c r="AO375" s="639"/>
      <c r="AP375" s="38"/>
      <c r="AQ375" s="38"/>
      <c r="AR375" s="38"/>
      <c r="AS375" s="38"/>
      <c r="AT375" s="38"/>
      <c r="AU375" s="38"/>
      <c r="AV375" s="38"/>
      <c r="AW375" s="38"/>
      <c r="AX375" s="38"/>
      <c r="AY375" s="38"/>
      <c r="AZ375" s="38"/>
      <c r="BA375" s="38"/>
      <c r="BB375" s="38"/>
      <c r="BC375" s="38"/>
      <c r="BD375" s="38"/>
      <c r="BE375" s="38"/>
      <c r="BF375" s="38"/>
      <c r="BG375" s="38"/>
      <c r="BH375" s="38"/>
      <c r="BI375" s="38"/>
    </row>
    <row r="376" spans="1:61" ht="15.75" customHeight="1">
      <c r="A376" s="39" t="str">
        <f t="shared" si="8"/>
        <v>BoutiqueDéduction à la source</v>
      </c>
      <c r="B376" s="906" t="s">
        <v>121</v>
      </c>
      <c r="C376" s="890"/>
      <c r="D376" s="908"/>
      <c r="E376" s="909"/>
      <c r="F376" s="890"/>
      <c r="G376" s="908"/>
      <c r="H376" s="910"/>
      <c r="I376" s="890"/>
      <c r="J376" s="908"/>
      <c r="K376" s="910"/>
      <c r="L376" s="890"/>
      <c r="M376" s="908"/>
      <c r="N376" s="910"/>
      <c r="O376" s="890"/>
      <c r="P376" s="908"/>
      <c r="Q376" s="910"/>
      <c r="R376" s="890"/>
      <c r="S376" s="908"/>
      <c r="T376" s="910"/>
      <c r="U376" s="890"/>
      <c r="V376" s="908"/>
      <c r="W376" s="910"/>
      <c r="X376" s="890"/>
      <c r="Y376" s="908"/>
      <c r="Z376" s="910"/>
      <c r="AA376" s="890"/>
      <c r="AB376" s="908"/>
      <c r="AC376" s="910"/>
      <c r="AD376" s="890"/>
      <c r="AE376" s="908"/>
      <c r="AF376" s="910"/>
      <c r="AG376" s="890"/>
      <c r="AH376" s="908"/>
      <c r="AI376" s="910"/>
      <c r="AJ376" s="890"/>
      <c r="AK376" s="908"/>
      <c r="AL376" s="910"/>
      <c r="AM376" s="890"/>
      <c r="AN376" s="908"/>
      <c r="AO376" s="910"/>
      <c r="AP376" s="38"/>
      <c r="AQ376" s="38"/>
      <c r="AR376" s="38"/>
      <c r="AS376" s="38"/>
      <c r="AT376" s="38"/>
      <c r="AU376" s="38"/>
      <c r="AV376" s="38"/>
      <c r="AW376" s="38"/>
      <c r="AX376" s="38"/>
      <c r="AY376" s="38"/>
      <c r="AZ376" s="38"/>
      <c r="BA376" s="38"/>
      <c r="BB376" s="38"/>
      <c r="BC376" s="38"/>
      <c r="BD376" s="38"/>
      <c r="BE376" s="38"/>
      <c r="BF376" s="38"/>
      <c r="BG376" s="38"/>
      <c r="BH376" s="38"/>
      <c r="BI376" s="38"/>
    </row>
    <row r="377" spans="1:61" ht="15.75" customHeight="1">
      <c r="A377" s="39" t="str">
        <f t="shared" si="8"/>
        <v>BoutiqueBénéfices marginaux</v>
      </c>
      <c r="B377" s="911" t="s">
        <v>122</v>
      </c>
      <c r="C377" s="618"/>
      <c r="D377" s="625"/>
      <c r="E377" s="626"/>
      <c r="F377" s="618"/>
      <c r="G377" s="625"/>
      <c r="H377" s="639"/>
      <c r="I377" s="618"/>
      <c r="J377" s="625"/>
      <c r="K377" s="639"/>
      <c r="L377" s="618"/>
      <c r="M377" s="625"/>
      <c r="N377" s="639"/>
      <c r="O377" s="618"/>
      <c r="P377" s="625"/>
      <c r="Q377" s="639"/>
      <c r="R377" s="618"/>
      <c r="S377" s="625"/>
      <c r="T377" s="639"/>
      <c r="U377" s="618"/>
      <c r="V377" s="625"/>
      <c r="W377" s="639"/>
      <c r="X377" s="618"/>
      <c r="Y377" s="625"/>
      <c r="Z377" s="639"/>
      <c r="AA377" s="618"/>
      <c r="AB377" s="625"/>
      <c r="AC377" s="639"/>
      <c r="AD377" s="618"/>
      <c r="AE377" s="625"/>
      <c r="AF377" s="639"/>
      <c r="AG377" s="618"/>
      <c r="AH377" s="625"/>
      <c r="AI377" s="639"/>
      <c r="AJ377" s="618"/>
      <c r="AK377" s="625"/>
      <c r="AL377" s="639"/>
      <c r="AM377" s="618"/>
      <c r="AN377" s="625"/>
      <c r="AO377" s="639"/>
      <c r="AP377" s="38"/>
      <c r="AQ377" s="38"/>
      <c r="AR377" s="38"/>
      <c r="AS377" s="38"/>
      <c r="AT377" s="38"/>
      <c r="AU377" s="38"/>
      <c r="AV377" s="38"/>
      <c r="AW377" s="38"/>
      <c r="AX377" s="38"/>
      <c r="AY377" s="38"/>
      <c r="AZ377" s="38"/>
      <c r="BA377" s="38"/>
      <c r="BB377" s="38"/>
      <c r="BC377" s="38"/>
      <c r="BD377" s="38"/>
      <c r="BE377" s="38"/>
      <c r="BF377" s="38"/>
      <c r="BG377" s="38"/>
      <c r="BH377" s="38"/>
      <c r="BI377" s="38"/>
    </row>
    <row r="378" spans="1:61" ht="15.75" customHeight="1">
      <c r="A378" s="39" t="str">
        <f t="shared" si="8"/>
        <v>BoutiqueCsst</v>
      </c>
      <c r="B378" s="906" t="s">
        <v>123</v>
      </c>
      <c r="C378" s="618"/>
      <c r="D378" s="625"/>
      <c r="E378" s="626"/>
      <c r="F378" s="618"/>
      <c r="G378" s="625"/>
      <c r="H378" s="639"/>
      <c r="I378" s="618"/>
      <c r="J378" s="625"/>
      <c r="K378" s="639"/>
      <c r="L378" s="618"/>
      <c r="M378" s="625"/>
      <c r="N378" s="639"/>
      <c r="O378" s="618"/>
      <c r="P378" s="625"/>
      <c r="Q378" s="639"/>
      <c r="R378" s="618"/>
      <c r="S378" s="625"/>
      <c r="T378" s="639"/>
      <c r="U378" s="618"/>
      <c r="V378" s="625"/>
      <c r="W378" s="639"/>
      <c r="X378" s="618"/>
      <c r="Y378" s="625"/>
      <c r="Z378" s="639"/>
      <c r="AA378" s="618"/>
      <c r="AB378" s="625"/>
      <c r="AC378" s="639"/>
      <c r="AD378" s="618"/>
      <c r="AE378" s="625"/>
      <c r="AF378" s="639"/>
      <c r="AG378" s="618"/>
      <c r="AH378" s="625"/>
      <c r="AI378" s="639"/>
      <c r="AJ378" s="618"/>
      <c r="AK378" s="625"/>
      <c r="AL378" s="639"/>
      <c r="AM378" s="618"/>
      <c r="AN378" s="625"/>
      <c r="AO378" s="639"/>
      <c r="AP378" s="38"/>
      <c r="AQ378" s="38"/>
      <c r="AR378" s="38"/>
      <c r="AS378" s="38"/>
      <c r="AT378" s="38"/>
      <c r="AU378" s="38"/>
      <c r="AV378" s="38"/>
      <c r="AW378" s="38"/>
      <c r="AX378" s="38"/>
      <c r="AY378" s="38"/>
      <c r="AZ378" s="38"/>
      <c r="BA378" s="38"/>
      <c r="BB378" s="38"/>
      <c r="BC378" s="38"/>
      <c r="BD378" s="38"/>
      <c r="BE378" s="38"/>
      <c r="BF378" s="38"/>
      <c r="BG378" s="38"/>
      <c r="BH378" s="38"/>
      <c r="BI378" s="38"/>
    </row>
    <row r="379" spans="1:61" ht="15.75" customHeight="1">
      <c r="A379" s="39" t="str">
        <f t="shared" si="8"/>
        <v>Boutique[...]</v>
      </c>
      <c r="B379" s="618" t="s">
        <v>55</v>
      </c>
      <c r="C379" s="644"/>
      <c r="D379" s="645"/>
      <c r="E379" s="642"/>
      <c r="F379" s="644"/>
      <c r="G379" s="645"/>
      <c r="H379" s="642"/>
      <c r="I379" s="644"/>
      <c r="J379" s="645"/>
      <c r="K379" s="642"/>
      <c r="L379" s="644"/>
      <c r="M379" s="645"/>
      <c r="N379" s="642"/>
      <c r="O379" s="644"/>
      <c r="P379" s="645"/>
      <c r="Q379" s="642"/>
      <c r="R379" s="644"/>
      <c r="S379" s="645"/>
      <c r="T379" s="642"/>
      <c r="U379" s="644"/>
      <c r="V379" s="645"/>
      <c r="W379" s="642"/>
      <c r="X379" s="644"/>
      <c r="Y379" s="645"/>
      <c r="Z379" s="642"/>
      <c r="AA379" s="644"/>
      <c r="AB379" s="645"/>
      <c r="AC379" s="642"/>
      <c r="AD379" s="644"/>
      <c r="AE379" s="645"/>
      <c r="AF379" s="642"/>
      <c r="AG379" s="644"/>
      <c r="AH379" s="645"/>
      <c r="AI379" s="642"/>
      <c r="AJ379" s="644"/>
      <c r="AK379" s="645"/>
      <c r="AL379" s="642"/>
      <c r="AM379" s="644"/>
      <c r="AN379" s="645"/>
      <c r="AO379" s="642"/>
      <c r="AP379" s="38"/>
      <c r="AQ379" s="38"/>
      <c r="AR379" s="38"/>
      <c r="AS379" s="38"/>
      <c r="AT379" s="38"/>
      <c r="AU379" s="38"/>
      <c r="AV379" s="38"/>
      <c r="AW379" s="38"/>
      <c r="AX379" s="38"/>
      <c r="AY379" s="38"/>
      <c r="AZ379" s="38"/>
      <c r="BA379" s="38"/>
      <c r="BB379" s="38"/>
      <c r="BC379" s="38"/>
      <c r="BD379" s="38"/>
      <c r="BE379" s="38"/>
      <c r="BF379" s="38"/>
      <c r="BG379" s="38"/>
      <c r="BH379" s="38"/>
      <c r="BI379" s="38"/>
    </row>
    <row r="380" spans="1:61" ht="15.75" customHeight="1">
      <c r="A380" s="39" t="str">
        <f t="shared" si="8"/>
        <v>BoutiqueTOTAL PERSONNEL</v>
      </c>
      <c r="B380" s="902" t="s">
        <v>124</v>
      </c>
      <c r="C380" s="903"/>
      <c r="D380" s="904"/>
      <c r="E380" s="905"/>
      <c r="F380" s="903"/>
      <c r="G380" s="904"/>
      <c r="H380" s="905"/>
      <c r="I380" s="903"/>
      <c r="J380" s="904"/>
      <c r="K380" s="905"/>
      <c r="L380" s="903"/>
      <c r="M380" s="904"/>
      <c r="N380" s="905"/>
      <c r="O380" s="903"/>
      <c r="P380" s="904"/>
      <c r="Q380" s="905"/>
      <c r="R380" s="903"/>
      <c r="S380" s="904"/>
      <c r="T380" s="905"/>
      <c r="U380" s="903"/>
      <c r="V380" s="904"/>
      <c r="W380" s="905"/>
      <c r="X380" s="903"/>
      <c r="Y380" s="904"/>
      <c r="Z380" s="905"/>
      <c r="AA380" s="903"/>
      <c r="AB380" s="904"/>
      <c r="AC380" s="905"/>
      <c r="AD380" s="903"/>
      <c r="AE380" s="904"/>
      <c r="AF380" s="905"/>
      <c r="AG380" s="903"/>
      <c r="AH380" s="904"/>
      <c r="AI380" s="905"/>
      <c r="AJ380" s="903"/>
      <c r="AK380" s="904"/>
      <c r="AL380" s="905"/>
      <c r="AM380" s="903"/>
      <c r="AN380" s="904"/>
      <c r="AO380" s="905"/>
      <c r="AP380" s="38"/>
      <c r="AQ380" s="38"/>
      <c r="AR380" s="38"/>
      <c r="AS380" s="38"/>
      <c r="AT380" s="38"/>
      <c r="AU380" s="38"/>
      <c r="AV380" s="38"/>
      <c r="AW380" s="38"/>
      <c r="AX380" s="38"/>
      <c r="AY380" s="38"/>
      <c r="AZ380" s="38"/>
      <c r="BA380" s="38"/>
      <c r="BB380" s="38"/>
      <c r="BC380" s="38"/>
      <c r="BD380" s="38"/>
      <c r="BE380" s="38"/>
      <c r="BF380" s="38"/>
      <c r="BG380" s="38"/>
      <c r="BH380" s="38"/>
      <c r="BI380" s="38"/>
    </row>
    <row r="381" spans="1:61" ht="15.75" customHeight="1">
      <c r="A381" s="39" t="str">
        <f t="shared" si="8"/>
        <v>BoutiquePublicité 2</v>
      </c>
      <c r="B381" s="945" t="s">
        <v>125</v>
      </c>
      <c r="C381" s="618"/>
      <c r="D381" s="625"/>
      <c r="E381" s="626"/>
      <c r="F381" s="618"/>
      <c r="G381" s="625"/>
      <c r="H381" s="639"/>
      <c r="I381" s="618"/>
      <c r="J381" s="625"/>
      <c r="K381" s="639"/>
      <c r="L381" s="618"/>
      <c r="M381" s="625"/>
      <c r="N381" s="639"/>
      <c r="O381" s="618"/>
      <c r="P381" s="625"/>
      <c r="Q381" s="639"/>
      <c r="R381" s="618"/>
      <c r="S381" s="625"/>
      <c r="T381" s="639"/>
      <c r="U381" s="618"/>
      <c r="V381" s="625"/>
      <c r="W381" s="639"/>
      <c r="X381" s="618"/>
      <c r="Y381" s="625"/>
      <c r="Z381" s="639"/>
      <c r="AA381" s="618"/>
      <c r="AB381" s="625"/>
      <c r="AC381" s="639"/>
      <c r="AD381" s="618"/>
      <c r="AE381" s="625"/>
      <c r="AF381" s="639"/>
      <c r="AG381" s="618"/>
      <c r="AH381" s="625"/>
      <c r="AI381" s="639"/>
      <c r="AJ381" s="618"/>
      <c r="AK381" s="625"/>
      <c r="AL381" s="639"/>
      <c r="AM381" s="618"/>
      <c r="AN381" s="625"/>
      <c r="AO381" s="639"/>
      <c r="AP381" s="38"/>
      <c r="AQ381" s="38"/>
      <c r="AR381" s="38"/>
      <c r="AS381" s="38"/>
      <c r="AT381" s="38"/>
      <c r="AU381" s="38"/>
      <c r="AV381" s="38"/>
      <c r="AW381" s="38"/>
      <c r="AX381" s="38"/>
      <c r="AY381" s="38"/>
      <c r="AZ381" s="38"/>
      <c r="BA381" s="38"/>
      <c r="BB381" s="38"/>
      <c r="BC381" s="38"/>
      <c r="BD381" s="38"/>
      <c r="BE381" s="38"/>
      <c r="BF381" s="38"/>
      <c r="BG381" s="38"/>
      <c r="BH381" s="38"/>
      <c r="BI381" s="38"/>
    </row>
    <row r="382" spans="1:61" ht="15.75" customHeight="1">
      <c r="A382" s="39" t="str">
        <f t="shared" si="8"/>
        <v>BoutiqueService gratuit 2</v>
      </c>
      <c r="B382" s="906" t="s">
        <v>126</v>
      </c>
      <c r="C382" s="618"/>
      <c r="D382" s="625"/>
      <c r="E382" s="626"/>
      <c r="F382" s="618"/>
      <c r="G382" s="625"/>
      <c r="H382" s="639"/>
      <c r="I382" s="618"/>
      <c r="J382" s="625"/>
      <c r="K382" s="639"/>
      <c r="L382" s="618"/>
      <c r="M382" s="625"/>
      <c r="N382" s="639"/>
      <c r="O382" s="618"/>
      <c r="P382" s="625"/>
      <c r="Q382" s="639"/>
      <c r="R382" s="618"/>
      <c r="S382" s="625"/>
      <c r="T382" s="639"/>
      <c r="U382" s="618"/>
      <c r="V382" s="625"/>
      <c r="W382" s="639"/>
      <c r="X382" s="618"/>
      <c r="Y382" s="625"/>
      <c r="Z382" s="639"/>
      <c r="AA382" s="618"/>
      <c r="AB382" s="625"/>
      <c r="AC382" s="639"/>
      <c r="AD382" s="618"/>
      <c r="AE382" s="625"/>
      <c r="AF382" s="639"/>
      <c r="AG382" s="618"/>
      <c r="AH382" s="625"/>
      <c r="AI382" s="639"/>
      <c r="AJ382" s="618"/>
      <c r="AK382" s="625"/>
      <c r="AL382" s="639"/>
      <c r="AM382" s="618"/>
      <c r="AN382" s="625"/>
      <c r="AO382" s="639"/>
      <c r="AP382" s="38"/>
      <c r="AQ382" s="38"/>
      <c r="AR382" s="38"/>
      <c r="AS382" s="38"/>
      <c r="AT382" s="38"/>
      <c r="AU382" s="38"/>
      <c r="AV382" s="38"/>
      <c r="AW382" s="38"/>
      <c r="AX382" s="38"/>
      <c r="AY382" s="38"/>
      <c r="AZ382" s="38"/>
      <c r="BA382" s="38"/>
      <c r="BB382" s="38"/>
      <c r="BC382" s="38"/>
      <c r="BD382" s="38"/>
      <c r="BE382" s="38"/>
      <c r="BF382" s="38"/>
      <c r="BG382" s="38"/>
      <c r="BH382" s="38"/>
      <c r="BI382" s="38"/>
    </row>
    <row r="383" spans="1:61" ht="15.75" customHeight="1">
      <c r="A383" s="39" t="str">
        <f t="shared" si="8"/>
        <v>BoutiqueFrais véhicules de cie</v>
      </c>
      <c r="B383" s="907" t="s">
        <v>127</v>
      </c>
      <c r="C383" s="644"/>
      <c r="D383" s="645"/>
      <c r="E383" s="642"/>
      <c r="F383" s="644"/>
      <c r="G383" s="645"/>
      <c r="H383" s="643"/>
      <c r="I383" s="644"/>
      <c r="J383" s="645"/>
      <c r="K383" s="643"/>
      <c r="L383" s="644"/>
      <c r="M383" s="645"/>
      <c r="N383" s="643"/>
      <c r="O383" s="644"/>
      <c r="P383" s="645"/>
      <c r="Q383" s="643"/>
      <c r="R383" s="644"/>
      <c r="S383" s="645"/>
      <c r="T383" s="643"/>
      <c r="U383" s="644"/>
      <c r="V383" s="645"/>
      <c r="W383" s="643"/>
      <c r="X383" s="644"/>
      <c r="Y383" s="645"/>
      <c r="Z383" s="643"/>
      <c r="AA383" s="644"/>
      <c r="AB383" s="645"/>
      <c r="AC383" s="643"/>
      <c r="AD383" s="644"/>
      <c r="AE383" s="645"/>
      <c r="AF383" s="643"/>
      <c r="AG383" s="644"/>
      <c r="AH383" s="645"/>
      <c r="AI383" s="643"/>
      <c r="AJ383" s="644"/>
      <c r="AK383" s="645"/>
      <c r="AL383" s="643"/>
      <c r="AM383" s="644"/>
      <c r="AN383" s="645"/>
      <c r="AO383" s="643"/>
      <c r="AP383" s="38"/>
      <c r="AQ383" s="38"/>
      <c r="AR383" s="38"/>
      <c r="AS383" s="38"/>
      <c r="AT383" s="38"/>
      <c r="AU383" s="38"/>
      <c r="AV383" s="38"/>
      <c r="AW383" s="38"/>
      <c r="AX383" s="38"/>
      <c r="AY383" s="38"/>
      <c r="AZ383" s="38"/>
      <c r="BA383" s="38"/>
      <c r="BB383" s="38"/>
      <c r="BC383" s="38"/>
      <c r="BD383" s="38"/>
      <c r="BE383" s="38"/>
      <c r="BF383" s="38"/>
      <c r="BG383" s="38"/>
      <c r="BH383" s="38"/>
      <c r="BI383" s="38"/>
    </row>
    <row r="384" spans="1:61" ht="15.75" customHeight="1">
      <c r="A384" s="39" t="str">
        <f t="shared" si="8"/>
        <v>BoutiqueInformatique</v>
      </c>
      <c r="B384" s="906" t="s">
        <v>128</v>
      </c>
      <c r="C384" s="618"/>
      <c r="D384" s="625"/>
      <c r="E384" s="626"/>
      <c r="F384" s="618"/>
      <c r="G384" s="625"/>
      <c r="H384" s="639"/>
      <c r="I384" s="618"/>
      <c r="J384" s="625"/>
      <c r="K384" s="639"/>
      <c r="L384" s="618"/>
      <c r="M384" s="625"/>
      <c r="N384" s="639"/>
      <c r="O384" s="618"/>
      <c r="P384" s="625"/>
      <c r="Q384" s="639"/>
      <c r="R384" s="618"/>
      <c r="S384" s="625"/>
      <c r="T384" s="639"/>
      <c r="U384" s="618"/>
      <c r="V384" s="625"/>
      <c r="W384" s="639"/>
      <c r="X384" s="618"/>
      <c r="Y384" s="625"/>
      <c r="Z384" s="639"/>
      <c r="AA384" s="618"/>
      <c r="AB384" s="625"/>
      <c r="AC384" s="639"/>
      <c r="AD384" s="618"/>
      <c r="AE384" s="625"/>
      <c r="AF384" s="639"/>
      <c r="AG384" s="618"/>
      <c r="AH384" s="625"/>
      <c r="AI384" s="639"/>
      <c r="AJ384" s="618"/>
      <c r="AK384" s="625"/>
      <c r="AL384" s="639"/>
      <c r="AM384" s="618"/>
      <c r="AN384" s="625"/>
      <c r="AO384" s="639"/>
      <c r="AP384" s="38"/>
      <c r="AQ384" s="38"/>
      <c r="AR384" s="38"/>
      <c r="AS384" s="38"/>
      <c r="AT384" s="38"/>
      <c r="AU384" s="38"/>
      <c r="AV384" s="38"/>
      <c r="AW384" s="38"/>
      <c r="AX384" s="38"/>
      <c r="AY384" s="38"/>
      <c r="AZ384" s="38"/>
      <c r="BA384" s="38"/>
      <c r="BB384" s="38"/>
      <c r="BC384" s="38"/>
      <c r="BD384" s="38"/>
      <c r="BE384" s="38"/>
      <c r="BF384" s="38"/>
      <c r="BG384" s="38"/>
      <c r="BH384" s="38"/>
      <c r="BI384" s="38"/>
    </row>
    <row r="385" spans="1:61" ht="15.75" customHeight="1">
      <c r="A385" s="39" t="str">
        <f t="shared" si="8"/>
        <v>BoutiqueFrais de déplacement</v>
      </c>
      <c r="B385" s="906" t="s">
        <v>129</v>
      </c>
      <c r="C385" s="618"/>
      <c r="D385" s="625"/>
      <c r="E385" s="626"/>
      <c r="F385" s="618"/>
      <c r="G385" s="625"/>
      <c r="H385" s="639"/>
      <c r="I385" s="618"/>
      <c r="J385" s="625"/>
      <c r="K385" s="639"/>
      <c r="L385" s="618"/>
      <c r="M385" s="625"/>
      <c r="N385" s="639"/>
      <c r="O385" s="618"/>
      <c r="P385" s="625"/>
      <c r="Q385" s="639"/>
      <c r="R385" s="618"/>
      <c r="S385" s="625"/>
      <c r="T385" s="639"/>
      <c r="U385" s="618"/>
      <c r="V385" s="625"/>
      <c r="W385" s="639"/>
      <c r="X385" s="618"/>
      <c r="Y385" s="625"/>
      <c r="Z385" s="639"/>
      <c r="AA385" s="618"/>
      <c r="AB385" s="625"/>
      <c r="AC385" s="639"/>
      <c r="AD385" s="618"/>
      <c r="AE385" s="625"/>
      <c r="AF385" s="639"/>
      <c r="AG385" s="618"/>
      <c r="AH385" s="625"/>
      <c r="AI385" s="639"/>
      <c r="AJ385" s="618"/>
      <c r="AK385" s="625"/>
      <c r="AL385" s="639"/>
      <c r="AM385" s="618"/>
      <c r="AN385" s="625"/>
      <c r="AO385" s="639"/>
      <c r="AP385" s="38"/>
      <c r="AQ385" s="38"/>
      <c r="AR385" s="38"/>
      <c r="AS385" s="38"/>
      <c r="AT385" s="38"/>
      <c r="AU385" s="38"/>
      <c r="AV385" s="38"/>
      <c r="AW385" s="38"/>
      <c r="AX385" s="38"/>
      <c r="AY385" s="38"/>
      <c r="AZ385" s="38"/>
      <c r="BA385" s="38"/>
      <c r="BB385" s="38"/>
      <c r="BC385" s="38"/>
      <c r="BD385" s="38"/>
      <c r="BE385" s="38"/>
      <c r="BF385" s="38"/>
      <c r="BG385" s="38"/>
      <c r="BH385" s="38"/>
      <c r="BI385" s="38"/>
    </row>
    <row r="386" spans="1:61" ht="15.75" customHeight="1">
      <c r="A386" s="39" t="str">
        <f t="shared" si="8"/>
        <v>BoutiqueServices extérieurs</v>
      </c>
      <c r="B386" s="906" t="s">
        <v>130</v>
      </c>
      <c r="C386" s="644"/>
      <c r="D386" s="645"/>
      <c r="E386" s="642"/>
      <c r="F386" s="644"/>
      <c r="G386" s="645"/>
      <c r="H386" s="643"/>
      <c r="I386" s="644"/>
      <c r="J386" s="645"/>
      <c r="K386" s="643"/>
      <c r="L386" s="644"/>
      <c r="M386" s="645"/>
      <c r="N386" s="643"/>
      <c r="O386" s="644"/>
      <c r="P386" s="645"/>
      <c r="Q386" s="643"/>
      <c r="R386" s="644"/>
      <c r="S386" s="645"/>
      <c r="T386" s="643"/>
      <c r="U386" s="644"/>
      <c r="V386" s="645"/>
      <c r="W386" s="643"/>
      <c r="X386" s="644"/>
      <c r="Y386" s="645"/>
      <c r="Z386" s="643"/>
      <c r="AA386" s="644"/>
      <c r="AB386" s="645"/>
      <c r="AC386" s="643"/>
      <c r="AD386" s="644"/>
      <c r="AE386" s="645"/>
      <c r="AF386" s="643"/>
      <c r="AG386" s="644"/>
      <c r="AH386" s="645"/>
      <c r="AI386" s="643"/>
      <c r="AJ386" s="644"/>
      <c r="AK386" s="645"/>
      <c r="AL386" s="643"/>
      <c r="AM386" s="644"/>
      <c r="AN386" s="645"/>
      <c r="AO386" s="643"/>
      <c r="AP386" s="38"/>
      <c r="AQ386" s="38"/>
      <c r="AR386" s="38"/>
      <c r="AS386" s="38"/>
      <c r="AT386" s="38"/>
      <c r="AU386" s="38"/>
      <c r="AV386" s="38"/>
      <c r="AW386" s="38"/>
      <c r="AX386" s="38"/>
      <c r="AY386" s="38"/>
      <c r="AZ386" s="38"/>
      <c r="BA386" s="38"/>
      <c r="BB386" s="38"/>
      <c r="BC386" s="38"/>
      <c r="BD386" s="38"/>
      <c r="BE386" s="38"/>
      <c r="BF386" s="38"/>
      <c r="BG386" s="38"/>
      <c r="BH386" s="38"/>
      <c r="BI386" s="38"/>
    </row>
    <row r="387" spans="1:61" ht="20.25" customHeight="1">
      <c r="A387" s="39" t="str">
        <f t="shared" si="8"/>
        <v>BoutiqueFournitures autres</v>
      </c>
      <c r="B387" s="955" t="s">
        <v>131</v>
      </c>
      <c r="C387" s="618"/>
      <c r="D387" s="625"/>
      <c r="E387" s="626"/>
      <c r="F387" s="618"/>
      <c r="G387" s="625"/>
      <c r="H387" s="639"/>
      <c r="I387" s="618"/>
      <c r="J387" s="625"/>
      <c r="K387" s="639"/>
      <c r="L387" s="618"/>
      <c r="M387" s="625"/>
      <c r="N387" s="639"/>
      <c r="O387" s="618"/>
      <c r="P387" s="625"/>
      <c r="Q387" s="639"/>
      <c r="R387" s="618"/>
      <c r="S387" s="625"/>
      <c r="T387" s="639"/>
      <c r="U387" s="618"/>
      <c r="V387" s="625"/>
      <c r="W387" s="639"/>
      <c r="X387" s="618"/>
      <c r="Y387" s="625"/>
      <c r="Z387" s="639"/>
      <c r="AA387" s="618"/>
      <c r="AB387" s="625"/>
      <c r="AC387" s="639"/>
      <c r="AD387" s="618"/>
      <c r="AE387" s="625"/>
      <c r="AF387" s="639"/>
      <c r="AG387" s="618"/>
      <c r="AH387" s="625"/>
      <c r="AI387" s="639"/>
      <c r="AJ387" s="618"/>
      <c r="AK387" s="625"/>
      <c r="AL387" s="639"/>
      <c r="AM387" s="618"/>
      <c r="AN387" s="625"/>
      <c r="AO387" s="639"/>
      <c r="AP387" s="38"/>
      <c r="AQ387" s="38"/>
      <c r="AR387" s="38"/>
      <c r="AS387" s="38"/>
      <c r="AT387" s="38"/>
      <c r="AU387" s="38"/>
      <c r="AV387" s="38"/>
      <c r="AW387" s="38"/>
      <c r="AX387" s="38"/>
      <c r="AY387" s="38"/>
      <c r="AZ387" s="38"/>
      <c r="BA387" s="38"/>
      <c r="BB387" s="38"/>
      <c r="BC387" s="38"/>
      <c r="BD387" s="38"/>
      <c r="BE387" s="38"/>
      <c r="BF387" s="38"/>
      <c r="BG387" s="38"/>
      <c r="BH387" s="38"/>
      <c r="BI387" s="38"/>
    </row>
    <row r="388" spans="1:61" ht="20.25" customHeight="1">
      <c r="A388" s="39" t="str">
        <f t="shared" si="8"/>
        <v>BoutiqueUniformes</v>
      </c>
      <c r="B388" s="906" t="s">
        <v>132</v>
      </c>
      <c r="C388" s="618"/>
      <c r="D388" s="625"/>
      <c r="E388" s="626"/>
      <c r="F388" s="618"/>
      <c r="G388" s="625"/>
      <c r="H388" s="639"/>
      <c r="I388" s="618"/>
      <c r="J388" s="625"/>
      <c r="K388" s="639"/>
      <c r="L388" s="618"/>
      <c r="M388" s="625"/>
      <c r="N388" s="639"/>
      <c r="O388" s="618"/>
      <c r="P388" s="625"/>
      <c r="Q388" s="639"/>
      <c r="R388" s="618"/>
      <c r="S388" s="625"/>
      <c r="T388" s="639"/>
      <c r="U388" s="618"/>
      <c r="V388" s="625"/>
      <c r="W388" s="639"/>
      <c r="X388" s="618"/>
      <c r="Y388" s="625"/>
      <c r="Z388" s="639"/>
      <c r="AA388" s="618"/>
      <c r="AB388" s="625"/>
      <c r="AC388" s="639"/>
      <c r="AD388" s="618"/>
      <c r="AE388" s="625"/>
      <c r="AF388" s="639"/>
      <c r="AG388" s="618"/>
      <c r="AH388" s="625"/>
      <c r="AI388" s="639"/>
      <c r="AJ388" s="618"/>
      <c r="AK388" s="625"/>
      <c r="AL388" s="639"/>
      <c r="AM388" s="618"/>
      <c r="AN388" s="625"/>
      <c r="AO388" s="639"/>
      <c r="AP388" s="38"/>
      <c r="AQ388" s="38"/>
      <c r="AR388" s="38"/>
      <c r="AS388" s="38"/>
      <c r="AT388" s="38"/>
      <c r="AU388" s="38"/>
      <c r="AV388" s="38"/>
      <c r="AW388" s="38"/>
      <c r="AX388" s="38"/>
      <c r="AY388" s="38"/>
      <c r="AZ388" s="38"/>
      <c r="BA388" s="38"/>
      <c r="BB388" s="38"/>
      <c r="BC388" s="38"/>
      <c r="BD388" s="38"/>
      <c r="BE388" s="38"/>
      <c r="BF388" s="38"/>
      <c r="BG388" s="38"/>
      <c r="BH388" s="38"/>
      <c r="BI388" s="38"/>
    </row>
    <row r="389" spans="1:61" ht="20.25" customHeight="1">
      <c r="A389" s="39" t="str">
        <f t="shared" si="8"/>
        <v>BoutiquePapeterie</v>
      </c>
      <c r="B389" s="906" t="s">
        <v>133</v>
      </c>
      <c r="C389" s="618"/>
      <c r="D389" s="625"/>
      <c r="E389" s="626"/>
      <c r="F389" s="618"/>
      <c r="G389" s="625"/>
      <c r="H389" s="639"/>
      <c r="I389" s="618"/>
      <c r="J389" s="625"/>
      <c r="K389" s="639"/>
      <c r="L389" s="618"/>
      <c r="M389" s="625"/>
      <c r="N389" s="639"/>
      <c r="O389" s="618"/>
      <c r="P389" s="625"/>
      <c r="Q389" s="639"/>
      <c r="R389" s="618"/>
      <c r="S389" s="625"/>
      <c r="T389" s="639"/>
      <c r="U389" s="618"/>
      <c r="V389" s="625"/>
      <c r="W389" s="639"/>
      <c r="X389" s="618"/>
      <c r="Y389" s="625"/>
      <c r="Z389" s="639"/>
      <c r="AA389" s="618"/>
      <c r="AB389" s="625"/>
      <c r="AC389" s="639"/>
      <c r="AD389" s="618"/>
      <c r="AE389" s="625"/>
      <c r="AF389" s="639"/>
      <c r="AG389" s="618"/>
      <c r="AH389" s="625"/>
      <c r="AI389" s="639"/>
      <c r="AJ389" s="618"/>
      <c r="AK389" s="625"/>
      <c r="AL389" s="639"/>
      <c r="AM389" s="618"/>
      <c r="AN389" s="625"/>
      <c r="AO389" s="639"/>
      <c r="AP389" s="38"/>
      <c r="AQ389" s="38"/>
      <c r="AR389" s="38"/>
      <c r="AS389" s="38"/>
      <c r="AT389" s="38"/>
      <c r="AU389" s="38"/>
      <c r="AV389" s="38"/>
      <c r="AW389" s="38"/>
      <c r="AX389" s="38"/>
      <c r="AY389" s="38"/>
      <c r="AZ389" s="38"/>
      <c r="BA389" s="38"/>
      <c r="BB389" s="38"/>
      <c r="BC389" s="38"/>
      <c r="BD389" s="38"/>
      <c r="BE389" s="38"/>
      <c r="BF389" s="38"/>
      <c r="BG389" s="38"/>
      <c r="BH389" s="38"/>
      <c r="BI389" s="38"/>
    </row>
    <row r="390" spans="1:61" ht="20.25" customHeight="1">
      <c r="A390" s="39" t="str">
        <f t="shared" si="8"/>
        <v>BoutiqueTéléphone</v>
      </c>
      <c r="B390" s="906" t="s">
        <v>134</v>
      </c>
      <c r="C390" s="618"/>
      <c r="D390" s="625"/>
      <c r="E390" s="626"/>
      <c r="F390" s="618"/>
      <c r="G390" s="625"/>
      <c r="H390" s="639"/>
      <c r="I390" s="618"/>
      <c r="J390" s="625"/>
      <c r="K390" s="639"/>
      <c r="L390" s="618"/>
      <c r="M390" s="625"/>
      <c r="N390" s="639"/>
      <c r="O390" s="618"/>
      <c r="P390" s="625"/>
      <c r="Q390" s="639"/>
      <c r="R390" s="618"/>
      <c r="S390" s="625"/>
      <c r="T390" s="639"/>
      <c r="U390" s="618"/>
      <c r="V390" s="625"/>
      <c r="W390" s="639"/>
      <c r="X390" s="618"/>
      <c r="Y390" s="625"/>
      <c r="Z390" s="639"/>
      <c r="AA390" s="618"/>
      <c r="AB390" s="625"/>
      <c r="AC390" s="639"/>
      <c r="AD390" s="618"/>
      <c r="AE390" s="625"/>
      <c r="AF390" s="639"/>
      <c r="AG390" s="618"/>
      <c r="AH390" s="625"/>
      <c r="AI390" s="639"/>
      <c r="AJ390" s="618"/>
      <c r="AK390" s="625"/>
      <c r="AL390" s="639"/>
      <c r="AM390" s="618"/>
      <c r="AN390" s="625"/>
      <c r="AO390" s="639"/>
      <c r="AP390" s="38"/>
      <c r="AQ390" s="38"/>
      <c r="AR390" s="38"/>
      <c r="AS390" s="38"/>
      <c r="AT390" s="38"/>
      <c r="AU390" s="38"/>
      <c r="AV390" s="38"/>
      <c r="AW390" s="38"/>
      <c r="AX390" s="38"/>
      <c r="AY390" s="38"/>
      <c r="AZ390" s="38"/>
      <c r="BA390" s="38"/>
      <c r="BB390" s="38"/>
      <c r="BC390" s="38"/>
      <c r="BD390" s="38"/>
      <c r="BE390" s="38"/>
      <c r="BF390" s="38"/>
      <c r="BG390" s="38"/>
      <c r="BH390" s="38"/>
      <c r="BI390" s="38"/>
    </row>
    <row r="391" spans="1:61" ht="20.25" customHeight="1">
      <c r="A391" s="39" t="str">
        <f t="shared" si="8"/>
        <v>BoutiqueFrais postaux</v>
      </c>
      <c r="B391" s="906" t="s">
        <v>135</v>
      </c>
      <c r="C391" s="618"/>
      <c r="D391" s="625"/>
      <c r="E391" s="626"/>
      <c r="F391" s="618"/>
      <c r="G391" s="625"/>
      <c r="H391" s="639"/>
      <c r="I391" s="618"/>
      <c r="J391" s="625"/>
      <c r="K391" s="639"/>
      <c r="L391" s="618"/>
      <c r="M391" s="625"/>
      <c r="N391" s="639"/>
      <c r="O391" s="618"/>
      <c r="P391" s="625"/>
      <c r="Q391" s="639"/>
      <c r="R391" s="618"/>
      <c r="S391" s="625"/>
      <c r="T391" s="639"/>
      <c r="U391" s="618"/>
      <c r="V391" s="625"/>
      <c r="W391" s="639"/>
      <c r="X391" s="618"/>
      <c r="Y391" s="625"/>
      <c r="Z391" s="639"/>
      <c r="AA391" s="618"/>
      <c r="AB391" s="625"/>
      <c r="AC391" s="639"/>
      <c r="AD391" s="618"/>
      <c r="AE391" s="625"/>
      <c r="AF391" s="639"/>
      <c r="AG391" s="618"/>
      <c r="AH391" s="625"/>
      <c r="AI391" s="639"/>
      <c r="AJ391" s="618"/>
      <c r="AK391" s="625"/>
      <c r="AL391" s="639"/>
      <c r="AM391" s="618"/>
      <c r="AN391" s="625"/>
      <c r="AO391" s="639"/>
      <c r="AP391" s="38"/>
      <c r="AQ391" s="38"/>
      <c r="AR391" s="38"/>
      <c r="AS391" s="38"/>
      <c r="AT391" s="38"/>
      <c r="AU391" s="38"/>
      <c r="AV391" s="38"/>
      <c r="AW391" s="38"/>
      <c r="AX391" s="38"/>
      <c r="AY391" s="38"/>
      <c r="AZ391" s="38"/>
      <c r="BA391" s="38"/>
      <c r="BB391" s="38"/>
      <c r="BC391" s="38"/>
      <c r="BD391" s="38"/>
      <c r="BE391" s="38"/>
      <c r="BF391" s="38"/>
      <c r="BG391" s="38"/>
      <c r="BH391" s="38"/>
      <c r="BI391" s="38"/>
    </row>
    <row r="392" spans="1:61" ht="20.25" customHeight="1">
      <c r="A392" s="39" t="str">
        <f t="shared" si="8"/>
        <v>BoutiqueDivers</v>
      </c>
      <c r="B392" s="906" t="s">
        <v>136</v>
      </c>
      <c r="C392" s="618"/>
      <c r="D392" s="625"/>
      <c r="E392" s="626"/>
      <c r="F392" s="618"/>
      <c r="G392" s="625"/>
      <c r="H392" s="639"/>
      <c r="I392" s="618"/>
      <c r="J392" s="625"/>
      <c r="K392" s="639"/>
      <c r="L392" s="618"/>
      <c r="M392" s="625"/>
      <c r="N392" s="639"/>
      <c r="O392" s="618"/>
      <c r="P392" s="625"/>
      <c r="Q392" s="639"/>
      <c r="R392" s="618"/>
      <c r="S392" s="625"/>
      <c r="T392" s="639"/>
      <c r="U392" s="618"/>
      <c r="V392" s="625"/>
      <c r="W392" s="639"/>
      <c r="X392" s="618"/>
      <c r="Y392" s="625"/>
      <c r="Z392" s="639"/>
      <c r="AA392" s="618"/>
      <c r="AB392" s="625"/>
      <c r="AC392" s="639"/>
      <c r="AD392" s="618"/>
      <c r="AE392" s="625"/>
      <c r="AF392" s="639"/>
      <c r="AG392" s="618"/>
      <c r="AH392" s="625"/>
      <c r="AI392" s="639"/>
      <c r="AJ392" s="618"/>
      <c r="AK392" s="625"/>
      <c r="AL392" s="639"/>
      <c r="AM392" s="618"/>
      <c r="AN392" s="625"/>
      <c r="AO392" s="639"/>
      <c r="AP392" s="38"/>
      <c r="AQ392" s="38"/>
      <c r="AR392" s="38"/>
      <c r="AS392" s="38"/>
      <c r="AT392" s="38"/>
      <c r="AU392" s="38"/>
      <c r="AV392" s="38"/>
      <c r="AW392" s="38"/>
      <c r="AX392" s="38"/>
      <c r="AY392" s="38"/>
      <c r="AZ392" s="38"/>
      <c r="BA392" s="38"/>
      <c r="BB392" s="38"/>
      <c r="BC392" s="38"/>
      <c r="BD392" s="38"/>
      <c r="BE392" s="38"/>
      <c r="BF392" s="38"/>
      <c r="BG392" s="38"/>
      <c r="BH392" s="38"/>
      <c r="BI392" s="38"/>
    </row>
    <row r="393" spans="1:61" ht="20.25" customHeight="1">
      <c r="A393" s="39" t="str">
        <f t="shared" si="8"/>
        <v>BoutiqueFormation</v>
      </c>
      <c r="B393" s="906" t="s">
        <v>137</v>
      </c>
      <c r="C393" s="618"/>
      <c r="D393" s="625"/>
      <c r="E393" s="626"/>
      <c r="F393" s="618"/>
      <c r="G393" s="625"/>
      <c r="H393" s="639"/>
      <c r="I393" s="618"/>
      <c r="J393" s="625"/>
      <c r="K393" s="639"/>
      <c r="L393" s="618"/>
      <c r="M393" s="625"/>
      <c r="N393" s="639"/>
      <c r="O393" s="618"/>
      <c r="P393" s="625"/>
      <c r="Q393" s="639"/>
      <c r="R393" s="618"/>
      <c r="S393" s="625"/>
      <c r="T393" s="639"/>
      <c r="U393" s="618"/>
      <c r="V393" s="625"/>
      <c r="W393" s="639"/>
      <c r="X393" s="618"/>
      <c r="Y393" s="625"/>
      <c r="Z393" s="639"/>
      <c r="AA393" s="618"/>
      <c r="AB393" s="625"/>
      <c r="AC393" s="639"/>
      <c r="AD393" s="618"/>
      <c r="AE393" s="625"/>
      <c r="AF393" s="639"/>
      <c r="AG393" s="618"/>
      <c r="AH393" s="625"/>
      <c r="AI393" s="639"/>
      <c r="AJ393" s="618"/>
      <c r="AK393" s="625"/>
      <c r="AL393" s="639"/>
      <c r="AM393" s="618"/>
      <c r="AN393" s="625"/>
      <c r="AO393" s="639"/>
      <c r="AP393" s="38"/>
      <c r="AQ393" s="38"/>
      <c r="AR393" s="38"/>
      <c r="AS393" s="38"/>
      <c r="AT393" s="38"/>
      <c r="AU393" s="38"/>
      <c r="AV393" s="38"/>
      <c r="AW393" s="38"/>
      <c r="AX393" s="38"/>
      <c r="AY393" s="38"/>
      <c r="AZ393" s="38"/>
      <c r="BA393" s="38"/>
      <c r="BB393" s="38"/>
      <c r="BC393" s="38"/>
      <c r="BD393" s="38"/>
      <c r="BE393" s="38"/>
      <c r="BF393" s="38"/>
      <c r="BG393" s="38"/>
      <c r="BH393" s="38"/>
      <c r="BI393" s="38"/>
    </row>
    <row r="394" spans="1:61" ht="20.25" customHeight="1">
      <c r="A394" s="39" t="str">
        <f t="shared" si="8"/>
        <v>BoutiqueFrais bancaires</v>
      </c>
      <c r="B394" s="906" t="s">
        <v>138</v>
      </c>
      <c r="C394" s="618"/>
      <c r="D394" s="625"/>
      <c r="E394" s="626"/>
      <c r="F394" s="618"/>
      <c r="G394" s="625"/>
      <c r="H394" s="639"/>
      <c r="I394" s="618"/>
      <c r="J394" s="625"/>
      <c r="K394" s="639"/>
      <c r="L394" s="618"/>
      <c r="M394" s="625"/>
      <c r="N394" s="639"/>
      <c r="O394" s="618"/>
      <c r="P394" s="625"/>
      <c r="Q394" s="639"/>
      <c r="R394" s="618"/>
      <c r="S394" s="625"/>
      <c r="T394" s="639"/>
      <c r="U394" s="618"/>
      <c r="V394" s="625"/>
      <c r="W394" s="639"/>
      <c r="X394" s="618"/>
      <c r="Y394" s="625"/>
      <c r="Z394" s="639"/>
      <c r="AA394" s="618"/>
      <c r="AB394" s="625"/>
      <c r="AC394" s="639"/>
      <c r="AD394" s="618"/>
      <c r="AE394" s="625"/>
      <c r="AF394" s="639"/>
      <c r="AG394" s="618"/>
      <c r="AH394" s="625"/>
      <c r="AI394" s="639"/>
      <c r="AJ394" s="618"/>
      <c r="AK394" s="625"/>
      <c r="AL394" s="639"/>
      <c r="AM394" s="618"/>
      <c r="AN394" s="625"/>
      <c r="AO394" s="639"/>
      <c r="AP394" s="38"/>
      <c r="AQ394" s="38"/>
      <c r="AR394" s="38"/>
      <c r="AS394" s="38"/>
      <c r="AT394" s="38"/>
      <c r="AU394" s="38"/>
      <c r="AV394" s="38"/>
      <c r="AW394" s="38"/>
      <c r="AX394" s="38"/>
      <c r="AY394" s="38"/>
      <c r="AZ394" s="38"/>
      <c r="BA394" s="38"/>
      <c r="BB394" s="38"/>
      <c r="BC394" s="38"/>
      <c r="BD394" s="38"/>
      <c r="BE394" s="38"/>
      <c r="BF394" s="38"/>
      <c r="BG394" s="38"/>
      <c r="BH394" s="38"/>
      <c r="BI394" s="38"/>
    </row>
    <row r="395" spans="1:61" ht="15.75" customHeight="1">
      <c r="A395" s="39" t="str">
        <f t="shared" si="8"/>
        <v>Boutique[...]</v>
      </c>
      <c r="B395" s="906" t="s">
        <v>55</v>
      </c>
      <c r="C395" s="618"/>
      <c r="D395" s="625"/>
      <c r="E395" s="626"/>
      <c r="F395" s="618"/>
      <c r="G395" s="625"/>
      <c r="H395" s="626"/>
      <c r="I395" s="618"/>
      <c r="J395" s="625"/>
      <c r="K395" s="626"/>
      <c r="L395" s="618"/>
      <c r="M395" s="625"/>
      <c r="N395" s="626"/>
      <c r="O395" s="618"/>
      <c r="P395" s="625"/>
      <c r="Q395" s="626"/>
      <c r="R395" s="618"/>
      <c r="S395" s="625"/>
      <c r="T395" s="626"/>
      <c r="U395" s="618"/>
      <c r="V395" s="625"/>
      <c r="W395" s="626"/>
      <c r="X395" s="618"/>
      <c r="Y395" s="625"/>
      <c r="Z395" s="626"/>
      <c r="AA395" s="618"/>
      <c r="AB395" s="625"/>
      <c r="AC395" s="626"/>
      <c r="AD395" s="618"/>
      <c r="AE395" s="625"/>
      <c r="AF395" s="626"/>
      <c r="AG395" s="618"/>
      <c r="AH395" s="625"/>
      <c r="AI395" s="626"/>
      <c r="AJ395" s="618"/>
      <c r="AK395" s="625"/>
      <c r="AL395" s="626"/>
      <c r="AM395" s="618"/>
      <c r="AN395" s="625"/>
      <c r="AO395" s="626"/>
      <c r="AP395" s="38"/>
      <c r="AQ395" s="38"/>
      <c r="AR395" s="38"/>
      <c r="AS395" s="38"/>
      <c r="AT395" s="38"/>
      <c r="AU395" s="38"/>
      <c r="AV395" s="38"/>
      <c r="AW395" s="38"/>
      <c r="AX395" s="38"/>
      <c r="AY395" s="38"/>
      <c r="AZ395" s="38"/>
      <c r="BA395" s="38"/>
      <c r="BB395" s="38"/>
      <c r="BC395" s="38"/>
      <c r="BD395" s="38"/>
      <c r="BE395" s="38"/>
      <c r="BF395" s="38"/>
      <c r="BG395" s="38"/>
      <c r="BH395" s="38"/>
      <c r="BI395" s="38"/>
    </row>
    <row r="396" spans="1:61" ht="15.75" customHeight="1">
      <c r="A396" s="39" t="str">
        <f t="shared" si="8"/>
        <v>Boutique[...]</v>
      </c>
      <c r="B396" s="906" t="s">
        <v>55</v>
      </c>
      <c r="C396" s="618"/>
      <c r="D396" s="625"/>
      <c r="E396" s="626"/>
      <c r="F396" s="618"/>
      <c r="G396" s="625"/>
      <c r="H396" s="626"/>
      <c r="I396" s="618"/>
      <c r="J396" s="625"/>
      <c r="K396" s="626"/>
      <c r="L396" s="618"/>
      <c r="M396" s="625"/>
      <c r="N396" s="626"/>
      <c r="O396" s="618"/>
      <c r="P396" s="625"/>
      <c r="Q396" s="626"/>
      <c r="R396" s="618"/>
      <c r="S396" s="625"/>
      <c r="T396" s="626"/>
      <c r="U396" s="618"/>
      <c r="V396" s="625"/>
      <c r="W396" s="626"/>
      <c r="X396" s="618"/>
      <c r="Y396" s="625"/>
      <c r="Z396" s="626"/>
      <c r="AA396" s="618"/>
      <c r="AB396" s="625"/>
      <c r="AC396" s="626"/>
      <c r="AD396" s="618"/>
      <c r="AE396" s="625"/>
      <c r="AF396" s="626"/>
      <c r="AG396" s="618"/>
      <c r="AH396" s="625"/>
      <c r="AI396" s="626"/>
      <c r="AJ396" s="618"/>
      <c r="AK396" s="625"/>
      <c r="AL396" s="626"/>
      <c r="AM396" s="618"/>
      <c r="AN396" s="625"/>
      <c r="AO396" s="626"/>
      <c r="AP396" s="38"/>
      <c r="AQ396" s="38"/>
      <c r="AR396" s="38"/>
      <c r="AS396" s="38"/>
      <c r="AT396" s="38"/>
      <c r="AU396" s="38"/>
      <c r="AV396" s="38"/>
      <c r="AW396" s="38"/>
      <c r="AX396" s="38"/>
      <c r="AY396" s="38"/>
      <c r="AZ396" s="38"/>
      <c r="BA396" s="38"/>
      <c r="BB396" s="38"/>
      <c r="BC396" s="38"/>
      <c r="BD396" s="38"/>
      <c r="BE396" s="38"/>
      <c r="BF396" s="38"/>
      <c r="BG396" s="38"/>
      <c r="BH396" s="38"/>
      <c r="BI396" s="38"/>
    </row>
    <row r="397" spans="1:61" ht="15.75" customHeight="1">
      <c r="A397" s="39" t="str">
        <f t="shared" si="8"/>
        <v>Boutique[...]</v>
      </c>
      <c r="B397" s="906" t="s">
        <v>55</v>
      </c>
      <c r="C397" s="644"/>
      <c r="D397" s="645"/>
      <c r="E397" s="626"/>
      <c r="F397" s="644"/>
      <c r="G397" s="645"/>
      <c r="H397" s="626"/>
      <c r="I397" s="644"/>
      <c r="J397" s="645"/>
      <c r="K397" s="626"/>
      <c r="L397" s="644"/>
      <c r="M397" s="645"/>
      <c r="N397" s="626"/>
      <c r="O397" s="644"/>
      <c r="P397" s="645"/>
      <c r="Q397" s="626"/>
      <c r="R397" s="644"/>
      <c r="S397" s="645"/>
      <c r="T397" s="626"/>
      <c r="U397" s="644"/>
      <c r="V397" s="645"/>
      <c r="W397" s="626"/>
      <c r="X397" s="644"/>
      <c r="Y397" s="645"/>
      <c r="Z397" s="626"/>
      <c r="AA397" s="644"/>
      <c r="AB397" s="645"/>
      <c r="AC397" s="626"/>
      <c r="AD397" s="644"/>
      <c r="AE397" s="645"/>
      <c r="AF397" s="626"/>
      <c r="AG397" s="644"/>
      <c r="AH397" s="645"/>
      <c r="AI397" s="626"/>
      <c r="AJ397" s="644"/>
      <c r="AK397" s="645"/>
      <c r="AL397" s="626"/>
      <c r="AM397" s="644"/>
      <c r="AN397" s="645"/>
      <c r="AO397" s="626"/>
      <c r="AP397" s="38"/>
      <c r="AQ397" s="38"/>
      <c r="AR397" s="38"/>
      <c r="AS397" s="38"/>
      <c r="AT397" s="38"/>
      <c r="AU397" s="38"/>
      <c r="AV397" s="38"/>
      <c r="AW397" s="38"/>
      <c r="AX397" s="38"/>
      <c r="AY397" s="38"/>
      <c r="AZ397" s="38"/>
      <c r="BA397" s="38"/>
      <c r="BB397" s="38"/>
      <c r="BC397" s="38"/>
      <c r="BD397" s="38"/>
      <c r="BE397" s="38"/>
      <c r="BF397" s="38"/>
      <c r="BG397" s="38"/>
      <c r="BH397" s="38"/>
      <c r="BI397" s="38"/>
    </row>
    <row r="398" spans="1:61" ht="15.75" customHeight="1">
      <c r="A398" s="39" t="str">
        <f t="shared" si="8"/>
        <v>BoutiqueTOTAL SEMI-FIXES</v>
      </c>
      <c r="B398" s="902" t="s">
        <v>139</v>
      </c>
      <c r="C398" s="903"/>
      <c r="D398" s="904"/>
      <c r="E398" s="905"/>
      <c r="F398" s="903"/>
      <c r="G398" s="904"/>
      <c r="H398" s="905"/>
      <c r="I398" s="903"/>
      <c r="J398" s="904"/>
      <c r="K398" s="905"/>
      <c r="L398" s="903"/>
      <c r="M398" s="904"/>
      <c r="N398" s="905"/>
      <c r="O398" s="903"/>
      <c r="P398" s="904"/>
      <c r="Q398" s="905"/>
      <c r="R398" s="903"/>
      <c r="S398" s="904"/>
      <c r="T398" s="905"/>
      <c r="U398" s="903"/>
      <c r="V398" s="904"/>
      <c r="W398" s="905"/>
      <c r="X398" s="903"/>
      <c r="Y398" s="904"/>
      <c r="Z398" s="905"/>
      <c r="AA398" s="903"/>
      <c r="AB398" s="904"/>
      <c r="AC398" s="905"/>
      <c r="AD398" s="903"/>
      <c r="AE398" s="904"/>
      <c r="AF398" s="905"/>
      <c r="AG398" s="903"/>
      <c r="AH398" s="904"/>
      <c r="AI398" s="905"/>
      <c r="AJ398" s="903"/>
      <c r="AK398" s="904"/>
      <c r="AL398" s="905"/>
      <c r="AM398" s="903"/>
      <c r="AN398" s="904"/>
      <c r="AO398" s="905"/>
      <c r="AP398" s="38"/>
      <c r="AQ398" s="38"/>
      <c r="AR398" s="38"/>
      <c r="AS398" s="38"/>
      <c r="AT398" s="38"/>
      <c r="AU398" s="38"/>
      <c r="AV398" s="38"/>
      <c r="AW398" s="38"/>
      <c r="AX398" s="38"/>
      <c r="AY398" s="38"/>
      <c r="AZ398" s="38"/>
      <c r="BA398" s="38"/>
      <c r="BB398" s="38"/>
      <c r="BC398" s="38"/>
      <c r="BD398" s="38"/>
      <c r="BE398" s="38"/>
      <c r="BF398" s="38"/>
      <c r="BG398" s="38"/>
      <c r="BH398" s="38"/>
      <c r="BI398" s="38"/>
    </row>
    <row r="399" spans="1:61" ht="15.75" customHeight="1">
      <c r="A399" s="39" t="str">
        <f t="shared" si="8"/>
        <v>Boutique</v>
      </c>
      <c r="B399" s="618"/>
      <c r="C399" s="618"/>
      <c r="D399" s="625"/>
      <c r="E399" s="619"/>
      <c r="F399" s="618"/>
      <c r="G399" s="625"/>
      <c r="H399" s="619"/>
      <c r="I399" s="618"/>
      <c r="J399" s="625"/>
      <c r="K399" s="619"/>
      <c r="L399" s="618"/>
      <c r="M399" s="625"/>
      <c r="N399" s="619"/>
      <c r="O399" s="618"/>
      <c r="P399" s="625"/>
      <c r="Q399" s="619"/>
      <c r="R399" s="618"/>
      <c r="S399" s="625"/>
      <c r="T399" s="619"/>
      <c r="U399" s="618"/>
      <c r="V399" s="625"/>
      <c r="W399" s="619"/>
      <c r="X399" s="618"/>
      <c r="Y399" s="625"/>
      <c r="Z399" s="619"/>
      <c r="AA399" s="618"/>
      <c r="AB399" s="625"/>
      <c r="AC399" s="619"/>
      <c r="AD399" s="618"/>
      <c r="AE399" s="625"/>
      <c r="AF399" s="619"/>
      <c r="AG399" s="618"/>
      <c r="AH399" s="625"/>
      <c r="AI399" s="619"/>
      <c r="AJ399" s="618"/>
      <c r="AK399" s="625"/>
      <c r="AL399" s="619"/>
      <c r="AM399" s="618"/>
      <c r="AN399" s="625"/>
      <c r="AO399" s="619"/>
      <c r="AP399" s="38"/>
      <c r="AQ399" s="38"/>
      <c r="AR399" s="38"/>
      <c r="AS399" s="38"/>
      <c r="AT399" s="38"/>
      <c r="AU399" s="38"/>
      <c r="AV399" s="38"/>
      <c r="AW399" s="38"/>
      <c r="AX399" s="38"/>
      <c r="AY399" s="38"/>
      <c r="AZ399" s="38"/>
      <c r="BA399" s="38"/>
      <c r="BB399" s="38"/>
      <c r="BC399" s="38"/>
      <c r="BD399" s="38"/>
      <c r="BE399" s="38"/>
      <c r="BF399" s="38"/>
      <c r="BG399" s="38"/>
      <c r="BH399" s="38"/>
      <c r="BI399" s="38"/>
    </row>
    <row r="400" spans="1:61" ht="15.75" customHeight="1">
      <c r="A400" s="39" t="str">
        <f t="shared" si="8"/>
        <v>BoutiqueTOTAL DES DÉPENSES</v>
      </c>
      <c r="B400" s="902" t="s">
        <v>140</v>
      </c>
      <c r="C400" s="903"/>
      <c r="D400" s="904"/>
      <c r="E400" s="905"/>
      <c r="F400" s="903"/>
      <c r="G400" s="904"/>
      <c r="H400" s="905"/>
      <c r="I400" s="903"/>
      <c r="J400" s="904"/>
      <c r="K400" s="905"/>
      <c r="L400" s="903"/>
      <c r="M400" s="904"/>
      <c r="N400" s="905"/>
      <c r="O400" s="903"/>
      <c r="P400" s="904"/>
      <c r="Q400" s="905"/>
      <c r="R400" s="903"/>
      <c r="S400" s="904"/>
      <c r="T400" s="905"/>
      <c r="U400" s="903"/>
      <c r="V400" s="904"/>
      <c r="W400" s="905"/>
      <c r="X400" s="903"/>
      <c r="Y400" s="904"/>
      <c r="Z400" s="905"/>
      <c r="AA400" s="903"/>
      <c r="AB400" s="904"/>
      <c r="AC400" s="905"/>
      <c r="AD400" s="903"/>
      <c r="AE400" s="904"/>
      <c r="AF400" s="905"/>
      <c r="AG400" s="903"/>
      <c r="AH400" s="904"/>
      <c r="AI400" s="905"/>
      <c r="AJ400" s="903"/>
      <c r="AK400" s="904"/>
      <c r="AL400" s="905"/>
      <c r="AM400" s="903"/>
      <c r="AN400" s="904"/>
      <c r="AO400" s="905"/>
      <c r="AP400" s="38"/>
      <c r="AQ400" s="38"/>
      <c r="AR400" s="38"/>
      <c r="AS400" s="38"/>
      <c r="AT400" s="38"/>
      <c r="AU400" s="38"/>
      <c r="AV400" s="38"/>
      <c r="AW400" s="38"/>
      <c r="AX400" s="38"/>
      <c r="AY400" s="38"/>
      <c r="AZ400" s="38"/>
      <c r="BA400" s="38"/>
      <c r="BB400" s="38"/>
      <c r="BC400" s="38"/>
      <c r="BD400" s="38"/>
      <c r="BE400" s="38"/>
      <c r="BF400" s="38"/>
      <c r="BG400" s="38"/>
      <c r="BH400" s="38"/>
      <c r="BI400" s="38"/>
    </row>
    <row r="401" spans="1:61" ht="15.75" customHeight="1">
      <c r="A401" s="39" t="str">
        <f t="shared" si="8"/>
        <v>Boutique</v>
      </c>
      <c r="B401" s="618"/>
      <c r="C401" s="618"/>
      <c r="D401" s="625"/>
      <c r="E401" s="626"/>
      <c r="F401" s="618"/>
      <c r="G401" s="625"/>
      <c r="H401" s="626"/>
      <c r="I401" s="618"/>
      <c r="J401" s="625"/>
      <c r="K401" s="626"/>
      <c r="L401" s="618"/>
      <c r="M401" s="625"/>
      <c r="N401" s="626"/>
      <c r="O401" s="618"/>
      <c r="P401" s="625"/>
      <c r="Q401" s="626"/>
      <c r="R401" s="618"/>
      <c r="S401" s="625"/>
      <c r="T401" s="626"/>
      <c r="U401" s="618"/>
      <c r="V401" s="625"/>
      <c r="W401" s="626"/>
      <c r="X401" s="618"/>
      <c r="Y401" s="625"/>
      <c r="Z401" s="626"/>
      <c r="AA401" s="618"/>
      <c r="AB401" s="625"/>
      <c r="AC401" s="626"/>
      <c r="AD401" s="618"/>
      <c r="AE401" s="625"/>
      <c r="AF401" s="626"/>
      <c r="AG401" s="618"/>
      <c r="AH401" s="625"/>
      <c r="AI401" s="626"/>
      <c r="AJ401" s="618"/>
      <c r="AK401" s="625"/>
      <c r="AL401" s="626"/>
      <c r="AM401" s="618"/>
      <c r="AN401" s="625"/>
      <c r="AO401" s="626"/>
      <c r="AP401" s="38"/>
      <c r="AQ401" s="38"/>
      <c r="AR401" s="38"/>
      <c r="AS401" s="38"/>
      <c r="AT401" s="38"/>
      <c r="AU401" s="38"/>
      <c r="AV401" s="38"/>
      <c r="AW401" s="38"/>
      <c r="AX401" s="38"/>
      <c r="AY401" s="38"/>
      <c r="AZ401" s="38"/>
      <c r="BA401" s="38"/>
      <c r="BB401" s="38"/>
      <c r="BC401" s="38"/>
      <c r="BD401" s="38"/>
      <c r="BE401" s="38"/>
      <c r="BF401" s="38"/>
      <c r="BG401" s="38"/>
      <c r="BH401" s="38"/>
      <c r="BI401" s="38"/>
    </row>
    <row r="402" spans="1:61" ht="15.75" customHeight="1">
      <c r="A402" s="39" t="str">
        <f t="shared" si="8"/>
        <v>BoutiquePROFIT DÉPARTEMENTAL</v>
      </c>
      <c r="B402" s="956" t="s">
        <v>147</v>
      </c>
      <c r="C402" s="703"/>
      <c r="D402" s="704"/>
      <c r="E402" s="705"/>
      <c r="F402" s="703"/>
      <c r="G402" s="704"/>
      <c r="H402" s="705"/>
      <c r="I402" s="703"/>
      <c r="J402" s="704"/>
      <c r="K402" s="705"/>
      <c r="L402" s="703"/>
      <c r="M402" s="704"/>
      <c r="N402" s="705"/>
      <c r="O402" s="703"/>
      <c r="P402" s="704"/>
      <c r="Q402" s="705"/>
      <c r="R402" s="703"/>
      <c r="S402" s="704"/>
      <c r="T402" s="705"/>
      <c r="U402" s="703"/>
      <c r="V402" s="704"/>
      <c r="W402" s="705"/>
      <c r="X402" s="703"/>
      <c r="Y402" s="704"/>
      <c r="Z402" s="705"/>
      <c r="AA402" s="703"/>
      <c r="AB402" s="704"/>
      <c r="AC402" s="705"/>
      <c r="AD402" s="703"/>
      <c r="AE402" s="704"/>
      <c r="AF402" s="705"/>
      <c r="AG402" s="703"/>
      <c r="AH402" s="704"/>
      <c r="AI402" s="705"/>
      <c r="AJ402" s="703"/>
      <c r="AK402" s="704"/>
      <c r="AL402" s="705"/>
      <c r="AM402" s="703"/>
      <c r="AN402" s="704"/>
      <c r="AO402" s="705"/>
      <c r="AP402" s="38"/>
      <c r="AQ402" s="38"/>
      <c r="AR402" s="38"/>
      <c r="AS402" s="38"/>
      <c r="AT402" s="38"/>
      <c r="AU402" s="38"/>
      <c r="AV402" s="38"/>
      <c r="AW402" s="38"/>
      <c r="AX402" s="38"/>
      <c r="AY402" s="38"/>
      <c r="AZ402" s="38"/>
      <c r="BA402" s="38"/>
      <c r="BB402" s="38"/>
      <c r="BC402" s="38"/>
      <c r="BD402" s="38"/>
      <c r="BE402" s="38"/>
      <c r="BF402" s="38"/>
      <c r="BG402" s="38"/>
      <c r="BH402" s="38"/>
      <c r="BI402" s="38"/>
    </row>
    <row r="403" spans="1:61" ht="15.75" customHeight="1">
      <c r="A403" s="39"/>
      <c r="B403" s="666"/>
      <c r="C403" s="666"/>
      <c r="D403" s="666"/>
      <c r="E403" s="702"/>
      <c r="F403" s="666"/>
      <c r="G403" s="666"/>
      <c r="H403" s="702"/>
      <c r="I403" s="666"/>
      <c r="J403" s="666"/>
      <c r="K403" s="702"/>
      <c r="L403" s="666"/>
      <c r="M403" s="666"/>
      <c r="N403" s="702"/>
      <c r="O403" s="666"/>
      <c r="P403" s="666"/>
      <c r="Q403" s="702"/>
      <c r="R403" s="666"/>
      <c r="S403" s="666"/>
      <c r="T403" s="702"/>
      <c r="U403" s="666"/>
      <c r="V403" s="666"/>
      <c r="W403" s="702"/>
      <c r="X403" s="666"/>
      <c r="Y403" s="666"/>
      <c r="Z403" s="702"/>
      <c r="AA403" s="666"/>
      <c r="AB403" s="666"/>
      <c r="AC403" s="702"/>
      <c r="AD403" s="666"/>
      <c r="AE403" s="666"/>
      <c r="AF403" s="702"/>
      <c r="AG403" s="666"/>
      <c r="AH403" s="666"/>
      <c r="AI403" s="702"/>
      <c r="AJ403" s="666"/>
      <c r="AK403" s="666"/>
      <c r="AL403" s="702"/>
      <c r="AM403" s="666"/>
      <c r="AN403" s="666"/>
      <c r="AO403" s="702"/>
      <c r="AP403" s="38"/>
      <c r="AQ403" s="38"/>
      <c r="AR403" s="38"/>
      <c r="AS403" s="38"/>
      <c r="AT403" s="38"/>
      <c r="AU403" s="38"/>
      <c r="AV403" s="38"/>
      <c r="AW403" s="38"/>
      <c r="AX403" s="38"/>
      <c r="AY403" s="38"/>
      <c r="AZ403" s="38"/>
      <c r="BA403" s="38"/>
      <c r="BB403" s="38"/>
      <c r="BC403" s="38"/>
      <c r="BD403" s="38"/>
      <c r="BE403" s="38"/>
      <c r="BF403" s="38"/>
      <c r="BG403" s="38"/>
      <c r="BH403" s="38"/>
      <c r="BI403" s="38"/>
    </row>
    <row r="404" spans="1:61" ht="15.75" customHeight="1">
      <c r="A404" s="39"/>
      <c r="B404" s="625"/>
      <c r="C404" s="625"/>
      <c r="D404" s="625"/>
      <c r="E404" s="638"/>
      <c r="F404" s="625"/>
      <c r="G404" s="625"/>
      <c r="H404" s="638"/>
      <c r="I404" s="625"/>
      <c r="J404" s="625"/>
      <c r="K404" s="638"/>
      <c r="L404" s="625"/>
      <c r="M404" s="625"/>
      <c r="N404" s="638"/>
      <c r="O404" s="625"/>
      <c r="P404" s="625"/>
      <c r="Q404" s="638"/>
      <c r="R404" s="625"/>
      <c r="S404" s="625"/>
      <c r="T404" s="638"/>
      <c r="U404" s="625"/>
      <c r="V404" s="625"/>
      <c r="W404" s="638"/>
      <c r="X404" s="625"/>
      <c r="Y404" s="625"/>
      <c r="Z404" s="638"/>
      <c r="AA404" s="625"/>
      <c r="AB404" s="625"/>
      <c r="AC404" s="638"/>
      <c r="AD404" s="625"/>
      <c r="AE404" s="625"/>
      <c r="AF404" s="638"/>
      <c r="AG404" s="625"/>
      <c r="AH404" s="625"/>
      <c r="AI404" s="638"/>
      <c r="AJ404" s="625"/>
      <c r="AK404" s="625"/>
      <c r="AL404" s="638"/>
      <c r="AM404" s="625"/>
      <c r="AN404" s="625"/>
      <c r="AO404" s="638"/>
      <c r="AP404" s="38"/>
      <c r="AQ404" s="38"/>
      <c r="AR404" s="38"/>
      <c r="AS404" s="38"/>
      <c r="AT404" s="38"/>
      <c r="AU404" s="38"/>
      <c r="AV404" s="38"/>
      <c r="AW404" s="38"/>
      <c r="AX404" s="38"/>
      <c r="AY404" s="38"/>
      <c r="AZ404" s="38"/>
      <c r="BA404" s="38"/>
      <c r="BB404" s="38"/>
      <c r="BC404" s="38"/>
      <c r="BD404" s="38"/>
      <c r="BE404" s="38"/>
      <c r="BF404" s="38"/>
      <c r="BG404" s="38"/>
      <c r="BH404" s="38"/>
      <c r="BI404" s="38"/>
    </row>
    <row r="405" spans="1:61" ht="15.75" customHeight="1">
      <c r="A405" s="39"/>
      <c r="B405" s="921" t="str">
        <f>B4</f>
        <v>Budget 2025</v>
      </c>
      <c r="C405" s="658" t="s">
        <v>194</v>
      </c>
      <c r="D405" s="658"/>
      <c r="E405" s="658"/>
      <c r="F405" s="658"/>
      <c r="G405" s="658"/>
      <c r="H405" s="658"/>
      <c r="I405" s="658"/>
      <c r="J405" s="658"/>
      <c r="K405" s="658"/>
      <c r="L405" s="658"/>
      <c r="M405" s="658"/>
      <c r="N405" s="658"/>
      <c r="O405" s="658"/>
      <c r="P405" s="658"/>
      <c r="Q405" s="658"/>
      <c r="R405" s="658"/>
      <c r="S405" s="658"/>
      <c r="T405" s="658"/>
      <c r="U405" s="658"/>
      <c r="V405" s="658"/>
      <c r="W405" s="658"/>
      <c r="X405" s="658"/>
      <c r="Y405" s="658"/>
      <c r="Z405" s="658"/>
      <c r="AA405" s="658"/>
      <c r="AB405" s="658"/>
      <c r="AC405" s="658"/>
      <c r="AD405" s="658"/>
      <c r="AE405" s="658"/>
      <c r="AF405" s="658"/>
      <c r="AG405" s="658"/>
      <c r="AH405" s="658"/>
      <c r="AI405" s="658"/>
      <c r="AJ405" s="658"/>
      <c r="AK405" s="658"/>
      <c r="AL405" s="658"/>
      <c r="AM405" s="658"/>
      <c r="AN405" s="658"/>
      <c r="AO405" s="658"/>
      <c r="AP405" s="38"/>
      <c r="AQ405" s="38"/>
      <c r="AR405" s="38"/>
      <c r="AS405" s="38"/>
      <c r="AT405" s="38"/>
      <c r="AU405" s="38"/>
      <c r="AV405" s="38"/>
      <c r="AW405" s="38"/>
      <c r="AX405" s="38"/>
      <c r="AY405" s="38"/>
      <c r="AZ405" s="38"/>
      <c r="BA405" s="38"/>
      <c r="BB405" s="38"/>
      <c r="BC405" s="38"/>
      <c r="BD405" s="38"/>
      <c r="BE405" s="38"/>
      <c r="BF405" s="38"/>
      <c r="BG405" s="38"/>
      <c r="BH405" s="38"/>
      <c r="BI405" s="38"/>
    </row>
    <row r="406" spans="1:61" ht="15.75" customHeight="1">
      <c r="A406" s="39"/>
      <c r="B406" s="957"/>
      <c r="C406" s="706"/>
      <c r="D406" s="706"/>
      <c r="E406" s="706"/>
      <c r="F406" s="707"/>
      <c r="G406" s="707"/>
      <c r="H406" s="707"/>
      <c r="I406" s="707"/>
      <c r="J406" s="707"/>
      <c r="K406" s="707"/>
      <c r="L406" s="707"/>
      <c r="M406" s="707"/>
      <c r="N406" s="707"/>
      <c r="O406" s="707"/>
      <c r="P406" s="707"/>
      <c r="Q406" s="707"/>
      <c r="R406" s="707"/>
      <c r="S406" s="707"/>
      <c r="T406" s="707"/>
      <c r="U406" s="707"/>
      <c r="V406" s="707"/>
      <c r="W406" s="707"/>
      <c r="X406" s="707"/>
      <c r="Y406" s="707"/>
      <c r="Z406" s="707"/>
      <c r="AA406" s="707"/>
      <c r="AB406" s="707"/>
      <c r="AC406" s="707"/>
      <c r="AD406" s="707"/>
      <c r="AE406" s="707"/>
      <c r="AF406" s="707"/>
      <c r="AG406" s="707"/>
      <c r="AH406" s="707"/>
      <c r="AI406" s="707"/>
      <c r="AJ406" s="707"/>
      <c r="AK406" s="707"/>
      <c r="AL406" s="707"/>
      <c r="AM406" s="707"/>
      <c r="AN406" s="707"/>
      <c r="AO406" s="707"/>
      <c r="AP406" s="38"/>
      <c r="AQ406" s="38"/>
      <c r="AR406" s="38"/>
      <c r="AS406" s="38"/>
      <c r="AT406" s="38"/>
      <c r="AU406" s="38"/>
      <c r="AV406" s="38"/>
      <c r="AW406" s="38"/>
      <c r="AX406" s="38"/>
      <c r="AY406" s="38"/>
      <c r="AZ406" s="38"/>
      <c r="BA406" s="38"/>
      <c r="BB406" s="38"/>
      <c r="BC406" s="38"/>
      <c r="BD406" s="38"/>
      <c r="BE406" s="38"/>
      <c r="BF406" s="38"/>
      <c r="BG406" s="38"/>
      <c r="BH406" s="38"/>
      <c r="BI406" s="38"/>
    </row>
    <row r="407" spans="1:61" ht="15.75" customHeight="1">
      <c r="A407" s="39"/>
      <c r="B407" s="958" t="s">
        <v>2</v>
      </c>
      <c r="C407" s="1043"/>
      <c r="D407" s="1044"/>
      <c r="E407" s="1045"/>
      <c r="F407" s="603"/>
      <c r="G407" s="604"/>
      <c r="H407" s="605"/>
      <c r="I407" s="603"/>
      <c r="J407" s="604"/>
      <c r="K407" s="605"/>
      <c r="L407" s="603"/>
      <c r="M407" s="604"/>
      <c r="N407" s="605"/>
      <c r="O407" s="603"/>
      <c r="P407" s="604"/>
      <c r="Q407" s="605"/>
      <c r="R407" s="603"/>
      <c r="S407" s="604"/>
      <c r="T407" s="605"/>
      <c r="U407" s="603"/>
      <c r="V407" s="604"/>
      <c r="W407" s="605"/>
      <c r="X407" s="603"/>
      <c r="Y407" s="604"/>
      <c r="Z407" s="605"/>
      <c r="AA407" s="603"/>
      <c r="AB407" s="604"/>
      <c r="AC407" s="605"/>
      <c r="AD407" s="603"/>
      <c r="AE407" s="604"/>
      <c r="AF407" s="605"/>
      <c r="AG407" s="603"/>
      <c r="AH407" s="604"/>
      <c r="AI407" s="605"/>
      <c r="AJ407" s="603"/>
      <c r="AK407" s="604"/>
      <c r="AL407" s="605"/>
      <c r="AM407" s="603"/>
      <c r="AN407" s="604"/>
      <c r="AO407" s="605"/>
      <c r="AP407" s="38"/>
      <c r="AQ407" s="38"/>
      <c r="AR407" s="38"/>
      <c r="AS407" s="38"/>
      <c r="AT407" s="38"/>
      <c r="AU407" s="38"/>
      <c r="AV407" s="38"/>
      <c r="AW407" s="38"/>
      <c r="AX407" s="38"/>
      <c r="AY407" s="38"/>
      <c r="AZ407" s="38"/>
      <c r="BA407" s="38"/>
      <c r="BB407" s="38"/>
      <c r="BC407" s="38"/>
      <c r="BD407" s="38"/>
      <c r="BE407" s="38"/>
      <c r="BF407" s="38"/>
      <c r="BG407" s="38"/>
      <c r="BH407" s="38"/>
      <c r="BI407" s="38"/>
    </row>
    <row r="408" spans="1:61" ht="15.75" customHeight="1">
      <c r="A408" s="39"/>
      <c r="B408" s="959"/>
      <c r="C408" s="709"/>
      <c r="D408" s="710"/>
      <c r="E408" s="711"/>
      <c r="F408" s="709"/>
      <c r="G408" s="710"/>
      <c r="H408" s="711"/>
      <c r="I408" s="709"/>
      <c r="J408" s="710"/>
      <c r="K408" s="711"/>
      <c r="L408" s="709"/>
      <c r="M408" s="710"/>
      <c r="N408" s="711"/>
      <c r="O408" s="709"/>
      <c r="P408" s="710"/>
      <c r="Q408" s="711"/>
      <c r="R408" s="709"/>
      <c r="S408" s="710"/>
      <c r="T408" s="711"/>
      <c r="U408" s="709"/>
      <c r="V408" s="710"/>
      <c r="W408" s="711"/>
      <c r="X408" s="709"/>
      <c r="Y408" s="710"/>
      <c r="Z408" s="711"/>
      <c r="AA408" s="709"/>
      <c r="AB408" s="710"/>
      <c r="AC408" s="711"/>
      <c r="AD408" s="709"/>
      <c r="AE408" s="710"/>
      <c r="AF408" s="711"/>
      <c r="AG408" s="709"/>
      <c r="AH408" s="710"/>
      <c r="AI408" s="711"/>
      <c r="AJ408" s="709"/>
      <c r="AK408" s="710"/>
      <c r="AL408" s="711"/>
      <c r="AM408" s="709"/>
      <c r="AN408" s="710"/>
      <c r="AO408" s="711"/>
      <c r="AP408" s="38"/>
      <c r="AQ408" s="38"/>
      <c r="AR408" s="38"/>
      <c r="AS408" s="38"/>
      <c r="AT408" s="38"/>
      <c r="AU408" s="38"/>
      <c r="AV408" s="38"/>
      <c r="AW408" s="38"/>
      <c r="AX408" s="38"/>
      <c r="AY408" s="38"/>
      <c r="AZ408" s="38"/>
      <c r="BA408" s="38"/>
      <c r="BB408" s="38"/>
      <c r="BC408" s="38"/>
      <c r="BD408" s="38"/>
      <c r="BE408" s="38"/>
      <c r="BF408" s="38"/>
      <c r="BG408" s="38"/>
      <c r="BH408" s="38"/>
      <c r="BI408" s="38"/>
    </row>
    <row r="409" spans="1:61" ht="15.75" customHeight="1">
      <c r="A409" s="39" t="str">
        <f t="shared" ref="A409:A442" si="9">B409</f>
        <v>Ventes nettes</v>
      </c>
      <c r="B409" s="726" t="s">
        <v>92</v>
      </c>
      <c r="C409" s="712"/>
      <c r="D409" s="713"/>
      <c r="E409" s="714"/>
      <c r="F409" s="712"/>
      <c r="G409" s="713"/>
      <c r="H409" s="714"/>
      <c r="I409" s="712"/>
      <c r="J409" s="713"/>
      <c r="K409" s="714"/>
      <c r="L409" s="712"/>
      <c r="M409" s="713"/>
      <c r="N409" s="714"/>
      <c r="O409" s="712"/>
      <c r="P409" s="713"/>
      <c r="Q409" s="714"/>
      <c r="R409" s="712"/>
      <c r="S409" s="713"/>
      <c r="T409" s="714"/>
      <c r="U409" s="712"/>
      <c r="V409" s="713"/>
      <c r="W409" s="714"/>
      <c r="X409" s="712"/>
      <c r="Y409" s="713"/>
      <c r="Z409" s="714"/>
      <c r="AA409" s="712"/>
      <c r="AB409" s="713"/>
      <c r="AC409" s="714"/>
      <c r="AD409" s="712"/>
      <c r="AE409" s="713"/>
      <c r="AF409" s="714"/>
      <c r="AG409" s="712"/>
      <c r="AH409" s="713"/>
      <c r="AI409" s="714"/>
      <c r="AJ409" s="712"/>
      <c r="AK409" s="713"/>
      <c r="AL409" s="714"/>
      <c r="AM409" s="712"/>
      <c r="AN409" s="713"/>
      <c r="AO409" s="714"/>
      <c r="AP409" s="38"/>
      <c r="AQ409" s="38"/>
      <c r="AR409" s="38"/>
      <c r="AS409" s="38"/>
      <c r="AT409" s="38"/>
      <c r="AU409" s="38"/>
      <c r="AV409" s="38"/>
      <c r="AW409" s="38"/>
      <c r="AX409" s="38"/>
      <c r="AY409" s="38"/>
      <c r="AZ409" s="38"/>
      <c r="BA409" s="38"/>
      <c r="BB409" s="38"/>
      <c r="BC409" s="38"/>
      <c r="BD409" s="38"/>
      <c r="BE409" s="38"/>
      <c r="BF409" s="38"/>
      <c r="BG409" s="38"/>
      <c r="BH409" s="38"/>
      <c r="BI409" s="38"/>
    </row>
    <row r="410" spans="1:61" ht="15.75" customHeight="1">
      <c r="A410" s="39" t="str">
        <f t="shared" si="9"/>
        <v>Profit brut</v>
      </c>
      <c r="B410" s="960" t="s">
        <v>198</v>
      </c>
      <c r="C410" s="715"/>
      <c r="D410" s="716"/>
      <c r="E410" s="717"/>
      <c r="F410" s="715"/>
      <c r="G410" s="716"/>
      <c r="H410" s="717"/>
      <c r="I410" s="715"/>
      <c r="J410" s="716"/>
      <c r="K410" s="717"/>
      <c r="L410" s="715"/>
      <c r="M410" s="716"/>
      <c r="N410" s="717"/>
      <c r="O410" s="715"/>
      <c r="P410" s="716"/>
      <c r="Q410" s="717"/>
      <c r="R410" s="715"/>
      <c r="S410" s="716"/>
      <c r="T410" s="717"/>
      <c r="U410" s="715"/>
      <c r="V410" s="716"/>
      <c r="W410" s="717"/>
      <c r="X410" s="715"/>
      <c r="Y410" s="716"/>
      <c r="Z410" s="717"/>
      <c r="AA410" s="715"/>
      <c r="AB410" s="716"/>
      <c r="AC410" s="717"/>
      <c r="AD410" s="715"/>
      <c r="AE410" s="716"/>
      <c r="AF410" s="717"/>
      <c r="AG410" s="715"/>
      <c r="AH410" s="716"/>
      <c r="AI410" s="717"/>
      <c r="AJ410" s="715"/>
      <c r="AK410" s="716"/>
      <c r="AL410" s="717"/>
      <c r="AM410" s="715"/>
      <c r="AN410" s="716"/>
      <c r="AO410" s="717"/>
      <c r="AP410" s="38"/>
      <c r="AQ410" s="38"/>
      <c r="AR410" s="38"/>
      <c r="AS410" s="38"/>
      <c r="AT410" s="38"/>
      <c r="AU410" s="38"/>
      <c r="AV410" s="38"/>
      <c r="AW410" s="38"/>
      <c r="AX410" s="38"/>
      <c r="AY410" s="38"/>
      <c r="AZ410" s="38"/>
      <c r="BA410" s="38"/>
      <c r="BB410" s="38"/>
      <c r="BC410" s="38"/>
      <c r="BD410" s="38"/>
      <c r="BE410" s="38"/>
      <c r="BF410" s="38"/>
      <c r="BG410" s="38"/>
      <c r="BH410" s="38"/>
      <c r="BI410" s="38"/>
    </row>
    <row r="411" spans="1:61" ht="15.75" customHeight="1">
      <c r="A411" s="39" t="str">
        <f t="shared" si="9"/>
        <v>DÉPENSES</v>
      </c>
      <c r="B411" s="961" t="s">
        <v>199</v>
      </c>
      <c r="C411" s="718"/>
      <c r="D411" s="719"/>
      <c r="E411" s="720"/>
      <c r="F411" s="718"/>
      <c r="G411" s="719"/>
      <c r="H411" s="720"/>
      <c r="I411" s="718"/>
      <c r="J411" s="719"/>
      <c r="K411" s="720"/>
      <c r="L411" s="718"/>
      <c r="M411" s="719"/>
      <c r="N411" s="720"/>
      <c r="O411" s="718"/>
      <c r="P411" s="719"/>
      <c r="Q411" s="720"/>
      <c r="R411" s="718"/>
      <c r="S411" s="719"/>
      <c r="T411" s="720"/>
      <c r="U411" s="718"/>
      <c r="V411" s="719"/>
      <c r="W411" s="720"/>
      <c r="X411" s="718"/>
      <c r="Y411" s="719"/>
      <c r="Z411" s="720"/>
      <c r="AA411" s="718"/>
      <c r="AB411" s="719"/>
      <c r="AC411" s="720"/>
      <c r="AD411" s="718"/>
      <c r="AE411" s="719"/>
      <c r="AF411" s="720"/>
      <c r="AG411" s="718"/>
      <c r="AH411" s="719"/>
      <c r="AI411" s="720"/>
      <c r="AJ411" s="718"/>
      <c r="AK411" s="719"/>
      <c r="AL411" s="720"/>
      <c r="AM411" s="718"/>
      <c r="AN411" s="719"/>
      <c r="AO411" s="720"/>
      <c r="AP411" s="38"/>
      <c r="AQ411" s="38"/>
      <c r="AR411" s="38"/>
      <c r="AS411" s="38"/>
      <c r="AT411" s="38"/>
      <c r="AU411" s="38"/>
      <c r="AV411" s="38"/>
      <c r="AW411" s="38"/>
      <c r="AX411" s="38"/>
      <c r="AY411" s="38"/>
      <c r="AZ411" s="38"/>
      <c r="BA411" s="38"/>
      <c r="BB411" s="38"/>
      <c r="BC411" s="38"/>
      <c r="BD411" s="38"/>
      <c r="BE411" s="38"/>
      <c r="BF411" s="38"/>
      <c r="BG411" s="38"/>
      <c r="BH411" s="38"/>
      <c r="BI411" s="38"/>
    </row>
    <row r="412" spans="1:61" ht="15.75" customHeight="1">
      <c r="A412" s="39" t="str">
        <f t="shared" si="9"/>
        <v>Comm. vendeurs</v>
      </c>
      <c r="B412" s="723" t="s">
        <v>107</v>
      </c>
      <c r="C412" s="721"/>
      <c r="D412" s="722"/>
      <c r="E412" s="720"/>
      <c r="F412" s="723"/>
      <c r="G412" s="722"/>
      <c r="H412" s="720"/>
      <c r="I412" s="723"/>
      <c r="J412" s="722"/>
      <c r="K412" s="720"/>
      <c r="L412" s="723"/>
      <c r="M412" s="722"/>
      <c r="N412" s="720"/>
      <c r="O412" s="723"/>
      <c r="P412" s="722"/>
      <c r="Q412" s="720"/>
      <c r="R412" s="723"/>
      <c r="S412" s="722"/>
      <c r="T412" s="720"/>
      <c r="U412" s="723"/>
      <c r="V412" s="722"/>
      <c r="W412" s="720"/>
      <c r="X412" s="723"/>
      <c r="Y412" s="722"/>
      <c r="Z412" s="720"/>
      <c r="AA412" s="723"/>
      <c r="AB412" s="722"/>
      <c r="AC412" s="720"/>
      <c r="AD412" s="723"/>
      <c r="AE412" s="722"/>
      <c r="AF412" s="720"/>
      <c r="AG412" s="723"/>
      <c r="AH412" s="722"/>
      <c r="AI412" s="720"/>
      <c r="AJ412" s="723"/>
      <c r="AK412" s="722"/>
      <c r="AL412" s="720"/>
      <c r="AM412" s="723"/>
      <c r="AN412" s="722"/>
      <c r="AO412" s="720"/>
      <c r="AP412" s="38"/>
      <c r="AQ412" s="38"/>
      <c r="AR412" s="38"/>
      <c r="AS412" s="38"/>
      <c r="AT412" s="38"/>
      <c r="AU412" s="38"/>
      <c r="AV412" s="38"/>
      <c r="AW412" s="38"/>
      <c r="AX412" s="38"/>
      <c r="AY412" s="38"/>
      <c r="AZ412" s="38"/>
      <c r="BA412" s="38"/>
      <c r="BB412" s="38"/>
      <c r="BC412" s="38"/>
      <c r="BD412" s="38"/>
      <c r="BE412" s="38"/>
      <c r="BF412" s="38"/>
      <c r="BG412" s="38"/>
      <c r="BH412" s="38"/>
      <c r="BI412" s="38"/>
    </row>
    <row r="413" spans="1:61" ht="15.75" customHeight="1">
      <c r="A413" s="39" t="str">
        <f t="shared" si="9"/>
        <v>Comm. F&amp;I</v>
      </c>
      <c r="B413" s="726" t="s">
        <v>108</v>
      </c>
      <c r="C413" s="724"/>
      <c r="D413" s="725"/>
      <c r="E413" s="714"/>
      <c r="F413" s="726"/>
      <c r="G413" s="725"/>
      <c r="H413" s="714"/>
      <c r="I413" s="726"/>
      <c r="J413" s="725"/>
      <c r="K413" s="714"/>
      <c r="L413" s="726"/>
      <c r="M413" s="725"/>
      <c r="N413" s="714"/>
      <c r="O413" s="726"/>
      <c r="P413" s="725"/>
      <c r="Q413" s="714"/>
      <c r="R413" s="726"/>
      <c r="S413" s="725"/>
      <c r="T413" s="714"/>
      <c r="U413" s="726"/>
      <c r="V413" s="725"/>
      <c r="W413" s="714"/>
      <c r="X413" s="726"/>
      <c r="Y413" s="725"/>
      <c r="Z413" s="714"/>
      <c r="AA413" s="726"/>
      <c r="AB413" s="725"/>
      <c r="AC413" s="714"/>
      <c r="AD413" s="726"/>
      <c r="AE413" s="725"/>
      <c r="AF413" s="714"/>
      <c r="AG413" s="726"/>
      <c r="AH413" s="725"/>
      <c r="AI413" s="714"/>
      <c r="AJ413" s="726"/>
      <c r="AK413" s="725"/>
      <c r="AL413" s="714"/>
      <c r="AM413" s="726"/>
      <c r="AN413" s="725"/>
      <c r="AO413" s="714"/>
      <c r="AP413" s="38"/>
      <c r="AQ413" s="38"/>
      <c r="AR413" s="38"/>
      <c r="AS413" s="38"/>
      <c r="AT413" s="38"/>
      <c r="AU413" s="38"/>
      <c r="AV413" s="38"/>
      <c r="AW413" s="38"/>
      <c r="AX413" s="38"/>
      <c r="AY413" s="38"/>
      <c r="AZ413" s="38"/>
      <c r="BA413" s="38"/>
      <c r="BB413" s="38"/>
      <c r="BC413" s="38"/>
      <c r="BD413" s="38"/>
      <c r="BE413" s="38"/>
      <c r="BF413" s="38"/>
      <c r="BG413" s="38"/>
      <c r="BH413" s="38"/>
      <c r="BI413" s="38"/>
    </row>
    <row r="414" spans="1:61" ht="15.75" customHeight="1">
      <c r="A414" s="39" t="str">
        <f t="shared" si="9"/>
        <v>Frais de livraison</v>
      </c>
      <c r="B414" s="723" t="s">
        <v>109</v>
      </c>
      <c r="C414" s="723"/>
      <c r="D414" s="722"/>
      <c r="E414" s="720"/>
      <c r="F414" s="723"/>
      <c r="G414" s="722"/>
      <c r="H414" s="720"/>
      <c r="I414" s="723"/>
      <c r="J414" s="722"/>
      <c r="K414" s="720"/>
      <c r="L414" s="723"/>
      <c r="M414" s="722"/>
      <c r="N414" s="720"/>
      <c r="O414" s="723"/>
      <c r="P414" s="722"/>
      <c r="Q414" s="720"/>
      <c r="R414" s="723"/>
      <c r="S414" s="722"/>
      <c r="T414" s="720"/>
      <c r="U414" s="723"/>
      <c r="V414" s="722"/>
      <c r="W414" s="720"/>
      <c r="X414" s="723"/>
      <c r="Y414" s="722"/>
      <c r="Z414" s="720"/>
      <c r="AA414" s="723"/>
      <c r="AB414" s="722"/>
      <c r="AC414" s="720"/>
      <c r="AD414" s="723"/>
      <c r="AE414" s="722"/>
      <c r="AF414" s="720"/>
      <c r="AG414" s="723"/>
      <c r="AH414" s="722"/>
      <c r="AI414" s="720"/>
      <c r="AJ414" s="723"/>
      <c r="AK414" s="722"/>
      <c r="AL414" s="720"/>
      <c r="AM414" s="723"/>
      <c r="AN414" s="722"/>
      <c r="AO414" s="720"/>
      <c r="AP414" s="38"/>
      <c r="AQ414" s="38"/>
      <c r="AR414" s="38"/>
      <c r="AS414" s="38"/>
      <c r="AT414" s="38"/>
      <c r="AU414" s="38"/>
      <c r="AV414" s="38"/>
      <c r="AW414" s="38"/>
      <c r="AX414" s="38"/>
      <c r="AY414" s="38"/>
      <c r="AZ414" s="38"/>
      <c r="BA414" s="38"/>
      <c r="BB414" s="38"/>
      <c r="BC414" s="38"/>
      <c r="BD414" s="38"/>
      <c r="BE414" s="38"/>
      <c r="BF414" s="38"/>
      <c r="BG414" s="38"/>
      <c r="BH414" s="38"/>
      <c r="BI414" s="38"/>
    </row>
    <row r="415" spans="1:61" ht="15.75" customHeight="1">
      <c r="A415" s="39" t="str">
        <f t="shared" si="9"/>
        <v>Service gratuit 1</v>
      </c>
      <c r="B415" s="723" t="s">
        <v>110</v>
      </c>
      <c r="C415" s="723"/>
      <c r="D415" s="722"/>
      <c r="E415" s="720"/>
      <c r="F415" s="723"/>
      <c r="G415" s="722"/>
      <c r="H415" s="720"/>
      <c r="I415" s="723"/>
      <c r="J415" s="722"/>
      <c r="K415" s="720"/>
      <c r="L415" s="723"/>
      <c r="M415" s="722"/>
      <c r="N415" s="720"/>
      <c r="O415" s="723"/>
      <c r="P415" s="722"/>
      <c r="Q415" s="720"/>
      <c r="R415" s="723"/>
      <c r="S415" s="722"/>
      <c r="T415" s="720"/>
      <c r="U415" s="723"/>
      <c r="V415" s="722"/>
      <c r="W415" s="720"/>
      <c r="X415" s="723"/>
      <c r="Y415" s="722"/>
      <c r="Z415" s="720"/>
      <c r="AA415" s="723"/>
      <c r="AB415" s="722"/>
      <c r="AC415" s="720"/>
      <c r="AD415" s="723"/>
      <c r="AE415" s="722"/>
      <c r="AF415" s="720"/>
      <c r="AG415" s="723"/>
      <c r="AH415" s="722"/>
      <c r="AI415" s="720"/>
      <c r="AJ415" s="723"/>
      <c r="AK415" s="722"/>
      <c r="AL415" s="720"/>
      <c r="AM415" s="723"/>
      <c r="AN415" s="722"/>
      <c r="AO415" s="720"/>
      <c r="AP415" s="38"/>
      <c r="AQ415" s="38"/>
      <c r="AR415" s="38"/>
      <c r="AS415" s="38"/>
      <c r="AT415" s="38"/>
      <c r="AU415" s="38"/>
      <c r="AV415" s="38"/>
      <c r="AW415" s="38"/>
      <c r="AX415" s="38"/>
      <c r="AY415" s="38"/>
      <c r="AZ415" s="38"/>
      <c r="BA415" s="38"/>
      <c r="BB415" s="38"/>
      <c r="BC415" s="38"/>
      <c r="BD415" s="38"/>
      <c r="BE415" s="38"/>
      <c r="BF415" s="38"/>
      <c r="BG415" s="38"/>
      <c r="BH415" s="38"/>
      <c r="BI415" s="38"/>
    </row>
    <row r="416" spans="1:61" ht="15.75" customHeight="1">
      <c r="A416" s="39" t="str">
        <f t="shared" si="9"/>
        <v>Entretien stock</v>
      </c>
      <c r="B416" s="726" t="s">
        <v>111</v>
      </c>
      <c r="C416" s="726"/>
      <c r="D416" s="725"/>
      <c r="E416" s="714"/>
      <c r="F416" s="726"/>
      <c r="G416" s="725"/>
      <c r="H416" s="714"/>
      <c r="I416" s="726"/>
      <c r="J416" s="725"/>
      <c r="K416" s="714"/>
      <c r="L416" s="726"/>
      <c r="M416" s="725"/>
      <c r="N416" s="714"/>
      <c r="O416" s="726"/>
      <c r="P416" s="725"/>
      <c r="Q416" s="714"/>
      <c r="R416" s="726"/>
      <c r="S416" s="725"/>
      <c r="T416" s="714"/>
      <c r="U416" s="726"/>
      <c r="V416" s="725"/>
      <c r="W416" s="714"/>
      <c r="X416" s="726"/>
      <c r="Y416" s="725"/>
      <c r="Z416" s="714"/>
      <c r="AA416" s="726"/>
      <c r="AB416" s="725"/>
      <c r="AC416" s="714"/>
      <c r="AD416" s="726"/>
      <c r="AE416" s="725"/>
      <c r="AF416" s="714"/>
      <c r="AG416" s="726"/>
      <c r="AH416" s="725"/>
      <c r="AI416" s="714"/>
      <c r="AJ416" s="726"/>
      <c r="AK416" s="725"/>
      <c r="AL416" s="714"/>
      <c r="AM416" s="726"/>
      <c r="AN416" s="725"/>
      <c r="AO416" s="714"/>
      <c r="AP416" s="38"/>
      <c r="AQ416" s="38"/>
      <c r="AR416" s="38"/>
      <c r="AS416" s="38"/>
      <c r="AT416" s="38"/>
      <c r="AU416" s="38"/>
      <c r="AV416" s="38"/>
      <c r="AW416" s="38"/>
      <c r="AX416" s="38"/>
      <c r="AY416" s="38"/>
      <c r="AZ416" s="38"/>
      <c r="BA416" s="38"/>
      <c r="BB416" s="38"/>
      <c r="BC416" s="38"/>
      <c r="BD416" s="38"/>
      <c r="BE416" s="38"/>
      <c r="BF416" s="38"/>
      <c r="BG416" s="38"/>
      <c r="BH416" s="38"/>
      <c r="BI416" s="38"/>
    </row>
    <row r="417" spans="1:61" ht="15.75" customHeight="1">
      <c r="A417" s="39" t="str">
        <f t="shared" si="9"/>
        <v>Publicité 1</v>
      </c>
      <c r="B417" s="723" t="s">
        <v>112</v>
      </c>
      <c r="C417" s="723"/>
      <c r="D417" s="722"/>
      <c r="E417" s="720"/>
      <c r="F417" s="723"/>
      <c r="G417" s="722"/>
      <c r="H417" s="720"/>
      <c r="I417" s="723"/>
      <c r="J417" s="722"/>
      <c r="K417" s="720"/>
      <c r="L417" s="723"/>
      <c r="M417" s="722"/>
      <c r="N417" s="720"/>
      <c r="O417" s="723"/>
      <c r="P417" s="722"/>
      <c r="Q417" s="720"/>
      <c r="R417" s="723"/>
      <c r="S417" s="722"/>
      <c r="T417" s="720"/>
      <c r="U417" s="723"/>
      <c r="V417" s="722"/>
      <c r="W417" s="720"/>
      <c r="X417" s="723"/>
      <c r="Y417" s="722"/>
      <c r="Z417" s="720"/>
      <c r="AA417" s="723"/>
      <c r="AB417" s="722"/>
      <c r="AC417" s="720"/>
      <c r="AD417" s="723"/>
      <c r="AE417" s="722"/>
      <c r="AF417" s="720"/>
      <c r="AG417" s="723"/>
      <c r="AH417" s="722"/>
      <c r="AI417" s="720"/>
      <c r="AJ417" s="723"/>
      <c r="AK417" s="722"/>
      <c r="AL417" s="720"/>
      <c r="AM417" s="723"/>
      <c r="AN417" s="722"/>
      <c r="AO417" s="720"/>
      <c r="AP417" s="38"/>
      <c r="AQ417" s="38"/>
      <c r="AR417" s="38"/>
      <c r="AS417" s="38"/>
      <c r="AT417" s="38"/>
      <c r="AU417" s="38"/>
      <c r="AV417" s="38"/>
      <c r="AW417" s="38"/>
      <c r="AX417" s="38"/>
      <c r="AY417" s="38"/>
      <c r="AZ417" s="38"/>
      <c r="BA417" s="38"/>
      <c r="BB417" s="38"/>
      <c r="BC417" s="38"/>
      <c r="BD417" s="38"/>
      <c r="BE417" s="38"/>
      <c r="BF417" s="38"/>
      <c r="BG417" s="38"/>
      <c r="BH417" s="38"/>
      <c r="BI417" s="38"/>
    </row>
    <row r="418" spans="1:61" ht="15.75" customHeight="1">
      <c r="A418" s="39" t="str">
        <f t="shared" si="9"/>
        <v>Intérêt de gros</v>
      </c>
      <c r="B418" s="723" t="s">
        <v>113</v>
      </c>
      <c r="C418" s="723"/>
      <c r="D418" s="722"/>
      <c r="E418" s="720"/>
      <c r="F418" s="723"/>
      <c r="G418" s="722"/>
      <c r="H418" s="720"/>
      <c r="I418" s="723"/>
      <c r="J418" s="722"/>
      <c r="K418" s="720"/>
      <c r="L418" s="723"/>
      <c r="M418" s="722"/>
      <c r="N418" s="720"/>
      <c r="O418" s="723"/>
      <c r="P418" s="722"/>
      <c r="Q418" s="720"/>
      <c r="R418" s="723"/>
      <c r="S418" s="722"/>
      <c r="T418" s="720"/>
      <c r="U418" s="723"/>
      <c r="V418" s="722"/>
      <c r="W418" s="720"/>
      <c r="X418" s="723"/>
      <c r="Y418" s="722"/>
      <c r="Z418" s="720"/>
      <c r="AA418" s="723"/>
      <c r="AB418" s="722"/>
      <c r="AC418" s="720"/>
      <c r="AD418" s="723"/>
      <c r="AE418" s="722"/>
      <c r="AF418" s="720"/>
      <c r="AG418" s="723"/>
      <c r="AH418" s="722"/>
      <c r="AI418" s="720"/>
      <c r="AJ418" s="723"/>
      <c r="AK418" s="722"/>
      <c r="AL418" s="720"/>
      <c r="AM418" s="723"/>
      <c r="AN418" s="722"/>
      <c r="AO418" s="720"/>
      <c r="AP418" s="38"/>
      <c r="AQ418" s="38"/>
      <c r="AR418" s="38"/>
      <c r="AS418" s="38"/>
      <c r="AT418" s="38"/>
      <c r="AU418" s="38"/>
      <c r="AV418" s="38"/>
      <c r="AW418" s="38"/>
      <c r="AX418" s="38"/>
      <c r="AY418" s="38"/>
      <c r="AZ418" s="38"/>
      <c r="BA418" s="38"/>
      <c r="BB418" s="38"/>
      <c r="BC418" s="38"/>
      <c r="BD418" s="38"/>
      <c r="BE418" s="38"/>
      <c r="BF418" s="38"/>
      <c r="BG418" s="38"/>
      <c r="BH418" s="38"/>
      <c r="BI418" s="38"/>
    </row>
    <row r="419" spans="1:61" ht="15.75" customHeight="1">
      <c r="A419" s="39" t="str">
        <f t="shared" si="9"/>
        <v>[...]</v>
      </c>
      <c r="B419" s="757" t="s">
        <v>55</v>
      </c>
      <c r="C419" s="723"/>
      <c r="D419" s="722"/>
      <c r="E419" s="720"/>
      <c r="F419" s="723"/>
      <c r="G419" s="722"/>
      <c r="H419" s="720"/>
      <c r="I419" s="723"/>
      <c r="J419" s="722"/>
      <c r="K419" s="720"/>
      <c r="L419" s="723"/>
      <c r="M419" s="722"/>
      <c r="N419" s="720"/>
      <c r="O419" s="723"/>
      <c r="P419" s="722"/>
      <c r="Q419" s="720"/>
      <c r="R419" s="723"/>
      <c r="S419" s="722"/>
      <c r="T419" s="720"/>
      <c r="U419" s="723"/>
      <c r="V419" s="722"/>
      <c r="W419" s="720"/>
      <c r="X419" s="723"/>
      <c r="Y419" s="722"/>
      <c r="Z419" s="720"/>
      <c r="AA419" s="723"/>
      <c r="AB419" s="722"/>
      <c r="AC419" s="720"/>
      <c r="AD419" s="723"/>
      <c r="AE419" s="722"/>
      <c r="AF419" s="720"/>
      <c r="AG419" s="723"/>
      <c r="AH419" s="722"/>
      <c r="AI419" s="720"/>
      <c r="AJ419" s="723"/>
      <c r="AK419" s="722"/>
      <c r="AL419" s="720"/>
      <c r="AM419" s="723"/>
      <c r="AN419" s="722"/>
      <c r="AO419" s="720"/>
      <c r="AP419" s="38"/>
      <c r="AQ419" s="38"/>
      <c r="AR419" s="38"/>
      <c r="AS419" s="38"/>
      <c r="AT419" s="38"/>
      <c r="AU419" s="38"/>
      <c r="AV419" s="38"/>
      <c r="AW419" s="38"/>
      <c r="AX419" s="38"/>
      <c r="AY419" s="38"/>
      <c r="AZ419" s="38"/>
      <c r="BA419" s="38"/>
      <c r="BB419" s="38"/>
      <c r="BC419" s="38"/>
      <c r="BD419" s="38"/>
      <c r="BE419" s="38"/>
      <c r="BF419" s="38"/>
      <c r="BG419" s="38"/>
      <c r="BH419" s="38"/>
      <c r="BI419" s="38"/>
    </row>
    <row r="420" spans="1:61" ht="15.75" customHeight="1">
      <c r="A420" s="39" t="str">
        <f t="shared" si="9"/>
        <v>[...]</v>
      </c>
      <c r="B420" s="757" t="s">
        <v>55</v>
      </c>
      <c r="C420" s="723"/>
      <c r="D420" s="722"/>
      <c r="E420" s="720"/>
      <c r="F420" s="723"/>
      <c r="G420" s="722"/>
      <c r="H420" s="720"/>
      <c r="I420" s="723"/>
      <c r="J420" s="722"/>
      <c r="K420" s="720"/>
      <c r="L420" s="723"/>
      <c r="M420" s="722"/>
      <c r="N420" s="720"/>
      <c r="O420" s="723"/>
      <c r="P420" s="722"/>
      <c r="Q420" s="720"/>
      <c r="R420" s="723"/>
      <c r="S420" s="722"/>
      <c r="T420" s="720"/>
      <c r="U420" s="723"/>
      <c r="V420" s="722"/>
      <c r="W420" s="720"/>
      <c r="X420" s="723"/>
      <c r="Y420" s="722"/>
      <c r="Z420" s="720"/>
      <c r="AA420" s="723"/>
      <c r="AB420" s="722"/>
      <c r="AC420" s="720"/>
      <c r="AD420" s="723"/>
      <c r="AE420" s="722"/>
      <c r="AF420" s="720"/>
      <c r="AG420" s="723"/>
      <c r="AH420" s="722"/>
      <c r="AI420" s="720"/>
      <c r="AJ420" s="723"/>
      <c r="AK420" s="722"/>
      <c r="AL420" s="720"/>
      <c r="AM420" s="723"/>
      <c r="AN420" s="722"/>
      <c r="AO420" s="720"/>
      <c r="AP420" s="38"/>
      <c r="AQ420" s="38"/>
      <c r="AR420" s="38"/>
      <c r="AS420" s="38"/>
      <c r="AT420" s="38"/>
      <c r="AU420" s="38"/>
      <c r="AV420" s="38"/>
      <c r="AW420" s="38"/>
      <c r="AX420" s="38"/>
      <c r="AY420" s="38"/>
      <c r="AZ420" s="38"/>
      <c r="BA420" s="38"/>
      <c r="BB420" s="38"/>
      <c r="BC420" s="38"/>
      <c r="BD420" s="38"/>
      <c r="BE420" s="38"/>
      <c r="BF420" s="38"/>
      <c r="BG420" s="38"/>
      <c r="BH420" s="38"/>
      <c r="BI420" s="38"/>
    </row>
    <row r="421" spans="1:61" ht="15.75" customHeight="1">
      <c r="A421" s="39" t="str">
        <f t="shared" si="9"/>
        <v>[...]</v>
      </c>
      <c r="B421" s="959" t="s">
        <v>55</v>
      </c>
      <c r="C421" s="723"/>
      <c r="D421" s="722"/>
      <c r="E421" s="720"/>
      <c r="F421" s="723"/>
      <c r="G421" s="722"/>
      <c r="H421" s="720"/>
      <c r="I421" s="723"/>
      <c r="J421" s="722"/>
      <c r="K421" s="720"/>
      <c r="L421" s="723"/>
      <c r="M421" s="722"/>
      <c r="N421" s="720"/>
      <c r="O421" s="723"/>
      <c r="P421" s="722"/>
      <c r="Q421" s="720"/>
      <c r="R421" s="723"/>
      <c r="S421" s="722"/>
      <c r="T421" s="720"/>
      <c r="U421" s="723"/>
      <c r="V421" s="722"/>
      <c r="W421" s="720"/>
      <c r="X421" s="723"/>
      <c r="Y421" s="722"/>
      <c r="Z421" s="720"/>
      <c r="AA421" s="723"/>
      <c r="AB421" s="722"/>
      <c r="AC421" s="720"/>
      <c r="AD421" s="723"/>
      <c r="AE421" s="722"/>
      <c r="AF421" s="720"/>
      <c r="AG421" s="723"/>
      <c r="AH421" s="722"/>
      <c r="AI421" s="720"/>
      <c r="AJ421" s="723"/>
      <c r="AK421" s="722"/>
      <c r="AL421" s="720"/>
      <c r="AM421" s="723"/>
      <c r="AN421" s="722"/>
      <c r="AO421" s="720"/>
      <c r="AP421" s="38"/>
      <c r="AQ421" s="38"/>
      <c r="AR421" s="38"/>
      <c r="AS421" s="38"/>
      <c r="AT421" s="38"/>
      <c r="AU421" s="38"/>
      <c r="AV421" s="38"/>
      <c r="AW421" s="38"/>
      <c r="AX421" s="38"/>
      <c r="AY421" s="38"/>
      <c r="AZ421" s="38"/>
      <c r="BA421" s="38"/>
      <c r="BB421" s="38"/>
      <c r="BC421" s="38"/>
      <c r="BD421" s="38"/>
      <c r="BE421" s="38"/>
      <c r="BF421" s="38"/>
      <c r="BG421" s="38"/>
      <c r="BH421" s="38"/>
      <c r="BI421" s="38"/>
    </row>
    <row r="422" spans="1:61" ht="15.75" customHeight="1">
      <c r="A422" s="39" t="str">
        <f t="shared" si="9"/>
        <v>TOTAL VARIABLES</v>
      </c>
      <c r="B422" s="962" t="s">
        <v>114</v>
      </c>
      <c r="C422" s="963"/>
      <c r="D422" s="964"/>
      <c r="E422" s="965"/>
      <c r="F422" s="963"/>
      <c r="G422" s="966"/>
      <c r="H422" s="965"/>
      <c r="I422" s="963"/>
      <c r="J422" s="966"/>
      <c r="K422" s="965"/>
      <c r="L422" s="963"/>
      <c r="M422" s="966"/>
      <c r="N422" s="965"/>
      <c r="O422" s="963"/>
      <c r="P422" s="966"/>
      <c r="Q422" s="965"/>
      <c r="R422" s="963"/>
      <c r="S422" s="966"/>
      <c r="T422" s="965"/>
      <c r="U422" s="963"/>
      <c r="V422" s="966"/>
      <c r="W422" s="965"/>
      <c r="X422" s="963"/>
      <c r="Y422" s="966"/>
      <c r="Z422" s="965"/>
      <c r="AA422" s="963"/>
      <c r="AB422" s="966"/>
      <c r="AC422" s="965"/>
      <c r="AD422" s="963"/>
      <c r="AE422" s="966"/>
      <c r="AF422" s="965"/>
      <c r="AG422" s="963"/>
      <c r="AH422" s="966"/>
      <c r="AI422" s="965"/>
      <c r="AJ422" s="963"/>
      <c r="AK422" s="966"/>
      <c r="AL422" s="965"/>
      <c r="AM422" s="963"/>
      <c r="AN422" s="966"/>
      <c r="AO422" s="965"/>
      <c r="AP422" s="38"/>
      <c r="AQ422" s="38"/>
      <c r="AR422" s="38"/>
      <c r="AS422" s="38"/>
      <c r="AT422" s="38"/>
      <c r="AU422" s="38"/>
      <c r="AV422" s="38"/>
      <c r="AW422" s="38"/>
      <c r="AX422" s="38"/>
      <c r="AY422" s="38"/>
      <c r="AZ422" s="38"/>
      <c r="BA422" s="38"/>
      <c r="BB422" s="38"/>
      <c r="BC422" s="38"/>
      <c r="BD422" s="38"/>
      <c r="BE422" s="38"/>
      <c r="BF422" s="38"/>
      <c r="BG422" s="38"/>
      <c r="BH422" s="38"/>
      <c r="BI422" s="38"/>
    </row>
    <row r="423" spans="1:61" ht="15.75" customHeight="1">
      <c r="A423" s="39" t="str">
        <f t="shared" si="9"/>
        <v>Salaires propriétaire</v>
      </c>
      <c r="B423" s="723" t="s">
        <v>200</v>
      </c>
      <c r="C423" s="723"/>
      <c r="D423" s="722"/>
      <c r="E423" s="720"/>
      <c r="F423" s="723"/>
      <c r="G423" s="722"/>
      <c r="H423" s="727"/>
      <c r="I423" s="723"/>
      <c r="J423" s="722"/>
      <c r="K423" s="727"/>
      <c r="L423" s="723"/>
      <c r="M423" s="722"/>
      <c r="N423" s="727"/>
      <c r="O423" s="723"/>
      <c r="P423" s="722"/>
      <c r="Q423" s="727"/>
      <c r="R423" s="723"/>
      <c r="S423" s="722"/>
      <c r="T423" s="727"/>
      <c r="U423" s="723"/>
      <c r="V423" s="722"/>
      <c r="W423" s="727"/>
      <c r="X423" s="723"/>
      <c r="Y423" s="722"/>
      <c r="Z423" s="727"/>
      <c r="AA423" s="723"/>
      <c r="AB423" s="722"/>
      <c r="AC423" s="727"/>
      <c r="AD423" s="723"/>
      <c r="AE423" s="722"/>
      <c r="AF423" s="727"/>
      <c r="AG423" s="723"/>
      <c r="AH423" s="722"/>
      <c r="AI423" s="727"/>
      <c r="AJ423" s="723"/>
      <c r="AK423" s="722"/>
      <c r="AL423" s="727"/>
      <c r="AM423" s="723"/>
      <c r="AN423" s="722"/>
      <c r="AO423" s="727"/>
      <c r="AP423" s="38"/>
      <c r="AQ423" s="38"/>
      <c r="AR423" s="38"/>
      <c r="AS423" s="38"/>
      <c r="AT423" s="38"/>
      <c r="AU423" s="38"/>
      <c r="AV423" s="38"/>
      <c r="AW423" s="38"/>
      <c r="AX423" s="38"/>
      <c r="AY423" s="38"/>
      <c r="AZ423" s="38"/>
      <c r="BA423" s="38"/>
      <c r="BB423" s="38"/>
      <c r="BC423" s="38"/>
      <c r="BD423" s="38"/>
      <c r="BE423" s="38"/>
      <c r="BF423" s="38"/>
      <c r="BG423" s="38"/>
      <c r="BH423" s="38"/>
      <c r="BI423" s="38"/>
    </row>
    <row r="424" spans="1:61" ht="15.75" customHeight="1">
      <c r="A424" s="39" t="str">
        <f t="shared" si="9"/>
        <v>Salaires cadres</v>
      </c>
      <c r="B424" s="723" t="s">
        <v>116</v>
      </c>
      <c r="C424" s="723"/>
      <c r="D424" s="722"/>
      <c r="E424" s="720"/>
      <c r="F424" s="723"/>
      <c r="G424" s="722"/>
      <c r="H424" s="720"/>
      <c r="I424" s="723"/>
      <c r="J424" s="722"/>
      <c r="K424" s="720"/>
      <c r="L424" s="723"/>
      <c r="M424" s="722"/>
      <c r="N424" s="720"/>
      <c r="O424" s="723"/>
      <c r="P424" s="722"/>
      <c r="Q424" s="720"/>
      <c r="R424" s="723"/>
      <c r="S424" s="722"/>
      <c r="T424" s="720"/>
      <c r="U424" s="723"/>
      <c r="V424" s="722"/>
      <c r="W424" s="720"/>
      <c r="X424" s="723"/>
      <c r="Y424" s="722"/>
      <c r="Z424" s="720"/>
      <c r="AA424" s="723"/>
      <c r="AB424" s="722"/>
      <c r="AC424" s="720"/>
      <c r="AD424" s="723"/>
      <c r="AE424" s="722"/>
      <c r="AF424" s="720"/>
      <c r="AG424" s="723"/>
      <c r="AH424" s="722"/>
      <c r="AI424" s="720"/>
      <c r="AJ424" s="723"/>
      <c r="AK424" s="722"/>
      <c r="AL424" s="720"/>
      <c r="AM424" s="723"/>
      <c r="AN424" s="722"/>
      <c r="AO424" s="720"/>
      <c r="AP424" s="38"/>
      <c r="AQ424" s="38"/>
      <c r="AR424" s="38"/>
      <c r="AS424" s="38"/>
      <c r="AT424" s="38"/>
      <c r="AU424" s="38"/>
      <c r="AV424" s="38"/>
      <c r="AW424" s="38"/>
      <c r="AX424" s="38"/>
      <c r="AY424" s="38"/>
      <c r="AZ424" s="38"/>
      <c r="BA424" s="38"/>
      <c r="BB424" s="38"/>
      <c r="BC424" s="38"/>
      <c r="BD424" s="38"/>
      <c r="BE424" s="38"/>
      <c r="BF424" s="38"/>
      <c r="BG424" s="38"/>
      <c r="BH424" s="38"/>
      <c r="BI424" s="38"/>
    </row>
    <row r="425" spans="1:61" ht="15.75" customHeight="1">
      <c r="A425" s="39" t="str">
        <f t="shared" si="9"/>
        <v>Salaires commis</v>
      </c>
      <c r="B425" s="726" t="s">
        <v>117</v>
      </c>
      <c r="C425" s="726"/>
      <c r="D425" s="725"/>
      <c r="E425" s="714"/>
      <c r="F425" s="726"/>
      <c r="G425" s="725"/>
      <c r="H425" s="714"/>
      <c r="I425" s="726"/>
      <c r="J425" s="725"/>
      <c r="K425" s="714"/>
      <c r="L425" s="726"/>
      <c r="M425" s="725"/>
      <c r="N425" s="714"/>
      <c r="O425" s="726"/>
      <c r="P425" s="725"/>
      <c r="Q425" s="714"/>
      <c r="R425" s="726"/>
      <c r="S425" s="725"/>
      <c r="T425" s="714"/>
      <c r="U425" s="726"/>
      <c r="V425" s="725"/>
      <c r="W425" s="714"/>
      <c r="X425" s="726"/>
      <c r="Y425" s="725"/>
      <c r="Z425" s="714"/>
      <c r="AA425" s="726"/>
      <c r="AB425" s="725"/>
      <c r="AC425" s="714"/>
      <c r="AD425" s="726"/>
      <c r="AE425" s="725"/>
      <c r="AF425" s="714"/>
      <c r="AG425" s="726"/>
      <c r="AH425" s="725"/>
      <c r="AI425" s="714"/>
      <c r="AJ425" s="726"/>
      <c r="AK425" s="725"/>
      <c r="AL425" s="714"/>
      <c r="AM425" s="726"/>
      <c r="AN425" s="725"/>
      <c r="AO425" s="714"/>
      <c r="AP425" s="38"/>
      <c r="AQ425" s="38"/>
      <c r="AR425" s="38"/>
      <c r="AS425" s="38"/>
      <c r="AT425" s="38"/>
      <c r="AU425" s="38"/>
      <c r="AV425" s="38"/>
      <c r="AW425" s="38"/>
      <c r="AX425" s="38"/>
      <c r="AY425" s="38"/>
      <c r="AZ425" s="38"/>
      <c r="BA425" s="38"/>
      <c r="BB425" s="38"/>
      <c r="BC425" s="38"/>
      <c r="BD425" s="38"/>
      <c r="BE425" s="38"/>
      <c r="BF425" s="38"/>
      <c r="BG425" s="38"/>
      <c r="BH425" s="38"/>
      <c r="BI425" s="38"/>
    </row>
    <row r="426" spans="1:61" ht="15.75" customHeight="1">
      <c r="A426" s="39" t="str">
        <f t="shared" si="9"/>
        <v>Salaires autres</v>
      </c>
      <c r="B426" s="723" t="s">
        <v>118</v>
      </c>
      <c r="C426" s="723"/>
      <c r="D426" s="722"/>
      <c r="E426" s="720"/>
      <c r="F426" s="723"/>
      <c r="G426" s="722"/>
      <c r="H426" s="720"/>
      <c r="I426" s="723"/>
      <c r="J426" s="722"/>
      <c r="K426" s="720"/>
      <c r="L426" s="723"/>
      <c r="M426" s="722"/>
      <c r="N426" s="720"/>
      <c r="O426" s="723"/>
      <c r="P426" s="722"/>
      <c r="Q426" s="720"/>
      <c r="R426" s="723"/>
      <c r="S426" s="722"/>
      <c r="T426" s="720"/>
      <c r="U426" s="723"/>
      <c r="V426" s="722"/>
      <c r="W426" s="720"/>
      <c r="X426" s="723"/>
      <c r="Y426" s="722"/>
      <c r="Z426" s="720"/>
      <c r="AA426" s="723"/>
      <c r="AB426" s="722"/>
      <c r="AC426" s="720"/>
      <c r="AD426" s="723"/>
      <c r="AE426" s="722"/>
      <c r="AF426" s="720"/>
      <c r="AG426" s="723"/>
      <c r="AH426" s="722"/>
      <c r="AI426" s="720"/>
      <c r="AJ426" s="723"/>
      <c r="AK426" s="722"/>
      <c r="AL426" s="720"/>
      <c r="AM426" s="723"/>
      <c r="AN426" s="722"/>
      <c r="AO426" s="720"/>
      <c r="AP426" s="38"/>
      <c r="AQ426" s="38"/>
      <c r="AR426" s="38"/>
      <c r="AS426" s="38"/>
      <c r="AT426" s="38"/>
      <c r="AU426" s="38"/>
      <c r="AV426" s="38"/>
      <c r="AW426" s="38"/>
      <c r="AX426" s="38"/>
      <c r="AY426" s="38"/>
      <c r="AZ426" s="38"/>
      <c r="BA426" s="38"/>
      <c r="BB426" s="38"/>
      <c r="BC426" s="38"/>
      <c r="BD426" s="38"/>
      <c r="BE426" s="38"/>
      <c r="BF426" s="38"/>
      <c r="BG426" s="38"/>
      <c r="BH426" s="38"/>
      <c r="BI426" s="38"/>
    </row>
    <row r="427" spans="1:61" ht="15.75" customHeight="1">
      <c r="A427" s="39" t="str">
        <f t="shared" si="9"/>
        <v>Salaires spécialistes</v>
      </c>
      <c r="B427" s="723" t="s">
        <v>119</v>
      </c>
      <c r="C427" s="723"/>
      <c r="D427" s="722"/>
      <c r="E427" s="720"/>
      <c r="F427" s="723"/>
      <c r="G427" s="722"/>
      <c r="H427" s="720"/>
      <c r="I427" s="723"/>
      <c r="J427" s="722"/>
      <c r="K427" s="720"/>
      <c r="L427" s="723"/>
      <c r="M427" s="722"/>
      <c r="N427" s="720"/>
      <c r="O427" s="723"/>
      <c r="P427" s="722"/>
      <c r="Q427" s="720"/>
      <c r="R427" s="723"/>
      <c r="S427" s="722"/>
      <c r="T427" s="720"/>
      <c r="U427" s="723"/>
      <c r="V427" s="722"/>
      <c r="W427" s="720"/>
      <c r="X427" s="723"/>
      <c r="Y427" s="722"/>
      <c r="Z427" s="720"/>
      <c r="AA427" s="723"/>
      <c r="AB427" s="722"/>
      <c r="AC427" s="720"/>
      <c r="AD427" s="723"/>
      <c r="AE427" s="722"/>
      <c r="AF427" s="720"/>
      <c r="AG427" s="723"/>
      <c r="AH427" s="722"/>
      <c r="AI427" s="720"/>
      <c r="AJ427" s="723"/>
      <c r="AK427" s="722"/>
      <c r="AL427" s="720"/>
      <c r="AM427" s="723"/>
      <c r="AN427" s="722"/>
      <c r="AO427" s="720"/>
      <c r="AP427" s="38"/>
      <c r="AQ427" s="38"/>
      <c r="AR427" s="38"/>
      <c r="AS427" s="38"/>
      <c r="AT427" s="38"/>
      <c r="AU427" s="38"/>
      <c r="AV427" s="38"/>
      <c r="AW427" s="38"/>
      <c r="AX427" s="38"/>
      <c r="AY427" s="38"/>
      <c r="AZ427" s="38"/>
      <c r="BA427" s="38"/>
      <c r="BB427" s="38"/>
      <c r="BC427" s="38"/>
      <c r="BD427" s="38"/>
      <c r="BE427" s="38"/>
      <c r="BF427" s="38"/>
      <c r="BG427" s="38"/>
      <c r="BH427" s="38"/>
      <c r="BI427" s="38"/>
    </row>
    <row r="428" spans="1:61" ht="15.75" customHeight="1">
      <c r="A428" s="39" t="str">
        <f t="shared" si="9"/>
        <v>[...]</v>
      </c>
      <c r="B428" s="757" t="s">
        <v>55</v>
      </c>
      <c r="C428" s="723"/>
      <c r="D428" s="722"/>
      <c r="E428" s="720"/>
      <c r="F428" s="723"/>
      <c r="G428" s="722"/>
      <c r="H428" s="720"/>
      <c r="I428" s="723"/>
      <c r="J428" s="722"/>
      <c r="K428" s="720"/>
      <c r="L428" s="723"/>
      <c r="M428" s="722"/>
      <c r="N428" s="720"/>
      <c r="O428" s="723"/>
      <c r="P428" s="722"/>
      <c r="Q428" s="720"/>
      <c r="R428" s="723"/>
      <c r="S428" s="722"/>
      <c r="T428" s="720"/>
      <c r="U428" s="723"/>
      <c r="V428" s="722"/>
      <c r="W428" s="720"/>
      <c r="X428" s="723"/>
      <c r="Y428" s="722"/>
      <c r="Z428" s="720"/>
      <c r="AA428" s="723"/>
      <c r="AB428" s="722"/>
      <c r="AC428" s="720"/>
      <c r="AD428" s="723"/>
      <c r="AE428" s="722"/>
      <c r="AF428" s="720"/>
      <c r="AG428" s="723"/>
      <c r="AH428" s="722"/>
      <c r="AI428" s="720"/>
      <c r="AJ428" s="723"/>
      <c r="AK428" s="722"/>
      <c r="AL428" s="720"/>
      <c r="AM428" s="723"/>
      <c r="AN428" s="722"/>
      <c r="AO428" s="720"/>
      <c r="AP428" s="38"/>
      <c r="AQ428" s="38"/>
      <c r="AR428" s="38"/>
      <c r="AS428" s="38"/>
      <c r="AT428" s="38"/>
      <c r="AU428" s="38"/>
      <c r="AV428" s="38"/>
      <c r="AW428" s="38"/>
      <c r="AX428" s="38"/>
      <c r="AY428" s="38"/>
      <c r="AZ428" s="38"/>
      <c r="BA428" s="38"/>
      <c r="BB428" s="38"/>
      <c r="BC428" s="38"/>
      <c r="BD428" s="38"/>
      <c r="BE428" s="38"/>
      <c r="BF428" s="38"/>
      <c r="BG428" s="38"/>
      <c r="BH428" s="38"/>
      <c r="BI428" s="38"/>
    </row>
    <row r="429" spans="1:61" ht="15.75" customHeight="1">
      <c r="A429" s="39" t="str">
        <f t="shared" si="9"/>
        <v>[...]</v>
      </c>
      <c r="B429" s="757" t="s">
        <v>55</v>
      </c>
      <c r="C429" s="723"/>
      <c r="D429" s="722"/>
      <c r="E429" s="720"/>
      <c r="F429" s="723"/>
      <c r="G429" s="722"/>
      <c r="H429" s="720"/>
      <c r="I429" s="723"/>
      <c r="J429" s="722"/>
      <c r="K429" s="720"/>
      <c r="L429" s="723"/>
      <c r="M429" s="722"/>
      <c r="N429" s="720"/>
      <c r="O429" s="723"/>
      <c r="P429" s="722"/>
      <c r="Q429" s="720"/>
      <c r="R429" s="723"/>
      <c r="S429" s="722"/>
      <c r="T429" s="720"/>
      <c r="U429" s="723"/>
      <c r="V429" s="722"/>
      <c r="W429" s="720"/>
      <c r="X429" s="723"/>
      <c r="Y429" s="722"/>
      <c r="Z429" s="720"/>
      <c r="AA429" s="723"/>
      <c r="AB429" s="722"/>
      <c r="AC429" s="720"/>
      <c r="AD429" s="723"/>
      <c r="AE429" s="722"/>
      <c r="AF429" s="720"/>
      <c r="AG429" s="723"/>
      <c r="AH429" s="722"/>
      <c r="AI429" s="720"/>
      <c r="AJ429" s="723"/>
      <c r="AK429" s="722"/>
      <c r="AL429" s="720"/>
      <c r="AM429" s="723"/>
      <c r="AN429" s="722"/>
      <c r="AO429" s="720"/>
      <c r="AP429" s="38"/>
      <c r="AQ429" s="38"/>
      <c r="AR429" s="38"/>
      <c r="AS429" s="38"/>
      <c r="AT429" s="38"/>
      <c r="AU429" s="38"/>
      <c r="AV429" s="38"/>
      <c r="AW429" s="38"/>
      <c r="AX429" s="38"/>
      <c r="AY429" s="38"/>
      <c r="AZ429" s="38"/>
      <c r="BA429" s="38"/>
      <c r="BB429" s="38"/>
      <c r="BC429" s="38"/>
      <c r="BD429" s="38"/>
      <c r="BE429" s="38"/>
      <c r="BF429" s="38"/>
      <c r="BG429" s="38"/>
      <c r="BH429" s="38"/>
      <c r="BI429" s="38"/>
    </row>
    <row r="430" spans="1:61" ht="15.75" customHeight="1">
      <c r="A430" s="39" t="str">
        <f t="shared" si="9"/>
        <v>[...]</v>
      </c>
      <c r="B430" s="757" t="s">
        <v>55</v>
      </c>
      <c r="C430" s="723"/>
      <c r="D430" s="722"/>
      <c r="E430" s="720"/>
      <c r="F430" s="723"/>
      <c r="G430" s="722"/>
      <c r="H430" s="720"/>
      <c r="I430" s="723"/>
      <c r="J430" s="722"/>
      <c r="K430" s="720"/>
      <c r="L430" s="723"/>
      <c r="M430" s="722"/>
      <c r="N430" s="720"/>
      <c r="O430" s="723"/>
      <c r="P430" s="722"/>
      <c r="Q430" s="720"/>
      <c r="R430" s="723"/>
      <c r="S430" s="722"/>
      <c r="T430" s="720"/>
      <c r="U430" s="723"/>
      <c r="V430" s="722"/>
      <c r="W430" s="720"/>
      <c r="X430" s="723"/>
      <c r="Y430" s="722"/>
      <c r="Z430" s="720"/>
      <c r="AA430" s="723"/>
      <c r="AB430" s="722"/>
      <c r="AC430" s="720"/>
      <c r="AD430" s="723"/>
      <c r="AE430" s="722"/>
      <c r="AF430" s="720"/>
      <c r="AG430" s="723"/>
      <c r="AH430" s="722"/>
      <c r="AI430" s="720"/>
      <c r="AJ430" s="723"/>
      <c r="AK430" s="722"/>
      <c r="AL430" s="720"/>
      <c r="AM430" s="723"/>
      <c r="AN430" s="722"/>
      <c r="AO430" s="720"/>
      <c r="AP430" s="38"/>
      <c r="AQ430" s="38"/>
      <c r="AR430" s="38"/>
      <c r="AS430" s="38"/>
      <c r="AT430" s="38"/>
      <c r="AU430" s="38"/>
      <c r="AV430" s="38"/>
      <c r="AW430" s="38"/>
      <c r="AX430" s="38"/>
      <c r="AY430" s="38"/>
      <c r="AZ430" s="38"/>
      <c r="BA430" s="38"/>
      <c r="BB430" s="38"/>
      <c r="BC430" s="38"/>
      <c r="BD430" s="38"/>
      <c r="BE430" s="38"/>
      <c r="BF430" s="38"/>
      <c r="BG430" s="38"/>
      <c r="BH430" s="38"/>
      <c r="BI430" s="38"/>
    </row>
    <row r="431" spans="1:61" ht="15.75" customHeight="1">
      <c r="A431" s="39" t="str">
        <f t="shared" si="9"/>
        <v>Salaires en absences</v>
      </c>
      <c r="B431" s="726" t="s">
        <v>120</v>
      </c>
      <c r="C431" s="726"/>
      <c r="D431" s="728"/>
      <c r="E431" s="714"/>
      <c r="F431" s="726"/>
      <c r="G431" s="725"/>
      <c r="H431" s="714"/>
      <c r="I431" s="726"/>
      <c r="J431" s="725"/>
      <c r="K431" s="714"/>
      <c r="L431" s="726"/>
      <c r="M431" s="725"/>
      <c r="N431" s="714"/>
      <c r="O431" s="726"/>
      <c r="P431" s="725"/>
      <c r="Q431" s="714"/>
      <c r="R431" s="726"/>
      <c r="S431" s="725"/>
      <c r="T431" s="714"/>
      <c r="U431" s="726"/>
      <c r="V431" s="725"/>
      <c r="W431" s="714"/>
      <c r="X431" s="726"/>
      <c r="Y431" s="725"/>
      <c r="Z431" s="714"/>
      <c r="AA431" s="726"/>
      <c r="AB431" s="725"/>
      <c r="AC431" s="714"/>
      <c r="AD431" s="726"/>
      <c r="AE431" s="725"/>
      <c r="AF431" s="714"/>
      <c r="AG431" s="726"/>
      <c r="AH431" s="725"/>
      <c r="AI431" s="714"/>
      <c r="AJ431" s="726"/>
      <c r="AK431" s="725"/>
      <c r="AL431" s="714"/>
      <c r="AM431" s="726"/>
      <c r="AN431" s="725"/>
      <c r="AO431" s="714"/>
      <c r="AP431" s="38"/>
      <c r="AQ431" s="38"/>
      <c r="AR431" s="38"/>
      <c r="AS431" s="38"/>
      <c r="AT431" s="38"/>
      <c r="AU431" s="38"/>
      <c r="AV431" s="38"/>
      <c r="AW431" s="38"/>
      <c r="AX431" s="38"/>
      <c r="AY431" s="38"/>
      <c r="AZ431" s="38"/>
      <c r="BA431" s="38"/>
      <c r="BB431" s="38"/>
      <c r="BC431" s="38"/>
      <c r="BD431" s="38"/>
      <c r="BE431" s="38"/>
      <c r="BF431" s="38"/>
      <c r="BG431" s="38"/>
      <c r="BH431" s="38"/>
      <c r="BI431" s="38"/>
    </row>
    <row r="432" spans="1:61" ht="15.75" customHeight="1">
      <c r="A432" s="39" t="str">
        <f t="shared" si="9"/>
        <v>Déduction à la source</v>
      </c>
      <c r="B432" s="723" t="s">
        <v>121</v>
      </c>
      <c r="C432" s="723"/>
      <c r="D432" s="729"/>
      <c r="E432" s="720"/>
      <c r="F432" s="723"/>
      <c r="G432" s="722"/>
      <c r="H432" s="720"/>
      <c r="I432" s="723"/>
      <c r="J432" s="722"/>
      <c r="K432" s="720"/>
      <c r="L432" s="723"/>
      <c r="M432" s="722"/>
      <c r="N432" s="720"/>
      <c r="O432" s="723"/>
      <c r="P432" s="722"/>
      <c r="Q432" s="720"/>
      <c r="R432" s="723"/>
      <c r="S432" s="722"/>
      <c r="T432" s="720"/>
      <c r="U432" s="723"/>
      <c r="V432" s="722"/>
      <c r="W432" s="720"/>
      <c r="X432" s="723"/>
      <c r="Y432" s="722"/>
      <c r="Z432" s="720"/>
      <c r="AA432" s="723"/>
      <c r="AB432" s="722"/>
      <c r="AC432" s="720"/>
      <c r="AD432" s="723"/>
      <c r="AE432" s="722"/>
      <c r="AF432" s="720"/>
      <c r="AG432" s="723"/>
      <c r="AH432" s="722"/>
      <c r="AI432" s="720"/>
      <c r="AJ432" s="723"/>
      <c r="AK432" s="722"/>
      <c r="AL432" s="720"/>
      <c r="AM432" s="723"/>
      <c r="AN432" s="722"/>
      <c r="AO432" s="720"/>
      <c r="AP432" s="38"/>
      <c r="AQ432" s="38"/>
      <c r="AR432" s="38"/>
      <c r="AS432" s="38"/>
      <c r="AT432" s="38"/>
      <c r="AU432" s="38"/>
      <c r="AV432" s="38"/>
      <c r="AW432" s="38"/>
      <c r="AX432" s="38"/>
      <c r="AY432" s="38"/>
      <c r="AZ432" s="38"/>
      <c r="BA432" s="38"/>
      <c r="BB432" s="38"/>
      <c r="BC432" s="38"/>
      <c r="BD432" s="38"/>
      <c r="BE432" s="38"/>
      <c r="BF432" s="38"/>
      <c r="BG432" s="38"/>
      <c r="BH432" s="38"/>
      <c r="BI432" s="38"/>
    </row>
    <row r="433" spans="1:61" ht="15.75" customHeight="1">
      <c r="A433" s="39" t="str">
        <f t="shared" si="9"/>
        <v>Bénéfices marginaux</v>
      </c>
      <c r="B433" s="967" t="s">
        <v>122</v>
      </c>
      <c r="C433" s="723"/>
      <c r="D433" s="729"/>
      <c r="E433" s="720"/>
      <c r="F433" s="723"/>
      <c r="G433" s="722"/>
      <c r="H433" s="720"/>
      <c r="I433" s="723"/>
      <c r="J433" s="722"/>
      <c r="K433" s="720"/>
      <c r="L433" s="723"/>
      <c r="M433" s="722"/>
      <c r="N433" s="720"/>
      <c r="O433" s="723"/>
      <c r="P433" s="722"/>
      <c r="Q433" s="720"/>
      <c r="R433" s="723"/>
      <c r="S433" s="722"/>
      <c r="T433" s="720"/>
      <c r="U433" s="723"/>
      <c r="V433" s="722"/>
      <c r="W433" s="720"/>
      <c r="X433" s="723"/>
      <c r="Y433" s="722"/>
      <c r="Z433" s="720"/>
      <c r="AA433" s="723"/>
      <c r="AB433" s="722"/>
      <c r="AC433" s="720"/>
      <c r="AD433" s="723"/>
      <c r="AE433" s="722"/>
      <c r="AF433" s="720"/>
      <c r="AG433" s="723"/>
      <c r="AH433" s="722"/>
      <c r="AI433" s="720"/>
      <c r="AJ433" s="723"/>
      <c r="AK433" s="722"/>
      <c r="AL433" s="720"/>
      <c r="AM433" s="723"/>
      <c r="AN433" s="722"/>
      <c r="AO433" s="720"/>
      <c r="AP433" s="38"/>
      <c r="AQ433" s="38"/>
      <c r="AR433" s="38"/>
      <c r="AS433" s="38"/>
      <c r="AT433" s="38"/>
      <c r="AU433" s="38"/>
      <c r="AV433" s="38"/>
      <c r="AW433" s="38"/>
      <c r="AX433" s="38"/>
      <c r="AY433" s="38"/>
      <c r="AZ433" s="38"/>
      <c r="BA433" s="38"/>
      <c r="BB433" s="38"/>
      <c r="BC433" s="38"/>
      <c r="BD433" s="38"/>
      <c r="BE433" s="38"/>
      <c r="BF433" s="38"/>
      <c r="BG433" s="38"/>
      <c r="BH433" s="38"/>
      <c r="BI433" s="38"/>
    </row>
    <row r="434" spans="1:61" ht="15.75" customHeight="1">
      <c r="A434" s="39" t="str">
        <f t="shared" si="9"/>
        <v>Csst</v>
      </c>
      <c r="B434" s="723" t="s">
        <v>123</v>
      </c>
      <c r="C434" s="723"/>
      <c r="D434" s="729"/>
      <c r="E434" s="720"/>
      <c r="F434" s="723"/>
      <c r="G434" s="722"/>
      <c r="H434" s="720"/>
      <c r="I434" s="723"/>
      <c r="J434" s="722"/>
      <c r="K434" s="720"/>
      <c r="L434" s="723"/>
      <c r="M434" s="722"/>
      <c r="N434" s="720"/>
      <c r="O434" s="723"/>
      <c r="P434" s="722"/>
      <c r="Q434" s="720"/>
      <c r="R434" s="723"/>
      <c r="S434" s="722"/>
      <c r="T434" s="720"/>
      <c r="U434" s="723"/>
      <c r="V434" s="722"/>
      <c r="W434" s="720"/>
      <c r="X434" s="723"/>
      <c r="Y434" s="722"/>
      <c r="Z434" s="720"/>
      <c r="AA434" s="723"/>
      <c r="AB434" s="722"/>
      <c r="AC434" s="720"/>
      <c r="AD434" s="723"/>
      <c r="AE434" s="722"/>
      <c r="AF434" s="720"/>
      <c r="AG434" s="723"/>
      <c r="AH434" s="722"/>
      <c r="AI434" s="720"/>
      <c r="AJ434" s="723"/>
      <c r="AK434" s="722"/>
      <c r="AL434" s="720"/>
      <c r="AM434" s="723"/>
      <c r="AN434" s="722"/>
      <c r="AO434" s="720"/>
      <c r="AP434" s="38"/>
      <c r="AQ434" s="38"/>
      <c r="AR434" s="38"/>
      <c r="AS434" s="38"/>
      <c r="AT434" s="38"/>
      <c r="AU434" s="38"/>
      <c r="AV434" s="38"/>
      <c r="AW434" s="38"/>
      <c r="AX434" s="38"/>
      <c r="AY434" s="38"/>
      <c r="AZ434" s="38"/>
      <c r="BA434" s="38"/>
      <c r="BB434" s="38"/>
      <c r="BC434" s="38"/>
      <c r="BD434" s="38"/>
      <c r="BE434" s="38"/>
      <c r="BF434" s="38"/>
      <c r="BG434" s="38"/>
      <c r="BH434" s="38"/>
      <c r="BI434" s="38"/>
    </row>
    <row r="435" spans="1:61" ht="15.75" customHeight="1">
      <c r="A435" s="39" t="str">
        <f t="shared" si="9"/>
        <v>[...]</v>
      </c>
      <c r="B435" s="757" t="s">
        <v>55</v>
      </c>
      <c r="C435" s="723"/>
      <c r="D435" s="722"/>
      <c r="E435" s="720"/>
      <c r="F435" s="723"/>
      <c r="G435" s="722"/>
      <c r="H435" s="720"/>
      <c r="I435" s="723"/>
      <c r="J435" s="722"/>
      <c r="K435" s="720"/>
      <c r="L435" s="723"/>
      <c r="M435" s="722"/>
      <c r="N435" s="720"/>
      <c r="O435" s="723"/>
      <c r="P435" s="722"/>
      <c r="Q435" s="720"/>
      <c r="R435" s="723"/>
      <c r="S435" s="722"/>
      <c r="T435" s="720"/>
      <c r="U435" s="723"/>
      <c r="V435" s="722"/>
      <c r="W435" s="720"/>
      <c r="X435" s="723"/>
      <c r="Y435" s="722"/>
      <c r="Z435" s="720"/>
      <c r="AA435" s="723"/>
      <c r="AB435" s="722"/>
      <c r="AC435" s="720"/>
      <c r="AD435" s="723"/>
      <c r="AE435" s="722"/>
      <c r="AF435" s="720"/>
      <c r="AG435" s="723"/>
      <c r="AH435" s="722"/>
      <c r="AI435" s="720"/>
      <c r="AJ435" s="723"/>
      <c r="AK435" s="722"/>
      <c r="AL435" s="720"/>
      <c r="AM435" s="723"/>
      <c r="AN435" s="722"/>
      <c r="AO435" s="720"/>
      <c r="AP435" s="38"/>
      <c r="AQ435" s="38"/>
      <c r="AR435" s="38"/>
      <c r="AS435" s="38"/>
      <c r="AT435" s="38"/>
      <c r="AU435" s="38"/>
      <c r="AV435" s="38"/>
      <c r="AW435" s="38"/>
      <c r="AX435" s="38"/>
      <c r="AY435" s="38"/>
      <c r="AZ435" s="38"/>
      <c r="BA435" s="38"/>
      <c r="BB435" s="38"/>
      <c r="BC435" s="38"/>
      <c r="BD435" s="38"/>
      <c r="BE435" s="38"/>
      <c r="BF435" s="38"/>
      <c r="BG435" s="38"/>
      <c r="BH435" s="38"/>
      <c r="BI435" s="38"/>
    </row>
    <row r="436" spans="1:61" ht="15.75" customHeight="1">
      <c r="A436" s="39" t="str">
        <f t="shared" si="9"/>
        <v>TOTAL PERSONNEL</v>
      </c>
      <c r="B436" s="962" t="s">
        <v>124</v>
      </c>
      <c r="C436" s="963"/>
      <c r="D436" s="968"/>
      <c r="E436" s="965"/>
      <c r="F436" s="963"/>
      <c r="G436" s="968"/>
      <c r="H436" s="965"/>
      <c r="I436" s="963"/>
      <c r="J436" s="968"/>
      <c r="K436" s="965"/>
      <c r="L436" s="963"/>
      <c r="M436" s="968"/>
      <c r="N436" s="965"/>
      <c r="O436" s="963"/>
      <c r="P436" s="968"/>
      <c r="Q436" s="965"/>
      <c r="R436" s="963"/>
      <c r="S436" s="968"/>
      <c r="T436" s="965"/>
      <c r="U436" s="963"/>
      <c r="V436" s="968"/>
      <c r="W436" s="965"/>
      <c r="X436" s="963"/>
      <c r="Y436" s="968"/>
      <c r="Z436" s="965"/>
      <c r="AA436" s="963"/>
      <c r="AB436" s="968"/>
      <c r="AC436" s="965"/>
      <c r="AD436" s="963"/>
      <c r="AE436" s="968"/>
      <c r="AF436" s="965"/>
      <c r="AG436" s="963"/>
      <c r="AH436" s="968"/>
      <c r="AI436" s="965"/>
      <c r="AJ436" s="963"/>
      <c r="AK436" s="968"/>
      <c r="AL436" s="965"/>
      <c r="AM436" s="963"/>
      <c r="AN436" s="968"/>
      <c r="AO436" s="965"/>
      <c r="AP436" s="38"/>
      <c r="AQ436" s="38"/>
      <c r="AR436" s="38"/>
      <c r="AS436" s="38"/>
      <c r="AT436" s="38"/>
      <c r="AU436" s="38"/>
      <c r="AV436" s="38"/>
      <c r="AW436" s="38"/>
      <c r="AX436" s="38"/>
      <c r="AY436" s="38"/>
      <c r="AZ436" s="38"/>
      <c r="BA436" s="38"/>
      <c r="BB436" s="38"/>
      <c r="BC436" s="38"/>
      <c r="BD436" s="38"/>
      <c r="BE436" s="38"/>
      <c r="BF436" s="38"/>
      <c r="BG436" s="38"/>
      <c r="BH436" s="38"/>
      <c r="BI436" s="38"/>
    </row>
    <row r="437" spans="1:61" ht="15.75" customHeight="1">
      <c r="A437" s="39" t="str">
        <f t="shared" si="9"/>
        <v>Publicité 2</v>
      </c>
      <c r="B437" s="969" t="s">
        <v>125</v>
      </c>
      <c r="C437" s="969"/>
      <c r="D437" s="970"/>
      <c r="E437" s="971"/>
      <c r="F437" s="969"/>
      <c r="G437" s="970"/>
      <c r="H437" s="971"/>
      <c r="I437" s="969"/>
      <c r="J437" s="970"/>
      <c r="K437" s="971"/>
      <c r="L437" s="969"/>
      <c r="M437" s="970"/>
      <c r="N437" s="971"/>
      <c r="O437" s="969"/>
      <c r="P437" s="970"/>
      <c r="Q437" s="971"/>
      <c r="R437" s="969"/>
      <c r="S437" s="970"/>
      <c r="T437" s="971"/>
      <c r="U437" s="969"/>
      <c r="V437" s="970"/>
      <c r="W437" s="971"/>
      <c r="X437" s="969"/>
      <c r="Y437" s="970"/>
      <c r="Z437" s="971"/>
      <c r="AA437" s="969"/>
      <c r="AB437" s="970"/>
      <c r="AC437" s="971"/>
      <c r="AD437" s="969"/>
      <c r="AE437" s="970"/>
      <c r="AF437" s="971"/>
      <c r="AG437" s="969"/>
      <c r="AH437" s="970"/>
      <c r="AI437" s="971"/>
      <c r="AJ437" s="969"/>
      <c r="AK437" s="970"/>
      <c r="AL437" s="971"/>
      <c r="AM437" s="969"/>
      <c r="AN437" s="970"/>
      <c r="AO437" s="971"/>
      <c r="AP437" s="38"/>
      <c r="AQ437" s="38"/>
      <c r="AR437" s="38"/>
      <c r="AS437" s="38"/>
      <c r="AT437" s="38"/>
      <c r="AU437" s="38"/>
      <c r="AV437" s="38"/>
      <c r="AW437" s="38"/>
      <c r="AX437" s="38"/>
      <c r="AY437" s="38"/>
      <c r="AZ437" s="38"/>
      <c r="BA437" s="38"/>
      <c r="BB437" s="38"/>
      <c r="BC437" s="38"/>
      <c r="BD437" s="38"/>
      <c r="BE437" s="38"/>
      <c r="BF437" s="38"/>
      <c r="BG437" s="38"/>
      <c r="BH437" s="38"/>
      <c r="BI437" s="38"/>
    </row>
    <row r="438" spans="1:61" ht="15.75" customHeight="1">
      <c r="A438" s="39" t="str">
        <f t="shared" si="9"/>
        <v>Service gratuit 2</v>
      </c>
      <c r="B438" s="723" t="s">
        <v>126</v>
      </c>
      <c r="C438" s="723"/>
      <c r="D438" s="722"/>
      <c r="E438" s="720"/>
      <c r="F438" s="723"/>
      <c r="G438" s="722"/>
      <c r="H438" s="720"/>
      <c r="I438" s="723"/>
      <c r="J438" s="722"/>
      <c r="K438" s="720"/>
      <c r="L438" s="723"/>
      <c r="M438" s="722"/>
      <c r="N438" s="720"/>
      <c r="O438" s="723"/>
      <c r="P438" s="722"/>
      <c r="Q438" s="720"/>
      <c r="R438" s="723"/>
      <c r="S438" s="722"/>
      <c r="T438" s="720"/>
      <c r="U438" s="723"/>
      <c r="V438" s="722"/>
      <c r="W438" s="720"/>
      <c r="X438" s="723"/>
      <c r="Y438" s="722"/>
      <c r="Z438" s="720"/>
      <c r="AA438" s="723"/>
      <c r="AB438" s="722"/>
      <c r="AC438" s="720"/>
      <c r="AD438" s="723"/>
      <c r="AE438" s="722"/>
      <c r="AF438" s="720"/>
      <c r="AG438" s="723"/>
      <c r="AH438" s="722"/>
      <c r="AI438" s="720"/>
      <c r="AJ438" s="723"/>
      <c r="AK438" s="722"/>
      <c r="AL438" s="720"/>
      <c r="AM438" s="723"/>
      <c r="AN438" s="722"/>
      <c r="AO438" s="720"/>
      <c r="AP438" s="38"/>
      <c r="AQ438" s="38"/>
      <c r="AR438" s="38"/>
      <c r="AS438" s="38"/>
      <c r="AT438" s="38"/>
      <c r="AU438" s="38"/>
      <c r="AV438" s="38"/>
      <c r="AW438" s="38"/>
      <c r="AX438" s="38"/>
      <c r="AY438" s="38"/>
      <c r="AZ438" s="38"/>
      <c r="BA438" s="38"/>
      <c r="BB438" s="38"/>
      <c r="BC438" s="38"/>
      <c r="BD438" s="38"/>
      <c r="BE438" s="38"/>
      <c r="BF438" s="38"/>
      <c r="BG438" s="38"/>
      <c r="BH438" s="38"/>
      <c r="BI438" s="38"/>
    </row>
    <row r="439" spans="1:61" ht="15.75" customHeight="1">
      <c r="A439" s="39" t="str">
        <f t="shared" si="9"/>
        <v>Frais véhicules de cie</v>
      </c>
      <c r="B439" s="726" t="s">
        <v>127</v>
      </c>
      <c r="C439" s="726"/>
      <c r="D439" s="725"/>
      <c r="E439" s="714"/>
      <c r="F439" s="726"/>
      <c r="G439" s="725"/>
      <c r="H439" s="714"/>
      <c r="I439" s="726"/>
      <c r="J439" s="725"/>
      <c r="K439" s="714"/>
      <c r="L439" s="726"/>
      <c r="M439" s="725"/>
      <c r="N439" s="714"/>
      <c r="O439" s="726"/>
      <c r="P439" s="725"/>
      <c r="Q439" s="714"/>
      <c r="R439" s="726"/>
      <c r="S439" s="725"/>
      <c r="T439" s="714"/>
      <c r="U439" s="726"/>
      <c r="V439" s="725"/>
      <c r="W439" s="714"/>
      <c r="X439" s="726"/>
      <c r="Y439" s="725"/>
      <c r="Z439" s="714"/>
      <c r="AA439" s="726"/>
      <c r="AB439" s="725"/>
      <c r="AC439" s="714"/>
      <c r="AD439" s="726"/>
      <c r="AE439" s="725"/>
      <c r="AF439" s="714"/>
      <c r="AG439" s="726"/>
      <c r="AH439" s="725"/>
      <c r="AI439" s="714"/>
      <c r="AJ439" s="726"/>
      <c r="AK439" s="725"/>
      <c r="AL439" s="714"/>
      <c r="AM439" s="726"/>
      <c r="AN439" s="725"/>
      <c r="AO439" s="714"/>
      <c r="AP439" s="38"/>
      <c r="AQ439" s="38"/>
      <c r="AR439" s="38"/>
      <c r="AS439" s="38"/>
      <c r="AT439" s="38"/>
      <c r="AU439" s="38"/>
      <c r="AV439" s="38"/>
      <c r="AW439" s="38"/>
      <c r="AX439" s="38"/>
      <c r="AY439" s="38"/>
      <c r="AZ439" s="38"/>
      <c r="BA439" s="38"/>
      <c r="BB439" s="38"/>
      <c r="BC439" s="38"/>
      <c r="BD439" s="38"/>
      <c r="BE439" s="38"/>
      <c r="BF439" s="38"/>
      <c r="BG439" s="38"/>
      <c r="BH439" s="38"/>
      <c r="BI439" s="38"/>
    </row>
    <row r="440" spans="1:61" ht="15.75" customHeight="1">
      <c r="A440" s="39" t="str">
        <f t="shared" si="9"/>
        <v>Informatique</v>
      </c>
      <c r="B440" s="723" t="s">
        <v>128</v>
      </c>
      <c r="C440" s="723"/>
      <c r="D440" s="722"/>
      <c r="E440" s="720"/>
      <c r="F440" s="723"/>
      <c r="G440" s="722"/>
      <c r="H440" s="720"/>
      <c r="I440" s="723"/>
      <c r="J440" s="722"/>
      <c r="K440" s="720"/>
      <c r="L440" s="723"/>
      <c r="M440" s="722"/>
      <c r="N440" s="720"/>
      <c r="O440" s="723"/>
      <c r="P440" s="722"/>
      <c r="Q440" s="720"/>
      <c r="R440" s="723"/>
      <c r="S440" s="722"/>
      <c r="T440" s="720"/>
      <c r="U440" s="723"/>
      <c r="V440" s="722"/>
      <c r="W440" s="720"/>
      <c r="X440" s="723"/>
      <c r="Y440" s="722"/>
      <c r="Z440" s="720"/>
      <c r="AA440" s="723"/>
      <c r="AB440" s="722"/>
      <c r="AC440" s="720"/>
      <c r="AD440" s="723"/>
      <c r="AE440" s="722"/>
      <c r="AF440" s="720"/>
      <c r="AG440" s="723"/>
      <c r="AH440" s="722"/>
      <c r="AI440" s="720"/>
      <c r="AJ440" s="723"/>
      <c r="AK440" s="722"/>
      <c r="AL440" s="720"/>
      <c r="AM440" s="723"/>
      <c r="AN440" s="722"/>
      <c r="AO440" s="720"/>
      <c r="AP440" s="38"/>
      <c r="AQ440" s="38"/>
      <c r="AR440" s="38"/>
      <c r="AS440" s="38"/>
      <c r="AT440" s="38"/>
      <c r="AU440" s="38"/>
      <c r="AV440" s="38"/>
      <c r="AW440" s="38"/>
      <c r="AX440" s="38"/>
      <c r="AY440" s="38"/>
      <c r="AZ440" s="38"/>
      <c r="BA440" s="38"/>
      <c r="BB440" s="38"/>
      <c r="BC440" s="38"/>
      <c r="BD440" s="38"/>
      <c r="BE440" s="38"/>
      <c r="BF440" s="38"/>
      <c r="BG440" s="38"/>
      <c r="BH440" s="38"/>
      <c r="BI440" s="38"/>
    </row>
    <row r="441" spans="1:61" ht="15.75" customHeight="1">
      <c r="A441" s="39" t="str">
        <f t="shared" si="9"/>
        <v>Frais de déplacement</v>
      </c>
      <c r="B441" s="723" t="s">
        <v>129</v>
      </c>
      <c r="C441" s="723"/>
      <c r="D441" s="722"/>
      <c r="E441" s="720"/>
      <c r="F441" s="723"/>
      <c r="G441" s="722"/>
      <c r="H441" s="720"/>
      <c r="I441" s="723"/>
      <c r="J441" s="722"/>
      <c r="K441" s="720"/>
      <c r="L441" s="723"/>
      <c r="M441" s="722"/>
      <c r="N441" s="720"/>
      <c r="O441" s="723"/>
      <c r="P441" s="722"/>
      <c r="Q441" s="720"/>
      <c r="R441" s="723"/>
      <c r="S441" s="722"/>
      <c r="T441" s="720"/>
      <c r="U441" s="723"/>
      <c r="V441" s="722"/>
      <c r="W441" s="720"/>
      <c r="X441" s="723"/>
      <c r="Y441" s="722"/>
      <c r="Z441" s="720"/>
      <c r="AA441" s="723"/>
      <c r="AB441" s="722"/>
      <c r="AC441" s="720"/>
      <c r="AD441" s="723"/>
      <c r="AE441" s="722"/>
      <c r="AF441" s="720"/>
      <c r="AG441" s="723"/>
      <c r="AH441" s="722"/>
      <c r="AI441" s="720"/>
      <c r="AJ441" s="723"/>
      <c r="AK441" s="722"/>
      <c r="AL441" s="720"/>
      <c r="AM441" s="723"/>
      <c r="AN441" s="722"/>
      <c r="AO441" s="720"/>
      <c r="AP441" s="38"/>
      <c r="AQ441" s="38"/>
      <c r="AR441" s="38"/>
      <c r="AS441" s="38"/>
      <c r="AT441" s="38"/>
      <c r="AU441" s="38"/>
      <c r="AV441" s="38"/>
      <c r="AW441" s="38"/>
      <c r="AX441" s="38"/>
      <c r="AY441" s="38"/>
      <c r="AZ441" s="38"/>
      <c r="BA441" s="38"/>
      <c r="BB441" s="38"/>
      <c r="BC441" s="38"/>
      <c r="BD441" s="38"/>
      <c r="BE441" s="38"/>
      <c r="BF441" s="38"/>
      <c r="BG441" s="38"/>
      <c r="BH441" s="38"/>
      <c r="BI441" s="38"/>
    </row>
    <row r="442" spans="1:61" ht="15.75" customHeight="1">
      <c r="A442" s="39" t="str">
        <f t="shared" si="9"/>
        <v>Services extérieurs</v>
      </c>
      <c r="B442" s="723" t="s">
        <v>130</v>
      </c>
      <c r="C442" s="723"/>
      <c r="D442" s="722"/>
      <c r="E442" s="720"/>
      <c r="F442" s="723"/>
      <c r="G442" s="722"/>
      <c r="H442" s="720"/>
      <c r="I442" s="723"/>
      <c r="J442" s="722"/>
      <c r="K442" s="720"/>
      <c r="L442" s="723"/>
      <c r="M442" s="722"/>
      <c r="N442" s="720"/>
      <c r="O442" s="723"/>
      <c r="P442" s="722"/>
      <c r="Q442" s="720"/>
      <c r="R442" s="723"/>
      <c r="S442" s="722"/>
      <c r="T442" s="720"/>
      <c r="U442" s="723"/>
      <c r="V442" s="722"/>
      <c r="W442" s="720"/>
      <c r="X442" s="723"/>
      <c r="Y442" s="722"/>
      <c r="Z442" s="720"/>
      <c r="AA442" s="723"/>
      <c r="AB442" s="722"/>
      <c r="AC442" s="720"/>
      <c r="AD442" s="723"/>
      <c r="AE442" s="722"/>
      <c r="AF442" s="720"/>
      <c r="AG442" s="723"/>
      <c r="AH442" s="722"/>
      <c r="AI442" s="720"/>
      <c r="AJ442" s="723"/>
      <c r="AK442" s="722"/>
      <c r="AL442" s="720"/>
      <c r="AM442" s="723"/>
      <c r="AN442" s="722"/>
      <c r="AO442" s="720"/>
      <c r="AP442" s="38"/>
      <c r="AQ442" s="38"/>
      <c r="AR442" s="38"/>
      <c r="AS442" s="38"/>
      <c r="AT442" s="38"/>
      <c r="AU442" s="38"/>
      <c r="AV442" s="38"/>
      <c r="AW442" s="38"/>
      <c r="AX442" s="38"/>
      <c r="AY442" s="38"/>
      <c r="AZ442" s="38"/>
      <c r="BA442" s="38"/>
      <c r="BB442" s="38"/>
      <c r="BC442" s="38"/>
      <c r="BD442" s="38"/>
      <c r="BE442" s="38"/>
      <c r="BF442" s="38"/>
      <c r="BG442" s="38"/>
      <c r="BH442" s="38"/>
      <c r="BI442" s="38"/>
    </row>
    <row r="443" spans="1:61" ht="15.75" customHeight="1">
      <c r="A443" s="39"/>
      <c r="B443" s="618" t="s">
        <v>483</v>
      </c>
      <c r="C443" s="723"/>
      <c r="D443" s="722"/>
      <c r="E443" s="720"/>
      <c r="F443" s="723"/>
      <c r="G443" s="722"/>
      <c r="H443" s="720"/>
      <c r="I443" s="723"/>
      <c r="J443" s="722"/>
      <c r="K443" s="720"/>
      <c r="L443" s="723"/>
      <c r="M443" s="722"/>
      <c r="N443" s="720"/>
      <c r="O443" s="723"/>
      <c r="P443" s="722"/>
      <c r="Q443" s="720"/>
      <c r="R443" s="723"/>
      <c r="S443" s="722"/>
      <c r="T443" s="720"/>
      <c r="U443" s="723"/>
      <c r="V443" s="722"/>
      <c r="W443" s="720"/>
      <c r="X443" s="723"/>
      <c r="Y443" s="722"/>
      <c r="Z443" s="720"/>
      <c r="AA443" s="723"/>
      <c r="AB443" s="722"/>
      <c r="AC443" s="720"/>
      <c r="AD443" s="723"/>
      <c r="AE443" s="722"/>
      <c r="AF443" s="720"/>
      <c r="AG443" s="723"/>
      <c r="AH443" s="722"/>
      <c r="AI443" s="720"/>
      <c r="AJ443" s="723"/>
      <c r="AK443" s="722"/>
      <c r="AL443" s="720"/>
      <c r="AM443" s="723"/>
      <c r="AN443" s="722"/>
      <c r="AO443" s="720"/>
      <c r="AP443" s="38"/>
      <c r="AQ443" s="38"/>
      <c r="AR443" s="38"/>
      <c r="AS443" s="38"/>
      <c r="AT443" s="38"/>
      <c r="AU443" s="38"/>
      <c r="AV443" s="38"/>
      <c r="AW443" s="38"/>
      <c r="AX443" s="38"/>
      <c r="AY443" s="38"/>
      <c r="AZ443" s="38"/>
      <c r="BA443" s="38"/>
      <c r="BB443" s="38"/>
      <c r="BC443" s="38"/>
      <c r="BD443" s="38"/>
      <c r="BE443" s="38"/>
      <c r="BF443" s="38"/>
      <c r="BG443" s="38"/>
      <c r="BH443" s="38"/>
      <c r="BI443" s="38"/>
    </row>
    <row r="444" spans="1:61" ht="15.75" customHeight="1">
      <c r="A444" s="39" t="str">
        <f t="shared" ref="A444:A486" si="10">B444</f>
        <v>Fournitures autres</v>
      </c>
      <c r="B444" s="969" t="s">
        <v>131</v>
      </c>
      <c r="C444" s="969"/>
      <c r="D444" s="970"/>
      <c r="E444" s="971"/>
      <c r="F444" s="969"/>
      <c r="G444" s="970"/>
      <c r="H444" s="971"/>
      <c r="I444" s="969"/>
      <c r="J444" s="970"/>
      <c r="K444" s="971"/>
      <c r="L444" s="969"/>
      <c r="M444" s="970"/>
      <c r="N444" s="971"/>
      <c r="O444" s="969"/>
      <c r="P444" s="970"/>
      <c r="Q444" s="971"/>
      <c r="R444" s="969"/>
      <c r="S444" s="970"/>
      <c r="T444" s="971"/>
      <c r="U444" s="969"/>
      <c r="V444" s="970"/>
      <c r="W444" s="971"/>
      <c r="X444" s="969"/>
      <c r="Y444" s="970"/>
      <c r="Z444" s="971"/>
      <c r="AA444" s="969"/>
      <c r="AB444" s="970"/>
      <c r="AC444" s="971"/>
      <c r="AD444" s="969"/>
      <c r="AE444" s="970"/>
      <c r="AF444" s="971"/>
      <c r="AG444" s="969"/>
      <c r="AH444" s="970"/>
      <c r="AI444" s="971"/>
      <c r="AJ444" s="969"/>
      <c r="AK444" s="970"/>
      <c r="AL444" s="971"/>
      <c r="AM444" s="969"/>
      <c r="AN444" s="970"/>
      <c r="AO444" s="971"/>
      <c r="AP444" s="38"/>
      <c r="AQ444" s="38"/>
      <c r="AR444" s="38"/>
      <c r="AS444" s="38"/>
      <c r="AT444" s="38"/>
      <c r="AU444" s="38"/>
      <c r="AV444" s="38"/>
      <c r="AW444" s="38"/>
      <c r="AX444" s="38"/>
      <c r="AY444" s="38"/>
      <c r="AZ444" s="38"/>
      <c r="BA444" s="38"/>
      <c r="BB444" s="38"/>
      <c r="BC444" s="38"/>
      <c r="BD444" s="38"/>
      <c r="BE444" s="38"/>
      <c r="BF444" s="38"/>
      <c r="BG444" s="38"/>
      <c r="BH444" s="38"/>
      <c r="BI444" s="38"/>
    </row>
    <row r="445" spans="1:61" ht="15.75" customHeight="1">
      <c r="A445" s="39" t="str">
        <f t="shared" si="10"/>
        <v>Uniformes</v>
      </c>
      <c r="B445" s="723" t="s">
        <v>132</v>
      </c>
      <c r="C445" s="723"/>
      <c r="D445" s="722"/>
      <c r="E445" s="720"/>
      <c r="F445" s="723"/>
      <c r="G445" s="722"/>
      <c r="H445" s="720"/>
      <c r="I445" s="723"/>
      <c r="J445" s="722"/>
      <c r="K445" s="720"/>
      <c r="L445" s="723"/>
      <c r="M445" s="722"/>
      <c r="N445" s="720"/>
      <c r="O445" s="723"/>
      <c r="P445" s="722"/>
      <c r="Q445" s="720"/>
      <c r="R445" s="723"/>
      <c r="S445" s="722"/>
      <c r="T445" s="720"/>
      <c r="U445" s="723"/>
      <c r="V445" s="722"/>
      <c r="W445" s="720"/>
      <c r="X445" s="723"/>
      <c r="Y445" s="722"/>
      <c r="Z445" s="720"/>
      <c r="AA445" s="723"/>
      <c r="AB445" s="722"/>
      <c r="AC445" s="720"/>
      <c r="AD445" s="723"/>
      <c r="AE445" s="722"/>
      <c r="AF445" s="720"/>
      <c r="AG445" s="723"/>
      <c r="AH445" s="722"/>
      <c r="AI445" s="720"/>
      <c r="AJ445" s="723"/>
      <c r="AK445" s="722"/>
      <c r="AL445" s="720"/>
      <c r="AM445" s="723"/>
      <c r="AN445" s="722"/>
      <c r="AO445" s="720"/>
      <c r="AP445" s="38"/>
      <c r="AQ445" s="38"/>
      <c r="AR445" s="38"/>
      <c r="AS445" s="38"/>
      <c r="AT445" s="38"/>
      <c r="AU445" s="38"/>
      <c r="AV445" s="38"/>
      <c r="AW445" s="38"/>
      <c r="AX445" s="38"/>
      <c r="AY445" s="38"/>
      <c r="AZ445" s="38"/>
      <c r="BA445" s="38"/>
      <c r="BB445" s="38"/>
      <c r="BC445" s="38"/>
      <c r="BD445" s="38"/>
      <c r="BE445" s="38"/>
      <c r="BF445" s="38"/>
      <c r="BG445" s="38"/>
      <c r="BH445" s="38"/>
      <c r="BI445" s="38"/>
    </row>
    <row r="446" spans="1:61" ht="15.75" customHeight="1">
      <c r="A446" s="39" t="str">
        <f t="shared" si="10"/>
        <v>Papeterie</v>
      </c>
      <c r="B446" s="723" t="s">
        <v>133</v>
      </c>
      <c r="C446" s="723"/>
      <c r="D446" s="722"/>
      <c r="E446" s="720"/>
      <c r="F446" s="723"/>
      <c r="G446" s="722"/>
      <c r="H446" s="720"/>
      <c r="I446" s="723"/>
      <c r="J446" s="722"/>
      <c r="K446" s="720"/>
      <c r="L446" s="723"/>
      <c r="M446" s="722"/>
      <c r="N446" s="720"/>
      <c r="O446" s="723"/>
      <c r="P446" s="722"/>
      <c r="Q446" s="720"/>
      <c r="R446" s="723"/>
      <c r="S446" s="722"/>
      <c r="T446" s="720"/>
      <c r="U446" s="723"/>
      <c r="V446" s="722"/>
      <c r="W446" s="720"/>
      <c r="X446" s="723"/>
      <c r="Y446" s="722"/>
      <c r="Z446" s="720"/>
      <c r="AA446" s="723"/>
      <c r="AB446" s="722"/>
      <c r="AC446" s="720"/>
      <c r="AD446" s="723"/>
      <c r="AE446" s="722"/>
      <c r="AF446" s="720"/>
      <c r="AG446" s="723"/>
      <c r="AH446" s="722"/>
      <c r="AI446" s="720"/>
      <c r="AJ446" s="723"/>
      <c r="AK446" s="722"/>
      <c r="AL446" s="720"/>
      <c r="AM446" s="723"/>
      <c r="AN446" s="722"/>
      <c r="AO446" s="720"/>
      <c r="AP446" s="38"/>
      <c r="AQ446" s="38"/>
      <c r="AR446" s="38"/>
      <c r="AS446" s="38"/>
      <c r="AT446" s="38"/>
      <c r="AU446" s="38"/>
      <c r="AV446" s="38"/>
      <c r="AW446" s="38"/>
      <c r="AX446" s="38"/>
      <c r="AY446" s="38"/>
      <c r="AZ446" s="38"/>
      <c r="BA446" s="38"/>
      <c r="BB446" s="38"/>
      <c r="BC446" s="38"/>
      <c r="BD446" s="38"/>
      <c r="BE446" s="38"/>
      <c r="BF446" s="38"/>
      <c r="BG446" s="38"/>
      <c r="BH446" s="38"/>
      <c r="BI446" s="38"/>
    </row>
    <row r="447" spans="1:61" ht="15.75" customHeight="1">
      <c r="A447" s="39" t="str">
        <f t="shared" si="10"/>
        <v>Téléphone</v>
      </c>
      <c r="B447" s="723" t="s">
        <v>134</v>
      </c>
      <c r="C447" s="723"/>
      <c r="D447" s="722"/>
      <c r="E447" s="720"/>
      <c r="F447" s="723"/>
      <c r="G447" s="722"/>
      <c r="H447" s="720"/>
      <c r="I447" s="723"/>
      <c r="J447" s="722"/>
      <c r="K447" s="720"/>
      <c r="L447" s="723"/>
      <c r="M447" s="722"/>
      <c r="N447" s="720"/>
      <c r="O447" s="723"/>
      <c r="P447" s="722"/>
      <c r="Q447" s="720"/>
      <c r="R447" s="723"/>
      <c r="S447" s="722"/>
      <c r="T447" s="720"/>
      <c r="U447" s="723"/>
      <c r="V447" s="722"/>
      <c r="W447" s="720"/>
      <c r="X447" s="723"/>
      <c r="Y447" s="722"/>
      <c r="Z447" s="720"/>
      <c r="AA447" s="723"/>
      <c r="AB447" s="722"/>
      <c r="AC447" s="720"/>
      <c r="AD447" s="723"/>
      <c r="AE447" s="722"/>
      <c r="AF447" s="720"/>
      <c r="AG447" s="723"/>
      <c r="AH447" s="722"/>
      <c r="AI447" s="720"/>
      <c r="AJ447" s="723"/>
      <c r="AK447" s="722"/>
      <c r="AL447" s="720"/>
      <c r="AM447" s="723"/>
      <c r="AN447" s="722"/>
      <c r="AO447" s="720"/>
      <c r="AP447" s="38"/>
      <c r="AQ447" s="38"/>
      <c r="AR447" s="38"/>
      <c r="AS447" s="38"/>
      <c r="AT447" s="38"/>
      <c r="AU447" s="38"/>
      <c r="AV447" s="38"/>
      <c r="AW447" s="38"/>
      <c r="AX447" s="38"/>
      <c r="AY447" s="38"/>
      <c r="AZ447" s="38"/>
      <c r="BA447" s="38"/>
      <c r="BB447" s="38"/>
      <c r="BC447" s="38"/>
      <c r="BD447" s="38"/>
      <c r="BE447" s="38"/>
      <c r="BF447" s="38"/>
      <c r="BG447" s="38"/>
      <c r="BH447" s="38"/>
      <c r="BI447" s="38"/>
    </row>
    <row r="448" spans="1:61" ht="15.75" customHeight="1">
      <c r="A448" s="39" t="str">
        <f t="shared" si="10"/>
        <v>Frais postaux</v>
      </c>
      <c r="B448" s="723" t="s">
        <v>135</v>
      </c>
      <c r="C448" s="723"/>
      <c r="D448" s="722"/>
      <c r="E448" s="720"/>
      <c r="F448" s="723"/>
      <c r="G448" s="722"/>
      <c r="H448" s="720"/>
      <c r="I448" s="723"/>
      <c r="J448" s="722"/>
      <c r="K448" s="720"/>
      <c r="L448" s="723"/>
      <c r="M448" s="722"/>
      <c r="N448" s="720"/>
      <c r="O448" s="723"/>
      <c r="P448" s="722"/>
      <c r="Q448" s="720"/>
      <c r="R448" s="723"/>
      <c r="S448" s="722"/>
      <c r="T448" s="720"/>
      <c r="U448" s="723"/>
      <c r="V448" s="722"/>
      <c r="W448" s="720"/>
      <c r="X448" s="723"/>
      <c r="Y448" s="722"/>
      <c r="Z448" s="720"/>
      <c r="AA448" s="723"/>
      <c r="AB448" s="722"/>
      <c r="AC448" s="720"/>
      <c r="AD448" s="723"/>
      <c r="AE448" s="722"/>
      <c r="AF448" s="720"/>
      <c r="AG448" s="723"/>
      <c r="AH448" s="722"/>
      <c r="AI448" s="720"/>
      <c r="AJ448" s="723"/>
      <c r="AK448" s="722"/>
      <c r="AL448" s="720"/>
      <c r="AM448" s="723"/>
      <c r="AN448" s="722"/>
      <c r="AO448" s="720"/>
      <c r="AP448" s="38"/>
      <c r="AQ448" s="38"/>
      <c r="AR448" s="38"/>
      <c r="AS448" s="38"/>
      <c r="AT448" s="38"/>
      <c r="AU448" s="38"/>
      <c r="AV448" s="38"/>
      <c r="AW448" s="38"/>
      <c r="AX448" s="38"/>
      <c r="AY448" s="38"/>
      <c r="AZ448" s="38"/>
      <c r="BA448" s="38"/>
      <c r="BB448" s="38"/>
      <c r="BC448" s="38"/>
      <c r="BD448" s="38"/>
      <c r="BE448" s="38"/>
      <c r="BF448" s="38"/>
      <c r="BG448" s="38"/>
      <c r="BH448" s="38"/>
      <c r="BI448" s="38"/>
    </row>
    <row r="449" spans="1:61" ht="15.75" customHeight="1">
      <c r="A449" s="39" t="str">
        <f t="shared" si="10"/>
        <v>Divers</v>
      </c>
      <c r="B449" s="723" t="s">
        <v>136</v>
      </c>
      <c r="C449" s="723"/>
      <c r="D449" s="722"/>
      <c r="E449" s="720"/>
      <c r="F449" s="723"/>
      <c r="G449" s="722"/>
      <c r="H449" s="720"/>
      <c r="I449" s="723"/>
      <c r="J449" s="722"/>
      <c r="K449" s="720"/>
      <c r="L449" s="723"/>
      <c r="M449" s="722"/>
      <c r="N449" s="720"/>
      <c r="O449" s="723"/>
      <c r="P449" s="722"/>
      <c r="Q449" s="720"/>
      <c r="R449" s="723"/>
      <c r="S449" s="722"/>
      <c r="T449" s="720"/>
      <c r="U449" s="723"/>
      <c r="V449" s="722"/>
      <c r="W449" s="720"/>
      <c r="X449" s="723"/>
      <c r="Y449" s="722"/>
      <c r="Z449" s="720"/>
      <c r="AA449" s="723"/>
      <c r="AB449" s="722"/>
      <c r="AC449" s="720"/>
      <c r="AD449" s="723"/>
      <c r="AE449" s="722"/>
      <c r="AF449" s="720"/>
      <c r="AG449" s="723"/>
      <c r="AH449" s="722"/>
      <c r="AI449" s="720"/>
      <c r="AJ449" s="723"/>
      <c r="AK449" s="722"/>
      <c r="AL449" s="720"/>
      <c r="AM449" s="723"/>
      <c r="AN449" s="722"/>
      <c r="AO449" s="720"/>
      <c r="AP449" s="38"/>
      <c r="AQ449" s="38"/>
      <c r="AR449" s="38"/>
      <c r="AS449" s="38"/>
      <c r="AT449" s="38"/>
      <c r="AU449" s="38"/>
      <c r="AV449" s="38"/>
      <c r="AW449" s="38"/>
      <c r="AX449" s="38"/>
      <c r="AY449" s="38"/>
      <c r="AZ449" s="38"/>
      <c r="BA449" s="38"/>
      <c r="BB449" s="38"/>
      <c r="BC449" s="38"/>
      <c r="BD449" s="38"/>
      <c r="BE449" s="38"/>
      <c r="BF449" s="38"/>
      <c r="BG449" s="38"/>
      <c r="BH449" s="38"/>
      <c r="BI449" s="38"/>
    </row>
    <row r="450" spans="1:61" ht="15.75" customHeight="1">
      <c r="A450" s="39" t="str">
        <f t="shared" si="10"/>
        <v>Formation</v>
      </c>
      <c r="B450" s="723" t="s">
        <v>137</v>
      </c>
      <c r="C450" s="723"/>
      <c r="D450" s="722"/>
      <c r="E450" s="720"/>
      <c r="F450" s="723"/>
      <c r="G450" s="722"/>
      <c r="H450" s="720"/>
      <c r="I450" s="723"/>
      <c r="J450" s="722"/>
      <c r="K450" s="720"/>
      <c r="L450" s="723"/>
      <c r="M450" s="722"/>
      <c r="N450" s="720"/>
      <c r="O450" s="723"/>
      <c r="P450" s="722"/>
      <c r="Q450" s="720"/>
      <c r="R450" s="723"/>
      <c r="S450" s="722"/>
      <c r="T450" s="720"/>
      <c r="U450" s="723"/>
      <c r="V450" s="722"/>
      <c r="W450" s="720"/>
      <c r="X450" s="723"/>
      <c r="Y450" s="722"/>
      <c r="Z450" s="720"/>
      <c r="AA450" s="723"/>
      <c r="AB450" s="722"/>
      <c r="AC450" s="720"/>
      <c r="AD450" s="723"/>
      <c r="AE450" s="722"/>
      <c r="AF450" s="720"/>
      <c r="AG450" s="723"/>
      <c r="AH450" s="722"/>
      <c r="AI450" s="720"/>
      <c r="AJ450" s="723"/>
      <c r="AK450" s="722"/>
      <c r="AL450" s="720"/>
      <c r="AM450" s="723"/>
      <c r="AN450" s="722"/>
      <c r="AO450" s="720"/>
      <c r="AP450" s="38"/>
      <c r="AQ450" s="38"/>
      <c r="AR450" s="38"/>
      <c r="AS450" s="38"/>
      <c r="AT450" s="38"/>
      <c r="AU450" s="38"/>
      <c r="AV450" s="38"/>
      <c r="AW450" s="38"/>
      <c r="AX450" s="38"/>
      <c r="AY450" s="38"/>
      <c r="AZ450" s="38"/>
      <c r="BA450" s="38"/>
      <c r="BB450" s="38"/>
      <c r="BC450" s="38"/>
      <c r="BD450" s="38"/>
      <c r="BE450" s="38"/>
      <c r="BF450" s="38"/>
      <c r="BG450" s="38"/>
      <c r="BH450" s="38"/>
      <c r="BI450" s="38"/>
    </row>
    <row r="451" spans="1:61" ht="15.75" customHeight="1">
      <c r="A451" s="39" t="str">
        <f t="shared" si="10"/>
        <v>Frais bancaires</v>
      </c>
      <c r="B451" s="723" t="s">
        <v>138</v>
      </c>
      <c r="C451" s="723"/>
      <c r="D451" s="722"/>
      <c r="E451" s="720"/>
      <c r="F451" s="723"/>
      <c r="G451" s="722"/>
      <c r="H451" s="720"/>
      <c r="I451" s="723"/>
      <c r="J451" s="722"/>
      <c r="K451" s="720"/>
      <c r="L451" s="723"/>
      <c r="M451" s="722"/>
      <c r="N451" s="720"/>
      <c r="O451" s="723"/>
      <c r="P451" s="722"/>
      <c r="Q451" s="720"/>
      <c r="R451" s="723"/>
      <c r="S451" s="722"/>
      <c r="T451" s="720"/>
      <c r="U451" s="723"/>
      <c r="V451" s="722"/>
      <c r="W451" s="720"/>
      <c r="X451" s="723"/>
      <c r="Y451" s="722"/>
      <c r="Z451" s="720"/>
      <c r="AA451" s="723"/>
      <c r="AB451" s="722"/>
      <c r="AC451" s="720"/>
      <c r="AD451" s="723"/>
      <c r="AE451" s="722"/>
      <c r="AF451" s="720"/>
      <c r="AG451" s="723"/>
      <c r="AH451" s="722"/>
      <c r="AI451" s="720"/>
      <c r="AJ451" s="723"/>
      <c r="AK451" s="722"/>
      <c r="AL451" s="720"/>
      <c r="AM451" s="723"/>
      <c r="AN451" s="722"/>
      <c r="AO451" s="720"/>
      <c r="AP451" s="38"/>
      <c r="AQ451" s="38"/>
      <c r="AR451" s="38"/>
      <c r="AS451" s="38"/>
      <c r="AT451" s="38"/>
      <c r="AU451" s="38"/>
      <c r="AV451" s="38"/>
      <c r="AW451" s="38"/>
      <c r="AX451" s="38"/>
      <c r="AY451" s="38"/>
      <c r="AZ451" s="38"/>
      <c r="BA451" s="38"/>
      <c r="BB451" s="38"/>
      <c r="BC451" s="38"/>
      <c r="BD451" s="38"/>
      <c r="BE451" s="38"/>
      <c r="BF451" s="38"/>
      <c r="BG451" s="38"/>
      <c r="BH451" s="38"/>
      <c r="BI451" s="38"/>
    </row>
    <row r="452" spans="1:61" ht="15.75" customHeight="1">
      <c r="A452" s="39" t="str">
        <f t="shared" si="10"/>
        <v>[...]</v>
      </c>
      <c r="B452" s="723" t="s">
        <v>55</v>
      </c>
      <c r="C452" s="723"/>
      <c r="D452" s="722"/>
      <c r="E452" s="720"/>
      <c r="F452" s="723"/>
      <c r="G452" s="722"/>
      <c r="H452" s="720"/>
      <c r="I452" s="723"/>
      <c r="J452" s="722"/>
      <c r="K452" s="720"/>
      <c r="L452" s="723"/>
      <c r="M452" s="722"/>
      <c r="N452" s="720"/>
      <c r="O452" s="723"/>
      <c r="P452" s="722"/>
      <c r="Q452" s="720"/>
      <c r="R452" s="723"/>
      <c r="S452" s="722"/>
      <c r="T452" s="720"/>
      <c r="U452" s="723"/>
      <c r="V452" s="722"/>
      <c r="W452" s="720"/>
      <c r="X452" s="723"/>
      <c r="Y452" s="722"/>
      <c r="Z452" s="720"/>
      <c r="AA452" s="723"/>
      <c r="AB452" s="722"/>
      <c r="AC452" s="720"/>
      <c r="AD452" s="723"/>
      <c r="AE452" s="722"/>
      <c r="AF452" s="720"/>
      <c r="AG452" s="723"/>
      <c r="AH452" s="722"/>
      <c r="AI452" s="720"/>
      <c r="AJ452" s="723"/>
      <c r="AK452" s="722"/>
      <c r="AL452" s="720"/>
      <c r="AM452" s="723"/>
      <c r="AN452" s="722"/>
      <c r="AO452" s="720"/>
      <c r="AP452" s="38"/>
      <c r="AQ452" s="38"/>
      <c r="AR452" s="38"/>
      <c r="AS452" s="38"/>
      <c r="AT452" s="38"/>
      <c r="AU452" s="38"/>
      <c r="AV452" s="38"/>
      <c r="AW452" s="38"/>
      <c r="AX452" s="38"/>
      <c r="AY452" s="38"/>
      <c r="AZ452" s="38"/>
      <c r="BA452" s="38"/>
      <c r="BB452" s="38"/>
      <c r="BC452" s="38"/>
      <c r="BD452" s="38"/>
      <c r="BE452" s="38"/>
      <c r="BF452" s="38"/>
      <c r="BG452" s="38"/>
      <c r="BH452" s="38"/>
      <c r="BI452" s="38"/>
    </row>
    <row r="453" spans="1:61" ht="15.75" customHeight="1">
      <c r="A453" s="39" t="str">
        <f t="shared" si="10"/>
        <v>[...]</v>
      </c>
      <c r="B453" s="723" t="s">
        <v>55</v>
      </c>
      <c r="C453" s="723"/>
      <c r="D453" s="722"/>
      <c r="E453" s="720"/>
      <c r="F453" s="723"/>
      <c r="G453" s="722"/>
      <c r="H453" s="720"/>
      <c r="I453" s="723"/>
      <c r="J453" s="722"/>
      <c r="K453" s="720"/>
      <c r="L453" s="723"/>
      <c r="M453" s="722"/>
      <c r="N453" s="720"/>
      <c r="O453" s="723"/>
      <c r="P453" s="722"/>
      <c r="Q453" s="720"/>
      <c r="R453" s="723"/>
      <c r="S453" s="722"/>
      <c r="T453" s="720"/>
      <c r="U453" s="723"/>
      <c r="V453" s="722"/>
      <c r="W453" s="720"/>
      <c r="X453" s="723"/>
      <c r="Y453" s="722"/>
      <c r="Z453" s="720"/>
      <c r="AA453" s="723"/>
      <c r="AB453" s="722"/>
      <c r="AC453" s="720"/>
      <c r="AD453" s="723"/>
      <c r="AE453" s="722"/>
      <c r="AF453" s="720"/>
      <c r="AG453" s="723"/>
      <c r="AH453" s="722"/>
      <c r="AI453" s="720"/>
      <c r="AJ453" s="723"/>
      <c r="AK453" s="722"/>
      <c r="AL453" s="720"/>
      <c r="AM453" s="723"/>
      <c r="AN453" s="722"/>
      <c r="AO453" s="720"/>
      <c r="AP453" s="38"/>
      <c r="AQ453" s="38"/>
      <c r="AR453" s="38"/>
      <c r="AS453" s="38"/>
      <c r="AT453" s="38"/>
      <c r="AU453" s="38"/>
      <c r="AV453" s="38"/>
      <c r="AW453" s="38"/>
      <c r="AX453" s="38"/>
      <c r="AY453" s="38"/>
      <c r="AZ453" s="38"/>
      <c r="BA453" s="38"/>
      <c r="BB453" s="38"/>
      <c r="BC453" s="38"/>
      <c r="BD453" s="38"/>
      <c r="BE453" s="38"/>
      <c r="BF453" s="38"/>
      <c r="BG453" s="38"/>
      <c r="BH453" s="38"/>
      <c r="BI453" s="38"/>
    </row>
    <row r="454" spans="1:61" ht="15.75" customHeight="1">
      <c r="A454" s="39" t="str">
        <f t="shared" si="10"/>
        <v>[...]</v>
      </c>
      <c r="B454" s="723" t="s">
        <v>55</v>
      </c>
      <c r="C454" s="723"/>
      <c r="D454" s="722"/>
      <c r="E454" s="720"/>
      <c r="F454" s="723"/>
      <c r="G454" s="722"/>
      <c r="H454" s="720"/>
      <c r="I454" s="723"/>
      <c r="J454" s="722"/>
      <c r="K454" s="720"/>
      <c r="L454" s="723"/>
      <c r="M454" s="722"/>
      <c r="N454" s="720"/>
      <c r="O454" s="723"/>
      <c r="P454" s="722"/>
      <c r="Q454" s="720"/>
      <c r="R454" s="723"/>
      <c r="S454" s="722"/>
      <c r="T454" s="720"/>
      <c r="U454" s="723"/>
      <c r="V454" s="722"/>
      <c r="W454" s="720"/>
      <c r="X454" s="723"/>
      <c r="Y454" s="722"/>
      <c r="Z454" s="720"/>
      <c r="AA454" s="723"/>
      <c r="AB454" s="722"/>
      <c r="AC454" s="720"/>
      <c r="AD454" s="723"/>
      <c r="AE454" s="722"/>
      <c r="AF454" s="720"/>
      <c r="AG454" s="723"/>
      <c r="AH454" s="722"/>
      <c r="AI454" s="720"/>
      <c r="AJ454" s="723"/>
      <c r="AK454" s="722"/>
      <c r="AL454" s="720"/>
      <c r="AM454" s="723"/>
      <c r="AN454" s="722"/>
      <c r="AO454" s="720"/>
      <c r="AP454" s="38"/>
      <c r="AQ454" s="38"/>
      <c r="AR454" s="38"/>
      <c r="AS454" s="38"/>
      <c r="AT454" s="38"/>
      <c r="AU454" s="38"/>
      <c r="AV454" s="38"/>
      <c r="AW454" s="38"/>
      <c r="AX454" s="38"/>
      <c r="AY454" s="38"/>
      <c r="AZ454" s="38"/>
      <c r="BA454" s="38"/>
      <c r="BB454" s="38"/>
      <c r="BC454" s="38"/>
      <c r="BD454" s="38"/>
      <c r="BE454" s="38"/>
      <c r="BF454" s="38"/>
      <c r="BG454" s="38"/>
      <c r="BH454" s="38"/>
      <c r="BI454" s="38"/>
    </row>
    <row r="455" spans="1:61" ht="15.75" customHeight="1">
      <c r="A455" s="39" t="str">
        <f t="shared" si="10"/>
        <v>TOTAL SEMI-FIXES</v>
      </c>
      <c r="B455" s="962" t="s">
        <v>139</v>
      </c>
      <c r="C455" s="963"/>
      <c r="D455" s="966"/>
      <c r="E455" s="965"/>
      <c r="F455" s="963"/>
      <c r="G455" s="966"/>
      <c r="H455" s="965"/>
      <c r="I455" s="963"/>
      <c r="J455" s="966"/>
      <c r="K455" s="965"/>
      <c r="L455" s="963"/>
      <c r="M455" s="966"/>
      <c r="N455" s="965"/>
      <c r="O455" s="963"/>
      <c r="P455" s="966"/>
      <c r="Q455" s="965"/>
      <c r="R455" s="963"/>
      <c r="S455" s="966"/>
      <c r="T455" s="965"/>
      <c r="U455" s="963"/>
      <c r="V455" s="966"/>
      <c r="W455" s="965"/>
      <c r="X455" s="963"/>
      <c r="Y455" s="966"/>
      <c r="Z455" s="965"/>
      <c r="AA455" s="963"/>
      <c r="AB455" s="966"/>
      <c r="AC455" s="965"/>
      <c r="AD455" s="963"/>
      <c r="AE455" s="966"/>
      <c r="AF455" s="965"/>
      <c r="AG455" s="963"/>
      <c r="AH455" s="966"/>
      <c r="AI455" s="965"/>
      <c r="AJ455" s="963"/>
      <c r="AK455" s="966"/>
      <c r="AL455" s="965"/>
      <c r="AM455" s="963"/>
      <c r="AN455" s="966"/>
      <c r="AO455" s="965"/>
      <c r="AP455" s="38"/>
      <c r="AQ455" s="38"/>
      <c r="AR455" s="38"/>
      <c r="AS455" s="38"/>
      <c r="AT455" s="38"/>
      <c r="AU455" s="38"/>
      <c r="AV455" s="38"/>
      <c r="AW455" s="38"/>
      <c r="AX455" s="38"/>
      <c r="AY455" s="38"/>
      <c r="AZ455" s="38"/>
      <c r="BA455" s="38"/>
      <c r="BB455" s="38"/>
      <c r="BC455" s="38"/>
      <c r="BD455" s="38"/>
      <c r="BE455" s="38"/>
      <c r="BF455" s="38"/>
      <c r="BG455" s="38"/>
      <c r="BH455" s="38"/>
      <c r="BI455" s="38"/>
    </row>
    <row r="456" spans="1:61" ht="15.75" customHeight="1">
      <c r="A456" s="39" t="str">
        <f t="shared" si="10"/>
        <v>Loyer</v>
      </c>
      <c r="B456" s="723" t="s">
        <v>201</v>
      </c>
      <c r="C456" s="723"/>
      <c r="D456" s="722"/>
      <c r="E456" s="720"/>
      <c r="F456" s="723"/>
      <c r="G456" s="722"/>
      <c r="H456" s="727"/>
      <c r="I456" s="723"/>
      <c r="J456" s="722"/>
      <c r="K456" s="727"/>
      <c r="L456" s="723"/>
      <c r="M456" s="722"/>
      <c r="N456" s="727"/>
      <c r="O456" s="723"/>
      <c r="P456" s="722"/>
      <c r="Q456" s="727"/>
      <c r="R456" s="723"/>
      <c r="S456" s="722"/>
      <c r="T456" s="727"/>
      <c r="U456" s="723"/>
      <c r="V456" s="722"/>
      <c r="W456" s="727"/>
      <c r="X456" s="723"/>
      <c r="Y456" s="722"/>
      <c r="Z456" s="727"/>
      <c r="AA456" s="723"/>
      <c r="AB456" s="722"/>
      <c r="AC456" s="727"/>
      <c r="AD456" s="723"/>
      <c r="AE456" s="722"/>
      <c r="AF456" s="727"/>
      <c r="AG456" s="723"/>
      <c r="AH456" s="722"/>
      <c r="AI456" s="727"/>
      <c r="AJ456" s="723"/>
      <c r="AK456" s="722"/>
      <c r="AL456" s="727"/>
      <c r="AM456" s="723"/>
      <c r="AN456" s="722"/>
      <c r="AO456" s="727"/>
      <c r="AP456" s="38"/>
      <c r="AQ456" s="38"/>
      <c r="AR456" s="38"/>
      <c r="AS456" s="38"/>
      <c r="AT456" s="38"/>
      <c r="AU456" s="38"/>
      <c r="AV456" s="38"/>
      <c r="AW456" s="38"/>
      <c r="AX456" s="38"/>
      <c r="AY456" s="38"/>
      <c r="AZ456" s="38"/>
      <c r="BA456" s="38"/>
      <c r="BB456" s="38"/>
      <c r="BC456" s="38"/>
      <c r="BD456" s="38"/>
      <c r="BE456" s="38"/>
      <c r="BF456" s="38"/>
      <c r="BG456" s="38"/>
      <c r="BH456" s="38"/>
      <c r="BI456" s="38"/>
    </row>
    <row r="457" spans="1:61" ht="15.75" customHeight="1">
      <c r="A457" s="39" t="str">
        <f t="shared" si="10"/>
        <v>Taxes foncières</v>
      </c>
      <c r="B457" s="723" t="s">
        <v>202</v>
      </c>
      <c r="C457" s="723"/>
      <c r="D457" s="722"/>
      <c r="E457" s="720"/>
      <c r="F457" s="723"/>
      <c r="G457" s="722"/>
      <c r="H457" s="727"/>
      <c r="I457" s="723"/>
      <c r="J457" s="722"/>
      <c r="K457" s="727"/>
      <c r="L457" s="723"/>
      <c r="M457" s="722"/>
      <c r="N457" s="727"/>
      <c r="O457" s="723"/>
      <c r="P457" s="722"/>
      <c r="Q457" s="727"/>
      <c r="R457" s="723"/>
      <c r="S457" s="722"/>
      <c r="T457" s="727"/>
      <c r="U457" s="723"/>
      <c r="V457" s="722"/>
      <c r="W457" s="727"/>
      <c r="X457" s="723"/>
      <c r="Y457" s="722"/>
      <c r="Z457" s="727"/>
      <c r="AA457" s="723"/>
      <c r="AB457" s="722"/>
      <c r="AC457" s="727"/>
      <c r="AD457" s="723"/>
      <c r="AE457" s="722"/>
      <c r="AF457" s="727"/>
      <c r="AG457" s="723"/>
      <c r="AH457" s="722"/>
      <c r="AI457" s="727"/>
      <c r="AJ457" s="723"/>
      <c r="AK457" s="722"/>
      <c r="AL457" s="727"/>
      <c r="AM457" s="723"/>
      <c r="AN457" s="722"/>
      <c r="AO457" s="727"/>
      <c r="AP457" s="38"/>
      <c r="AQ457" s="38"/>
      <c r="AR457" s="38"/>
      <c r="AS457" s="38"/>
      <c r="AT457" s="38"/>
      <c r="AU457" s="38"/>
      <c r="AV457" s="38"/>
      <c r="AW457" s="38"/>
      <c r="AX457" s="38"/>
      <c r="AY457" s="38"/>
      <c r="AZ457" s="38"/>
      <c r="BA457" s="38"/>
      <c r="BB457" s="38"/>
      <c r="BC457" s="38"/>
      <c r="BD457" s="38"/>
      <c r="BE457" s="38"/>
      <c r="BF457" s="38"/>
      <c r="BG457" s="38"/>
      <c r="BH457" s="38"/>
      <c r="BI457" s="38"/>
    </row>
    <row r="458" spans="1:61" ht="15.75" customHeight="1">
      <c r="A458" s="39" t="str">
        <f t="shared" si="10"/>
        <v>Taxes d`affaires</v>
      </c>
      <c r="B458" s="726" t="s">
        <v>203</v>
      </c>
      <c r="C458" s="726"/>
      <c r="D458" s="725"/>
      <c r="E458" s="714"/>
      <c r="F458" s="726"/>
      <c r="G458" s="725"/>
      <c r="H458" s="733"/>
      <c r="I458" s="726"/>
      <c r="J458" s="725"/>
      <c r="K458" s="733"/>
      <c r="L458" s="726"/>
      <c r="M458" s="725"/>
      <c r="N458" s="733"/>
      <c r="O458" s="726"/>
      <c r="P458" s="725"/>
      <c r="Q458" s="733"/>
      <c r="R458" s="726"/>
      <c r="S458" s="725"/>
      <c r="T458" s="733"/>
      <c r="U458" s="726"/>
      <c r="V458" s="725"/>
      <c r="W458" s="733"/>
      <c r="X458" s="726"/>
      <c r="Y458" s="725"/>
      <c r="Z458" s="733"/>
      <c r="AA458" s="726"/>
      <c r="AB458" s="725"/>
      <c r="AC458" s="733"/>
      <c r="AD458" s="726"/>
      <c r="AE458" s="725"/>
      <c r="AF458" s="733"/>
      <c r="AG458" s="726"/>
      <c r="AH458" s="725"/>
      <c r="AI458" s="733"/>
      <c r="AJ458" s="726"/>
      <c r="AK458" s="725"/>
      <c r="AL458" s="733"/>
      <c r="AM458" s="726"/>
      <c r="AN458" s="725"/>
      <c r="AO458" s="733"/>
      <c r="AP458" s="38"/>
      <c r="AQ458" s="38"/>
      <c r="AR458" s="38"/>
      <c r="AS458" s="38"/>
      <c r="AT458" s="38"/>
      <c r="AU458" s="38"/>
      <c r="AV458" s="38"/>
      <c r="AW458" s="38"/>
      <c r="AX458" s="38"/>
      <c r="AY458" s="38"/>
      <c r="AZ458" s="38"/>
      <c r="BA458" s="38"/>
      <c r="BB458" s="38"/>
      <c r="BC458" s="38"/>
      <c r="BD458" s="38"/>
      <c r="BE458" s="38"/>
      <c r="BF458" s="38"/>
      <c r="BG458" s="38"/>
      <c r="BH458" s="38"/>
      <c r="BI458" s="38"/>
    </row>
    <row r="459" spans="1:61" ht="15.75" customHeight="1">
      <c r="A459" s="39" t="str">
        <f t="shared" si="10"/>
        <v>Taxe sur le capital</v>
      </c>
      <c r="B459" s="723" t="s">
        <v>204</v>
      </c>
      <c r="C459" s="723"/>
      <c r="D459" s="722"/>
      <c r="E459" s="720"/>
      <c r="F459" s="723"/>
      <c r="G459" s="722"/>
      <c r="H459" s="727"/>
      <c r="I459" s="723"/>
      <c r="J459" s="722"/>
      <c r="K459" s="727"/>
      <c r="L459" s="723"/>
      <c r="M459" s="722"/>
      <c r="N459" s="727"/>
      <c r="O459" s="723"/>
      <c r="P459" s="722"/>
      <c r="Q459" s="727"/>
      <c r="R459" s="723"/>
      <c r="S459" s="722"/>
      <c r="T459" s="727"/>
      <c r="U459" s="723"/>
      <c r="V459" s="722"/>
      <c r="W459" s="727"/>
      <c r="X459" s="723"/>
      <c r="Y459" s="722"/>
      <c r="Z459" s="727"/>
      <c r="AA459" s="723"/>
      <c r="AB459" s="722"/>
      <c r="AC459" s="727"/>
      <c r="AD459" s="723"/>
      <c r="AE459" s="722"/>
      <c r="AF459" s="727"/>
      <c r="AG459" s="723"/>
      <c r="AH459" s="722"/>
      <c r="AI459" s="727"/>
      <c r="AJ459" s="723"/>
      <c r="AK459" s="722"/>
      <c r="AL459" s="727"/>
      <c r="AM459" s="723"/>
      <c r="AN459" s="722"/>
      <c r="AO459" s="727"/>
      <c r="AP459" s="38"/>
      <c r="AQ459" s="38"/>
      <c r="AR459" s="38"/>
      <c r="AS459" s="38"/>
      <c r="AT459" s="38"/>
      <c r="AU459" s="38"/>
      <c r="AV459" s="38"/>
      <c r="AW459" s="38"/>
      <c r="AX459" s="38"/>
      <c r="AY459" s="38"/>
      <c r="AZ459" s="38"/>
      <c r="BA459" s="38"/>
      <c r="BB459" s="38"/>
      <c r="BC459" s="38"/>
      <c r="BD459" s="38"/>
      <c r="BE459" s="38"/>
      <c r="BF459" s="38"/>
      <c r="BG459" s="38"/>
      <c r="BH459" s="38"/>
      <c r="BI459" s="38"/>
    </row>
    <row r="460" spans="1:61" ht="15.75" customHeight="1">
      <c r="A460" s="39" t="str">
        <f t="shared" si="10"/>
        <v>Assurances</v>
      </c>
      <c r="B460" s="726" t="s">
        <v>205</v>
      </c>
      <c r="C460" s="726"/>
      <c r="D460" s="725"/>
      <c r="E460" s="714"/>
      <c r="F460" s="726"/>
      <c r="G460" s="725"/>
      <c r="H460" s="733"/>
      <c r="I460" s="726"/>
      <c r="J460" s="725"/>
      <c r="K460" s="733"/>
      <c r="L460" s="726"/>
      <c r="M460" s="725"/>
      <c r="N460" s="733"/>
      <c r="O460" s="726"/>
      <c r="P460" s="725"/>
      <c r="Q460" s="733"/>
      <c r="R460" s="726"/>
      <c r="S460" s="725"/>
      <c r="T460" s="733"/>
      <c r="U460" s="726"/>
      <c r="V460" s="725"/>
      <c r="W460" s="733"/>
      <c r="X460" s="726"/>
      <c r="Y460" s="725"/>
      <c r="Z460" s="733"/>
      <c r="AA460" s="726"/>
      <c r="AB460" s="725"/>
      <c r="AC460" s="733"/>
      <c r="AD460" s="726"/>
      <c r="AE460" s="725"/>
      <c r="AF460" s="733"/>
      <c r="AG460" s="726"/>
      <c r="AH460" s="725"/>
      <c r="AI460" s="733"/>
      <c r="AJ460" s="726"/>
      <c r="AK460" s="725"/>
      <c r="AL460" s="733"/>
      <c r="AM460" s="726"/>
      <c r="AN460" s="725"/>
      <c r="AO460" s="733"/>
      <c r="AP460" s="38"/>
      <c r="AQ460" s="38"/>
      <c r="AR460" s="38"/>
      <c r="AS460" s="38"/>
      <c r="AT460" s="38"/>
      <c r="AU460" s="38"/>
      <c r="AV460" s="38"/>
      <c r="AW460" s="38"/>
      <c r="AX460" s="38"/>
      <c r="AY460" s="38"/>
      <c r="AZ460" s="38"/>
      <c r="BA460" s="38"/>
      <c r="BB460" s="38"/>
      <c r="BC460" s="38"/>
      <c r="BD460" s="38"/>
      <c r="BE460" s="38"/>
      <c r="BF460" s="38"/>
      <c r="BG460" s="38"/>
      <c r="BH460" s="38"/>
      <c r="BI460" s="38"/>
    </row>
    <row r="461" spans="1:61" ht="15.75" customHeight="1">
      <c r="A461" s="39" t="str">
        <f t="shared" si="10"/>
        <v>Chauffage, éclairage</v>
      </c>
      <c r="B461" s="723" t="s">
        <v>206</v>
      </c>
      <c r="C461" s="723"/>
      <c r="D461" s="722"/>
      <c r="E461" s="720"/>
      <c r="F461" s="723"/>
      <c r="G461" s="722"/>
      <c r="H461" s="727"/>
      <c r="I461" s="723"/>
      <c r="J461" s="722"/>
      <c r="K461" s="727"/>
      <c r="L461" s="723"/>
      <c r="M461" s="722"/>
      <c r="N461" s="727"/>
      <c r="O461" s="723"/>
      <c r="P461" s="722"/>
      <c r="Q461" s="727"/>
      <c r="R461" s="723"/>
      <c r="S461" s="722"/>
      <c r="T461" s="727"/>
      <c r="U461" s="723"/>
      <c r="V461" s="722"/>
      <c r="W461" s="727"/>
      <c r="X461" s="723"/>
      <c r="Y461" s="722"/>
      <c r="Z461" s="727"/>
      <c r="AA461" s="723"/>
      <c r="AB461" s="722"/>
      <c r="AC461" s="727"/>
      <c r="AD461" s="723"/>
      <c r="AE461" s="722"/>
      <c r="AF461" s="727"/>
      <c r="AG461" s="723"/>
      <c r="AH461" s="722"/>
      <c r="AI461" s="727"/>
      <c r="AJ461" s="723"/>
      <c r="AK461" s="722"/>
      <c r="AL461" s="727"/>
      <c r="AM461" s="723"/>
      <c r="AN461" s="722"/>
      <c r="AO461" s="727"/>
      <c r="AP461" s="38"/>
      <c r="AQ461" s="38"/>
      <c r="AR461" s="38"/>
      <c r="AS461" s="38"/>
      <c r="AT461" s="38"/>
      <c r="AU461" s="38"/>
      <c r="AV461" s="38"/>
      <c r="AW461" s="38"/>
      <c r="AX461" s="38"/>
      <c r="AY461" s="38"/>
      <c r="AZ461" s="38"/>
      <c r="BA461" s="38"/>
      <c r="BB461" s="38"/>
      <c r="BC461" s="38"/>
      <c r="BD461" s="38"/>
      <c r="BE461" s="38"/>
      <c r="BF461" s="38"/>
      <c r="BG461" s="38"/>
      <c r="BH461" s="38"/>
      <c r="BI461" s="38"/>
    </row>
    <row r="462" spans="1:61" ht="15.75" customHeight="1">
      <c r="A462" s="39" t="str">
        <f t="shared" si="10"/>
        <v>Honoraires</v>
      </c>
      <c r="B462" s="723" t="s">
        <v>207</v>
      </c>
      <c r="C462" s="723"/>
      <c r="D462" s="722"/>
      <c r="E462" s="720"/>
      <c r="F462" s="723"/>
      <c r="G462" s="722"/>
      <c r="H462" s="727"/>
      <c r="I462" s="723"/>
      <c r="J462" s="722"/>
      <c r="K462" s="727"/>
      <c r="L462" s="723"/>
      <c r="M462" s="722"/>
      <c r="N462" s="727"/>
      <c r="O462" s="723"/>
      <c r="P462" s="722"/>
      <c r="Q462" s="727"/>
      <c r="R462" s="723"/>
      <c r="S462" s="722"/>
      <c r="T462" s="727"/>
      <c r="U462" s="723"/>
      <c r="V462" s="722"/>
      <c r="W462" s="727"/>
      <c r="X462" s="723"/>
      <c r="Y462" s="722"/>
      <c r="Z462" s="727"/>
      <c r="AA462" s="723"/>
      <c r="AB462" s="722"/>
      <c r="AC462" s="727"/>
      <c r="AD462" s="723"/>
      <c r="AE462" s="722"/>
      <c r="AF462" s="727"/>
      <c r="AG462" s="723"/>
      <c r="AH462" s="722"/>
      <c r="AI462" s="727"/>
      <c r="AJ462" s="723"/>
      <c r="AK462" s="722"/>
      <c r="AL462" s="727"/>
      <c r="AM462" s="723"/>
      <c r="AN462" s="722"/>
      <c r="AO462" s="727"/>
      <c r="AP462" s="38"/>
      <c r="AQ462" s="38"/>
      <c r="AR462" s="38"/>
      <c r="AS462" s="38"/>
      <c r="AT462" s="38"/>
      <c r="AU462" s="38"/>
      <c r="AV462" s="38"/>
      <c r="AW462" s="38"/>
      <c r="AX462" s="38"/>
      <c r="AY462" s="38"/>
      <c r="AZ462" s="38"/>
      <c r="BA462" s="38"/>
      <c r="BB462" s="38"/>
      <c r="BC462" s="38"/>
      <c r="BD462" s="38"/>
      <c r="BE462" s="38"/>
      <c r="BF462" s="38"/>
      <c r="BG462" s="38"/>
      <c r="BH462" s="38"/>
      <c r="BI462" s="38"/>
    </row>
    <row r="463" spans="1:61" ht="15.75" customHeight="1">
      <c r="A463" s="39" t="str">
        <f t="shared" si="10"/>
        <v>Réparation équipement</v>
      </c>
      <c r="B463" s="726" t="s">
        <v>208</v>
      </c>
      <c r="C463" s="726"/>
      <c r="D463" s="725"/>
      <c r="E463" s="714"/>
      <c r="F463" s="726"/>
      <c r="G463" s="725"/>
      <c r="H463" s="733"/>
      <c r="I463" s="726"/>
      <c r="J463" s="725"/>
      <c r="K463" s="733"/>
      <c r="L463" s="726"/>
      <c r="M463" s="725"/>
      <c r="N463" s="733"/>
      <c r="O463" s="726"/>
      <c r="P463" s="725"/>
      <c r="Q463" s="733"/>
      <c r="R463" s="726"/>
      <c r="S463" s="725"/>
      <c r="T463" s="733"/>
      <c r="U463" s="726"/>
      <c r="V463" s="725"/>
      <c r="W463" s="733"/>
      <c r="X463" s="726"/>
      <c r="Y463" s="725"/>
      <c r="Z463" s="733"/>
      <c r="AA463" s="726"/>
      <c r="AB463" s="725"/>
      <c r="AC463" s="733"/>
      <c r="AD463" s="726"/>
      <c r="AE463" s="725"/>
      <c r="AF463" s="733"/>
      <c r="AG463" s="726"/>
      <c r="AH463" s="725"/>
      <c r="AI463" s="733"/>
      <c r="AJ463" s="726"/>
      <c r="AK463" s="725"/>
      <c r="AL463" s="733"/>
      <c r="AM463" s="726"/>
      <c r="AN463" s="725"/>
      <c r="AO463" s="733"/>
      <c r="AP463" s="38"/>
      <c r="AQ463" s="38"/>
      <c r="AR463" s="38"/>
      <c r="AS463" s="38"/>
      <c r="AT463" s="38"/>
      <c r="AU463" s="38"/>
      <c r="AV463" s="38"/>
      <c r="AW463" s="38"/>
      <c r="AX463" s="38"/>
      <c r="AY463" s="38"/>
      <c r="AZ463" s="38"/>
      <c r="BA463" s="38"/>
      <c r="BB463" s="38"/>
      <c r="BC463" s="38"/>
      <c r="BD463" s="38"/>
      <c r="BE463" s="38"/>
      <c r="BF463" s="38"/>
      <c r="BG463" s="38"/>
      <c r="BH463" s="38"/>
      <c r="BI463" s="38"/>
    </row>
    <row r="464" spans="1:61" ht="15.75" customHeight="1">
      <c r="A464" s="39" t="str">
        <f t="shared" si="10"/>
        <v>Location équipement</v>
      </c>
      <c r="B464" s="723" t="s">
        <v>209</v>
      </c>
      <c r="C464" s="723"/>
      <c r="D464" s="722"/>
      <c r="E464" s="720"/>
      <c r="F464" s="723"/>
      <c r="G464" s="722"/>
      <c r="H464" s="727"/>
      <c r="I464" s="723"/>
      <c r="J464" s="722"/>
      <c r="K464" s="727"/>
      <c r="L464" s="723"/>
      <c r="M464" s="722"/>
      <c r="N464" s="727"/>
      <c r="O464" s="723"/>
      <c r="P464" s="722"/>
      <c r="Q464" s="727"/>
      <c r="R464" s="723"/>
      <c r="S464" s="722"/>
      <c r="T464" s="727"/>
      <c r="U464" s="723"/>
      <c r="V464" s="722"/>
      <c r="W464" s="727"/>
      <c r="X464" s="723"/>
      <c r="Y464" s="722"/>
      <c r="Z464" s="727"/>
      <c r="AA464" s="723"/>
      <c r="AB464" s="722"/>
      <c r="AC464" s="727"/>
      <c r="AD464" s="723"/>
      <c r="AE464" s="722"/>
      <c r="AF464" s="727"/>
      <c r="AG464" s="723"/>
      <c r="AH464" s="722"/>
      <c r="AI464" s="727"/>
      <c r="AJ464" s="723"/>
      <c r="AK464" s="722"/>
      <c r="AL464" s="727"/>
      <c r="AM464" s="723"/>
      <c r="AN464" s="722"/>
      <c r="AO464" s="727"/>
      <c r="AP464" s="38"/>
      <c r="AQ464" s="38"/>
      <c r="AR464" s="38"/>
      <c r="AS464" s="38"/>
      <c r="AT464" s="38"/>
      <c r="AU464" s="38"/>
      <c r="AV464" s="38"/>
      <c r="AW464" s="38"/>
      <c r="AX464" s="38"/>
      <c r="AY464" s="38"/>
      <c r="AZ464" s="38"/>
      <c r="BA464" s="38"/>
      <c r="BB464" s="38"/>
      <c r="BC464" s="38"/>
      <c r="BD464" s="38"/>
      <c r="BE464" s="38"/>
      <c r="BF464" s="38"/>
      <c r="BG464" s="38"/>
      <c r="BH464" s="38"/>
      <c r="BI464" s="38"/>
    </row>
    <row r="465" spans="1:61" ht="15.75" customHeight="1">
      <c r="A465" s="39" t="str">
        <f t="shared" si="10"/>
        <v>Dons</v>
      </c>
      <c r="B465" s="723" t="s">
        <v>210</v>
      </c>
      <c r="C465" s="723"/>
      <c r="D465" s="722"/>
      <c r="E465" s="720"/>
      <c r="F465" s="723"/>
      <c r="G465" s="722"/>
      <c r="H465" s="727"/>
      <c r="I465" s="723"/>
      <c r="J465" s="722"/>
      <c r="K465" s="727"/>
      <c r="L465" s="723"/>
      <c r="M465" s="722"/>
      <c r="N465" s="727"/>
      <c r="O465" s="723"/>
      <c r="P465" s="722"/>
      <c r="Q465" s="727"/>
      <c r="R465" s="723"/>
      <c r="S465" s="722"/>
      <c r="T465" s="727"/>
      <c r="U465" s="723"/>
      <c r="V465" s="722"/>
      <c r="W465" s="727"/>
      <c r="X465" s="723"/>
      <c r="Y465" s="722"/>
      <c r="Z465" s="727"/>
      <c r="AA465" s="723"/>
      <c r="AB465" s="722"/>
      <c r="AC465" s="727"/>
      <c r="AD465" s="723"/>
      <c r="AE465" s="722"/>
      <c r="AF465" s="727"/>
      <c r="AG465" s="723"/>
      <c r="AH465" s="722"/>
      <c r="AI465" s="727"/>
      <c r="AJ465" s="723"/>
      <c r="AK465" s="722"/>
      <c r="AL465" s="727"/>
      <c r="AM465" s="723"/>
      <c r="AN465" s="722"/>
      <c r="AO465" s="727"/>
      <c r="AP465" s="38"/>
      <c r="AQ465" s="38"/>
      <c r="AR465" s="38"/>
      <c r="AS465" s="38"/>
      <c r="AT465" s="38"/>
      <c r="AU465" s="38"/>
      <c r="AV465" s="38"/>
      <c r="AW465" s="38"/>
      <c r="AX465" s="38"/>
      <c r="AY465" s="38"/>
      <c r="AZ465" s="38"/>
      <c r="BA465" s="38"/>
      <c r="BB465" s="38"/>
      <c r="BC465" s="38"/>
      <c r="BD465" s="38"/>
      <c r="BE465" s="38"/>
      <c r="BF465" s="38"/>
      <c r="BG465" s="38"/>
      <c r="BH465" s="38"/>
      <c r="BI465" s="38"/>
    </row>
    <row r="466" spans="1:61" ht="15.75" customHeight="1">
      <c r="A466" s="39" t="str">
        <f t="shared" si="10"/>
        <v>[...]</v>
      </c>
      <c r="B466" s="723" t="s">
        <v>55</v>
      </c>
      <c r="C466" s="723"/>
      <c r="D466" s="722"/>
      <c r="E466" s="720"/>
      <c r="F466" s="723"/>
      <c r="G466" s="722"/>
      <c r="H466" s="720"/>
      <c r="I466" s="723"/>
      <c r="J466" s="722"/>
      <c r="K466" s="720"/>
      <c r="L466" s="723"/>
      <c r="M466" s="722"/>
      <c r="N466" s="720"/>
      <c r="O466" s="723"/>
      <c r="P466" s="722"/>
      <c r="Q466" s="720"/>
      <c r="R466" s="723"/>
      <c r="S466" s="722"/>
      <c r="T466" s="720"/>
      <c r="U466" s="723"/>
      <c r="V466" s="722"/>
      <c r="W466" s="720"/>
      <c r="X466" s="723"/>
      <c r="Y466" s="722"/>
      <c r="Z466" s="720"/>
      <c r="AA466" s="723"/>
      <c r="AB466" s="722"/>
      <c r="AC466" s="720"/>
      <c r="AD466" s="723"/>
      <c r="AE466" s="722"/>
      <c r="AF466" s="720"/>
      <c r="AG466" s="723"/>
      <c r="AH466" s="722"/>
      <c r="AI466" s="720"/>
      <c r="AJ466" s="723"/>
      <c r="AK466" s="722"/>
      <c r="AL466" s="720"/>
      <c r="AM466" s="723"/>
      <c r="AN466" s="722"/>
      <c r="AO466" s="720"/>
      <c r="AP466" s="38"/>
      <c r="AQ466" s="38"/>
      <c r="AR466" s="38"/>
      <c r="AS466" s="38"/>
      <c r="AT466" s="38"/>
      <c r="AU466" s="38"/>
      <c r="AV466" s="38"/>
      <c r="AW466" s="38"/>
      <c r="AX466" s="38"/>
      <c r="AY466" s="38"/>
      <c r="AZ466" s="38"/>
      <c r="BA466" s="38"/>
      <c r="BB466" s="38"/>
      <c r="BC466" s="38"/>
      <c r="BD466" s="38"/>
      <c r="BE466" s="38"/>
      <c r="BF466" s="38"/>
      <c r="BG466" s="38"/>
      <c r="BH466" s="38"/>
      <c r="BI466" s="38"/>
    </row>
    <row r="467" spans="1:61" ht="15.75" customHeight="1">
      <c r="A467" s="39" t="str">
        <f t="shared" si="10"/>
        <v>[...]</v>
      </c>
      <c r="B467" s="723" t="s">
        <v>55</v>
      </c>
      <c r="C467" s="723"/>
      <c r="D467" s="722"/>
      <c r="E467" s="720"/>
      <c r="F467" s="723"/>
      <c r="G467" s="722"/>
      <c r="H467" s="720"/>
      <c r="I467" s="723"/>
      <c r="J467" s="722"/>
      <c r="K467" s="720"/>
      <c r="L467" s="723"/>
      <c r="M467" s="722"/>
      <c r="N467" s="720"/>
      <c r="O467" s="723"/>
      <c r="P467" s="722"/>
      <c r="Q467" s="720"/>
      <c r="R467" s="723"/>
      <c r="S467" s="722"/>
      <c r="T467" s="720"/>
      <c r="U467" s="723"/>
      <c r="V467" s="722"/>
      <c r="W467" s="720"/>
      <c r="X467" s="723"/>
      <c r="Y467" s="722"/>
      <c r="Z467" s="720"/>
      <c r="AA467" s="723"/>
      <c r="AB467" s="722"/>
      <c r="AC467" s="720"/>
      <c r="AD467" s="723"/>
      <c r="AE467" s="722"/>
      <c r="AF467" s="720"/>
      <c r="AG467" s="723"/>
      <c r="AH467" s="722"/>
      <c r="AI467" s="720"/>
      <c r="AJ467" s="723"/>
      <c r="AK467" s="722"/>
      <c r="AL467" s="720"/>
      <c r="AM467" s="723"/>
      <c r="AN467" s="722"/>
      <c r="AO467" s="720"/>
      <c r="AP467" s="38"/>
      <c r="AQ467" s="38"/>
      <c r="AR467" s="38"/>
      <c r="AS467" s="38"/>
      <c r="AT467" s="38"/>
      <c r="AU467" s="38"/>
      <c r="AV467" s="38"/>
      <c r="AW467" s="38"/>
      <c r="AX467" s="38"/>
      <c r="AY467" s="38"/>
      <c r="AZ467" s="38"/>
      <c r="BA467" s="38"/>
      <c r="BB467" s="38"/>
      <c r="BC467" s="38"/>
      <c r="BD467" s="38"/>
      <c r="BE467" s="38"/>
      <c r="BF467" s="38"/>
      <c r="BG467" s="38"/>
      <c r="BH467" s="38"/>
      <c r="BI467" s="38"/>
    </row>
    <row r="468" spans="1:61" ht="15.75" customHeight="1">
      <c r="A468" s="39" t="str">
        <f t="shared" si="10"/>
        <v>[...]</v>
      </c>
      <c r="B468" s="723" t="s">
        <v>55</v>
      </c>
      <c r="C468" s="723"/>
      <c r="D468" s="722"/>
      <c r="E468" s="720"/>
      <c r="F468" s="723"/>
      <c r="G468" s="722"/>
      <c r="H468" s="720"/>
      <c r="I468" s="723"/>
      <c r="J468" s="722"/>
      <c r="K468" s="720"/>
      <c r="L468" s="723"/>
      <c r="M468" s="722"/>
      <c r="N468" s="720"/>
      <c r="O468" s="723"/>
      <c r="P468" s="722"/>
      <c r="Q468" s="720"/>
      <c r="R468" s="723"/>
      <c r="S468" s="722"/>
      <c r="T468" s="720"/>
      <c r="U468" s="723"/>
      <c r="V468" s="722"/>
      <c r="W468" s="720"/>
      <c r="X468" s="723"/>
      <c r="Y468" s="722"/>
      <c r="Z468" s="720"/>
      <c r="AA468" s="723"/>
      <c r="AB468" s="722"/>
      <c r="AC468" s="720"/>
      <c r="AD468" s="723"/>
      <c r="AE468" s="722"/>
      <c r="AF468" s="720"/>
      <c r="AG468" s="723"/>
      <c r="AH468" s="722"/>
      <c r="AI468" s="720"/>
      <c r="AJ468" s="723"/>
      <c r="AK468" s="722"/>
      <c r="AL468" s="720"/>
      <c r="AM468" s="723"/>
      <c r="AN468" s="722"/>
      <c r="AO468" s="720"/>
      <c r="AP468" s="38"/>
      <c r="AQ468" s="38"/>
      <c r="AR468" s="38"/>
      <c r="AS468" s="38"/>
      <c r="AT468" s="38"/>
      <c r="AU468" s="38"/>
      <c r="AV468" s="38"/>
      <c r="AW468" s="38"/>
      <c r="AX468" s="38"/>
      <c r="AY468" s="38"/>
      <c r="AZ468" s="38"/>
      <c r="BA468" s="38"/>
      <c r="BB468" s="38"/>
      <c r="BC468" s="38"/>
      <c r="BD468" s="38"/>
      <c r="BE468" s="38"/>
      <c r="BF468" s="38"/>
      <c r="BG468" s="38"/>
      <c r="BH468" s="38"/>
      <c r="BI468" s="38"/>
    </row>
    <row r="469" spans="1:61" ht="15.75" customHeight="1">
      <c r="A469" s="39" t="str">
        <f t="shared" si="10"/>
        <v>TOTAL DÉPENSES FIXES</v>
      </c>
      <c r="B469" s="962" t="s">
        <v>211</v>
      </c>
      <c r="C469" s="963"/>
      <c r="D469" s="966"/>
      <c r="E469" s="965"/>
      <c r="F469" s="963"/>
      <c r="G469" s="966"/>
      <c r="H469" s="965"/>
      <c r="I469" s="963"/>
      <c r="J469" s="966"/>
      <c r="K469" s="965"/>
      <c r="L469" s="963"/>
      <c r="M469" s="966"/>
      <c r="N469" s="965"/>
      <c r="O469" s="963"/>
      <c r="P469" s="966"/>
      <c r="Q469" s="965"/>
      <c r="R469" s="963"/>
      <c r="S469" s="966"/>
      <c r="T469" s="965"/>
      <c r="U469" s="963"/>
      <c r="V469" s="966"/>
      <c r="W469" s="965"/>
      <c r="X469" s="963"/>
      <c r="Y469" s="966"/>
      <c r="Z469" s="965"/>
      <c r="AA469" s="963"/>
      <c r="AB469" s="966"/>
      <c r="AC469" s="965"/>
      <c r="AD469" s="963"/>
      <c r="AE469" s="966"/>
      <c r="AF469" s="965"/>
      <c r="AG469" s="963"/>
      <c r="AH469" s="966"/>
      <c r="AI469" s="965"/>
      <c r="AJ469" s="963"/>
      <c r="AK469" s="966"/>
      <c r="AL469" s="965"/>
      <c r="AM469" s="963"/>
      <c r="AN469" s="966"/>
      <c r="AO469" s="965"/>
      <c r="AP469" s="38"/>
      <c r="AQ469" s="38"/>
      <c r="AR469" s="38"/>
      <c r="AS469" s="38"/>
      <c r="AT469" s="38"/>
      <c r="AU469" s="38"/>
      <c r="AV469" s="38"/>
      <c r="AW469" s="38"/>
      <c r="AX469" s="38"/>
      <c r="AY469" s="38"/>
      <c r="AZ469" s="38"/>
      <c r="BA469" s="38"/>
      <c r="BB469" s="38"/>
      <c r="BC469" s="38"/>
      <c r="BD469" s="38"/>
      <c r="BE469" s="38"/>
      <c r="BF469" s="38"/>
      <c r="BG469" s="38"/>
      <c r="BH469" s="38"/>
      <c r="BI469" s="38"/>
    </row>
    <row r="470" spans="1:61" ht="15.75" customHeight="1">
      <c r="A470" s="39">
        <f t="shared" si="10"/>
        <v>0</v>
      </c>
      <c r="B470" s="723"/>
      <c r="C470" s="723"/>
      <c r="D470" s="719"/>
      <c r="E470" s="972"/>
      <c r="F470" s="723"/>
      <c r="G470" s="719"/>
      <c r="H470" s="972"/>
      <c r="I470" s="723"/>
      <c r="J470" s="719"/>
      <c r="K470" s="972"/>
      <c r="L470" s="723"/>
      <c r="M470" s="719"/>
      <c r="N470" s="972"/>
      <c r="O470" s="723"/>
      <c r="P470" s="719"/>
      <c r="Q470" s="972"/>
      <c r="R470" s="723"/>
      <c r="S470" s="719"/>
      <c r="T470" s="972"/>
      <c r="U470" s="723"/>
      <c r="V470" s="719"/>
      <c r="W470" s="972"/>
      <c r="X470" s="723"/>
      <c r="Y470" s="719"/>
      <c r="Z470" s="972"/>
      <c r="AA470" s="723"/>
      <c r="AB470" s="719"/>
      <c r="AC470" s="972"/>
      <c r="AD470" s="723"/>
      <c r="AE470" s="719"/>
      <c r="AF470" s="972"/>
      <c r="AG470" s="723"/>
      <c r="AH470" s="719"/>
      <c r="AI470" s="972"/>
      <c r="AJ470" s="723"/>
      <c r="AK470" s="719"/>
      <c r="AL470" s="972"/>
      <c r="AM470" s="723"/>
      <c r="AN470" s="719"/>
      <c r="AO470" s="972"/>
      <c r="AP470" s="38"/>
      <c r="AQ470" s="38"/>
      <c r="AR470" s="38"/>
      <c r="AS470" s="38"/>
      <c r="AT470" s="38"/>
      <c r="AU470" s="38"/>
      <c r="AV470" s="38"/>
      <c r="AW470" s="38"/>
      <c r="AX470" s="38"/>
      <c r="AY470" s="38"/>
      <c r="AZ470" s="38"/>
      <c r="BA470" s="38"/>
      <c r="BB470" s="38"/>
      <c r="BC470" s="38"/>
      <c r="BD470" s="38"/>
      <c r="BE470" s="38"/>
      <c r="BF470" s="38"/>
      <c r="BG470" s="38"/>
      <c r="BH470" s="38"/>
      <c r="BI470" s="38"/>
    </row>
    <row r="471" spans="1:61" ht="15.75" customHeight="1">
      <c r="A471" s="39" t="str">
        <f t="shared" si="10"/>
        <v>TOTAL DES DÉPENSES</v>
      </c>
      <c r="B471" s="962" t="s">
        <v>140</v>
      </c>
      <c r="C471" s="963"/>
      <c r="D471" s="966"/>
      <c r="E471" s="965"/>
      <c r="F471" s="963"/>
      <c r="G471" s="966"/>
      <c r="H471" s="965"/>
      <c r="I471" s="963"/>
      <c r="J471" s="966"/>
      <c r="K471" s="965"/>
      <c r="L471" s="963"/>
      <c r="M471" s="966"/>
      <c r="N471" s="965"/>
      <c r="O471" s="963"/>
      <c r="P471" s="966"/>
      <c r="Q471" s="965"/>
      <c r="R471" s="963"/>
      <c r="S471" s="966"/>
      <c r="T471" s="965"/>
      <c r="U471" s="963"/>
      <c r="V471" s="966"/>
      <c r="W471" s="965"/>
      <c r="X471" s="963"/>
      <c r="Y471" s="966"/>
      <c r="Z471" s="965"/>
      <c r="AA471" s="963"/>
      <c r="AB471" s="966"/>
      <c r="AC471" s="965"/>
      <c r="AD471" s="963"/>
      <c r="AE471" s="966"/>
      <c r="AF471" s="965"/>
      <c r="AG471" s="963"/>
      <c r="AH471" s="966"/>
      <c r="AI471" s="965"/>
      <c r="AJ471" s="963"/>
      <c r="AK471" s="966"/>
      <c r="AL471" s="965"/>
      <c r="AM471" s="963"/>
      <c r="AN471" s="966"/>
      <c r="AO471" s="965"/>
      <c r="AP471" s="38"/>
      <c r="AQ471" s="38"/>
      <c r="AR471" s="38"/>
      <c r="AS471" s="38"/>
      <c r="AT471" s="38"/>
      <c r="AU471" s="38"/>
      <c r="AV471" s="38"/>
      <c r="AW471" s="38"/>
      <c r="AX471" s="38"/>
      <c r="AY471" s="38"/>
      <c r="AZ471" s="38"/>
      <c r="BA471" s="38"/>
      <c r="BB471" s="38"/>
      <c r="BC471" s="38"/>
      <c r="BD471" s="38"/>
      <c r="BE471" s="38"/>
      <c r="BF471" s="38"/>
      <c r="BG471" s="38"/>
      <c r="BH471" s="38"/>
      <c r="BI471" s="38"/>
    </row>
    <row r="472" spans="1:61" ht="18" customHeight="1">
      <c r="A472" s="39" t="str">
        <f t="shared" si="10"/>
        <v>Revenus autres</v>
      </c>
      <c r="B472" s="723" t="s">
        <v>212</v>
      </c>
      <c r="C472" s="973"/>
      <c r="D472" s="974"/>
      <c r="E472" s="975"/>
      <c r="F472" s="973"/>
      <c r="G472" s="974"/>
      <c r="H472" s="975"/>
      <c r="I472" s="973"/>
      <c r="J472" s="974"/>
      <c r="K472" s="975"/>
      <c r="L472" s="973"/>
      <c r="M472" s="974"/>
      <c r="N472" s="975"/>
      <c r="O472" s="973"/>
      <c r="P472" s="974"/>
      <c r="Q472" s="975"/>
      <c r="R472" s="973"/>
      <c r="S472" s="974"/>
      <c r="T472" s="975"/>
      <c r="U472" s="973"/>
      <c r="V472" s="974"/>
      <c r="W472" s="975"/>
      <c r="X472" s="973"/>
      <c r="Y472" s="974"/>
      <c r="Z472" s="975"/>
      <c r="AA472" s="973"/>
      <c r="AB472" s="974"/>
      <c r="AC472" s="975"/>
      <c r="AD472" s="973"/>
      <c r="AE472" s="974"/>
      <c r="AF472" s="975"/>
      <c r="AG472" s="973"/>
      <c r="AH472" s="974"/>
      <c r="AI472" s="975"/>
      <c r="AJ472" s="973"/>
      <c r="AK472" s="974"/>
      <c r="AL472" s="975"/>
      <c r="AM472" s="973"/>
      <c r="AN472" s="974"/>
      <c r="AO472" s="975"/>
      <c r="AP472" s="38"/>
      <c r="AQ472" s="38"/>
      <c r="AR472" s="38"/>
      <c r="AS472" s="38"/>
      <c r="AT472" s="38"/>
      <c r="AU472" s="38"/>
      <c r="AV472" s="38"/>
      <c r="AW472" s="38"/>
      <c r="AX472" s="38"/>
      <c r="AY472" s="38"/>
      <c r="AZ472" s="38"/>
      <c r="BA472" s="38"/>
      <c r="BB472" s="38"/>
      <c r="BC472" s="38"/>
      <c r="BD472" s="38"/>
      <c r="BE472" s="38"/>
      <c r="BF472" s="38"/>
      <c r="BG472" s="38"/>
      <c r="BH472" s="38"/>
      <c r="BI472" s="38"/>
    </row>
    <row r="473" spans="1:61" ht="18" customHeight="1">
      <c r="A473" s="39" t="str">
        <f t="shared" si="10"/>
        <v>Holdbacks</v>
      </c>
      <c r="B473" s="723" t="s">
        <v>144</v>
      </c>
      <c r="C473" s="737"/>
      <c r="D473" s="738"/>
      <c r="E473" s="720"/>
      <c r="F473" s="737"/>
      <c r="G473" s="738"/>
      <c r="H473" s="720"/>
      <c r="I473" s="737"/>
      <c r="J473" s="738"/>
      <c r="K473" s="720"/>
      <c r="L473" s="737"/>
      <c r="M473" s="738"/>
      <c r="N473" s="720"/>
      <c r="O473" s="737"/>
      <c r="P473" s="738"/>
      <c r="Q473" s="720"/>
      <c r="R473" s="737"/>
      <c r="S473" s="738"/>
      <c r="T473" s="720"/>
      <c r="U473" s="737"/>
      <c r="V473" s="738"/>
      <c r="W473" s="720"/>
      <c r="X473" s="737"/>
      <c r="Y473" s="738"/>
      <c r="Z473" s="720"/>
      <c r="AA473" s="737"/>
      <c r="AB473" s="738"/>
      <c r="AC473" s="720"/>
      <c r="AD473" s="737"/>
      <c r="AE473" s="738"/>
      <c r="AF473" s="720"/>
      <c r="AG473" s="737"/>
      <c r="AH473" s="738"/>
      <c r="AI473" s="720"/>
      <c r="AJ473" s="737"/>
      <c r="AK473" s="738"/>
      <c r="AL473" s="720"/>
      <c r="AM473" s="737"/>
      <c r="AN473" s="738"/>
      <c r="AO473" s="720"/>
      <c r="AP473" s="38"/>
      <c r="AQ473" s="38"/>
      <c r="AR473" s="38"/>
      <c r="AS473" s="38"/>
      <c r="AT473" s="38"/>
      <c r="AU473" s="38"/>
      <c r="AV473" s="38"/>
      <c r="AW473" s="38"/>
      <c r="AX473" s="38"/>
      <c r="AY473" s="38"/>
      <c r="AZ473" s="38"/>
      <c r="BA473" s="38"/>
      <c r="BB473" s="38"/>
      <c r="BC473" s="38"/>
      <c r="BD473" s="38"/>
      <c r="BE473" s="38"/>
      <c r="BF473" s="38"/>
      <c r="BG473" s="38"/>
      <c r="BH473" s="38"/>
      <c r="BI473" s="38"/>
    </row>
    <row r="474" spans="1:61" ht="18" customHeight="1">
      <c r="A474" s="39" t="str">
        <f t="shared" si="10"/>
        <v>Programme neuf 1</v>
      </c>
      <c r="B474" s="723" t="s">
        <v>141</v>
      </c>
      <c r="C474" s="737"/>
      <c r="D474" s="738"/>
      <c r="E474" s="720"/>
      <c r="F474" s="737"/>
      <c r="G474" s="738"/>
      <c r="H474" s="720"/>
      <c r="I474" s="737"/>
      <c r="J474" s="738"/>
      <c r="K474" s="720"/>
      <c r="L474" s="737"/>
      <c r="M474" s="738"/>
      <c r="N474" s="720"/>
      <c r="O474" s="737"/>
      <c r="P474" s="738"/>
      <c r="Q474" s="720"/>
      <c r="R474" s="737"/>
      <c r="S474" s="738"/>
      <c r="T474" s="720"/>
      <c r="U474" s="737"/>
      <c r="V474" s="738"/>
      <c r="W474" s="720"/>
      <c r="X474" s="737"/>
      <c r="Y474" s="738"/>
      <c r="Z474" s="720"/>
      <c r="AA474" s="737"/>
      <c r="AB474" s="738"/>
      <c r="AC474" s="720"/>
      <c r="AD474" s="737"/>
      <c r="AE474" s="738"/>
      <c r="AF474" s="720"/>
      <c r="AG474" s="737"/>
      <c r="AH474" s="738"/>
      <c r="AI474" s="720"/>
      <c r="AJ474" s="737"/>
      <c r="AK474" s="738"/>
      <c r="AL474" s="720"/>
      <c r="AM474" s="737"/>
      <c r="AN474" s="738"/>
      <c r="AO474" s="720"/>
      <c r="AP474" s="38"/>
      <c r="AQ474" s="38"/>
      <c r="AR474" s="38"/>
      <c r="AS474" s="38"/>
      <c r="AT474" s="38"/>
      <c r="AU474" s="38"/>
      <c r="AV474" s="38"/>
      <c r="AW474" s="38"/>
      <c r="AX474" s="38"/>
      <c r="AY474" s="38"/>
      <c r="AZ474" s="38"/>
      <c r="BA474" s="38"/>
      <c r="BB474" s="38"/>
      <c r="BC474" s="38"/>
      <c r="BD474" s="38"/>
      <c r="BE474" s="38"/>
      <c r="BF474" s="38"/>
      <c r="BG474" s="38"/>
      <c r="BH474" s="38"/>
      <c r="BI474" s="38"/>
    </row>
    <row r="475" spans="1:61" ht="18" customHeight="1">
      <c r="A475" s="39" t="str">
        <f t="shared" si="10"/>
        <v>Programme neuf 2</v>
      </c>
      <c r="B475" s="723" t="s">
        <v>142</v>
      </c>
      <c r="C475" s="737"/>
      <c r="D475" s="738"/>
      <c r="E475" s="720"/>
      <c r="F475" s="737"/>
      <c r="G475" s="738"/>
      <c r="H475" s="720"/>
      <c r="I475" s="737"/>
      <c r="J475" s="738"/>
      <c r="K475" s="720"/>
      <c r="L475" s="737"/>
      <c r="M475" s="738"/>
      <c r="N475" s="720"/>
      <c r="O475" s="737"/>
      <c r="P475" s="738"/>
      <c r="Q475" s="720"/>
      <c r="R475" s="737"/>
      <c r="S475" s="738"/>
      <c r="T475" s="720"/>
      <c r="U475" s="737"/>
      <c r="V475" s="738"/>
      <c r="W475" s="720"/>
      <c r="X475" s="737"/>
      <c r="Y475" s="738"/>
      <c r="Z475" s="720"/>
      <c r="AA475" s="737"/>
      <c r="AB475" s="738"/>
      <c r="AC475" s="720"/>
      <c r="AD475" s="737"/>
      <c r="AE475" s="738"/>
      <c r="AF475" s="720"/>
      <c r="AG475" s="737"/>
      <c r="AH475" s="738"/>
      <c r="AI475" s="720"/>
      <c r="AJ475" s="737"/>
      <c r="AK475" s="738"/>
      <c r="AL475" s="720"/>
      <c r="AM475" s="737"/>
      <c r="AN475" s="738"/>
      <c r="AO475" s="720"/>
      <c r="AP475" s="38"/>
      <c r="AQ475" s="38"/>
      <c r="AR475" s="38"/>
      <c r="AS475" s="38"/>
      <c r="AT475" s="38"/>
      <c r="AU475" s="38"/>
      <c r="AV475" s="38"/>
      <c r="AW475" s="38"/>
      <c r="AX475" s="38"/>
      <c r="AY475" s="38"/>
      <c r="AZ475" s="38"/>
      <c r="BA475" s="38"/>
      <c r="BB475" s="38"/>
      <c r="BC475" s="38"/>
      <c r="BD475" s="38"/>
      <c r="BE475" s="38"/>
      <c r="BF475" s="38"/>
      <c r="BG475" s="38"/>
      <c r="BH475" s="38"/>
      <c r="BI475" s="38"/>
    </row>
    <row r="476" spans="1:61" ht="18" customHeight="1">
      <c r="A476" s="39" t="str">
        <f t="shared" si="10"/>
        <v>Programme neuf 3</v>
      </c>
      <c r="B476" s="723" t="s">
        <v>143</v>
      </c>
      <c r="C476" s="737"/>
      <c r="D476" s="738"/>
      <c r="E476" s="720"/>
      <c r="F476" s="737"/>
      <c r="G476" s="738"/>
      <c r="H476" s="720"/>
      <c r="I476" s="737"/>
      <c r="J476" s="738"/>
      <c r="K476" s="720"/>
      <c r="L476" s="737"/>
      <c r="M476" s="738"/>
      <c r="N476" s="720"/>
      <c r="O476" s="737"/>
      <c r="P476" s="738"/>
      <c r="Q476" s="720"/>
      <c r="R476" s="737"/>
      <c r="S476" s="738"/>
      <c r="T476" s="720"/>
      <c r="U476" s="737"/>
      <c r="V476" s="738"/>
      <c r="W476" s="720"/>
      <c r="X476" s="737"/>
      <c r="Y476" s="738"/>
      <c r="Z476" s="720"/>
      <c r="AA476" s="737"/>
      <c r="AB476" s="738"/>
      <c r="AC476" s="720"/>
      <c r="AD476" s="737"/>
      <c r="AE476" s="738"/>
      <c r="AF476" s="720"/>
      <c r="AG476" s="737"/>
      <c r="AH476" s="738"/>
      <c r="AI476" s="720"/>
      <c r="AJ476" s="737"/>
      <c r="AK476" s="738"/>
      <c r="AL476" s="720"/>
      <c r="AM476" s="737"/>
      <c r="AN476" s="738"/>
      <c r="AO476" s="720"/>
      <c r="AP476" s="38"/>
      <c r="AQ476" s="38"/>
      <c r="AR476" s="38"/>
      <c r="AS476" s="38"/>
      <c r="AT476" s="38"/>
      <c r="AU476" s="38"/>
      <c r="AV476" s="38"/>
      <c r="AW476" s="38"/>
      <c r="AX476" s="38"/>
      <c r="AY476" s="38"/>
      <c r="AZ476" s="38"/>
      <c r="BA476" s="38"/>
      <c r="BB476" s="38"/>
      <c r="BC476" s="38"/>
      <c r="BD476" s="38"/>
      <c r="BE476" s="38"/>
      <c r="BF476" s="38"/>
      <c r="BG476" s="38"/>
      <c r="BH476" s="38"/>
      <c r="BI476" s="38"/>
    </row>
    <row r="477" spans="1:61" ht="18" customHeight="1">
      <c r="A477" s="39" t="str">
        <f t="shared" si="10"/>
        <v>Programme used 1</v>
      </c>
      <c r="B477" s="723" t="s">
        <v>154</v>
      </c>
      <c r="C477" s="737"/>
      <c r="D477" s="738"/>
      <c r="E477" s="720"/>
      <c r="F477" s="737"/>
      <c r="G477" s="738"/>
      <c r="H477" s="720"/>
      <c r="I477" s="737"/>
      <c r="J477" s="738"/>
      <c r="K477" s="720"/>
      <c r="L477" s="737"/>
      <c r="M477" s="738"/>
      <c r="N477" s="720"/>
      <c r="O477" s="737"/>
      <c r="P477" s="738"/>
      <c r="Q477" s="720"/>
      <c r="R477" s="737"/>
      <c r="S477" s="738"/>
      <c r="T477" s="720"/>
      <c r="U477" s="737"/>
      <c r="V477" s="738"/>
      <c r="W477" s="720"/>
      <c r="X477" s="737"/>
      <c r="Y477" s="738"/>
      <c r="Z477" s="720"/>
      <c r="AA477" s="737"/>
      <c r="AB477" s="738"/>
      <c r="AC477" s="720"/>
      <c r="AD477" s="737"/>
      <c r="AE477" s="738"/>
      <c r="AF477" s="720"/>
      <c r="AG477" s="737"/>
      <c r="AH477" s="738"/>
      <c r="AI477" s="720"/>
      <c r="AJ477" s="737"/>
      <c r="AK477" s="738"/>
      <c r="AL477" s="720"/>
      <c r="AM477" s="737"/>
      <c r="AN477" s="738"/>
      <c r="AO477" s="720"/>
      <c r="AP477" s="38"/>
      <c r="AQ477" s="38"/>
      <c r="AR477" s="38"/>
      <c r="AS477" s="38"/>
      <c r="AT477" s="38"/>
      <c r="AU477" s="38"/>
      <c r="AV477" s="38"/>
      <c r="AW477" s="38"/>
      <c r="AX477" s="38"/>
      <c r="AY477" s="38"/>
      <c r="AZ477" s="38"/>
      <c r="BA477" s="38"/>
      <c r="BB477" s="38"/>
      <c r="BC477" s="38"/>
      <c r="BD477" s="38"/>
      <c r="BE477" s="38"/>
      <c r="BF477" s="38"/>
      <c r="BG477" s="38"/>
      <c r="BH477" s="38"/>
      <c r="BI477" s="38"/>
    </row>
    <row r="478" spans="1:61" ht="18" customHeight="1">
      <c r="A478" s="39" t="str">
        <f t="shared" si="10"/>
        <v>Programme used 2</v>
      </c>
      <c r="B478" s="723" t="s">
        <v>155</v>
      </c>
      <c r="C478" s="737"/>
      <c r="D478" s="738"/>
      <c r="E478" s="720"/>
      <c r="F478" s="737"/>
      <c r="G478" s="738"/>
      <c r="H478" s="720"/>
      <c r="I478" s="737"/>
      <c r="J478" s="738"/>
      <c r="K478" s="720"/>
      <c r="L478" s="737"/>
      <c r="M478" s="738"/>
      <c r="N478" s="720"/>
      <c r="O478" s="737"/>
      <c r="P478" s="738"/>
      <c r="Q478" s="720"/>
      <c r="R478" s="737"/>
      <c r="S478" s="738"/>
      <c r="T478" s="720"/>
      <c r="U478" s="737"/>
      <c r="V478" s="738"/>
      <c r="W478" s="720"/>
      <c r="X478" s="737"/>
      <c r="Y478" s="738"/>
      <c r="Z478" s="720"/>
      <c r="AA478" s="737"/>
      <c r="AB478" s="738"/>
      <c r="AC478" s="720"/>
      <c r="AD478" s="737"/>
      <c r="AE478" s="738"/>
      <c r="AF478" s="720"/>
      <c r="AG478" s="737"/>
      <c r="AH478" s="738"/>
      <c r="AI478" s="720"/>
      <c r="AJ478" s="737"/>
      <c r="AK478" s="738"/>
      <c r="AL478" s="720"/>
      <c r="AM478" s="737"/>
      <c r="AN478" s="738"/>
      <c r="AO478" s="720"/>
      <c r="AP478" s="38"/>
      <c r="AQ478" s="38"/>
      <c r="AR478" s="38"/>
      <c r="AS478" s="38"/>
      <c r="AT478" s="38"/>
      <c r="AU478" s="38"/>
      <c r="AV478" s="38"/>
      <c r="AW478" s="38"/>
      <c r="AX478" s="38"/>
      <c r="AY478" s="38"/>
      <c r="AZ478" s="38"/>
      <c r="BA478" s="38"/>
      <c r="BB478" s="38"/>
      <c r="BC478" s="38"/>
      <c r="BD478" s="38"/>
      <c r="BE478" s="38"/>
      <c r="BF478" s="38"/>
      <c r="BG478" s="38"/>
      <c r="BH478" s="38"/>
      <c r="BI478" s="38"/>
    </row>
    <row r="479" spans="1:61" ht="18" customHeight="1">
      <c r="A479" s="39" t="str">
        <f t="shared" si="10"/>
        <v>Programme used 3</v>
      </c>
      <c r="B479" s="723" t="s">
        <v>156</v>
      </c>
      <c r="C479" s="737"/>
      <c r="D479" s="738"/>
      <c r="E479" s="720"/>
      <c r="F479" s="737"/>
      <c r="G479" s="738"/>
      <c r="H479" s="720"/>
      <c r="I479" s="737"/>
      <c r="J479" s="738"/>
      <c r="K479" s="720"/>
      <c r="L479" s="737"/>
      <c r="M479" s="738"/>
      <c r="N479" s="720"/>
      <c r="O479" s="737"/>
      <c r="P479" s="738"/>
      <c r="Q479" s="720"/>
      <c r="R479" s="737"/>
      <c r="S479" s="738"/>
      <c r="T479" s="720"/>
      <c r="U479" s="737"/>
      <c r="V479" s="738"/>
      <c r="W479" s="720"/>
      <c r="X479" s="737"/>
      <c r="Y479" s="738"/>
      <c r="Z479" s="720"/>
      <c r="AA479" s="737"/>
      <c r="AB479" s="738"/>
      <c r="AC479" s="720"/>
      <c r="AD479" s="737"/>
      <c r="AE479" s="738"/>
      <c r="AF479" s="720"/>
      <c r="AG479" s="737"/>
      <c r="AH479" s="738"/>
      <c r="AI479" s="720"/>
      <c r="AJ479" s="737"/>
      <c r="AK479" s="738"/>
      <c r="AL479" s="720"/>
      <c r="AM479" s="737"/>
      <c r="AN479" s="738"/>
      <c r="AO479" s="720"/>
      <c r="AP479" s="38"/>
      <c r="AQ479" s="38"/>
      <c r="AR479" s="38"/>
      <c r="AS479" s="38"/>
      <c r="AT479" s="38"/>
      <c r="AU479" s="38"/>
      <c r="AV479" s="38"/>
      <c r="AW479" s="38"/>
      <c r="AX479" s="38"/>
      <c r="AY479" s="38"/>
      <c r="AZ479" s="38"/>
      <c r="BA479" s="38"/>
      <c r="BB479" s="38"/>
      <c r="BC479" s="38"/>
      <c r="BD479" s="38"/>
      <c r="BE479" s="38"/>
      <c r="BF479" s="38"/>
      <c r="BG479" s="38"/>
      <c r="BH479" s="38"/>
      <c r="BI479" s="38"/>
    </row>
    <row r="480" spans="1:61" ht="18" customHeight="1">
      <c r="A480" s="39" t="str">
        <f t="shared" si="10"/>
        <v>[...]</v>
      </c>
      <c r="B480" s="757" t="s">
        <v>55</v>
      </c>
      <c r="C480" s="737"/>
      <c r="D480" s="738"/>
      <c r="E480" s="720"/>
      <c r="F480" s="737"/>
      <c r="G480" s="738"/>
      <c r="H480" s="720"/>
      <c r="I480" s="737"/>
      <c r="J480" s="738"/>
      <c r="K480" s="720"/>
      <c r="L480" s="737"/>
      <c r="M480" s="738"/>
      <c r="N480" s="720"/>
      <c r="O480" s="737"/>
      <c r="P480" s="738"/>
      <c r="Q480" s="720"/>
      <c r="R480" s="737"/>
      <c r="S480" s="738"/>
      <c r="T480" s="720"/>
      <c r="U480" s="737"/>
      <c r="V480" s="738"/>
      <c r="W480" s="720"/>
      <c r="X480" s="737"/>
      <c r="Y480" s="738"/>
      <c r="Z480" s="720"/>
      <c r="AA480" s="737"/>
      <c r="AB480" s="738"/>
      <c r="AC480" s="720"/>
      <c r="AD480" s="737"/>
      <c r="AE480" s="738"/>
      <c r="AF480" s="720"/>
      <c r="AG480" s="737"/>
      <c r="AH480" s="738"/>
      <c r="AI480" s="720"/>
      <c r="AJ480" s="737"/>
      <c r="AK480" s="738"/>
      <c r="AL480" s="720"/>
      <c r="AM480" s="737"/>
      <c r="AN480" s="738"/>
      <c r="AO480" s="720"/>
      <c r="AP480" s="38"/>
      <c r="AQ480" s="38"/>
      <c r="AR480" s="38"/>
      <c r="AS480" s="38"/>
      <c r="AT480" s="38"/>
      <c r="AU480" s="38"/>
      <c r="AV480" s="38"/>
      <c r="AW480" s="38"/>
      <c r="AX480" s="38"/>
      <c r="AY480" s="38"/>
      <c r="AZ480" s="38"/>
      <c r="BA480" s="38"/>
      <c r="BB480" s="38"/>
      <c r="BC480" s="38"/>
      <c r="BD480" s="38"/>
      <c r="BE480" s="38"/>
      <c r="BF480" s="38"/>
      <c r="BG480" s="38"/>
      <c r="BH480" s="38"/>
      <c r="BI480" s="38"/>
    </row>
    <row r="481" spans="1:61" ht="18" customHeight="1">
      <c r="A481" s="39" t="str">
        <f t="shared" si="10"/>
        <v>[...]</v>
      </c>
      <c r="B481" s="757" t="s">
        <v>55</v>
      </c>
      <c r="C481" s="737"/>
      <c r="D481" s="738"/>
      <c r="E481" s="720"/>
      <c r="F481" s="737"/>
      <c r="G481" s="738"/>
      <c r="H481" s="720"/>
      <c r="I481" s="737"/>
      <c r="J481" s="738"/>
      <c r="K481" s="720"/>
      <c r="L481" s="737"/>
      <c r="M481" s="738"/>
      <c r="N481" s="720"/>
      <c r="O481" s="737"/>
      <c r="P481" s="738"/>
      <c r="Q481" s="720"/>
      <c r="R481" s="737"/>
      <c r="S481" s="738"/>
      <c r="T481" s="720"/>
      <c r="U481" s="737"/>
      <c r="V481" s="738"/>
      <c r="W481" s="720"/>
      <c r="X481" s="737"/>
      <c r="Y481" s="738"/>
      <c r="Z481" s="720"/>
      <c r="AA481" s="737"/>
      <c r="AB481" s="738"/>
      <c r="AC481" s="720"/>
      <c r="AD481" s="737"/>
      <c r="AE481" s="738"/>
      <c r="AF481" s="720"/>
      <c r="AG481" s="737"/>
      <c r="AH481" s="738"/>
      <c r="AI481" s="720"/>
      <c r="AJ481" s="737"/>
      <c r="AK481" s="738"/>
      <c r="AL481" s="720"/>
      <c r="AM481" s="737"/>
      <c r="AN481" s="738"/>
      <c r="AO481" s="720"/>
      <c r="AP481" s="38"/>
      <c r="AQ481" s="38"/>
      <c r="AR481" s="38"/>
      <c r="AS481" s="38"/>
      <c r="AT481" s="38"/>
      <c r="AU481" s="38"/>
      <c r="AV481" s="38"/>
      <c r="AW481" s="38"/>
      <c r="AX481" s="38"/>
      <c r="AY481" s="38"/>
      <c r="AZ481" s="38"/>
      <c r="BA481" s="38"/>
      <c r="BB481" s="38"/>
      <c r="BC481" s="38"/>
      <c r="BD481" s="38"/>
      <c r="BE481" s="38"/>
      <c r="BF481" s="38"/>
      <c r="BG481" s="38"/>
      <c r="BH481" s="38"/>
      <c r="BI481" s="38"/>
    </row>
    <row r="482" spans="1:61" ht="18" customHeight="1">
      <c r="A482" s="39" t="str">
        <f t="shared" si="10"/>
        <v>[...]</v>
      </c>
      <c r="B482" s="757" t="s">
        <v>55</v>
      </c>
      <c r="C482" s="737"/>
      <c r="D482" s="738"/>
      <c r="E482" s="720"/>
      <c r="F482" s="737"/>
      <c r="G482" s="738"/>
      <c r="H482" s="720"/>
      <c r="I482" s="737"/>
      <c r="J482" s="738"/>
      <c r="K482" s="720"/>
      <c r="L482" s="737"/>
      <c r="M482" s="738"/>
      <c r="N482" s="720"/>
      <c r="O482" s="737"/>
      <c r="P482" s="738"/>
      <c r="Q482" s="720"/>
      <c r="R482" s="737"/>
      <c r="S482" s="738"/>
      <c r="T482" s="720"/>
      <c r="U482" s="737"/>
      <c r="V482" s="738"/>
      <c r="W482" s="720"/>
      <c r="X482" s="737"/>
      <c r="Y482" s="738"/>
      <c r="Z482" s="720"/>
      <c r="AA482" s="737"/>
      <c r="AB482" s="738"/>
      <c r="AC482" s="720"/>
      <c r="AD482" s="737"/>
      <c r="AE482" s="738"/>
      <c r="AF482" s="720"/>
      <c r="AG482" s="737"/>
      <c r="AH482" s="738"/>
      <c r="AI482" s="720"/>
      <c r="AJ482" s="737"/>
      <c r="AK482" s="738"/>
      <c r="AL482" s="720"/>
      <c r="AM482" s="737"/>
      <c r="AN482" s="738"/>
      <c r="AO482" s="720"/>
      <c r="AP482" s="38"/>
      <c r="AQ482" s="38"/>
      <c r="AR482" s="38"/>
      <c r="AS482" s="38"/>
      <c r="AT482" s="38"/>
      <c r="AU482" s="38"/>
      <c r="AV482" s="38"/>
      <c r="AW482" s="38"/>
      <c r="AX482" s="38"/>
      <c r="AY482" s="38"/>
      <c r="AZ482" s="38"/>
      <c r="BA482" s="38"/>
      <c r="BB482" s="38"/>
      <c r="BC482" s="38"/>
      <c r="BD482" s="38"/>
      <c r="BE482" s="38"/>
      <c r="BF482" s="38"/>
      <c r="BG482" s="38"/>
      <c r="BH482" s="38"/>
      <c r="BI482" s="38"/>
    </row>
    <row r="483" spans="1:61" ht="18" customHeight="1">
      <c r="A483" s="39" t="str">
        <f t="shared" si="10"/>
        <v>Frais administration</v>
      </c>
      <c r="B483" s="726" t="s">
        <v>145</v>
      </c>
      <c r="C483" s="739"/>
      <c r="D483" s="738"/>
      <c r="E483" s="720"/>
      <c r="F483" s="739"/>
      <c r="G483" s="738"/>
      <c r="H483" s="720"/>
      <c r="I483" s="739"/>
      <c r="J483" s="738"/>
      <c r="K483" s="720"/>
      <c r="L483" s="739"/>
      <c r="M483" s="738"/>
      <c r="N483" s="720"/>
      <c r="O483" s="739"/>
      <c r="P483" s="738"/>
      <c r="Q483" s="720"/>
      <c r="R483" s="739"/>
      <c r="S483" s="738"/>
      <c r="T483" s="720"/>
      <c r="U483" s="739"/>
      <c r="V483" s="738"/>
      <c r="W483" s="720"/>
      <c r="X483" s="739"/>
      <c r="Y483" s="738"/>
      <c r="Z483" s="720"/>
      <c r="AA483" s="739"/>
      <c r="AB483" s="738"/>
      <c r="AC483" s="720"/>
      <c r="AD483" s="739"/>
      <c r="AE483" s="738"/>
      <c r="AF483" s="720"/>
      <c r="AG483" s="739"/>
      <c r="AH483" s="738"/>
      <c r="AI483" s="720"/>
      <c r="AJ483" s="739"/>
      <c r="AK483" s="738"/>
      <c r="AL483" s="720"/>
      <c r="AM483" s="739"/>
      <c r="AN483" s="738"/>
      <c r="AO483" s="720"/>
      <c r="AP483" s="38"/>
      <c r="AQ483" s="38"/>
      <c r="AR483" s="38"/>
      <c r="AS483" s="38"/>
      <c r="AT483" s="38"/>
      <c r="AU483" s="38"/>
      <c r="AV483" s="38"/>
      <c r="AW483" s="38"/>
      <c r="AX483" s="38"/>
      <c r="AY483" s="38"/>
      <c r="AZ483" s="38"/>
      <c r="BA483" s="38"/>
      <c r="BB483" s="38"/>
      <c r="BC483" s="38"/>
      <c r="BD483" s="38"/>
      <c r="BE483" s="38"/>
      <c r="BF483" s="38"/>
      <c r="BG483" s="38"/>
      <c r="BH483" s="38"/>
      <c r="BI483" s="38"/>
    </row>
    <row r="484" spans="1:61" ht="15.75" customHeight="1">
      <c r="A484" s="39" t="str">
        <f t="shared" si="10"/>
        <v>TOTAL AUTRES REVENUS</v>
      </c>
      <c r="B484" s="962" t="s">
        <v>213</v>
      </c>
      <c r="C484" s="963"/>
      <c r="D484" s="976"/>
      <c r="E484" s="965"/>
      <c r="F484" s="963"/>
      <c r="G484" s="976"/>
      <c r="H484" s="965"/>
      <c r="I484" s="963"/>
      <c r="J484" s="976"/>
      <c r="K484" s="965"/>
      <c r="L484" s="963"/>
      <c r="M484" s="976"/>
      <c r="N484" s="965"/>
      <c r="O484" s="963"/>
      <c r="P484" s="976"/>
      <c r="Q484" s="965"/>
      <c r="R484" s="963"/>
      <c r="S484" s="976"/>
      <c r="T484" s="965"/>
      <c r="U484" s="963"/>
      <c r="V484" s="976"/>
      <c r="W484" s="965"/>
      <c r="X484" s="963"/>
      <c r="Y484" s="976"/>
      <c r="Z484" s="965"/>
      <c r="AA484" s="963"/>
      <c r="AB484" s="976"/>
      <c r="AC484" s="965"/>
      <c r="AD484" s="963"/>
      <c r="AE484" s="976"/>
      <c r="AF484" s="965"/>
      <c r="AG484" s="963"/>
      <c r="AH484" s="976"/>
      <c r="AI484" s="965"/>
      <c r="AJ484" s="963"/>
      <c r="AK484" s="976"/>
      <c r="AL484" s="965"/>
      <c r="AM484" s="963"/>
      <c r="AN484" s="976"/>
      <c r="AO484" s="965"/>
      <c r="AP484" s="38"/>
      <c r="AQ484" s="38"/>
      <c r="AR484" s="38"/>
      <c r="AS484" s="38"/>
      <c r="AT484" s="38"/>
      <c r="AU484" s="38"/>
      <c r="AV484" s="38"/>
      <c r="AW484" s="38"/>
      <c r="AX484" s="38"/>
      <c r="AY484" s="38"/>
      <c r="AZ484" s="38"/>
      <c r="BA484" s="38"/>
      <c r="BB484" s="38"/>
      <c r="BC484" s="38"/>
      <c r="BD484" s="38"/>
      <c r="BE484" s="38"/>
      <c r="BF484" s="38"/>
      <c r="BG484" s="38"/>
      <c r="BH484" s="38"/>
      <c r="BI484" s="38"/>
    </row>
    <row r="485" spans="1:61" ht="15.75" customHeight="1">
      <c r="A485" s="39">
        <f t="shared" si="10"/>
        <v>0</v>
      </c>
      <c r="B485" s="977"/>
      <c r="C485" s="977"/>
      <c r="D485" s="978"/>
      <c r="E485" s="975"/>
      <c r="F485" s="977"/>
      <c r="G485" s="978"/>
      <c r="H485" s="975"/>
      <c r="I485" s="977"/>
      <c r="J485" s="978"/>
      <c r="K485" s="975"/>
      <c r="L485" s="977"/>
      <c r="M485" s="978"/>
      <c r="N485" s="975"/>
      <c r="O485" s="977"/>
      <c r="P485" s="978"/>
      <c r="Q485" s="975"/>
      <c r="R485" s="977"/>
      <c r="S485" s="978"/>
      <c r="T485" s="975"/>
      <c r="U485" s="977"/>
      <c r="V485" s="978"/>
      <c r="W485" s="975"/>
      <c r="X485" s="977"/>
      <c r="Y485" s="978"/>
      <c r="Z485" s="975"/>
      <c r="AA485" s="977"/>
      <c r="AB485" s="978"/>
      <c r="AC485" s="975"/>
      <c r="AD485" s="977"/>
      <c r="AE485" s="978"/>
      <c r="AF485" s="975"/>
      <c r="AG485" s="977"/>
      <c r="AH485" s="978"/>
      <c r="AI485" s="975"/>
      <c r="AJ485" s="977"/>
      <c r="AK485" s="978"/>
      <c r="AL485" s="975"/>
      <c r="AM485" s="977"/>
      <c r="AN485" s="978"/>
      <c r="AO485" s="975"/>
      <c r="AP485" s="38"/>
      <c r="AQ485" s="38"/>
      <c r="AR485" s="38"/>
      <c r="AS485" s="38"/>
      <c r="AT485" s="38"/>
      <c r="AU485" s="38"/>
      <c r="AV485" s="38"/>
      <c r="AW485" s="38"/>
      <c r="AX485" s="38"/>
      <c r="AY485" s="38"/>
      <c r="AZ485" s="38"/>
      <c r="BA485" s="38"/>
      <c r="BB485" s="38"/>
      <c r="BC485" s="38"/>
      <c r="BD485" s="38"/>
      <c r="BE485" s="38"/>
      <c r="BF485" s="38"/>
      <c r="BG485" s="38"/>
      <c r="BH485" s="38"/>
      <c r="BI485" s="38"/>
    </row>
    <row r="486" spans="1:61" ht="15.75" customHeight="1">
      <c r="A486" s="39" t="str">
        <f t="shared" si="10"/>
        <v>BAIIA OPÉRATIONNEL</v>
      </c>
      <c r="B486" s="979" t="s">
        <v>214</v>
      </c>
      <c r="C486" s="740"/>
      <c r="D486" s="741"/>
      <c r="E486" s="742"/>
      <c r="F486" s="743"/>
      <c r="G486" s="744"/>
      <c r="H486" s="745"/>
      <c r="I486" s="743"/>
      <c r="J486" s="744"/>
      <c r="K486" s="745"/>
      <c r="L486" s="743"/>
      <c r="M486" s="744"/>
      <c r="N486" s="745"/>
      <c r="O486" s="743"/>
      <c r="P486" s="744"/>
      <c r="Q486" s="745"/>
      <c r="R486" s="743"/>
      <c r="S486" s="744"/>
      <c r="T486" s="745"/>
      <c r="U486" s="743"/>
      <c r="V486" s="744"/>
      <c r="W486" s="745"/>
      <c r="X486" s="743"/>
      <c r="Y486" s="744"/>
      <c r="Z486" s="745"/>
      <c r="AA486" s="743"/>
      <c r="AB486" s="744"/>
      <c r="AC486" s="745"/>
      <c r="AD486" s="743"/>
      <c r="AE486" s="744"/>
      <c r="AF486" s="745"/>
      <c r="AG486" s="743"/>
      <c r="AH486" s="744"/>
      <c r="AI486" s="745"/>
      <c r="AJ486" s="743"/>
      <c r="AK486" s="744"/>
      <c r="AL486" s="745"/>
      <c r="AM486" s="743"/>
      <c r="AN486" s="744"/>
      <c r="AO486" s="745"/>
      <c r="AP486" s="38"/>
      <c r="AQ486" s="38"/>
      <c r="AR486" s="38"/>
      <c r="AS486" s="38"/>
      <c r="AT486" s="38"/>
      <c r="AU486" s="38"/>
      <c r="AV486" s="38"/>
      <c r="AW486" s="38"/>
      <c r="AX486" s="38"/>
      <c r="AY486" s="38"/>
      <c r="AZ486" s="38"/>
      <c r="BA486" s="38"/>
      <c r="BB486" s="38"/>
      <c r="BC486" s="38"/>
      <c r="BD486" s="38"/>
      <c r="BE486" s="38"/>
      <c r="BF486" s="38"/>
      <c r="BG486" s="38"/>
      <c r="BH486" s="38"/>
      <c r="BI486" s="38"/>
    </row>
    <row r="487" spans="1:61" ht="15.75" customHeight="1">
      <c r="A487" s="39"/>
      <c r="B487" s="921"/>
      <c r="C487" s="625"/>
      <c r="D487" s="625"/>
      <c r="E487" s="746"/>
      <c r="F487" s="625"/>
      <c r="G487" s="625"/>
      <c r="H487" s="746"/>
      <c r="I487" s="625"/>
      <c r="J487" s="625"/>
      <c r="K487" s="746"/>
      <c r="L487" s="625"/>
      <c r="M487" s="625"/>
      <c r="N487" s="746"/>
      <c r="O487" s="625"/>
      <c r="P487" s="625"/>
      <c r="Q487" s="746"/>
      <c r="R487" s="625"/>
      <c r="S487" s="625"/>
      <c r="T487" s="746"/>
      <c r="U487" s="625"/>
      <c r="V487" s="625"/>
      <c r="W487" s="746"/>
      <c r="X487" s="625"/>
      <c r="Y487" s="625"/>
      <c r="Z487" s="746"/>
      <c r="AA487" s="625"/>
      <c r="AB487" s="625"/>
      <c r="AC487" s="746"/>
      <c r="AD487" s="625"/>
      <c r="AE487" s="625"/>
      <c r="AF487" s="746"/>
      <c r="AG487" s="625"/>
      <c r="AH487" s="625"/>
      <c r="AI487" s="746"/>
      <c r="AJ487" s="625"/>
      <c r="AK487" s="625"/>
      <c r="AL487" s="746"/>
      <c r="AM487" s="625"/>
      <c r="AN487" s="625"/>
      <c r="AO487" s="746"/>
      <c r="AP487" s="38"/>
      <c r="AQ487" s="38"/>
      <c r="AR487" s="38"/>
      <c r="AS487" s="38"/>
      <c r="AT487" s="38"/>
      <c r="AU487" s="38"/>
      <c r="AV487" s="38"/>
      <c r="AW487" s="38"/>
      <c r="AX487" s="38"/>
      <c r="AY487" s="38"/>
      <c r="AZ487" s="38"/>
      <c r="BA487" s="38"/>
      <c r="BB487" s="38"/>
      <c r="BC487" s="38"/>
      <c r="BD487" s="38"/>
      <c r="BE487" s="38"/>
      <c r="BF487" s="38"/>
      <c r="BG487" s="38"/>
      <c r="BH487" s="38"/>
      <c r="BI487" s="38"/>
    </row>
    <row r="488" spans="1:61" ht="15.75" customHeight="1">
      <c r="A488" s="39"/>
      <c r="B488" s="921" t="str">
        <f>B4</f>
        <v>Budget 2025</v>
      </c>
      <c r="C488" s="658" t="s">
        <v>216</v>
      </c>
      <c r="D488" s="658"/>
      <c r="E488" s="658"/>
      <c r="F488" s="658"/>
      <c r="G488" s="658"/>
      <c r="H488" s="658"/>
      <c r="I488" s="658"/>
      <c r="J488" s="658"/>
      <c r="K488" s="658"/>
      <c r="L488" s="658"/>
      <c r="M488" s="658"/>
      <c r="N488" s="658"/>
      <c r="O488" s="658"/>
      <c r="P488" s="658"/>
      <c r="Q488" s="658"/>
      <c r="R488" s="658"/>
      <c r="S488" s="658"/>
      <c r="T488" s="658"/>
      <c r="U488" s="658"/>
      <c r="V488" s="658"/>
      <c r="W488" s="658"/>
      <c r="X488" s="658"/>
      <c r="Y488" s="658"/>
      <c r="Z488" s="658"/>
      <c r="AA488" s="658"/>
      <c r="AB488" s="658"/>
      <c r="AC488" s="658"/>
      <c r="AD488" s="658"/>
      <c r="AE488" s="658"/>
      <c r="AF488" s="658"/>
      <c r="AG488" s="658"/>
      <c r="AH488" s="658"/>
      <c r="AI488" s="658"/>
      <c r="AJ488" s="658"/>
      <c r="AK488" s="658"/>
      <c r="AL488" s="658"/>
      <c r="AM488" s="658"/>
      <c r="AN488" s="658"/>
      <c r="AO488" s="658"/>
      <c r="AP488" s="38"/>
      <c r="AQ488" s="38"/>
      <c r="AR488" s="38"/>
      <c r="AS488" s="38"/>
      <c r="AT488" s="38"/>
      <c r="AU488" s="38"/>
      <c r="AV488" s="38"/>
      <c r="AW488" s="38"/>
      <c r="AX488" s="38"/>
      <c r="AY488" s="38"/>
      <c r="AZ488" s="38"/>
      <c r="BA488" s="38"/>
      <c r="BB488" s="38"/>
      <c r="BC488" s="38"/>
      <c r="BD488" s="38"/>
      <c r="BE488" s="38"/>
      <c r="BF488" s="38"/>
      <c r="BG488" s="38"/>
      <c r="BH488" s="38"/>
      <c r="BI488" s="38"/>
    </row>
    <row r="489" spans="1:61" ht="15.75" customHeight="1">
      <c r="A489" s="39"/>
      <c r="B489" s="921"/>
      <c r="C489" s="625"/>
      <c r="D489" s="625"/>
      <c r="E489" s="746"/>
      <c r="F489" s="625"/>
      <c r="G489" s="625"/>
      <c r="H489" s="746"/>
      <c r="I489" s="625"/>
      <c r="J489" s="625"/>
      <c r="K489" s="746"/>
      <c r="L489" s="625"/>
      <c r="M489" s="625"/>
      <c r="N489" s="746"/>
      <c r="O489" s="625"/>
      <c r="P489" s="625"/>
      <c r="Q489" s="746"/>
      <c r="R489" s="625"/>
      <c r="S489" s="625"/>
      <c r="T489" s="746"/>
      <c r="U489" s="625"/>
      <c r="V489" s="625"/>
      <c r="W489" s="746"/>
      <c r="X489" s="625"/>
      <c r="Y489" s="625"/>
      <c r="Z489" s="746"/>
      <c r="AA489" s="625"/>
      <c r="AB489" s="625"/>
      <c r="AC489" s="746"/>
      <c r="AD489" s="625"/>
      <c r="AE489" s="625"/>
      <c r="AF489" s="746"/>
      <c r="AG489" s="625"/>
      <c r="AH489" s="625"/>
      <c r="AI489" s="746"/>
      <c r="AJ489" s="625"/>
      <c r="AK489" s="625"/>
      <c r="AL489" s="746"/>
      <c r="AM489" s="625"/>
      <c r="AN489" s="625"/>
      <c r="AO489" s="746"/>
      <c r="AP489" s="38"/>
      <c r="AQ489" s="38"/>
      <c r="AR489" s="38"/>
      <c r="AS489" s="38"/>
      <c r="AT489" s="38"/>
      <c r="AU489" s="38"/>
      <c r="AV489" s="38"/>
      <c r="AW489" s="38"/>
      <c r="AX489" s="38"/>
      <c r="AY489" s="38"/>
      <c r="AZ489" s="38"/>
      <c r="BA489" s="38"/>
      <c r="BB489" s="38"/>
      <c r="BC489" s="38"/>
      <c r="BD489" s="38"/>
      <c r="BE489" s="38"/>
      <c r="BF489" s="38"/>
      <c r="BG489" s="38"/>
      <c r="BH489" s="38"/>
      <c r="BI489" s="38"/>
    </row>
    <row r="490" spans="1:61" ht="15.75" customHeight="1">
      <c r="A490" s="39"/>
      <c r="B490" s="921"/>
      <c r="C490" s="625"/>
      <c r="D490" s="625"/>
      <c r="E490" s="746"/>
      <c r="F490" s="625"/>
      <c r="G490" s="625"/>
      <c r="H490" s="746"/>
      <c r="I490" s="625"/>
      <c r="J490" s="625"/>
      <c r="K490" s="746"/>
      <c r="L490" s="625"/>
      <c r="M490" s="625"/>
      <c r="N490" s="746"/>
      <c r="O490" s="625"/>
      <c r="P490" s="625"/>
      <c r="Q490" s="746"/>
      <c r="R490" s="625"/>
      <c r="S490" s="625"/>
      <c r="T490" s="746"/>
      <c r="U490" s="625"/>
      <c r="V490" s="625"/>
      <c r="W490" s="746"/>
      <c r="X490" s="625"/>
      <c r="Y490" s="625"/>
      <c r="Z490" s="746"/>
      <c r="AA490" s="625"/>
      <c r="AB490" s="625"/>
      <c r="AC490" s="746"/>
      <c r="AD490" s="625"/>
      <c r="AE490" s="625"/>
      <c r="AF490" s="746"/>
      <c r="AG490" s="625"/>
      <c r="AH490" s="625"/>
      <c r="AI490" s="746"/>
      <c r="AJ490" s="625"/>
      <c r="AK490" s="625"/>
      <c r="AL490" s="746"/>
      <c r="AM490" s="625"/>
      <c r="AN490" s="625"/>
      <c r="AO490" s="746"/>
      <c r="AP490" s="38"/>
      <c r="AQ490" s="38"/>
      <c r="AR490" s="38"/>
      <c r="AS490" s="38"/>
      <c r="AT490" s="38"/>
      <c r="AU490" s="38"/>
      <c r="AV490" s="38"/>
      <c r="AW490" s="38"/>
      <c r="AX490" s="38"/>
      <c r="AY490" s="38"/>
      <c r="AZ490" s="38"/>
      <c r="BA490" s="38"/>
      <c r="BB490" s="38"/>
      <c r="BC490" s="38"/>
      <c r="BD490" s="38"/>
      <c r="BE490" s="38"/>
      <c r="BF490" s="38"/>
      <c r="BG490" s="38"/>
      <c r="BH490" s="38"/>
      <c r="BI490" s="38"/>
    </row>
    <row r="491" spans="1:61" ht="15.75" customHeight="1">
      <c r="A491" s="39"/>
      <c r="B491" s="921"/>
      <c r="C491" s="625"/>
      <c r="D491" s="625"/>
      <c r="E491" s="746"/>
      <c r="F491" s="625"/>
      <c r="G491" s="625"/>
      <c r="H491" s="746"/>
      <c r="I491" s="625"/>
      <c r="J491" s="625"/>
      <c r="K491" s="746"/>
      <c r="L491" s="625"/>
      <c r="M491" s="625"/>
      <c r="N491" s="746"/>
      <c r="O491" s="625"/>
      <c r="P491" s="625"/>
      <c r="Q491" s="746"/>
      <c r="R491" s="625"/>
      <c r="S491" s="625"/>
      <c r="T491" s="746"/>
      <c r="U491" s="625"/>
      <c r="V491" s="625"/>
      <c r="W491" s="746"/>
      <c r="X491" s="625"/>
      <c r="Y491" s="625"/>
      <c r="Z491" s="746"/>
      <c r="AA491" s="625"/>
      <c r="AB491" s="625"/>
      <c r="AC491" s="746"/>
      <c r="AD491" s="625"/>
      <c r="AE491" s="625"/>
      <c r="AF491" s="746"/>
      <c r="AG491" s="625"/>
      <c r="AH491" s="625"/>
      <c r="AI491" s="746"/>
      <c r="AJ491" s="625"/>
      <c r="AK491" s="625"/>
      <c r="AL491" s="746"/>
      <c r="AM491" s="625"/>
      <c r="AN491" s="625"/>
      <c r="AO491" s="746"/>
      <c r="AP491" s="38"/>
      <c r="AQ491" s="38"/>
      <c r="AR491" s="38"/>
      <c r="AS491" s="38"/>
      <c r="AT491" s="38"/>
      <c r="AU491" s="38"/>
      <c r="AV491" s="38"/>
      <c r="AW491" s="38"/>
      <c r="AX491" s="38"/>
      <c r="AY491" s="38"/>
      <c r="AZ491" s="38"/>
      <c r="BA491" s="38"/>
      <c r="BB491" s="38"/>
      <c r="BC491" s="38"/>
      <c r="BD491" s="38"/>
      <c r="BE491" s="38"/>
      <c r="BF491" s="38"/>
      <c r="BG491" s="38"/>
      <c r="BH491" s="38"/>
      <c r="BI491" s="38"/>
    </row>
    <row r="492" spans="1:61" ht="15.75" customHeight="1">
      <c r="A492" s="39"/>
      <c r="B492" s="980" t="s">
        <v>214</v>
      </c>
      <c r="C492" s="747"/>
      <c r="D492" s="748"/>
      <c r="E492" s="749"/>
      <c r="F492" s="750"/>
      <c r="G492" s="748"/>
      <c r="H492" s="751"/>
      <c r="I492" s="750"/>
      <c r="J492" s="748"/>
      <c r="K492" s="751"/>
      <c r="L492" s="750"/>
      <c r="M492" s="748"/>
      <c r="N492" s="751"/>
      <c r="O492" s="750"/>
      <c r="P492" s="748"/>
      <c r="Q492" s="751"/>
      <c r="R492" s="750"/>
      <c r="S492" s="748"/>
      <c r="T492" s="751"/>
      <c r="U492" s="750"/>
      <c r="V492" s="748"/>
      <c r="W492" s="751"/>
      <c r="X492" s="750"/>
      <c r="Y492" s="748"/>
      <c r="Z492" s="751"/>
      <c r="AA492" s="750"/>
      <c r="AB492" s="748"/>
      <c r="AC492" s="751"/>
      <c r="AD492" s="750"/>
      <c r="AE492" s="748"/>
      <c r="AF492" s="751"/>
      <c r="AG492" s="750"/>
      <c r="AH492" s="748"/>
      <c r="AI492" s="751"/>
      <c r="AJ492" s="750"/>
      <c r="AK492" s="748"/>
      <c r="AL492" s="751"/>
      <c r="AM492" s="750"/>
      <c r="AN492" s="748"/>
      <c r="AO492" s="751"/>
      <c r="AP492" s="38"/>
      <c r="AQ492" s="38"/>
      <c r="AR492" s="38"/>
      <c r="AS492" s="38"/>
      <c r="AT492" s="38"/>
      <c r="AU492" s="38"/>
      <c r="AV492" s="38"/>
      <c r="AW492" s="38"/>
      <c r="AX492" s="38"/>
      <c r="AY492" s="38"/>
      <c r="AZ492" s="38"/>
      <c r="BA492" s="38"/>
      <c r="BB492" s="38"/>
      <c r="BC492" s="38"/>
      <c r="BD492" s="38"/>
      <c r="BE492" s="38"/>
      <c r="BF492" s="38"/>
      <c r="BG492" s="38"/>
      <c r="BH492" s="38"/>
      <c r="BI492" s="38"/>
    </row>
    <row r="493" spans="1:61" ht="15.75" customHeight="1">
      <c r="A493" s="39"/>
      <c r="B493" s="981"/>
      <c r="C493" s="752"/>
      <c r="D493" s="752"/>
      <c r="E493" s="752"/>
      <c r="F493" s="753"/>
      <c r="G493" s="752"/>
      <c r="H493" s="754"/>
      <c r="I493" s="753"/>
      <c r="J493" s="752"/>
      <c r="K493" s="754"/>
      <c r="L493" s="753"/>
      <c r="M493" s="752"/>
      <c r="N493" s="754"/>
      <c r="O493" s="753"/>
      <c r="P493" s="752"/>
      <c r="Q493" s="754"/>
      <c r="R493" s="753"/>
      <c r="S493" s="752"/>
      <c r="T493" s="754"/>
      <c r="U493" s="753"/>
      <c r="V493" s="752"/>
      <c r="W493" s="754"/>
      <c r="X493" s="753"/>
      <c r="Y493" s="752"/>
      <c r="Z493" s="754"/>
      <c r="AA493" s="753"/>
      <c r="AB493" s="752"/>
      <c r="AC493" s="754"/>
      <c r="AD493" s="753"/>
      <c r="AE493" s="752"/>
      <c r="AF493" s="754"/>
      <c r="AG493" s="753"/>
      <c r="AH493" s="752"/>
      <c r="AI493" s="754"/>
      <c r="AJ493" s="753"/>
      <c r="AK493" s="752"/>
      <c r="AL493" s="754"/>
      <c r="AM493" s="753"/>
      <c r="AN493" s="752"/>
      <c r="AO493" s="754"/>
      <c r="AP493" s="38"/>
      <c r="AQ493" s="38"/>
      <c r="AR493" s="38"/>
      <c r="AS493" s="38"/>
      <c r="AT493" s="38"/>
      <c r="AU493" s="38"/>
      <c r="AV493" s="38"/>
      <c r="AW493" s="38"/>
      <c r="AX493" s="38"/>
      <c r="AY493" s="38"/>
      <c r="AZ493" s="38"/>
      <c r="BA493" s="38"/>
      <c r="BB493" s="38"/>
      <c r="BC493" s="38"/>
      <c r="BD493" s="38"/>
      <c r="BE493" s="38"/>
      <c r="BF493" s="38"/>
      <c r="BG493" s="38"/>
      <c r="BH493" s="38"/>
      <c r="BI493" s="38"/>
    </row>
    <row r="494" spans="1:61" ht="15.75" customHeight="1">
      <c r="A494" s="39" t="str">
        <f t="shared" ref="A494:A500" si="11">B494</f>
        <v>Amortissement</v>
      </c>
      <c r="B494" s="982" t="s">
        <v>217</v>
      </c>
      <c r="C494" s="719"/>
      <c r="D494" s="722"/>
      <c r="E494" s="755"/>
      <c r="F494" s="723"/>
      <c r="G494" s="722"/>
      <c r="H494" s="727"/>
      <c r="I494" s="723"/>
      <c r="J494" s="722"/>
      <c r="K494" s="727"/>
      <c r="L494" s="723"/>
      <c r="M494" s="722"/>
      <c r="N494" s="727"/>
      <c r="O494" s="723"/>
      <c r="P494" s="722"/>
      <c r="Q494" s="727"/>
      <c r="R494" s="723"/>
      <c r="S494" s="722"/>
      <c r="T494" s="727"/>
      <c r="U494" s="723"/>
      <c r="V494" s="722"/>
      <c r="W494" s="727"/>
      <c r="X494" s="723"/>
      <c r="Y494" s="722"/>
      <c r="Z494" s="727"/>
      <c r="AA494" s="723"/>
      <c r="AB494" s="722"/>
      <c r="AC494" s="727"/>
      <c r="AD494" s="723"/>
      <c r="AE494" s="722"/>
      <c r="AF494" s="727"/>
      <c r="AG494" s="723"/>
      <c r="AH494" s="722"/>
      <c r="AI494" s="727"/>
      <c r="AJ494" s="723"/>
      <c r="AK494" s="722"/>
      <c r="AL494" s="727"/>
      <c r="AM494" s="723"/>
      <c r="AN494" s="722"/>
      <c r="AO494" s="727"/>
      <c r="AP494" s="38"/>
      <c r="AQ494" s="38"/>
      <c r="AR494" s="38"/>
      <c r="AS494" s="38"/>
      <c r="AT494" s="38"/>
      <c r="AU494" s="38"/>
      <c r="AV494" s="38"/>
      <c r="AW494" s="38"/>
      <c r="AX494" s="38"/>
      <c r="AY494" s="38"/>
      <c r="AZ494" s="38"/>
      <c r="BA494" s="38"/>
      <c r="BB494" s="38"/>
      <c r="BC494" s="38"/>
      <c r="BD494" s="38"/>
      <c r="BE494" s="38"/>
      <c r="BF494" s="38"/>
      <c r="BG494" s="38"/>
      <c r="BH494" s="38"/>
      <c r="BI494" s="38"/>
    </row>
    <row r="495" spans="1:61" ht="15.75" customHeight="1">
      <c r="A495" s="39" t="str">
        <f t="shared" si="11"/>
        <v>Intérêts sur marge</v>
      </c>
      <c r="B495" s="982" t="s">
        <v>218</v>
      </c>
      <c r="C495" s="657"/>
      <c r="D495" s="625"/>
      <c r="E495" s="755"/>
      <c r="F495" s="756"/>
      <c r="G495" s="625"/>
      <c r="H495" s="727"/>
      <c r="I495" s="756"/>
      <c r="J495" s="625"/>
      <c r="K495" s="727"/>
      <c r="L495" s="756"/>
      <c r="M495" s="625"/>
      <c r="N495" s="727"/>
      <c r="O495" s="756"/>
      <c r="P495" s="625"/>
      <c r="Q495" s="727"/>
      <c r="R495" s="756"/>
      <c r="S495" s="625"/>
      <c r="T495" s="727"/>
      <c r="U495" s="756"/>
      <c r="V495" s="625"/>
      <c r="W495" s="727"/>
      <c r="X495" s="756"/>
      <c r="Y495" s="625"/>
      <c r="Z495" s="727"/>
      <c r="AA495" s="756"/>
      <c r="AB495" s="625"/>
      <c r="AC495" s="727"/>
      <c r="AD495" s="756"/>
      <c r="AE495" s="625"/>
      <c r="AF495" s="727"/>
      <c r="AG495" s="756"/>
      <c r="AH495" s="625"/>
      <c r="AI495" s="727"/>
      <c r="AJ495" s="756"/>
      <c r="AK495" s="625"/>
      <c r="AL495" s="727"/>
      <c r="AM495" s="756"/>
      <c r="AN495" s="625"/>
      <c r="AO495" s="727"/>
      <c r="AP495" s="38"/>
      <c r="AQ495" s="38"/>
      <c r="AR495" s="38"/>
      <c r="AS495" s="38"/>
      <c r="AT495" s="38"/>
      <c r="AU495" s="38"/>
      <c r="AV495" s="38"/>
      <c r="AW495" s="38"/>
      <c r="AX495" s="38"/>
      <c r="AY495" s="38"/>
      <c r="AZ495" s="38"/>
      <c r="BA495" s="38"/>
      <c r="BB495" s="38"/>
      <c r="BC495" s="38"/>
      <c r="BD495" s="38"/>
      <c r="BE495" s="38"/>
      <c r="BF495" s="38"/>
      <c r="BG495" s="38"/>
      <c r="BH495" s="38"/>
      <c r="BI495" s="38"/>
    </row>
    <row r="496" spans="1:61" ht="15.75" customHeight="1">
      <c r="A496" s="39" t="str">
        <f t="shared" si="11"/>
        <v>Intérêts sur prêt</v>
      </c>
      <c r="B496" s="982" t="s">
        <v>219</v>
      </c>
      <c r="C496" s="625"/>
      <c r="D496" s="625"/>
      <c r="E496" s="755"/>
      <c r="F496" s="757"/>
      <c r="G496" s="625"/>
      <c r="H496" s="727"/>
      <c r="I496" s="757"/>
      <c r="J496" s="625"/>
      <c r="K496" s="727"/>
      <c r="L496" s="757"/>
      <c r="M496" s="625"/>
      <c r="N496" s="727"/>
      <c r="O496" s="757"/>
      <c r="P496" s="625"/>
      <c r="Q496" s="727"/>
      <c r="R496" s="757"/>
      <c r="S496" s="625"/>
      <c r="T496" s="727"/>
      <c r="U496" s="757"/>
      <c r="V496" s="625"/>
      <c r="W496" s="727"/>
      <c r="X496" s="757"/>
      <c r="Y496" s="625"/>
      <c r="Z496" s="727"/>
      <c r="AA496" s="757"/>
      <c r="AB496" s="625"/>
      <c r="AC496" s="727"/>
      <c r="AD496" s="757"/>
      <c r="AE496" s="625"/>
      <c r="AF496" s="727"/>
      <c r="AG496" s="757"/>
      <c r="AH496" s="625"/>
      <c r="AI496" s="727"/>
      <c r="AJ496" s="757"/>
      <c r="AK496" s="625"/>
      <c r="AL496" s="727"/>
      <c r="AM496" s="757"/>
      <c r="AN496" s="625"/>
      <c r="AO496" s="727"/>
      <c r="AP496" s="38"/>
      <c r="AQ496" s="38"/>
      <c r="AR496" s="38"/>
      <c r="AS496" s="38"/>
      <c r="AT496" s="38"/>
      <c r="AU496" s="38"/>
      <c r="AV496" s="38"/>
      <c r="AW496" s="38"/>
      <c r="AX496" s="38"/>
      <c r="AY496" s="38"/>
      <c r="AZ496" s="38"/>
      <c r="BA496" s="38"/>
      <c r="BB496" s="38"/>
      <c r="BC496" s="38"/>
      <c r="BD496" s="38"/>
      <c r="BE496" s="38"/>
      <c r="BF496" s="38"/>
      <c r="BG496" s="38"/>
      <c r="BH496" s="38"/>
      <c r="BI496" s="38"/>
    </row>
    <row r="497" spans="1:61" ht="15.75" customHeight="1">
      <c r="A497" s="39" t="str">
        <f t="shared" si="11"/>
        <v>Intérêts sur avance</v>
      </c>
      <c r="B497" s="982" t="s">
        <v>220</v>
      </c>
      <c r="C497" s="666"/>
      <c r="D497" s="666"/>
      <c r="E497" s="755"/>
      <c r="F497" s="758"/>
      <c r="G497" s="666"/>
      <c r="H497" s="727"/>
      <c r="I497" s="758"/>
      <c r="J497" s="666"/>
      <c r="K497" s="727"/>
      <c r="L497" s="758"/>
      <c r="M497" s="666"/>
      <c r="N497" s="727"/>
      <c r="O497" s="758"/>
      <c r="P497" s="666"/>
      <c r="Q497" s="727"/>
      <c r="R497" s="758"/>
      <c r="S497" s="666"/>
      <c r="T497" s="727"/>
      <c r="U497" s="758"/>
      <c r="V497" s="666"/>
      <c r="W497" s="727"/>
      <c r="X497" s="758"/>
      <c r="Y497" s="666"/>
      <c r="Z497" s="727"/>
      <c r="AA497" s="758"/>
      <c r="AB497" s="666"/>
      <c r="AC497" s="727"/>
      <c r="AD497" s="758"/>
      <c r="AE497" s="666"/>
      <c r="AF497" s="727"/>
      <c r="AG497" s="758"/>
      <c r="AH497" s="666"/>
      <c r="AI497" s="727"/>
      <c r="AJ497" s="758"/>
      <c r="AK497" s="666"/>
      <c r="AL497" s="727"/>
      <c r="AM497" s="758"/>
      <c r="AN497" s="666"/>
      <c r="AO497" s="727"/>
      <c r="AP497" s="38"/>
      <c r="AQ497" s="38"/>
      <c r="AR497" s="38"/>
      <c r="AS497" s="38"/>
      <c r="AT497" s="38"/>
      <c r="AU497" s="38"/>
      <c r="AV497" s="38"/>
      <c r="AW497" s="38"/>
      <c r="AX497" s="38"/>
      <c r="AY497" s="38"/>
      <c r="AZ497" s="38"/>
      <c r="BA497" s="38"/>
      <c r="BB497" s="38"/>
      <c r="BC497" s="38"/>
      <c r="BD497" s="38"/>
      <c r="BE497" s="38"/>
      <c r="BF497" s="38"/>
      <c r="BG497" s="38"/>
      <c r="BH497" s="38"/>
      <c r="BI497" s="38"/>
    </row>
    <row r="498" spans="1:61" ht="15.75" customHeight="1">
      <c r="A498" s="39" t="str">
        <f t="shared" si="11"/>
        <v>[...]</v>
      </c>
      <c r="B498" s="983" t="s">
        <v>55</v>
      </c>
      <c r="C498" s="666"/>
      <c r="D498" s="666"/>
      <c r="E498" s="755"/>
      <c r="F498" s="758"/>
      <c r="G498" s="666"/>
      <c r="H498" s="720"/>
      <c r="I498" s="758"/>
      <c r="J498" s="666"/>
      <c r="K498" s="720"/>
      <c r="L498" s="758"/>
      <c r="M498" s="666"/>
      <c r="N498" s="720"/>
      <c r="O498" s="758"/>
      <c r="P498" s="666"/>
      <c r="Q498" s="720"/>
      <c r="R498" s="758"/>
      <c r="S498" s="666"/>
      <c r="T498" s="720"/>
      <c r="U498" s="758"/>
      <c r="V498" s="666"/>
      <c r="W498" s="720"/>
      <c r="X498" s="758"/>
      <c r="Y498" s="666"/>
      <c r="Z498" s="720"/>
      <c r="AA498" s="758"/>
      <c r="AB498" s="666"/>
      <c r="AC498" s="720"/>
      <c r="AD498" s="758"/>
      <c r="AE498" s="666"/>
      <c r="AF498" s="720"/>
      <c r="AG498" s="758"/>
      <c r="AH498" s="666"/>
      <c r="AI498" s="720"/>
      <c r="AJ498" s="758"/>
      <c r="AK498" s="666"/>
      <c r="AL498" s="720"/>
      <c r="AM498" s="758"/>
      <c r="AN498" s="666"/>
      <c r="AO498" s="720"/>
      <c r="AP498" s="38"/>
      <c r="AQ498" s="38"/>
      <c r="AR498" s="38"/>
      <c r="AS498" s="38"/>
      <c r="AT498" s="38"/>
      <c r="AU498" s="38"/>
      <c r="AV498" s="38"/>
      <c r="AW498" s="38"/>
      <c r="AX498" s="38"/>
      <c r="AY498" s="38"/>
      <c r="AZ498" s="38"/>
      <c r="BA498" s="38"/>
      <c r="BB498" s="38"/>
      <c r="BC498" s="38"/>
      <c r="BD498" s="38"/>
      <c r="BE498" s="38"/>
      <c r="BF498" s="38"/>
      <c r="BG498" s="38"/>
      <c r="BH498" s="38"/>
      <c r="BI498" s="38"/>
    </row>
    <row r="499" spans="1:61" ht="15.75" customHeight="1">
      <c r="A499" s="39" t="str">
        <f t="shared" si="11"/>
        <v>Revenus d'intérêts floor plan</v>
      </c>
      <c r="B499" s="982" t="s">
        <v>1096</v>
      </c>
      <c r="C499" s="666"/>
      <c r="D499" s="666"/>
      <c r="E499" s="755"/>
      <c r="F499" s="758"/>
      <c r="G499" s="666"/>
      <c r="H499" s="720"/>
      <c r="I499" s="758"/>
      <c r="J499" s="666"/>
      <c r="K499" s="720"/>
      <c r="L499" s="758"/>
      <c r="M499" s="666"/>
      <c r="N499" s="720"/>
      <c r="O499" s="758"/>
      <c r="P499" s="666"/>
      <c r="Q499" s="720"/>
      <c r="R499" s="758"/>
      <c r="S499" s="666"/>
      <c r="T499" s="720"/>
      <c r="U499" s="758"/>
      <c r="V499" s="666"/>
      <c r="W499" s="720"/>
      <c r="X499" s="758"/>
      <c r="Y499" s="666"/>
      <c r="Z499" s="720"/>
      <c r="AA499" s="758"/>
      <c r="AB499" s="666"/>
      <c r="AC499" s="720"/>
      <c r="AD499" s="758"/>
      <c r="AE499" s="666"/>
      <c r="AF499" s="720"/>
      <c r="AG499" s="758"/>
      <c r="AH499" s="666"/>
      <c r="AI499" s="720"/>
      <c r="AJ499" s="758"/>
      <c r="AK499" s="666"/>
      <c r="AL499" s="720"/>
      <c r="AM499" s="758"/>
      <c r="AN499" s="666"/>
      <c r="AO499" s="720"/>
      <c r="AP499" s="38"/>
      <c r="AQ499" s="38"/>
      <c r="AR499" s="38"/>
      <c r="AS499" s="38"/>
      <c r="AT499" s="38"/>
      <c r="AU499" s="38"/>
      <c r="AV499" s="38"/>
      <c r="AW499" s="38"/>
      <c r="AX499" s="38"/>
      <c r="AY499" s="38"/>
      <c r="AZ499" s="38"/>
      <c r="BA499" s="38"/>
      <c r="BB499" s="38"/>
      <c r="BC499" s="38"/>
      <c r="BD499" s="38"/>
      <c r="BE499" s="38"/>
      <c r="BF499" s="38"/>
      <c r="BG499" s="38"/>
      <c r="BH499" s="38"/>
      <c r="BI499" s="38"/>
    </row>
    <row r="500" spans="1:61" ht="15.75" customHeight="1">
      <c r="A500" s="39" t="str">
        <f t="shared" si="11"/>
        <v>[...]</v>
      </c>
      <c r="B500" s="984" t="s">
        <v>55</v>
      </c>
      <c r="C500" s="666"/>
      <c r="D500" s="666"/>
      <c r="E500" s="755"/>
      <c r="F500" s="758"/>
      <c r="G500" s="666"/>
      <c r="H500" s="720"/>
      <c r="I500" s="758"/>
      <c r="J500" s="666"/>
      <c r="K500" s="720"/>
      <c r="L500" s="758"/>
      <c r="M500" s="666"/>
      <c r="N500" s="720"/>
      <c r="O500" s="758"/>
      <c r="P500" s="666"/>
      <c r="Q500" s="720"/>
      <c r="R500" s="758"/>
      <c r="S500" s="666"/>
      <c r="T500" s="720"/>
      <c r="U500" s="758"/>
      <c r="V500" s="666"/>
      <c r="W500" s="720"/>
      <c r="X500" s="758"/>
      <c r="Y500" s="666"/>
      <c r="Z500" s="720"/>
      <c r="AA500" s="758"/>
      <c r="AB500" s="666"/>
      <c r="AC500" s="720"/>
      <c r="AD500" s="758"/>
      <c r="AE500" s="666"/>
      <c r="AF500" s="720"/>
      <c r="AG500" s="758"/>
      <c r="AH500" s="666"/>
      <c r="AI500" s="720"/>
      <c r="AJ500" s="758"/>
      <c r="AK500" s="666"/>
      <c r="AL500" s="720"/>
      <c r="AM500" s="758"/>
      <c r="AN500" s="666"/>
      <c r="AO500" s="720"/>
      <c r="AP500" s="38"/>
      <c r="AQ500" s="38"/>
      <c r="AR500" s="38"/>
      <c r="AS500" s="38"/>
      <c r="AT500" s="38"/>
      <c r="AU500" s="38"/>
      <c r="AV500" s="38"/>
      <c r="AW500" s="38"/>
      <c r="AX500" s="38"/>
      <c r="AY500" s="38"/>
      <c r="AZ500" s="38"/>
      <c r="BA500" s="38"/>
      <c r="BB500" s="38"/>
      <c r="BC500" s="38"/>
      <c r="BD500" s="38"/>
      <c r="BE500" s="38"/>
      <c r="BF500" s="38"/>
      <c r="BG500" s="38"/>
      <c r="BH500" s="38"/>
      <c r="BI500" s="38"/>
    </row>
    <row r="501" spans="1:61" ht="15.75" customHeight="1">
      <c r="A501" s="33"/>
      <c r="B501" s="985" t="s">
        <v>221</v>
      </c>
      <c r="C501" s="759"/>
      <c r="D501" s="760"/>
      <c r="E501" s="761"/>
      <c r="F501" s="762"/>
      <c r="G501" s="760"/>
      <c r="H501" s="763"/>
      <c r="I501" s="762"/>
      <c r="J501" s="760"/>
      <c r="K501" s="763"/>
      <c r="L501" s="762"/>
      <c r="M501" s="760"/>
      <c r="N501" s="763"/>
      <c r="O501" s="762"/>
      <c r="P501" s="760"/>
      <c r="Q501" s="763"/>
      <c r="R501" s="762"/>
      <c r="S501" s="760"/>
      <c r="T501" s="763"/>
      <c r="U501" s="762"/>
      <c r="V501" s="760"/>
      <c r="W501" s="763"/>
      <c r="X501" s="762"/>
      <c r="Y501" s="760"/>
      <c r="Z501" s="763"/>
      <c r="AA501" s="762"/>
      <c r="AB501" s="760"/>
      <c r="AC501" s="763"/>
      <c r="AD501" s="762"/>
      <c r="AE501" s="760"/>
      <c r="AF501" s="763"/>
      <c r="AG501" s="762"/>
      <c r="AH501" s="760"/>
      <c r="AI501" s="763"/>
      <c r="AJ501" s="762"/>
      <c r="AK501" s="760"/>
      <c r="AL501" s="763"/>
      <c r="AM501" s="762"/>
      <c r="AN501" s="760"/>
      <c r="AO501" s="763"/>
      <c r="AP501" s="38"/>
      <c r="AQ501" s="38"/>
      <c r="AR501" s="38"/>
      <c r="AS501" s="38"/>
      <c r="AT501" s="38"/>
      <c r="AU501" s="38"/>
      <c r="AV501" s="38"/>
      <c r="AW501" s="38"/>
      <c r="AX501" s="38"/>
      <c r="AY501" s="38"/>
      <c r="AZ501" s="38"/>
      <c r="BA501" s="38"/>
      <c r="BB501" s="38"/>
      <c r="BC501" s="38"/>
      <c r="BD501" s="38"/>
      <c r="BE501" s="38"/>
      <c r="BF501" s="38"/>
      <c r="BG501" s="38"/>
      <c r="BH501" s="38"/>
      <c r="BI501" s="38"/>
    </row>
    <row r="502" spans="1:61" ht="15.75" customHeight="1">
      <c r="A502" s="33"/>
      <c r="B502" s="38"/>
      <c r="C502" s="38"/>
      <c r="D502" s="38"/>
      <c r="E502" s="38"/>
      <c r="F502" s="38"/>
      <c r="G502" s="38"/>
      <c r="H502" s="38"/>
      <c r="I502" s="38"/>
      <c r="J502" s="38"/>
      <c r="K502" s="38"/>
      <c r="L502" s="38"/>
      <c r="M502" s="38"/>
      <c r="N502" s="38"/>
      <c r="O502" s="38"/>
      <c r="P502" s="38"/>
      <c r="Q502" s="38"/>
      <c r="R502" s="38"/>
      <c r="S502" s="38"/>
      <c r="T502" s="38"/>
      <c r="U502" s="38"/>
      <c r="V502" s="38"/>
      <c r="W502" s="38"/>
      <c r="X502" s="38"/>
      <c r="Y502" s="38"/>
      <c r="Z502" s="38"/>
      <c r="AA502" s="38"/>
      <c r="AB502" s="38"/>
      <c r="AC502" s="38"/>
      <c r="AD502" s="38"/>
      <c r="AE502" s="38"/>
      <c r="AF502" s="38"/>
      <c r="AG502" s="38"/>
      <c r="AH502" s="38"/>
      <c r="AI502" s="38"/>
      <c r="AJ502" s="38"/>
      <c r="AK502" s="38"/>
      <c r="AL502" s="38"/>
      <c r="AM502" s="38"/>
      <c r="AN502" s="38"/>
      <c r="AO502" s="38"/>
      <c r="AP502" s="38"/>
      <c r="AQ502" s="38"/>
      <c r="AR502" s="38"/>
      <c r="AS502" s="38"/>
      <c r="AT502" s="38"/>
      <c r="AU502" s="38"/>
      <c r="AV502" s="38"/>
      <c r="AW502" s="38"/>
      <c r="AX502" s="38"/>
      <c r="AY502" s="38"/>
      <c r="AZ502" s="38"/>
      <c r="BA502" s="38"/>
      <c r="BB502" s="38"/>
      <c r="BC502" s="38"/>
      <c r="BD502" s="38"/>
      <c r="BE502" s="38"/>
      <c r="BF502" s="38"/>
      <c r="BG502" s="38"/>
      <c r="BH502" s="38"/>
      <c r="BI502" s="38"/>
    </row>
    <row r="503" spans="1:61" ht="15.75" customHeight="1">
      <c r="A503" s="33"/>
      <c r="B503" s="38"/>
      <c r="C503" s="38"/>
      <c r="D503" s="38"/>
      <c r="E503" s="38"/>
      <c r="F503" s="38"/>
      <c r="G503" s="38"/>
      <c r="H503" s="38"/>
      <c r="I503" s="38"/>
      <c r="J503" s="38"/>
      <c r="K503" s="38"/>
      <c r="L503" s="38"/>
      <c r="M503" s="38"/>
      <c r="N503" s="38"/>
      <c r="O503" s="38"/>
      <c r="P503" s="38"/>
      <c r="Q503" s="38"/>
      <c r="R503" s="38"/>
      <c r="S503" s="38"/>
      <c r="T503" s="38"/>
      <c r="U503" s="38"/>
      <c r="V503" s="38"/>
      <c r="W503" s="38"/>
      <c r="X503" s="38"/>
      <c r="Y503" s="38"/>
      <c r="Z503" s="38"/>
      <c r="AA503" s="38"/>
      <c r="AB503" s="38"/>
      <c r="AC503" s="38"/>
      <c r="AD503" s="38"/>
      <c r="AE503" s="38"/>
      <c r="AF503" s="38"/>
      <c r="AG503" s="38"/>
      <c r="AH503" s="38"/>
      <c r="AI503" s="38"/>
      <c r="AJ503" s="38"/>
      <c r="AK503" s="38"/>
      <c r="AL503" s="38"/>
      <c r="AM503" s="38"/>
      <c r="AN503" s="38"/>
      <c r="AO503" s="38"/>
      <c r="AP503" s="38"/>
      <c r="AQ503" s="38"/>
      <c r="AR503" s="38"/>
      <c r="AS503" s="38"/>
      <c r="AT503" s="38"/>
      <c r="AU503" s="38"/>
      <c r="AV503" s="38"/>
      <c r="AW503" s="38"/>
      <c r="AX503" s="38"/>
      <c r="AY503" s="38"/>
      <c r="AZ503" s="38"/>
      <c r="BA503" s="38"/>
      <c r="BB503" s="38"/>
      <c r="BC503" s="38"/>
      <c r="BD503" s="38"/>
      <c r="BE503" s="38"/>
      <c r="BF503" s="38"/>
      <c r="BG503" s="38"/>
      <c r="BH503" s="38"/>
      <c r="BI503" s="38"/>
    </row>
    <row r="504" spans="1:61" ht="15.75" customHeight="1">
      <c r="A504" s="33"/>
      <c r="B504" s="38"/>
      <c r="C504" s="38"/>
      <c r="D504" s="38"/>
      <c r="E504" s="38"/>
      <c r="F504" s="38"/>
      <c r="G504" s="38"/>
      <c r="H504" s="38"/>
      <c r="I504" s="38"/>
      <c r="J504" s="38"/>
      <c r="K504" s="38"/>
      <c r="L504" s="38"/>
      <c r="M504" s="38"/>
      <c r="N504" s="38"/>
      <c r="O504" s="38"/>
      <c r="P504" s="38"/>
      <c r="Q504" s="38"/>
      <c r="R504" s="38"/>
      <c r="S504" s="38"/>
      <c r="T504" s="38"/>
      <c r="U504" s="38"/>
      <c r="V504" s="38"/>
      <c r="W504" s="38"/>
      <c r="X504" s="38"/>
      <c r="Y504" s="38"/>
      <c r="Z504" s="38"/>
      <c r="AA504" s="38"/>
      <c r="AB504" s="38"/>
      <c r="AC504" s="38"/>
      <c r="AD504" s="38"/>
      <c r="AE504" s="38"/>
      <c r="AF504" s="38"/>
      <c r="AG504" s="38"/>
      <c r="AH504" s="38"/>
      <c r="AI504" s="38"/>
      <c r="AJ504" s="38"/>
      <c r="AK504" s="38"/>
      <c r="AL504" s="38"/>
      <c r="AM504" s="38"/>
      <c r="AN504" s="38"/>
      <c r="AO504" s="38"/>
      <c r="AP504" s="38"/>
      <c r="AQ504" s="38"/>
      <c r="AR504" s="38"/>
      <c r="AS504" s="38"/>
      <c r="AT504" s="38"/>
      <c r="AU504" s="38"/>
      <c r="AV504" s="38"/>
      <c r="AW504" s="38"/>
      <c r="AX504" s="38"/>
      <c r="AY504" s="38"/>
      <c r="AZ504" s="38"/>
      <c r="BA504" s="38"/>
      <c r="BB504" s="38"/>
      <c r="BC504" s="38"/>
      <c r="BD504" s="38"/>
      <c r="BE504" s="38"/>
      <c r="BF504" s="38"/>
      <c r="BG504" s="38"/>
      <c r="BH504" s="38"/>
      <c r="BI504" s="38"/>
    </row>
    <row r="505" spans="1:61" ht="15.75" customHeight="1">
      <c r="A505" s="33"/>
      <c r="B505" s="38"/>
      <c r="C505" s="38"/>
      <c r="D505" s="38"/>
      <c r="E505" s="38"/>
      <c r="F505" s="38"/>
      <c r="G505" s="38"/>
      <c r="H505" s="38"/>
      <c r="I505" s="38"/>
      <c r="J505" s="38"/>
      <c r="K505" s="38"/>
      <c r="L505" s="38"/>
      <c r="M505" s="38"/>
      <c r="N505" s="38"/>
      <c r="O505" s="38"/>
      <c r="P505" s="38"/>
      <c r="Q505" s="38"/>
      <c r="R505" s="38"/>
      <c r="S505" s="38"/>
      <c r="T505" s="38"/>
      <c r="U505" s="38"/>
      <c r="V505" s="38"/>
      <c r="W505" s="38"/>
      <c r="X505" s="38"/>
      <c r="Y505" s="38"/>
      <c r="Z505" s="38"/>
      <c r="AA505" s="38"/>
      <c r="AB505" s="38"/>
      <c r="AC505" s="38"/>
      <c r="AD505" s="38"/>
      <c r="AE505" s="38"/>
      <c r="AF505" s="38"/>
      <c r="AG505" s="38"/>
      <c r="AH505" s="38"/>
      <c r="AI505" s="38"/>
      <c r="AJ505" s="38"/>
      <c r="AK505" s="38"/>
      <c r="AL505" s="38"/>
      <c r="AM505" s="38"/>
      <c r="AN505" s="38"/>
      <c r="AO505" s="38"/>
      <c r="AP505" s="38"/>
      <c r="AQ505" s="38"/>
      <c r="AR505" s="38"/>
      <c r="AS505" s="38"/>
      <c r="AT505" s="38"/>
      <c r="AU505" s="38"/>
      <c r="AV505" s="38"/>
      <c r="AW505" s="38"/>
      <c r="AX505" s="38"/>
      <c r="AY505" s="38"/>
      <c r="AZ505" s="38"/>
      <c r="BA505" s="38"/>
      <c r="BB505" s="38"/>
      <c r="BC505" s="38"/>
      <c r="BD505" s="38"/>
      <c r="BE505" s="38"/>
      <c r="BF505" s="38"/>
      <c r="BG505" s="38"/>
      <c r="BH505" s="38"/>
      <c r="BI505" s="38"/>
    </row>
    <row r="506" spans="1:61" ht="15.75" customHeight="1">
      <c r="A506" s="33"/>
      <c r="B506" s="38"/>
      <c r="C506" s="38"/>
      <c r="D506" s="38"/>
      <c r="E506" s="38"/>
      <c r="F506" s="38"/>
      <c r="G506" s="38"/>
      <c r="H506" s="38"/>
      <c r="I506" s="38"/>
      <c r="J506" s="38"/>
      <c r="K506" s="38"/>
      <c r="L506" s="38"/>
      <c r="M506" s="38"/>
      <c r="N506" s="38"/>
      <c r="O506" s="38"/>
      <c r="P506" s="38"/>
      <c r="Q506" s="38"/>
      <c r="R506" s="38"/>
      <c r="S506" s="38"/>
      <c r="T506" s="38"/>
      <c r="U506" s="38"/>
      <c r="V506" s="38"/>
      <c r="W506" s="38"/>
      <c r="X506" s="38"/>
      <c r="Y506" s="38"/>
      <c r="Z506" s="38"/>
      <c r="AA506" s="38"/>
      <c r="AB506" s="38"/>
      <c r="AC506" s="38"/>
      <c r="AD506" s="38"/>
      <c r="AE506" s="38"/>
      <c r="AF506" s="38"/>
      <c r="AG506" s="38"/>
      <c r="AH506" s="38"/>
      <c r="AI506" s="38"/>
      <c r="AJ506" s="38"/>
      <c r="AK506" s="38"/>
      <c r="AL506" s="38"/>
      <c r="AM506" s="38"/>
      <c r="AN506" s="38"/>
      <c r="AO506" s="38"/>
      <c r="AP506" s="38"/>
      <c r="AQ506" s="38"/>
      <c r="AR506" s="38"/>
      <c r="AS506" s="38"/>
      <c r="AT506" s="38"/>
      <c r="AU506" s="38"/>
      <c r="AV506" s="38"/>
      <c r="AW506" s="38"/>
      <c r="AX506" s="38"/>
      <c r="AY506" s="38"/>
      <c r="AZ506" s="38"/>
      <c r="BA506" s="38"/>
      <c r="BB506" s="38"/>
      <c r="BC506" s="38"/>
      <c r="BD506" s="38"/>
      <c r="BE506" s="38"/>
      <c r="BF506" s="38"/>
      <c r="BG506" s="38"/>
      <c r="BH506" s="38"/>
      <c r="BI506" s="38"/>
    </row>
    <row r="507" spans="1:61" ht="15.75" customHeight="1">
      <c r="A507" s="33"/>
      <c r="B507" s="38"/>
      <c r="C507" s="38"/>
      <c r="D507" s="38"/>
      <c r="E507" s="38"/>
      <c r="F507" s="38"/>
      <c r="G507" s="38"/>
      <c r="H507" s="38"/>
      <c r="I507" s="38"/>
      <c r="J507" s="38"/>
      <c r="K507" s="38"/>
      <c r="L507" s="38"/>
      <c r="M507" s="38"/>
      <c r="N507" s="38"/>
      <c r="O507" s="38"/>
      <c r="P507" s="38"/>
      <c r="Q507" s="38"/>
      <c r="R507" s="38"/>
      <c r="S507" s="38"/>
      <c r="T507" s="38"/>
      <c r="U507" s="38"/>
      <c r="V507" s="38"/>
      <c r="W507" s="38"/>
      <c r="X507" s="38"/>
      <c r="Y507" s="38"/>
      <c r="Z507" s="38"/>
      <c r="AA507" s="38"/>
      <c r="AB507" s="38"/>
      <c r="AC507" s="38"/>
      <c r="AD507" s="38"/>
      <c r="AE507" s="38"/>
      <c r="AF507" s="38"/>
      <c r="AG507" s="38"/>
      <c r="AH507" s="38"/>
      <c r="AI507" s="38"/>
      <c r="AJ507" s="38"/>
      <c r="AK507" s="38"/>
      <c r="AL507" s="38"/>
      <c r="AM507" s="38"/>
      <c r="AN507" s="38"/>
      <c r="AO507" s="38"/>
      <c r="AP507" s="38"/>
      <c r="AQ507" s="38"/>
      <c r="AR507" s="38"/>
      <c r="AS507" s="38"/>
      <c r="AT507" s="38"/>
      <c r="AU507" s="38"/>
      <c r="AV507" s="38"/>
      <c r="AW507" s="38"/>
      <c r="AX507" s="38"/>
      <c r="AY507" s="38"/>
      <c r="AZ507" s="38"/>
      <c r="BA507" s="38"/>
      <c r="BB507" s="38"/>
      <c r="BC507" s="38"/>
      <c r="BD507" s="38"/>
      <c r="BE507" s="38"/>
      <c r="BF507" s="38"/>
      <c r="BG507" s="38"/>
      <c r="BH507" s="38"/>
      <c r="BI507" s="38"/>
    </row>
    <row r="508" spans="1:61" ht="15.75" customHeight="1">
      <c r="A508" s="33"/>
      <c r="B508" s="38"/>
      <c r="C508" s="38"/>
      <c r="D508" s="38"/>
      <c r="E508" s="38"/>
      <c r="F508" s="38"/>
      <c r="G508" s="38"/>
      <c r="H508" s="38"/>
      <c r="I508" s="38"/>
      <c r="J508" s="38"/>
      <c r="K508" s="38"/>
      <c r="L508" s="38"/>
      <c r="M508" s="38"/>
      <c r="N508" s="38"/>
      <c r="O508" s="38"/>
      <c r="P508" s="38"/>
      <c r="Q508" s="38"/>
      <c r="R508" s="38"/>
      <c r="S508" s="38"/>
      <c r="T508" s="38"/>
      <c r="U508" s="38"/>
      <c r="V508" s="38"/>
      <c r="W508" s="38"/>
      <c r="X508" s="38"/>
      <c r="Y508" s="38"/>
      <c r="Z508" s="38"/>
      <c r="AA508" s="38"/>
      <c r="AB508" s="38"/>
      <c r="AC508" s="38"/>
      <c r="AD508" s="38"/>
      <c r="AE508" s="38"/>
      <c r="AF508" s="38"/>
      <c r="AG508" s="38"/>
      <c r="AH508" s="38"/>
      <c r="AI508" s="38"/>
      <c r="AJ508" s="38"/>
      <c r="AK508" s="38"/>
      <c r="AL508" s="38"/>
      <c r="AM508" s="38"/>
      <c r="AN508" s="38"/>
      <c r="AO508" s="38"/>
      <c r="AP508" s="38"/>
      <c r="AQ508" s="38"/>
      <c r="AR508" s="38"/>
      <c r="AS508" s="38"/>
      <c r="AT508" s="38"/>
      <c r="AU508" s="38"/>
      <c r="AV508" s="38"/>
      <c r="AW508" s="38"/>
      <c r="AX508" s="38"/>
      <c r="AY508" s="38"/>
      <c r="AZ508" s="38"/>
      <c r="BA508" s="38"/>
      <c r="BB508" s="38"/>
      <c r="BC508" s="38"/>
      <c r="BD508" s="38"/>
      <c r="BE508" s="38"/>
      <c r="BF508" s="38"/>
      <c r="BG508" s="38"/>
      <c r="BH508" s="38"/>
      <c r="BI508" s="38"/>
    </row>
    <row r="509" spans="1:61" ht="15.75" customHeight="1">
      <c r="A509" s="33"/>
      <c r="B509" s="38"/>
      <c r="C509" s="38"/>
      <c r="D509" s="38"/>
      <c r="E509" s="38"/>
      <c r="F509" s="38"/>
      <c r="G509" s="38"/>
      <c r="H509" s="38"/>
      <c r="I509" s="38"/>
      <c r="J509" s="38"/>
      <c r="K509" s="38"/>
      <c r="L509" s="38"/>
      <c r="M509" s="38"/>
      <c r="N509" s="38"/>
      <c r="O509" s="38"/>
      <c r="P509" s="38"/>
      <c r="Q509" s="38"/>
      <c r="R509" s="38"/>
      <c r="S509" s="38"/>
      <c r="T509" s="38"/>
      <c r="U509" s="38"/>
      <c r="V509" s="38"/>
      <c r="W509" s="38"/>
      <c r="X509" s="38"/>
      <c r="Y509" s="38"/>
      <c r="Z509" s="38"/>
      <c r="AA509" s="38"/>
      <c r="AB509" s="38"/>
      <c r="AC509" s="38"/>
      <c r="AD509" s="38"/>
      <c r="AE509" s="38"/>
      <c r="AF509" s="38"/>
      <c r="AG509" s="38"/>
      <c r="AH509" s="38"/>
      <c r="AI509" s="38"/>
      <c r="AJ509" s="38"/>
      <c r="AK509" s="38"/>
      <c r="AL509" s="38"/>
      <c r="AM509" s="38"/>
      <c r="AN509" s="38"/>
      <c r="AO509" s="38"/>
      <c r="AP509" s="38"/>
      <c r="AQ509" s="38"/>
      <c r="AR509" s="38"/>
      <c r="AS509" s="38"/>
      <c r="AT509" s="38"/>
      <c r="AU509" s="38"/>
      <c r="AV509" s="38"/>
      <c r="AW509" s="38"/>
      <c r="AX509" s="38"/>
      <c r="AY509" s="38"/>
      <c r="AZ509" s="38"/>
      <c r="BA509" s="38"/>
      <c r="BB509" s="38"/>
      <c r="BC509" s="38"/>
      <c r="BD509" s="38"/>
      <c r="BE509" s="38"/>
      <c r="BF509" s="38"/>
      <c r="BG509" s="38"/>
      <c r="BH509" s="38"/>
      <c r="BI509" s="38"/>
    </row>
    <row r="510" spans="1:61" ht="15.75" customHeight="1">
      <c r="A510" s="33"/>
      <c r="B510" s="38"/>
      <c r="C510" s="38"/>
      <c r="D510" s="38"/>
      <c r="E510" s="38"/>
      <c r="F510" s="38"/>
      <c r="G510" s="38"/>
      <c r="H510" s="38"/>
      <c r="I510" s="38"/>
      <c r="J510" s="38"/>
      <c r="K510" s="38"/>
      <c r="L510" s="38"/>
      <c r="M510" s="38"/>
      <c r="N510" s="38"/>
      <c r="O510" s="38"/>
      <c r="P510" s="38"/>
      <c r="Q510" s="38"/>
      <c r="R510" s="38"/>
      <c r="S510" s="38"/>
      <c r="T510" s="38"/>
      <c r="U510" s="38"/>
      <c r="V510" s="38"/>
      <c r="W510" s="38"/>
      <c r="X510" s="38"/>
      <c r="Y510" s="38"/>
      <c r="Z510" s="38"/>
      <c r="AA510" s="38"/>
      <c r="AB510" s="38"/>
      <c r="AC510" s="38"/>
      <c r="AD510" s="38"/>
      <c r="AE510" s="38"/>
      <c r="AF510" s="38"/>
      <c r="AG510" s="38"/>
      <c r="AH510" s="38"/>
      <c r="AI510" s="38"/>
      <c r="AJ510" s="38"/>
      <c r="AK510" s="38"/>
      <c r="AL510" s="38"/>
      <c r="AM510" s="38"/>
      <c r="AN510" s="38"/>
      <c r="AO510" s="38"/>
      <c r="AP510" s="38"/>
      <c r="AQ510" s="38"/>
      <c r="AR510" s="38"/>
      <c r="AS510" s="38"/>
      <c r="AT510" s="38"/>
      <c r="AU510" s="38"/>
      <c r="AV510" s="38"/>
      <c r="AW510" s="38"/>
      <c r="AX510" s="38"/>
      <c r="AY510" s="38"/>
      <c r="AZ510" s="38"/>
      <c r="BA510" s="38"/>
      <c r="BB510" s="38"/>
      <c r="BC510" s="38"/>
      <c r="BD510" s="38"/>
      <c r="BE510" s="38"/>
      <c r="BF510" s="38"/>
      <c r="BG510" s="38"/>
      <c r="BH510" s="38"/>
      <c r="BI510" s="38"/>
    </row>
    <row r="511" spans="1:61" ht="15.75" customHeight="1">
      <c r="A511" s="33"/>
      <c r="B511" s="38"/>
      <c r="C511" s="38"/>
      <c r="D511" s="38"/>
      <c r="E511" s="38"/>
      <c r="F511" s="38"/>
      <c r="G511" s="38"/>
      <c r="H511" s="38"/>
      <c r="I511" s="38"/>
      <c r="J511" s="38"/>
      <c r="K511" s="38"/>
      <c r="L511" s="38"/>
      <c r="M511" s="38"/>
      <c r="N511" s="38"/>
      <c r="O511" s="38"/>
      <c r="P511" s="38"/>
      <c r="Q511" s="38"/>
      <c r="R511" s="38"/>
      <c r="S511" s="38"/>
      <c r="T511" s="38"/>
      <c r="U511" s="38"/>
      <c r="V511" s="38"/>
      <c r="W511" s="38"/>
      <c r="X511" s="38"/>
      <c r="Y511" s="38"/>
      <c r="Z511" s="38"/>
      <c r="AA511" s="38"/>
      <c r="AB511" s="38"/>
      <c r="AC511" s="38"/>
      <c r="AD511" s="38"/>
      <c r="AE511" s="38"/>
      <c r="AF511" s="38"/>
      <c r="AG511" s="38"/>
      <c r="AH511" s="38"/>
      <c r="AI511" s="38"/>
      <c r="AJ511" s="38"/>
      <c r="AK511" s="38"/>
      <c r="AL511" s="38"/>
      <c r="AM511" s="38"/>
      <c r="AN511" s="38"/>
      <c r="AO511" s="38"/>
      <c r="AP511" s="38"/>
      <c r="AQ511" s="38"/>
      <c r="AR511" s="38"/>
      <c r="AS511" s="38"/>
      <c r="AT511" s="38"/>
      <c r="AU511" s="38"/>
      <c r="AV511" s="38"/>
      <c r="AW511" s="38"/>
      <c r="AX511" s="38"/>
      <c r="AY511" s="38"/>
      <c r="AZ511" s="38"/>
      <c r="BA511" s="38"/>
      <c r="BB511" s="38"/>
      <c r="BC511" s="38"/>
      <c r="BD511" s="38"/>
      <c r="BE511" s="38"/>
      <c r="BF511" s="38"/>
      <c r="BG511" s="38"/>
      <c r="BH511" s="38"/>
      <c r="BI511" s="38"/>
    </row>
    <row r="512" spans="1:61" ht="15.75" customHeight="1">
      <c r="A512" s="33"/>
      <c r="B512" s="38"/>
      <c r="C512" s="38"/>
      <c r="D512" s="38"/>
      <c r="E512" s="38"/>
      <c r="F512" s="38"/>
      <c r="G512" s="38"/>
      <c r="H512" s="38"/>
      <c r="I512" s="38"/>
      <c r="J512" s="38"/>
      <c r="K512" s="38"/>
      <c r="L512" s="38"/>
      <c r="M512" s="38"/>
      <c r="N512" s="38"/>
      <c r="O512" s="38"/>
      <c r="P512" s="38"/>
      <c r="Q512" s="38"/>
      <c r="R512" s="38"/>
      <c r="S512" s="38"/>
      <c r="T512" s="38"/>
      <c r="U512" s="38"/>
      <c r="V512" s="38"/>
      <c r="W512" s="38"/>
      <c r="X512" s="38"/>
      <c r="Y512" s="38"/>
      <c r="Z512" s="38"/>
      <c r="AA512" s="38"/>
      <c r="AB512" s="38"/>
      <c r="AC512" s="38"/>
      <c r="AD512" s="38"/>
      <c r="AE512" s="38"/>
      <c r="AF512" s="38"/>
      <c r="AG512" s="38"/>
      <c r="AH512" s="38"/>
      <c r="AI512" s="38"/>
      <c r="AJ512" s="38"/>
      <c r="AK512" s="38"/>
      <c r="AL512" s="38"/>
      <c r="AM512" s="38"/>
      <c r="AN512" s="38"/>
      <c r="AO512" s="38"/>
      <c r="AP512" s="38"/>
      <c r="AQ512" s="38"/>
      <c r="AR512" s="38"/>
      <c r="AS512" s="38"/>
      <c r="AT512" s="38"/>
      <c r="AU512" s="38"/>
      <c r="AV512" s="38"/>
      <c r="AW512" s="38"/>
      <c r="AX512" s="38"/>
      <c r="AY512" s="38"/>
      <c r="AZ512" s="38"/>
      <c r="BA512" s="38"/>
      <c r="BB512" s="38"/>
      <c r="BC512" s="38"/>
      <c r="BD512" s="38"/>
      <c r="BE512" s="38"/>
      <c r="BF512" s="38"/>
      <c r="BG512" s="38"/>
      <c r="BH512" s="38"/>
      <c r="BI512" s="38"/>
    </row>
    <row r="513" spans="1:61" ht="15.75" customHeight="1">
      <c r="A513" s="33"/>
      <c r="B513" s="38"/>
      <c r="C513" s="38"/>
      <c r="D513" s="38"/>
      <c r="E513" s="38"/>
      <c r="F513" s="38"/>
      <c r="G513" s="38"/>
      <c r="H513" s="38"/>
      <c r="I513" s="38"/>
      <c r="J513" s="38"/>
      <c r="K513" s="38"/>
      <c r="L513" s="38"/>
      <c r="M513" s="38"/>
      <c r="N513" s="38"/>
      <c r="O513" s="38"/>
      <c r="P513" s="38"/>
      <c r="Q513" s="38"/>
      <c r="R513" s="38"/>
      <c r="S513" s="38"/>
      <c r="T513" s="38"/>
      <c r="U513" s="38"/>
      <c r="V513" s="38"/>
      <c r="W513" s="38"/>
      <c r="X513" s="38"/>
      <c r="Y513" s="38"/>
      <c r="Z513" s="38"/>
      <c r="AA513" s="38"/>
      <c r="AB513" s="38"/>
      <c r="AC513" s="38"/>
      <c r="AD513" s="38"/>
      <c r="AE513" s="38"/>
      <c r="AF513" s="38"/>
      <c r="AG513" s="38"/>
      <c r="AH513" s="38"/>
      <c r="AI513" s="38"/>
      <c r="AJ513" s="38"/>
      <c r="AK513" s="38"/>
      <c r="AL513" s="38"/>
      <c r="AM513" s="38"/>
      <c r="AN513" s="38"/>
      <c r="AO513" s="38"/>
      <c r="AP513" s="38"/>
      <c r="AQ513" s="38"/>
      <c r="AR513" s="38"/>
      <c r="AS513" s="38"/>
      <c r="AT513" s="38"/>
      <c r="AU513" s="38"/>
      <c r="AV513" s="38"/>
      <c r="AW513" s="38"/>
      <c r="AX513" s="38"/>
      <c r="AY513" s="38"/>
      <c r="AZ513" s="38"/>
      <c r="BA513" s="38"/>
      <c r="BB513" s="38"/>
      <c r="BC513" s="38"/>
      <c r="BD513" s="38"/>
      <c r="BE513" s="38"/>
      <c r="BF513" s="38"/>
      <c r="BG513" s="38"/>
      <c r="BH513" s="38"/>
      <c r="BI513" s="38"/>
    </row>
    <row r="514" spans="1:61" ht="15.75" customHeight="1">
      <c r="A514" s="33"/>
      <c r="B514" s="38"/>
      <c r="C514" s="38"/>
      <c r="D514" s="38"/>
      <c r="E514" s="38"/>
      <c r="F514" s="38"/>
      <c r="G514" s="38"/>
      <c r="H514" s="38"/>
      <c r="I514" s="38"/>
      <c r="J514" s="38"/>
      <c r="K514" s="38"/>
      <c r="L514" s="38"/>
      <c r="M514" s="38"/>
      <c r="N514" s="38"/>
      <c r="O514" s="38"/>
      <c r="P514" s="38"/>
      <c r="Q514" s="38"/>
      <c r="R514" s="38"/>
      <c r="S514" s="38"/>
      <c r="T514" s="38"/>
      <c r="U514" s="38"/>
      <c r="V514" s="38"/>
      <c r="W514" s="38"/>
      <c r="X514" s="38"/>
      <c r="Y514" s="38"/>
      <c r="Z514" s="38"/>
      <c r="AA514" s="38"/>
      <c r="AB514" s="38"/>
      <c r="AC514" s="38"/>
      <c r="AD514" s="38"/>
      <c r="AE514" s="38"/>
      <c r="AF514" s="38"/>
      <c r="AG514" s="38"/>
      <c r="AH514" s="38"/>
      <c r="AI514" s="38"/>
      <c r="AJ514" s="38"/>
      <c r="AK514" s="38"/>
      <c r="AL514" s="38"/>
      <c r="AM514" s="38"/>
      <c r="AN514" s="38"/>
      <c r="AO514" s="38"/>
      <c r="AP514" s="38"/>
      <c r="AQ514" s="38"/>
      <c r="AR514" s="38"/>
      <c r="AS514" s="38"/>
      <c r="AT514" s="38"/>
      <c r="AU514" s="38"/>
      <c r="AV514" s="38"/>
      <c r="AW514" s="38"/>
      <c r="AX514" s="38"/>
      <c r="AY514" s="38"/>
      <c r="AZ514" s="38"/>
      <c r="BA514" s="38"/>
      <c r="BB514" s="38"/>
      <c r="BC514" s="38"/>
      <c r="BD514" s="38"/>
      <c r="BE514" s="38"/>
      <c r="BF514" s="38"/>
      <c r="BG514" s="38"/>
      <c r="BH514" s="38"/>
      <c r="BI514" s="38"/>
    </row>
    <row r="515" spans="1:61" ht="15.75" customHeight="1">
      <c r="A515" s="33"/>
      <c r="B515" s="38"/>
      <c r="C515" s="38"/>
      <c r="D515" s="38"/>
      <c r="E515" s="38"/>
      <c r="F515" s="38"/>
      <c r="G515" s="38"/>
      <c r="H515" s="38"/>
      <c r="I515" s="38"/>
      <c r="J515" s="38"/>
      <c r="K515" s="38"/>
      <c r="L515" s="38"/>
      <c r="M515" s="38"/>
      <c r="N515" s="38"/>
      <c r="O515" s="38"/>
      <c r="P515" s="38"/>
      <c r="Q515" s="38"/>
      <c r="R515" s="38"/>
      <c r="S515" s="38"/>
      <c r="T515" s="38"/>
      <c r="U515" s="38"/>
      <c r="V515" s="38"/>
      <c r="W515" s="38"/>
      <c r="X515" s="38"/>
      <c r="Y515" s="38"/>
      <c r="Z515" s="38"/>
      <c r="AA515" s="38"/>
      <c r="AB515" s="38"/>
      <c r="AC515" s="38"/>
      <c r="AD515" s="38"/>
      <c r="AE515" s="38"/>
      <c r="AF515" s="38"/>
      <c r="AG515" s="38"/>
      <c r="AH515" s="38"/>
      <c r="AI515" s="38"/>
      <c r="AJ515" s="38"/>
      <c r="AK515" s="38"/>
      <c r="AL515" s="38"/>
      <c r="AM515" s="38"/>
      <c r="AN515" s="38"/>
      <c r="AO515" s="38"/>
      <c r="AP515" s="38"/>
      <c r="AQ515" s="38"/>
      <c r="AR515" s="38"/>
      <c r="AS515" s="38"/>
      <c r="AT515" s="38"/>
      <c r="AU515" s="38"/>
      <c r="AV515" s="38"/>
      <c r="AW515" s="38"/>
      <c r="AX515" s="38"/>
      <c r="AY515" s="38"/>
      <c r="AZ515" s="38"/>
      <c r="BA515" s="38"/>
      <c r="BB515" s="38"/>
      <c r="BC515" s="38"/>
      <c r="BD515" s="38"/>
      <c r="BE515" s="38"/>
      <c r="BF515" s="38"/>
      <c r="BG515" s="38"/>
      <c r="BH515" s="38"/>
      <c r="BI515" s="38"/>
    </row>
    <row r="516" spans="1:61" ht="15.75" customHeight="1">
      <c r="A516" s="33"/>
      <c r="B516" s="38"/>
      <c r="C516" s="38"/>
      <c r="D516" s="38"/>
      <c r="E516" s="38"/>
      <c r="F516" s="38"/>
      <c r="G516" s="38"/>
      <c r="H516" s="38"/>
      <c r="I516" s="38"/>
      <c r="J516" s="38"/>
      <c r="K516" s="38"/>
      <c r="L516" s="38"/>
      <c r="M516" s="38"/>
      <c r="N516" s="38"/>
      <c r="O516" s="38"/>
      <c r="P516" s="38"/>
      <c r="Q516" s="38"/>
      <c r="R516" s="38"/>
      <c r="S516" s="38"/>
      <c r="T516" s="38"/>
      <c r="U516" s="38"/>
      <c r="V516" s="38"/>
      <c r="W516" s="38"/>
      <c r="X516" s="38"/>
      <c r="Y516" s="38"/>
      <c r="Z516" s="38"/>
      <c r="AA516" s="38"/>
      <c r="AB516" s="38"/>
      <c r="AC516" s="38"/>
      <c r="AD516" s="38"/>
      <c r="AE516" s="38"/>
      <c r="AF516" s="38"/>
      <c r="AG516" s="38"/>
      <c r="AH516" s="38"/>
      <c r="AI516" s="38"/>
      <c r="AJ516" s="38"/>
      <c r="AK516" s="38"/>
      <c r="AL516" s="38"/>
      <c r="AM516" s="38"/>
      <c r="AN516" s="38"/>
      <c r="AO516" s="38"/>
      <c r="AP516" s="38"/>
      <c r="AQ516" s="38"/>
      <c r="AR516" s="38"/>
      <c r="AS516" s="38"/>
      <c r="AT516" s="38"/>
      <c r="AU516" s="38"/>
      <c r="AV516" s="38"/>
      <c r="AW516" s="38"/>
      <c r="AX516" s="38"/>
      <c r="AY516" s="38"/>
      <c r="AZ516" s="38"/>
      <c r="BA516" s="38"/>
      <c r="BB516" s="38"/>
      <c r="BC516" s="38"/>
      <c r="BD516" s="38"/>
      <c r="BE516" s="38"/>
      <c r="BF516" s="38"/>
      <c r="BG516" s="38"/>
      <c r="BH516" s="38"/>
      <c r="BI516" s="38"/>
    </row>
    <row r="517" spans="1:61" ht="15.75" customHeight="1">
      <c r="A517" s="33"/>
      <c r="B517" s="79"/>
      <c r="C517" s="80"/>
      <c r="D517" s="80"/>
      <c r="E517" s="80"/>
      <c r="F517" s="80"/>
      <c r="G517" s="80"/>
      <c r="H517" s="80"/>
      <c r="I517" s="80"/>
      <c r="J517" s="80"/>
      <c r="K517" s="80"/>
      <c r="L517" s="80"/>
      <c r="M517" s="80"/>
      <c r="N517" s="80"/>
      <c r="O517" s="80"/>
      <c r="P517" s="80"/>
      <c r="Q517" s="80"/>
      <c r="R517" s="80"/>
      <c r="S517" s="80"/>
      <c r="T517" s="80"/>
      <c r="U517" s="80"/>
      <c r="V517" s="80"/>
      <c r="W517" s="80"/>
      <c r="X517" s="80"/>
      <c r="Y517" s="80"/>
      <c r="Z517" s="80"/>
      <c r="AA517" s="80"/>
      <c r="AB517" s="80"/>
      <c r="AC517" s="80"/>
      <c r="AD517" s="80"/>
      <c r="AE517" s="80"/>
      <c r="AF517" s="80"/>
      <c r="AG517" s="80"/>
      <c r="AH517" s="80"/>
      <c r="AI517" s="80"/>
      <c r="AJ517" s="80"/>
      <c r="AK517" s="80"/>
      <c r="AL517" s="80"/>
      <c r="AM517" s="80"/>
      <c r="AN517" s="80"/>
      <c r="AO517" s="80"/>
      <c r="AP517" s="38"/>
      <c r="AQ517" s="38"/>
      <c r="AR517" s="38"/>
      <c r="AS517" s="38"/>
      <c r="AT517" s="38"/>
      <c r="AU517" s="38"/>
      <c r="AV517" s="38"/>
      <c r="AW517" s="38"/>
      <c r="AX517" s="38"/>
      <c r="AY517" s="38"/>
      <c r="AZ517" s="38"/>
      <c r="BA517" s="38"/>
      <c r="BB517" s="38"/>
      <c r="BC517" s="38"/>
      <c r="BD517" s="38"/>
      <c r="BE517" s="38"/>
      <c r="BF517" s="38"/>
      <c r="BG517" s="38"/>
      <c r="BH517" s="38"/>
      <c r="BI517" s="38"/>
    </row>
    <row r="518" spans="1:61" ht="15.75" customHeight="1">
      <c r="A518" s="33"/>
      <c r="B518" s="81"/>
      <c r="C518" s="80"/>
      <c r="D518" s="80"/>
      <c r="E518" s="80"/>
      <c r="F518" s="80"/>
      <c r="G518" s="80"/>
      <c r="H518" s="80"/>
      <c r="I518" s="80"/>
      <c r="J518" s="80"/>
      <c r="K518" s="80"/>
      <c r="L518" s="80"/>
      <c r="M518" s="80"/>
      <c r="N518" s="80"/>
      <c r="O518" s="80"/>
      <c r="P518" s="80"/>
      <c r="Q518" s="80"/>
      <c r="R518" s="80"/>
      <c r="S518" s="80"/>
      <c r="T518" s="80"/>
      <c r="U518" s="80"/>
      <c r="V518" s="80"/>
      <c r="W518" s="80"/>
      <c r="X518" s="80"/>
      <c r="Y518" s="80"/>
      <c r="Z518" s="80"/>
      <c r="AA518" s="80"/>
      <c r="AB518" s="80"/>
      <c r="AC518" s="80"/>
      <c r="AD518" s="80"/>
      <c r="AE518" s="80"/>
      <c r="AF518" s="80"/>
      <c r="AG518" s="80"/>
      <c r="AH518" s="80"/>
      <c r="AI518" s="80"/>
      <c r="AJ518" s="80"/>
      <c r="AK518" s="80"/>
      <c r="AL518" s="80"/>
      <c r="AM518" s="80"/>
      <c r="AN518" s="80"/>
      <c r="AO518" s="80"/>
      <c r="AP518" s="38"/>
      <c r="AQ518" s="38"/>
      <c r="AR518" s="38"/>
      <c r="AS518" s="38"/>
      <c r="AT518" s="38"/>
      <c r="AU518" s="38"/>
      <c r="AV518" s="38"/>
      <c r="AW518" s="38"/>
      <c r="AX518" s="38"/>
      <c r="AY518" s="38"/>
      <c r="AZ518" s="38"/>
      <c r="BA518" s="38"/>
      <c r="BB518" s="38"/>
      <c r="BC518" s="38"/>
      <c r="BD518" s="38"/>
      <c r="BE518" s="38"/>
      <c r="BF518" s="38"/>
      <c r="BG518" s="38"/>
      <c r="BH518" s="38"/>
      <c r="BI518" s="38"/>
    </row>
    <row r="519" spans="1:61" ht="15.75" customHeight="1">
      <c r="A519" s="33"/>
      <c r="B519" s="80"/>
      <c r="C519" s="80"/>
      <c r="D519" s="80"/>
      <c r="E519" s="80"/>
      <c r="F519" s="80"/>
      <c r="G519" s="80"/>
      <c r="H519" s="80"/>
      <c r="I519" s="80"/>
      <c r="J519" s="80"/>
      <c r="K519" s="80"/>
      <c r="L519" s="80"/>
      <c r="M519" s="80"/>
      <c r="N519" s="80"/>
      <c r="O519" s="80"/>
      <c r="P519" s="80"/>
      <c r="Q519" s="80"/>
      <c r="R519" s="80"/>
      <c r="S519" s="80"/>
      <c r="T519" s="80"/>
      <c r="U519" s="80"/>
      <c r="V519" s="80"/>
      <c r="W519" s="80"/>
      <c r="X519" s="80"/>
      <c r="Y519" s="80"/>
      <c r="Z519" s="80"/>
      <c r="AA519" s="80"/>
      <c r="AB519" s="80"/>
      <c r="AC519" s="80"/>
      <c r="AD519" s="80"/>
      <c r="AE519" s="80"/>
      <c r="AF519" s="80"/>
      <c r="AG519" s="80"/>
      <c r="AH519" s="80"/>
      <c r="AI519" s="80"/>
      <c r="AJ519" s="80"/>
      <c r="AK519" s="80"/>
      <c r="AL519" s="80"/>
      <c r="AM519" s="80"/>
      <c r="AN519" s="80"/>
      <c r="AO519" s="80"/>
      <c r="AP519" s="38"/>
      <c r="AQ519" s="38"/>
      <c r="AR519" s="38"/>
      <c r="AS519" s="38"/>
      <c r="AT519" s="38"/>
      <c r="AU519" s="38"/>
      <c r="AV519" s="38"/>
      <c r="AW519" s="38"/>
      <c r="AX519" s="38"/>
      <c r="AY519" s="38"/>
      <c r="AZ519" s="38"/>
      <c r="BA519" s="38"/>
      <c r="BB519" s="38"/>
      <c r="BC519" s="38"/>
      <c r="BD519" s="38"/>
      <c r="BE519" s="38"/>
      <c r="BF519" s="38"/>
      <c r="BG519" s="38"/>
      <c r="BH519" s="38"/>
      <c r="BI519" s="38"/>
    </row>
    <row r="520" spans="1:61" ht="15.75" customHeight="1">
      <c r="A520" s="33"/>
      <c r="B520" s="80"/>
      <c r="C520" s="79"/>
      <c r="D520" s="79"/>
      <c r="E520" s="79"/>
      <c r="F520" s="79"/>
      <c r="G520" s="79"/>
      <c r="H520" s="79"/>
      <c r="I520" s="79"/>
      <c r="J520" s="79"/>
      <c r="K520" s="79"/>
      <c r="L520" s="79"/>
      <c r="M520" s="79"/>
      <c r="N520" s="79"/>
      <c r="O520" s="79"/>
      <c r="P520" s="79"/>
      <c r="Q520" s="79"/>
      <c r="R520" s="79"/>
      <c r="S520" s="79"/>
      <c r="T520" s="79"/>
      <c r="U520" s="79"/>
      <c r="V520" s="79"/>
      <c r="W520" s="79"/>
      <c r="X520" s="79"/>
      <c r="Y520" s="79"/>
      <c r="Z520" s="79"/>
      <c r="AA520" s="79"/>
      <c r="AB520" s="79"/>
      <c r="AC520" s="79"/>
      <c r="AD520" s="79"/>
      <c r="AE520" s="79"/>
      <c r="AF520" s="79"/>
      <c r="AG520" s="79"/>
      <c r="AH520" s="79"/>
      <c r="AI520" s="79"/>
      <c r="AJ520" s="79"/>
      <c r="AK520" s="79"/>
      <c r="AL520" s="79"/>
      <c r="AM520" s="79"/>
      <c r="AN520" s="79"/>
      <c r="AO520" s="79"/>
      <c r="AP520" s="38"/>
      <c r="AQ520" s="38"/>
      <c r="AR520" s="38"/>
      <c r="AS520" s="38"/>
      <c r="AT520" s="38"/>
      <c r="AU520" s="38"/>
      <c r="AV520" s="38"/>
      <c r="AW520" s="38"/>
      <c r="AX520" s="38"/>
      <c r="AY520" s="38"/>
      <c r="AZ520" s="38"/>
      <c r="BA520" s="38"/>
      <c r="BB520" s="38"/>
      <c r="BC520" s="38"/>
      <c r="BD520" s="38"/>
      <c r="BE520" s="38"/>
      <c r="BF520" s="38"/>
      <c r="BG520" s="38"/>
      <c r="BH520" s="38"/>
      <c r="BI520" s="38"/>
    </row>
    <row r="521" spans="1:61" ht="15.75" customHeight="1">
      <c r="A521" s="33"/>
      <c r="B521" s="80"/>
      <c r="C521" s="80"/>
      <c r="D521" s="80"/>
      <c r="E521" s="80"/>
      <c r="F521" s="80"/>
      <c r="G521" s="80"/>
      <c r="H521" s="80"/>
      <c r="I521" s="80"/>
      <c r="J521" s="80"/>
      <c r="K521" s="80"/>
      <c r="L521" s="80"/>
      <c r="M521" s="80"/>
      <c r="N521" s="80"/>
      <c r="O521" s="80"/>
      <c r="P521" s="80"/>
      <c r="Q521" s="80"/>
      <c r="R521" s="80"/>
      <c r="S521" s="80"/>
      <c r="T521" s="80"/>
      <c r="U521" s="80"/>
      <c r="V521" s="80"/>
      <c r="W521" s="80"/>
      <c r="X521" s="80"/>
      <c r="Y521" s="80"/>
      <c r="Z521" s="80"/>
      <c r="AA521" s="80"/>
      <c r="AB521" s="80"/>
      <c r="AC521" s="80"/>
      <c r="AD521" s="80"/>
      <c r="AE521" s="80"/>
      <c r="AF521" s="80"/>
      <c r="AG521" s="80"/>
      <c r="AH521" s="80"/>
      <c r="AI521" s="80"/>
      <c r="AJ521" s="80"/>
      <c r="AK521" s="80"/>
      <c r="AL521" s="80"/>
      <c r="AM521" s="80"/>
      <c r="AN521" s="80"/>
      <c r="AO521" s="80"/>
      <c r="AP521" s="38"/>
      <c r="AQ521" s="38"/>
      <c r="AR521" s="38"/>
      <c r="AS521" s="38"/>
      <c r="AT521" s="38"/>
      <c r="AU521" s="38"/>
      <c r="AV521" s="38"/>
      <c r="AW521" s="38"/>
      <c r="AX521" s="38"/>
      <c r="AY521" s="38"/>
      <c r="AZ521" s="38"/>
      <c r="BA521" s="38"/>
      <c r="BB521" s="38"/>
      <c r="BC521" s="38"/>
      <c r="BD521" s="38"/>
      <c r="BE521" s="38"/>
      <c r="BF521" s="38"/>
      <c r="BG521" s="38"/>
      <c r="BH521" s="38"/>
      <c r="BI521" s="38"/>
    </row>
    <row r="522" spans="1:61" ht="15.75" customHeight="1">
      <c r="A522" s="33"/>
      <c r="B522" s="80"/>
      <c r="C522" s="80"/>
      <c r="D522" s="80"/>
      <c r="E522" s="80"/>
      <c r="F522" s="80"/>
      <c r="G522" s="80"/>
      <c r="H522" s="80"/>
      <c r="I522" s="80"/>
      <c r="J522" s="80"/>
      <c r="K522" s="80"/>
      <c r="L522" s="80"/>
      <c r="M522" s="80"/>
      <c r="N522" s="80"/>
      <c r="O522" s="80"/>
      <c r="P522" s="80"/>
      <c r="Q522" s="80"/>
      <c r="R522" s="80"/>
      <c r="S522" s="80"/>
      <c r="T522" s="80"/>
      <c r="U522" s="80"/>
      <c r="V522" s="80"/>
      <c r="W522" s="80"/>
      <c r="X522" s="80"/>
      <c r="Y522" s="80"/>
      <c r="Z522" s="80"/>
      <c r="AA522" s="80"/>
      <c r="AB522" s="80"/>
      <c r="AC522" s="80"/>
      <c r="AD522" s="80"/>
      <c r="AE522" s="80"/>
      <c r="AF522" s="80"/>
      <c r="AG522" s="80"/>
      <c r="AH522" s="80"/>
      <c r="AI522" s="80"/>
      <c r="AJ522" s="80"/>
      <c r="AK522" s="80"/>
      <c r="AL522" s="80"/>
      <c r="AM522" s="80"/>
      <c r="AN522" s="80"/>
      <c r="AO522" s="80"/>
      <c r="AP522" s="38"/>
      <c r="AQ522" s="38"/>
      <c r="AR522" s="38"/>
      <c r="AS522" s="38"/>
      <c r="AT522" s="38"/>
      <c r="AU522" s="38"/>
      <c r="AV522" s="38"/>
      <c r="AW522" s="38"/>
      <c r="AX522" s="38"/>
      <c r="AY522" s="38"/>
      <c r="AZ522" s="38"/>
      <c r="BA522" s="38"/>
      <c r="BB522" s="38"/>
      <c r="BC522" s="38"/>
      <c r="BD522" s="38"/>
      <c r="BE522" s="38"/>
      <c r="BF522" s="38"/>
      <c r="BG522" s="38"/>
      <c r="BH522" s="38"/>
      <c r="BI522" s="38"/>
    </row>
    <row r="523" spans="1:61" ht="15.75" customHeight="1">
      <c r="A523" s="33"/>
      <c r="B523" s="80"/>
      <c r="C523" s="80"/>
      <c r="D523" s="80"/>
      <c r="E523" s="80"/>
      <c r="F523" s="80"/>
      <c r="G523" s="80"/>
      <c r="H523" s="80"/>
      <c r="I523" s="80"/>
      <c r="J523" s="80"/>
      <c r="K523" s="80"/>
      <c r="L523" s="80"/>
      <c r="M523" s="80"/>
      <c r="N523" s="80"/>
      <c r="O523" s="80"/>
      <c r="P523" s="80"/>
      <c r="Q523" s="80"/>
      <c r="R523" s="80"/>
      <c r="S523" s="80"/>
      <c r="T523" s="80"/>
      <c r="U523" s="80"/>
      <c r="V523" s="80"/>
      <c r="W523" s="80"/>
      <c r="X523" s="80"/>
      <c r="Y523" s="80"/>
      <c r="Z523" s="80"/>
      <c r="AA523" s="80"/>
      <c r="AB523" s="80"/>
      <c r="AC523" s="80"/>
      <c r="AD523" s="80"/>
      <c r="AE523" s="80"/>
      <c r="AF523" s="80"/>
      <c r="AG523" s="80"/>
      <c r="AH523" s="80"/>
      <c r="AI523" s="80"/>
      <c r="AJ523" s="80"/>
      <c r="AK523" s="80"/>
      <c r="AL523" s="80"/>
      <c r="AM523" s="80"/>
      <c r="AN523" s="80"/>
      <c r="AO523" s="80"/>
      <c r="AP523" s="38"/>
      <c r="AQ523" s="38"/>
      <c r="AR523" s="38"/>
      <c r="AS523" s="38"/>
      <c r="AT523" s="38"/>
      <c r="AU523" s="38"/>
      <c r="AV523" s="38"/>
      <c r="AW523" s="38"/>
      <c r="AX523" s="38"/>
      <c r="AY523" s="38"/>
      <c r="AZ523" s="38"/>
      <c r="BA523" s="38"/>
      <c r="BB523" s="38"/>
      <c r="BC523" s="38"/>
      <c r="BD523" s="38"/>
      <c r="BE523" s="38"/>
      <c r="BF523" s="38"/>
      <c r="BG523" s="38"/>
      <c r="BH523" s="38"/>
      <c r="BI523" s="38"/>
    </row>
    <row r="524" spans="1:61" ht="15.75" customHeight="1">
      <c r="A524" s="33"/>
      <c r="B524" s="80"/>
      <c r="C524" s="80"/>
      <c r="D524" s="80"/>
      <c r="E524" s="80"/>
      <c r="F524" s="80"/>
      <c r="G524" s="80"/>
      <c r="H524" s="80"/>
      <c r="I524" s="80"/>
      <c r="J524" s="80"/>
      <c r="K524" s="80"/>
      <c r="L524" s="80"/>
      <c r="M524" s="80"/>
      <c r="N524" s="80"/>
      <c r="O524" s="80"/>
      <c r="P524" s="80"/>
      <c r="Q524" s="80"/>
      <c r="R524" s="80"/>
      <c r="S524" s="80"/>
      <c r="T524" s="80"/>
      <c r="U524" s="80"/>
      <c r="V524" s="80"/>
      <c r="W524" s="80"/>
      <c r="X524" s="80"/>
      <c r="Y524" s="80"/>
      <c r="Z524" s="80"/>
      <c r="AA524" s="80"/>
      <c r="AB524" s="80"/>
      <c r="AC524" s="80"/>
      <c r="AD524" s="80"/>
      <c r="AE524" s="80"/>
      <c r="AF524" s="80"/>
      <c r="AG524" s="80"/>
      <c r="AH524" s="80"/>
      <c r="AI524" s="80"/>
      <c r="AJ524" s="80"/>
      <c r="AK524" s="80"/>
      <c r="AL524" s="80"/>
      <c r="AM524" s="80"/>
      <c r="AN524" s="80"/>
      <c r="AO524" s="80"/>
      <c r="AP524" s="38"/>
      <c r="AQ524" s="38"/>
      <c r="AR524" s="38"/>
      <c r="AS524" s="38"/>
      <c r="AT524" s="38"/>
      <c r="AU524" s="38"/>
      <c r="AV524" s="38"/>
      <c r="AW524" s="38"/>
      <c r="AX524" s="38"/>
      <c r="AY524" s="38"/>
      <c r="AZ524" s="38"/>
      <c r="BA524" s="38"/>
      <c r="BB524" s="38"/>
      <c r="BC524" s="38"/>
      <c r="BD524" s="38"/>
      <c r="BE524" s="38"/>
      <c r="BF524" s="38"/>
      <c r="BG524" s="38"/>
      <c r="BH524" s="38"/>
      <c r="BI524" s="38"/>
    </row>
    <row r="525" spans="1:61" ht="15.75" customHeight="1">
      <c r="A525" s="33"/>
      <c r="B525" s="80"/>
      <c r="C525" s="79"/>
      <c r="D525" s="79"/>
      <c r="E525" s="79"/>
      <c r="F525" s="79"/>
      <c r="G525" s="79"/>
      <c r="H525" s="79"/>
      <c r="I525" s="79"/>
      <c r="J525" s="79"/>
      <c r="K525" s="79"/>
      <c r="L525" s="79"/>
      <c r="M525" s="79"/>
      <c r="N525" s="79"/>
      <c r="O525" s="79"/>
      <c r="P525" s="79"/>
      <c r="Q525" s="79"/>
      <c r="R525" s="79"/>
      <c r="S525" s="79"/>
      <c r="T525" s="79"/>
      <c r="U525" s="79"/>
      <c r="V525" s="79"/>
      <c r="W525" s="79"/>
      <c r="X525" s="79"/>
      <c r="Y525" s="79"/>
      <c r="Z525" s="79"/>
      <c r="AA525" s="79"/>
      <c r="AB525" s="79"/>
      <c r="AC525" s="79"/>
      <c r="AD525" s="79"/>
      <c r="AE525" s="79"/>
      <c r="AF525" s="79"/>
      <c r="AG525" s="79"/>
      <c r="AH525" s="79"/>
      <c r="AI525" s="79"/>
      <c r="AJ525" s="79"/>
      <c r="AK525" s="79"/>
      <c r="AL525" s="79"/>
      <c r="AM525" s="79"/>
      <c r="AN525" s="79"/>
      <c r="AO525" s="79"/>
      <c r="AP525" s="38"/>
      <c r="AQ525" s="38"/>
      <c r="AR525" s="38"/>
      <c r="AS525" s="38"/>
      <c r="AT525" s="38"/>
      <c r="AU525" s="38"/>
      <c r="AV525" s="38"/>
      <c r="AW525" s="38"/>
      <c r="AX525" s="38"/>
      <c r="AY525" s="38"/>
      <c r="AZ525" s="38"/>
      <c r="BA525" s="38"/>
      <c r="BB525" s="38"/>
      <c r="BC525" s="38"/>
      <c r="BD525" s="38"/>
      <c r="BE525" s="38"/>
      <c r="BF525" s="38"/>
      <c r="BG525" s="38"/>
      <c r="BH525" s="38"/>
      <c r="BI525" s="38"/>
    </row>
    <row r="526" spans="1:61" ht="15.75" customHeight="1">
      <c r="A526" s="33"/>
      <c r="B526" s="80"/>
      <c r="C526" s="80"/>
      <c r="D526" s="80"/>
      <c r="E526" s="80"/>
      <c r="F526" s="80"/>
      <c r="G526" s="80"/>
      <c r="H526" s="80"/>
      <c r="I526" s="80"/>
      <c r="J526" s="80"/>
      <c r="K526" s="80"/>
      <c r="L526" s="80"/>
      <c r="M526" s="80"/>
      <c r="N526" s="80"/>
      <c r="O526" s="80"/>
      <c r="P526" s="80"/>
      <c r="Q526" s="80"/>
      <c r="R526" s="80"/>
      <c r="S526" s="80"/>
      <c r="T526" s="80"/>
      <c r="U526" s="80"/>
      <c r="V526" s="80"/>
      <c r="W526" s="80"/>
      <c r="X526" s="80"/>
      <c r="Y526" s="80"/>
      <c r="Z526" s="80"/>
      <c r="AA526" s="80"/>
      <c r="AB526" s="80"/>
      <c r="AC526" s="80"/>
      <c r="AD526" s="80"/>
      <c r="AE526" s="80"/>
      <c r="AF526" s="80"/>
      <c r="AG526" s="80"/>
      <c r="AH526" s="80"/>
      <c r="AI526" s="80"/>
      <c r="AJ526" s="80"/>
      <c r="AK526" s="80"/>
      <c r="AL526" s="80"/>
      <c r="AM526" s="80"/>
      <c r="AN526" s="80"/>
      <c r="AO526" s="80"/>
      <c r="AP526" s="38"/>
      <c r="AQ526" s="38"/>
      <c r="AR526" s="38"/>
      <c r="AS526" s="38"/>
      <c r="AT526" s="38"/>
      <c r="AU526" s="38"/>
      <c r="AV526" s="38"/>
      <c r="AW526" s="38"/>
      <c r="AX526" s="38"/>
      <c r="AY526" s="38"/>
      <c r="AZ526" s="38"/>
      <c r="BA526" s="38"/>
      <c r="BB526" s="38"/>
      <c r="BC526" s="38"/>
      <c r="BD526" s="38"/>
      <c r="BE526" s="38"/>
      <c r="BF526" s="38"/>
      <c r="BG526" s="38"/>
      <c r="BH526" s="38"/>
      <c r="BI526" s="38"/>
    </row>
    <row r="527" spans="1:61" ht="15.75" customHeight="1">
      <c r="A527" s="33"/>
      <c r="B527" s="80"/>
      <c r="C527" s="80"/>
      <c r="D527" s="80"/>
      <c r="E527" s="80"/>
      <c r="F527" s="80"/>
      <c r="G527" s="80"/>
      <c r="H527" s="80"/>
      <c r="I527" s="80"/>
      <c r="J527" s="80"/>
      <c r="K527" s="80"/>
      <c r="L527" s="80"/>
      <c r="M527" s="80"/>
      <c r="N527" s="80"/>
      <c r="O527" s="80"/>
      <c r="P527" s="80"/>
      <c r="Q527" s="80"/>
      <c r="R527" s="80"/>
      <c r="S527" s="80"/>
      <c r="T527" s="80"/>
      <c r="U527" s="80"/>
      <c r="V527" s="80"/>
      <c r="W527" s="80"/>
      <c r="X527" s="80"/>
      <c r="Y527" s="80"/>
      <c r="Z527" s="80"/>
      <c r="AA527" s="80"/>
      <c r="AB527" s="80"/>
      <c r="AC527" s="80"/>
      <c r="AD527" s="80"/>
      <c r="AE527" s="80"/>
      <c r="AF527" s="80"/>
      <c r="AG527" s="80"/>
      <c r="AH527" s="80"/>
      <c r="AI527" s="80"/>
      <c r="AJ527" s="80"/>
      <c r="AK527" s="80"/>
      <c r="AL527" s="80"/>
      <c r="AM527" s="80"/>
      <c r="AN527" s="80"/>
      <c r="AO527" s="80"/>
      <c r="AP527" s="38"/>
      <c r="AQ527" s="38"/>
      <c r="AR527" s="38"/>
      <c r="AS527" s="38"/>
      <c r="AT527" s="38"/>
      <c r="AU527" s="38"/>
      <c r="AV527" s="38"/>
      <c r="AW527" s="38"/>
      <c r="AX527" s="38"/>
      <c r="AY527" s="38"/>
      <c r="AZ527" s="38"/>
      <c r="BA527" s="38"/>
      <c r="BB527" s="38"/>
      <c r="BC527" s="38"/>
      <c r="BD527" s="38"/>
      <c r="BE527" s="38"/>
      <c r="BF527" s="38"/>
      <c r="BG527" s="38"/>
      <c r="BH527" s="38"/>
      <c r="BI527" s="38"/>
    </row>
    <row r="528" spans="1:61" ht="15.75" customHeight="1">
      <c r="A528" s="33"/>
      <c r="B528" s="80"/>
      <c r="C528" s="80"/>
      <c r="D528" s="80"/>
      <c r="E528" s="80"/>
      <c r="F528" s="80"/>
      <c r="G528" s="80"/>
      <c r="H528" s="80"/>
      <c r="I528" s="80"/>
      <c r="J528" s="80"/>
      <c r="K528" s="80"/>
      <c r="L528" s="80"/>
      <c r="M528" s="80"/>
      <c r="N528" s="80"/>
      <c r="O528" s="80"/>
      <c r="P528" s="80"/>
      <c r="Q528" s="80"/>
      <c r="R528" s="80"/>
      <c r="S528" s="80"/>
      <c r="T528" s="80"/>
      <c r="U528" s="80"/>
      <c r="V528" s="80"/>
      <c r="W528" s="80"/>
      <c r="X528" s="80"/>
      <c r="Y528" s="80"/>
      <c r="Z528" s="80"/>
      <c r="AA528" s="80"/>
      <c r="AB528" s="80"/>
      <c r="AC528" s="80"/>
      <c r="AD528" s="80"/>
      <c r="AE528" s="80"/>
      <c r="AF528" s="80"/>
      <c r="AG528" s="80"/>
      <c r="AH528" s="80"/>
      <c r="AI528" s="80"/>
      <c r="AJ528" s="80"/>
      <c r="AK528" s="80"/>
      <c r="AL528" s="80"/>
      <c r="AM528" s="80"/>
      <c r="AN528" s="80"/>
      <c r="AO528" s="80"/>
      <c r="AP528" s="38"/>
      <c r="AQ528" s="38"/>
      <c r="AR528" s="38"/>
      <c r="AS528" s="38"/>
      <c r="AT528" s="38"/>
      <c r="AU528" s="38"/>
      <c r="AV528" s="38"/>
      <c r="AW528" s="38"/>
      <c r="AX528" s="38"/>
      <c r="AY528" s="38"/>
      <c r="AZ528" s="38"/>
      <c r="BA528" s="38"/>
      <c r="BB528" s="38"/>
      <c r="BC528" s="38"/>
      <c r="BD528" s="38"/>
      <c r="BE528" s="38"/>
      <c r="BF528" s="38"/>
      <c r="BG528" s="38"/>
      <c r="BH528" s="38"/>
      <c r="BI528" s="38"/>
    </row>
    <row r="529" spans="1:61" ht="15.75" customHeight="1">
      <c r="A529" s="33"/>
      <c r="B529" s="82"/>
      <c r="C529" s="83"/>
      <c r="D529" s="83"/>
      <c r="E529" s="83"/>
      <c r="F529" s="83"/>
      <c r="G529" s="83"/>
      <c r="H529" s="83"/>
      <c r="I529" s="83"/>
      <c r="J529" s="83"/>
      <c r="K529" s="83"/>
      <c r="L529" s="83"/>
      <c r="M529" s="83"/>
      <c r="N529" s="83"/>
      <c r="O529" s="83"/>
      <c r="P529" s="83"/>
      <c r="Q529" s="83"/>
      <c r="R529" s="83"/>
      <c r="S529" s="83"/>
      <c r="T529" s="83"/>
      <c r="U529" s="83"/>
      <c r="V529" s="83"/>
      <c r="W529" s="83"/>
      <c r="X529" s="83"/>
      <c r="Y529" s="83"/>
      <c r="Z529" s="83"/>
      <c r="AA529" s="83"/>
      <c r="AB529" s="83"/>
      <c r="AC529" s="83"/>
      <c r="AD529" s="83"/>
      <c r="AE529" s="83"/>
      <c r="AF529" s="83"/>
      <c r="AG529" s="83"/>
      <c r="AH529" s="83"/>
      <c r="AI529" s="83"/>
      <c r="AJ529" s="83"/>
      <c r="AK529" s="83"/>
      <c r="AL529" s="83"/>
      <c r="AM529" s="83"/>
      <c r="AN529" s="83"/>
      <c r="AO529" s="83"/>
      <c r="AP529" s="38"/>
      <c r="AQ529" s="38"/>
      <c r="AR529" s="38"/>
      <c r="AS529" s="38"/>
      <c r="AT529" s="38"/>
      <c r="AU529" s="38"/>
      <c r="AV529" s="38"/>
      <c r="AW529" s="38"/>
      <c r="AX529" s="38"/>
      <c r="AY529" s="38"/>
      <c r="AZ529" s="38"/>
      <c r="BA529" s="38"/>
      <c r="BB529" s="38"/>
      <c r="BC529" s="38"/>
      <c r="BD529" s="38"/>
      <c r="BE529" s="38"/>
      <c r="BF529" s="38"/>
      <c r="BG529" s="38"/>
      <c r="BH529" s="38"/>
      <c r="BI529" s="38"/>
    </row>
    <row r="530" spans="1:61" ht="15.75" customHeight="1">
      <c r="A530" s="33"/>
      <c r="B530" s="80"/>
      <c r="C530" s="80"/>
      <c r="D530" s="80"/>
      <c r="E530" s="80"/>
      <c r="F530" s="80"/>
      <c r="G530" s="80"/>
      <c r="H530" s="80"/>
      <c r="I530" s="80"/>
      <c r="J530" s="80"/>
      <c r="K530" s="80"/>
      <c r="L530" s="80"/>
      <c r="M530" s="80"/>
      <c r="N530" s="80"/>
      <c r="O530" s="80"/>
      <c r="P530" s="80"/>
      <c r="Q530" s="80"/>
      <c r="R530" s="80"/>
      <c r="S530" s="80"/>
      <c r="T530" s="80"/>
      <c r="U530" s="80"/>
      <c r="V530" s="80"/>
      <c r="W530" s="80"/>
      <c r="X530" s="80"/>
      <c r="Y530" s="80"/>
      <c r="Z530" s="80"/>
      <c r="AA530" s="80"/>
      <c r="AB530" s="80"/>
      <c r="AC530" s="80"/>
      <c r="AD530" s="80"/>
      <c r="AE530" s="80"/>
      <c r="AF530" s="80"/>
      <c r="AG530" s="80"/>
      <c r="AH530" s="80"/>
      <c r="AI530" s="80"/>
      <c r="AJ530" s="80"/>
      <c r="AK530" s="80"/>
      <c r="AL530" s="80"/>
      <c r="AM530" s="80"/>
      <c r="AN530" s="80"/>
      <c r="AO530" s="80"/>
      <c r="AP530" s="38"/>
      <c r="AQ530" s="38"/>
      <c r="AR530" s="38"/>
      <c r="AS530" s="38"/>
      <c r="AT530" s="38"/>
      <c r="AU530" s="38"/>
      <c r="AV530" s="38"/>
      <c r="AW530" s="38"/>
      <c r="AX530" s="38"/>
      <c r="AY530" s="38"/>
      <c r="AZ530" s="38"/>
      <c r="BA530" s="38"/>
      <c r="BB530" s="38"/>
      <c r="BC530" s="38"/>
      <c r="BD530" s="38"/>
      <c r="BE530" s="38"/>
      <c r="BF530" s="38"/>
      <c r="BG530" s="38"/>
      <c r="BH530" s="38"/>
      <c r="BI530" s="38"/>
    </row>
    <row r="531" spans="1:61" ht="15.75" customHeight="1">
      <c r="A531" s="33"/>
      <c r="B531" s="80"/>
      <c r="C531" s="80"/>
      <c r="D531" s="80"/>
      <c r="E531" s="84"/>
      <c r="F531" s="80"/>
      <c r="G531" s="80"/>
      <c r="H531" s="84"/>
      <c r="I531" s="80"/>
      <c r="J531" s="80"/>
      <c r="K531" s="84"/>
      <c r="L531" s="80"/>
      <c r="M531" s="80"/>
      <c r="N531" s="84"/>
      <c r="O531" s="80"/>
      <c r="P531" s="80"/>
      <c r="Q531" s="84"/>
      <c r="R531" s="80"/>
      <c r="S531" s="80"/>
      <c r="T531" s="84"/>
      <c r="U531" s="80"/>
      <c r="V531" s="80"/>
      <c r="W531" s="84"/>
      <c r="X531" s="80"/>
      <c r="Y531" s="80"/>
      <c r="Z531" s="84"/>
      <c r="AA531" s="80"/>
      <c r="AB531" s="80"/>
      <c r="AC531" s="84"/>
      <c r="AD531" s="80"/>
      <c r="AE531" s="80"/>
      <c r="AF531" s="84"/>
      <c r="AG531" s="80"/>
      <c r="AH531" s="80"/>
      <c r="AI531" s="84"/>
      <c r="AJ531" s="80"/>
      <c r="AK531" s="80"/>
      <c r="AL531" s="84"/>
      <c r="AM531" s="80"/>
      <c r="AN531" s="80"/>
      <c r="AO531" s="84"/>
      <c r="AP531" s="38"/>
      <c r="AQ531" s="38"/>
      <c r="AR531" s="38"/>
      <c r="AS531" s="38"/>
      <c r="AT531" s="38"/>
      <c r="AU531" s="38"/>
      <c r="AV531" s="38"/>
      <c r="AW531" s="38"/>
      <c r="AX531" s="38"/>
      <c r="AY531" s="38"/>
      <c r="AZ531" s="38"/>
      <c r="BA531" s="38"/>
      <c r="BB531" s="38"/>
      <c r="BC531" s="38"/>
      <c r="BD531" s="38"/>
      <c r="BE531" s="38"/>
      <c r="BF531" s="38"/>
      <c r="BG531" s="38"/>
      <c r="BH531" s="38"/>
      <c r="BI531" s="38"/>
    </row>
    <row r="532" spans="1:61" ht="15.75" customHeight="1">
      <c r="A532" s="33"/>
      <c r="B532" s="80"/>
      <c r="C532" s="85"/>
      <c r="D532" s="79"/>
      <c r="E532" s="84"/>
      <c r="F532" s="85"/>
      <c r="G532" s="79"/>
      <c r="H532" s="84"/>
      <c r="I532" s="85"/>
      <c r="J532" s="79"/>
      <c r="K532" s="84"/>
      <c r="L532" s="85"/>
      <c r="M532" s="79"/>
      <c r="N532" s="84"/>
      <c r="O532" s="85"/>
      <c r="P532" s="79"/>
      <c r="Q532" s="84"/>
      <c r="R532" s="85"/>
      <c r="S532" s="79"/>
      <c r="T532" s="84"/>
      <c r="U532" s="85"/>
      <c r="V532" s="79"/>
      <c r="W532" s="84"/>
      <c r="X532" s="85"/>
      <c r="Y532" s="79"/>
      <c r="Z532" s="84"/>
      <c r="AA532" s="85"/>
      <c r="AB532" s="79"/>
      <c r="AC532" s="84"/>
      <c r="AD532" s="85"/>
      <c r="AE532" s="79"/>
      <c r="AF532" s="84"/>
      <c r="AG532" s="85"/>
      <c r="AH532" s="79"/>
      <c r="AI532" s="84"/>
      <c r="AJ532" s="85"/>
      <c r="AK532" s="79"/>
      <c r="AL532" s="84"/>
      <c r="AM532" s="85"/>
      <c r="AN532" s="79"/>
      <c r="AO532" s="84"/>
      <c r="AP532" s="38"/>
      <c r="AQ532" s="38"/>
      <c r="AR532" s="38"/>
      <c r="AS532" s="38"/>
      <c r="AT532" s="38"/>
      <c r="AU532" s="38"/>
      <c r="AV532" s="38"/>
      <c r="AW532" s="38"/>
      <c r="AX532" s="38"/>
      <c r="AY532" s="38"/>
      <c r="AZ532" s="38"/>
      <c r="BA532" s="38"/>
      <c r="BB532" s="38"/>
      <c r="BC532" s="38"/>
      <c r="BD532" s="38"/>
      <c r="BE532" s="38"/>
      <c r="BF532" s="38"/>
      <c r="BG532" s="38"/>
      <c r="BH532" s="38"/>
      <c r="BI532" s="38"/>
    </row>
    <row r="533" spans="1:61" ht="15.75" customHeight="1">
      <c r="A533" s="33"/>
      <c r="B533" s="80"/>
      <c r="C533" s="86"/>
      <c r="D533" s="86"/>
      <c r="E533" s="86"/>
      <c r="F533" s="86"/>
      <c r="G533" s="86"/>
      <c r="H533" s="86"/>
      <c r="I533" s="86"/>
      <c r="J533" s="86"/>
      <c r="K533" s="86"/>
      <c r="L533" s="86"/>
      <c r="M533" s="86"/>
      <c r="N533" s="86"/>
      <c r="O533" s="86"/>
      <c r="P533" s="86"/>
      <c r="Q533" s="86"/>
      <c r="R533" s="86"/>
      <c r="S533" s="86"/>
      <c r="T533" s="86"/>
      <c r="U533" s="86"/>
      <c r="V533" s="86"/>
      <c r="W533" s="86"/>
      <c r="X533" s="86"/>
      <c r="Y533" s="86"/>
      <c r="Z533" s="86"/>
      <c r="AA533" s="86"/>
      <c r="AB533" s="86"/>
      <c r="AC533" s="86"/>
      <c r="AD533" s="86"/>
      <c r="AE533" s="86"/>
      <c r="AF533" s="86"/>
      <c r="AG533" s="86"/>
      <c r="AH533" s="86"/>
      <c r="AI533" s="86"/>
      <c r="AJ533" s="86"/>
      <c r="AK533" s="86"/>
      <c r="AL533" s="86"/>
      <c r="AM533" s="86"/>
      <c r="AN533" s="86"/>
      <c r="AO533" s="86"/>
      <c r="AP533" s="38"/>
      <c r="AQ533" s="38"/>
      <c r="AR533" s="38"/>
      <c r="AS533" s="38"/>
      <c r="AT533" s="38"/>
      <c r="AU533" s="38"/>
      <c r="AV533" s="38"/>
      <c r="AW533" s="38"/>
      <c r="AX533" s="38"/>
      <c r="AY533" s="38"/>
      <c r="AZ533" s="38"/>
      <c r="BA533" s="38"/>
      <c r="BB533" s="38"/>
      <c r="BC533" s="38"/>
      <c r="BD533" s="38"/>
      <c r="BE533" s="38"/>
      <c r="BF533" s="38"/>
      <c r="BG533" s="38"/>
      <c r="BH533" s="38"/>
      <c r="BI533" s="38"/>
    </row>
    <row r="534" spans="1:61" ht="15.75" customHeight="1">
      <c r="A534" s="33"/>
      <c r="B534" s="79"/>
      <c r="C534" s="80"/>
      <c r="D534" s="80"/>
      <c r="E534" s="80"/>
      <c r="F534" s="80"/>
      <c r="G534" s="80"/>
      <c r="H534" s="80"/>
      <c r="I534" s="80"/>
      <c r="J534" s="80"/>
      <c r="K534" s="80"/>
      <c r="L534" s="80"/>
      <c r="M534" s="80"/>
      <c r="N534" s="80"/>
      <c r="O534" s="80"/>
      <c r="P534" s="80"/>
      <c r="Q534" s="80"/>
      <c r="R534" s="80"/>
      <c r="S534" s="80"/>
      <c r="T534" s="80"/>
      <c r="U534" s="80"/>
      <c r="V534" s="80"/>
      <c r="W534" s="80"/>
      <c r="X534" s="80"/>
      <c r="Y534" s="80"/>
      <c r="Z534" s="80"/>
      <c r="AA534" s="80"/>
      <c r="AB534" s="80"/>
      <c r="AC534" s="80"/>
      <c r="AD534" s="80"/>
      <c r="AE534" s="80"/>
      <c r="AF534" s="80"/>
      <c r="AG534" s="80"/>
      <c r="AH534" s="80"/>
      <c r="AI534" s="80"/>
      <c r="AJ534" s="80"/>
      <c r="AK534" s="80"/>
      <c r="AL534" s="80"/>
      <c r="AM534" s="80"/>
      <c r="AN534" s="80"/>
      <c r="AO534" s="80"/>
      <c r="AP534" s="38"/>
      <c r="AQ534" s="38"/>
      <c r="AR534" s="38"/>
      <c r="AS534" s="38"/>
      <c r="AT534" s="38"/>
      <c r="AU534" s="38"/>
      <c r="AV534" s="38"/>
      <c r="AW534" s="38"/>
      <c r="AX534" s="38"/>
      <c r="AY534" s="38"/>
      <c r="AZ534" s="38"/>
      <c r="BA534" s="38"/>
      <c r="BB534" s="38"/>
      <c r="BC534" s="38"/>
      <c r="BD534" s="38"/>
      <c r="BE534" s="38"/>
      <c r="BF534" s="38"/>
      <c r="BG534" s="38"/>
      <c r="BH534" s="38"/>
      <c r="BI534" s="38"/>
    </row>
    <row r="535" spans="1:61" ht="15.75" customHeight="1">
      <c r="A535" s="33"/>
      <c r="B535" s="80"/>
      <c r="C535" s="80"/>
      <c r="D535" s="80"/>
      <c r="E535" s="80"/>
      <c r="F535" s="80"/>
      <c r="G535" s="80"/>
      <c r="H535" s="80"/>
      <c r="I535" s="80"/>
      <c r="J535" s="80"/>
      <c r="K535" s="80"/>
      <c r="L535" s="80"/>
      <c r="M535" s="80"/>
      <c r="N535" s="80"/>
      <c r="O535" s="80"/>
      <c r="P535" s="80"/>
      <c r="Q535" s="80"/>
      <c r="R535" s="80"/>
      <c r="S535" s="80"/>
      <c r="T535" s="80"/>
      <c r="U535" s="80"/>
      <c r="V535" s="80"/>
      <c r="W535" s="80"/>
      <c r="X535" s="80"/>
      <c r="Y535" s="80"/>
      <c r="Z535" s="80"/>
      <c r="AA535" s="80"/>
      <c r="AB535" s="80"/>
      <c r="AC535" s="80"/>
      <c r="AD535" s="80"/>
      <c r="AE535" s="80"/>
      <c r="AF535" s="80"/>
      <c r="AG535" s="80"/>
      <c r="AH535" s="80"/>
      <c r="AI535" s="80"/>
      <c r="AJ535" s="80"/>
      <c r="AK535" s="80"/>
      <c r="AL535" s="80"/>
      <c r="AM535" s="80"/>
      <c r="AN535" s="80"/>
      <c r="AO535" s="80"/>
      <c r="AP535" s="38"/>
      <c r="AQ535" s="38"/>
      <c r="AR535" s="38"/>
      <c r="AS535" s="38"/>
      <c r="AT535" s="38"/>
      <c r="AU535" s="38"/>
      <c r="AV535" s="38"/>
      <c r="AW535" s="38"/>
      <c r="AX535" s="38"/>
      <c r="AY535" s="38"/>
      <c r="AZ535" s="38"/>
      <c r="BA535" s="38"/>
      <c r="BB535" s="38"/>
      <c r="BC535" s="38"/>
      <c r="BD535" s="38"/>
      <c r="BE535" s="38"/>
      <c r="BF535" s="38"/>
      <c r="BG535" s="38"/>
      <c r="BH535" s="38"/>
      <c r="BI535" s="38"/>
    </row>
    <row r="536" spans="1:61" ht="15.75" customHeight="1">
      <c r="A536" s="33"/>
      <c r="B536" s="80"/>
      <c r="C536" s="87"/>
      <c r="D536" s="88"/>
      <c r="E536" s="87"/>
      <c r="F536" s="87"/>
      <c r="G536" s="88"/>
      <c r="H536" s="87"/>
      <c r="I536" s="87"/>
      <c r="J536" s="88"/>
      <c r="K536" s="87"/>
      <c r="L536" s="87"/>
      <c r="M536" s="88"/>
      <c r="N536" s="87"/>
      <c r="O536" s="87"/>
      <c r="P536" s="88"/>
      <c r="Q536" s="87"/>
      <c r="R536" s="87"/>
      <c r="S536" s="88"/>
      <c r="T536" s="87"/>
      <c r="U536" s="87"/>
      <c r="V536" s="88"/>
      <c r="W536" s="87"/>
      <c r="X536" s="87"/>
      <c r="Y536" s="88"/>
      <c r="Z536" s="87"/>
      <c r="AA536" s="87"/>
      <c r="AB536" s="88"/>
      <c r="AC536" s="87"/>
      <c r="AD536" s="87"/>
      <c r="AE536" s="88"/>
      <c r="AF536" s="87"/>
      <c r="AG536" s="87"/>
      <c r="AH536" s="88"/>
      <c r="AI536" s="87"/>
      <c r="AJ536" s="87"/>
      <c r="AK536" s="88"/>
      <c r="AL536" s="87"/>
      <c r="AM536" s="87"/>
      <c r="AN536" s="88"/>
      <c r="AO536" s="87"/>
      <c r="AP536" s="38"/>
      <c r="AQ536" s="38"/>
      <c r="AR536" s="38"/>
      <c r="AS536" s="38"/>
      <c r="AT536" s="38"/>
      <c r="AU536" s="38"/>
      <c r="AV536" s="38"/>
      <c r="AW536" s="38"/>
      <c r="AX536" s="38"/>
      <c r="AY536" s="38"/>
      <c r="AZ536" s="38"/>
      <c r="BA536" s="38"/>
      <c r="BB536" s="38"/>
      <c r="BC536" s="38"/>
      <c r="BD536" s="38"/>
      <c r="BE536" s="38"/>
      <c r="BF536" s="38"/>
      <c r="BG536" s="38"/>
      <c r="BH536" s="38"/>
      <c r="BI536" s="38"/>
    </row>
    <row r="537" spans="1:61" ht="15.75" customHeight="1">
      <c r="A537" s="33"/>
      <c r="B537" s="80"/>
      <c r="C537" s="87"/>
      <c r="D537" s="88"/>
      <c r="E537" s="87"/>
      <c r="F537" s="87"/>
      <c r="G537" s="88"/>
      <c r="H537" s="87"/>
      <c r="I537" s="87"/>
      <c r="J537" s="88"/>
      <c r="K537" s="87"/>
      <c r="L537" s="87"/>
      <c r="M537" s="88"/>
      <c r="N537" s="87"/>
      <c r="O537" s="87"/>
      <c r="P537" s="88"/>
      <c r="Q537" s="87"/>
      <c r="R537" s="87"/>
      <c r="S537" s="88"/>
      <c r="T537" s="87"/>
      <c r="U537" s="87"/>
      <c r="V537" s="88"/>
      <c r="W537" s="87"/>
      <c r="X537" s="87"/>
      <c r="Y537" s="88"/>
      <c r="Z537" s="87"/>
      <c r="AA537" s="87"/>
      <c r="AB537" s="88"/>
      <c r="AC537" s="87"/>
      <c r="AD537" s="87"/>
      <c r="AE537" s="88"/>
      <c r="AF537" s="87"/>
      <c r="AG537" s="87"/>
      <c r="AH537" s="88"/>
      <c r="AI537" s="87"/>
      <c r="AJ537" s="87"/>
      <c r="AK537" s="88"/>
      <c r="AL537" s="87"/>
      <c r="AM537" s="87"/>
      <c r="AN537" s="88"/>
      <c r="AO537" s="87"/>
      <c r="AP537" s="38"/>
      <c r="AQ537" s="38"/>
      <c r="AR537" s="38"/>
      <c r="AS537" s="38"/>
      <c r="AT537" s="38"/>
      <c r="AU537" s="38"/>
      <c r="AV537" s="38"/>
      <c r="AW537" s="38"/>
      <c r="AX537" s="38"/>
      <c r="AY537" s="38"/>
      <c r="AZ537" s="38"/>
      <c r="BA537" s="38"/>
      <c r="BB537" s="38"/>
      <c r="BC537" s="38"/>
      <c r="BD537" s="38"/>
      <c r="BE537" s="38"/>
      <c r="BF537" s="38"/>
      <c r="BG537" s="38"/>
      <c r="BH537" s="38"/>
      <c r="BI537" s="38"/>
    </row>
    <row r="538" spans="1:61" ht="15.75" customHeight="1">
      <c r="A538" s="33"/>
      <c r="B538" s="80"/>
      <c r="C538" s="87"/>
      <c r="D538" s="88"/>
      <c r="E538" s="87"/>
      <c r="F538" s="87"/>
      <c r="G538" s="88"/>
      <c r="H538" s="87"/>
      <c r="I538" s="87"/>
      <c r="J538" s="88"/>
      <c r="K538" s="87"/>
      <c r="L538" s="87"/>
      <c r="M538" s="88"/>
      <c r="N538" s="87"/>
      <c r="O538" s="87"/>
      <c r="P538" s="88"/>
      <c r="Q538" s="87"/>
      <c r="R538" s="87"/>
      <c r="S538" s="88"/>
      <c r="T538" s="87"/>
      <c r="U538" s="87"/>
      <c r="V538" s="88"/>
      <c r="W538" s="87"/>
      <c r="X538" s="87"/>
      <c r="Y538" s="88"/>
      <c r="Z538" s="87"/>
      <c r="AA538" s="87"/>
      <c r="AB538" s="88"/>
      <c r="AC538" s="87"/>
      <c r="AD538" s="87"/>
      <c r="AE538" s="88"/>
      <c r="AF538" s="87"/>
      <c r="AG538" s="87"/>
      <c r="AH538" s="88"/>
      <c r="AI538" s="87"/>
      <c r="AJ538" s="87"/>
      <c r="AK538" s="88"/>
      <c r="AL538" s="87"/>
      <c r="AM538" s="87"/>
      <c r="AN538" s="88"/>
      <c r="AO538" s="87"/>
      <c r="AP538" s="38"/>
      <c r="AQ538" s="38"/>
      <c r="AR538" s="38"/>
      <c r="AS538" s="38"/>
      <c r="AT538" s="38"/>
      <c r="AU538" s="38"/>
      <c r="AV538" s="38"/>
      <c r="AW538" s="38"/>
      <c r="AX538" s="38"/>
      <c r="AY538" s="38"/>
      <c r="AZ538" s="38"/>
      <c r="BA538" s="38"/>
      <c r="BB538" s="38"/>
      <c r="BC538" s="38"/>
      <c r="BD538" s="38"/>
      <c r="BE538" s="38"/>
      <c r="BF538" s="38"/>
      <c r="BG538" s="38"/>
      <c r="BH538" s="38"/>
      <c r="BI538" s="38"/>
    </row>
    <row r="539" spans="1:61" ht="15.75" customHeight="1">
      <c r="A539" s="33"/>
      <c r="B539" s="80"/>
      <c r="C539" s="87"/>
      <c r="D539" s="88"/>
      <c r="E539" s="87"/>
      <c r="F539" s="87"/>
      <c r="G539" s="88"/>
      <c r="H539" s="87"/>
      <c r="I539" s="87"/>
      <c r="J539" s="88"/>
      <c r="K539" s="87"/>
      <c r="L539" s="87"/>
      <c r="M539" s="88"/>
      <c r="N539" s="87"/>
      <c r="O539" s="87"/>
      <c r="P539" s="88"/>
      <c r="Q539" s="87"/>
      <c r="R539" s="87"/>
      <c r="S539" s="88"/>
      <c r="T539" s="87"/>
      <c r="U539" s="87"/>
      <c r="V539" s="88"/>
      <c r="W539" s="87"/>
      <c r="X539" s="87"/>
      <c r="Y539" s="88"/>
      <c r="Z539" s="87"/>
      <c r="AA539" s="87"/>
      <c r="AB539" s="88"/>
      <c r="AC539" s="87"/>
      <c r="AD539" s="87"/>
      <c r="AE539" s="88"/>
      <c r="AF539" s="87"/>
      <c r="AG539" s="87"/>
      <c r="AH539" s="88"/>
      <c r="AI539" s="87"/>
      <c r="AJ539" s="87"/>
      <c r="AK539" s="88"/>
      <c r="AL539" s="87"/>
      <c r="AM539" s="87"/>
      <c r="AN539" s="88"/>
      <c r="AO539" s="87"/>
      <c r="AP539" s="38"/>
      <c r="AQ539" s="38"/>
      <c r="AR539" s="38"/>
      <c r="AS539" s="38"/>
      <c r="AT539" s="38"/>
      <c r="AU539" s="38"/>
      <c r="AV539" s="38"/>
      <c r="AW539" s="38"/>
      <c r="AX539" s="38"/>
      <c r="AY539" s="38"/>
      <c r="AZ539" s="38"/>
      <c r="BA539" s="38"/>
      <c r="BB539" s="38"/>
      <c r="BC539" s="38"/>
      <c r="BD539" s="38"/>
      <c r="BE539" s="38"/>
      <c r="BF539" s="38"/>
      <c r="BG539" s="38"/>
      <c r="BH539" s="38"/>
      <c r="BI539" s="38"/>
    </row>
    <row r="540" spans="1:61" ht="15.75" customHeight="1">
      <c r="A540" s="33"/>
      <c r="B540" s="80"/>
      <c r="C540" s="87"/>
      <c r="D540" s="88"/>
      <c r="E540" s="87"/>
      <c r="F540" s="87"/>
      <c r="G540" s="88"/>
      <c r="H540" s="87"/>
      <c r="I540" s="87"/>
      <c r="J540" s="88"/>
      <c r="K540" s="87"/>
      <c r="L540" s="87"/>
      <c r="M540" s="88"/>
      <c r="N540" s="87"/>
      <c r="O540" s="87"/>
      <c r="P540" s="88"/>
      <c r="Q540" s="87"/>
      <c r="R540" s="87"/>
      <c r="S540" s="88"/>
      <c r="T540" s="87"/>
      <c r="U540" s="87"/>
      <c r="V540" s="88"/>
      <c r="W540" s="87"/>
      <c r="X540" s="87"/>
      <c r="Y540" s="88"/>
      <c r="Z540" s="87"/>
      <c r="AA540" s="87"/>
      <c r="AB540" s="88"/>
      <c r="AC540" s="87"/>
      <c r="AD540" s="87"/>
      <c r="AE540" s="88"/>
      <c r="AF540" s="87"/>
      <c r="AG540" s="87"/>
      <c r="AH540" s="88"/>
      <c r="AI540" s="87"/>
      <c r="AJ540" s="87"/>
      <c r="AK540" s="88"/>
      <c r="AL540" s="87"/>
      <c r="AM540" s="87"/>
      <c r="AN540" s="88"/>
      <c r="AO540" s="87"/>
      <c r="AP540" s="38"/>
      <c r="AQ540" s="38"/>
      <c r="AR540" s="38"/>
      <c r="AS540" s="38"/>
      <c r="AT540" s="38"/>
      <c r="AU540" s="38"/>
      <c r="AV540" s="38"/>
      <c r="AW540" s="38"/>
      <c r="AX540" s="38"/>
      <c r="AY540" s="38"/>
      <c r="AZ540" s="38"/>
      <c r="BA540" s="38"/>
      <c r="BB540" s="38"/>
      <c r="BC540" s="38"/>
      <c r="BD540" s="38"/>
      <c r="BE540" s="38"/>
      <c r="BF540" s="38"/>
      <c r="BG540" s="38"/>
      <c r="BH540" s="38"/>
      <c r="BI540" s="38"/>
    </row>
    <row r="541" spans="1:61" ht="15.75" customHeight="1">
      <c r="A541" s="33"/>
      <c r="B541" s="80"/>
      <c r="C541" s="87"/>
      <c r="D541" s="88"/>
      <c r="E541" s="87"/>
      <c r="F541" s="87"/>
      <c r="G541" s="88"/>
      <c r="H541" s="87"/>
      <c r="I541" s="87"/>
      <c r="J541" s="88"/>
      <c r="K541" s="87"/>
      <c r="L541" s="87"/>
      <c r="M541" s="88"/>
      <c r="N541" s="87"/>
      <c r="O541" s="87"/>
      <c r="P541" s="88"/>
      <c r="Q541" s="87"/>
      <c r="R541" s="87"/>
      <c r="S541" s="88"/>
      <c r="T541" s="87"/>
      <c r="U541" s="87"/>
      <c r="V541" s="88"/>
      <c r="W541" s="87"/>
      <c r="X541" s="87"/>
      <c r="Y541" s="88"/>
      <c r="Z541" s="87"/>
      <c r="AA541" s="87"/>
      <c r="AB541" s="88"/>
      <c r="AC541" s="87"/>
      <c r="AD541" s="87"/>
      <c r="AE541" s="88"/>
      <c r="AF541" s="87"/>
      <c r="AG541" s="87"/>
      <c r="AH541" s="88"/>
      <c r="AI541" s="87"/>
      <c r="AJ541" s="87"/>
      <c r="AK541" s="88"/>
      <c r="AL541" s="87"/>
      <c r="AM541" s="87"/>
      <c r="AN541" s="88"/>
      <c r="AO541" s="87"/>
      <c r="AP541" s="38"/>
      <c r="AQ541" s="38"/>
      <c r="AR541" s="38"/>
      <c r="AS541" s="38"/>
      <c r="AT541" s="38"/>
      <c r="AU541" s="38"/>
      <c r="AV541" s="38"/>
      <c r="AW541" s="38"/>
      <c r="AX541" s="38"/>
      <c r="AY541" s="38"/>
      <c r="AZ541" s="38"/>
      <c r="BA541" s="38"/>
      <c r="BB541" s="38"/>
      <c r="BC541" s="38"/>
      <c r="BD541" s="38"/>
      <c r="BE541" s="38"/>
      <c r="BF541" s="38"/>
      <c r="BG541" s="38"/>
      <c r="BH541" s="38"/>
      <c r="BI541" s="38"/>
    </row>
    <row r="542" spans="1:61" ht="15.75" customHeight="1">
      <c r="A542" s="33"/>
      <c r="B542" s="80"/>
      <c r="C542" s="87"/>
      <c r="D542" s="88"/>
      <c r="E542" s="87"/>
      <c r="F542" s="87"/>
      <c r="G542" s="88"/>
      <c r="H542" s="87"/>
      <c r="I542" s="87"/>
      <c r="J542" s="88"/>
      <c r="K542" s="87"/>
      <c r="L542" s="87"/>
      <c r="M542" s="88"/>
      <c r="N542" s="87"/>
      <c r="O542" s="87"/>
      <c r="P542" s="88"/>
      <c r="Q542" s="87"/>
      <c r="R542" s="87"/>
      <c r="S542" s="88"/>
      <c r="T542" s="87"/>
      <c r="U542" s="87"/>
      <c r="V542" s="88"/>
      <c r="W542" s="87"/>
      <c r="X542" s="87"/>
      <c r="Y542" s="88"/>
      <c r="Z542" s="87"/>
      <c r="AA542" s="87"/>
      <c r="AB542" s="88"/>
      <c r="AC542" s="87"/>
      <c r="AD542" s="87"/>
      <c r="AE542" s="88"/>
      <c r="AF542" s="87"/>
      <c r="AG542" s="87"/>
      <c r="AH542" s="88"/>
      <c r="AI542" s="87"/>
      <c r="AJ542" s="87"/>
      <c r="AK542" s="88"/>
      <c r="AL542" s="87"/>
      <c r="AM542" s="87"/>
      <c r="AN542" s="88"/>
      <c r="AO542" s="87"/>
      <c r="AP542" s="38"/>
      <c r="AQ542" s="38"/>
      <c r="AR542" s="38"/>
      <c r="AS542" s="38"/>
      <c r="AT542" s="38"/>
      <c r="AU542" s="38"/>
      <c r="AV542" s="38"/>
      <c r="AW542" s="38"/>
      <c r="AX542" s="38"/>
      <c r="AY542" s="38"/>
      <c r="AZ542" s="38"/>
      <c r="BA542" s="38"/>
      <c r="BB542" s="38"/>
      <c r="BC542" s="38"/>
      <c r="BD542" s="38"/>
      <c r="BE542" s="38"/>
      <c r="BF542" s="38"/>
      <c r="BG542" s="38"/>
      <c r="BH542" s="38"/>
      <c r="BI542" s="38"/>
    </row>
    <row r="543" spans="1:61" ht="15.75" customHeight="1">
      <c r="A543" s="33"/>
      <c r="B543" s="79"/>
      <c r="C543" s="89"/>
      <c r="D543" s="90"/>
      <c r="E543" s="89"/>
      <c r="F543" s="89"/>
      <c r="G543" s="90"/>
      <c r="H543" s="89"/>
      <c r="I543" s="89"/>
      <c r="J543" s="90"/>
      <c r="K543" s="89"/>
      <c r="L543" s="89"/>
      <c r="M543" s="90"/>
      <c r="N543" s="89"/>
      <c r="O543" s="89"/>
      <c r="P543" s="90"/>
      <c r="Q543" s="89"/>
      <c r="R543" s="89"/>
      <c r="S543" s="90"/>
      <c r="T543" s="89"/>
      <c r="U543" s="89"/>
      <c r="V543" s="90"/>
      <c r="W543" s="89"/>
      <c r="X543" s="89"/>
      <c r="Y543" s="90"/>
      <c r="Z543" s="89"/>
      <c r="AA543" s="89"/>
      <c r="AB543" s="90"/>
      <c r="AC543" s="89"/>
      <c r="AD543" s="89"/>
      <c r="AE543" s="90"/>
      <c r="AF543" s="89"/>
      <c r="AG543" s="89"/>
      <c r="AH543" s="90"/>
      <c r="AI543" s="89"/>
      <c r="AJ543" s="89"/>
      <c r="AK543" s="90"/>
      <c r="AL543" s="89"/>
      <c r="AM543" s="89"/>
      <c r="AN543" s="90"/>
      <c r="AO543" s="89"/>
      <c r="AP543" s="38"/>
      <c r="AQ543" s="38"/>
      <c r="AR543" s="38"/>
      <c r="AS543" s="38"/>
      <c r="AT543" s="38"/>
      <c r="AU543" s="38"/>
      <c r="AV543" s="38"/>
      <c r="AW543" s="38"/>
      <c r="AX543" s="38"/>
      <c r="AY543" s="38"/>
      <c r="AZ543" s="38"/>
      <c r="BA543" s="38"/>
      <c r="BB543" s="38"/>
      <c r="BC543" s="38"/>
      <c r="BD543" s="38"/>
      <c r="BE543" s="38"/>
      <c r="BF543" s="38"/>
      <c r="BG543" s="38"/>
      <c r="BH543" s="38"/>
      <c r="BI543" s="38"/>
    </row>
    <row r="544" spans="1:61" ht="15.75" customHeight="1">
      <c r="A544" s="33"/>
      <c r="B544" s="80"/>
      <c r="C544" s="87"/>
      <c r="D544" s="88"/>
      <c r="E544" s="87"/>
      <c r="F544" s="87"/>
      <c r="G544" s="88"/>
      <c r="H544" s="87"/>
      <c r="I544" s="87"/>
      <c r="J544" s="88"/>
      <c r="K544" s="87"/>
      <c r="L544" s="87"/>
      <c r="M544" s="88"/>
      <c r="N544" s="87"/>
      <c r="O544" s="87"/>
      <c r="P544" s="88"/>
      <c r="Q544" s="87"/>
      <c r="R544" s="87"/>
      <c r="S544" s="88"/>
      <c r="T544" s="87"/>
      <c r="U544" s="87"/>
      <c r="V544" s="88"/>
      <c r="W544" s="87"/>
      <c r="X544" s="87"/>
      <c r="Y544" s="88"/>
      <c r="Z544" s="87"/>
      <c r="AA544" s="87"/>
      <c r="AB544" s="88"/>
      <c r="AC544" s="87"/>
      <c r="AD544" s="87"/>
      <c r="AE544" s="88"/>
      <c r="AF544" s="87"/>
      <c r="AG544" s="87"/>
      <c r="AH544" s="88"/>
      <c r="AI544" s="87"/>
      <c r="AJ544" s="87"/>
      <c r="AK544" s="88"/>
      <c r="AL544" s="87"/>
      <c r="AM544" s="87"/>
      <c r="AN544" s="88"/>
      <c r="AO544" s="87"/>
      <c r="AP544" s="38"/>
      <c r="AQ544" s="38"/>
      <c r="AR544" s="38"/>
      <c r="AS544" s="38"/>
      <c r="AT544" s="38"/>
      <c r="AU544" s="38"/>
      <c r="AV544" s="38"/>
      <c r="AW544" s="38"/>
      <c r="AX544" s="38"/>
      <c r="AY544" s="38"/>
      <c r="AZ544" s="38"/>
      <c r="BA544" s="38"/>
      <c r="BB544" s="38"/>
      <c r="BC544" s="38"/>
      <c r="BD544" s="38"/>
      <c r="BE544" s="38"/>
      <c r="BF544" s="38"/>
      <c r="BG544" s="38"/>
      <c r="BH544" s="38"/>
      <c r="BI544" s="38"/>
    </row>
    <row r="545" spans="1:61" ht="15.75" customHeight="1">
      <c r="A545" s="33"/>
      <c r="B545" s="80"/>
      <c r="C545" s="87"/>
      <c r="D545" s="88"/>
      <c r="E545" s="87"/>
      <c r="F545" s="87"/>
      <c r="G545" s="88"/>
      <c r="H545" s="87"/>
      <c r="I545" s="87"/>
      <c r="J545" s="88"/>
      <c r="K545" s="87"/>
      <c r="L545" s="87"/>
      <c r="M545" s="88"/>
      <c r="N545" s="87"/>
      <c r="O545" s="87"/>
      <c r="P545" s="88"/>
      <c r="Q545" s="87"/>
      <c r="R545" s="87"/>
      <c r="S545" s="88"/>
      <c r="T545" s="87"/>
      <c r="U545" s="87"/>
      <c r="V545" s="88"/>
      <c r="W545" s="87"/>
      <c r="X545" s="87"/>
      <c r="Y545" s="88"/>
      <c r="Z545" s="87"/>
      <c r="AA545" s="87"/>
      <c r="AB545" s="88"/>
      <c r="AC545" s="87"/>
      <c r="AD545" s="87"/>
      <c r="AE545" s="88"/>
      <c r="AF545" s="87"/>
      <c r="AG545" s="87"/>
      <c r="AH545" s="88"/>
      <c r="AI545" s="87"/>
      <c r="AJ545" s="87"/>
      <c r="AK545" s="88"/>
      <c r="AL545" s="87"/>
      <c r="AM545" s="87"/>
      <c r="AN545" s="88"/>
      <c r="AO545" s="87"/>
      <c r="AP545" s="38"/>
      <c r="AQ545" s="38"/>
      <c r="AR545" s="38"/>
      <c r="AS545" s="38"/>
      <c r="AT545" s="38"/>
      <c r="AU545" s="38"/>
      <c r="AV545" s="38"/>
      <c r="AW545" s="38"/>
      <c r="AX545" s="38"/>
      <c r="AY545" s="38"/>
      <c r="AZ545" s="38"/>
      <c r="BA545" s="38"/>
      <c r="BB545" s="38"/>
      <c r="BC545" s="38"/>
      <c r="BD545" s="38"/>
      <c r="BE545" s="38"/>
      <c r="BF545" s="38"/>
      <c r="BG545" s="38"/>
      <c r="BH545" s="38"/>
      <c r="BI545" s="38"/>
    </row>
    <row r="546" spans="1:61" ht="15.75" customHeight="1">
      <c r="A546" s="33"/>
      <c r="B546" s="79"/>
      <c r="C546" s="87"/>
      <c r="D546" s="88"/>
      <c r="E546" s="87"/>
      <c r="F546" s="87"/>
      <c r="G546" s="88"/>
      <c r="H546" s="87"/>
      <c r="I546" s="87"/>
      <c r="J546" s="88"/>
      <c r="K546" s="87"/>
      <c r="L546" s="87"/>
      <c r="M546" s="88"/>
      <c r="N546" s="87"/>
      <c r="O546" s="87"/>
      <c r="P546" s="88"/>
      <c r="Q546" s="87"/>
      <c r="R546" s="87"/>
      <c r="S546" s="88"/>
      <c r="T546" s="87"/>
      <c r="U546" s="87"/>
      <c r="V546" s="88"/>
      <c r="W546" s="87"/>
      <c r="X546" s="87"/>
      <c r="Y546" s="88"/>
      <c r="Z546" s="87"/>
      <c r="AA546" s="87"/>
      <c r="AB546" s="88"/>
      <c r="AC546" s="87"/>
      <c r="AD546" s="87"/>
      <c r="AE546" s="88"/>
      <c r="AF546" s="87"/>
      <c r="AG546" s="87"/>
      <c r="AH546" s="88"/>
      <c r="AI546" s="87"/>
      <c r="AJ546" s="87"/>
      <c r="AK546" s="88"/>
      <c r="AL546" s="87"/>
      <c r="AM546" s="87"/>
      <c r="AN546" s="88"/>
      <c r="AO546" s="87"/>
      <c r="AP546" s="38"/>
      <c r="AQ546" s="38"/>
      <c r="AR546" s="38"/>
      <c r="AS546" s="38"/>
      <c r="AT546" s="38"/>
      <c r="AU546" s="38"/>
      <c r="AV546" s="38"/>
      <c r="AW546" s="38"/>
      <c r="AX546" s="38"/>
      <c r="AY546" s="38"/>
      <c r="AZ546" s="38"/>
      <c r="BA546" s="38"/>
      <c r="BB546" s="38"/>
      <c r="BC546" s="38"/>
      <c r="BD546" s="38"/>
      <c r="BE546" s="38"/>
      <c r="BF546" s="38"/>
      <c r="BG546" s="38"/>
      <c r="BH546" s="38"/>
      <c r="BI546" s="38"/>
    </row>
    <row r="547" spans="1:61" ht="15.75" customHeight="1">
      <c r="A547" s="33"/>
      <c r="B547" s="80"/>
      <c r="C547" s="80"/>
      <c r="D547" s="80"/>
      <c r="E547" s="80"/>
      <c r="F547" s="80"/>
      <c r="G547" s="80"/>
      <c r="H547" s="80"/>
      <c r="I547" s="80"/>
      <c r="J547" s="80"/>
      <c r="K547" s="80"/>
      <c r="L547" s="80"/>
      <c r="M547" s="80"/>
      <c r="N547" s="80"/>
      <c r="O547" s="80"/>
      <c r="P547" s="80"/>
      <c r="Q547" s="80"/>
      <c r="R547" s="80"/>
      <c r="S547" s="80"/>
      <c r="T547" s="80"/>
      <c r="U547" s="80"/>
      <c r="V547" s="80"/>
      <c r="W547" s="80"/>
      <c r="X547" s="80"/>
      <c r="Y547" s="80"/>
      <c r="Z547" s="80"/>
      <c r="AA547" s="80"/>
      <c r="AB547" s="80"/>
      <c r="AC547" s="80"/>
      <c r="AD547" s="80"/>
      <c r="AE547" s="80"/>
      <c r="AF547" s="80"/>
      <c r="AG547" s="80"/>
      <c r="AH547" s="80"/>
      <c r="AI547" s="80"/>
      <c r="AJ547" s="80"/>
      <c r="AK547" s="80"/>
      <c r="AL547" s="80"/>
      <c r="AM547" s="80"/>
      <c r="AN547" s="80"/>
      <c r="AO547" s="80"/>
      <c r="AP547" s="38"/>
      <c r="AQ547" s="38"/>
      <c r="AR547" s="38"/>
      <c r="AS547" s="38"/>
      <c r="AT547" s="38"/>
      <c r="AU547" s="38"/>
      <c r="AV547" s="38"/>
      <c r="AW547" s="38"/>
      <c r="AX547" s="38"/>
      <c r="AY547" s="38"/>
      <c r="AZ547" s="38"/>
      <c r="BA547" s="38"/>
      <c r="BB547" s="38"/>
      <c r="BC547" s="38"/>
      <c r="BD547" s="38"/>
      <c r="BE547" s="38"/>
      <c r="BF547" s="38"/>
      <c r="BG547" s="38"/>
      <c r="BH547" s="38"/>
      <c r="BI547" s="38"/>
    </row>
    <row r="548" spans="1:61" ht="15.75" customHeight="1">
      <c r="A548" s="33"/>
      <c r="B548" s="80"/>
      <c r="C548" s="87"/>
      <c r="D548" s="80"/>
      <c r="E548" s="87"/>
      <c r="F548" s="87"/>
      <c r="G548" s="80"/>
      <c r="H548" s="87"/>
      <c r="I548" s="87"/>
      <c r="J548" s="80"/>
      <c r="K548" s="87"/>
      <c r="L548" s="87"/>
      <c r="M548" s="80"/>
      <c r="N548" s="87"/>
      <c r="O548" s="87"/>
      <c r="P548" s="80"/>
      <c r="Q548" s="87"/>
      <c r="R548" s="87"/>
      <c r="S548" s="80"/>
      <c r="T548" s="87"/>
      <c r="U548" s="87"/>
      <c r="V548" s="80"/>
      <c r="W548" s="87"/>
      <c r="X548" s="87"/>
      <c r="Y548" s="80"/>
      <c r="Z548" s="87"/>
      <c r="AA548" s="87"/>
      <c r="AB548" s="80"/>
      <c r="AC548" s="87"/>
      <c r="AD548" s="87"/>
      <c r="AE548" s="80"/>
      <c r="AF548" s="87"/>
      <c r="AG548" s="87"/>
      <c r="AH548" s="80"/>
      <c r="AI548" s="87"/>
      <c r="AJ548" s="87"/>
      <c r="AK548" s="80"/>
      <c r="AL548" s="87"/>
      <c r="AM548" s="87"/>
      <c r="AN548" s="80"/>
      <c r="AO548" s="87"/>
      <c r="AP548" s="38"/>
      <c r="AQ548" s="38"/>
      <c r="AR548" s="38"/>
      <c r="AS548" s="38"/>
      <c r="AT548" s="38"/>
      <c r="AU548" s="38"/>
      <c r="AV548" s="38"/>
      <c r="AW548" s="38"/>
      <c r="AX548" s="38"/>
      <c r="AY548" s="38"/>
      <c r="AZ548" s="38"/>
      <c r="BA548" s="38"/>
      <c r="BB548" s="38"/>
      <c r="BC548" s="38"/>
      <c r="BD548" s="38"/>
      <c r="BE548" s="38"/>
      <c r="BF548" s="38"/>
      <c r="BG548" s="38"/>
      <c r="BH548" s="38"/>
      <c r="BI548" s="38"/>
    </row>
    <row r="549" spans="1:61" ht="15.75" customHeight="1">
      <c r="A549" s="33"/>
      <c r="B549" s="80"/>
      <c r="C549" s="87"/>
      <c r="D549" s="88"/>
      <c r="E549" s="87"/>
      <c r="F549" s="87"/>
      <c r="G549" s="88"/>
      <c r="H549" s="87"/>
      <c r="I549" s="87"/>
      <c r="J549" s="88"/>
      <c r="K549" s="87"/>
      <c r="L549" s="87"/>
      <c r="M549" s="88"/>
      <c r="N549" s="87"/>
      <c r="O549" s="87"/>
      <c r="P549" s="88"/>
      <c r="Q549" s="87"/>
      <c r="R549" s="87"/>
      <c r="S549" s="88"/>
      <c r="T549" s="87"/>
      <c r="U549" s="87"/>
      <c r="V549" s="88"/>
      <c r="W549" s="87"/>
      <c r="X549" s="87"/>
      <c r="Y549" s="88"/>
      <c r="Z549" s="87"/>
      <c r="AA549" s="87"/>
      <c r="AB549" s="88"/>
      <c r="AC549" s="87"/>
      <c r="AD549" s="87"/>
      <c r="AE549" s="88"/>
      <c r="AF549" s="87"/>
      <c r="AG549" s="87"/>
      <c r="AH549" s="88"/>
      <c r="AI549" s="87"/>
      <c r="AJ549" s="87"/>
      <c r="AK549" s="88"/>
      <c r="AL549" s="87"/>
      <c r="AM549" s="87"/>
      <c r="AN549" s="88"/>
      <c r="AO549" s="87"/>
      <c r="AP549" s="38"/>
      <c r="AQ549" s="38"/>
      <c r="AR549" s="38"/>
      <c r="AS549" s="38"/>
      <c r="AT549" s="38"/>
      <c r="AU549" s="38"/>
      <c r="AV549" s="38"/>
      <c r="AW549" s="38"/>
      <c r="AX549" s="38"/>
      <c r="AY549" s="38"/>
      <c r="AZ549" s="38"/>
      <c r="BA549" s="38"/>
      <c r="BB549" s="38"/>
      <c r="BC549" s="38"/>
      <c r="BD549" s="38"/>
      <c r="BE549" s="38"/>
      <c r="BF549" s="38"/>
      <c r="BG549" s="38"/>
      <c r="BH549" s="38"/>
      <c r="BI549" s="38"/>
    </row>
    <row r="550" spans="1:61" ht="15.75" customHeight="1">
      <c r="A550" s="33"/>
      <c r="B550" s="80"/>
      <c r="C550" s="87"/>
      <c r="D550" s="88"/>
      <c r="E550" s="87"/>
      <c r="F550" s="87"/>
      <c r="G550" s="88"/>
      <c r="H550" s="87"/>
      <c r="I550" s="87"/>
      <c r="J550" s="88"/>
      <c r="K550" s="87"/>
      <c r="L550" s="87"/>
      <c r="M550" s="88"/>
      <c r="N550" s="87"/>
      <c r="O550" s="87"/>
      <c r="P550" s="88"/>
      <c r="Q550" s="87"/>
      <c r="R550" s="87"/>
      <c r="S550" s="88"/>
      <c r="T550" s="87"/>
      <c r="U550" s="87"/>
      <c r="V550" s="88"/>
      <c r="W550" s="87"/>
      <c r="X550" s="87"/>
      <c r="Y550" s="88"/>
      <c r="Z550" s="87"/>
      <c r="AA550" s="87"/>
      <c r="AB550" s="88"/>
      <c r="AC550" s="87"/>
      <c r="AD550" s="87"/>
      <c r="AE550" s="88"/>
      <c r="AF550" s="87"/>
      <c r="AG550" s="87"/>
      <c r="AH550" s="88"/>
      <c r="AI550" s="87"/>
      <c r="AJ550" s="87"/>
      <c r="AK550" s="88"/>
      <c r="AL550" s="87"/>
      <c r="AM550" s="87"/>
      <c r="AN550" s="88"/>
      <c r="AO550" s="87"/>
      <c r="AP550" s="38"/>
      <c r="AQ550" s="38"/>
      <c r="AR550" s="38"/>
      <c r="AS550" s="38"/>
      <c r="AT550" s="38"/>
      <c r="AU550" s="38"/>
      <c r="AV550" s="38"/>
      <c r="AW550" s="38"/>
      <c r="AX550" s="38"/>
      <c r="AY550" s="38"/>
      <c r="AZ550" s="38"/>
      <c r="BA550" s="38"/>
      <c r="BB550" s="38"/>
      <c r="BC550" s="38"/>
      <c r="BD550" s="38"/>
      <c r="BE550" s="38"/>
      <c r="BF550" s="38"/>
      <c r="BG550" s="38"/>
      <c r="BH550" s="38"/>
      <c r="BI550" s="38"/>
    </row>
    <row r="551" spans="1:61" ht="15.75" customHeight="1">
      <c r="A551" s="33"/>
      <c r="B551" s="80"/>
      <c r="C551" s="87"/>
      <c r="D551" s="88"/>
      <c r="E551" s="87"/>
      <c r="F551" s="87"/>
      <c r="G551" s="88"/>
      <c r="H551" s="87"/>
      <c r="I551" s="87"/>
      <c r="J551" s="88"/>
      <c r="K551" s="87"/>
      <c r="L551" s="87"/>
      <c r="M551" s="88"/>
      <c r="N551" s="87"/>
      <c r="O551" s="87"/>
      <c r="P551" s="88"/>
      <c r="Q551" s="87"/>
      <c r="R551" s="87"/>
      <c r="S551" s="88"/>
      <c r="T551" s="87"/>
      <c r="U551" s="87"/>
      <c r="V551" s="88"/>
      <c r="W551" s="87"/>
      <c r="X551" s="87"/>
      <c r="Y551" s="88"/>
      <c r="Z551" s="87"/>
      <c r="AA551" s="87"/>
      <c r="AB551" s="88"/>
      <c r="AC551" s="87"/>
      <c r="AD551" s="87"/>
      <c r="AE551" s="88"/>
      <c r="AF551" s="87"/>
      <c r="AG551" s="87"/>
      <c r="AH551" s="88"/>
      <c r="AI551" s="87"/>
      <c r="AJ551" s="87"/>
      <c r="AK551" s="88"/>
      <c r="AL551" s="87"/>
      <c r="AM551" s="87"/>
      <c r="AN551" s="88"/>
      <c r="AO551" s="87"/>
      <c r="AP551" s="38"/>
      <c r="AQ551" s="38"/>
      <c r="AR551" s="38"/>
      <c r="AS551" s="38"/>
      <c r="AT551" s="38"/>
      <c r="AU551" s="38"/>
      <c r="AV551" s="38"/>
      <c r="AW551" s="38"/>
      <c r="AX551" s="38"/>
      <c r="AY551" s="38"/>
      <c r="AZ551" s="38"/>
      <c r="BA551" s="38"/>
      <c r="BB551" s="38"/>
      <c r="BC551" s="38"/>
      <c r="BD551" s="38"/>
      <c r="BE551" s="38"/>
      <c r="BF551" s="38"/>
      <c r="BG551" s="38"/>
      <c r="BH551" s="38"/>
      <c r="BI551" s="38"/>
    </row>
    <row r="552" spans="1:61" ht="15.75" customHeight="1">
      <c r="A552" s="33"/>
      <c r="B552" s="79"/>
      <c r="C552" s="89"/>
      <c r="D552" s="90"/>
      <c r="E552" s="89"/>
      <c r="F552" s="89"/>
      <c r="G552" s="90"/>
      <c r="H552" s="89"/>
      <c r="I552" s="89"/>
      <c r="J552" s="90"/>
      <c r="K552" s="89"/>
      <c r="L552" s="89"/>
      <c r="M552" s="90"/>
      <c r="N552" s="89"/>
      <c r="O552" s="89"/>
      <c r="P552" s="90"/>
      <c r="Q552" s="89"/>
      <c r="R552" s="89"/>
      <c r="S552" s="90"/>
      <c r="T552" s="89"/>
      <c r="U552" s="89"/>
      <c r="V552" s="90"/>
      <c r="W552" s="89"/>
      <c r="X552" s="89"/>
      <c r="Y552" s="90"/>
      <c r="Z552" s="89"/>
      <c r="AA552" s="89"/>
      <c r="AB552" s="90"/>
      <c r="AC552" s="89"/>
      <c r="AD552" s="89"/>
      <c r="AE552" s="90"/>
      <c r="AF552" s="89"/>
      <c r="AG552" s="89"/>
      <c r="AH552" s="90"/>
      <c r="AI552" s="89"/>
      <c r="AJ552" s="89"/>
      <c r="AK552" s="90"/>
      <c r="AL552" s="89"/>
      <c r="AM552" s="89"/>
      <c r="AN552" s="90"/>
      <c r="AO552" s="89"/>
      <c r="AP552" s="38"/>
      <c r="AQ552" s="38"/>
      <c r="AR552" s="38"/>
      <c r="AS552" s="38"/>
      <c r="AT552" s="38"/>
      <c r="AU552" s="38"/>
      <c r="AV552" s="38"/>
      <c r="AW552" s="38"/>
      <c r="AX552" s="38"/>
      <c r="AY552" s="38"/>
      <c r="AZ552" s="38"/>
      <c r="BA552" s="38"/>
      <c r="BB552" s="38"/>
      <c r="BC552" s="38"/>
      <c r="BD552" s="38"/>
      <c r="BE552" s="38"/>
      <c r="BF552" s="38"/>
      <c r="BG552" s="38"/>
      <c r="BH552" s="38"/>
      <c r="BI552" s="38"/>
    </row>
    <row r="553" spans="1:61" ht="15.75" customHeight="1">
      <c r="A553" s="33"/>
      <c r="B553" s="80"/>
      <c r="C553" s="80"/>
      <c r="D553" s="80"/>
      <c r="E553" s="80"/>
      <c r="F553" s="80"/>
      <c r="G553" s="80"/>
      <c r="H553" s="80"/>
      <c r="I553" s="80"/>
      <c r="J553" s="80"/>
      <c r="K553" s="80"/>
      <c r="L553" s="80"/>
      <c r="M553" s="80"/>
      <c r="N553" s="80"/>
      <c r="O553" s="80"/>
      <c r="P553" s="80"/>
      <c r="Q553" s="80"/>
      <c r="R553" s="80"/>
      <c r="S553" s="80"/>
      <c r="T553" s="80"/>
      <c r="U553" s="80"/>
      <c r="V553" s="80"/>
      <c r="W553" s="80"/>
      <c r="X553" s="80"/>
      <c r="Y553" s="80"/>
      <c r="Z553" s="80"/>
      <c r="AA553" s="80"/>
      <c r="AB553" s="80"/>
      <c r="AC553" s="80"/>
      <c r="AD553" s="80"/>
      <c r="AE553" s="80"/>
      <c r="AF553" s="80"/>
      <c r="AG553" s="80"/>
      <c r="AH553" s="80"/>
      <c r="AI553" s="80"/>
      <c r="AJ553" s="80"/>
      <c r="AK553" s="80"/>
      <c r="AL553" s="80"/>
      <c r="AM553" s="80"/>
      <c r="AN553" s="80"/>
      <c r="AO553" s="80"/>
      <c r="AP553" s="38"/>
      <c r="AQ553" s="38"/>
      <c r="AR553" s="38"/>
      <c r="AS553" s="38"/>
      <c r="AT553" s="38"/>
      <c r="AU553" s="38"/>
      <c r="AV553" s="38"/>
      <c r="AW553" s="38"/>
      <c r="AX553" s="38"/>
      <c r="AY553" s="38"/>
      <c r="AZ553" s="38"/>
      <c r="BA553" s="38"/>
      <c r="BB553" s="38"/>
      <c r="BC553" s="38"/>
      <c r="BD553" s="38"/>
      <c r="BE553" s="38"/>
      <c r="BF553" s="38"/>
      <c r="BG553" s="38"/>
      <c r="BH553" s="38"/>
      <c r="BI553" s="38"/>
    </row>
    <row r="554" spans="1:61" ht="15.75" customHeight="1">
      <c r="A554" s="33"/>
      <c r="B554" s="80"/>
      <c r="C554" s="87"/>
      <c r="D554" s="88"/>
      <c r="E554" s="87"/>
      <c r="F554" s="87"/>
      <c r="G554" s="88"/>
      <c r="H554" s="87"/>
      <c r="I554" s="87"/>
      <c r="J554" s="88"/>
      <c r="K554" s="87"/>
      <c r="L554" s="87"/>
      <c r="M554" s="88"/>
      <c r="N554" s="87"/>
      <c r="O554" s="87"/>
      <c r="P554" s="88"/>
      <c r="Q554" s="87"/>
      <c r="R554" s="87"/>
      <c r="S554" s="88"/>
      <c r="T554" s="87"/>
      <c r="U554" s="87"/>
      <c r="V554" s="88"/>
      <c r="W554" s="87"/>
      <c r="X554" s="87"/>
      <c r="Y554" s="88"/>
      <c r="Z554" s="87"/>
      <c r="AA554" s="87"/>
      <c r="AB554" s="88"/>
      <c r="AC554" s="87"/>
      <c r="AD554" s="87"/>
      <c r="AE554" s="88"/>
      <c r="AF554" s="87"/>
      <c r="AG554" s="87"/>
      <c r="AH554" s="88"/>
      <c r="AI554" s="87"/>
      <c r="AJ554" s="87"/>
      <c r="AK554" s="88"/>
      <c r="AL554" s="87"/>
      <c r="AM554" s="87"/>
      <c r="AN554" s="88"/>
      <c r="AO554" s="87"/>
      <c r="AP554" s="38"/>
      <c r="AQ554" s="38"/>
      <c r="AR554" s="38"/>
      <c r="AS554" s="38"/>
      <c r="AT554" s="38"/>
      <c r="AU554" s="38"/>
      <c r="AV554" s="38"/>
      <c r="AW554" s="38"/>
      <c r="AX554" s="38"/>
      <c r="AY554" s="38"/>
      <c r="AZ554" s="38"/>
      <c r="BA554" s="38"/>
      <c r="BB554" s="38"/>
      <c r="BC554" s="38"/>
      <c r="BD554" s="38"/>
      <c r="BE554" s="38"/>
      <c r="BF554" s="38"/>
      <c r="BG554" s="38"/>
      <c r="BH554" s="38"/>
      <c r="BI554" s="38"/>
    </row>
    <row r="555" spans="1:61" ht="15.75" customHeight="1">
      <c r="A555" s="33"/>
      <c r="B555" s="79"/>
      <c r="C555" s="87"/>
      <c r="D555" s="88"/>
      <c r="E555" s="87"/>
      <c r="F555" s="87"/>
      <c r="G555" s="88"/>
      <c r="H555" s="87"/>
      <c r="I555" s="87"/>
      <c r="J555" s="88"/>
      <c r="K555" s="87"/>
      <c r="L555" s="87"/>
      <c r="M555" s="88"/>
      <c r="N555" s="87"/>
      <c r="O555" s="87"/>
      <c r="P555" s="88"/>
      <c r="Q555" s="87"/>
      <c r="R555" s="87"/>
      <c r="S555" s="88"/>
      <c r="T555" s="87"/>
      <c r="U555" s="87"/>
      <c r="V555" s="88"/>
      <c r="W555" s="87"/>
      <c r="X555" s="87"/>
      <c r="Y555" s="88"/>
      <c r="Z555" s="87"/>
      <c r="AA555" s="87"/>
      <c r="AB555" s="88"/>
      <c r="AC555" s="87"/>
      <c r="AD555" s="87"/>
      <c r="AE555" s="88"/>
      <c r="AF555" s="87"/>
      <c r="AG555" s="87"/>
      <c r="AH555" s="88"/>
      <c r="AI555" s="87"/>
      <c r="AJ555" s="87"/>
      <c r="AK555" s="88"/>
      <c r="AL555" s="87"/>
      <c r="AM555" s="87"/>
      <c r="AN555" s="88"/>
      <c r="AO555" s="87"/>
      <c r="AP555" s="38"/>
      <c r="AQ555" s="38"/>
      <c r="AR555" s="38"/>
      <c r="AS555" s="38"/>
      <c r="AT555" s="38"/>
      <c r="AU555" s="38"/>
      <c r="AV555" s="38"/>
      <c r="AW555" s="38"/>
      <c r="AX555" s="38"/>
      <c r="AY555" s="38"/>
      <c r="AZ555" s="38"/>
      <c r="BA555" s="38"/>
      <c r="BB555" s="38"/>
      <c r="BC555" s="38"/>
      <c r="BD555" s="38"/>
      <c r="BE555" s="38"/>
      <c r="BF555" s="38"/>
      <c r="BG555" s="38"/>
      <c r="BH555" s="38"/>
      <c r="BI555" s="38"/>
    </row>
    <row r="556" spans="1:61" ht="15.75" customHeight="1">
      <c r="A556" s="33"/>
      <c r="B556" s="80"/>
      <c r="C556" s="87"/>
      <c r="D556" s="88"/>
      <c r="E556" s="87"/>
      <c r="F556" s="87"/>
      <c r="G556" s="88"/>
      <c r="H556" s="87"/>
      <c r="I556" s="87"/>
      <c r="J556" s="88"/>
      <c r="K556" s="87"/>
      <c r="L556" s="87"/>
      <c r="M556" s="88"/>
      <c r="N556" s="87"/>
      <c r="O556" s="87"/>
      <c r="P556" s="88"/>
      <c r="Q556" s="87"/>
      <c r="R556" s="87"/>
      <c r="S556" s="88"/>
      <c r="T556" s="87"/>
      <c r="U556" s="87"/>
      <c r="V556" s="88"/>
      <c r="W556" s="87"/>
      <c r="X556" s="87"/>
      <c r="Y556" s="88"/>
      <c r="Z556" s="87"/>
      <c r="AA556" s="87"/>
      <c r="AB556" s="88"/>
      <c r="AC556" s="87"/>
      <c r="AD556" s="87"/>
      <c r="AE556" s="88"/>
      <c r="AF556" s="87"/>
      <c r="AG556" s="87"/>
      <c r="AH556" s="88"/>
      <c r="AI556" s="87"/>
      <c r="AJ556" s="87"/>
      <c r="AK556" s="88"/>
      <c r="AL556" s="87"/>
      <c r="AM556" s="87"/>
      <c r="AN556" s="88"/>
      <c r="AO556" s="87"/>
      <c r="AP556" s="38"/>
      <c r="AQ556" s="38"/>
      <c r="AR556" s="38"/>
      <c r="AS556" s="38"/>
      <c r="AT556" s="38"/>
      <c r="AU556" s="38"/>
      <c r="AV556" s="38"/>
      <c r="AW556" s="38"/>
      <c r="AX556" s="38"/>
      <c r="AY556" s="38"/>
      <c r="AZ556" s="38"/>
      <c r="BA556" s="38"/>
      <c r="BB556" s="38"/>
      <c r="BC556" s="38"/>
      <c r="BD556" s="38"/>
      <c r="BE556" s="38"/>
      <c r="BF556" s="38"/>
      <c r="BG556" s="38"/>
      <c r="BH556" s="38"/>
      <c r="BI556" s="38"/>
    </row>
    <row r="557" spans="1:61" ht="15.75" customHeight="1">
      <c r="A557" s="33"/>
      <c r="B557" s="80"/>
      <c r="C557" s="80"/>
      <c r="D557" s="80"/>
      <c r="E557" s="80"/>
      <c r="F557" s="80"/>
      <c r="G557" s="80"/>
      <c r="H557" s="80"/>
      <c r="I557" s="80"/>
      <c r="J557" s="80"/>
      <c r="K557" s="80"/>
      <c r="L557" s="80"/>
      <c r="M557" s="80"/>
      <c r="N557" s="80"/>
      <c r="O557" s="80"/>
      <c r="P557" s="80"/>
      <c r="Q557" s="80"/>
      <c r="R557" s="80"/>
      <c r="S557" s="80"/>
      <c r="T557" s="80"/>
      <c r="U557" s="80"/>
      <c r="V557" s="80"/>
      <c r="W557" s="80"/>
      <c r="X557" s="80"/>
      <c r="Y557" s="80"/>
      <c r="Z557" s="80"/>
      <c r="AA557" s="80"/>
      <c r="AB557" s="80"/>
      <c r="AC557" s="80"/>
      <c r="AD557" s="80"/>
      <c r="AE557" s="80"/>
      <c r="AF557" s="80"/>
      <c r="AG557" s="80"/>
      <c r="AH557" s="80"/>
      <c r="AI557" s="80"/>
      <c r="AJ557" s="80"/>
      <c r="AK557" s="80"/>
      <c r="AL557" s="80"/>
      <c r="AM557" s="80"/>
      <c r="AN557" s="80"/>
      <c r="AO557" s="80"/>
      <c r="AP557" s="38"/>
      <c r="AQ557" s="38"/>
      <c r="AR557" s="38"/>
      <c r="AS557" s="38"/>
      <c r="AT557" s="38"/>
      <c r="AU557" s="38"/>
      <c r="AV557" s="38"/>
      <c r="AW557" s="38"/>
      <c r="AX557" s="38"/>
      <c r="AY557" s="38"/>
      <c r="AZ557" s="38"/>
      <c r="BA557" s="38"/>
      <c r="BB557" s="38"/>
      <c r="BC557" s="38"/>
      <c r="BD557" s="38"/>
      <c r="BE557" s="38"/>
      <c r="BF557" s="38"/>
      <c r="BG557" s="38"/>
      <c r="BH557" s="38"/>
      <c r="BI557" s="38"/>
    </row>
    <row r="558" spans="1:61" ht="15.75" customHeight="1">
      <c r="A558" s="33"/>
      <c r="B558" s="80"/>
      <c r="C558" s="80"/>
      <c r="D558" s="80"/>
      <c r="E558" s="80"/>
      <c r="F558" s="80"/>
      <c r="G558" s="80"/>
      <c r="H558" s="80"/>
      <c r="I558" s="80"/>
      <c r="J558" s="80"/>
      <c r="K558" s="80"/>
      <c r="L558" s="80"/>
      <c r="M558" s="80"/>
      <c r="N558" s="80"/>
      <c r="O558" s="80"/>
      <c r="P558" s="80"/>
      <c r="Q558" s="80"/>
      <c r="R558" s="80"/>
      <c r="S558" s="80"/>
      <c r="T558" s="80"/>
      <c r="U558" s="80"/>
      <c r="V558" s="80"/>
      <c r="W558" s="80"/>
      <c r="X558" s="80"/>
      <c r="Y558" s="80"/>
      <c r="Z558" s="80"/>
      <c r="AA558" s="80"/>
      <c r="AB558" s="80"/>
      <c r="AC558" s="80"/>
      <c r="AD558" s="80"/>
      <c r="AE558" s="80"/>
      <c r="AF558" s="80"/>
      <c r="AG558" s="80"/>
      <c r="AH558" s="80"/>
      <c r="AI558" s="80"/>
      <c r="AJ558" s="80"/>
      <c r="AK558" s="80"/>
      <c r="AL558" s="80"/>
      <c r="AM558" s="80"/>
      <c r="AN558" s="80"/>
      <c r="AO558" s="80"/>
      <c r="AP558" s="38"/>
      <c r="AQ558" s="38"/>
      <c r="AR558" s="38"/>
      <c r="AS558" s="38"/>
      <c r="AT558" s="38"/>
      <c r="AU558" s="38"/>
      <c r="AV558" s="38"/>
      <c r="AW558" s="38"/>
      <c r="AX558" s="38"/>
      <c r="AY558" s="38"/>
      <c r="AZ558" s="38"/>
      <c r="BA558" s="38"/>
      <c r="BB558" s="38"/>
      <c r="BC558" s="38"/>
      <c r="BD558" s="38"/>
      <c r="BE558" s="38"/>
      <c r="BF558" s="38"/>
      <c r="BG558" s="38"/>
      <c r="BH558" s="38"/>
      <c r="BI558" s="38"/>
    </row>
    <row r="559" spans="1:61" ht="15.75" customHeight="1">
      <c r="A559" s="33"/>
      <c r="B559" s="80"/>
      <c r="C559" s="80"/>
      <c r="D559" s="80"/>
      <c r="E559" s="80"/>
      <c r="F559" s="80"/>
      <c r="G559" s="80"/>
      <c r="H559" s="80"/>
      <c r="I559" s="80"/>
      <c r="J559" s="80"/>
      <c r="K559" s="80"/>
      <c r="L559" s="80"/>
      <c r="M559" s="80"/>
      <c r="N559" s="80"/>
      <c r="O559" s="80"/>
      <c r="P559" s="80"/>
      <c r="Q559" s="80"/>
      <c r="R559" s="80"/>
      <c r="S559" s="80"/>
      <c r="T559" s="80"/>
      <c r="U559" s="80"/>
      <c r="V559" s="80"/>
      <c r="W559" s="80"/>
      <c r="X559" s="80"/>
      <c r="Y559" s="80"/>
      <c r="Z559" s="80"/>
      <c r="AA559" s="80"/>
      <c r="AB559" s="80"/>
      <c r="AC559" s="80"/>
      <c r="AD559" s="80"/>
      <c r="AE559" s="80"/>
      <c r="AF559" s="80"/>
      <c r="AG559" s="80"/>
      <c r="AH559" s="80"/>
      <c r="AI559" s="80"/>
      <c r="AJ559" s="80"/>
      <c r="AK559" s="80"/>
      <c r="AL559" s="80"/>
      <c r="AM559" s="80"/>
      <c r="AN559" s="80"/>
      <c r="AO559" s="80"/>
      <c r="AP559" s="38"/>
      <c r="AQ559" s="38"/>
      <c r="AR559" s="38"/>
      <c r="AS559" s="38"/>
      <c r="AT559" s="38"/>
      <c r="AU559" s="38"/>
      <c r="AV559" s="38"/>
      <c r="AW559" s="38"/>
      <c r="AX559" s="38"/>
      <c r="AY559" s="38"/>
      <c r="AZ559" s="38"/>
      <c r="BA559" s="38"/>
      <c r="BB559" s="38"/>
      <c r="BC559" s="38"/>
      <c r="BD559" s="38"/>
      <c r="BE559" s="38"/>
      <c r="BF559" s="38"/>
      <c r="BG559" s="38"/>
      <c r="BH559" s="38"/>
      <c r="BI559" s="38"/>
    </row>
    <row r="560" spans="1:61" ht="15.75" customHeight="1">
      <c r="A560" s="33"/>
      <c r="B560" s="80"/>
      <c r="C560" s="80"/>
      <c r="D560" s="80"/>
      <c r="E560" s="80"/>
      <c r="F560" s="80"/>
      <c r="G560" s="80"/>
      <c r="H560" s="80"/>
      <c r="I560" s="80"/>
      <c r="J560" s="80"/>
      <c r="K560" s="80"/>
      <c r="L560" s="80"/>
      <c r="M560" s="80"/>
      <c r="N560" s="80"/>
      <c r="O560" s="80"/>
      <c r="P560" s="80"/>
      <c r="Q560" s="80"/>
      <c r="R560" s="80"/>
      <c r="S560" s="80"/>
      <c r="T560" s="80"/>
      <c r="U560" s="80"/>
      <c r="V560" s="80"/>
      <c r="W560" s="80"/>
      <c r="X560" s="80"/>
      <c r="Y560" s="80"/>
      <c r="Z560" s="80"/>
      <c r="AA560" s="80"/>
      <c r="AB560" s="80"/>
      <c r="AC560" s="80"/>
      <c r="AD560" s="80"/>
      <c r="AE560" s="80"/>
      <c r="AF560" s="80"/>
      <c r="AG560" s="80"/>
      <c r="AH560" s="80"/>
      <c r="AI560" s="80"/>
      <c r="AJ560" s="80"/>
      <c r="AK560" s="80"/>
      <c r="AL560" s="80"/>
      <c r="AM560" s="80"/>
      <c r="AN560" s="80"/>
      <c r="AO560" s="80"/>
      <c r="AP560" s="38"/>
      <c r="AQ560" s="38"/>
      <c r="AR560" s="38"/>
      <c r="AS560" s="38"/>
      <c r="AT560" s="38"/>
      <c r="AU560" s="38"/>
      <c r="AV560" s="38"/>
      <c r="AW560" s="38"/>
      <c r="AX560" s="38"/>
      <c r="AY560" s="38"/>
      <c r="AZ560" s="38"/>
      <c r="BA560" s="38"/>
      <c r="BB560" s="38"/>
      <c r="BC560" s="38"/>
      <c r="BD560" s="38"/>
      <c r="BE560" s="38"/>
      <c r="BF560" s="38"/>
      <c r="BG560" s="38"/>
      <c r="BH560" s="38"/>
      <c r="BI560" s="38"/>
    </row>
    <row r="561" spans="1:61" ht="15.75" customHeight="1">
      <c r="A561" s="33"/>
      <c r="B561" s="80"/>
      <c r="C561" s="80"/>
      <c r="D561" s="80"/>
      <c r="E561" s="80"/>
      <c r="F561" s="80"/>
      <c r="G561" s="80"/>
      <c r="H561" s="80"/>
      <c r="I561" s="80"/>
      <c r="J561" s="80"/>
      <c r="K561" s="80"/>
      <c r="L561" s="80"/>
      <c r="M561" s="80"/>
      <c r="N561" s="80"/>
      <c r="O561" s="80"/>
      <c r="P561" s="80"/>
      <c r="Q561" s="80"/>
      <c r="R561" s="80"/>
      <c r="S561" s="80"/>
      <c r="T561" s="80"/>
      <c r="U561" s="80"/>
      <c r="V561" s="80"/>
      <c r="W561" s="80"/>
      <c r="X561" s="80"/>
      <c r="Y561" s="80"/>
      <c r="Z561" s="80"/>
      <c r="AA561" s="80"/>
      <c r="AB561" s="80"/>
      <c r="AC561" s="80"/>
      <c r="AD561" s="80"/>
      <c r="AE561" s="80"/>
      <c r="AF561" s="80"/>
      <c r="AG561" s="80"/>
      <c r="AH561" s="80"/>
      <c r="AI561" s="80"/>
      <c r="AJ561" s="80"/>
      <c r="AK561" s="80"/>
      <c r="AL561" s="80"/>
      <c r="AM561" s="80"/>
      <c r="AN561" s="80"/>
      <c r="AO561" s="80"/>
      <c r="AP561" s="38"/>
      <c r="AQ561" s="38"/>
      <c r="AR561" s="38"/>
      <c r="AS561" s="38"/>
      <c r="AT561" s="38"/>
      <c r="AU561" s="38"/>
      <c r="AV561" s="38"/>
      <c r="AW561" s="38"/>
      <c r="AX561" s="38"/>
      <c r="AY561" s="38"/>
      <c r="AZ561" s="38"/>
      <c r="BA561" s="38"/>
      <c r="BB561" s="38"/>
      <c r="BC561" s="38"/>
      <c r="BD561" s="38"/>
      <c r="BE561" s="38"/>
      <c r="BF561" s="38"/>
      <c r="BG561" s="38"/>
      <c r="BH561" s="38"/>
      <c r="BI561" s="38"/>
    </row>
    <row r="562" spans="1:61" ht="15.75" customHeight="1">
      <c r="A562" s="33"/>
      <c r="B562" s="80"/>
      <c r="C562" s="80"/>
      <c r="D562" s="80"/>
      <c r="E562" s="80"/>
      <c r="F562" s="80"/>
      <c r="G562" s="80"/>
      <c r="H562" s="80"/>
      <c r="I562" s="80"/>
      <c r="J562" s="80"/>
      <c r="K562" s="80"/>
      <c r="L562" s="80"/>
      <c r="M562" s="80"/>
      <c r="N562" s="80"/>
      <c r="O562" s="80"/>
      <c r="P562" s="80"/>
      <c r="Q562" s="80"/>
      <c r="R562" s="80"/>
      <c r="S562" s="80"/>
      <c r="T562" s="80"/>
      <c r="U562" s="80"/>
      <c r="V562" s="80"/>
      <c r="W562" s="80"/>
      <c r="X562" s="80"/>
      <c r="Y562" s="80"/>
      <c r="Z562" s="80"/>
      <c r="AA562" s="80"/>
      <c r="AB562" s="80"/>
      <c r="AC562" s="80"/>
      <c r="AD562" s="80"/>
      <c r="AE562" s="80"/>
      <c r="AF562" s="80"/>
      <c r="AG562" s="80"/>
      <c r="AH562" s="80"/>
      <c r="AI562" s="80"/>
      <c r="AJ562" s="80"/>
      <c r="AK562" s="80"/>
      <c r="AL562" s="80"/>
      <c r="AM562" s="80"/>
      <c r="AN562" s="80"/>
      <c r="AO562" s="80"/>
      <c r="AP562" s="38"/>
      <c r="AQ562" s="38"/>
      <c r="AR562" s="38"/>
      <c r="AS562" s="38"/>
      <c r="AT562" s="38"/>
      <c r="AU562" s="38"/>
      <c r="AV562" s="38"/>
      <c r="AW562" s="38"/>
      <c r="AX562" s="38"/>
      <c r="AY562" s="38"/>
      <c r="AZ562" s="38"/>
      <c r="BA562" s="38"/>
      <c r="BB562" s="38"/>
      <c r="BC562" s="38"/>
      <c r="BD562" s="38"/>
      <c r="BE562" s="38"/>
      <c r="BF562" s="38"/>
      <c r="BG562" s="38"/>
      <c r="BH562" s="38"/>
      <c r="BI562" s="38"/>
    </row>
    <row r="563" spans="1:61" ht="15.75" customHeight="1">
      <c r="A563" s="33"/>
      <c r="B563" s="80"/>
      <c r="C563" s="80"/>
      <c r="D563" s="80"/>
      <c r="E563" s="80"/>
      <c r="F563" s="80"/>
      <c r="G563" s="80"/>
      <c r="H563" s="80"/>
      <c r="I563" s="80"/>
      <c r="J563" s="80"/>
      <c r="K563" s="80"/>
      <c r="L563" s="80"/>
      <c r="M563" s="80"/>
      <c r="N563" s="80"/>
      <c r="O563" s="80"/>
      <c r="P563" s="80"/>
      <c r="Q563" s="80"/>
      <c r="R563" s="80"/>
      <c r="S563" s="80"/>
      <c r="T563" s="80"/>
      <c r="U563" s="80"/>
      <c r="V563" s="80"/>
      <c r="W563" s="80"/>
      <c r="X563" s="80"/>
      <c r="Y563" s="80"/>
      <c r="Z563" s="80"/>
      <c r="AA563" s="80"/>
      <c r="AB563" s="80"/>
      <c r="AC563" s="80"/>
      <c r="AD563" s="80"/>
      <c r="AE563" s="80"/>
      <c r="AF563" s="80"/>
      <c r="AG563" s="80"/>
      <c r="AH563" s="80"/>
      <c r="AI563" s="80"/>
      <c r="AJ563" s="80"/>
      <c r="AK563" s="80"/>
      <c r="AL563" s="80"/>
      <c r="AM563" s="80"/>
      <c r="AN563" s="80"/>
      <c r="AO563" s="80"/>
      <c r="AP563" s="38"/>
      <c r="AQ563" s="38"/>
      <c r="AR563" s="38"/>
      <c r="AS563" s="38"/>
      <c r="AT563" s="38"/>
      <c r="AU563" s="38"/>
      <c r="AV563" s="38"/>
      <c r="AW563" s="38"/>
      <c r="AX563" s="38"/>
      <c r="AY563" s="38"/>
      <c r="AZ563" s="38"/>
      <c r="BA563" s="38"/>
      <c r="BB563" s="38"/>
      <c r="BC563" s="38"/>
      <c r="BD563" s="38"/>
      <c r="BE563" s="38"/>
      <c r="BF563" s="38"/>
      <c r="BG563" s="38"/>
      <c r="BH563" s="38"/>
      <c r="BI563" s="38"/>
    </row>
    <row r="564" spans="1:61" ht="15.75" customHeight="1">
      <c r="A564" s="33"/>
      <c r="B564" s="80"/>
      <c r="C564" s="80"/>
      <c r="D564" s="80"/>
      <c r="E564" s="80"/>
      <c r="F564" s="80"/>
      <c r="G564" s="80"/>
      <c r="H564" s="80"/>
      <c r="I564" s="80"/>
      <c r="J564" s="80"/>
      <c r="K564" s="80"/>
      <c r="L564" s="80"/>
      <c r="M564" s="80"/>
      <c r="N564" s="80"/>
      <c r="O564" s="80"/>
      <c r="P564" s="80"/>
      <c r="Q564" s="80"/>
      <c r="R564" s="80"/>
      <c r="S564" s="80"/>
      <c r="T564" s="80"/>
      <c r="U564" s="80"/>
      <c r="V564" s="80"/>
      <c r="W564" s="80"/>
      <c r="X564" s="80"/>
      <c r="Y564" s="80"/>
      <c r="Z564" s="80"/>
      <c r="AA564" s="80"/>
      <c r="AB564" s="80"/>
      <c r="AC564" s="80"/>
      <c r="AD564" s="80"/>
      <c r="AE564" s="80"/>
      <c r="AF564" s="80"/>
      <c r="AG564" s="80"/>
      <c r="AH564" s="80"/>
      <c r="AI564" s="80"/>
      <c r="AJ564" s="80"/>
      <c r="AK564" s="80"/>
      <c r="AL564" s="80"/>
      <c r="AM564" s="80"/>
      <c r="AN564" s="80"/>
      <c r="AO564" s="80"/>
      <c r="AP564" s="38"/>
      <c r="AQ564" s="38"/>
      <c r="AR564" s="38"/>
      <c r="AS564" s="38"/>
      <c r="AT564" s="38"/>
      <c r="AU564" s="38"/>
      <c r="AV564" s="38"/>
      <c r="AW564" s="38"/>
      <c r="AX564" s="38"/>
      <c r="AY564" s="38"/>
      <c r="AZ564" s="38"/>
      <c r="BA564" s="38"/>
      <c r="BB564" s="38"/>
      <c r="BC564" s="38"/>
      <c r="BD564" s="38"/>
      <c r="BE564" s="38"/>
      <c r="BF564" s="38"/>
      <c r="BG564" s="38"/>
      <c r="BH564" s="38"/>
      <c r="BI564" s="38"/>
    </row>
    <row r="565" spans="1:61" ht="15.75" customHeight="1">
      <c r="A565" s="33"/>
      <c r="B565" s="79"/>
      <c r="C565" s="80"/>
      <c r="D565" s="80"/>
      <c r="E565" s="80"/>
      <c r="F565" s="80"/>
      <c r="G565" s="80"/>
      <c r="H565" s="80"/>
      <c r="I565" s="80"/>
      <c r="J565" s="80"/>
      <c r="K565" s="80"/>
      <c r="L565" s="80"/>
      <c r="M565" s="80"/>
      <c r="N565" s="80"/>
      <c r="O565" s="80"/>
      <c r="P565" s="80"/>
      <c r="Q565" s="80"/>
      <c r="R565" s="80"/>
      <c r="S565" s="80"/>
      <c r="T565" s="80"/>
      <c r="U565" s="80"/>
      <c r="V565" s="80"/>
      <c r="W565" s="80"/>
      <c r="X565" s="80"/>
      <c r="Y565" s="80"/>
      <c r="Z565" s="80"/>
      <c r="AA565" s="80"/>
      <c r="AB565" s="80"/>
      <c r="AC565" s="80"/>
      <c r="AD565" s="80"/>
      <c r="AE565" s="80"/>
      <c r="AF565" s="80"/>
      <c r="AG565" s="80"/>
      <c r="AH565" s="80"/>
      <c r="AI565" s="80"/>
      <c r="AJ565" s="80"/>
      <c r="AK565" s="80"/>
      <c r="AL565" s="80"/>
      <c r="AM565" s="80"/>
      <c r="AN565" s="80"/>
      <c r="AO565" s="80"/>
      <c r="AP565" s="38"/>
      <c r="AQ565" s="38"/>
      <c r="AR565" s="38"/>
      <c r="AS565" s="38"/>
      <c r="AT565" s="38"/>
      <c r="AU565" s="38"/>
      <c r="AV565" s="38"/>
      <c r="AW565" s="38"/>
      <c r="AX565" s="38"/>
      <c r="AY565" s="38"/>
      <c r="AZ565" s="38"/>
      <c r="BA565" s="38"/>
      <c r="BB565" s="38"/>
      <c r="BC565" s="38"/>
      <c r="BD565" s="38"/>
      <c r="BE565" s="38"/>
      <c r="BF565" s="38"/>
      <c r="BG565" s="38"/>
      <c r="BH565" s="38"/>
      <c r="BI565" s="38"/>
    </row>
    <row r="566" spans="1:61" ht="15.75" customHeight="1">
      <c r="A566" s="33"/>
      <c r="B566" s="80"/>
      <c r="C566" s="80"/>
      <c r="D566" s="80"/>
      <c r="E566" s="80"/>
      <c r="F566" s="80"/>
      <c r="G566" s="80"/>
      <c r="H566" s="80"/>
      <c r="I566" s="80"/>
      <c r="J566" s="80"/>
      <c r="K566" s="80"/>
      <c r="L566" s="80"/>
      <c r="M566" s="80"/>
      <c r="N566" s="80"/>
      <c r="O566" s="80"/>
      <c r="P566" s="80"/>
      <c r="Q566" s="80"/>
      <c r="R566" s="80"/>
      <c r="S566" s="80"/>
      <c r="T566" s="80"/>
      <c r="U566" s="80"/>
      <c r="V566" s="80"/>
      <c r="W566" s="80"/>
      <c r="X566" s="80"/>
      <c r="Y566" s="80"/>
      <c r="Z566" s="80"/>
      <c r="AA566" s="80"/>
      <c r="AB566" s="80"/>
      <c r="AC566" s="80"/>
      <c r="AD566" s="80"/>
      <c r="AE566" s="80"/>
      <c r="AF566" s="80"/>
      <c r="AG566" s="80"/>
      <c r="AH566" s="80"/>
      <c r="AI566" s="80"/>
      <c r="AJ566" s="80"/>
      <c r="AK566" s="80"/>
      <c r="AL566" s="80"/>
      <c r="AM566" s="80"/>
      <c r="AN566" s="80"/>
      <c r="AO566" s="80"/>
      <c r="AP566" s="38"/>
      <c r="AQ566" s="38"/>
      <c r="AR566" s="38"/>
      <c r="AS566" s="38"/>
      <c r="AT566" s="38"/>
      <c r="AU566" s="38"/>
      <c r="AV566" s="38"/>
      <c r="AW566" s="38"/>
      <c r="AX566" s="38"/>
      <c r="AY566" s="38"/>
      <c r="AZ566" s="38"/>
      <c r="BA566" s="38"/>
      <c r="BB566" s="38"/>
      <c r="BC566" s="38"/>
      <c r="BD566" s="38"/>
      <c r="BE566" s="38"/>
      <c r="BF566" s="38"/>
      <c r="BG566" s="38"/>
      <c r="BH566" s="38"/>
      <c r="BI566" s="38"/>
    </row>
    <row r="567" spans="1:61" ht="15.75" customHeight="1">
      <c r="A567" s="33"/>
      <c r="B567" s="80"/>
      <c r="C567" s="80"/>
      <c r="D567" s="80"/>
      <c r="E567" s="80"/>
      <c r="F567" s="80"/>
      <c r="G567" s="80"/>
      <c r="H567" s="80"/>
      <c r="I567" s="80"/>
      <c r="J567" s="80"/>
      <c r="K567" s="80"/>
      <c r="L567" s="80"/>
      <c r="M567" s="80"/>
      <c r="N567" s="80"/>
      <c r="O567" s="80"/>
      <c r="P567" s="80"/>
      <c r="Q567" s="80"/>
      <c r="R567" s="80"/>
      <c r="S567" s="80"/>
      <c r="T567" s="80"/>
      <c r="U567" s="80"/>
      <c r="V567" s="80"/>
      <c r="W567" s="80"/>
      <c r="X567" s="80"/>
      <c r="Y567" s="80"/>
      <c r="Z567" s="80"/>
      <c r="AA567" s="80"/>
      <c r="AB567" s="80"/>
      <c r="AC567" s="80"/>
      <c r="AD567" s="80"/>
      <c r="AE567" s="80"/>
      <c r="AF567" s="80"/>
      <c r="AG567" s="80"/>
      <c r="AH567" s="80"/>
      <c r="AI567" s="80"/>
      <c r="AJ567" s="80"/>
      <c r="AK567" s="80"/>
      <c r="AL567" s="80"/>
      <c r="AM567" s="80"/>
      <c r="AN567" s="80"/>
      <c r="AO567" s="80"/>
      <c r="AP567" s="38"/>
      <c r="AQ567" s="38"/>
      <c r="AR567" s="38"/>
      <c r="AS567" s="38"/>
      <c r="AT567" s="38"/>
      <c r="AU567" s="38"/>
      <c r="AV567" s="38"/>
      <c r="AW567" s="38"/>
      <c r="AX567" s="38"/>
      <c r="AY567" s="38"/>
      <c r="AZ567" s="38"/>
      <c r="BA567" s="38"/>
      <c r="BB567" s="38"/>
      <c r="BC567" s="38"/>
      <c r="BD567" s="38"/>
      <c r="BE567" s="38"/>
      <c r="BF567" s="38"/>
      <c r="BG567" s="38"/>
      <c r="BH567" s="38"/>
      <c r="BI567" s="38"/>
    </row>
    <row r="568" spans="1:61" ht="15.75" customHeight="1">
      <c r="A568" s="33"/>
      <c r="B568" s="80"/>
      <c r="C568" s="80"/>
      <c r="D568" s="80"/>
      <c r="E568" s="80"/>
      <c r="F568" s="80"/>
      <c r="G568" s="80"/>
      <c r="H568" s="80"/>
      <c r="I568" s="80"/>
      <c r="J568" s="80"/>
      <c r="K568" s="80"/>
      <c r="L568" s="80"/>
      <c r="M568" s="80"/>
      <c r="N568" s="80"/>
      <c r="O568" s="80"/>
      <c r="P568" s="80"/>
      <c r="Q568" s="80"/>
      <c r="R568" s="80"/>
      <c r="S568" s="80"/>
      <c r="T568" s="80"/>
      <c r="U568" s="80"/>
      <c r="V568" s="80"/>
      <c r="W568" s="80"/>
      <c r="X568" s="80"/>
      <c r="Y568" s="80"/>
      <c r="Z568" s="80"/>
      <c r="AA568" s="80"/>
      <c r="AB568" s="80"/>
      <c r="AC568" s="80"/>
      <c r="AD568" s="80"/>
      <c r="AE568" s="80"/>
      <c r="AF568" s="80"/>
      <c r="AG568" s="80"/>
      <c r="AH568" s="80"/>
      <c r="AI568" s="80"/>
      <c r="AJ568" s="80"/>
      <c r="AK568" s="80"/>
      <c r="AL568" s="80"/>
      <c r="AM568" s="80"/>
      <c r="AN568" s="80"/>
      <c r="AO568" s="80"/>
      <c r="AP568" s="38"/>
      <c r="AQ568" s="38"/>
      <c r="AR568" s="38"/>
      <c r="AS568" s="38"/>
      <c r="AT568" s="38"/>
      <c r="AU568" s="38"/>
      <c r="AV568" s="38"/>
      <c r="AW568" s="38"/>
      <c r="AX568" s="38"/>
      <c r="AY568" s="38"/>
      <c r="AZ568" s="38"/>
      <c r="BA568" s="38"/>
      <c r="BB568" s="38"/>
      <c r="BC568" s="38"/>
      <c r="BD568" s="38"/>
      <c r="BE568" s="38"/>
      <c r="BF568" s="38"/>
      <c r="BG568" s="38"/>
      <c r="BH568" s="38"/>
      <c r="BI568" s="38"/>
    </row>
    <row r="569" spans="1:61" ht="15.75" customHeight="1">
      <c r="A569" s="33"/>
      <c r="B569" s="79"/>
      <c r="C569" s="80"/>
      <c r="D569" s="80"/>
      <c r="E569" s="80"/>
      <c r="F569" s="80"/>
      <c r="G569" s="80"/>
      <c r="H569" s="80"/>
      <c r="I569" s="80"/>
      <c r="J569" s="80"/>
      <c r="K569" s="80"/>
      <c r="L569" s="80"/>
      <c r="M569" s="80"/>
      <c r="N569" s="80"/>
      <c r="O569" s="80"/>
      <c r="P569" s="80"/>
      <c r="Q569" s="80"/>
      <c r="R569" s="80"/>
      <c r="S569" s="80"/>
      <c r="T569" s="80"/>
      <c r="U569" s="80"/>
      <c r="V569" s="80"/>
      <c r="W569" s="80"/>
      <c r="X569" s="80"/>
      <c r="Y569" s="80"/>
      <c r="Z569" s="80"/>
      <c r="AA569" s="80"/>
      <c r="AB569" s="80"/>
      <c r="AC569" s="80"/>
      <c r="AD569" s="80"/>
      <c r="AE569" s="80"/>
      <c r="AF569" s="80"/>
      <c r="AG569" s="80"/>
      <c r="AH569" s="80"/>
      <c r="AI569" s="80"/>
      <c r="AJ569" s="80"/>
      <c r="AK569" s="80"/>
      <c r="AL569" s="80"/>
      <c r="AM569" s="80"/>
      <c r="AN569" s="80"/>
      <c r="AO569" s="80"/>
      <c r="AP569" s="38"/>
      <c r="AQ569" s="38"/>
      <c r="AR569" s="38"/>
      <c r="AS569" s="38"/>
      <c r="AT569" s="38"/>
      <c r="AU569" s="38"/>
      <c r="AV569" s="38"/>
      <c r="AW569" s="38"/>
      <c r="AX569" s="38"/>
      <c r="AY569" s="38"/>
      <c r="AZ569" s="38"/>
      <c r="BA569" s="38"/>
      <c r="BB569" s="38"/>
      <c r="BC569" s="38"/>
      <c r="BD569" s="38"/>
      <c r="BE569" s="38"/>
      <c r="BF569" s="38"/>
      <c r="BG569" s="38"/>
      <c r="BH569" s="38"/>
      <c r="BI569" s="38"/>
    </row>
    <row r="570" spans="1:61" ht="15.75" customHeight="1">
      <c r="A570" s="33"/>
      <c r="B570" s="80"/>
      <c r="C570" s="80"/>
      <c r="D570" s="80"/>
      <c r="E570" s="80"/>
      <c r="F570" s="80"/>
      <c r="G570" s="80"/>
      <c r="H570" s="80"/>
      <c r="I570" s="80"/>
      <c r="J570" s="80"/>
      <c r="K570" s="80"/>
      <c r="L570" s="80"/>
      <c r="M570" s="80"/>
      <c r="N570" s="80"/>
      <c r="O570" s="80"/>
      <c r="P570" s="80"/>
      <c r="Q570" s="80"/>
      <c r="R570" s="80"/>
      <c r="S570" s="80"/>
      <c r="T570" s="80"/>
      <c r="U570" s="80"/>
      <c r="V570" s="80"/>
      <c r="W570" s="80"/>
      <c r="X570" s="80"/>
      <c r="Y570" s="80"/>
      <c r="Z570" s="80"/>
      <c r="AA570" s="80"/>
      <c r="AB570" s="80"/>
      <c r="AC570" s="80"/>
      <c r="AD570" s="80"/>
      <c r="AE570" s="80"/>
      <c r="AF570" s="80"/>
      <c r="AG570" s="80"/>
      <c r="AH570" s="80"/>
      <c r="AI570" s="80"/>
      <c r="AJ570" s="80"/>
      <c r="AK570" s="80"/>
      <c r="AL570" s="80"/>
      <c r="AM570" s="80"/>
      <c r="AN570" s="80"/>
      <c r="AO570" s="80"/>
      <c r="AP570" s="38"/>
      <c r="AQ570" s="38"/>
      <c r="AR570" s="38"/>
      <c r="AS570" s="38"/>
      <c r="AT570" s="38"/>
      <c r="AU570" s="38"/>
      <c r="AV570" s="38"/>
      <c r="AW570" s="38"/>
      <c r="AX570" s="38"/>
      <c r="AY570" s="38"/>
      <c r="AZ570" s="38"/>
      <c r="BA570" s="38"/>
      <c r="BB570" s="38"/>
      <c r="BC570" s="38"/>
      <c r="BD570" s="38"/>
      <c r="BE570" s="38"/>
      <c r="BF570" s="38"/>
      <c r="BG570" s="38"/>
      <c r="BH570" s="38"/>
      <c r="BI570" s="38"/>
    </row>
    <row r="571" spans="1:61" ht="15.75" customHeight="1">
      <c r="A571" s="33"/>
      <c r="B571" s="80"/>
      <c r="C571" s="80"/>
      <c r="D571" s="80"/>
      <c r="E571" s="80"/>
      <c r="F571" s="80"/>
      <c r="G571" s="80"/>
      <c r="H571" s="80"/>
      <c r="I571" s="80"/>
      <c r="J571" s="80"/>
      <c r="K571" s="80"/>
      <c r="L571" s="80"/>
      <c r="M571" s="80"/>
      <c r="N571" s="80"/>
      <c r="O571" s="80"/>
      <c r="P571" s="80"/>
      <c r="Q571" s="80"/>
      <c r="R571" s="80"/>
      <c r="S571" s="80"/>
      <c r="T571" s="80"/>
      <c r="U571" s="80"/>
      <c r="V571" s="80"/>
      <c r="W571" s="80"/>
      <c r="X571" s="80"/>
      <c r="Y571" s="80"/>
      <c r="Z571" s="80"/>
      <c r="AA571" s="80"/>
      <c r="AB571" s="80"/>
      <c r="AC571" s="80"/>
      <c r="AD571" s="80"/>
      <c r="AE571" s="80"/>
      <c r="AF571" s="80"/>
      <c r="AG571" s="80"/>
      <c r="AH571" s="80"/>
      <c r="AI571" s="80"/>
      <c r="AJ571" s="80"/>
      <c r="AK571" s="80"/>
      <c r="AL571" s="80"/>
      <c r="AM571" s="80"/>
      <c r="AN571" s="80"/>
      <c r="AO571" s="80"/>
      <c r="AP571" s="38"/>
      <c r="AQ571" s="38"/>
      <c r="AR571" s="38"/>
      <c r="AS571" s="38"/>
      <c r="AT571" s="38"/>
      <c r="AU571" s="38"/>
      <c r="AV571" s="38"/>
      <c r="AW571" s="38"/>
      <c r="AX571" s="38"/>
      <c r="AY571" s="38"/>
      <c r="AZ571" s="38"/>
      <c r="BA571" s="38"/>
      <c r="BB571" s="38"/>
      <c r="BC571" s="38"/>
      <c r="BD571" s="38"/>
      <c r="BE571" s="38"/>
      <c r="BF571" s="38"/>
      <c r="BG571" s="38"/>
      <c r="BH571" s="38"/>
      <c r="BI571" s="38"/>
    </row>
    <row r="572" spans="1:61" ht="15.75" customHeight="1">
      <c r="A572" s="33"/>
      <c r="B572" s="79"/>
      <c r="C572" s="80"/>
      <c r="D572" s="80"/>
      <c r="E572" s="80"/>
      <c r="F572" s="80"/>
      <c r="G572" s="80"/>
      <c r="H572" s="80"/>
      <c r="I572" s="80"/>
      <c r="J572" s="80"/>
      <c r="K572" s="80"/>
      <c r="L572" s="80"/>
      <c r="M572" s="80"/>
      <c r="N572" s="80"/>
      <c r="O572" s="80"/>
      <c r="P572" s="80"/>
      <c r="Q572" s="80"/>
      <c r="R572" s="80"/>
      <c r="S572" s="80"/>
      <c r="T572" s="80"/>
      <c r="U572" s="80"/>
      <c r="V572" s="80"/>
      <c r="W572" s="80"/>
      <c r="X572" s="80"/>
      <c r="Y572" s="80"/>
      <c r="Z572" s="80"/>
      <c r="AA572" s="80"/>
      <c r="AB572" s="80"/>
      <c r="AC572" s="80"/>
      <c r="AD572" s="80"/>
      <c r="AE572" s="80"/>
      <c r="AF572" s="80"/>
      <c r="AG572" s="80"/>
      <c r="AH572" s="80"/>
      <c r="AI572" s="80"/>
      <c r="AJ572" s="80"/>
      <c r="AK572" s="80"/>
      <c r="AL572" s="80"/>
      <c r="AM572" s="80"/>
      <c r="AN572" s="80"/>
      <c r="AO572" s="80"/>
      <c r="AP572" s="38"/>
      <c r="AQ572" s="38"/>
      <c r="AR572" s="38"/>
      <c r="AS572" s="38"/>
      <c r="AT572" s="38"/>
      <c r="AU572" s="38"/>
      <c r="AV572" s="38"/>
      <c r="AW572" s="38"/>
      <c r="AX572" s="38"/>
      <c r="AY572" s="38"/>
      <c r="AZ572" s="38"/>
      <c r="BA572" s="38"/>
      <c r="BB572" s="38"/>
      <c r="BC572" s="38"/>
      <c r="BD572" s="38"/>
      <c r="BE572" s="38"/>
      <c r="BF572" s="38"/>
      <c r="BG572" s="38"/>
      <c r="BH572" s="38"/>
      <c r="BI572" s="38"/>
    </row>
    <row r="573" spans="1:61" ht="15.75" customHeight="1">
      <c r="A573" s="33"/>
      <c r="B573" s="80"/>
      <c r="C573" s="80"/>
      <c r="D573" s="80"/>
      <c r="E573" s="80"/>
      <c r="F573" s="80"/>
      <c r="G573" s="80"/>
      <c r="H573" s="80"/>
      <c r="I573" s="80"/>
      <c r="J573" s="80"/>
      <c r="K573" s="80"/>
      <c r="L573" s="80"/>
      <c r="M573" s="80"/>
      <c r="N573" s="80"/>
      <c r="O573" s="80"/>
      <c r="P573" s="80"/>
      <c r="Q573" s="80"/>
      <c r="R573" s="80"/>
      <c r="S573" s="80"/>
      <c r="T573" s="80"/>
      <c r="U573" s="80"/>
      <c r="V573" s="80"/>
      <c r="W573" s="80"/>
      <c r="X573" s="80"/>
      <c r="Y573" s="80"/>
      <c r="Z573" s="80"/>
      <c r="AA573" s="80"/>
      <c r="AB573" s="80"/>
      <c r="AC573" s="80"/>
      <c r="AD573" s="80"/>
      <c r="AE573" s="80"/>
      <c r="AF573" s="80"/>
      <c r="AG573" s="80"/>
      <c r="AH573" s="80"/>
      <c r="AI573" s="80"/>
      <c r="AJ573" s="80"/>
      <c r="AK573" s="80"/>
      <c r="AL573" s="80"/>
      <c r="AM573" s="80"/>
      <c r="AN573" s="80"/>
      <c r="AO573" s="80"/>
      <c r="AP573" s="38"/>
      <c r="AQ573" s="38"/>
      <c r="AR573" s="38"/>
      <c r="AS573" s="38"/>
      <c r="AT573" s="38"/>
      <c r="AU573" s="38"/>
      <c r="AV573" s="38"/>
      <c r="AW573" s="38"/>
      <c r="AX573" s="38"/>
      <c r="AY573" s="38"/>
      <c r="AZ573" s="38"/>
      <c r="BA573" s="38"/>
      <c r="BB573" s="38"/>
      <c r="BC573" s="38"/>
      <c r="BD573" s="38"/>
      <c r="BE573" s="38"/>
      <c r="BF573" s="38"/>
      <c r="BG573" s="38"/>
      <c r="BH573" s="38"/>
      <c r="BI573" s="38"/>
    </row>
    <row r="574" spans="1:61" ht="15.75" customHeight="1">
      <c r="A574" s="33"/>
      <c r="B574" s="80"/>
      <c r="C574" s="87"/>
      <c r="D574" s="88"/>
      <c r="E574" s="87"/>
      <c r="F574" s="87"/>
      <c r="G574" s="88"/>
      <c r="H574" s="87"/>
      <c r="I574" s="87"/>
      <c r="J574" s="88"/>
      <c r="K574" s="87"/>
      <c r="L574" s="87"/>
      <c r="M574" s="88"/>
      <c r="N574" s="87"/>
      <c r="O574" s="87"/>
      <c r="P574" s="88"/>
      <c r="Q574" s="87"/>
      <c r="R574" s="87"/>
      <c r="S574" s="88"/>
      <c r="T574" s="87"/>
      <c r="U574" s="87"/>
      <c r="V574" s="88"/>
      <c r="W574" s="87"/>
      <c r="X574" s="87"/>
      <c r="Y574" s="88"/>
      <c r="Z574" s="87"/>
      <c r="AA574" s="87"/>
      <c r="AB574" s="88"/>
      <c r="AC574" s="87"/>
      <c r="AD574" s="87"/>
      <c r="AE574" s="88"/>
      <c r="AF574" s="87"/>
      <c r="AG574" s="87"/>
      <c r="AH574" s="88"/>
      <c r="AI574" s="87"/>
      <c r="AJ574" s="87"/>
      <c r="AK574" s="88"/>
      <c r="AL574" s="87"/>
      <c r="AM574" s="87"/>
      <c r="AN574" s="88"/>
      <c r="AO574" s="87"/>
      <c r="AP574" s="38"/>
      <c r="AQ574" s="38"/>
      <c r="AR574" s="38"/>
      <c r="AS574" s="38"/>
      <c r="AT574" s="38"/>
      <c r="AU574" s="38"/>
      <c r="AV574" s="38"/>
      <c r="AW574" s="38"/>
      <c r="AX574" s="38"/>
      <c r="AY574" s="38"/>
      <c r="AZ574" s="38"/>
      <c r="BA574" s="38"/>
      <c r="BB574" s="38"/>
      <c r="BC574" s="38"/>
      <c r="BD574" s="38"/>
      <c r="BE574" s="38"/>
      <c r="BF574" s="38"/>
      <c r="BG574" s="38"/>
      <c r="BH574" s="38"/>
      <c r="BI574" s="38"/>
    </row>
    <row r="575" spans="1:61" ht="15.75" customHeight="1">
      <c r="A575" s="33"/>
      <c r="B575" s="79"/>
      <c r="C575" s="89"/>
      <c r="D575" s="90"/>
      <c r="E575" s="89"/>
      <c r="F575" s="89"/>
      <c r="G575" s="90"/>
      <c r="H575" s="89"/>
      <c r="I575" s="89"/>
      <c r="J575" s="90"/>
      <c r="K575" s="89"/>
      <c r="L575" s="89"/>
      <c r="M575" s="90"/>
      <c r="N575" s="89"/>
      <c r="O575" s="89"/>
      <c r="P575" s="90"/>
      <c r="Q575" s="89"/>
      <c r="R575" s="89"/>
      <c r="S575" s="90"/>
      <c r="T575" s="89"/>
      <c r="U575" s="89"/>
      <c r="V575" s="90"/>
      <c r="W575" s="89"/>
      <c r="X575" s="89"/>
      <c r="Y575" s="90"/>
      <c r="Z575" s="89"/>
      <c r="AA575" s="89"/>
      <c r="AB575" s="90"/>
      <c r="AC575" s="89"/>
      <c r="AD575" s="89"/>
      <c r="AE575" s="90"/>
      <c r="AF575" s="89"/>
      <c r="AG575" s="89"/>
      <c r="AH575" s="90"/>
      <c r="AI575" s="89"/>
      <c r="AJ575" s="89"/>
      <c r="AK575" s="90"/>
      <c r="AL575" s="89"/>
      <c r="AM575" s="89"/>
      <c r="AN575" s="90"/>
      <c r="AO575" s="89"/>
      <c r="AP575" s="38"/>
      <c r="AQ575" s="38"/>
      <c r="AR575" s="38"/>
      <c r="AS575" s="38"/>
      <c r="AT575" s="38"/>
      <c r="AU575" s="38"/>
      <c r="AV575" s="38"/>
      <c r="AW575" s="38"/>
      <c r="AX575" s="38"/>
      <c r="AY575" s="38"/>
      <c r="AZ575" s="38"/>
      <c r="BA575" s="38"/>
      <c r="BB575" s="38"/>
      <c r="BC575" s="38"/>
      <c r="BD575" s="38"/>
      <c r="BE575" s="38"/>
      <c r="BF575" s="38"/>
      <c r="BG575" s="38"/>
      <c r="BH575" s="38"/>
      <c r="BI575" s="38"/>
    </row>
    <row r="576" spans="1:61" ht="15.75" customHeight="1">
      <c r="A576" s="33"/>
      <c r="B576" s="80"/>
      <c r="C576" s="88"/>
      <c r="D576" s="87"/>
      <c r="E576" s="88"/>
      <c r="F576" s="88"/>
      <c r="G576" s="87"/>
      <c r="H576" s="88"/>
      <c r="I576" s="88"/>
      <c r="J576" s="87"/>
      <c r="K576" s="88"/>
      <c r="L576" s="88"/>
      <c r="M576" s="87"/>
      <c r="N576" s="88"/>
      <c r="O576" s="88"/>
      <c r="P576" s="87"/>
      <c r="Q576" s="88"/>
      <c r="R576" s="88"/>
      <c r="S576" s="87"/>
      <c r="T576" s="88"/>
      <c r="U576" s="88"/>
      <c r="V576" s="87"/>
      <c r="W576" s="88"/>
      <c r="X576" s="88"/>
      <c r="Y576" s="87"/>
      <c r="Z576" s="88"/>
      <c r="AA576" s="88"/>
      <c r="AB576" s="87"/>
      <c r="AC576" s="88"/>
      <c r="AD576" s="88"/>
      <c r="AE576" s="87"/>
      <c r="AF576" s="88"/>
      <c r="AG576" s="88"/>
      <c r="AH576" s="87"/>
      <c r="AI576" s="88"/>
      <c r="AJ576" s="88"/>
      <c r="AK576" s="87"/>
      <c r="AL576" s="88"/>
      <c r="AM576" s="88"/>
      <c r="AN576" s="87"/>
      <c r="AO576" s="88"/>
      <c r="AP576" s="38"/>
      <c r="AQ576" s="38"/>
      <c r="AR576" s="38"/>
      <c r="AS576" s="38"/>
      <c r="AT576" s="38"/>
      <c r="AU576" s="38"/>
      <c r="AV576" s="38"/>
      <c r="AW576" s="38"/>
      <c r="AX576" s="38"/>
      <c r="AY576" s="38"/>
      <c r="AZ576" s="38"/>
      <c r="BA576" s="38"/>
      <c r="BB576" s="38"/>
      <c r="BC576" s="38"/>
      <c r="BD576" s="38"/>
      <c r="BE576" s="38"/>
      <c r="BF576" s="38"/>
      <c r="BG576" s="38"/>
      <c r="BH576" s="38"/>
      <c r="BI576" s="38"/>
    </row>
    <row r="577" spans="1:61" ht="15.75" customHeight="1">
      <c r="A577" s="33"/>
      <c r="B577" s="80"/>
      <c r="C577" s="88"/>
      <c r="D577" s="87"/>
      <c r="E577" s="88"/>
      <c r="F577" s="88"/>
      <c r="G577" s="87"/>
      <c r="H577" s="88"/>
      <c r="I577" s="88"/>
      <c r="J577" s="87"/>
      <c r="K577" s="88"/>
      <c r="L577" s="88"/>
      <c r="M577" s="87"/>
      <c r="N577" s="88"/>
      <c r="O577" s="88"/>
      <c r="P577" s="87"/>
      <c r="Q577" s="88"/>
      <c r="R577" s="88"/>
      <c r="S577" s="87"/>
      <c r="T577" s="88"/>
      <c r="U577" s="88"/>
      <c r="V577" s="87"/>
      <c r="W577" s="88"/>
      <c r="X577" s="88"/>
      <c r="Y577" s="87"/>
      <c r="Z577" s="88"/>
      <c r="AA577" s="88"/>
      <c r="AB577" s="87"/>
      <c r="AC577" s="88"/>
      <c r="AD577" s="88"/>
      <c r="AE577" s="87"/>
      <c r="AF577" s="88"/>
      <c r="AG577" s="88"/>
      <c r="AH577" s="87"/>
      <c r="AI577" s="88"/>
      <c r="AJ577" s="88"/>
      <c r="AK577" s="87"/>
      <c r="AL577" s="88"/>
      <c r="AM577" s="88"/>
      <c r="AN577" s="87"/>
      <c r="AO577" s="88"/>
      <c r="AP577" s="38"/>
      <c r="AQ577" s="38"/>
      <c r="AR577" s="38"/>
      <c r="AS577" s="38"/>
      <c r="AT577" s="38"/>
      <c r="AU577" s="38"/>
      <c r="AV577" s="38"/>
      <c r="AW577" s="38"/>
      <c r="AX577" s="38"/>
      <c r="AY577" s="38"/>
      <c r="AZ577" s="38"/>
      <c r="BA577" s="38"/>
      <c r="BB577" s="38"/>
      <c r="BC577" s="38"/>
      <c r="BD577" s="38"/>
      <c r="BE577" s="38"/>
      <c r="BF577" s="38"/>
      <c r="BG577" s="38"/>
      <c r="BH577" s="38"/>
      <c r="BI577" s="38"/>
    </row>
    <row r="578" spans="1:61" ht="15.75" customHeight="1">
      <c r="A578" s="33"/>
      <c r="B578" s="80"/>
      <c r="C578" s="80"/>
      <c r="D578" s="80"/>
      <c r="E578" s="80"/>
      <c r="F578" s="80"/>
      <c r="G578" s="80"/>
      <c r="H578" s="80"/>
      <c r="I578" s="80"/>
      <c r="J578" s="80"/>
      <c r="K578" s="80"/>
      <c r="L578" s="80"/>
      <c r="M578" s="80"/>
      <c r="N578" s="80"/>
      <c r="O578" s="80"/>
      <c r="P578" s="80"/>
      <c r="Q578" s="80"/>
      <c r="R578" s="80"/>
      <c r="S578" s="80"/>
      <c r="T578" s="80"/>
      <c r="U578" s="80"/>
      <c r="V578" s="80"/>
      <c r="W578" s="80"/>
      <c r="X578" s="80"/>
      <c r="Y578" s="80"/>
      <c r="Z578" s="80"/>
      <c r="AA578" s="80"/>
      <c r="AB578" s="80"/>
      <c r="AC578" s="80"/>
      <c r="AD578" s="80"/>
      <c r="AE578" s="80"/>
      <c r="AF578" s="80"/>
      <c r="AG578" s="80"/>
      <c r="AH578" s="80"/>
      <c r="AI578" s="80"/>
      <c r="AJ578" s="80"/>
      <c r="AK578" s="80"/>
      <c r="AL578" s="80"/>
      <c r="AM578" s="80"/>
      <c r="AN578" s="80"/>
      <c r="AO578" s="80"/>
      <c r="AP578" s="38"/>
      <c r="AQ578" s="38"/>
      <c r="AR578" s="38"/>
      <c r="AS578" s="38"/>
      <c r="AT578" s="38"/>
      <c r="AU578" s="38"/>
      <c r="AV578" s="38"/>
      <c r="AW578" s="38"/>
      <c r="AX578" s="38"/>
      <c r="AY578" s="38"/>
      <c r="AZ578" s="38"/>
      <c r="BA578" s="38"/>
      <c r="BB578" s="38"/>
      <c r="BC578" s="38"/>
      <c r="BD578" s="38"/>
      <c r="BE578" s="38"/>
      <c r="BF578" s="38"/>
      <c r="BG578" s="38"/>
      <c r="BH578" s="38"/>
      <c r="BI578" s="38"/>
    </row>
    <row r="579" spans="1:61" ht="15.75" customHeight="1">
      <c r="A579" s="33"/>
      <c r="B579" s="80"/>
      <c r="C579" s="88"/>
      <c r="D579" s="87"/>
      <c r="E579" s="88"/>
      <c r="F579" s="88"/>
      <c r="G579" s="87"/>
      <c r="H579" s="88"/>
      <c r="I579" s="88"/>
      <c r="J579" s="87"/>
      <c r="K579" s="88"/>
      <c r="L579" s="88"/>
      <c r="M579" s="87"/>
      <c r="N579" s="88"/>
      <c r="O579" s="88"/>
      <c r="P579" s="87"/>
      <c r="Q579" s="88"/>
      <c r="R579" s="88"/>
      <c r="S579" s="87"/>
      <c r="T579" s="88"/>
      <c r="U579" s="88"/>
      <c r="V579" s="87"/>
      <c r="W579" s="88"/>
      <c r="X579" s="88"/>
      <c r="Y579" s="87"/>
      <c r="Z579" s="88"/>
      <c r="AA579" s="88"/>
      <c r="AB579" s="87"/>
      <c r="AC579" s="88"/>
      <c r="AD579" s="88"/>
      <c r="AE579" s="87"/>
      <c r="AF579" s="88"/>
      <c r="AG579" s="88"/>
      <c r="AH579" s="87"/>
      <c r="AI579" s="88"/>
      <c r="AJ579" s="88"/>
      <c r="AK579" s="87"/>
      <c r="AL579" s="88"/>
      <c r="AM579" s="88"/>
      <c r="AN579" s="87"/>
      <c r="AO579" s="88"/>
      <c r="AP579" s="38"/>
      <c r="AQ579" s="38"/>
      <c r="AR579" s="38"/>
      <c r="AS579" s="38"/>
      <c r="AT579" s="38"/>
      <c r="AU579" s="38"/>
      <c r="AV579" s="38"/>
      <c r="AW579" s="38"/>
      <c r="AX579" s="38"/>
      <c r="AY579" s="38"/>
      <c r="AZ579" s="38"/>
      <c r="BA579" s="38"/>
      <c r="BB579" s="38"/>
      <c r="BC579" s="38"/>
      <c r="BD579" s="38"/>
      <c r="BE579" s="38"/>
      <c r="BF579" s="38"/>
      <c r="BG579" s="38"/>
      <c r="BH579" s="38"/>
      <c r="BI579" s="38"/>
    </row>
    <row r="580" spans="1:61" ht="15.75" customHeight="1">
      <c r="A580" s="33"/>
      <c r="B580" s="80"/>
      <c r="C580" s="88"/>
      <c r="D580" s="87"/>
      <c r="E580" s="88"/>
      <c r="F580" s="88"/>
      <c r="G580" s="87"/>
      <c r="H580" s="88"/>
      <c r="I580" s="88"/>
      <c r="J580" s="87"/>
      <c r="K580" s="88"/>
      <c r="L580" s="88"/>
      <c r="M580" s="87"/>
      <c r="N580" s="88"/>
      <c r="O580" s="88"/>
      <c r="P580" s="87"/>
      <c r="Q580" s="88"/>
      <c r="R580" s="88"/>
      <c r="S580" s="87"/>
      <c r="T580" s="88"/>
      <c r="U580" s="88"/>
      <c r="V580" s="87"/>
      <c r="W580" s="88"/>
      <c r="X580" s="88"/>
      <c r="Y580" s="87"/>
      <c r="Z580" s="88"/>
      <c r="AA580" s="88"/>
      <c r="AB580" s="87"/>
      <c r="AC580" s="88"/>
      <c r="AD580" s="88"/>
      <c r="AE580" s="87"/>
      <c r="AF580" s="88"/>
      <c r="AG580" s="88"/>
      <c r="AH580" s="87"/>
      <c r="AI580" s="88"/>
      <c r="AJ580" s="88"/>
      <c r="AK580" s="87"/>
      <c r="AL580" s="88"/>
      <c r="AM580" s="88"/>
      <c r="AN580" s="87"/>
      <c r="AO580" s="88"/>
      <c r="AP580" s="38"/>
      <c r="AQ580" s="38"/>
      <c r="AR580" s="38"/>
      <c r="AS580" s="38"/>
      <c r="AT580" s="38"/>
      <c r="AU580" s="38"/>
      <c r="AV580" s="38"/>
      <c r="AW580" s="38"/>
      <c r="AX580" s="38"/>
      <c r="AY580" s="38"/>
      <c r="AZ580" s="38"/>
      <c r="BA580" s="38"/>
      <c r="BB580" s="38"/>
      <c r="BC580" s="38"/>
      <c r="BD580" s="38"/>
      <c r="BE580" s="38"/>
      <c r="BF580" s="38"/>
      <c r="BG580" s="38"/>
      <c r="BH580" s="38"/>
      <c r="BI580" s="38"/>
    </row>
    <row r="581" spans="1:61" ht="15.75" customHeight="1">
      <c r="A581" s="33"/>
      <c r="B581" s="80"/>
      <c r="C581" s="88"/>
      <c r="D581" s="87"/>
      <c r="E581" s="88"/>
      <c r="F581" s="88"/>
      <c r="G581" s="87"/>
      <c r="H581" s="88"/>
      <c r="I581" s="88"/>
      <c r="J581" s="87"/>
      <c r="K581" s="88"/>
      <c r="L581" s="88"/>
      <c r="M581" s="87"/>
      <c r="N581" s="88"/>
      <c r="O581" s="88"/>
      <c r="P581" s="87"/>
      <c r="Q581" s="88"/>
      <c r="R581" s="88"/>
      <c r="S581" s="87"/>
      <c r="T581" s="88"/>
      <c r="U581" s="88"/>
      <c r="V581" s="87"/>
      <c r="W581" s="88"/>
      <c r="X581" s="88"/>
      <c r="Y581" s="87"/>
      <c r="Z581" s="88"/>
      <c r="AA581" s="88"/>
      <c r="AB581" s="87"/>
      <c r="AC581" s="88"/>
      <c r="AD581" s="88"/>
      <c r="AE581" s="87"/>
      <c r="AF581" s="88"/>
      <c r="AG581" s="88"/>
      <c r="AH581" s="87"/>
      <c r="AI581" s="88"/>
      <c r="AJ581" s="88"/>
      <c r="AK581" s="87"/>
      <c r="AL581" s="88"/>
      <c r="AM581" s="88"/>
      <c r="AN581" s="87"/>
      <c r="AO581" s="88"/>
      <c r="AP581" s="38"/>
      <c r="AQ581" s="38"/>
      <c r="AR581" s="38"/>
      <c r="AS581" s="38"/>
      <c r="AT581" s="38"/>
      <c r="AU581" s="38"/>
      <c r="AV581" s="38"/>
      <c r="AW581" s="38"/>
      <c r="AX581" s="38"/>
      <c r="AY581" s="38"/>
      <c r="AZ581" s="38"/>
      <c r="BA581" s="38"/>
      <c r="BB581" s="38"/>
      <c r="BC581" s="38"/>
      <c r="BD581" s="38"/>
      <c r="BE581" s="38"/>
      <c r="BF581" s="38"/>
      <c r="BG581" s="38"/>
      <c r="BH581" s="38"/>
      <c r="BI581" s="38"/>
    </row>
    <row r="582" spans="1:61" ht="15.75" customHeight="1">
      <c r="A582" s="33"/>
      <c r="B582" s="80"/>
      <c r="C582" s="88"/>
      <c r="D582" s="87"/>
      <c r="E582" s="88"/>
      <c r="F582" s="88"/>
      <c r="G582" s="87"/>
      <c r="H582" s="88"/>
      <c r="I582" s="88"/>
      <c r="J582" s="87"/>
      <c r="K582" s="88"/>
      <c r="L582" s="88"/>
      <c r="M582" s="87"/>
      <c r="N582" s="88"/>
      <c r="O582" s="88"/>
      <c r="P582" s="87"/>
      <c r="Q582" s="88"/>
      <c r="R582" s="88"/>
      <c r="S582" s="87"/>
      <c r="T582" s="88"/>
      <c r="U582" s="88"/>
      <c r="V582" s="87"/>
      <c r="W582" s="88"/>
      <c r="X582" s="88"/>
      <c r="Y582" s="87"/>
      <c r="Z582" s="88"/>
      <c r="AA582" s="88"/>
      <c r="AB582" s="87"/>
      <c r="AC582" s="88"/>
      <c r="AD582" s="88"/>
      <c r="AE582" s="87"/>
      <c r="AF582" s="88"/>
      <c r="AG582" s="88"/>
      <c r="AH582" s="87"/>
      <c r="AI582" s="88"/>
      <c r="AJ582" s="88"/>
      <c r="AK582" s="87"/>
      <c r="AL582" s="88"/>
      <c r="AM582" s="88"/>
      <c r="AN582" s="87"/>
      <c r="AO582" s="88"/>
      <c r="AP582" s="38"/>
      <c r="AQ582" s="38"/>
      <c r="AR582" s="38"/>
      <c r="AS582" s="38"/>
      <c r="AT582" s="38"/>
      <c r="AU582" s="38"/>
      <c r="AV582" s="38"/>
      <c r="AW582" s="38"/>
      <c r="AX582" s="38"/>
      <c r="AY582" s="38"/>
      <c r="AZ582" s="38"/>
      <c r="BA582" s="38"/>
      <c r="BB582" s="38"/>
      <c r="BC582" s="38"/>
      <c r="BD582" s="38"/>
      <c r="BE582" s="38"/>
      <c r="BF582" s="38"/>
      <c r="BG582" s="38"/>
      <c r="BH582" s="38"/>
      <c r="BI582" s="38"/>
    </row>
    <row r="583" spans="1:61" ht="15.75" customHeight="1">
      <c r="A583" s="33"/>
      <c r="B583" s="80"/>
      <c r="C583" s="88"/>
      <c r="D583" s="87"/>
      <c r="E583" s="88"/>
      <c r="F583" s="88"/>
      <c r="G583" s="87"/>
      <c r="H583" s="88"/>
      <c r="I583" s="88"/>
      <c r="J583" s="87"/>
      <c r="K583" s="88"/>
      <c r="L583" s="88"/>
      <c r="M583" s="87"/>
      <c r="N583" s="88"/>
      <c r="O583" s="88"/>
      <c r="P583" s="87"/>
      <c r="Q583" s="88"/>
      <c r="R583" s="88"/>
      <c r="S583" s="87"/>
      <c r="T583" s="88"/>
      <c r="U583" s="88"/>
      <c r="V583" s="87"/>
      <c r="W583" s="88"/>
      <c r="X583" s="88"/>
      <c r="Y583" s="87"/>
      <c r="Z583" s="88"/>
      <c r="AA583" s="88"/>
      <c r="AB583" s="87"/>
      <c r="AC583" s="88"/>
      <c r="AD583" s="88"/>
      <c r="AE583" s="87"/>
      <c r="AF583" s="88"/>
      <c r="AG583" s="88"/>
      <c r="AH583" s="87"/>
      <c r="AI583" s="88"/>
      <c r="AJ583" s="88"/>
      <c r="AK583" s="87"/>
      <c r="AL583" s="88"/>
      <c r="AM583" s="88"/>
      <c r="AN583" s="87"/>
      <c r="AO583" s="88"/>
      <c r="AP583" s="38"/>
      <c r="AQ583" s="38"/>
      <c r="AR583" s="38"/>
      <c r="AS583" s="38"/>
      <c r="AT583" s="38"/>
      <c r="AU583" s="38"/>
      <c r="AV583" s="38"/>
      <c r="AW583" s="38"/>
      <c r="AX583" s="38"/>
      <c r="AY583" s="38"/>
      <c r="AZ583" s="38"/>
      <c r="BA583" s="38"/>
      <c r="BB583" s="38"/>
      <c r="BC583" s="38"/>
      <c r="BD583" s="38"/>
      <c r="BE583" s="38"/>
      <c r="BF583" s="38"/>
      <c r="BG583" s="38"/>
      <c r="BH583" s="38"/>
      <c r="BI583" s="38"/>
    </row>
    <row r="584" spans="1:61" ht="15.75" customHeight="1">
      <c r="A584" s="33"/>
      <c r="B584" s="80"/>
      <c r="C584" s="88"/>
      <c r="D584" s="87"/>
      <c r="E584" s="88"/>
      <c r="F584" s="88"/>
      <c r="G584" s="87"/>
      <c r="H584" s="88"/>
      <c r="I584" s="88"/>
      <c r="J584" s="87"/>
      <c r="K584" s="88"/>
      <c r="L584" s="88"/>
      <c r="M584" s="87"/>
      <c r="N584" s="88"/>
      <c r="O584" s="88"/>
      <c r="P584" s="87"/>
      <c r="Q584" s="88"/>
      <c r="R584" s="88"/>
      <c r="S584" s="87"/>
      <c r="T584" s="88"/>
      <c r="U584" s="88"/>
      <c r="V584" s="87"/>
      <c r="W584" s="88"/>
      <c r="X584" s="88"/>
      <c r="Y584" s="87"/>
      <c r="Z584" s="88"/>
      <c r="AA584" s="88"/>
      <c r="AB584" s="87"/>
      <c r="AC584" s="88"/>
      <c r="AD584" s="88"/>
      <c r="AE584" s="87"/>
      <c r="AF584" s="88"/>
      <c r="AG584" s="88"/>
      <c r="AH584" s="87"/>
      <c r="AI584" s="88"/>
      <c r="AJ584" s="88"/>
      <c r="AK584" s="87"/>
      <c r="AL584" s="88"/>
      <c r="AM584" s="88"/>
      <c r="AN584" s="87"/>
      <c r="AO584" s="88"/>
      <c r="AP584" s="38"/>
      <c r="AQ584" s="38"/>
      <c r="AR584" s="38"/>
      <c r="AS584" s="38"/>
      <c r="AT584" s="38"/>
      <c r="AU584" s="38"/>
      <c r="AV584" s="38"/>
      <c r="AW584" s="38"/>
      <c r="AX584" s="38"/>
      <c r="AY584" s="38"/>
      <c r="AZ584" s="38"/>
      <c r="BA584" s="38"/>
      <c r="BB584" s="38"/>
      <c r="BC584" s="38"/>
      <c r="BD584" s="38"/>
      <c r="BE584" s="38"/>
      <c r="BF584" s="38"/>
      <c r="BG584" s="38"/>
      <c r="BH584" s="38"/>
      <c r="BI584" s="38"/>
    </row>
    <row r="585" spans="1:61" ht="15.75" customHeight="1">
      <c r="A585" s="33"/>
      <c r="B585" s="80"/>
      <c r="C585" s="88"/>
      <c r="D585" s="87"/>
      <c r="E585" s="88"/>
      <c r="F585" s="88"/>
      <c r="G585" s="87"/>
      <c r="H585" s="88"/>
      <c r="I585" s="88"/>
      <c r="J585" s="87"/>
      <c r="K585" s="88"/>
      <c r="L585" s="88"/>
      <c r="M585" s="87"/>
      <c r="N585" s="88"/>
      <c r="O585" s="88"/>
      <c r="P585" s="87"/>
      <c r="Q585" s="88"/>
      <c r="R585" s="88"/>
      <c r="S585" s="87"/>
      <c r="T585" s="88"/>
      <c r="U585" s="88"/>
      <c r="V585" s="87"/>
      <c r="W585" s="88"/>
      <c r="X585" s="88"/>
      <c r="Y585" s="87"/>
      <c r="Z585" s="88"/>
      <c r="AA585" s="88"/>
      <c r="AB585" s="87"/>
      <c r="AC585" s="88"/>
      <c r="AD585" s="88"/>
      <c r="AE585" s="87"/>
      <c r="AF585" s="88"/>
      <c r="AG585" s="88"/>
      <c r="AH585" s="87"/>
      <c r="AI585" s="88"/>
      <c r="AJ585" s="88"/>
      <c r="AK585" s="87"/>
      <c r="AL585" s="88"/>
      <c r="AM585" s="88"/>
      <c r="AN585" s="87"/>
      <c r="AO585" s="88"/>
      <c r="AP585" s="38"/>
      <c r="AQ585" s="38"/>
      <c r="AR585" s="38"/>
      <c r="AS585" s="38"/>
      <c r="AT585" s="38"/>
      <c r="AU585" s="38"/>
      <c r="AV585" s="38"/>
      <c r="AW585" s="38"/>
      <c r="AX585" s="38"/>
      <c r="AY585" s="38"/>
      <c r="AZ585" s="38"/>
      <c r="BA585" s="38"/>
      <c r="BB585" s="38"/>
      <c r="BC585" s="38"/>
      <c r="BD585" s="38"/>
      <c r="BE585" s="38"/>
      <c r="BF585" s="38"/>
      <c r="BG585" s="38"/>
      <c r="BH585" s="38"/>
      <c r="BI585" s="38"/>
    </row>
    <row r="586" spans="1:61" ht="15.75" customHeight="1">
      <c r="A586" s="33"/>
      <c r="B586" s="80"/>
      <c r="C586" s="80"/>
      <c r="D586" s="80"/>
      <c r="E586" s="80"/>
      <c r="F586" s="80"/>
      <c r="G586" s="80"/>
      <c r="H586" s="80"/>
      <c r="I586" s="80"/>
      <c r="J586" s="80"/>
      <c r="K586" s="80"/>
      <c r="L586" s="80"/>
      <c r="M586" s="80"/>
      <c r="N586" s="80"/>
      <c r="O586" s="80"/>
      <c r="P586" s="80"/>
      <c r="Q586" s="80"/>
      <c r="R586" s="80"/>
      <c r="S586" s="80"/>
      <c r="T586" s="80"/>
      <c r="U586" s="80"/>
      <c r="V586" s="80"/>
      <c r="W586" s="80"/>
      <c r="X586" s="80"/>
      <c r="Y586" s="80"/>
      <c r="Z586" s="80"/>
      <c r="AA586" s="80"/>
      <c r="AB586" s="80"/>
      <c r="AC586" s="80"/>
      <c r="AD586" s="80"/>
      <c r="AE586" s="80"/>
      <c r="AF586" s="80"/>
      <c r="AG586" s="80"/>
      <c r="AH586" s="80"/>
      <c r="AI586" s="80"/>
      <c r="AJ586" s="80"/>
      <c r="AK586" s="80"/>
      <c r="AL586" s="80"/>
      <c r="AM586" s="80"/>
      <c r="AN586" s="80"/>
      <c r="AO586" s="80"/>
      <c r="AP586" s="38"/>
      <c r="AQ586" s="38"/>
      <c r="AR586" s="38"/>
      <c r="AS586" s="38"/>
      <c r="AT586" s="38"/>
      <c r="AU586" s="38"/>
      <c r="AV586" s="38"/>
      <c r="AW586" s="38"/>
      <c r="AX586" s="38"/>
      <c r="AY586" s="38"/>
      <c r="AZ586" s="38"/>
      <c r="BA586" s="38"/>
      <c r="BB586" s="38"/>
      <c r="BC586" s="38"/>
      <c r="BD586" s="38"/>
      <c r="BE586" s="38"/>
      <c r="BF586" s="38"/>
      <c r="BG586" s="38"/>
      <c r="BH586" s="38"/>
      <c r="BI586" s="38"/>
    </row>
    <row r="587" spans="1:61" ht="15.75" customHeight="1">
      <c r="A587" s="33"/>
      <c r="B587" s="80"/>
      <c r="C587" s="80"/>
      <c r="D587" s="80"/>
      <c r="E587" s="80"/>
      <c r="F587" s="80"/>
      <c r="G587" s="80"/>
      <c r="H587" s="80"/>
      <c r="I587" s="80"/>
      <c r="J587" s="80"/>
      <c r="K587" s="80"/>
      <c r="L587" s="80"/>
      <c r="M587" s="80"/>
      <c r="N587" s="80"/>
      <c r="O587" s="80"/>
      <c r="P587" s="80"/>
      <c r="Q587" s="80"/>
      <c r="R587" s="80"/>
      <c r="S587" s="80"/>
      <c r="T587" s="80"/>
      <c r="U587" s="80"/>
      <c r="V587" s="80"/>
      <c r="W587" s="80"/>
      <c r="X587" s="80"/>
      <c r="Y587" s="80"/>
      <c r="Z587" s="80"/>
      <c r="AA587" s="80"/>
      <c r="AB587" s="80"/>
      <c r="AC587" s="80"/>
      <c r="AD587" s="80"/>
      <c r="AE587" s="80"/>
      <c r="AF587" s="80"/>
      <c r="AG587" s="80"/>
      <c r="AH587" s="80"/>
      <c r="AI587" s="80"/>
      <c r="AJ587" s="80"/>
      <c r="AK587" s="80"/>
      <c r="AL587" s="80"/>
      <c r="AM587" s="80"/>
      <c r="AN587" s="80"/>
      <c r="AO587" s="80"/>
      <c r="AP587" s="38"/>
      <c r="AQ587" s="38"/>
      <c r="AR587" s="38"/>
      <c r="AS587" s="38"/>
      <c r="AT587" s="38"/>
      <c r="AU587" s="38"/>
      <c r="AV587" s="38"/>
      <c r="AW587" s="38"/>
      <c r="AX587" s="38"/>
      <c r="AY587" s="38"/>
      <c r="AZ587" s="38"/>
      <c r="BA587" s="38"/>
      <c r="BB587" s="38"/>
      <c r="BC587" s="38"/>
      <c r="BD587" s="38"/>
      <c r="BE587" s="38"/>
      <c r="BF587" s="38"/>
      <c r="BG587" s="38"/>
      <c r="BH587" s="38"/>
      <c r="BI587" s="38"/>
    </row>
    <row r="588" spans="1:61" ht="15.75" customHeight="1">
      <c r="A588" s="33"/>
      <c r="B588" s="80"/>
      <c r="C588" s="80"/>
      <c r="D588" s="80"/>
      <c r="E588" s="80"/>
      <c r="F588" s="80"/>
      <c r="G588" s="80"/>
      <c r="H588" s="80"/>
      <c r="I588" s="80"/>
      <c r="J588" s="80"/>
      <c r="K588" s="80"/>
      <c r="L588" s="80"/>
      <c r="M588" s="80"/>
      <c r="N588" s="80"/>
      <c r="O588" s="80"/>
      <c r="P588" s="80"/>
      <c r="Q588" s="80"/>
      <c r="R588" s="80"/>
      <c r="S588" s="80"/>
      <c r="T588" s="80"/>
      <c r="U588" s="80"/>
      <c r="V588" s="80"/>
      <c r="W588" s="80"/>
      <c r="X588" s="80"/>
      <c r="Y588" s="80"/>
      <c r="Z588" s="80"/>
      <c r="AA588" s="80"/>
      <c r="AB588" s="80"/>
      <c r="AC588" s="80"/>
      <c r="AD588" s="80"/>
      <c r="AE588" s="80"/>
      <c r="AF588" s="80"/>
      <c r="AG588" s="80"/>
      <c r="AH588" s="80"/>
      <c r="AI588" s="80"/>
      <c r="AJ588" s="80"/>
      <c r="AK588" s="80"/>
      <c r="AL588" s="80"/>
      <c r="AM588" s="80"/>
      <c r="AN588" s="80"/>
      <c r="AO588" s="80"/>
      <c r="AP588" s="38"/>
      <c r="AQ588" s="38"/>
      <c r="AR588" s="38"/>
      <c r="AS588" s="38"/>
      <c r="AT588" s="38"/>
      <c r="AU588" s="38"/>
      <c r="AV588" s="38"/>
      <c r="AW588" s="38"/>
      <c r="AX588" s="38"/>
      <c r="AY588" s="38"/>
      <c r="AZ588" s="38"/>
      <c r="BA588" s="38"/>
      <c r="BB588" s="38"/>
      <c r="BC588" s="38"/>
      <c r="BD588" s="38"/>
      <c r="BE588" s="38"/>
      <c r="BF588" s="38"/>
      <c r="BG588" s="38"/>
      <c r="BH588" s="38"/>
      <c r="BI588" s="38"/>
    </row>
    <row r="589" spans="1:61" ht="15.75" customHeight="1">
      <c r="A589" s="33"/>
      <c r="B589" s="80"/>
      <c r="C589" s="80"/>
      <c r="D589" s="80"/>
      <c r="E589" s="80"/>
      <c r="F589" s="80"/>
      <c r="G589" s="80"/>
      <c r="H589" s="80"/>
      <c r="I589" s="80"/>
      <c r="J589" s="80"/>
      <c r="K589" s="80"/>
      <c r="L589" s="80"/>
      <c r="M589" s="80"/>
      <c r="N589" s="80"/>
      <c r="O589" s="80"/>
      <c r="P589" s="80"/>
      <c r="Q589" s="80"/>
      <c r="R589" s="80"/>
      <c r="S589" s="80"/>
      <c r="T589" s="80"/>
      <c r="U589" s="80"/>
      <c r="V589" s="80"/>
      <c r="W589" s="80"/>
      <c r="X589" s="80"/>
      <c r="Y589" s="80"/>
      <c r="Z589" s="80"/>
      <c r="AA589" s="80"/>
      <c r="AB589" s="80"/>
      <c r="AC589" s="80"/>
      <c r="AD589" s="80"/>
      <c r="AE589" s="80"/>
      <c r="AF589" s="80"/>
      <c r="AG589" s="80"/>
      <c r="AH589" s="80"/>
      <c r="AI589" s="80"/>
      <c r="AJ589" s="80"/>
      <c r="AK589" s="80"/>
      <c r="AL589" s="80"/>
      <c r="AM589" s="80"/>
      <c r="AN589" s="80"/>
      <c r="AO589" s="80"/>
      <c r="AP589" s="38"/>
      <c r="AQ589" s="38"/>
      <c r="AR589" s="38"/>
      <c r="AS589" s="38"/>
      <c r="AT589" s="38"/>
      <c r="AU589" s="38"/>
      <c r="AV589" s="38"/>
      <c r="AW589" s="38"/>
      <c r="AX589" s="38"/>
      <c r="AY589" s="38"/>
      <c r="AZ589" s="38"/>
      <c r="BA589" s="38"/>
      <c r="BB589" s="38"/>
      <c r="BC589" s="38"/>
      <c r="BD589" s="38"/>
      <c r="BE589" s="38"/>
      <c r="BF589" s="38"/>
      <c r="BG589" s="38"/>
      <c r="BH589" s="38"/>
      <c r="BI589" s="38"/>
    </row>
    <row r="590" spans="1:61" ht="15.75" customHeight="1">
      <c r="A590" s="33"/>
      <c r="B590" s="80"/>
      <c r="C590" s="80"/>
      <c r="D590" s="80"/>
      <c r="E590" s="80"/>
      <c r="F590" s="80"/>
      <c r="G590" s="80"/>
      <c r="H590" s="80"/>
      <c r="I590" s="80"/>
      <c r="J590" s="80"/>
      <c r="K590" s="80"/>
      <c r="L590" s="80"/>
      <c r="M590" s="80"/>
      <c r="N590" s="80"/>
      <c r="O590" s="80"/>
      <c r="P590" s="80"/>
      <c r="Q590" s="80"/>
      <c r="R590" s="80"/>
      <c r="S590" s="80"/>
      <c r="T590" s="80"/>
      <c r="U590" s="80"/>
      <c r="V590" s="80"/>
      <c r="W590" s="80"/>
      <c r="X590" s="80"/>
      <c r="Y590" s="80"/>
      <c r="Z590" s="80"/>
      <c r="AA590" s="80"/>
      <c r="AB590" s="80"/>
      <c r="AC590" s="80"/>
      <c r="AD590" s="80"/>
      <c r="AE590" s="80"/>
      <c r="AF590" s="80"/>
      <c r="AG590" s="80"/>
      <c r="AH590" s="80"/>
      <c r="AI590" s="80"/>
      <c r="AJ590" s="80"/>
      <c r="AK590" s="80"/>
      <c r="AL590" s="80"/>
      <c r="AM590" s="80"/>
      <c r="AN590" s="80"/>
      <c r="AO590" s="80"/>
      <c r="AP590" s="38"/>
      <c r="AQ590" s="38"/>
      <c r="AR590" s="38"/>
      <c r="AS590" s="38"/>
      <c r="AT590" s="38"/>
      <c r="AU590" s="38"/>
      <c r="AV590" s="38"/>
      <c r="AW590" s="38"/>
      <c r="AX590" s="38"/>
      <c r="AY590" s="38"/>
      <c r="AZ590" s="38"/>
      <c r="BA590" s="38"/>
      <c r="BB590" s="38"/>
      <c r="BC590" s="38"/>
      <c r="BD590" s="38"/>
      <c r="BE590" s="38"/>
      <c r="BF590" s="38"/>
      <c r="BG590" s="38"/>
      <c r="BH590" s="38"/>
      <c r="BI590" s="38"/>
    </row>
    <row r="591" spans="1:61" ht="15.75" customHeight="1">
      <c r="A591" s="33"/>
      <c r="B591" s="80"/>
      <c r="C591" s="80"/>
      <c r="D591" s="80"/>
      <c r="E591" s="80"/>
      <c r="F591" s="80"/>
      <c r="G591" s="80"/>
      <c r="H591" s="80"/>
      <c r="I591" s="80"/>
      <c r="J591" s="80"/>
      <c r="K591" s="80"/>
      <c r="L591" s="80"/>
      <c r="M591" s="80"/>
      <c r="N591" s="80"/>
      <c r="O591" s="80"/>
      <c r="P591" s="80"/>
      <c r="Q591" s="80"/>
      <c r="R591" s="80"/>
      <c r="S591" s="80"/>
      <c r="T591" s="80"/>
      <c r="U591" s="80"/>
      <c r="V591" s="80"/>
      <c r="W591" s="80"/>
      <c r="X591" s="80"/>
      <c r="Y591" s="80"/>
      <c r="Z591" s="80"/>
      <c r="AA591" s="80"/>
      <c r="AB591" s="80"/>
      <c r="AC591" s="80"/>
      <c r="AD591" s="80"/>
      <c r="AE591" s="80"/>
      <c r="AF591" s="80"/>
      <c r="AG591" s="80"/>
      <c r="AH591" s="80"/>
      <c r="AI591" s="80"/>
      <c r="AJ591" s="80"/>
      <c r="AK591" s="80"/>
      <c r="AL591" s="80"/>
      <c r="AM591" s="80"/>
      <c r="AN591" s="80"/>
      <c r="AO591" s="80"/>
      <c r="AP591" s="38"/>
      <c r="AQ591" s="38"/>
      <c r="AR591" s="38"/>
      <c r="AS591" s="38"/>
      <c r="AT591" s="38"/>
      <c r="AU591" s="38"/>
      <c r="AV591" s="38"/>
      <c r="AW591" s="38"/>
      <c r="AX591" s="38"/>
      <c r="AY591" s="38"/>
      <c r="AZ591" s="38"/>
      <c r="BA591" s="38"/>
      <c r="BB591" s="38"/>
      <c r="BC591" s="38"/>
      <c r="BD591" s="38"/>
      <c r="BE591" s="38"/>
      <c r="BF591" s="38"/>
      <c r="BG591" s="38"/>
      <c r="BH591" s="38"/>
      <c r="BI591" s="38"/>
    </row>
    <row r="592" spans="1:61" ht="15.75" customHeight="1">
      <c r="A592" s="33"/>
      <c r="B592" s="80"/>
      <c r="C592" s="80"/>
      <c r="D592" s="80"/>
      <c r="E592" s="80"/>
      <c r="F592" s="80"/>
      <c r="G592" s="80"/>
      <c r="H592" s="80"/>
      <c r="I592" s="80"/>
      <c r="J592" s="80"/>
      <c r="K592" s="80"/>
      <c r="L592" s="80"/>
      <c r="M592" s="80"/>
      <c r="N592" s="80"/>
      <c r="O592" s="80"/>
      <c r="P592" s="80"/>
      <c r="Q592" s="80"/>
      <c r="R592" s="80"/>
      <c r="S592" s="80"/>
      <c r="T592" s="80"/>
      <c r="U592" s="80"/>
      <c r="V592" s="80"/>
      <c r="W592" s="80"/>
      <c r="X592" s="80"/>
      <c r="Y592" s="80"/>
      <c r="Z592" s="80"/>
      <c r="AA592" s="80"/>
      <c r="AB592" s="80"/>
      <c r="AC592" s="80"/>
      <c r="AD592" s="80"/>
      <c r="AE592" s="80"/>
      <c r="AF592" s="80"/>
      <c r="AG592" s="80"/>
      <c r="AH592" s="80"/>
      <c r="AI592" s="80"/>
      <c r="AJ592" s="80"/>
      <c r="AK592" s="80"/>
      <c r="AL592" s="80"/>
      <c r="AM592" s="80"/>
      <c r="AN592" s="80"/>
      <c r="AO592" s="80"/>
      <c r="AP592" s="38"/>
      <c r="AQ592" s="38"/>
      <c r="AR592" s="38"/>
      <c r="AS592" s="38"/>
      <c r="AT592" s="38"/>
      <c r="AU592" s="38"/>
      <c r="AV592" s="38"/>
      <c r="AW592" s="38"/>
      <c r="AX592" s="38"/>
      <c r="AY592" s="38"/>
      <c r="AZ592" s="38"/>
      <c r="BA592" s="38"/>
      <c r="BB592" s="38"/>
      <c r="BC592" s="38"/>
      <c r="BD592" s="38"/>
      <c r="BE592" s="38"/>
      <c r="BF592" s="38"/>
      <c r="BG592" s="38"/>
      <c r="BH592" s="38"/>
      <c r="BI592" s="38"/>
    </row>
    <row r="593" spans="1:61" ht="15.75" customHeight="1">
      <c r="A593" s="33"/>
      <c r="B593" s="80"/>
      <c r="C593" s="80"/>
      <c r="D593" s="80"/>
      <c r="E593" s="80"/>
      <c r="F593" s="80"/>
      <c r="G593" s="80"/>
      <c r="H593" s="80"/>
      <c r="I593" s="80"/>
      <c r="J593" s="80"/>
      <c r="K593" s="80"/>
      <c r="L593" s="80"/>
      <c r="M593" s="80"/>
      <c r="N593" s="80"/>
      <c r="O593" s="80"/>
      <c r="P593" s="80"/>
      <c r="Q593" s="80"/>
      <c r="R593" s="80"/>
      <c r="S593" s="80"/>
      <c r="T593" s="80"/>
      <c r="U593" s="80"/>
      <c r="V593" s="80"/>
      <c r="W593" s="80"/>
      <c r="X593" s="80"/>
      <c r="Y593" s="80"/>
      <c r="Z593" s="80"/>
      <c r="AA593" s="80"/>
      <c r="AB593" s="80"/>
      <c r="AC593" s="80"/>
      <c r="AD593" s="80"/>
      <c r="AE593" s="80"/>
      <c r="AF593" s="80"/>
      <c r="AG593" s="80"/>
      <c r="AH593" s="80"/>
      <c r="AI593" s="80"/>
      <c r="AJ593" s="80"/>
      <c r="AK593" s="80"/>
      <c r="AL593" s="80"/>
      <c r="AM593" s="80"/>
      <c r="AN593" s="80"/>
      <c r="AO593" s="80"/>
      <c r="AP593" s="38"/>
      <c r="AQ593" s="38"/>
      <c r="AR593" s="38"/>
      <c r="AS593" s="38"/>
      <c r="AT593" s="38"/>
      <c r="AU593" s="38"/>
      <c r="AV593" s="38"/>
      <c r="AW593" s="38"/>
      <c r="AX593" s="38"/>
      <c r="AY593" s="38"/>
      <c r="AZ593" s="38"/>
      <c r="BA593" s="38"/>
      <c r="BB593" s="38"/>
      <c r="BC593" s="38"/>
      <c r="BD593" s="38"/>
      <c r="BE593" s="38"/>
      <c r="BF593" s="38"/>
      <c r="BG593" s="38"/>
      <c r="BH593" s="38"/>
      <c r="BI593" s="38"/>
    </row>
    <row r="594" spans="1:61" ht="15.75" customHeight="1">
      <c r="A594" s="33"/>
      <c r="B594" s="80"/>
      <c r="C594" s="80"/>
      <c r="D594" s="80"/>
      <c r="E594" s="80"/>
      <c r="F594" s="80"/>
      <c r="G594" s="80"/>
      <c r="H594" s="80"/>
      <c r="I594" s="80"/>
      <c r="J594" s="80"/>
      <c r="K594" s="80"/>
      <c r="L594" s="80"/>
      <c r="M594" s="80"/>
      <c r="N594" s="80"/>
      <c r="O594" s="80"/>
      <c r="P594" s="80"/>
      <c r="Q594" s="80"/>
      <c r="R594" s="80"/>
      <c r="S594" s="80"/>
      <c r="T594" s="80"/>
      <c r="U594" s="80"/>
      <c r="V594" s="80"/>
      <c r="W594" s="80"/>
      <c r="X594" s="80"/>
      <c r="Y594" s="80"/>
      <c r="Z594" s="80"/>
      <c r="AA594" s="80"/>
      <c r="AB594" s="80"/>
      <c r="AC594" s="80"/>
      <c r="AD594" s="80"/>
      <c r="AE594" s="80"/>
      <c r="AF594" s="80"/>
      <c r="AG594" s="80"/>
      <c r="AH594" s="80"/>
      <c r="AI594" s="80"/>
      <c r="AJ594" s="80"/>
      <c r="AK594" s="80"/>
      <c r="AL594" s="80"/>
      <c r="AM594" s="80"/>
      <c r="AN594" s="80"/>
      <c r="AO594" s="80"/>
      <c r="AP594" s="38"/>
      <c r="AQ594" s="38"/>
      <c r="AR594" s="38"/>
      <c r="AS594" s="38"/>
      <c r="AT594" s="38"/>
      <c r="AU594" s="38"/>
      <c r="AV594" s="38"/>
      <c r="AW594" s="38"/>
      <c r="AX594" s="38"/>
      <c r="AY594" s="38"/>
      <c r="AZ594" s="38"/>
      <c r="BA594" s="38"/>
      <c r="BB594" s="38"/>
      <c r="BC594" s="38"/>
      <c r="BD594" s="38"/>
      <c r="BE594" s="38"/>
      <c r="BF594" s="38"/>
      <c r="BG594" s="38"/>
      <c r="BH594" s="38"/>
      <c r="BI594" s="38"/>
    </row>
    <row r="595" spans="1:61" ht="15.75" customHeight="1">
      <c r="A595" s="33"/>
      <c r="B595" s="80"/>
      <c r="C595" s="80"/>
      <c r="D595" s="80"/>
      <c r="E595" s="80"/>
      <c r="F595" s="80"/>
      <c r="G595" s="80"/>
      <c r="H595" s="80"/>
      <c r="I595" s="80"/>
      <c r="J595" s="80"/>
      <c r="K595" s="80"/>
      <c r="L595" s="80"/>
      <c r="M595" s="80"/>
      <c r="N595" s="80"/>
      <c r="O595" s="80"/>
      <c r="P595" s="80"/>
      <c r="Q595" s="80"/>
      <c r="R595" s="80"/>
      <c r="S595" s="80"/>
      <c r="T595" s="80"/>
      <c r="U595" s="80"/>
      <c r="V595" s="80"/>
      <c r="W595" s="80"/>
      <c r="X595" s="80"/>
      <c r="Y595" s="80"/>
      <c r="Z595" s="80"/>
      <c r="AA595" s="80"/>
      <c r="AB595" s="80"/>
      <c r="AC595" s="80"/>
      <c r="AD595" s="80"/>
      <c r="AE595" s="80"/>
      <c r="AF595" s="80"/>
      <c r="AG595" s="80"/>
      <c r="AH595" s="80"/>
      <c r="AI595" s="80"/>
      <c r="AJ595" s="80"/>
      <c r="AK595" s="80"/>
      <c r="AL595" s="80"/>
      <c r="AM595" s="80"/>
      <c r="AN595" s="80"/>
      <c r="AO595" s="80"/>
      <c r="AP595" s="38"/>
      <c r="AQ595" s="38"/>
      <c r="AR595" s="38"/>
      <c r="AS595" s="38"/>
      <c r="AT595" s="38"/>
      <c r="AU595" s="38"/>
      <c r="AV595" s="38"/>
      <c r="AW595" s="38"/>
      <c r="AX595" s="38"/>
      <c r="AY595" s="38"/>
      <c r="AZ595" s="38"/>
      <c r="BA595" s="38"/>
      <c r="BB595" s="38"/>
      <c r="BC595" s="38"/>
      <c r="BD595" s="38"/>
      <c r="BE595" s="38"/>
      <c r="BF595" s="38"/>
      <c r="BG595" s="38"/>
      <c r="BH595" s="38"/>
      <c r="BI595" s="38"/>
    </row>
    <row r="596" spans="1:61" ht="15.75" customHeight="1">
      <c r="A596" s="33"/>
      <c r="B596" s="80"/>
      <c r="C596" s="80"/>
      <c r="D596" s="80"/>
      <c r="E596" s="80"/>
      <c r="F596" s="80"/>
      <c r="G596" s="80"/>
      <c r="H596" s="80"/>
      <c r="I596" s="80"/>
      <c r="J596" s="80"/>
      <c r="K596" s="80"/>
      <c r="L596" s="80"/>
      <c r="M596" s="80"/>
      <c r="N596" s="80"/>
      <c r="O596" s="80"/>
      <c r="P596" s="80"/>
      <c r="Q596" s="80"/>
      <c r="R596" s="80"/>
      <c r="S596" s="80"/>
      <c r="T596" s="80"/>
      <c r="U596" s="80"/>
      <c r="V596" s="80"/>
      <c r="W596" s="80"/>
      <c r="X596" s="80"/>
      <c r="Y596" s="80"/>
      <c r="Z596" s="80"/>
      <c r="AA596" s="80"/>
      <c r="AB596" s="80"/>
      <c r="AC596" s="80"/>
      <c r="AD596" s="80"/>
      <c r="AE596" s="80"/>
      <c r="AF596" s="80"/>
      <c r="AG596" s="80"/>
      <c r="AH596" s="80"/>
      <c r="AI596" s="80"/>
      <c r="AJ596" s="80"/>
      <c r="AK596" s="80"/>
      <c r="AL596" s="80"/>
      <c r="AM596" s="80"/>
      <c r="AN596" s="80"/>
      <c r="AO596" s="80"/>
      <c r="AP596" s="38"/>
      <c r="AQ596" s="38"/>
      <c r="AR596" s="38"/>
      <c r="AS596" s="38"/>
      <c r="AT596" s="38"/>
      <c r="AU596" s="38"/>
      <c r="AV596" s="38"/>
      <c r="AW596" s="38"/>
      <c r="AX596" s="38"/>
      <c r="AY596" s="38"/>
      <c r="AZ596" s="38"/>
      <c r="BA596" s="38"/>
      <c r="BB596" s="38"/>
      <c r="BC596" s="38"/>
      <c r="BD596" s="38"/>
      <c r="BE596" s="38"/>
      <c r="BF596" s="38"/>
      <c r="BG596" s="38"/>
      <c r="BH596" s="38"/>
      <c r="BI596" s="38"/>
    </row>
    <row r="597" spans="1:61" ht="15.75" customHeight="1">
      <c r="A597" s="33"/>
      <c r="B597" s="80"/>
      <c r="C597" s="80"/>
      <c r="D597" s="80"/>
      <c r="E597" s="80"/>
      <c r="F597" s="80"/>
      <c r="G597" s="80"/>
      <c r="H597" s="80"/>
      <c r="I597" s="80"/>
      <c r="J597" s="80"/>
      <c r="K597" s="80"/>
      <c r="L597" s="80"/>
      <c r="M597" s="80"/>
      <c r="N597" s="80"/>
      <c r="O597" s="80"/>
      <c r="P597" s="80"/>
      <c r="Q597" s="80"/>
      <c r="R597" s="80"/>
      <c r="S597" s="80"/>
      <c r="T597" s="80"/>
      <c r="U597" s="80"/>
      <c r="V597" s="80"/>
      <c r="W597" s="80"/>
      <c r="X597" s="80"/>
      <c r="Y597" s="80"/>
      <c r="Z597" s="80"/>
      <c r="AA597" s="80"/>
      <c r="AB597" s="80"/>
      <c r="AC597" s="80"/>
      <c r="AD597" s="80"/>
      <c r="AE597" s="80"/>
      <c r="AF597" s="80"/>
      <c r="AG597" s="80"/>
      <c r="AH597" s="80"/>
      <c r="AI597" s="80"/>
      <c r="AJ597" s="80"/>
      <c r="AK597" s="80"/>
      <c r="AL597" s="80"/>
      <c r="AM597" s="80"/>
      <c r="AN597" s="80"/>
      <c r="AO597" s="80"/>
      <c r="AP597" s="38"/>
      <c r="AQ597" s="38"/>
      <c r="AR597" s="38"/>
      <c r="AS597" s="38"/>
      <c r="AT597" s="38"/>
      <c r="AU597" s="38"/>
      <c r="AV597" s="38"/>
      <c r="AW597" s="38"/>
      <c r="AX597" s="38"/>
      <c r="AY597" s="38"/>
      <c r="AZ597" s="38"/>
      <c r="BA597" s="38"/>
      <c r="BB597" s="38"/>
      <c r="BC597" s="38"/>
      <c r="BD597" s="38"/>
      <c r="BE597" s="38"/>
      <c r="BF597" s="38"/>
      <c r="BG597" s="38"/>
      <c r="BH597" s="38"/>
      <c r="BI597" s="38"/>
    </row>
    <row r="598" spans="1:61" ht="15.75" customHeight="1">
      <c r="A598" s="33"/>
      <c r="B598" s="80"/>
      <c r="C598" s="80"/>
      <c r="D598" s="80"/>
      <c r="E598" s="80"/>
      <c r="F598" s="80"/>
      <c r="G598" s="80"/>
      <c r="H598" s="80"/>
      <c r="I598" s="80"/>
      <c r="J598" s="80"/>
      <c r="K598" s="80"/>
      <c r="L598" s="80"/>
      <c r="M598" s="80"/>
      <c r="N598" s="80"/>
      <c r="O598" s="80"/>
      <c r="P598" s="80"/>
      <c r="Q598" s="80"/>
      <c r="R598" s="80"/>
      <c r="S598" s="80"/>
      <c r="T598" s="80"/>
      <c r="U598" s="80"/>
      <c r="V598" s="80"/>
      <c r="W598" s="80"/>
      <c r="X598" s="80"/>
      <c r="Y598" s="80"/>
      <c r="Z598" s="80"/>
      <c r="AA598" s="80"/>
      <c r="AB598" s="80"/>
      <c r="AC598" s="80"/>
      <c r="AD598" s="80"/>
      <c r="AE598" s="80"/>
      <c r="AF598" s="80"/>
      <c r="AG598" s="80"/>
      <c r="AH598" s="80"/>
      <c r="AI598" s="80"/>
      <c r="AJ598" s="80"/>
      <c r="AK598" s="80"/>
      <c r="AL598" s="80"/>
      <c r="AM598" s="80"/>
      <c r="AN598" s="80"/>
      <c r="AO598" s="80"/>
      <c r="AP598" s="38"/>
      <c r="AQ598" s="38"/>
      <c r="AR598" s="38"/>
      <c r="AS598" s="38"/>
      <c r="AT598" s="38"/>
      <c r="AU598" s="38"/>
      <c r="AV598" s="38"/>
      <c r="AW598" s="38"/>
      <c r="AX598" s="38"/>
      <c r="AY598" s="38"/>
      <c r="AZ598" s="38"/>
      <c r="BA598" s="38"/>
      <c r="BB598" s="38"/>
      <c r="BC598" s="38"/>
      <c r="BD598" s="38"/>
      <c r="BE598" s="38"/>
      <c r="BF598" s="38"/>
      <c r="BG598" s="38"/>
      <c r="BH598" s="38"/>
      <c r="BI598" s="38"/>
    </row>
    <row r="599" spans="1:61" ht="15.75" customHeight="1">
      <c r="A599" s="33"/>
      <c r="B599" s="80"/>
      <c r="C599" s="80"/>
      <c r="D599" s="80"/>
      <c r="E599" s="80"/>
      <c r="F599" s="80"/>
      <c r="G599" s="80"/>
      <c r="H599" s="80"/>
      <c r="I599" s="80"/>
      <c r="J599" s="80"/>
      <c r="K599" s="80"/>
      <c r="L599" s="80"/>
      <c r="M599" s="80"/>
      <c r="N599" s="80"/>
      <c r="O599" s="80"/>
      <c r="P599" s="80"/>
      <c r="Q599" s="80"/>
      <c r="R599" s="80"/>
      <c r="S599" s="80"/>
      <c r="T599" s="80"/>
      <c r="U599" s="80"/>
      <c r="V599" s="80"/>
      <c r="W599" s="80"/>
      <c r="X599" s="80"/>
      <c r="Y599" s="80"/>
      <c r="Z599" s="80"/>
      <c r="AA599" s="80"/>
      <c r="AB599" s="80"/>
      <c r="AC599" s="80"/>
      <c r="AD599" s="80"/>
      <c r="AE599" s="80"/>
      <c r="AF599" s="80"/>
      <c r="AG599" s="80"/>
      <c r="AH599" s="80"/>
      <c r="AI599" s="80"/>
      <c r="AJ599" s="80"/>
      <c r="AK599" s="80"/>
      <c r="AL599" s="80"/>
      <c r="AM599" s="80"/>
      <c r="AN599" s="80"/>
      <c r="AO599" s="80"/>
      <c r="AP599" s="38"/>
      <c r="AQ599" s="38"/>
      <c r="AR599" s="38"/>
      <c r="AS599" s="38"/>
      <c r="AT599" s="38"/>
      <c r="AU599" s="38"/>
      <c r="AV599" s="38"/>
      <c r="AW599" s="38"/>
      <c r="AX599" s="38"/>
      <c r="AY599" s="38"/>
      <c r="AZ599" s="38"/>
      <c r="BA599" s="38"/>
      <c r="BB599" s="38"/>
      <c r="BC599" s="38"/>
      <c r="BD599" s="38"/>
      <c r="BE599" s="38"/>
      <c r="BF599" s="38"/>
      <c r="BG599" s="38"/>
      <c r="BH599" s="38"/>
      <c r="BI599" s="38"/>
    </row>
    <row r="600" spans="1:61" ht="15.75" customHeight="1">
      <c r="A600" s="33"/>
      <c r="B600" s="80"/>
      <c r="C600" s="80"/>
      <c r="D600" s="80"/>
      <c r="E600" s="80"/>
      <c r="F600" s="80"/>
      <c r="G600" s="80"/>
      <c r="H600" s="80"/>
      <c r="I600" s="80"/>
      <c r="J600" s="80"/>
      <c r="K600" s="80"/>
      <c r="L600" s="80"/>
      <c r="M600" s="80"/>
      <c r="N600" s="80"/>
      <c r="O600" s="80"/>
      <c r="P600" s="80"/>
      <c r="Q600" s="80"/>
      <c r="R600" s="80"/>
      <c r="S600" s="80"/>
      <c r="T600" s="80"/>
      <c r="U600" s="80"/>
      <c r="V600" s="80"/>
      <c r="W600" s="80"/>
      <c r="X600" s="80"/>
      <c r="Y600" s="80"/>
      <c r="Z600" s="80"/>
      <c r="AA600" s="80"/>
      <c r="AB600" s="80"/>
      <c r="AC600" s="80"/>
      <c r="AD600" s="80"/>
      <c r="AE600" s="80"/>
      <c r="AF600" s="80"/>
      <c r="AG600" s="80"/>
      <c r="AH600" s="80"/>
      <c r="AI600" s="80"/>
      <c r="AJ600" s="80"/>
      <c r="AK600" s="80"/>
      <c r="AL600" s="80"/>
      <c r="AM600" s="80"/>
      <c r="AN600" s="80"/>
      <c r="AO600" s="80"/>
      <c r="AP600" s="38"/>
      <c r="AQ600" s="38"/>
      <c r="AR600" s="38"/>
      <c r="AS600" s="38"/>
      <c r="AT600" s="38"/>
      <c r="AU600" s="38"/>
      <c r="AV600" s="38"/>
      <c r="AW600" s="38"/>
      <c r="AX600" s="38"/>
      <c r="AY600" s="38"/>
      <c r="AZ600" s="38"/>
      <c r="BA600" s="38"/>
      <c r="BB600" s="38"/>
      <c r="BC600" s="38"/>
      <c r="BD600" s="38"/>
      <c r="BE600" s="38"/>
      <c r="BF600" s="38"/>
      <c r="BG600" s="38"/>
      <c r="BH600" s="38"/>
      <c r="BI600" s="38"/>
    </row>
    <row r="601" spans="1:61" ht="15.75" customHeight="1">
      <c r="A601" s="33"/>
      <c r="B601" s="80"/>
      <c r="C601" s="80"/>
      <c r="D601" s="80"/>
      <c r="E601" s="80"/>
      <c r="F601" s="80"/>
      <c r="G601" s="80"/>
      <c r="H601" s="80"/>
      <c r="I601" s="80"/>
      <c r="J601" s="80"/>
      <c r="K601" s="80"/>
      <c r="L601" s="80"/>
      <c r="M601" s="80"/>
      <c r="N601" s="80"/>
      <c r="O601" s="80"/>
      <c r="P601" s="80"/>
      <c r="Q601" s="80"/>
      <c r="R601" s="80"/>
      <c r="S601" s="80"/>
      <c r="T601" s="80"/>
      <c r="U601" s="80"/>
      <c r="V601" s="80"/>
      <c r="W601" s="80"/>
      <c r="X601" s="80"/>
      <c r="Y601" s="80"/>
      <c r="Z601" s="80"/>
      <c r="AA601" s="80"/>
      <c r="AB601" s="80"/>
      <c r="AC601" s="80"/>
      <c r="AD601" s="80"/>
      <c r="AE601" s="80"/>
      <c r="AF601" s="80"/>
      <c r="AG601" s="80"/>
      <c r="AH601" s="80"/>
      <c r="AI601" s="80"/>
      <c r="AJ601" s="80"/>
      <c r="AK601" s="80"/>
      <c r="AL601" s="80"/>
      <c r="AM601" s="80"/>
      <c r="AN601" s="80"/>
      <c r="AO601" s="80"/>
      <c r="AP601" s="38"/>
      <c r="AQ601" s="38"/>
      <c r="AR601" s="38"/>
      <c r="AS601" s="38"/>
      <c r="AT601" s="38"/>
      <c r="AU601" s="38"/>
      <c r="AV601" s="38"/>
      <c r="AW601" s="38"/>
      <c r="AX601" s="38"/>
      <c r="AY601" s="38"/>
      <c r="AZ601" s="38"/>
      <c r="BA601" s="38"/>
      <c r="BB601" s="38"/>
      <c r="BC601" s="38"/>
      <c r="BD601" s="38"/>
      <c r="BE601" s="38"/>
      <c r="BF601" s="38"/>
      <c r="BG601" s="38"/>
      <c r="BH601" s="38"/>
      <c r="BI601" s="38"/>
    </row>
    <row r="602" spans="1:61" ht="15.75" customHeight="1">
      <c r="A602" s="33"/>
      <c r="B602" s="80"/>
      <c r="C602" s="80"/>
      <c r="D602" s="80"/>
      <c r="E602" s="80"/>
      <c r="F602" s="80"/>
      <c r="G602" s="80"/>
      <c r="H602" s="80"/>
      <c r="I602" s="80"/>
      <c r="J602" s="80"/>
      <c r="K602" s="80"/>
      <c r="L602" s="80"/>
      <c r="M602" s="80"/>
      <c r="N602" s="80"/>
      <c r="O602" s="80"/>
      <c r="P602" s="80"/>
      <c r="Q602" s="80"/>
      <c r="R602" s="80"/>
      <c r="S602" s="80"/>
      <c r="T602" s="80"/>
      <c r="U602" s="80"/>
      <c r="V602" s="80"/>
      <c r="W602" s="80"/>
      <c r="X602" s="80"/>
      <c r="Y602" s="80"/>
      <c r="Z602" s="80"/>
      <c r="AA602" s="80"/>
      <c r="AB602" s="80"/>
      <c r="AC602" s="80"/>
      <c r="AD602" s="80"/>
      <c r="AE602" s="80"/>
      <c r="AF602" s="80"/>
      <c r="AG602" s="80"/>
      <c r="AH602" s="80"/>
      <c r="AI602" s="80"/>
      <c r="AJ602" s="80"/>
      <c r="AK602" s="80"/>
      <c r="AL602" s="80"/>
      <c r="AM602" s="80"/>
      <c r="AN602" s="80"/>
      <c r="AO602" s="80"/>
      <c r="AP602" s="38"/>
      <c r="AQ602" s="38"/>
      <c r="AR602" s="38"/>
      <c r="AS602" s="38"/>
      <c r="AT602" s="38"/>
      <c r="AU602" s="38"/>
      <c r="AV602" s="38"/>
      <c r="AW602" s="38"/>
      <c r="AX602" s="38"/>
      <c r="AY602" s="38"/>
      <c r="AZ602" s="38"/>
      <c r="BA602" s="38"/>
      <c r="BB602" s="38"/>
      <c r="BC602" s="38"/>
      <c r="BD602" s="38"/>
      <c r="BE602" s="38"/>
      <c r="BF602" s="38"/>
      <c r="BG602" s="38"/>
      <c r="BH602" s="38"/>
      <c r="BI602" s="38"/>
    </row>
    <row r="603" spans="1:61" ht="15.75" customHeight="1">
      <c r="A603" s="33"/>
      <c r="B603" s="80"/>
      <c r="C603" s="80"/>
      <c r="D603" s="80"/>
      <c r="E603" s="80"/>
      <c r="F603" s="80"/>
      <c r="G603" s="80"/>
      <c r="H603" s="80"/>
      <c r="I603" s="80"/>
      <c r="J603" s="80"/>
      <c r="K603" s="80"/>
      <c r="L603" s="80"/>
      <c r="M603" s="80"/>
      <c r="N603" s="80"/>
      <c r="O603" s="80"/>
      <c r="P603" s="80"/>
      <c r="Q603" s="80"/>
      <c r="R603" s="80"/>
      <c r="S603" s="80"/>
      <c r="T603" s="80"/>
      <c r="U603" s="80"/>
      <c r="V603" s="80"/>
      <c r="W603" s="80"/>
      <c r="X603" s="80"/>
      <c r="Y603" s="80"/>
      <c r="Z603" s="80"/>
      <c r="AA603" s="80"/>
      <c r="AB603" s="80"/>
      <c r="AC603" s="80"/>
      <c r="AD603" s="80"/>
      <c r="AE603" s="80"/>
      <c r="AF603" s="80"/>
      <c r="AG603" s="80"/>
      <c r="AH603" s="80"/>
      <c r="AI603" s="80"/>
      <c r="AJ603" s="80"/>
      <c r="AK603" s="80"/>
      <c r="AL603" s="80"/>
      <c r="AM603" s="80"/>
      <c r="AN603" s="80"/>
      <c r="AO603" s="80"/>
      <c r="AP603" s="38"/>
      <c r="AQ603" s="38"/>
      <c r="AR603" s="38"/>
      <c r="AS603" s="38"/>
      <c r="AT603" s="38"/>
      <c r="AU603" s="38"/>
      <c r="AV603" s="38"/>
      <c r="AW603" s="38"/>
      <c r="AX603" s="38"/>
      <c r="AY603" s="38"/>
      <c r="AZ603" s="38"/>
      <c r="BA603" s="38"/>
      <c r="BB603" s="38"/>
      <c r="BC603" s="38"/>
      <c r="BD603" s="38"/>
      <c r="BE603" s="38"/>
      <c r="BF603" s="38"/>
      <c r="BG603" s="38"/>
      <c r="BH603" s="38"/>
      <c r="BI603" s="38"/>
    </row>
    <row r="604" spans="1:61" ht="15.75" customHeight="1">
      <c r="A604" s="33"/>
      <c r="B604" s="80"/>
      <c r="C604" s="80"/>
      <c r="D604" s="80"/>
      <c r="E604" s="80"/>
      <c r="F604" s="80"/>
      <c r="G604" s="80"/>
      <c r="H604" s="80"/>
      <c r="I604" s="80"/>
      <c r="J604" s="80"/>
      <c r="K604" s="80"/>
      <c r="L604" s="80"/>
      <c r="M604" s="80"/>
      <c r="N604" s="80"/>
      <c r="O604" s="80"/>
      <c r="P604" s="80"/>
      <c r="Q604" s="80"/>
      <c r="R604" s="80"/>
      <c r="S604" s="80"/>
      <c r="T604" s="80"/>
      <c r="U604" s="80"/>
      <c r="V604" s="80"/>
      <c r="W604" s="80"/>
      <c r="X604" s="80"/>
      <c r="Y604" s="80"/>
      <c r="Z604" s="80"/>
      <c r="AA604" s="80"/>
      <c r="AB604" s="80"/>
      <c r="AC604" s="80"/>
      <c r="AD604" s="80"/>
      <c r="AE604" s="80"/>
      <c r="AF604" s="80"/>
      <c r="AG604" s="80"/>
      <c r="AH604" s="80"/>
      <c r="AI604" s="80"/>
      <c r="AJ604" s="80"/>
      <c r="AK604" s="80"/>
      <c r="AL604" s="80"/>
      <c r="AM604" s="80"/>
      <c r="AN604" s="80"/>
      <c r="AO604" s="80"/>
      <c r="AP604" s="38"/>
      <c r="AQ604" s="38"/>
      <c r="AR604" s="38"/>
      <c r="AS604" s="38"/>
      <c r="AT604" s="38"/>
      <c r="AU604" s="38"/>
      <c r="AV604" s="38"/>
      <c r="AW604" s="38"/>
      <c r="AX604" s="38"/>
      <c r="AY604" s="38"/>
      <c r="AZ604" s="38"/>
      <c r="BA604" s="38"/>
      <c r="BB604" s="38"/>
      <c r="BC604" s="38"/>
      <c r="BD604" s="38"/>
      <c r="BE604" s="38"/>
      <c r="BF604" s="38"/>
      <c r="BG604" s="38"/>
      <c r="BH604" s="38"/>
      <c r="BI604" s="38"/>
    </row>
    <row r="605" spans="1:61" ht="15.75" customHeight="1">
      <c r="A605" s="33"/>
      <c r="B605" s="80"/>
      <c r="C605" s="80"/>
      <c r="D605" s="80"/>
      <c r="E605" s="80"/>
      <c r="F605" s="80"/>
      <c r="G605" s="80"/>
      <c r="H605" s="80"/>
      <c r="I605" s="80"/>
      <c r="J605" s="80"/>
      <c r="K605" s="80"/>
      <c r="L605" s="80"/>
      <c r="M605" s="80"/>
      <c r="N605" s="80"/>
      <c r="O605" s="80"/>
      <c r="P605" s="80"/>
      <c r="Q605" s="80"/>
      <c r="R605" s="80"/>
      <c r="S605" s="80"/>
      <c r="T605" s="80"/>
      <c r="U605" s="80"/>
      <c r="V605" s="80"/>
      <c r="W605" s="80"/>
      <c r="X605" s="80"/>
      <c r="Y605" s="80"/>
      <c r="Z605" s="80"/>
      <c r="AA605" s="80"/>
      <c r="AB605" s="80"/>
      <c r="AC605" s="80"/>
      <c r="AD605" s="80"/>
      <c r="AE605" s="80"/>
      <c r="AF605" s="80"/>
      <c r="AG605" s="80"/>
      <c r="AH605" s="80"/>
      <c r="AI605" s="80"/>
      <c r="AJ605" s="80"/>
      <c r="AK605" s="80"/>
      <c r="AL605" s="80"/>
      <c r="AM605" s="80"/>
      <c r="AN605" s="80"/>
      <c r="AO605" s="80"/>
      <c r="AP605" s="38"/>
      <c r="AQ605" s="38"/>
      <c r="AR605" s="38"/>
      <c r="AS605" s="38"/>
      <c r="AT605" s="38"/>
      <c r="AU605" s="38"/>
      <c r="AV605" s="38"/>
      <c r="AW605" s="38"/>
      <c r="AX605" s="38"/>
      <c r="AY605" s="38"/>
      <c r="AZ605" s="38"/>
      <c r="BA605" s="38"/>
      <c r="BB605" s="38"/>
      <c r="BC605" s="38"/>
      <c r="BD605" s="38"/>
      <c r="BE605" s="38"/>
      <c r="BF605" s="38"/>
      <c r="BG605" s="38"/>
      <c r="BH605" s="38"/>
      <c r="BI605" s="38"/>
    </row>
    <row r="606" spans="1:61" ht="15.75" customHeight="1">
      <c r="A606" s="33"/>
      <c r="B606" s="80"/>
      <c r="C606" s="80"/>
      <c r="D606" s="80"/>
      <c r="E606" s="80"/>
      <c r="F606" s="80"/>
      <c r="G606" s="80"/>
      <c r="H606" s="80"/>
      <c r="I606" s="80"/>
      <c r="J606" s="80"/>
      <c r="K606" s="80"/>
      <c r="L606" s="80"/>
      <c r="M606" s="80"/>
      <c r="N606" s="80"/>
      <c r="O606" s="80"/>
      <c r="P606" s="80"/>
      <c r="Q606" s="80"/>
      <c r="R606" s="80"/>
      <c r="S606" s="80"/>
      <c r="T606" s="80"/>
      <c r="U606" s="80"/>
      <c r="V606" s="80"/>
      <c r="W606" s="80"/>
      <c r="X606" s="80"/>
      <c r="Y606" s="80"/>
      <c r="Z606" s="80"/>
      <c r="AA606" s="80"/>
      <c r="AB606" s="80"/>
      <c r="AC606" s="80"/>
      <c r="AD606" s="80"/>
      <c r="AE606" s="80"/>
      <c r="AF606" s="80"/>
      <c r="AG606" s="80"/>
      <c r="AH606" s="80"/>
      <c r="AI606" s="80"/>
      <c r="AJ606" s="80"/>
      <c r="AK606" s="80"/>
      <c r="AL606" s="80"/>
      <c r="AM606" s="80"/>
      <c r="AN606" s="80"/>
      <c r="AO606" s="80"/>
      <c r="AP606" s="38"/>
      <c r="AQ606" s="38"/>
      <c r="AR606" s="38"/>
      <c r="AS606" s="38"/>
      <c r="AT606" s="38"/>
      <c r="AU606" s="38"/>
      <c r="AV606" s="38"/>
      <c r="AW606" s="38"/>
      <c r="AX606" s="38"/>
      <c r="AY606" s="38"/>
      <c r="AZ606" s="38"/>
      <c r="BA606" s="38"/>
      <c r="BB606" s="38"/>
      <c r="BC606" s="38"/>
      <c r="BD606" s="38"/>
      <c r="BE606" s="38"/>
      <c r="BF606" s="38"/>
      <c r="BG606" s="38"/>
      <c r="BH606" s="38"/>
      <c r="BI606" s="38"/>
    </row>
    <row r="607" spans="1:61" ht="15.75" customHeight="1">
      <c r="A607" s="33"/>
      <c r="B607" s="80"/>
      <c r="C607" s="80"/>
      <c r="D607" s="80"/>
      <c r="E607" s="80"/>
      <c r="F607" s="80"/>
      <c r="G607" s="80"/>
      <c r="H607" s="80"/>
      <c r="I607" s="80"/>
      <c r="J607" s="80"/>
      <c r="K607" s="80"/>
      <c r="L607" s="80"/>
      <c r="M607" s="80"/>
      <c r="N607" s="80"/>
      <c r="O607" s="80"/>
      <c r="P607" s="80"/>
      <c r="Q607" s="80"/>
      <c r="R607" s="80"/>
      <c r="S607" s="80"/>
      <c r="T607" s="80"/>
      <c r="U607" s="80"/>
      <c r="V607" s="80"/>
      <c r="W607" s="80"/>
      <c r="X607" s="80"/>
      <c r="Y607" s="80"/>
      <c r="Z607" s="80"/>
      <c r="AA607" s="80"/>
      <c r="AB607" s="80"/>
      <c r="AC607" s="80"/>
      <c r="AD607" s="80"/>
      <c r="AE607" s="80"/>
      <c r="AF607" s="80"/>
      <c r="AG607" s="80"/>
      <c r="AH607" s="80"/>
      <c r="AI607" s="80"/>
      <c r="AJ607" s="80"/>
      <c r="AK607" s="80"/>
      <c r="AL607" s="80"/>
      <c r="AM607" s="80"/>
      <c r="AN607" s="80"/>
      <c r="AO607" s="80"/>
      <c r="AP607" s="38"/>
      <c r="AQ607" s="38"/>
      <c r="AR607" s="38"/>
      <c r="AS607" s="38"/>
      <c r="AT607" s="38"/>
      <c r="AU607" s="38"/>
      <c r="AV607" s="38"/>
      <c r="AW607" s="38"/>
      <c r="AX607" s="38"/>
      <c r="AY607" s="38"/>
      <c r="AZ607" s="38"/>
      <c r="BA607" s="38"/>
      <c r="BB607" s="38"/>
      <c r="BC607" s="38"/>
      <c r="BD607" s="38"/>
      <c r="BE607" s="38"/>
      <c r="BF607" s="38"/>
      <c r="BG607" s="38"/>
      <c r="BH607" s="38"/>
      <c r="BI607" s="38"/>
    </row>
    <row r="608" spans="1:61" ht="15.75" customHeight="1">
      <c r="A608" s="33"/>
      <c r="B608" s="80"/>
      <c r="C608" s="80"/>
      <c r="D608" s="80"/>
      <c r="E608" s="80"/>
      <c r="F608" s="80"/>
      <c r="G608" s="80"/>
      <c r="H608" s="80"/>
      <c r="I608" s="80"/>
      <c r="J608" s="80"/>
      <c r="K608" s="80"/>
      <c r="L608" s="80"/>
      <c r="M608" s="80"/>
      <c r="N608" s="80"/>
      <c r="O608" s="80"/>
      <c r="P608" s="80"/>
      <c r="Q608" s="80"/>
      <c r="R608" s="80"/>
      <c r="S608" s="80"/>
      <c r="T608" s="80"/>
      <c r="U608" s="80"/>
      <c r="V608" s="80"/>
      <c r="W608" s="80"/>
      <c r="X608" s="80"/>
      <c r="Y608" s="80"/>
      <c r="Z608" s="80"/>
      <c r="AA608" s="80"/>
      <c r="AB608" s="80"/>
      <c r="AC608" s="80"/>
      <c r="AD608" s="80"/>
      <c r="AE608" s="80"/>
      <c r="AF608" s="80"/>
      <c r="AG608" s="80"/>
      <c r="AH608" s="80"/>
      <c r="AI608" s="80"/>
      <c r="AJ608" s="80"/>
      <c r="AK608" s="80"/>
      <c r="AL608" s="80"/>
      <c r="AM608" s="80"/>
      <c r="AN608" s="80"/>
      <c r="AO608" s="80"/>
      <c r="AP608" s="38"/>
      <c r="AQ608" s="38"/>
      <c r="AR608" s="38"/>
      <c r="AS608" s="38"/>
      <c r="AT608" s="38"/>
      <c r="AU608" s="38"/>
      <c r="AV608" s="38"/>
      <c r="AW608" s="38"/>
      <c r="AX608" s="38"/>
      <c r="AY608" s="38"/>
      <c r="AZ608" s="38"/>
      <c r="BA608" s="38"/>
      <c r="BB608" s="38"/>
      <c r="BC608" s="38"/>
      <c r="BD608" s="38"/>
      <c r="BE608" s="38"/>
      <c r="BF608" s="38"/>
      <c r="BG608" s="38"/>
      <c r="BH608" s="38"/>
      <c r="BI608" s="38"/>
    </row>
    <row r="609" spans="1:61" ht="15.75" customHeight="1">
      <c r="A609" s="33"/>
      <c r="B609" s="80"/>
      <c r="C609" s="80"/>
      <c r="D609" s="80"/>
      <c r="E609" s="80"/>
      <c r="F609" s="80"/>
      <c r="G609" s="80"/>
      <c r="H609" s="80"/>
      <c r="I609" s="80"/>
      <c r="J609" s="80"/>
      <c r="K609" s="80"/>
      <c r="L609" s="80"/>
      <c r="M609" s="80"/>
      <c r="N609" s="80"/>
      <c r="O609" s="80"/>
      <c r="P609" s="80"/>
      <c r="Q609" s="80"/>
      <c r="R609" s="80"/>
      <c r="S609" s="80"/>
      <c r="T609" s="80"/>
      <c r="U609" s="80"/>
      <c r="V609" s="80"/>
      <c r="W609" s="80"/>
      <c r="X609" s="80"/>
      <c r="Y609" s="80"/>
      <c r="Z609" s="80"/>
      <c r="AA609" s="80"/>
      <c r="AB609" s="80"/>
      <c r="AC609" s="80"/>
      <c r="AD609" s="80"/>
      <c r="AE609" s="80"/>
      <c r="AF609" s="80"/>
      <c r="AG609" s="80"/>
      <c r="AH609" s="80"/>
      <c r="AI609" s="80"/>
      <c r="AJ609" s="80"/>
      <c r="AK609" s="80"/>
      <c r="AL609" s="80"/>
      <c r="AM609" s="80"/>
      <c r="AN609" s="80"/>
      <c r="AO609" s="80"/>
      <c r="AP609" s="38"/>
      <c r="AQ609" s="38"/>
      <c r="AR609" s="38"/>
      <c r="AS609" s="38"/>
      <c r="AT609" s="38"/>
      <c r="AU609" s="38"/>
      <c r="AV609" s="38"/>
      <c r="AW609" s="38"/>
      <c r="AX609" s="38"/>
      <c r="AY609" s="38"/>
      <c r="AZ609" s="38"/>
      <c r="BA609" s="38"/>
      <c r="BB609" s="38"/>
      <c r="BC609" s="38"/>
      <c r="BD609" s="38"/>
      <c r="BE609" s="38"/>
      <c r="BF609" s="38"/>
      <c r="BG609" s="38"/>
      <c r="BH609" s="38"/>
      <c r="BI609" s="38"/>
    </row>
    <row r="610" spans="1:61" ht="15.75" customHeight="1">
      <c r="A610" s="33"/>
      <c r="B610" s="80"/>
      <c r="C610" s="80"/>
      <c r="D610" s="80"/>
      <c r="E610" s="80"/>
      <c r="F610" s="80"/>
      <c r="G610" s="80"/>
      <c r="H610" s="80"/>
      <c r="I610" s="80"/>
      <c r="J610" s="80"/>
      <c r="K610" s="80"/>
      <c r="L610" s="80"/>
      <c r="M610" s="80"/>
      <c r="N610" s="80"/>
      <c r="O610" s="80"/>
      <c r="P610" s="80"/>
      <c r="Q610" s="80"/>
      <c r="R610" s="80"/>
      <c r="S610" s="80"/>
      <c r="T610" s="80"/>
      <c r="U610" s="80"/>
      <c r="V610" s="80"/>
      <c r="W610" s="80"/>
      <c r="X610" s="80"/>
      <c r="Y610" s="80"/>
      <c r="Z610" s="80"/>
      <c r="AA610" s="80"/>
      <c r="AB610" s="80"/>
      <c r="AC610" s="80"/>
      <c r="AD610" s="80"/>
      <c r="AE610" s="80"/>
      <c r="AF610" s="80"/>
      <c r="AG610" s="80"/>
      <c r="AH610" s="80"/>
      <c r="AI610" s="80"/>
      <c r="AJ610" s="80"/>
      <c r="AK610" s="80"/>
      <c r="AL610" s="80"/>
      <c r="AM610" s="80"/>
      <c r="AN610" s="80"/>
      <c r="AO610" s="80"/>
      <c r="AP610" s="38"/>
      <c r="AQ610" s="38"/>
      <c r="AR610" s="38"/>
      <c r="AS610" s="38"/>
      <c r="AT610" s="38"/>
      <c r="AU610" s="38"/>
      <c r="AV610" s="38"/>
      <c r="AW610" s="38"/>
      <c r="AX610" s="38"/>
      <c r="AY610" s="38"/>
      <c r="AZ610" s="38"/>
      <c r="BA610" s="38"/>
      <c r="BB610" s="38"/>
      <c r="BC610" s="38"/>
      <c r="BD610" s="38"/>
      <c r="BE610" s="38"/>
      <c r="BF610" s="38"/>
      <c r="BG610" s="38"/>
      <c r="BH610" s="38"/>
      <c r="BI610" s="38"/>
    </row>
    <row r="611" spans="1:61" ht="15.75" customHeight="1">
      <c r="A611" s="33"/>
      <c r="B611" s="80"/>
      <c r="C611" s="80"/>
      <c r="D611" s="80"/>
      <c r="E611" s="80"/>
      <c r="F611" s="80"/>
      <c r="G611" s="80"/>
      <c r="H611" s="80"/>
      <c r="I611" s="80"/>
      <c r="J611" s="80"/>
      <c r="K611" s="80"/>
      <c r="L611" s="80"/>
      <c r="M611" s="80"/>
      <c r="N611" s="80"/>
      <c r="O611" s="80"/>
      <c r="P611" s="80"/>
      <c r="Q611" s="80"/>
      <c r="R611" s="80"/>
      <c r="S611" s="80"/>
      <c r="T611" s="80"/>
      <c r="U611" s="80"/>
      <c r="V611" s="80"/>
      <c r="W611" s="80"/>
      <c r="X611" s="80"/>
      <c r="Y611" s="80"/>
      <c r="Z611" s="80"/>
      <c r="AA611" s="80"/>
      <c r="AB611" s="80"/>
      <c r="AC611" s="80"/>
      <c r="AD611" s="80"/>
      <c r="AE611" s="80"/>
      <c r="AF611" s="80"/>
      <c r="AG611" s="80"/>
      <c r="AH611" s="80"/>
      <c r="AI611" s="80"/>
      <c r="AJ611" s="80"/>
      <c r="AK611" s="80"/>
      <c r="AL611" s="80"/>
      <c r="AM611" s="80"/>
      <c r="AN611" s="80"/>
      <c r="AO611" s="80"/>
      <c r="AP611" s="38"/>
      <c r="AQ611" s="38"/>
      <c r="AR611" s="38"/>
      <c r="AS611" s="38"/>
      <c r="AT611" s="38"/>
      <c r="AU611" s="38"/>
      <c r="AV611" s="38"/>
      <c r="AW611" s="38"/>
      <c r="AX611" s="38"/>
      <c r="AY611" s="38"/>
      <c r="AZ611" s="38"/>
      <c r="BA611" s="38"/>
      <c r="BB611" s="38"/>
      <c r="BC611" s="38"/>
      <c r="BD611" s="38"/>
      <c r="BE611" s="38"/>
      <c r="BF611" s="38"/>
      <c r="BG611" s="38"/>
      <c r="BH611" s="38"/>
      <c r="BI611" s="38"/>
    </row>
    <row r="612" spans="1:61" ht="15.75" customHeight="1">
      <c r="A612" s="33"/>
      <c r="B612" s="80"/>
      <c r="C612" s="80"/>
      <c r="D612" s="80"/>
      <c r="E612" s="80"/>
      <c r="F612" s="80"/>
      <c r="G612" s="80"/>
      <c r="H612" s="80"/>
      <c r="I612" s="80"/>
      <c r="J612" s="80"/>
      <c r="K612" s="80"/>
      <c r="L612" s="80"/>
      <c r="M612" s="80"/>
      <c r="N612" s="80"/>
      <c r="O612" s="80"/>
      <c r="P612" s="80"/>
      <c r="Q612" s="80"/>
      <c r="R612" s="80"/>
      <c r="S612" s="80"/>
      <c r="T612" s="80"/>
      <c r="U612" s="80"/>
      <c r="V612" s="80"/>
      <c r="W612" s="80"/>
      <c r="X612" s="80"/>
      <c r="Y612" s="80"/>
      <c r="Z612" s="80"/>
      <c r="AA612" s="80"/>
      <c r="AB612" s="80"/>
      <c r="AC612" s="80"/>
      <c r="AD612" s="80"/>
      <c r="AE612" s="80"/>
      <c r="AF612" s="80"/>
      <c r="AG612" s="80"/>
      <c r="AH612" s="80"/>
      <c r="AI612" s="80"/>
      <c r="AJ612" s="80"/>
      <c r="AK612" s="80"/>
      <c r="AL612" s="80"/>
      <c r="AM612" s="80"/>
      <c r="AN612" s="80"/>
      <c r="AO612" s="80"/>
      <c r="AP612" s="38"/>
      <c r="AQ612" s="38"/>
      <c r="AR612" s="38"/>
      <c r="AS612" s="38"/>
      <c r="AT612" s="38"/>
      <c r="AU612" s="38"/>
      <c r="AV612" s="38"/>
      <c r="AW612" s="38"/>
      <c r="AX612" s="38"/>
      <c r="AY612" s="38"/>
      <c r="AZ612" s="38"/>
      <c r="BA612" s="38"/>
      <c r="BB612" s="38"/>
      <c r="BC612" s="38"/>
      <c r="BD612" s="38"/>
      <c r="BE612" s="38"/>
      <c r="BF612" s="38"/>
      <c r="BG612" s="38"/>
      <c r="BH612" s="38"/>
      <c r="BI612" s="38"/>
    </row>
    <row r="613" spans="1:61" ht="15.75" customHeight="1">
      <c r="A613" s="33"/>
      <c r="B613" s="80"/>
      <c r="C613" s="80"/>
      <c r="D613" s="80"/>
      <c r="E613" s="80"/>
      <c r="F613" s="80"/>
      <c r="G613" s="80"/>
      <c r="H613" s="80"/>
      <c r="I613" s="80"/>
      <c r="J613" s="80"/>
      <c r="K613" s="80"/>
      <c r="L613" s="80"/>
      <c r="M613" s="80"/>
      <c r="N613" s="80"/>
      <c r="O613" s="80"/>
      <c r="P613" s="80"/>
      <c r="Q613" s="80"/>
      <c r="R613" s="80"/>
      <c r="S613" s="80"/>
      <c r="T613" s="80"/>
      <c r="U613" s="80"/>
      <c r="V613" s="80"/>
      <c r="W613" s="80"/>
      <c r="X613" s="80"/>
      <c r="Y613" s="80"/>
      <c r="Z613" s="80"/>
      <c r="AA613" s="80"/>
      <c r="AB613" s="80"/>
      <c r="AC613" s="80"/>
      <c r="AD613" s="80"/>
      <c r="AE613" s="80"/>
      <c r="AF613" s="80"/>
      <c r="AG613" s="80"/>
      <c r="AH613" s="80"/>
      <c r="AI613" s="80"/>
      <c r="AJ613" s="80"/>
      <c r="AK613" s="80"/>
      <c r="AL613" s="80"/>
      <c r="AM613" s="80"/>
      <c r="AN613" s="80"/>
      <c r="AO613" s="80"/>
      <c r="AP613" s="38"/>
      <c r="AQ613" s="38"/>
      <c r="AR613" s="38"/>
      <c r="AS613" s="38"/>
      <c r="AT613" s="38"/>
      <c r="AU613" s="38"/>
      <c r="AV613" s="38"/>
      <c r="AW613" s="38"/>
      <c r="AX613" s="38"/>
      <c r="AY613" s="38"/>
      <c r="AZ613" s="38"/>
      <c r="BA613" s="38"/>
      <c r="BB613" s="38"/>
      <c r="BC613" s="38"/>
      <c r="BD613" s="38"/>
      <c r="BE613" s="38"/>
      <c r="BF613" s="38"/>
      <c r="BG613" s="38"/>
      <c r="BH613" s="38"/>
      <c r="BI613" s="38"/>
    </row>
    <row r="614" spans="1:61" ht="15.75" customHeight="1">
      <c r="A614" s="33"/>
      <c r="B614" s="80"/>
      <c r="C614" s="80"/>
      <c r="D614" s="80"/>
      <c r="E614" s="80"/>
      <c r="F614" s="80"/>
      <c r="G614" s="80"/>
      <c r="H614" s="80"/>
      <c r="I614" s="80"/>
      <c r="J614" s="80"/>
      <c r="K614" s="80"/>
      <c r="L614" s="80"/>
      <c r="M614" s="80"/>
      <c r="N614" s="80"/>
      <c r="O614" s="80"/>
      <c r="P614" s="80"/>
      <c r="Q614" s="80"/>
      <c r="R614" s="80"/>
      <c r="S614" s="80"/>
      <c r="T614" s="80"/>
      <c r="U614" s="80"/>
      <c r="V614" s="80"/>
      <c r="W614" s="80"/>
      <c r="X614" s="80"/>
      <c r="Y614" s="80"/>
      <c r="Z614" s="80"/>
      <c r="AA614" s="80"/>
      <c r="AB614" s="80"/>
      <c r="AC614" s="80"/>
      <c r="AD614" s="80"/>
      <c r="AE614" s="80"/>
      <c r="AF614" s="80"/>
      <c r="AG614" s="80"/>
      <c r="AH614" s="80"/>
      <c r="AI614" s="80"/>
      <c r="AJ614" s="80"/>
      <c r="AK614" s="80"/>
      <c r="AL614" s="80"/>
      <c r="AM614" s="80"/>
      <c r="AN614" s="80"/>
      <c r="AO614" s="80"/>
      <c r="AP614" s="38"/>
      <c r="AQ614" s="38"/>
      <c r="AR614" s="38"/>
      <c r="AS614" s="38"/>
      <c r="AT614" s="38"/>
      <c r="AU614" s="38"/>
      <c r="AV614" s="38"/>
      <c r="AW614" s="38"/>
      <c r="AX614" s="38"/>
      <c r="AY614" s="38"/>
      <c r="AZ614" s="38"/>
      <c r="BA614" s="38"/>
      <c r="BB614" s="38"/>
      <c r="BC614" s="38"/>
      <c r="BD614" s="38"/>
      <c r="BE614" s="38"/>
      <c r="BF614" s="38"/>
      <c r="BG614" s="38"/>
      <c r="BH614" s="38"/>
      <c r="BI614" s="38"/>
    </row>
    <row r="615" spans="1:61" ht="15.75" customHeight="1">
      <c r="A615" s="33"/>
      <c r="B615" s="80"/>
      <c r="C615" s="80"/>
      <c r="D615" s="80"/>
      <c r="E615" s="80"/>
      <c r="F615" s="80"/>
      <c r="G615" s="80"/>
      <c r="H615" s="80"/>
      <c r="I615" s="80"/>
      <c r="J615" s="80"/>
      <c r="K615" s="80"/>
      <c r="L615" s="80"/>
      <c r="M615" s="80"/>
      <c r="N615" s="80"/>
      <c r="O615" s="80"/>
      <c r="P615" s="80"/>
      <c r="Q615" s="80"/>
      <c r="R615" s="80"/>
      <c r="S615" s="80"/>
      <c r="T615" s="80"/>
      <c r="U615" s="80"/>
      <c r="V615" s="80"/>
      <c r="W615" s="80"/>
      <c r="X615" s="80"/>
      <c r="Y615" s="80"/>
      <c r="Z615" s="80"/>
      <c r="AA615" s="80"/>
      <c r="AB615" s="80"/>
      <c r="AC615" s="80"/>
      <c r="AD615" s="80"/>
      <c r="AE615" s="80"/>
      <c r="AF615" s="80"/>
      <c r="AG615" s="80"/>
      <c r="AH615" s="80"/>
      <c r="AI615" s="80"/>
      <c r="AJ615" s="80"/>
      <c r="AK615" s="80"/>
      <c r="AL615" s="80"/>
      <c r="AM615" s="80"/>
      <c r="AN615" s="80"/>
      <c r="AO615" s="80"/>
      <c r="AP615" s="38"/>
      <c r="AQ615" s="38"/>
      <c r="AR615" s="38"/>
      <c r="AS615" s="38"/>
      <c r="AT615" s="38"/>
      <c r="AU615" s="38"/>
      <c r="AV615" s="38"/>
      <c r="AW615" s="38"/>
      <c r="AX615" s="38"/>
      <c r="AY615" s="38"/>
      <c r="AZ615" s="38"/>
      <c r="BA615" s="38"/>
      <c r="BB615" s="38"/>
      <c r="BC615" s="38"/>
      <c r="BD615" s="38"/>
      <c r="BE615" s="38"/>
      <c r="BF615" s="38"/>
      <c r="BG615" s="38"/>
      <c r="BH615" s="38"/>
      <c r="BI615" s="38"/>
    </row>
    <row r="616" spans="1:61" ht="15.75" customHeight="1">
      <c r="A616" s="33"/>
      <c r="B616" s="80"/>
      <c r="C616" s="80"/>
      <c r="D616" s="80"/>
      <c r="E616" s="80"/>
      <c r="F616" s="80"/>
      <c r="G616" s="80"/>
      <c r="H616" s="80"/>
      <c r="I616" s="80"/>
      <c r="J616" s="80"/>
      <c r="K616" s="80"/>
      <c r="L616" s="80"/>
      <c r="M616" s="80"/>
      <c r="N616" s="80"/>
      <c r="O616" s="80"/>
      <c r="P616" s="80"/>
      <c r="Q616" s="80"/>
      <c r="R616" s="80"/>
      <c r="S616" s="80"/>
      <c r="T616" s="80"/>
      <c r="U616" s="80"/>
      <c r="V616" s="80"/>
      <c r="W616" s="80"/>
      <c r="X616" s="80"/>
      <c r="Y616" s="80"/>
      <c r="Z616" s="80"/>
      <c r="AA616" s="80"/>
      <c r="AB616" s="80"/>
      <c r="AC616" s="80"/>
      <c r="AD616" s="80"/>
      <c r="AE616" s="80"/>
      <c r="AF616" s="80"/>
      <c r="AG616" s="80"/>
      <c r="AH616" s="80"/>
      <c r="AI616" s="80"/>
      <c r="AJ616" s="80"/>
      <c r="AK616" s="80"/>
      <c r="AL616" s="80"/>
      <c r="AM616" s="80"/>
      <c r="AN616" s="80"/>
      <c r="AO616" s="80"/>
      <c r="AP616" s="38"/>
      <c r="AQ616" s="38"/>
      <c r="AR616" s="38"/>
      <c r="AS616" s="38"/>
      <c r="AT616" s="38"/>
      <c r="AU616" s="38"/>
      <c r="AV616" s="38"/>
      <c r="AW616" s="38"/>
      <c r="AX616" s="38"/>
      <c r="AY616" s="38"/>
      <c r="AZ616" s="38"/>
      <c r="BA616" s="38"/>
      <c r="BB616" s="38"/>
      <c r="BC616" s="38"/>
      <c r="BD616" s="38"/>
      <c r="BE616" s="38"/>
      <c r="BF616" s="38"/>
      <c r="BG616" s="38"/>
      <c r="BH616" s="38"/>
      <c r="BI616" s="38"/>
    </row>
    <row r="617" spans="1:61" ht="15.75" customHeight="1">
      <c r="A617" s="33"/>
      <c r="B617" s="80"/>
      <c r="C617" s="80"/>
      <c r="D617" s="80"/>
      <c r="E617" s="80"/>
      <c r="F617" s="80"/>
      <c r="G617" s="80"/>
      <c r="H617" s="80"/>
      <c r="I617" s="80"/>
      <c r="J617" s="80"/>
      <c r="K617" s="80"/>
      <c r="L617" s="80"/>
      <c r="M617" s="80"/>
      <c r="N617" s="80"/>
      <c r="O617" s="80"/>
      <c r="P617" s="80"/>
      <c r="Q617" s="80"/>
      <c r="R617" s="80"/>
      <c r="S617" s="80"/>
      <c r="T617" s="80"/>
      <c r="U617" s="80"/>
      <c r="V617" s="80"/>
      <c r="W617" s="80"/>
      <c r="X617" s="80"/>
      <c r="Y617" s="80"/>
      <c r="Z617" s="80"/>
      <c r="AA617" s="80"/>
      <c r="AB617" s="80"/>
      <c r="AC617" s="80"/>
      <c r="AD617" s="80"/>
      <c r="AE617" s="80"/>
      <c r="AF617" s="80"/>
      <c r="AG617" s="80"/>
      <c r="AH617" s="80"/>
      <c r="AI617" s="80"/>
      <c r="AJ617" s="80"/>
      <c r="AK617" s="80"/>
      <c r="AL617" s="80"/>
      <c r="AM617" s="80"/>
      <c r="AN617" s="80"/>
      <c r="AO617" s="80"/>
      <c r="AP617" s="38"/>
      <c r="AQ617" s="38"/>
      <c r="AR617" s="38"/>
      <c r="AS617" s="38"/>
      <c r="AT617" s="38"/>
      <c r="AU617" s="38"/>
      <c r="AV617" s="38"/>
      <c r="AW617" s="38"/>
      <c r="AX617" s="38"/>
      <c r="AY617" s="38"/>
      <c r="AZ617" s="38"/>
      <c r="BA617" s="38"/>
      <c r="BB617" s="38"/>
      <c r="BC617" s="38"/>
      <c r="BD617" s="38"/>
      <c r="BE617" s="38"/>
      <c r="BF617" s="38"/>
      <c r="BG617" s="38"/>
      <c r="BH617" s="38"/>
      <c r="BI617" s="38"/>
    </row>
    <row r="618" spans="1:61" ht="15.75" customHeight="1">
      <c r="A618" s="33"/>
      <c r="B618" s="80"/>
      <c r="C618" s="80"/>
      <c r="D618" s="80"/>
      <c r="E618" s="80"/>
      <c r="F618" s="80"/>
      <c r="G618" s="80"/>
      <c r="H618" s="80"/>
      <c r="I618" s="80"/>
      <c r="J618" s="80"/>
      <c r="K618" s="80"/>
      <c r="L618" s="80"/>
      <c r="M618" s="80"/>
      <c r="N618" s="80"/>
      <c r="O618" s="80"/>
      <c r="P618" s="80"/>
      <c r="Q618" s="80"/>
      <c r="R618" s="80"/>
      <c r="S618" s="80"/>
      <c r="T618" s="80"/>
      <c r="U618" s="80"/>
      <c r="V618" s="80"/>
      <c r="W618" s="80"/>
      <c r="X618" s="80"/>
      <c r="Y618" s="80"/>
      <c r="Z618" s="80"/>
      <c r="AA618" s="80"/>
      <c r="AB618" s="80"/>
      <c r="AC618" s="80"/>
      <c r="AD618" s="80"/>
      <c r="AE618" s="80"/>
      <c r="AF618" s="80"/>
      <c r="AG618" s="80"/>
      <c r="AH618" s="80"/>
      <c r="AI618" s="80"/>
      <c r="AJ618" s="80"/>
      <c r="AK618" s="80"/>
      <c r="AL618" s="80"/>
      <c r="AM618" s="80"/>
      <c r="AN618" s="80"/>
      <c r="AO618" s="80"/>
      <c r="AP618" s="38"/>
      <c r="AQ618" s="38"/>
      <c r="AR618" s="38"/>
      <c r="AS618" s="38"/>
      <c r="AT618" s="38"/>
      <c r="AU618" s="38"/>
      <c r="AV618" s="38"/>
      <c r="AW618" s="38"/>
      <c r="AX618" s="38"/>
      <c r="AY618" s="38"/>
      <c r="AZ618" s="38"/>
      <c r="BA618" s="38"/>
      <c r="BB618" s="38"/>
      <c r="BC618" s="38"/>
      <c r="BD618" s="38"/>
      <c r="BE618" s="38"/>
      <c r="BF618" s="38"/>
      <c r="BG618" s="38"/>
      <c r="BH618" s="38"/>
      <c r="BI618" s="38"/>
    </row>
    <row r="619" spans="1:61" ht="15.75" customHeight="1">
      <c r="A619" s="33"/>
      <c r="B619" s="80"/>
      <c r="C619" s="80"/>
      <c r="D619" s="80"/>
      <c r="E619" s="80"/>
      <c r="F619" s="80"/>
      <c r="G619" s="80"/>
      <c r="H619" s="80"/>
      <c r="I619" s="80"/>
      <c r="J619" s="80"/>
      <c r="K619" s="80"/>
      <c r="L619" s="80"/>
      <c r="M619" s="80"/>
      <c r="N619" s="80"/>
      <c r="O619" s="80"/>
      <c r="P619" s="80"/>
      <c r="Q619" s="80"/>
      <c r="R619" s="80"/>
      <c r="S619" s="80"/>
      <c r="T619" s="80"/>
      <c r="U619" s="80"/>
      <c r="V619" s="80"/>
      <c r="W619" s="80"/>
      <c r="X619" s="80"/>
      <c r="Y619" s="80"/>
      <c r="Z619" s="80"/>
      <c r="AA619" s="80"/>
      <c r="AB619" s="80"/>
      <c r="AC619" s="80"/>
      <c r="AD619" s="80"/>
      <c r="AE619" s="80"/>
      <c r="AF619" s="80"/>
      <c r="AG619" s="80"/>
      <c r="AH619" s="80"/>
      <c r="AI619" s="80"/>
      <c r="AJ619" s="80"/>
      <c r="AK619" s="80"/>
      <c r="AL619" s="80"/>
      <c r="AM619" s="80"/>
      <c r="AN619" s="80"/>
      <c r="AO619" s="80"/>
      <c r="AP619" s="38"/>
      <c r="AQ619" s="38"/>
      <c r="AR619" s="38"/>
      <c r="AS619" s="38"/>
      <c r="AT619" s="38"/>
      <c r="AU619" s="38"/>
      <c r="AV619" s="38"/>
      <c r="AW619" s="38"/>
      <c r="AX619" s="38"/>
      <c r="AY619" s="38"/>
      <c r="AZ619" s="38"/>
      <c r="BA619" s="38"/>
      <c r="BB619" s="38"/>
      <c r="BC619" s="38"/>
      <c r="BD619" s="38"/>
      <c r="BE619" s="38"/>
      <c r="BF619" s="38"/>
      <c r="BG619" s="38"/>
      <c r="BH619" s="38"/>
      <c r="BI619" s="38"/>
    </row>
    <row r="620" spans="1:61" ht="15.75" customHeight="1">
      <c r="A620" s="33"/>
      <c r="B620" s="80"/>
      <c r="C620" s="80"/>
      <c r="D620" s="80"/>
      <c r="E620" s="80"/>
      <c r="F620" s="80"/>
      <c r="G620" s="80"/>
      <c r="H620" s="80"/>
      <c r="I620" s="80"/>
      <c r="J620" s="80"/>
      <c r="K620" s="80"/>
      <c r="L620" s="80"/>
      <c r="M620" s="80"/>
      <c r="N620" s="80"/>
      <c r="O620" s="80"/>
      <c r="P620" s="80"/>
      <c r="Q620" s="80"/>
      <c r="R620" s="80"/>
      <c r="S620" s="80"/>
      <c r="T620" s="80"/>
      <c r="U620" s="80"/>
      <c r="V620" s="80"/>
      <c r="W620" s="80"/>
      <c r="X620" s="80"/>
      <c r="Y620" s="80"/>
      <c r="Z620" s="80"/>
      <c r="AA620" s="80"/>
      <c r="AB620" s="80"/>
      <c r="AC620" s="80"/>
      <c r="AD620" s="80"/>
      <c r="AE620" s="80"/>
      <c r="AF620" s="80"/>
      <c r="AG620" s="80"/>
      <c r="AH620" s="80"/>
      <c r="AI620" s="80"/>
      <c r="AJ620" s="80"/>
      <c r="AK620" s="80"/>
      <c r="AL620" s="80"/>
      <c r="AM620" s="80"/>
      <c r="AN620" s="80"/>
      <c r="AO620" s="80"/>
      <c r="AP620" s="38"/>
      <c r="AQ620" s="38"/>
      <c r="AR620" s="38"/>
      <c r="AS620" s="38"/>
      <c r="AT620" s="38"/>
      <c r="AU620" s="38"/>
      <c r="AV620" s="38"/>
      <c r="AW620" s="38"/>
      <c r="AX620" s="38"/>
      <c r="AY620" s="38"/>
      <c r="AZ620" s="38"/>
      <c r="BA620" s="38"/>
      <c r="BB620" s="38"/>
      <c r="BC620" s="38"/>
      <c r="BD620" s="38"/>
      <c r="BE620" s="38"/>
      <c r="BF620" s="38"/>
      <c r="BG620" s="38"/>
      <c r="BH620" s="38"/>
      <c r="BI620" s="38"/>
    </row>
    <row r="621" spans="1:61" ht="15.75" customHeight="1">
      <c r="A621" s="33"/>
      <c r="B621" s="80"/>
      <c r="C621" s="80"/>
      <c r="D621" s="80"/>
      <c r="E621" s="80"/>
      <c r="F621" s="80"/>
      <c r="G621" s="80"/>
      <c r="H621" s="80"/>
      <c r="I621" s="80"/>
      <c r="J621" s="80"/>
      <c r="K621" s="80"/>
      <c r="L621" s="80"/>
      <c r="M621" s="80"/>
      <c r="N621" s="80"/>
      <c r="O621" s="80"/>
      <c r="P621" s="80"/>
      <c r="Q621" s="80"/>
      <c r="R621" s="80"/>
      <c r="S621" s="80"/>
      <c r="T621" s="80"/>
      <c r="U621" s="80"/>
      <c r="V621" s="80"/>
      <c r="W621" s="80"/>
      <c r="X621" s="80"/>
      <c r="Y621" s="80"/>
      <c r="Z621" s="80"/>
      <c r="AA621" s="80"/>
      <c r="AB621" s="80"/>
      <c r="AC621" s="80"/>
      <c r="AD621" s="80"/>
      <c r="AE621" s="80"/>
      <c r="AF621" s="80"/>
      <c r="AG621" s="80"/>
      <c r="AH621" s="80"/>
      <c r="AI621" s="80"/>
      <c r="AJ621" s="80"/>
      <c r="AK621" s="80"/>
      <c r="AL621" s="80"/>
      <c r="AM621" s="80"/>
      <c r="AN621" s="80"/>
      <c r="AO621" s="80"/>
      <c r="AP621" s="38"/>
      <c r="AQ621" s="38"/>
      <c r="AR621" s="38"/>
      <c r="AS621" s="38"/>
      <c r="AT621" s="38"/>
      <c r="AU621" s="38"/>
      <c r="AV621" s="38"/>
      <c r="AW621" s="38"/>
      <c r="AX621" s="38"/>
      <c r="AY621" s="38"/>
      <c r="AZ621" s="38"/>
      <c r="BA621" s="38"/>
      <c r="BB621" s="38"/>
      <c r="BC621" s="38"/>
      <c r="BD621" s="38"/>
      <c r="BE621" s="38"/>
      <c r="BF621" s="38"/>
      <c r="BG621" s="38"/>
      <c r="BH621" s="38"/>
      <c r="BI621" s="38"/>
    </row>
    <row r="622" spans="1:61" ht="15.75" customHeight="1">
      <c r="A622" s="33"/>
      <c r="B622" s="80"/>
      <c r="C622" s="80"/>
      <c r="D622" s="80"/>
      <c r="E622" s="80"/>
      <c r="F622" s="80"/>
      <c r="G622" s="80"/>
      <c r="H622" s="80"/>
      <c r="I622" s="80"/>
      <c r="J622" s="80"/>
      <c r="K622" s="80"/>
      <c r="L622" s="80"/>
      <c r="M622" s="80"/>
      <c r="N622" s="80"/>
      <c r="O622" s="80"/>
      <c r="P622" s="80"/>
      <c r="Q622" s="80"/>
      <c r="R622" s="80"/>
      <c r="S622" s="80"/>
      <c r="T622" s="80"/>
      <c r="U622" s="80"/>
      <c r="V622" s="80"/>
      <c r="W622" s="80"/>
      <c r="X622" s="80"/>
      <c r="Y622" s="80"/>
      <c r="Z622" s="80"/>
      <c r="AA622" s="80"/>
      <c r="AB622" s="80"/>
      <c r="AC622" s="80"/>
      <c r="AD622" s="80"/>
      <c r="AE622" s="80"/>
      <c r="AF622" s="80"/>
      <c r="AG622" s="80"/>
      <c r="AH622" s="80"/>
      <c r="AI622" s="80"/>
      <c r="AJ622" s="80"/>
      <c r="AK622" s="80"/>
      <c r="AL622" s="80"/>
      <c r="AM622" s="80"/>
      <c r="AN622" s="80"/>
      <c r="AO622" s="80"/>
      <c r="AP622" s="38"/>
      <c r="AQ622" s="38"/>
      <c r="AR622" s="38"/>
      <c r="AS622" s="38"/>
      <c r="AT622" s="38"/>
      <c r="AU622" s="38"/>
      <c r="AV622" s="38"/>
      <c r="AW622" s="38"/>
      <c r="AX622" s="38"/>
      <c r="AY622" s="38"/>
      <c r="AZ622" s="38"/>
      <c r="BA622" s="38"/>
      <c r="BB622" s="38"/>
      <c r="BC622" s="38"/>
      <c r="BD622" s="38"/>
      <c r="BE622" s="38"/>
      <c r="BF622" s="38"/>
      <c r="BG622" s="38"/>
      <c r="BH622" s="38"/>
      <c r="BI622" s="38"/>
    </row>
    <row r="623" spans="1:61" ht="15.75" customHeight="1">
      <c r="A623" s="33"/>
      <c r="B623" s="80"/>
      <c r="C623" s="80"/>
      <c r="D623" s="80"/>
      <c r="E623" s="80"/>
      <c r="F623" s="80"/>
      <c r="G623" s="80"/>
      <c r="H623" s="80"/>
      <c r="I623" s="80"/>
      <c r="J623" s="80"/>
      <c r="K623" s="80"/>
      <c r="L623" s="80"/>
      <c r="M623" s="80"/>
      <c r="N623" s="80"/>
      <c r="O623" s="80"/>
      <c r="P623" s="80"/>
      <c r="Q623" s="80"/>
      <c r="R623" s="80"/>
      <c r="S623" s="80"/>
      <c r="T623" s="80"/>
      <c r="U623" s="80"/>
      <c r="V623" s="80"/>
      <c r="W623" s="80"/>
      <c r="X623" s="80"/>
      <c r="Y623" s="80"/>
      <c r="Z623" s="80"/>
      <c r="AA623" s="80"/>
      <c r="AB623" s="80"/>
      <c r="AC623" s="80"/>
      <c r="AD623" s="80"/>
      <c r="AE623" s="80"/>
      <c r="AF623" s="80"/>
      <c r="AG623" s="80"/>
      <c r="AH623" s="80"/>
      <c r="AI623" s="80"/>
      <c r="AJ623" s="80"/>
      <c r="AK623" s="80"/>
      <c r="AL623" s="80"/>
      <c r="AM623" s="80"/>
      <c r="AN623" s="80"/>
      <c r="AO623" s="80"/>
      <c r="AP623" s="38"/>
      <c r="AQ623" s="38"/>
      <c r="AR623" s="38"/>
      <c r="AS623" s="38"/>
      <c r="AT623" s="38"/>
      <c r="AU623" s="38"/>
      <c r="AV623" s="38"/>
      <c r="AW623" s="38"/>
      <c r="AX623" s="38"/>
      <c r="AY623" s="38"/>
      <c r="AZ623" s="38"/>
      <c r="BA623" s="38"/>
      <c r="BB623" s="38"/>
      <c r="BC623" s="38"/>
      <c r="BD623" s="38"/>
      <c r="BE623" s="38"/>
      <c r="BF623" s="38"/>
      <c r="BG623" s="38"/>
      <c r="BH623" s="38"/>
      <c r="BI623" s="38"/>
    </row>
    <row r="624" spans="1:61" ht="15.75" customHeight="1">
      <c r="A624" s="33"/>
      <c r="B624" s="80"/>
      <c r="C624" s="80"/>
      <c r="D624" s="80"/>
      <c r="E624" s="80"/>
      <c r="F624" s="80"/>
      <c r="G624" s="80"/>
      <c r="H624" s="80"/>
      <c r="I624" s="80"/>
      <c r="J624" s="80"/>
      <c r="K624" s="80"/>
      <c r="L624" s="80"/>
      <c r="M624" s="80"/>
      <c r="N624" s="80"/>
      <c r="O624" s="80"/>
      <c r="P624" s="80"/>
      <c r="Q624" s="80"/>
      <c r="R624" s="80"/>
      <c r="S624" s="80"/>
      <c r="T624" s="80"/>
      <c r="U624" s="80"/>
      <c r="V624" s="80"/>
      <c r="W624" s="80"/>
      <c r="X624" s="80"/>
      <c r="Y624" s="80"/>
      <c r="Z624" s="80"/>
      <c r="AA624" s="80"/>
      <c r="AB624" s="80"/>
      <c r="AC624" s="80"/>
      <c r="AD624" s="80"/>
      <c r="AE624" s="80"/>
      <c r="AF624" s="80"/>
      <c r="AG624" s="80"/>
      <c r="AH624" s="80"/>
      <c r="AI624" s="80"/>
      <c r="AJ624" s="80"/>
      <c r="AK624" s="80"/>
      <c r="AL624" s="80"/>
      <c r="AM624" s="80"/>
      <c r="AN624" s="80"/>
      <c r="AO624" s="80"/>
      <c r="AP624" s="38"/>
      <c r="AQ624" s="38"/>
      <c r="AR624" s="38"/>
      <c r="AS624" s="38"/>
      <c r="AT624" s="38"/>
      <c r="AU624" s="38"/>
      <c r="AV624" s="38"/>
      <c r="AW624" s="38"/>
      <c r="AX624" s="38"/>
      <c r="AY624" s="38"/>
      <c r="AZ624" s="38"/>
      <c r="BA624" s="38"/>
      <c r="BB624" s="38"/>
      <c r="BC624" s="38"/>
      <c r="BD624" s="38"/>
      <c r="BE624" s="38"/>
      <c r="BF624" s="38"/>
      <c r="BG624" s="38"/>
      <c r="BH624" s="38"/>
      <c r="BI624" s="38"/>
    </row>
    <row r="625" spans="1:61" ht="15.75" customHeight="1">
      <c r="A625" s="33"/>
      <c r="B625" s="80"/>
      <c r="C625" s="80"/>
      <c r="D625" s="80"/>
      <c r="E625" s="80"/>
      <c r="F625" s="80"/>
      <c r="G625" s="80"/>
      <c r="H625" s="80"/>
      <c r="I625" s="80"/>
      <c r="J625" s="80"/>
      <c r="K625" s="80"/>
      <c r="L625" s="80"/>
      <c r="M625" s="80"/>
      <c r="N625" s="80"/>
      <c r="O625" s="80"/>
      <c r="P625" s="80"/>
      <c r="Q625" s="80"/>
      <c r="R625" s="80"/>
      <c r="S625" s="80"/>
      <c r="T625" s="80"/>
      <c r="U625" s="80"/>
      <c r="V625" s="80"/>
      <c r="W625" s="80"/>
      <c r="X625" s="80"/>
      <c r="Y625" s="80"/>
      <c r="Z625" s="80"/>
      <c r="AA625" s="80"/>
      <c r="AB625" s="80"/>
      <c r="AC625" s="80"/>
      <c r="AD625" s="80"/>
      <c r="AE625" s="80"/>
      <c r="AF625" s="80"/>
      <c r="AG625" s="80"/>
      <c r="AH625" s="80"/>
      <c r="AI625" s="80"/>
      <c r="AJ625" s="80"/>
      <c r="AK625" s="80"/>
      <c r="AL625" s="80"/>
      <c r="AM625" s="80"/>
      <c r="AN625" s="80"/>
      <c r="AO625" s="80"/>
      <c r="AP625" s="38"/>
      <c r="AQ625" s="38"/>
      <c r="AR625" s="38"/>
      <c r="AS625" s="38"/>
      <c r="AT625" s="38"/>
      <c r="AU625" s="38"/>
      <c r="AV625" s="38"/>
      <c r="AW625" s="38"/>
      <c r="AX625" s="38"/>
      <c r="AY625" s="38"/>
      <c r="AZ625" s="38"/>
      <c r="BA625" s="38"/>
      <c r="BB625" s="38"/>
      <c r="BC625" s="38"/>
      <c r="BD625" s="38"/>
      <c r="BE625" s="38"/>
      <c r="BF625" s="38"/>
      <c r="BG625" s="38"/>
      <c r="BH625" s="38"/>
      <c r="BI625" s="38"/>
    </row>
    <row r="626" spans="1:61" ht="15.75" customHeight="1">
      <c r="A626" s="33"/>
      <c r="B626" s="80"/>
      <c r="C626" s="80"/>
      <c r="D626" s="80"/>
      <c r="E626" s="80"/>
      <c r="F626" s="80"/>
      <c r="G626" s="80"/>
      <c r="H626" s="80"/>
      <c r="I626" s="80"/>
      <c r="J626" s="80"/>
      <c r="K626" s="80"/>
      <c r="L626" s="80"/>
      <c r="M626" s="80"/>
      <c r="N626" s="80"/>
      <c r="O626" s="80"/>
      <c r="P626" s="80"/>
      <c r="Q626" s="80"/>
      <c r="R626" s="80"/>
      <c r="S626" s="80"/>
      <c r="T626" s="80"/>
      <c r="U626" s="80"/>
      <c r="V626" s="80"/>
      <c r="W626" s="80"/>
      <c r="X626" s="80"/>
      <c r="Y626" s="80"/>
      <c r="Z626" s="80"/>
      <c r="AA626" s="80"/>
      <c r="AB626" s="80"/>
      <c r="AC626" s="80"/>
      <c r="AD626" s="80"/>
      <c r="AE626" s="80"/>
      <c r="AF626" s="80"/>
      <c r="AG626" s="80"/>
      <c r="AH626" s="80"/>
      <c r="AI626" s="80"/>
      <c r="AJ626" s="80"/>
      <c r="AK626" s="80"/>
      <c r="AL626" s="80"/>
      <c r="AM626" s="80"/>
      <c r="AN626" s="80"/>
      <c r="AO626" s="80"/>
      <c r="AP626" s="38"/>
      <c r="AQ626" s="38"/>
      <c r="AR626" s="38"/>
      <c r="AS626" s="38"/>
      <c r="AT626" s="38"/>
      <c r="AU626" s="38"/>
      <c r="AV626" s="38"/>
      <c r="AW626" s="38"/>
      <c r="AX626" s="38"/>
      <c r="AY626" s="38"/>
      <c r="AZ626" s="38"/>
      <c r="BA626" s="38"/>
      <c r="BB626" s="38"/>
      <c r="BC626" s="38"/>
      <c r="BD626" s="38"/>
      <c r="BE626" s="38"/>
      <c r="BF626" s="38"/>
      <c r="BG626" s="38"/>
      <c r="BH626" s="38"/>
      <c r="BI626" s="38"/>
    </row>
    <row r="627" spans="1:61" ht="15.75" customHeight="1">
      <c r="A627" s="33"/>
      <c r="B627" s="80"/>
      <c r="C627" s="80"/>
      <c r="D627" s="80"/>
      <c r="E627" s="80"/>
      <c r="F627" s="80"/>
      <c r="G627" s="80"/>
      <c r="H627" s="80"/>
      <c r="I627" s="80"/>
      <c r="J627" s="80"/>
      <c r="K627" s="80"/>
      <c r="L627" s="80"/>
      <c r="M627" s="80"/>
      <c r="N627" s="80"/>
      <c r="O627" s="80"/>
      <c r="P627" s="80"/>
      <c r="Q627" s="80"/>
      <c r="R627" s="80"/>
      <c r="S627" s="80"/>
      <c r="T627" s="80"/>
      <c r="U627" s="80"/>
      <c r="V627" s="80"/>
      <c r="W627" s="80"/>
      <c r="X627" s="80"/>
      <c r="Y627" s="80"/>
      <c r="Z627" s="80"/>
      <c r="AA627" s="80"/>
      <c r="AB627" s="80"/>
      <c r="AC627" s="80"/>
      <c r="AD627" s="80"/>
      <c r="AE627" s="80"/>
      <c r="AF627" s="80"/>
      <c r="AG627" s="80"/>
      <c r="AH627" s="80"/>
      <c r="AI627" s="80"/>
      <c r="AJ627" s="80"/>
      <c r="AK627" s="80"/>
      <c r="AL627" s="80"/>
      <c r="AM627" s="80"/>
      <c r="AN627" s="80"/>
      <c r="AO627" s="80"/>
      <c r="AP627" s="38"/>
      <c r="AQ627" s="38"/>
      <c r="AR627" s="38"/>
      <c r="AS627" s="38"/>
      <c r="AT627" s="38"/>
      <c r="AU627" s="38"/>
      <c r="AV627" s="38"/>
      <c r="AW627" s="38"/>
      <c r="AX627" s="38"/>
      <c r="AY627" s="38"/>
      <c r="AZ627" s="38"/>
      <c r="BA627" s="38"/>
      <c r="BB627" s="38"/>
      <c r="BC627" s="38"/>
      <c r="BD627" s="38"/>
      <c r="BE627" s="38"/>
      <c r="BF627" s="38"/>
      <c r="BG627" s="38"/>
      <c r="BH627" s="38"/>
      <c r="BI627" s="38"/>
    </row>
    <row r="628" spans="1:61" ht="15.75" customHeight="1">
      <c r="A628" s="33"/>
      <c r="B628" s="80"/>
      <c r="C628" s="80"/>
      <c r="D628" s="80"/>
      <c r="E628" s="80"/>
      <c r="F628" s="80"/>
      <c r="G628" s="80"/>
      <c r="H628" s="80"/>
      <c r="I628" s="80"/>
      <c r="J628" s="80"/>
      <c r="K628" s="80"/>
      <c r="L628" s="80"/>
      <c r="M628" s="80"/>
      <c r="N628" s="80"/>
      <c r="O628" s="80"/>
      <c r="P628" s="80"/>
      <c r="Q628" s="80"/>
      <c r="R628" s="80"/>
      <c r="S628" s="80"/>
      <c r="T628" s="80"/>
      <c r="U628" s="80"/>
      <c r="V628" s="80"/>
      <c r="W628" s="80"/>
      <c r="X628" s="80"/>
      <c r="Y628" s="80"/>
      <c r="Z628" s="80"/>
      <c r="AA628" s="80"/>
      <c r="AB628" s="80"/>
      <c r="AC628" s="80"/>
      <c r="AD628" s="80"/>
      <c r="AE628" s="80"/>
      <c r="AF628" s="80"/>
      <c r="AG628" s="80"/>
      <c r="AH628" s="80"/>
      <c r="AI628" s="80"/>
      <c r="AJ628" s="80"/>
      <c r="AK628" s="80"/>
      <c r="AL628" s="80"/>
      <c r="AM628" s="80"/>
      <c r="AN628" s="80"/>
      <c r="AO628" s="80"/>
      <c r="AP628" s="38"/>
      <c r="AQ628" s="38"/>
      <c r="AR628" s="38"/>
      <c r="AS628" s="38"/>
      <c r="AT628" s="38"/>
      <c r="AU628" s="38"/>
      <c r="AV628" s="38"/>
      <c r="AW628" s="38"/>
      <c r="AX628" s="38"/>
      <c r="AY628" s="38"/>
      <c r="AZ628" s="38"/>
      <c r="BA628" s="38"/>
      <c r="BB628" s="38"/>
      <c r="BC628" s="38"/>
      <c r="BD628" s="38"/>
      <c r="BE628" s="38"/>
      <c r="BF628" s="38"/>
      <c r="BG628" s="38"/>
      <c r="BH628" s="38"/>
      <c r="BI628" s="38"/>
    </row>
    <row r="629" spans="1:61" ht="15.75" customHeight="1">
      <c r="A629" s="33"/>
      <c r="B629" s="80"/>
      <c r="C629" s="80"/>
      <c r="D629" s="80"/>
      <c r="E629" s="80"/>
      <c r="F629" s="80"/>
      <c r="G629" s="80"/>
      <c r="H629" s="80"/>
      <c r="I629" s="80"/>
      <c r="J629" s="80"/>
      <c r="K629" s="80"/>
      <c r="L629" s="80"/>
      <c r="M629" s="80"/>
      <c r="N629" s="80"/>
      <c r="O629" s="80"/>
      <c r="P629" s="80"/>
      <c r="Q629" s="80"/>
      <c r="R629" s="80"/>
      <c r="S629" s="80"/>
      <c r="T629" s="80"/>
      <c r="U629" s="80"/>
      <c r="V629" s="80"/>
      <c r="W629" s="80"/>
      <c r="X629" s="80"/>
      <c r="Y629" s="80"/>
      <c r="Z629" s="80"/>
      <c r="AA629" s="80"/>
      <c r="AB629" s="80"/>
      <c r="AC629" s="80"/>
      <c r="AD629" s="80"/>
      <c r="AE629" s="80"/>
      <c r="AF629" s="80"/>
      <c r="AG629" s="80"/>
      <c r="AH629" s="80"/>
      <c r="AI629" s="80"/>
      <c r="AJ629" s="80"/>
      <c r="AK629" s="80"/>
      <c r="AL629" s="80"/>
      <c r="AM629" s="80"/>
      <c r="AN629" s="80"/>
      <c r="AO629" s="80"/>
      <c r="AP629" s="38"/>
      <c r="AQ629" s="38"/>
      <c r="AR629" s="38"/>
      <c r="AS629" s="38"/>
      <c r="AT629" s="38"/>
      <c r="AU629" s="38"/>
      <c r="AV629" s="38"/>
      <c r="AW629" s="38"/>
      <c r="AX629" s="38"/>
      <c r="AY629" s="38"/>
      <c r="AZ629" s="38"/>
      <c r="BA629" s="38"/>
      <c r="BB629" s="38"/>
      <c r="BC629" s="38"/>
      <c r="BD629" s="38"/>
      <c r="BE629" s="38"/>
      <c r="BF629" s="38"/>
      <c r="BG629" s="38"/>
      <c r="BH629" s="38"/>
      <c r="BI629" s="38"/>
    </row>
    <row r="630" spans="1:61" ht="15.75" customHeight="1">
      <c r="A630" s="33"/>
      <c r="B630" s="80"/>
      <c r="C630" s="80"/>
      <c r="D630" s="80"/>
      <c r="E630" s="80"/>
      <c r="F630" s="80"/>
      <c r="G630" s="80"/>
      <c r="H630" s="80"/>
      <c r="I630" s="80"/>
      <c r="J630" s="80"/>
      <c r="K630" s="80"/>
      <c r="L630" s="80"/>
      <c r="M630" s="80"/>
      <c r="N630" s="80"/>
      <c r="O630" s="80"/>
      <c r="P630" s="80"/>
      <c r="Q630" s="80"/>
      <c r="R630" s="80"/>
      <c r="S630" s="80"/>
      <c r="T630" s="80"/>
      <c r="U630" s="80"/>
      <c r="V630" s="80"/>
      <c r="W630" s="80"/>
      <c r="X630" s="80"/>
      <c r="Y630" s="80"/>
      <c r="Z630" s="80"/>
      <c r="AA630" s="80"/>
      <c r="AB630" s="80"/>
      <c r="AC630" s="80"/>
      <c r="AD630" s="80"/>
      <c r="AE630" s="80"/>
      <c r="AF630" s="80"/>
      <c r="AG630" s="80"/>
      <c r="AH630" s="80"/>
      <c r="AI630" s="80"/>
      <c r="AJ630" s="80"/>
      <c r="AK630" s="80"/>
      <c r="AL630" s="80"/>
      <c r="AM630" s="80"/>
      <c r="AN630" s="80"/>
      <c r="AO630" s="80"/>
      <c r="AP630" s="38"/>
      <c r="AQ630" s="38"/>
      <c r="AR630" s="38"/>
      <c r="AS630" s="38"/>
      <c r="AT630" s="38"/>
      <c r="AU630" s="38"/>
      <c r="AV630" s="38"/>
      <c r="AW630" s="38"/>
      <c r="AX630" s="38"/>
      <c r="AY630" s="38"/>
      <c r="AZ630" s="38"/>
      <c r="BA630" s="38"/>
      <c r="BB630" s="38"/>
      <c r="BC630" s="38"/>
      <c r="BD630" s="38"/>
      <c r="BE630" s="38"/>
      <c r="BF630" s="38"/>
      <c r="BG630" s="38"/>
      <c r="BH630" s="38"/>
      <c r="BI630" s="38"/>
    </row>
    <row r="631" spans="1:61" ht="15.75" customHeight="1">
      <c r="A631" s="33"/>
      <c r="B631" s="80"/>
      <c r="C631" s="80"/>
      <c r="D631" s="80"/>
      <c r="E631" s="80"/>
      <c r="F631" s="80"/>
      <c r="G631" s="80"/>
      <c r="H631" s="80"/>
      <c r="I631" s="80"/>
      <c r="J631" s="80"/>
      <c r="K631" s="80"/>
      <c r="L631" s="80"/>
      <c r="M631" s="80"/>
      <c r="N631" s="80"/>
      <c r="O631" s="80"/>
      <c r="P631" s="80"/>
      <c r="Q631" s="80"/>
      <c r="R631" s="80"/>
      <c r="S631" s="80"/>
      <c r="T631" s="80"/>
      <c r="U631" s="80"/>
      <c r="V631" s="80"/>
      <c r="W631" s="80"/>
      <c r="X631" s="80"/>
      <c r="Y631" s="80"/>
      <c r="Z631" s="80"/>
      <c r="AA631" s="80"/>
      <c r="AB631" s="80"/>
      <c r="AC631" s="80"/>
      <c r="AD631" s="80"/>
      <c r="AE631" s="80"/>
      <c r="AF631" s="80"/>
      <c r="AG631" s="80"/>
      <c r="AH631" s="80"/>
      <c r="AI631" s="80"/>
      <c r="AJ631" s="80"/>
      <c r="AK631" s="80"/>
      <c r="AL631" s="80"/>
      <c r="AM631" s="80"/>
      <c r="AN631" s="80"/>
      <c r="AO631" s="80"/>
      <c r="AP631" s="38"/>
      <c r="AQ631" s="38"/>
      <c r="AR631" s="38"/>
      <c r="AS631" s="38"/>
      <c r="AT631" s="38"/>
      <c r="AU631" s="38"/>
      <c r="AV631" s="38"/>
      <c r="AW631" s="38"/>
      <c r="AX631" s="38"/>
      <c r="AY631" s="38"/>
      <c r="AZ631" s="38"/>
      <c r="BA631" s="38"/>
      <c r="BB631" s="38"/>
      <c r="BC631" s="38"/>
      <c r="BD631" s="38"/>
      <c r="BE631" s="38"/>
      <c r="BF631" s="38"/>
      <c r="BG631" s="38"/>
      <c r="BH631" s="38"/>
      <c r="BI631" s="38"/>
    </row>
    <row r="632" spans="1:61" ht="15.75" customHeight="1">
      <c r="A632" s="33"/>
      <c r="B632" s="80"/>
      <c r="C632" s="80"/>
      <c r="D632" s="80"/>
      <c r="E632" s="80"/>
      <c r="F632" s="80"/>
      <c r="G632" s="80"/>
      <c r="H632" s="80"/>
      <c r="I632" s="80"/>
      <c r="J632" s="80"/>
      <c r="K632" s="80"/>
      <c r="L632" s="80"/>
      <c r="M632" s="80"/>
      <c r="N632" s="80"/>
      <c r="O632" s="80"/>
      <c r="P632" s="80"/>
      <c r="Q632" s="80"/>
      <c r="R632" s="80"/>
      <c r="S632" s="80"/>
      <c r="T632" s="80"/>
      <c r="U632" s="80"/>
      <c r="V632" s="80"/>
      <c r="W632" s="80"/>
      <c r="X632" s="80"/>
      <c r="Y632" s="80"/>
      <c r="Z632" s="80"/>
      <c r="AA632" s="80"/>
      <c r="AB632" s="80"/>
      <c r="AC632" s="80"/>
      <c r="AD632" s="80"/>
      <c r="AE632" s="80"/>
      <c r="AF632" s="80"/>
      <c r="AG632" s="80"/>
      <c r="AH632" s="80"/>
      <c r="AI632" s="80"/>
      <c r="AJ632" s="80"/>
      <c r="AK632" s="80"/>
      <c r="AL632" s="80"/>
      <c r="AM632" s="80"/>
      <c r="AN632" s="80"/>
      <c r="AO632" s="80"/>
      <c r="AP632" s="38"/>
      <c r="AQ632" s="38"/>
      <c r="AR632" s="38"/>
      <c r="AS632" s="38"/>
      <c r="AT632" s="38"/>
      <c r="AU632" s="38"/>
      <c r="AV632" s="38"/>
      <c r="AW632" s="38"/>
      <c r="AX632" s="38"/>
      <c r="AY632" s="38"/>
      <c r="AZ632" s="38"/>
      <c r="BA632" s="38"/>
      <c r="BB632" s="38"/>
      <c r="BC632" s="38"/>
      <c r="BD632" s="38"/>
      <c r="BE632" s="38"/>
      <c r="BF632" s="38"/>
      <c r="BG632" s="38"/>
      <c r="BH632" s="38"/>
      <c r="BI632" s="38"/>
    </row>
    <row r="633" spans="1:61" ht="15.75" customHeight="1">
      <c r="A633" s="33"/>
      <c r="B633" s="80"/>
      <c r="C633" s="80"/>
      <c r="D633" s="80"/>
      <c r="E633" s="80"/>
      <c r="F633" s="80"/>
      <c r="G633" s="80"/>
      <c r="H633" s="80"/>
      <c r="I633" s="80"/>
      <c r="J633" s="80"/>
      <c r="K633" s="80"/>
      <c r="L633" s="80"/>
      <c r="M633" s="80"/>
      <c r="N633" s="80"/>
      <c r="O633" s="80"/>
      <c r="P633" s="80"/>
      <c r="Q633" s="80"/>
      <c r="R633" s="80"/>
      <c r="S633" s="80"/>
      <c r="T633" s="80"/>
      <c r="U633" s="80"/>
      <c r="V633" s="80"/>
      <c r="W633" s="80"/>
      <c r="X633" s="80"/>
      <c r="Y633" s="80"/>
      <c r="Z633" s="80"/>
      <c r="AA633" s="80"/>
      <c r="AB633" s="80"/>
      <c r="AC633" s="80"/>
      <c r="AD633" s="80"/>
      <c r="AE633" s="80"/>
      <c r="AF633" s="80"/>
      <c r="AG633" s="80"/>
      <c r="AH633" s="80"/>
      <c r="AI633" s="80"/>
      <c r="AJ633" s="80"/>
      <c r="AK633" s="80"/>
      <c r="AL633" s="80"/>
      <c r="AM633" s="80"/>
      <c r="AN633" s="80"/>
      <c r="AO633" s="80"/>
      <c r="AP633" s="38"/>
      <c r="AQ633" s="38"/>
      <c r="AR633" s="38"/>
      <c r="AS633" s="38"/>
      <c r="AT633" s="38"/>
      <c r="AU633" s="38"/>
      <c r="AV633" s="38"/>
      <c r="AW633" s="38"/>
      <c r="AX633" s="38"/>
      <c r="AY633" s="38"/>
      <c r="AZ633" s="38"/>
      <c r="BA633" s="38"/>
      <c r="BB633" s="38"/>
      <c r="BC633" s="38"/>
      <c r="BD633" s="38"/>
      <c r="BE633" s="38"/>
      <c r="BF633" s="38"/>
      <c r="BG633" s="38"/>
      <c r="BH633" s="38"/>
      <c r="BI633" s="38"/>
    </row>
    <row r="634" spans="1:61" ht="15.75" customHeight="1">
      <c r="A634" s="33"/>
      <c r="B634" s="80"/>
      <c r="C634" s="80"/>
      <c r="D634" s="80"/>
      <c r="E634" s="80"/>
      <c r="F634" s="80"/>
      <c r="G634" s="80"/>
      <c r="H634" s="80"/>
      <c r="I634" s="80"/>
      <c r="J634" s="80"/>
      <c r="K634" s="80"/>
      <c r="L634" s="80"/>
      <c r="M634" s="80"/>
      <c r="N634" s="80"/>
      <c r="O634" s="80"/>
      <c r="P634" s="80"/>
      <c r="Q634" s="80"/>
      <c r="R634" s="80"/>
      <c r="S634" s="80"/>
      <c r="T634" s="80"/>
      <c r="U634" s="80"/>
      <c r="V634" s="80"/>
      <c r="W634" s="80"/>
      <c r="X634" s="80"/>
      <c r="Y634" s="80"/>
      <c r="Z634" s="80"/>
      <c r="AA634" s="80"/>
      <c r="AB634" s="80"/>
      <c r="AC634" s="80"/>
      <c r="AD634" s="80"/>
      <c r="AE634" s="80"/>
      <c r="AF634" s="80"/>
      <c r="AG634" s="80"/>
      <c r="AH634" s="80"/>
      <c r="AI634" s="80"/>
      <c r="AJ634" s="80"/>
      <c r="AK634" s="80"/>
      <c r="AL634" s="80"/>
      <c r="AM634" s="80"/>
      <c r="AN634" s="80"/>
      <c r="AO634" s="80"/>
      <c r="AP634" s="38"/>
      <c r="AQ634" s="38"/>
      <c r="AR634" s="38"/>
      <c r="AS634" s="38"/>
      <c r="AT634" s="38"/>
      <c r="AU634" s="38"/>
      <c r="AV634" s="38"/>
      <c r="AW634" s="38"/>
      <c r="AX634" s="38"/>
      <c r="AY634" s="38"/>
      <c r="AZ634" s="38"/>
      <c r="BA634" s="38"/>
      <c r="BB634" s="38"/>
      <c r="BC634" s="38"/>
      <c r="BD634" s="38"/>
      <c r="BE634" s="38"/>
      <c r="BF634" s="38"/>
      <c r="BG634" s="38"/>
      <c r="BH634" s="38"/>
      <c r="BI634" s="38"/>
    </row>
    <row r="635" spans="1:61" ht="15.75" customHeight="1">
      <c r="A635" s="33"/>
      <c r="B635" s="80"/>
      <c r="C635" s="80"/>
      <c r="D635" s="80"/>
      <c r="E635" s="80"/>
      <c r="F635" s="80"/>
      <c r="G635" s="80"/>
      <c r="H635" s="80"/>
      <c r="I635" s="80"/>
      <c r="J635" s="80"/>
      <c r="K635" s="80"/>
      <c r="L635" s="80"/>
      <c r="M635" s="80"/>
      <c r="N635" s="80"/>
      <c r="O635" s="80"/>
      <c r="P635" s="80"/>
      <c r="Q635" s="80"/>
      <c r="R635" s="80"/>
      <c r="S635" s="80"/>
      <c r="T635" s="80"/>
      <c r="U635" s="80"/>
      <c r="V635" s="80"/>
      <c r="W635" s="80"/>
      <c r="X635" s="80"/>
      <c r="Y635" s="80"/>
      <c r="Z635" s="80"/>
      <c r="AA635" s="80"/>
      <c r="AB635" s="80"/>
      <c r="AC635" s="80"/>
      <c r="AD635" s="80"/>
      <c r="AE635" s="80"/>
      <c r="AF635" s="80"/>
      <c r="AG635" s="80"/>
      <c r="AH635" s="80"/>
      <c r="AI635" s="80"/>
      <c r="AJ635" s="80"/>
      <c r="AK635" s="80"/>
      <c r="AL635" s="80"/>
      <c r="AM635" s="80"/>
      <c r="AN635" s="80"/>
      <c r="AO635" s="80"/>
      <c r="AP635" s="38"/>
      <c r="AQ635" s="38"/>
      <c r="AR635" s="38"/>
      <c r="AS635" s="38"/>
      <c r="AT635" s="38"/>
      <c r="AU635" s="38"/>
      <c r="AV635" s="38"/>
      <c r="AW635" s="38"/>
      <c r="AX635" s="38"/>
      <c r="AY635" s="38"/>
      <c r="AZ635" s="38"/>
      <c r="BA635" s="38"/>
      <c r="BB635" s="38"/>
      <c r="BC635" s="38"/>
      <c r="BD635" s="38"/>
      <c r="BE635" s="38"/>
      <c r="BF635" s="38"/>
      <c r="BG635" s="38"/>
      <c r="BH635" s="38"/>
      <c r="BI635" s="38"/>
    </row>
    <row r="636" spans="1:61" ht="15.75" customHeight="1">
      <c r="A636" s="33"/>
      <c r="B636" s="80"/>
      <c r="C636" s="80"/>
      <c r="D636" s="80"/>
      <c r="E636" s="80"/>
      <c r="F636" s="80"/>
      <c r="G636" s="80"/>
      <c r="H636" s="80"/>
      <c r="I636" s="80"/>
      <c r="J636" s="80"/>
      <c r="K636" s="80"/>
      <c r="L636" s="80"/>
      <c r="M636" s="80"/>
      <c r="N636" s="80"/>
      <c r="O636" s="80"/>
      <c r="P636" s="80"/>
      <c r="Q636" s="80"/>
      <c r="R636" s="80"/>
      <c r="S636" s="80"/>
      <c r="T636" s="80"/>
      <c r="U636" s="80"/>
      <c r="V636" s="80"/>
      <c r="W636" s="80"/>
      <c r="X636" s="80"/>
      <c r="Y636" s="80"/>
      <c r="Z636" s="80"/>
      <c r="AA636" s="80"/>
      <c r="AB636" s="80"/>
      <c r="AC636" s="80"/>
      <c r="AD636" s="80"/>
      <c r="AE636" s="80"/>
      <c r="AF636" s="80"/>
      <c r="AG636" s="80"/>
      <c r="AH636" s="80"/>
      <c r="AI636" s="80"/>
      <c r="AJ636" s="80"/>
      <c r="AK636" s="80"/>
      <c r="AL636" s="80"/>
      <c r="AM636" s="80"/>
      <c r="AN636" s="80"/>
      <c r="AO636" s="80"/>
      <c r="AP636" s="38"/>
      <c r="AQ636" s="38"/>
      <c r="AR636" s="38"/>
      <c r="AS636" s="38"/>
      <c r="AT636" s="38"/>
      <c r="AU636" s="38"/>
      <c r="AV636" s="38"/>
      <c r="AW636" s="38"/>
      <c r="AX636" s="38"/>
      <c r="AY636" s="38"/>
      <c r="AZ636" s="38"/>
      <c r="BA636" s="38"/>
      <c r="BB636" s="38"/>
      <c r="BC636" s="38"/>
      <c r="BD636" s="38"/>
      <c r="BE636" s="38"/>
      <c r="BF636" s="38"/>
      <c r="BG636" s="38"/>
      <c r="BH636" s="38"/>
      <c r="BI636" s="38"/>
    </row>
    <row r="637" spans="1:61" ht="15.75" customHeight="1">
      <c r="A637" s="33"/>
      <c r="B637" s="80"/>
      <c r="C637" s="80"/>
      <c r="D637" s="80"/>
      <c r="E637" s="80"/>
      <c r="F637" s="80"/>
      <c r="G637" s="80"/>
      <c r="H637" s="80"/>
      <c r="I637" s="80"/>
      <c r="J637" s="80"/>
      <c r="K637" s="80"/>
      <c r="L637" s="80"/>
      <c r="M637" s="80"/>
      <c r="N637" s="80"/>
      <c r="O637" s="80"/>
      <c r="P637" s="80"/>
      <c r="Q637" s="80"/>
      <c r="R637" s="80"/>
      <c r="S637" s="80"/>
      <c r="T637" s="80"/>
      <c r="U637" s="80"/>
      <c r="V637" s="80"/>
      <c r="W637" s="80"/>
      <c r="X637" s="80"/>
      <c r="Y637" s="80"/>
      <c r="Z637" s="80"/>
      <c r="AA637" s="80"/>
      <c r="AB637" s="80"/>
      <c r="AC637" s="80"/>
      <c r="AD637" s="80"/>
      <c r="AE637" s="80"/>
      <c r="AF637" s="80"/>
      <c r="AG637" s="80"/>
      <c r="AH637" s="80"/>
      <c r="AI637" s="80"/>
      <c r="AJ637" s="80"/>
      <c r="AK637" s="80"/>
      <c r="AL637" s="80"/>
      <c r="AM637" s="80"/>
      <c r="AN637" s="80"/>
      <c r="AO637" s="80"/>
      <c r="AP637" s="38"/>
      <c r="AQ637" s="38"/>
      <c r="AR637" s="38"/>
      <c r="AS637" s="38"/>
      <c r="AT637" s="38"/>
      <c r="AU637" s="38"/>
      <c r="AV637" s="38"/>
      <c r="AW637" s="38"/>
      <c r="AX637" s="38"/>
      <c r="AY637" s="38"/>
      <c r="AZ637" s="38"/>
      <c r="BA637" s="38"/>
      <c r="BB637" s="38"/>
      <c r="BC637" s="38"/>
      <c r="BD637" s="38"/>
      <c r="BE637" s="38"/>
      <c r="BF637" s="38"/>
      <c r="BG637" s="38"/>
      <c r="BH637" s="38"/>
      <c r="BI637" s="38"/>
    </row>
    <row r="638" spans="1:61" ht="15.75" customHeight="1">
      <c r="A638" s="33"/>
      <c r="B638" s="80"/>
      <c r="C638" s="80"/>
      <c r="D638" s="80"/>
      <c r="E638" s="80"/>
      <c r="F638" s="80"/>
      <c r="G638" s="80"/>
      <c r="H638" s="80"/>
      <c r="I638" s="80"/>
      <c r="J638" s="80"/>
      <c r="K638" s="80"/>
      <c r="L638" s="80"/>
      <c r="M638" s="80"/>
      <c r="N638" s="80"/>
      <c r="O638" s="80"/>
      <c r="P638" s="80"/>
      <c r="Q638" s="80"/>
      <c r="R638" s="80"/>
      <c r="S638" s="80"/>
      <c r="T638" s="80"/>
      <c r="U638" s="80"/>
      <c r="V638" s="80"/>
      <c r="W638" s="80"/>
      <c r="X638" s="80"/>
      <c r="Y638" s="80"/>
      <c r="Z638" s="80"/>
      <c r="AA638" s="80"/>
      <c r="AB638" s="80"/>
      <c r="AC638" s="80"/>
      <c r="AD638" s="80"/>
      <c r="AE638" s="80"/>
      <c r="AF638" s="80"/>
      <c r="AG638" s="80"/>
      <c r="AH638" s="80"/>
      <c r="AI638" s="80"/>
      <c r="AJ638" s="80"/>
      <c r="AK638" s="80"/>
      <c r="AL638" s="80"/>
      <c r="AM638" s="80"/>
      <c r="AN638" s="80"/>
      <c r="AO638" s="80"/>
      <c r="AP638" s="38"/>
      <c r="AQ638" s="38"/>
      <c r="AR638" s="38"/>
      <c r="AS638" s="38"/>
      <c r="AT638" s="38"/>
      <c r="AU638" s="38"/>
      <c r="AV638" s="38"/>
      <c r="AW638" s="38"/>
      <c r="AX638" s="38"/>
      <c r="AY638" s="38"/>
      <c r="AZ638" s="38"/>
      <c r="BA638" s="38"/>
      <c r="BB638" s="38"/>
      <c r="BC638" s="38"/>
      <c r="BD638" s="38"/>
      <c r="BE638" s="38"/>
      <c r="BF638" s="38"/>
      <c r="BG638" s="38"/>
      <c r="BH638" s="38"/>
      <c r="BI638" s="38"/>
    </row>
    <row r="639" spans="1:61" ht="15.75" customHeight="1">
      <c r="A639" s="33"/>
      <c r="B639" s="80"/>
      <c r="C639" s="80"/>
      <c r="D639" s="80"/>
      <c r="E639" s="80"/>
      <c r="F639" s="80"/>
      <c r="G639" s="80"/>
      <c r="H639" s="80"/>
      <c r="I639" s="80"/>
      <c r="J639" s="80"/>
      <c r="K639" s="80"/>
      <c r="L639" s="80"/>
      <c r="M639" s="80"/>
      <c r="N639" s="80"/>
      <c r="O639" s="80"/>
      <c r="P639" s="80"/>
      <c r="Q639" s="80"/>
      <c r="R639" s="80"/>
      <c r="S639" s="80"/>
      <c r="T639" s="80"/>
      <c r="U639" s="80"/>
      <c r="V639" s="80"/>
      <c r="W639" s="80"/>
      <c r="X639" s="80"/>
      <c r="Y639" s="80"/>
      <c r="Z639" s="80"/>
      <c r="AA639" s="80"/>
      <c r="AB639" s="80"/>
      <c r="AC639" s="80"/>
      <c r="AD639" s="80"/>
      <c r="AE639" s="80"/>
      <c r="AF639" s="80"/>
      <c r="AG639" s="80"/>
      <c r="AH639" s="80"/>
      <c r="AI639" s="80"/>
      <c r="AJ639" s="80"/>
      <c r="AK639" s="80"/>
      <c r="AL639" s="80"/>
      <c r="AM639" s="80"/>
      <c r="AN639" s="80"/>
      <c r="AO639" s="80"/>
      <c r="AP639" s="38"/>
      <c r="AQ639" s="38"/>
      <c r="AR639" s="38"/>
      <c r="AS639" s="38"/>
      <c r="AT639" s="38"/>
      <c r="AU639" s="38"/>
      <c r="AV639" s="38"/>
      <c r="AW639" s="38"/>
      <c r="AX639" s="38"/>
      <c r="AY639" s="38"/>
      <c r="AZ639" s="38"/>
      <c r="BA639" s="38"/>
      <c r="BB639" s="38"/>
      <c r="BC639" s="38"/>
      <c r="BD639" s="38"/>
      <c r="BE639" s="38"/>
      <c r="BF639" s="38"/>
      <c r="BG639" s="38"/>
      <c r="BH639" s="38"/>
      <c r="BI639" s="38"/>
    </row>
    <row r="640" spans="1:61" ht="15.75" customHeight="1">
      <c r="A640" s="33"/>
      <c r="B640" s="80"/>
      <c r="C640" s="80"/>
      <c r="D640" s="80"/>
      <c r="E640" s="80"/>
      <c r="F640" s="80"/>
      <c r="G640" s="80"/>
      <c r="H640" s="80"/>
      <c r="I640" s="80"/>
      <c r="J640" s="80"/>
      <c r="K640" s="80"/>
      <c r="L640" s="80"/>
      <c r="M640" s="80"/>
      <c r="N640" s="80"/>
      <c r="O640" s="80"/>
      <c r="P640" s="80"/>
      <c r="Q640" s="80"/>
      <c r="R640" s="80"/>
      <c r="S640" s="80"/>
      <c r="T640" s="80"/>
      <c r="U640" s="80"/>
      <c r="V640" s="80"/>
      <c r="W640" s="80"/>
      <c r="X640" s="80"/>
      <c r="Y640" s="80"/>
      <c r="Z640" s="80"/>
      <c r="AA640" s="80"/>
      <c r="AB640" s="80"/>
      <c r="AC640" s="80"/>
      <c r="AD640" s="80"/>
      <c r="AE640" s="80"/>
      <c r="AF640" s="80"/>
      <c r="AG640" s="80"/>
      <c r="AH640" s="80"/>
      <c r="AI640" s="80"/>
      <c r="AJ640" s="80"/>
      <c r="AK640" s="80"/>
      <c r="AL640" s="80"/>
      <c r="AM640" s="80"/>
      <c r="AN640" s="80"/>
      <c r="AO640" s="80"/>
      <c r="AP640" s="38"/>
      <c r="AQ640" s="38"/>
      <c r="AR640" s="38"/>
      <c r="AS640" s="38"/>
      <c r="AT640" s="38"/>
      <c r="AU640" s="38"/>
      <c r="AV640" s="38"/>
      <c r="AW640" s="38"/>
      <c r="AX640" s="38"/>
      <c r="AY640" s="38"/>
      <c r="AZ640" s="38"/>
      <c r="BA640" s="38"/>
      <c r="BB640" s="38"/>
      <c r="BC640" s="38"/>
      <c r="BD640" s="38"/>
      <c r="BE640" s="38"/>
      <c r="BF640" s="38"/>
      <c r="BG640" s="38"/>
      <c r="BH640" s="38"/>
      <c r="BI640" s="38"/>
    </row>
    <row r="641" spans="1:61" ht="15.75" customHeight="1">
      <c r="A641" s="33"/>
      <c r="B641" s="80"/>
      <c r="C641" s="80"/>
      <c r="D641" s="80"/>
      <c r="E641" s="80"/>
      <c r="F641" s="80"/>
      <c r="G641" s="80"/>
      <c r="H641" s="80"/>
      <c r="I641" s="80"/>
      <c r="J641" s="80"/>
      <c r="K641" s="80"/>
      <c r="L641" s="80"/>
      <c r="M641" s="80"/>
      <c r="N641" s="80"/>
      <c r="O641" s="80"/>
      <c r="P641" s="80"/>
      <c r="Q641" s="80"/>
      <c r="R641" s="80"/>
      <c r="S641" s="80"/>
      <c r="T641" s="80"/>
      <c r="U641" s="80"/>
      <c r="V641" s="80"/>
      <c r="W641" s="80"/>
      <c r="X641" s="80"/>
      <c r="Y641" s="80"/>
      <c r="Z641" s="80"/>
      <c r="AA641" s="80"/>
      <c r="AB641" s="80"/>
      <c r="AC641" s="80"/>
      <c r="AD641" s="80"/>
      <c r="AE641" s="80"/>
      <c r="AF641" s="80"/>
      <c r="AG641" s="80"/>
      <c r="AH641" s="80"/>
      <c r="AI641" s="80"/>
      <c r="AJ641" s="80"/>
      <c r="AK641" s="80"/>
      <c r="AL641" s="80"/>
      <c r="AM641" s="80"/>
      <c r="AN641" s="80"/>
      <c r="AO641" s="80"/>
      <c r="AP641" s="38"/>
      <c r="AQ641" s="38"/>
      <c r="AR641" s="38"/>
      <c r="AS641" s="38"/>
      <c r="AT641" s="38"/>
      <c r="AU641" s="38"/>
      <c r="AV641" s="38"/>
      <c r="AW641" s="38"/>
      <c r="AX641" s="38"/>
      <c r="AY641" s="38"/>
      <c r="AZ641" s="38"/>
      <c r="BA641" s="38"/>
      <c r="BB641" s="38"/>
      <c r="BC641" s="38"/>
      <c r="BD641" s="38"/>
      <c r="BE641" s="38"/>
      <c r="BF641" s="38"/>
      <c r="BG641" s="38"/>
      <c r="BH641" s="38"/>
      <c r="BI641" s="38"/>
    </row>
    <row r="642" spans="1:61" ht="15.75" customHeight="1">
      <c r="A642" s="33"/>
      <c r="B642" s="80"/>
      <c r="C642" s="80"/>
      <c r="D642" s="80"/>
      <c r="E642" s="80"/>
      <c r="F642" s="80"/>
      <c r="G642" s="80"/>
      <c r="H642" s="80"/>
      <c r="I642" s="80"/>
      <c r="J642" s="80"/>
      <c r="K642" s="80"/>
      <c r="L642" s="80"/>
      <c r="M642" s="80"/>
      <c r="N642" s="80"/>
      <c r="O642" s="80"/>
      <c r="P642" s="80"/>
      <c r="Q642" s="80"/>
      <c r="R642" s="80"/>
      <c r="S642" s="80"/>
      <c r="T642" s="80"/>
      <c r="U642" s="80"/>
      <c r="V642" s="80"/>
      <c r="W642" s="80"/>
      <c r="X642" s="80"/>
      <c r="Y642" s="80"/>
      <c r="Z642" s="80"/>
      <c r="AA642" s="80"/>
      <c r="AB642" s="80"/>
      <c r="AC642" s="80"/>
      <c r="AD642" s="80"/>
      <c r="AE642" s="80"/>
      <c r="AF642" s="80"/>
      <c r="AG642" s="80"/>
      <c r="AH642" s="80"/>
      <c r="AI642" s="80"/>
      <c r="AJ642" s="80"/>
      <c r="AK642" s="80"/>
      <c r="AL642" s="80"/>
      <c r="AM642" s="80"/>
      <c r="AN642" s="80"/>
      <c r="AO642" s="80"/>
      <c r="AP642" s="38"/>
      <c r="AQ642" s="38"/>
      <c r="AR642" s="38"/>
      <c r="AS642" s="38"/>
      <c r="AT642" s="38"/>
      <c r="AU642" s="38"/>
      <c r="AV642" s="38"/>
      <c r="AW642" s="38"/>
      <c r="AX642" s="38"/>
      <c r="AY642" s="38"/>
      <c r="AZ642" s="38"/>
      <c r="BA642" s="38"/>
      <c r="BB642" s="38"/>
      <c r="BC642" s="38"/>
      <c r="BD642" s="38"/>
      <c r="BE642" s="38"/>
      <c r="BF642" s="38"/>
      <c r="BG642" s="38"/>
      <c r="BH642" s="38"/>
      <c r="BI642" s="38"/>
    </row>
    <row r="643" spans="1:61" ht="15.75" customHeight="1">
      <c r="A643" s="33"/>
      <c r="B643" s="80"/>
      <c r="C643" s="80"/>
      <c r="D643" s="80"/>
      <c r="E643" s="80"/>
      <c r="F643" s="80"/>
      <c r="G643" s="80"/>
      <c r="H643" s="80"/>
      <c r="I643" s="80"/>
      <c r="J643" s="80"/>
      <c r="K643" s="80"/>
      <c r="L643" s="80"/>
      <c r="M643" s="80"/>
      <c r="N643" s="80"/>
      <c r="O643" s="80"/>
      <c r="P643" s="80"/>
      <c r="Q643" s="80"/>
      <c r="R643" s="80"/>
      <c r="S643" s="80"/>
      <c r="T643" s="80"/>
      <c r="U643" s="80"/>
      <c r="V643" s="80"/>
      <c r="W643" s="80"/>
      <c r="X643" s="80"/>
      <c r="Y643" s="80"/>
      <c r="Z643" s="80"/>
      <c r="AA643" s="80"/>
      <c r="AB643" s="80"/>
      <c r="AC643" s="80"/>
      <c r="AD643" s="80"/>
      <c r="AE643" s="80"/>
      <c r="AF643" s="80"/>
      <c r="AG643" s="80"/>
      <c r="AH643" s="80"/>
      <c r="AI643" s="80"/>
      <c r="AJ643" s="80"/>
      <c r="AK643" s="80"/>
      <c r="AL643" s="80"/>
      <c r="AM643" s="80"/>
      <c r="AN643" s="80"/>
      <c r="AO643" s="80"/>
      <c r="AP643" s="38"/>
      <c r="AQ643" s="38"/>
      <c r="AR643" s="38"/>
      <c r="AS643" s="38"/>
      <c r="AT643" s="38"/>
      <c r="AU643" s="38"/>
      <c r="AV643" s="38"/>
      <c r="AW643" s="38"/>
      <c r="AX643" s="38"/>
      <c r="AY643" s="38"/>
      <c r="AZ643" s="38"/>
      <c r="BA643" s="38"/>
      <c r="BB643" s="38"/>
      <c r="BC643" s="38"/>
      <c r="BD643" s="38"/>
      <c r="BE643" s="38"/>
      <c r="BF643" s="38"/>
      <c r="BG643" s="38"/>
      <c r="BH643" s="38"/>
      <c r="BI643" s="38"/>
    </row>
    <row r="644" spans="1:61" ht="15.75" customHeight="1">
      <c r="A644" s="33"/>
      <c r="B644" s="80"/>
      <c r="C644" s="80"/>
      <c r="D644" s="80"/>
      <c r="E644" s="80"/>
      <c r="F644" s="80"/>
      <c r="G644" s="80"/>
      <c r="H644" s="80"/>
      <c r="I644" s="80"/>
      <c r="J644" s="80"/>
      <c r="K644" s="80"/>
      <c r="L644" s="80"/>
      <c r="M644" s="80"/>
      <c r="N644" s="80"/>
      <c r="O644" s="80"/>
      <c r="P644" s="80"/>
      <c r="Q644" s="80"/>
      <c r="R644" s="80"/>
      <c r="S644" s="80"/>
      <c r="T644" s="80"/>
      <c r="U644" s="80"/>
      <c r="V644" s="80"/>
      <c r="W644" s="80"/>
      <c r="X644" s="80"/>
      <c r="Y644" s="80"/>
      <c r="Z644" s="80"/>
      <c r="AA644" s="80"/>
      <c r="AB644" s="80"/>
      <c r="AC644" s="80"/>
      <c r="AD644" s="80"/>
      <c r="AE644" s="80"/>
      <c r="AF644" s="80"/>
      <c r="AG644" s="80"/>
      <c r="AH644" s="80"/>
      <c r="AI644" s="80"/>
      <c r="AJ644" s="80"/>
      <c r="AK644" s="80"/>
      <c r="AL644" s="80"/>
      <c r="AM644" s="80"/>
      <c r="AN644" s="80"/>
      <c r="AO644" s="80"/>
      <c r="AP644" s="38"/>
      <c r="AQ644" s="38"/>
      <c r="AR644" s="38"/>
      <c r="AS644" s="38"/>
      <c r="AT644" s="38"/>
      <c r="AU644" s="38"/>
      <c r="AV644" s="38"/>
      <c r="AW644" s="38"/>
      <c r="AX644" s="38"/>
      <c r="AY644" s="38"/>
      <c r="AZ644" s="38"/>
      <c r="BA644" s="38"/>
      <c r="BB644" s="38"/>
      <c r="BC644" s="38"/>
      <c r="BD644" s="38"/>
      <c r="BE644" s="38"/>
      <c r="BF644" s="38"/>
      <c r="BG644" s="38"/>
      <c r="BH644" s="38"/>
      <c r="BI644" s="38"/>
    </row>
    <row r="645" spans="1:61" ht="15.75" customHeight="1">
      <c r="A645" s="33"/>
      <c r="B645" s="80"/>
      <c r="C645" s="80"/>
      <c r="D645" s="80"/>
      <c r="E645" s="80"/>
      <c r="F645" s="80"/>
      <c r="G645" s="80"/>
      <c r="H645" s="80"/>
      <c r="I645" s="80"/>
      <c r="J645" s="80"/>
      <c r="K645" s="80"/>
      <c r="L645" s="80"/>
      <c r="M645" s="80"/>
      <c r="N645" s="80"/>
      <c r="O645" s="80"/>
      <c r="P645" s="80"/>
      <c r="Q645" s="80"/>
      <c r="R645" s="80"/>
      <c r="S645" s="80"/>
      <c r="T645" s="80"/>
      <c r="U645" s="80"/>
      <c r="V645" s="80"/>
      <c r="W645" s="80"/>
      <c r="X645" s="80"/>
      <c r="Y645" s="80"/>
      <c r="Z645" s="80"/>
      <c r="AA645" s="80"/>
      <c r="AB645" s="80"/>
      <c r="AC645" s="80"/>
      <c r="AD645" s="80"/>
      <c r="AE645" s="80"/>
      <c r="AF645" s="80"/>
      <c r="AG645" s="80"/>
      <c r="AH645" s="80"/>
      <c r="AI645" s="80"/>
      <c r="AJ645" s="80"/>
      <c r="AK645" s="80"/>
      <c r="AL645" s="80"/>
      <c r="AM645" s="80"/>
      <c r="AN645" s="80"/>
      <c r="AO645" s="80"/>
      <c r="AP645" s="38"/>
      <c r="AQ645" s="38"/>
      <c r="AR645" s="38"/>
      <c r="AS645" s="38"/>
      <c r="AT645" s="38"/>
      <c r="AU645" s="38"/>
      <c r="AV645" s="38"/>
      <c r="AW645" s="38"/>
      <c r="AX645" s="38"/>
      <c r="AY645" s="38"/>
      <c r="AZ645" s="38"/>
      <c r="BA645" s="38"/>
      <c r="BB645" s="38"/>
      <c r="BC645" s="38"/>
      <c r="BD645" s="38"/>
      <c r="BE645" s="38"/>
      <c r="BF645" s="38"/>
      <c r="BG645" s="38"/>
      <c r="BH645" s="38"/>
      <c r="BI645" s="38"/>
    </row>
    <row r="646" spans="1:61" ht="15.75" customHeight="1">
      <c r="A646" s="33"/>
      <c r="B646" s="80"/>
      <c r="C646" s="80"/>
      <c r="D646" s="80"/>
      <c r="E646" s="80"/>
      <c r="F646" s="80"/>
      <c r="G646" s="80"/>
      <c r="H646" s="80"/>
      <c r="I646" s="80"/>
      <c r="J646" s="80"/>
      <c r="K646" s="80"/>
      <c r="L646" s="80"/>
      <c r="M646" s="80"/>
      <c r="N646" s="80"/>
      <c r="O646" s="80"/>
      <c r="P646" s="80"/>
      <c r="Q646" s="80"/>
      <c r="R646" s="80"/>
      <c r="S646" s="80"/>
      <c r="T646" s="80"/>
      <c r="U646" s="80"/>
      <c r="V646" s="80"/>
      <c r="W646" s="80"/>
      <c r="X646" s="80"/>
      <c r="Y646" s="80"/>
      <c r="Z646" s="80"/>
      <c r="AA646" s="80"/>
      <c r="AB646" s="80"/>
      <c r="AC646" s="80"/>
      <c r="AD646" s="80"/>
      <c r="AE646" s="80"/>
      <c r="AF646" s="80"/>
      <c r="AG646" s="80"/>
      <c r="AH646" s="80"/>
      <c r="AI646" s="80"/>
      <c r="AJ646" s="80"/>
      <c r="AK646" s="80"/>
      <c r="AL646" s="80"/>
      <c r="AM646" s="80"/>
      <c r="AN646" s="80"/>
      <c r="AO646" s="80"/>
      <c r="AP646" s="38"/>
      <c r="AQ646" s="38"/>
      <c r="AR646" s="38"/>
      <c r="AS646" s="38"/>
      <c r="AT646" s="38"/>
      <c r="AU646" s="38"/>
      <c r="AV646" s="38"/>
      <c r="AW646" s="38"/>
      <c r="AX646" s="38"/>
      <c r="AY646" s="38"/>
      <c r="AZ646" s="38"/>
      <c r="BA646" s="38"/>
      <c r="BB646" s="38"/>
      <c r="BC646" s="38"/>
      <c r="BD646" s="38"/>
      <c r="BE646" s="38"/>
      <c r="BF646" s="38"/>
      <c r="BG646" s="38"/>
      <c r="BH646" s="38"/>
      <c r="BI646" s="38"/>
    </row>
    <row r="647" spans="1:61" ht="15.75" customHeight="1">
      <c r="A647" s="33"/>
      <c r="B647" s="80"/>
      <c r="C647" s="80"/>
      <c r="D647" s="80"/>
      <c r="E647" s="80"/>
      <c r="F647" s="80"/>
      <c r="G647" s="80"/>
      <c r="H647" s="80"/>
      <c r="I647" s="80"/>
      <c r="J647" s="80"/>
      <c r="K647" s="80"/>
      <c r="L647" s="80"/>
      <c r="M647" s="80"/>
      <c r="N647" s="80"/>
      <c r="O647" s="80"/>
      <c r="P647" s="80"/>
      <c r="Q647" s="80"/>
      <c r="R647" s="80"/>
      <c r="S647" s="80"/>
      <c r="T647" s="80"/>
      <c r="U647" s="80"/>
      <c r="V647" s="80"/>
      <c r="W647" s="80"/>
      <c r="X647" s="80"/>
      <c r="Y647" s="80"/>
      <c r="Z647" s="80"/>
      <c r="AA647" s="80"/>
      <c r="AB647" s="80"/>
      <c r="AC647" s="80"/>
      <c r="AD647" s="80"/>
      <c r="AE647" s="80"/>
      <c r="AF647" s="80"/>
      <c r="AG647" s="80"/>
      <c r="AH647" s="80"/>
      <c r="AI647" s="80"/>
      <c r="AJ647" s="80"/>
      <c r="AK647" s="80"/>
      <c r="AL647" s="80"/>
      <c r="AM647" s="80"/>
      <c r="AN647" s="80"/>
      <c r="AO647" s="80"/>
      <c r="AP647" s="38"/>
      <c r="AQ647" s="38"/>
      <c r="AR647" s="38"/>
      <c r="AS647" s="38"/>
      <c r="AT647" s="38"/>
      <c r="AU647" s="38"/>
      <c r="AV647" s="38"/>
      <c r="AW647" s="38"/>
      <c r="AX647" s="38"/>
      <c r="AY647" s="38"/>
      <c r="AZ647" s="38"/>
      <c r="BA647" s="38"/>
      <c r="BB647" s="38"/>
      <c r="BC647" s="38"/>
      <c r="BD647" s="38"/>
      <c r="BE647" s="38"/>
      <c r="BF647" s="38"/>
      <c r="BG647" s="38"/>
      <c r="BH647" s="38"/>
      <c r="BI647" s="38"/>
    </row>
    <row r="648" spans="1:61" ht="15.75" customHeight="1">
      <c r="A648" s="33"/>
      <c r="B648" s="80"/>
      <c r="C648" s="80"/>
      <c r="D648" s="80"/>
      <c r="E648" s="80"/>
      <c r="F648" s="80"/>
      <c r="G648" s="80"/>
      <c r="H648" s="80"/>
      <c r="I648" s="80"/>
      <c r="J648" s="80"/>
      <c r="K648" s="80"/>
      <c r="L648" s="80"/>
      <c r="M648" s="80"/>
      <c r="N648" s="80"/>
      <c r="O648" s="80"/>
      <c r="P648" s="80"/>
      <c r="Q648" s="80"/>
      <c r="R648" s="80"/>
      <c r="S648" s="80"/>
      <c r="T648" s="80"/>
      <c r="U648" s="80"/>
      <c r="V648" s="80"/>
      <c r="W648" s="80"/>
      <c r="X648" s="80"/>
      <c r="Y648" s="80"/>
      <c r="Z648" s="80"/>
      <c r="AA648" s="80"/>
      <c r="AB648" s="80"/>
      <c r="AC648" s="80"/>
      <c r="AD648" s="80"/>
      <c r="AE648" s="80"/>
      <c r="AF648" s="80"/>
      <c r="AG648" s="80"/>
      <c r="AH648" s="80"/>
      <c r="AI648" s="80"/>
      <c r="AJ648" s="80"/>
      <c r="AK648" s="80"/>
      <c r="AL648" s="80"/>
      <c r="AM648" s="80"/>
      <c r="AN648" s="80"/>
      <c r="AO648" s="80"/>
      <c r="AP648" s="38"/>
      <c r="AQ648" s="38"/>
      <c r="AR648" s="38"/>
      <c r="AS648" s="38"/>
      <c r="AT648" s="38"/>
      <c r="AU648" s="38"/>
      <c r="AV648" s="38"/>
      <c r="AW648" s="38"/>
      <c r="AX648" s="38"/>
      <c r="AY648" s="38"/>
      <c r="AZ648" s="38"/>
      <c r="BA648" s="38"/>
      <c r="BB648" s="38"/>
      <c r="BC648" s="38"/>
      <c r="BD648" s="38"/>
      <c r="BE648" s="38"/>
      <c r="BF648" s="38"/>
      <c r="BG648" s="38"/>
      <c r="BH648" s="38"/>
      <c r="BI648" s="38"/>
    </row>
    <row r="649" spans="1:61" ht="15.75" customHeight="1">
      <c r="A649" s="33"/>
      <c r="B649" s="91"/>
      <c r="C649" s="80"/>
      <c r="D649" s="80"/>
      <c r="E649" s="80"/>
      <c r="F649" s="80"/>
      <c r="G649" s="80"/>
      <c r="H649" s="80"/>
      <c r="I649" s="80"/>
      <c r="J649" s="80"/>
      <c r="K649" s="80"/>
      <c r="L649" s="80"/>
      <c r="M649" s="80"/>
      <c r="N649" s="80"/>
      <c r="O649" s="80"/>
      <c r="P649" s="80"/>
      <c r="Q649" s="80"/>
      <c r="R649" s="80"/>
      <c r="S649" s="80"/>
      <c r="T649" s="80"/>
      <c r="U649" s="80"/>
      <c r="V649" s="80"/>
      <c r="W649" s="80"/>
      <c r="X649" s="80"/>
      <c r="Y649" s="80"/>
      <c r="Z649" s="80"/>
      <c r="AA649" s="80"/>
      <c r="AB649" s="80"/>
      <c r="AC649" s="80"/>
      <c r="AD649" s="80"/>
      <c r="AE649" s="80"/>
      <c r="AF649" s="80"/>
      <c r="AG649" s="80"/>
      <c r="AH649" s="80"/>
      <c r="AI649" s="80"/>
      <c r="AJ649" s="80"/>
      <c r="AK649" s="80"/>
      <c r="AL649" s="80"/>
      <c r="AM649" s="80"/>
      <c r="AN649" s="80"/>
      <c r="AO649" s="80"/>
      <c r="AP649" s="38"/>
      <c r="AQ649" s="38"/>
      <c r="AR649" s="38"/>
      <c r="AS649" s="38"/>
      <c r="AT649" s="38"/>
      <c r="AU649" s="38"/>
      <c r="AV649" s="38"/>
      <c r="AW649" s="38"/>
      <c r="AX649" s="38"/>
      <c r="AY649" s="38"/>
      <c r="AZ649" s="38"/>
      <c r="BA649" s="38"/>
      <c r="BB649" s="38"/>
      <c r="BC649" s="38"/>
      <c r="BD649" s="38"/>
      <c r="BE649" s="38"/>
      <c r="BF649" s="38"/>
      <c r="BG649" s="38"/>
      <c r="BH649" s="38"/>
      <c r="BI649" s="38"/>
    </row>
    <row r="650" spans="1:61" ht="15.75" customHeight="1">
      <c r="A650" s="33"/>
      <c r="B650" s="82"/>
      <c r="C650" s="85"/>
      <c r="D650" s="85"/>
      <c r="E650" s="85"/>
      <c r="F650" s="85"/>
      <c r="G650" s="85"/>
      <c r="H650" s="85"/>
      <c r="I650" s="85"/>
      <c r="J650" s="85"/>
      <c r="K650" s="85"/>
      <c r="L650" s="85"/>
      <c r="M650" s="85"/>
      <c r="N650" s="85"/>
      <c r="O650" s="85"/>
      <c r="P650" s="85"/>
      <c r="Q650" s="85"/>
      <c r="R650" s="85"/>
      <c r="S650" s="85"/>
      <c r="T650" s="85"/>
      <c r="U650" s="85"/>
      <c r="V650" s="85"/>
      <c r="W650" s="85"/>
      <c r="X650" s="85"/>
      <c r="Y650" s="85"/>
      <c r="Z650" s="85"/>
      <c r="AA650" s="85"/>
      <c r="AB650" s="85"/>
      <c r="AC650" s="85"/>
      <c r="AD650" s="85"/>
      <c r="AE650" s="85"/>
      <c r="AF650" s="85"/>
      <c r="AG650" s="85"/>
      <c r="AH650" s="85"/>
      <c r="AI650" s="85"/>
      <c r="AJ650" s="85"/>
      <c r="AK650" s="85"/>
      <c r="AL650" s="85"/>
      <c r="AM650" s="85"/>
      <c r="AN650" s="85"/>
      <c r="AO650" s="85"/>
      <c r="AP650" s="38"/>
      <c r="AQ650" s="38"/>
      <c r="AR650" s="38"/>
      <c r="AS650" s="38"/>
      <c r="AT650" s="38"/>
      <c r="AU650" s="38"/>
      <c r="AV650" s="38"/>
      <c r="AW650" s="38"/>
      <c r="AX650" s="38"/>
      <c r="AY650" s="38"/>
      <c r="AZ650" s="38"/>
      <c r="BA650" s="38"/>
      <c r="BB650" s="38"/>
      <c r="BC650" s="38"/>
      <c r="BD650" s="38"/>
      <c r="BE650" s="38"/>
      <c r="BF650" s="38"/>
      <c r="BG650" s="38"/>
      <c r="BH650" s="38"/>
      <c r="BI650" s="38"/>
    </row>
    <row r="651" spans="1:61" ht="15.75" customHeight="1">
      <c r="A651" s="33"/>
      <c r="B651" s="80"/>
      <c r="C651" s="86"/>
      <c r="D651" s="86"/>
      <c r="E651" s="92"/>
      <c r="F651" s="86"/>
      <c r="G651" s="86"/>
      <c r="H651" s="92"/>
      <c r="I651" s="86"/>
      <c r="J651" s="86"/>
      <c r="K651" s="92"/>
      <c r="L651" s="86"/>
      <c r="M651" s="86"/>
      <c r="N651" s="92"/>
      <c r="O651" s="86"/>
      <c r="P651" s="86"/>
      <c r="Q651" s="92"/>
      <c r="R651" s="86"/>
      <c r="S651" s="86"/>
      <c r="T651" s="92"/>
      <c r="U651" s="86"/>
      <c r="V651" s="86"/>
      <c r="W651" s="92"/>
      <c r="X651" s="86"/>
      <c r="Y651" s="86"/>
      <c r="Z651" s="92"/>
      <c r="AA651" s="86"/>
      <c r="AB651" s="86"/>
      <c r="AC651" s="92"/>
      <c r="AD651" s="86"/>
      <c r="AE651" s="86"/>
      <c r="AF651" s="92"/>
      <c r="AG651" s="86"/>
      <c r="AH651" s="86"/>
      <c r="AI651" s="92"/>
      <c r="AJ651" s="86"/>
      <c r="AK651" s="86"/>
      <c r="AL651" s="92"/>
      <c r="AM651" s="86"/>
      <c r="AN651" s="86"/>
      <c r="AO651" s="92"/>
      <c r="AP651" s="38"/>
      <c r="AQ651" s="38"/>
      <c r="AR651" s="38"/>
      <c r="AS651" s="38"/>
      <c r="AT651" s="38"/>
      <c r="AU651" s="38"/>
      <c r="AV651" s="38"/>
      <c r="AW651" s="38"/>
      <c r="AX651" s="38"/>
      <c r="AY651" s="38"/>
      <c r="AZ651" s="38"/>
      <c r="BA651" s="38"/>
      <c r="BB651" s="38"/>
      <c r="BC651" s="38"/>
      <c r="BD651" s="38"/>
      <c r="BE651" s="38"/>
      <c r="BF651" s="38"/>
      <c r="BG651" s="38"/>
      <c r="BH651" s="38"/>
      <c r="BI651" s="38"/>
    </row>
    <row r="652" spans="1:61" ht="15.75" customHeight="1">
      <c r="A652" s="33"/>
      <c r="B652" s="93"/>
      <c r="C652" s="85"/>
      <c r="D652" s="85"/>
      <c r="E652" s="80"/>
      <c r="F652" s="85"/>
      <c r="G652" s="85"/>
      <c r="H652" s="80"/>
      <c r="I652" s="85"/>
      <c r="J652" s="85"/>
      <c r="K652" s="80"/>
      <c r="L652" s="85"/>
      <c r="M652" s="85"/>
      <c r="N652" s="80"/>
      <c r="O652" s="85"/>
      <c r="P652" s="85"/>
      <c r="Q652" s="80"/>
      <c r="R652" s="85"/>
      <c r="S652" s="85"/>
      <c r="T652" s="80"/>
      <c r="U652" s="85"/>
      <c r="V652" s="85"/>
      <c r="W652" s="80"/>
      <c r="X652" s="85"/>
      <c r="Y652" s="85"/>
      <c r="Z652" s="80"/>
      <c r="AA652" s="85"/>
      <c r="AB652" s="85"/>
      <c r="AC652" s="80"/>
      <c r="AD652" s="85"/>
      <c r="AE652" s="85"/>
      <c r="AF652" s="80"/>
      <c r="AG652" s="85"/>
      <c r="AH652" s="85"/>
      <c r="AI652" s="80"/>
      <c r="AJ652" s="85"/>
      <c r="AK652" s="85"/>
      <c r="AL652" s="80"/>
      <c r="AM652" s="85"/>
      <c r="AN652" s="85"/>
      <c r="AO652" s="80"/>
      <c r="AP652" s="38"/>
      <c r="AQ652" s="38"/>
      <c r="AR652" s="38"/>
      <c r="AS652" s="38"/>
      <c r="AT652" s="38"/>
      <c r="AU652" s="38"/>
      <c r="AV652" s="38"/>
      <c r="AW652" s="38"/>
      <c r="AX652" s="38"/>
      <c r="AY652" s="38"/>
      <c r="AZ652" s="38"/>
      <c r="BA652" s="38"/>
      <c r="BB652" s="38"/>
      <c r="BC652" s="38"/>
      <c r="BD652" s="38"/>
      <c r="BE652" s="38"/>
      <c r="BF652" s="38"/>
      <c r="BG652" s="38"/>
      <c r="BH652" s="38"/>
      <c r="BI652" s="38"/>
    </row>
    <row r="653" spans="1:61" ht="15.75" customHeight="1">
      <c r="A653" s="33"/>
      <c r="B653" s="80"/>
      <c r="C653" s="88"/>
      <c r="D653" s="88"/>
      <c r="E653" s="88"/>
      <c r="F653" s="88"/>
      <c r="G653" s="88"/>
      <c r="H653" s="88"/>
      <c r="I653" s="88"/>
      <c r="J653" s="88"/>
      <c r="K653" s="88"/>
      <c r="L653" s="88"/>
      <c r="M653" s="88"/>
      <c r="N653" s="88"/>
      <c r="O653" s="88"/>
      <c r="P653" s="88"/>
      <c r="Q653" s="88"/>
      <c r="R653" s="88"/>
      <c r="S653" s="88"/>
      <c r="T653" s="88"/>
      <c r="U653" s="88"/>
      <c r="V653" s="88"/>
      <c r="W653" s="88"/>
      <c r="X653" s="88"/>
      <c r="Y653" s="88"/>
      <c r="Z653" s="88"/>
      <c r="AA653" s="88"/>
      <c r="AB653" s="88"/>
      <c r="AC653" s="88"/>
      <c r="AD653" s="88"/>
      <c r="AE653" s="88"/>
      <c r="AF653" s="88"/>
      <c r="AG653" s="88"/>
      <c r="AH653" s="88"/>
      <c r="AI653" s="88"/>
      <c r="AJ653" s="88"/>
      <c r="AK653" s="88"/>
      <c r="AL653" s="88"/>
      <c r="AM653" s="88"/>
      <c r="AN653" s="88"/>
      <c r="AO653" s="88"/>
      <c r="AP653" s="38"/>
      <c r="AQ653" s="38"/>
      <c r="AR653" s="38"/>
      <c r="AS653" s="38"/>
      <c r="AT653" s="38"/>
      <c r="AU653" s="38"/>
      <c r="AV653" s="38"/>
      <c r="AW653" s="38"/>
      <c r="AX653" s="38"/>
      <c r="AY653" s="38"/>
      <c r="AZ653" s="38"/>
      <c r="BA653" s="38"/>
      <c r="BB653" s="38"/>
      <c r="BC653" s="38"/>
      <c r="BD653" s="38"/>
      <c r="BE653" s="38"/>
      <c r="BF653" s="38"/>
      <c r="BG653" s="38"/>
      <c r="BH653" s="38"/>
      <c r="BI653" s="38"/>
    </row>
    <row r="654" spans="1:61" ht="15.75" customHeight="1">
      <c r="A654" s="33"/>
      <c r="B654" s="79"/>
      <c r="C654" s="90"/>
      <c r="D654" s="90"/>
      <c r="E654" s="90"/>
      <c r="F654" s="90"/>
      <c r="G654" s="90"/>
      <c r="H654" s="90"/>
      <c r="I654" s="90"/>
      <c r="J654" s="90"/>
      <c r="K654" s="90"/>
      <c r="L654" s="90"/>
      <c r="M654" s="90"/>
      <c r="N654" s="90"/>
      <c r="O654" s="90"/>
      <c r="P654" s="90"/>
      <c r="Q654" s="90"/>
      <c r="R654" s="90"/>
      <c r="S654" s="90"/>
      <c r="T654" s="90"/>
      <c r="U654" s="90"/>
      <c r="V654" s="90"/>
      <c r="W654" s="90"/>
      <c r="X654" s="90"/>
      <c r="Y654" s="90"/>
      <c r="Z654" s="90"/>
      <c r="AA654" s="90"/>
      <c r="AB654" s="90"/>
      <c r="AC654" s="90"/>
      <c r="AD654" s="90"/>
      <c r="AE654" s="90"/>
      <c r="AF654" s="90"/>
      <c r="AG654" s="90"/>
      <c r="AH654" s="90"/>
      <c r="AI654" s="90"/>
      <c r="AJ654" s="90"/>
      <c r="AK654" s="90"/>
      <c r="AL654" s="90"/>
      <c r="AM654" s="90"/>
      <c r="AN654" s="90"/>
      <c r="AO654" s="90"/>
      <c r="AP654" s="38"/>
      <c r="AQ654" s="38"/>
      <c r="AR654" s="38"/>
      <c r="AS654" s="38"/>
      <c r="AT654" s="38"/>
      <c r="AU654" s="38"/>
      <c r="AV654" s="38"/>
      <c r="AW654" s="38"/>
      <c r="AX654" s="38"/>
      <c r="AY654" s="38"/>
      <c r="AZ654" s="38"/>
      <c r="BA654" s="38"/>
      <c r="BB654" s="38"/>
      <c r="BC654" s="38"/>
      <c r="BD654" s="38"/>
      <c r="BE654" s="38"/>
      <c r="BF654" s="38"/>
      <c r="BG654" s="38"/>
      <c r="BH654" s="38"/>
      <c r="BI654" s="38"/>
    </row>
    <row r="655" spans="1:61" ht="15.75" customHeight="1">
      <c r="A655" s="33"/>
      <c r="B655" s="80"/>
      <c r="C655" s="88"/>
      <c r="D655" s="88"/>
      <c r="E655" s="88"/>
      <c r="F655" s="88"/>
      <c r="G655" s="88"/>
      <c r="H655" s="88"/>
      <c r="I655" s="88"/>
      <c r="J655" s="88"/>
      <c r="K655" s="88"/>
      <c r="L655" s="88"/>
      <c r="M655" s="88"/>
      <c r="N655" s="88"/>
      <c r="O655" s="88"/>
      <c r="P655" s="88"/>
      <c r="Q655" s="88"/>
      <c r="R655" s="88"/>
      <c r="S655" s="88"/>
      <c r="T655" s="88"/>
      <c r="U655" s="88"/>
      <c r="V655" s="88"/>
      <c r="W655" s="88"/>
      <c r="X655" s="88"/>
      <c r="Y655" s="88"/>
      <c r="Z655" s="88"/>
      <c r="AA655" s="88"/>
      <c r="AB655" s="88"/>
      <c r="AC655" s="88"/>
      <c r="AD655" s="88"/>
      <c r="AE655" s="88"/>
      <c r="AF655" s="88"/>
      <c r="AG655" s="88"/>
      <c r="AH655" s="88"/>
      <c r="AI655" s="88"/>
      <c r="AJ655" s="88"/>
      <c r="AK655" s="88"/>
      <c r="AL655" s="88"/>
      <c r="AM655" s="88"/>
      <c r="AN655" s="88"/>
      <c r="AO655" s="88"/>
      <c r="AP655" s="38"/>
      <c r="AQ655" s="38"/>
      <c r="AR655" s="38"/>
      <c r="AS655" s="38"/>
      <c r="AT655" s="38"/>
      <c r="AU655" s="38"/>
      <c r="AV655" s="38"/>
      <c r="AW655" s="38"/>
      <c r="AX655" s="38"/>
      <c r="AY655" s="38"/>
      <c r="AZ655" s="38"/>
      <c r="BA655" s="38"/>
      <c r="BB655" s="38"/>
      <c r="BC655" s="38"/>
      <c r="BD655" s="38"/>
      <c r="BE655" s="38"/>
      <c r="BF655" s="38"/>
      <c r="BG655" s="38"/>
      <c r="BH655" s="38"/>
      <c r="BI655" s="38"/>
    </row>
    <row r="656" spans="1:61" ht="15.75" customHeight="1">
      <c r="A656" s="33"/>
      <c r="B656" s="80"/>
      <c r="C656" s="80"/>
      <c r="D656" s="88"/>
      <c r="E656" s="88"/>
      <c r="F656" s="80"/>
      <c r="G656" s="88"/>
      <c r="H656" s="88"/>
      <c r="I656" s="80"/>
      <c r="J656" s="88"/>
      <c r="K656" s="88"/>
      <c r="L656" s="80"/>
      <c r="M656" s="88"/>
      <c r="N656" s="88"/>
      <c r="O656" s="80"/>
      <c r="P656" s="88"/>
      <c r="Q656" s="88"/>
      <c r="R656" s="80"/>
      <c r="S656" s="88"/>
      <c r="T656" s="88"/>
      <c r="U656" s="80"/>
      <c r="V656" s="88"/>
      <c r="W656" s="88"/>
      <c r="X656" s="80"/>
      <c r="Y656" s="88"/>
      <c r="Z656" s="88"/>
      <c r="AA656" s="80"/>
      <c r="AB656" s="88"/>
      <c r="AC656" s="88"/>
      <c r="AD656" s="80"/>
      <c r="AE656" s="88"/>
      <c r="AF656" s="88"/>
      <c r="AG656" s="80"/>
      <c r="AH656" s="88"/>
      <c r="AI656" s="88"/>
      <c r="AJ656" s="80"/>
      <c r="AK656" s="88"/>
      <c r="AL656" s="88"/>
      <c r="AM656" s="80"/>
      <c r="AN656" s="88"/>
      <c r="AO656" s="88"/>
      <c r="AP656" s="38"/>
      <c r="AQ656" s="38"/>
      <c r="AR656" s="38"/>
      <c r="AS656" s="38"/>
      <c r="AT656" s="38"/>
      <c r="AU656" s="38"/>
      <c r="AV656" s="38"/>
      <c r="AW656" s="38"/>
      <c r="AX656" s="38"/>
      <c r="AY656" s="38"/>
      <c r="AZ656" s="38"/>
      <c r="BA656" s="38"/>
      <c r="BB656" s="38"/>
      <c r="BC656" s="38"/>
      <c r="BD656" s="38"/>
      <c r="BE656" s="38"/>
      <c r="BF656" s="38"/>
      <c r="BG656" s="38"/>
      <c r="BH656" s="38"/>
      <c r="BI656" s="38"/>
    </row>
    <row r="657" spans="1:61" ht="15.75" customHeight="1">
      <c r="A657" s="33"/>
      <c r="B657" s="80"/>
      <c r="C657" s="80"/>
      <c r="D657" s="88"/>
      <c r="E657" s="88"/>
      <c r="F657" s="80"/>
      <c r="G657" s="88"/>
      <c r="H657" s="88"/>
      <c r="I657" s="80"/>
      <c r="J657" s="88"/>
      <c r="K657" s="88"/>
      <c r="L657" s="80"/>
      <c r="M657" s="88"/>
      <c r="N657" s="88"/>
      <c r="O657" s="80"/>
      <c r="P657" s="88"/>
      <c r="Q657" s="88"/>
      <c r="R657" s="80"/>
      <c r="S657" s="88"/>
      <c r="T657" s="88"/>
      <c r="U657" s="80"/>
      <c r="V657" s="88"/>
      <c r="W657" s="88"/>
      <c r="X657" s="80"/>
      <c r="Y657" s="88"/>
      <c r="Z657" s="88"/>
      <c r="AA657" s="80"/>
      <c r="AB657" s="88"/>
      <c r="AC657" s="88"/>
      <c r="AD657" s="80"/>
      <c r="AE657" s="88"/>
      <c r="AF657" s="88"/>
      <c r="AG657" s="80"/>
      <c r="AH657" s="88"/>
      <c r="AI657" s="88"/>
      <c r="AJ657" s="80"/>
      <c r="AK657" s="88"/>
      <c r="AL657" s="88"/>
      <c r="AM657" s="80"/>
      <c r="AN657" s="88"/>
      <c r="AO657" s="88"/>
      <c r="AP657" s="38"/>
      <c r="AQ657" s="38"/>
      <c r="AR657" s="38"/>
      <c r="AS657" s="38"/>
      <c r="AT657" s="38"/>
      <c r="AU657" s="38"/>
      <c r="AV657" s="38"/>
      <c r="AW657" s="38"/>
      <c r="AX657" s="38"/>
      <c r="AY657" s="38"/>
      <c r="AZ657" s="38"/>
      <c r="BA657" s="38"/>
      <c r="BB657" s="38"/>
      <c r="BC657" s="38"/>
      <c r="BD657" s="38"/>
      <c r="BE657" s="38"/>
      <c r="BF657" s="38"/>
      <c r="BG657" s="38"/>
      <c r="BH657" s="38"/>
      <c r="BI657" s="38"/>
    </row>
    <row r="658" spans="1:61" ht="15.75" customHeight="1">
      <c r="A658" s="33"/>
      <c r="B658" s="80"/>
      <c r="C658" s="80"/>
      <c r="D658" s="88"/>
      <c r="E658" s="88"/>
      <c r="F658" s="80"/>
      <c r="G658" s="88"/>
      <c r="H658" s="88"/>
      <c r="I658" s="80"/>
      <c r="J658" s="88"/>
      <c r="K658" s="88"/>
      <c r="L658" s="80"/>
      <c r="M658" s="88"/>
      <c r="N658" s="88"/>
      <c r="O658" s="80"/>
      <c r="P658" s="88"/>
      <c r="Q658" s="88"/>
      <c r="R658" s="80"/>
      <c r="S658" s="88"/>
      <c r="T658" s="88"/>
      <c r="U658" s="80"/>
      <c r="V658" s="88"/>
      <c r="W658" s="88"/>
      <c r="X658" s="80"/>
      <c r="Y658" s="88"/>
      <c r="Z658" s="88"/>
      <c r="AA658" s="80"/>
      <c r="AB658" s="88"/>
      <c r="AC658" s="88"/>
      <c r="AD658" s="80"/>
      <c r="AE658" s="88"/>
      <c r="AF658" s="88"/>
      <c r="AG658" s="80"/>
      <c r="AH658" s="88"/>
      <c r="AI658" s="88"/>
      <c r="AJ658" s="80"/>
      <c r="AK658" s="88"/>
      <c r="AL658" s="88"/>
      <c r="AM658" s="80"/>
      <c r="AN658" s="88"/>
      <c r="AO658" s="88"/>
      <c r="AP658" s="38"/>
      <c r="AQ658" s="38"/>
      <c r="AR658" s="38"/>
      <c r="AS658" s="38"/>
      <c r="AT658" s="38"/>
      <c r="AU658" s="38"/>
      <c r="AV658" s="38"/>
      <c r="AW658" s="38"/>
      <c r="AX658" s="38"/>
      <c r="AY658" s="38"/>
      <c r="AZ658" s="38"/>
      <c r="BA658" s="38"/>
      <c r="BB658" s="38"/>
      <c r="BC658" s="38"/>
      <c r="BD658" s="38"/>
      <c r="BE658" s="38"/>
      <c r="BF658" s="38"/>
      <c r="BG658" s="38"/>
      <c r="BH658" s="38"/>
      <c r="BI658" s="38"/>
    </row>
    <row r="659" spans="1:61" ht="15.75" customHeight="1">
      <c r="A659" s="33"/>
      <c r="B659" s="80"/>
      <c r="C659" s="80"/>
      <c r="D659" s="88"/>
      <c r="E659" s="88"/>
      <c r="F659" s="80"/>
      <c r="G659" s="88"/>
      <c r="H659" s="88"/>
      <c r="I659" s="80"/>
      <c r="J659" s="88"/>
      <c r="K659" s="88"/>
      <c r="L659" s="80"/>
      <c r="M659" s="88"/>
      <c r="N659" s="88"/>
      <c r="O659" s="80"/>
      <c r="P659" s="88"/>
      <c r="Q659" s="88"/>
      <c r="R659" s="80"/>
      <c r="S659" s="88"/>
      <c r="T659" s="88"/>
      <c r="U659" s="80"/>
      <c r="V659" s="88"/>
      <c r="W659" s="88"/>
      <c r="X659" s="80"/>
      <c r="Y659" s="88"/>
      <c r="Z659" s="88"/>
      <c r="AA659" s="80"/>
      <c r="AB659" s="88"/>
      <c r="AC659" s="88"/>
      <c r="AD659" s="80"/>
      <c r="AE659" s="88"/>
      <c r="AF659" s="88"/>
      <c r="AG659" s="80"/>
      <c r="AH659" s="88"/>
      <c r="AI659" s="88"/>
      <c r="AJ659" s="80"/>
      <c r="AK659" s="88"/>
      <c r="AL659" s="88"/>
      <c r="AM659" s="80"/>
      <c r="AN659" s="88"/>
      <c r="AO659" s="88"/>
      <c r="AP659" s="38"/>
      <c r="AQ659" s="38"/>
      <c r="AR659" s="38"/>
      <c r="AS659" s="38"/>
      <c r="AT659" s="38"/>
      <c r="AU659" s="38"/>
      <c r="AV659" s="38"/>
      <c r="AW659" s="38"/>
      <c r="AX659" s="38"/>
      <c r="AY659" s="38"/>
      <c r="AZ659" s="38"/>
      <c r="BA659" s="38"/>
      <c r="BB659" s="38"/>
      <c r="BC659" s="38"/>
      <c r="BD659" s="38"/>
      <c r="BE659" s="38"/>
      <c r="BF659" s="38"/>
      <c r="BG659" s="38"/>
      <c r="BH659" s="38"/>
      <c r="BI659" s="38"/>
    </row>
    <row r="660" spans="1:61" ht="15.75" customHeight="1">
      <c r="A660" s="33"/>
      <c r="B660" s="80"/>
      <c r="C660" s="80"/>
      <c r="D660" s="88"/>
      <c r="E660" s="88"/>
      <c r="F660" s="80"/>
      <c r="G660" s="88"/>
      <c r="H660" s="88"/>
      <c r="I660" s="80"/>
      <c r="J660" s="88"/>
      <c r="K660" s="88"/>
      <c r="L660" s="80"/>
      <c r="M660" s="88"/>
      <c r="N660" s="88"/>
      <c r="O660" s="80"/>
      <c r="P660" s="88"/>
      <c r="Q660" s="88"/>
      <c r="R660" s="80"/>
      <c r="S660" s="88"/>
      <c r="T660" s="88"/>
      <c r="U660" s="80"/>
      <c r="V660" s="88"/>
      <c r="W660" s="88"/>
      <c r="X660" s="80"/>
      <c r="Y660" s="88"/>
      <c r="Z660" s="88"/>
      <c r="AA660" s="80"/>
      <c r="AB660" s="88"/>
      <c r="AC660" s="88"/>
      <c r="AD660" s="80"/>
      <c r="AE660" s="88"/>
      <c r="AF660" s="88"/>
      <c r="AG660" s="80"/>
      <c r="AH660" s="88"/>
      <c r="AI660" s="88"/>
      <c r="AJ660" s="80"/>
      <c r="AK660" s="88"/>
      <c r="AL660" s="88"/>
      <c r="AM660" s="80"/>
      <c r="AN660" s="88"/>
      <c r="AO660" s="88"/>
      <c r="AP660" s="38"/>
      <c r="AQ660" s="38"/>
      <c r="AR660" s="38"/>
      <c r="AS660" s="38"/>
      <c r="AT660" s="38"/>
      <c r="AU660" s="38"/>
      <c r="AV660" s="38"/>
      <c r="AW660" s="38"/>
      <c r="AX660" s="38"/>
      <c r="AY660" s="38"/>
      <c r="AZ660" s="38"/>
      <c r="BA660" s="38"/>
      <c r="BB660" s="38"/>
      <c r="BC660" s="38"/>
      <c r="BD660" s="38"/>
      <c r="BE660" s="38"/>
      <c r="BF660" s="38"/>
      <c r="BG660" s="38"/>
      <c r="BH660" s="38"/>
      <c r="BI660" s="38"/>
    </row>
    <row r="661" spans="1:61" ht="15.75" customHeight="1">
      <c r="A661" s="33"/>
      <c r="B661" s="80"/>
      <c r="C661" s="80"/>
      <c r="D661" s="88"/>
      <c r="E661" s="90"/>
      <c r="F661" s="80"/>
      <c r="G661" s="88"/>
      <c r="H661" s="90"/>
      <c r="I661" s="80"/>
      <c r="J661" s="88"/>
      <c r="K661" s="90"/>
      <c r="L661" s="80"/>
      <c r="M661" s="88"/>
      <c r="N661" s="90"/>
      <c r="O661" s="80"/>
      <c r="P661" s="88"/>
      <c r="Q661" s="90"/>
      <c r="R661" s="80"/>
      <c r="S661" s="88"/>
      <c r="T661" s="90"/>
      <c r="U661" s="80"/>
      <c r="V661" s="88"/>
      <c r="W661" s="90"/>
      <c r="X661" s="80"/>
      <c r="Y661" s="88"/>
      <c r="Z661" s="90"/>
      <c r="AA661" s="80"/>
      <c r="AB661" s="88"/>
      <c r="AC661" s="90"/>
      <c r="AD661" s="80"/>
      <c r="AE661" s="88"/>
      <c r="AF661" s="90"/>
      <c r="AG661" s="80"/>
      <c r="AH661" s="88"/>
      <c r="AI661" s="90"/>
      <c r="AJ661" s="80"/>
      <c r="AK661" s="88"/>
      <c r="AL661" s="90"/>
      <c r="AM661" s="80"/>
      <c r="AN661" s="88"/>
      <c r="AO661" s="90"/>
      <c r="AP661" s="38"/>
      <c r="AQ661" s="38"/>
      <c r="AR661" s="38"/>
      <c r="AS661" s="38"/>
      <c r="AT661" s="38"/>
      <c r="AU661" s="38"/>
      <c r="AV661" s="38"/>
      <c r="AW661" s="38"/>
      <c r="AX661" s="38"/>
      <c r="AY661" s="38"/>
      <c r="AZ661" s="38"/>
      <c r="BA661" s="38"/>
      <c r="BB661" s="38"/>
      <c r="BC661" s="38"/>
      <c r="BD661" s="38"/>
      <c r="BE661" s="38"/>
      <c r="BF661" s="38"/>
      <c r="BG661" s="38"/>
      <c r="BH661" s="38"/>
      <c r="BI661" s="38"/>
    </row>
    <row r="662" spans="1:61" ht="15.75" customHeight="1">
      <c r="A662" s="33"/>
      <c r="B662" s="80"/>
      <c r="C662" s="80"/>
      <c r="D662" s="88"/>
      <c r="E662" s="88"/>
      <c r="F662" s="80"/>
      <c r="G662" s="88"/>
      <c r="H662" s="88"/>
      <c r="I662" s="80"/>
      <c r="J662" s="88"/>
      <c r="K662" s="88"/>
      <c r="L662" s="80"/>
      <c r="M662" s="88"/>
      <c r="N662" s="88"/>
      <c r="O662" s="80"/>
      <c r="P662" s="88"/>
      <c r="Q662" s="88"/>
      <c r="R662" s="80"/>
      <c r="S662" s="88"/>
      <c r="T662" s="88"/>
      <c r="U662" s="80"/>
      <c r="V662" s="88"/>
      <c r="W662" s="88"/>
      <c r="X662" s="80"/>
      <c r="Y662" s="88"/>
      <c r="Z662" s="88"/>
      <c r="AA662" s="80"/>
      <c r="AB662" s="88"/>
      <c r="AC662" s="88"/>
      <c r="AD662" s="80"/>
      <c r="AE662" s="88"/>
      <c r="AF662" s="88"/>
      <c r="AG662" s="80"/>
      <c r="AH662" s="88"/>
      <c r="AI662" s="88"/>
      <c r="AJ662" s="80"/>
      <c r="AK662" s="88"/>
      <c r="AL662" s="88"/>
      <c r="AM662" s="80"/>
      <c r="AN662" s="88"/>
      <c r="AO662" s="88"/>
      <c r="AP662" s="38"/>
      <c r="AQ662" s="38"/>
      <c r="AR662" s="38"/>
      <c r="AS662" s="38"/>
      <c r="AT662" s="38"/>
      <c r="AU662" s="38"/>
      <c r="AV662" s="38"/>
      <c r="AW662" s="38"/>
      <c r="AX662" s="38"/>
      <c r="AY662" s="38"/>
      <c r="AZ662" s="38"/>
      <c r="BA662" s="38"/>
      <c r="BB662" s="38"/>
      <c r="BC662" s="38"/>
      <c r="BD662" s="38"/>
      <c r="BE662" s="38"/>
      <c r="BF662" s="38"/>
      <c r="BG662" s="38"/>
      <c r="BH662" s="38"/>
      <c r="BI662" s="38"/>
    </row>
    <row r="663" spans="1:61" ht="15.75" customHeight="1">
      <c r="A663" s="33"/>
      <c r="B663" s="80"/>
      <c r="C663" s="80"/>
      <c r="D663" s="80"/>
      <c r="E663" s="80"/>
      <c r="F663" s="80"/>
      <c r="G663" s="80"/>
      <c r="H663" s="80"/>
      <c r="I663" s="80"/>
      <c r="J663" s="80"/>
      <c r="K663" s="80"/>
      <c r="L663" s="80"/>
      <c r="M663" s="80"/>
      <c r="N663" s="80"/>
      <c r="O663" s="80"/>
      <c r="P663" s="80"/>
      <c r="Q663" s="80"/>
      <c r="R663" s="80"/>
      <c r="S663" s="80"/>
      <c r="T663" s="80"/>
      <c r="U663" s="80"/>
      <c r="V663" s="80"/>
      <c r="W663" s="80"/>
      <c r="X663" s="80"/>
      <c r="Y663" s="80"/>
      <c r="Z663" s="80"/>
      <c r="AA663" s="80"/>
      <c r="AB663" s="80"/>
      <c r="AC663" s="80"/>
      <c r="AD663" s="80"/>
      <c r="AE663" s="80"/>
      <c r="AF663" s="80"/>
      <c r="AG663" s="80"/>
      <c r="AH663" s="80"/>
      <c r="AI663" s="80"/>
      <c r="AJ663" s="80"/>
      <c r="AK663" s="80"/>
      <c r="AL663" s="80"/>
      <c r="AM663" s="80"/>
      <c r="AN663" s="80"/>
      <c r="AO663" s="80"/>
      <c r="AP663" s="38"/>
      <c r="AQ663" s="38"/>
      <c r="AR663" s="38"/>
      <c r="AS663" s="38"/>
      <c r="AT663" s="38"/>
      <c r="AU663" s="38"/>
      <c r="AV663" s="38"/>
      <c r="AW663" s="38"/>
      <c r="AX663" s="38"/>
      <c r="AY663" s="38"/>
      <c r="AZ663" s="38"/>
      <c r="BA663" s="38"/>
      <c r="BB663" s="38"/>
      <c r="BC663" s="38"/>
      <c r="BD663" s="38"/>
      <c r="BE663" s="38"/>
      <c r="BF663" s="38"/>
      <c r="BG663" s="38"/>
      <c r="BH663" s="38"/>
      <c r="BI663" s="38"/>
    </row>
    <row r="664" spans="1:61" ht="15.75" customHeight="1">
      <c r="A664" s="33"/>
      <c r="B664" s="80"/>
      <c r="C664" s="80"/>
      <c r="D664" s="90"/>
      <c r="E664" s="90"/>
      <c r="F664" s="80"/>
      <c r="G664" s="90"/>
      <c r="H664" s="90"/>
      <c r="I664" s="80"/>
      <c r="J664" s="90"/>
      <c r="K664" s="90"/>
      <c r="L664" s="80"/>
      <c r="M664" s="90"/>
      <c r="N664" s="90"/>
      <c r="O664" s="80"/>
      <c r="P664" s="90"/>
      <c r="Q664" s="90"/>
      <c r="R664" s="80"/>
      <c r="S664" s="90"/>
      <c r="T664" s="90"/>
      <c r="U664" s="80"/>
      <c r="V664" s="90"/>
      <c r="W664" s="90"/>
      <c r="X664" s="80"/>
      <c r="Y664" s="90"/>
      <c r="Z664" s="90"/>
      <c r="AA664" s="80"/>
      <c r="AB664" s="90"/>
      <c r="AC664" s="90"/>
      <c r="AD664" s="80"/>
      <c r="AE664" s="90"/>
      <c r="AF664" s="90"/>
      <c r="AG664" s="80"/>
      <c r="AH664" s="90"/>
      <c r="AI664" s="90"/>
      <c r="AJ664" s="80"/>
      <c r="AK664" s="90"/>
      <c r="AL664" s="90"/>
      <c r="AM664" s="80"/>
      <c r="AN664" s="90"/>
      <c r="AO664" s="90"/>
      <c r="AP664" s="38"/>
      <c r="AQ664" s="38"/>
      <c r="AR664" s="38"/>
      <c r="AS664" s="38"/>
      <c r="AT664" s="38"/>
      <c r="AU664" s="38"/>
      <c r="AV664" s="38"/>
      <c r="AW664" s="38"/>
      <c r="AX664" s="38"/>
      <c r="AY664" s="38"/>
      <c r="AZ664" s="38"/>
      <c r="BA664" s="38"/>
      <c r="BB664" s="38"/>
      <c r="BC664" s="38"/>
      <c r="BD664" s="38"/>
      <c r="BE664" s="38"/>
      <c r="BF664" s="38"/>
      <c r="BG664" s="38"/>
      <c r="BH664" s="38"/>
      <c r="BI664" s="38"/>
    </row>
    <row r="665" spans="1:61" ht="15.75" customHeight="1">
      <c r="A665" s="33"/>
      <c r="B665" s="80"/>
      <c r="C665" s="80"/>
      <c r="D665" s="88"/>
      <c r="E665" s="88"/>
      <c r="F665" s="80"/>
      <c r="G665" s="88"/>
      <c r="H665" s="88"/>
      <c r="I665" s="80"/>
      <c r="J665" s="88"/>
      <c r="K665" s="88"/>
      <c r="L665" s="80"/>
      <c r="M665" s="88"/>
      <c r="N665" s="88"/>
      <c r="O665" s="80"/>
      <c r="P665" s="88"/>
      <c r="Q665" s="88"/>
      <c r="R665" s="80"/>
      <c r="S665" s="88"/>
      <c r="T665" s="88"/>
      <c r="U665" s="80"/>
      <c r="V665" s="88"/>
      <c r="W665" s="88"/>
      <c r="X665" s="80"/>
      <c r="Y665" s="88"/>
      <c r="Z665" s="88"/>
      <c r="AA665" s="80"/>
      <c r="AB665" s="88"/>
      <c r="AC665" s="88"/>
      <c r="AD665" s="80"/>
      <c r="AE665" s="88"/>
      <c r="AF665" s="88"/>
      <c r="AG665" s="80"/>
      <c r="AH665" s="88"/>
      <c r="AI665" s="88"/>
      <c r="AJ665" s="80"/>
      <c r="AK665" s="88"/>
      <c r="AL665" s="88"/>
      <c r="AM665" s="80"/>
      <c r="AN665" s="88"/>
      <c r="AO665" s="88"/>
      <c r="AP665" s="38"/>
      <c r="AQ665" s="38"/>
      <c r="AR665" s="38"/>
      <c r="AS665" s="38"/>
      <c r="AT665" s="38"/>
      <c r="AU665" s="38"/>
      <c r="AV665" s="38"/>
      <c r="AW665" s="38"/>
      <c r="AX665" s="38"/>
      <c r="AY665" s="38"/>
      <c r="AZ665" s="38"/>
      <c r="BA665" s="38"/>
      <c r="BB665" s="38"/>
      <c r="BC665" s="38"/>
      <c r="BD665" s="38"/>
      <c r="BE665" s="38"/>
      <c r="BF665" s="38"/>
      <c r="BG665" s="38"/>
      <c r="BH665" s="38"/>
      <c r="BI665" s="38"/>
    </row>
    <row r="666" spans="1:61" ht="15.75" customHeight="1">
      <c r="A666" s="33"/>
      <c r="B666" s="80"/>
      <c r="C666" s="80"/>
      <c r="D666" s="88"/>
      <c r="E666" s="88"/>
      <c r="F666" s="80"/>
      <c r="G666" s="88"/>
      <c r="H666" s="88"/>
      <c r="I666" s="80"/>
      <c r="J666" s="88"/>
      <c r="K666" s="88"/>
      <c r="L666" s="80"/>
      <c r="M666" s="88"/>
      <c r="N666" s="88"/>
      <c r="O666" s="80"/>
      <c r="P666" s="88"/>
      <c r="Q666" s="88"/>
      <c r="R666" s="80"/>
      <c r="S666" s="88"/>
      <c r="T666" s="88"/>
      <c r="U666" s="80"/>
      <c r="V666" s="88"/>
      <c r="W666" s="88"/>
      <c r="X666" s="80"/>
      <c r="Y666" s="88"/>
      <c r="Z666" s="88"/>
      <c r="AA666" s="80"/>
      <c r="AB666" s="88"/>
      <c r="AC666" s="88"/>
      <c r="AD666" s="80"/>
      <c r="AE666" s="88"/>
      <c r="AF666" s="88"/>
      <c r="AG666" s="80"/>
      <c r="AH666" s="88"/>
      <c r="AI666" s="88"/>
      <c r="AJ666" s="80"/>
      <c r="AK666" s="88"/>
      <c r="AL666" s="88"/>
      <c r="AM666" s="80"/>
      <c r="AN666" s="88"/>
      <c r="AO666" s="88"/>
      <c r="AP666" s="38"/>
      <c r="AQ666" s="38"/>
      <c r="AR666" s="38"/>
      <c r="AS666" s="38"/>
      <c r="AT666" s="38"/>
      <c r="AU666" s="38"/>
      <c r="AV666" s="38"/>
      <c r="AW666" s="38"/>
      <c r="AX666" s="38"/>
      <c r="AY666" s="38"/>
      <c r="AZ666" s="38"/>
      <c r="BA666" s="38"/>
      <c r="BB666" s="38"/>
      <c r="BC666" s="38"/>
      <c r="BD666" s="38"/>
      <c r="BE666" s="38"/>
      <c r="BF666" s="38"/>
      <c r="BG666" s="38"/>
      <c r="BH666" s="38"/>
      <c r="BI666" s="38"/>
    </row>
    <row r="667" spans="1:61" ht="15.75" customHeight="1">
      <c r="A667" s="33"/>
      <c r="B667" s="80"/>
      <c r="C667" s="80"/>
      <c r="D667" s="88"/>
      <c r="E667" s="88"/>
      <c r="F667" s="80"/>
      <c r="G667" s="88"/>
      <c r="H667" s="88"/>
      <c r="I667" s="80"/>
      <c r="J667" s="88"/>
      <c r="K667" s="88"/>
      <c r="L667" s="80"/>
      <c r="M667" s="88"/>
      <c r="N667" s="88"/>
      <c r="O667" s="80"/>
      <c r="P667" s="88"/>
      <c r="Q667" s="88"/>
      <c r="R667" s="80"/>
      <c r="S667" s="88"/>
      <c r="T667" s="88"/>
      <c r="U667" s="80"/>
      <c r="V667" s="88"/>
      <c r="W667" s="88"/>
      <c r="X667" s="80"/>
      <c r="Y667" s="88"/>
      <c r="Z667" s="88"/>
      <c r="AA667" s="80"/>
      <c r="AB667" s="88"/>
      <c r="AC667" s="88"/>
      <c r="AD667" s="80"/>
      <c r="AE667" s="88"/>
      <c r="AF667" s="88"/>
      <c r="AG667" s="80"/>
      <c r="AH667" s="88"/>
      <c r="AI667" s="88"/>
      <c r="AJ667" s="80"/>
      <c r="AK667" s="88"/>
      <c r="AL667" s="88"/>
      <c r="AM667" s="80"/>
      <c r="AN667" s="88"/>
      <c r="AO667" s="88"/>
      <c r="AP667" s="38"/>
      <c r="AQ667" s="38"/>
      <c r="AR667" s="38"/>
      <c r="AS667" s="38"/>
      <c r="AT667" s="38"/>
      <c r="AU667" s="38"/>
      <c r="AV667" s="38"/>
      <c r="AW667" s="38"/>
      <c r="AX667" s="38"/>
      <c r="AY667" s="38"/>
      <c r="AZ667" s="38"/>
      <c r="BA667" s="38"/>
      <c r="BB667" s="38"/>
      <c r="BC667" s="38"/>
      <c r="BD667" s="38"/>
      <c r="BE667" s="38"/>
      <c r="BF667" s="38"/>
      <c r="BG667" s="38"/>
      <c r="BH667" s="38"/>
      <c r="BI667" s="38"/>
    </row>
    <row r="668" spans="1:61" ht="15.75" customHeight="1">
      <c r="A668" s="33"/>
      <c r="B668" s="80"/>
      <c r="C668" s="80"/>
      <c r="D668" s="88"/>
      <c r="E668" s="88"/>
      <c r="F668" s="80"/>
      <c r="G668" s="88"/>
      <c r="H668" s="88"/>
      <c r="I668" s="80"/>
      <c r="J668" s="88"/>
      <c r="K668" s="88"/>
      <c r="L668" s="80"/>
      <c r="M668" s="88"/>
      <c r="N668" s="88"/>
      <c r="O668" s="80"/>
      <c r="P668" s="88"/>
      <c r="Q668" s="88"/>
      <c r="R668" s="80"/>
      <c r="S668" s="88"/>
      <c r="T668" s="88"/>
      <c r="U668" s="80"/>
      <c r="V668" s="88"/>
      <c r="W668" s="88"/>
      <c r="X668" s="80"/>
      <c r="Y668" s="88"/>
      <c r="Z668" s="88"/>
      <c r="AA668" s="80"/>
      <c r="AB668" s="88"/>
      <c r="AC668" s="88"/>
      <c r="AD668" s="80"/>
      <c r="AE668" s="88"/>
      <c r="AF668" s="88"/>
      <c r="AG668" s="80"/>
      <c r="AH668" s="88"/>
      <c r="AI668" s="88"/>
      <c r="AJ668" s="80"/>
      <c r="AK668" s="88"/>
      <c r="AL668" s="88"/>
      <c r="AM668" s="80"/>
      <c r="AN668" s="88"/>
      <c r="AO668" s="88"/>
      <c r="AP668" s="38"/>
      <c r="AQ668" s="38"/>
      <c r="AR668" s="38"/>
      <c r="AS668" s="38"/>
      <c r="AT668" s="38"/>
      <c r="AU668" s="38"/>
      <c r="AV668" s="38"/>
      <c r="AW668" s="38"/>
      <c r="AX668" s="38"/>
      <c r="AY668" s="38"/>
      <c r="AZ668" s="38"/>
      <c r="BA668" s="38"/>
      <c r="BB668" s="38"/>
      <c r="BC668" s="38"/>
      <c r="BD668" s="38"/>
      <c r="BE668" s="38"/>
      <c r="BF668" s="38"/>
      <c r="BG668" s="38"/>
      <c r="BH668" s="38"/>
      <c r="BI668" s="38"/>
    </row>
    <row r="669" spans="1:61" ht="15.75" customHeight="1">
      <c r="A669" s="33"/>
      <c r="B669" s="80"/>
      <c r="C669" s="80"/>
      <c r="D669" s="88"/>
      <c r="E669" s="88"/>
      <c r="F669" s="80"/>
      <c r="G669" s="88"/>
      <c r="H669" s="88"/>
      <c r="I669" s="80"/>
      <c r="J669" s="88"/>
      <c r="K669" s="88"/>
      <c r="L669" s="80"/>
      <c r="M669" s="88"/>
      <c r="N669" s="88"/>
      <c r="O669" s="80"/>
      <c r="P669" s="88"/>
      <c r="Q669" s="88"/>
      <c r="R669" s="80"/>
      <c r="S669" s="88"/>
      <c r="T669" s="88"/>
      <c r="U669" s="80"/>
      <c r="V669" s="88"/>
      <c r="W669" s="88"/>
      <c r="X669" s="80"/>
      <c r="Y669" s="88"/>
      <c r="Z669" s="88"/>
      <c r="AA669" s="80"/>
      <c r="AB669" s="88"/>
      <c r="AC669" s="88"/>
      <c r="AD669" s="80"/>
      <c r="AE669" s="88"/>
      <c r="AF669" s="88"/>
      <c r="AG669" s="80"/>
      <c r="AH669" s="88"/>
      <c r="AI669" s="88"/>
      <c r="AJ669" s="80"/>
      <c r="AK669" s="88"/>
      <c r="AL669" s="88"/>
      <c r="AM669" s="80"/>
      <c r="AN669" s="88"/>
      <c r="AO669" s="88"/>
      <c r="AP669" s="38"/>
      <c r="AQ669" s="38"/>
      <c r="AR669" s="38"/>
      <c r="AS669" s="38"/>
      <c r="AT669" s="38"/>
      <c r="AU669" s="38"/>
      <c r="AV669" s="38"/>
      <c r="AW669" s="38"/>
      <c r="AX669" s="38"/>
      <c r="AY669" s="38"/>
      <c r="AZ669" s="38"/>
      <c r="BA669" s="38"/>
      <c r="BB669" s="38"/>
      <c r="BC669" s="38"/>
      <c r="BD669" s="38"/>
      <c r="BE669" s="38"/>
      <c r="BF669" s="38"/>
      <c r="BG669" s="38"/>
      <c r="BH669" s="38"/>
      <c r="BI669" s="38"/>
    </row>
    <row r="670" spans="1:61" ht="15.75" customHeight="1">
      <c r="A670" s="33"/>
      <c r="B670" s="80"/>
      <c r="C670" s="80"/>
      <c r="D670" s="88"/>
      <c r="E670" s="88"/>
      <c r="F670" s="80"/>
      <c r="G670" s="88"/>
      <c r="H670" s="88"/>
      <c r="I670" s="80"/>
      <c r="J670" s="88"/>
      <c r="K670" s="88"/>
      <c r="L670" s="80"/>
      <c r="M670" s="88"/>
      <c r="N670" s="88"/>
      <c r="O670" s="80"/>
      <c r="P670" s="88"/>
      <c r="Q670" s="88"/>
      <c r="R670" s="80"/>
      <c r="S670" s="88"/>
      <c r="T670" s="88"/>
      <c r="U670" s="80"/>
      <c r="V670" s="88"/>
      <c r="W670" s="88"/>
      <c r="X670" s="80"/>
      <c r="Y670" s="88"/>
      <c r="Z670" s="88"/>
      <c r="AA670" s="80"/>
      <c r="AB670" s="88"/>
      <c r="AC670" s="88"/>
      <c r="AD670" s="80"/>
      <c r="AE670" s="88"/>
      <c r="AF670" s="88"/>
      <c r="AG670" s="80"/>
      <c r="AH670" s="88"/>
      <c r="AI670" s="88"/>
      <c r="AJ670" s="80"/>
      <c r="AK670" s="88"/>
      <c r="AL670" s="88"/>
      <c r="AM670" s="80"/>
      <c r="AN670" s="88"/>
      <c r="AO670" s="88"/>
      <c r="AP670" s="38"/>
      <c r="AQ670" s="38"/>
      <c r="AR670" s="38"/>
      <c r="AS670" s="38"/>
      <c r="AT670" s="38"/>
      <c r="AU670" s="38"/>
      <c r="AV670" s="38"/>
      <c r="AW670" s="38"/>
      <c r="AX670" s="38"/>
      <c r="AY670" s="38"/>
      <c r="AZ670" s="38"/>
      <c r="BA670" s="38"/>
      <c r="BB670" s="38"/>
      <c r="BC670" s="38"/>
      <c r="BD670" s="38"/>
      <c r="BE670" s="38"/>
      <c r="BF670" s="38"/>
      <c r="BG670" s="38"/>
      <c r="BH670" s="38"/>
      <c r="BI670" s="38"/>
    </row>
    <row r="671" spans="1:61" ht="15.75" customHeight="1">
      <c r="A671" s="33"/>
      <c r="B671" s="80"/>
      <c r="C671" s="80"/>
      <c r="D671" s="88"/>
      <c r="E671" s="88"/>
      <c r="F671" s="80"/>
      <c r="G671" s="88"/>
      <c r="H671" s="88"/>
      <c r="I671" s="80"/>
      <c r="J671" s="88"/>
      <c r="K671" s="88"/>
      <c r="L671" s="80"/>
      <c r="M671" s="88"/>
      <c r="N671" s="88"/>
      <c r="O671" s="80"/>
      <c r="P671" s="88"/>
      <c r="Q671" s="88"/>
      <c r="R671" s="80"/>
      <c r="S671" s="88"/>
      <c r="T671" s="88"/>
      <c r="U671" s="80"/>
      <c r="V671" s="88"/>
      <c r="W671" s="88"/>
      <c r="X671" s="80"/>
      <c r="Y671" s="88"/>
      <c r="Z671" s="88"/>
      <c r="AA671" s="80"/>
      <c r="AB671" s="88"/>
      <c r="AC671" s="88"/>
      <c r="AD671" s="80"/>
      <c r="AE671" s="88"/>
      <c r="AF671" s="88"/>
      <c r="AG671" s="80"/>
      <c r="AH671" s="88"/>
      <c r="AI671" s="88"/>
      <c r="AJ671" s="80"/>
      <c r="AK671" s="88"/>
      <c r="AL671" s="88"/>
      <c r="AM671" s="80"/>
      <c r="AN671" s="88"/>
      <c r="AO671" s="88"/>
      <c r="AP671" s="38"/>
      <c r="AQ671" s="38"/>
      <c r="AR671" s="38"/>
      <c r="AS671" s="38"/>
      <c r="AT671" s="38"/>
      <c r="AU671" s="38"/>
      <c r="AV671" s="38"/>
      <c r="AW671" s="38"/>
      <c r="AX671" s="38"/>
      <c r="AY671" s="38"/>
      <c r="AZ671" s="38"/>
      <c r="BA671" s="38"/>
      <c r="BB671" s="38"/>
      <c r="BC671" s="38"/>
      <c r="BD671" s="38"/>
      <c r="BE671" s="38"/>
      <c r="BF671" s="38"/>
      <c r="BG671" s="38"/>
      <c r="BH671" s="38"/>
      <c r="BI671" s="38"/>
    </row>
    <row r="672" spans="1:61" ht="15.75" customHeight="1">
      <c r="A672" s="33"/>
      <c r="B672" s="80"/>
      <c r="C672" s="80"/>
      <c r="D672" s="88"/>
      <c r="E672" s="88"/>
      <c r="F672" s="80"/>
      <c r="G672" s="88"/>
      <c r="H672" s="88"/>
      <c r="I672" s="80"/>
      <c r="J672" s="88"/>
      <c r="K672" s="88"/>
      <c r="L672" s="80"/>
      <c r="M672" s="88"/>
      <c r="N672" s="88"/>
      <c r="O672" s="80"/>
      <c r="P672" s="88"/>
      <c r="Q672" s="88"/>
      <c r="R672" s="80"/>
      <c r="S672" s="88"/>
      <c r="T672" s="88"/>
      <c r="U672" s="80"/>
      <c r="V672" s="88"/>
      <c r="W672" s="88"/>
      <c r="X672" s="80"/>
      <c r="Y672" s="88"/>
      <c r="Z672" s="88"/>
      <c r="AA672" s="80"/>
      <c r="AB672" s="88"/>
      <c r="AC672" s="88"/>
      <c r="AD672" s="80"/>
      <c r="AE672" s="88"/>
      <c r="AF672" s="88"/>
      <c r="AG672" s="80"/>
      <c r="AH672" s="88"/>
      <c r="AI672" s="88"/>
      <c r="AJ672" s="80"/>
      <c r="AK672" s="88"/>
      <c r="AL672" s="88"/>
      <c r="AM672" s="80"/>
      <c r="AN672" s="88"/>
      <c r="AO672" s="88"/>
      <c r="AP672" s="38"/>
      <c r="AQ672" s="38"/>
      <c r="AR672" s="38"/>
      <c r="AS672" s="38"/>
      <c r="AT672" s="38"/>
      <c r="AU672" s="38"/>
      <c r="AV672" s="38"/>
      <c r="AW672" s="38"/>
      <c r="AX672" s="38"/>
      <c r="AY672" s="38"/>
      <c r="AZ672" s="38"/>
      <c r="BA672" s="38"/>
      <c r="BB672" s="38"/>
      <c r="BC672" s="38"/>
      <c r="BD672" s="38"/>
      <c r="BE672" s="38"/>
      <c r="BF672" s="38"/>
      <c r="BG672" s="38"/>
      <c r="BH672" s="38"/>
      <c r="BI672" s="38"/>
    </row>
    <row r="673" spans="1:61" ht="15.75" customHeight="1">
      <c r="A673" s="33"/>
      <c r="B673" s="80"/>
      <c r="C673" s="80"/>
      <c r="D673" s="88"/>
      <c r="E673" s="88"/>
      <c r="F673" s="80"/>
      <c r="G673" s="88"/>
      <c r="H673" s="88"/>
      <c r="I673" s="80"/>
      <c r="J673" s="88"/>
      <c r="K673" s="88"/>
      <c r="L673" s="80"/>
      <c r="M673" s="88"/>
      <c r="N673" s="88"/>
      <c r="O673" s="80"/>
      <c r="P673" s="88"/>
      <c r="Q673" s="88"/>
      <c r="R673" s="80"/>
      <c r="S673" s="88"/>
      <c r="T673" s="88"/>
      <c r="U673" s="80"/>
      <c r="V673" s="88"/>
      <c r="W673" s="88"/>
      <c r="X673" s="80"/>
      <c r="Y673" s="88"/>
      <c r="Z673" s="88"/>
      <c r="AA673" s="80"/>
      <c r="AB673" s="88"/>
      <c r="AC673" s="88"/>
      <c r="AD673" s="80"/>
      <c r="AE673" s="88"/>
      <c r="AF673" s="88"/>
      <c r="AG673" s="80"/>
      <c r="AH673" s="88"/>
      <c r="AI673" s="88"/>
      <c r="AJ673" s="80"/>
      <c r="AK673" s="88"/>
      <c r="AL673" s="88"/>
      <c r="AM673" s="80"/>
      <c r="AN673" s="88"/>
      <c r="AO673" s="88"/>
      <c r="AP673" s="38"/>
      <c r="AQ673" s="38"/>
      <c r="AR673" s="38"/>
      <c r="AS673" s="38"/>
      <c r="AT673" s="38"/>
      <c r="AU673" s="38"/>
      <c r="AV673" s="38"/>
      <c r="AW673" s="38"/>
      <c r="AX673" s="38"/>
      <c r="AY673" s="38"/>
      <c r="AZ673" s="38"/>
      <c r="BA673" s="38"/>
      <c r="BB673" s="38"/>
      <c r="BC673" s="38"/>
      <c r="BD673" s="38"/>
      <c r="BE673" s="38"/>
      <c r="BF673" s="38"/>
      <c r="BG673" s="38"/>
      <c r="BH673" s="38"/>
      <c r="BI673" s="38"/>
    </row>
    <row r="674" spans="1:61" ht="15.75" customHeight="1">
      <c r="A674" s="33"/>
      <c r="B674" s="80"/>
      <c r="C674" s="80"/>
      <c r="D674" s="90"/>
      <c r="E674" s="90"/>
      <c r="F674" s="80"/>
      <c r="G674" s="90"/>
      <c r="H674" s="90"/>
      <c r="I674" s="80"/>
      <c r="J674" s="90"/>
      <c r="K674" s="90"/>
      <c r="L674" s="80"/>
      <c r="M674" s="90"/>
      <c r="N674" s="90"/>
      <c r="O674" s="80"/>
      <c r="P674" s="90"/>
      <c r="Q674" s="90"/>
      <c r="R674" s="80"/>
      <c r="S674" s="90"/>
      <c r="T674" s="90"/>
      <c r="U674" s="80"/>
      <c r="V674" s="90"/>
      <c r="W674" s="90"/>
      <c r="X674" s="80"/>
      <c r="Y674" s="90"/>
      <c r="Z674" s="90"/>
      <c r="AA674" s="80"/>
      <c r="AB674" s="90"/>
      <c r="AC674" s="90"/>
      <c r="AD674" s="80"/>
      <c r="AE674" s="90"/>
      <c r="AF674" s="90"/>
      <c r="AG674" s="80"/>
      <c r="AH674" s="90"/>
      <c r="AI674" s="90"/>
      <c r="AJ674" s="80"/>
      <c r="AK674" s="90"/>
      <c r="AL674" s="90"/>
      <c r="AM674" s="80"/>
      <c r="AN674" s="90"/>
      <c r="AO674" s="90"/>
      <c r="AP674" s="38"/>
      <c r="AQ674" s="38"/>
      <c r="AR674" s="38"/>
      <c r="AS674" s="38"/>
      <c r="AT674" s="38"/>
      <c r="AU674" s="38"/>
      <c r="AV674" s="38"/>
      <c r="AW674" s="38"/>
      <c r="AX674" s="38"/>
      <c r="AY674" s="38"/>
      <c r="AZ674" s="38"/>
      <c r="BA674" s="38"/>
      <c r="BB674" s="38"/>
      <c r="BC674" s="38"/>
      <c r="BD674" s="38"/>
      <c r="BE674" s="38"/>
      <c r="BF674" s="38"/>
      <c r="BG674" s="38"/>
      <c r="BH674" s="38"/>
      <c r="BI674" s="38"/>
    </row>
    <row r="675" spans="1:61" ht="15.75" customHeight="1">
      <c r="A675" s="33"/>
      <c r="B675" s="80"/>
      <c r="C675" s="80"/>
      <c r="D675" s="88"/>
      <c r="E675" s="88"/>
      <c r="F675" s="80"/>
      <c r="G675" s="88"/>
      <c r="H675" s="88"/>
      <c r="I675" s="80"/>
      <c r="J675" s="88"/>
      <c r="K675" s="88"/>
      <c r="L675" s="80"/>
      <c r="M675" s="88"/>
      <c r="N675" s="88"/>
      <c r="O675" s="80"/>
      <c r="P675" s="88"/>
      <c r="Q675" s="88"/>
      <c r="R675" s="80"/>
      <c r="S675" s="88"/>
      <c r="T675" s="88"/>
      <c r="U675" s="80"/>
      <c r="V675" s="88"/>
      <c r="W675" s="88"/>
      <c r="X675" s="80"/>
      <c r="Y675" s="88"/>
      <c r="Z675" s="88"/>
      <c r="AA675" s="80"/>
      <c r="AB675" s="88"/>
      <c r="AC675" s="88"/>
      <c r="AD675" s="80"/>
      <c r="AE675" s="88"/>
      <c r="AF675" s="88"/>
      <c r="AG675" s="80"/>
      <c r="AH675" s="88"/>
      <c r="AI675" s="88"/>
      <c r="AJ675" s="80"/>
      <c r="AK675" s="88"/>
      <c r="AL675" s="88"/>
      <c r="AM675" s="80"/>
      <c r="AN675" s="88"/>
      <c r="AO675" s="88"/>
      <c r="AP675" s="38"/>
      <c r="AQ675" s="38"/>
      <c r="AR675" s="38"/>
      <c r="AS675" s="38"/>
      <c r="AT675" s="38"/>
      <c r="AU675" s="38"/>
      <c r="AV675" s="38"/>
      <c r="AW675" s="38"/>
      <c r="AX675" s="38"/>
      <c r="AY675" s="38"/>
      <c r="AZ675" s="38"/>
      <c r="BA675" s="38"/>
      <c r="BB675" s="38"/>
      <c r="BC675" s="38"/>
      <c r="BD675" s="38"/>
      <c r="BE675" s="38"/>
      <c r="BF675" s="38"/>
      <c r="BG675" s="38"/>
      <c r="BH675" s="38"/>
      <c r="BI675" s="38"/>
    </row>
    <row r="676" spans="1:61" ht="15.75" customHeight="1">
      <c r="A676" s="33"/>
      <c r="B676" s="80"/>
      <c r="C676" s="80"/>
      <c r="D676" s="88"/>
      <c r="E676" s="88"/>
      <c r="F676" s="80"/>
      <c r="G676" s="88"/>
      <c r="H676" s="88"/>
      <c r="I676" s="80"/>
      <c r="J676" s="88"/>
      <c r="K676" s="88"/>
      <c r="L676" s="80"/>
      <c r="M676" s="88"/>
      <c r="N676" s="88"/>
      <c r="O676" s="80"/>
      <c r="P676" s="88"/>
      <c r="Q676" s="88"/>
      <c r="R676" s="80"/>
      <c r="S676" s="88"/>
      <c r="T676" s="88"/>
      <c r="U676" s="80"/>
      <c r="V676" s="88"/>
      <c r="W676" s="88"/>
      <c r="X676" s="80"/>
      <c r="Y676" s="88"/>
      <c r="Z676" s="88"/>
      <c r="AA676" s="80"/>
      <c r="AB676" s="88"/>
      <c r="AC676" s="88"/>
      <c r="AD676" s="80"/>
      <c r="AE676" s="88"/>
      <c r="AF676" s="88"/>
      <c r="AG676" s="80"/>
      <c r="AH676" s="88"/>
      <c r="AI676" s="88"/>
      <c r="AJ676" s="80"/>
      <c r="AK676" s="88"/>
      <c r="AL676" s="88"/>
      <c r="AM676" s="80"/>
      <c r="AN676" s="88"/>
      <c r="AO676" s="88"/>
      <c r="AP676" s="38"/>
      <c r="AQ676" s="38"/>
      <c r="AR676" s="38"/>
      <c r="AS676" s="38"/>
      <c r="AT676" s="38"/>
      <c r="AU676" s="38"/>
      <c r="AV676" s="38"/>
      <c r="AW676" s="38"/>
      <c r="AX676" s="38"/>
      <c r="AY676" s="38"/>
      <c r="AZ676" s="38"/>
      <c r="BA676" s="38"/>
      <c r="BB676" s="38"/>
      <c r="BC676" s="38"/>
      <c r="BD676" s="38"/>
      <c r="BE676" s="38"/>
      <c r="BF676" s="38"/>
      <c r="BG676" s="38"/>
      <c r="BH676" s="38"/>
      <c r="BI676" s="38"/>
    </row>
    <row r="677" spans="1:61" ht="15.75" customHeight="1">
      <c r="A677" s="33"/>
      <c r="B677" s="80"/>
      <c r="C677" s="80"/>
      <c r="D677" s="88"/>
      <c r="E677" s="88"/>
      <c r="F677" s="80"/>
      <c r="G677" s="88"/>
      <c r="H677" s="88"/>
      <c r="I677" s="80"/>
      <c r="J677" s="88"/>
      <c r="K677" s="88"/>
      <c r="L677" s="80"/>
      <c r="M677" s="88"/>
      <c r="N677" s="88"/>
      <c r="O677" s="80"/>
      <c r="P677" s="88"/>
      <c r="Q677" s="88"/>
      <c r="R677" s="80"/>
      <c r="S677" s="88"/>
      <c r="T677" s="88"/>
      <c r="U677" s="80"/>
      <c r="V677" s="88"/>
      <c r="W677" s="88"/>
      <c r="X677" s="80"/>
      <c r="Y677" s="88"/>
      <c r="Z677" s="88"/>
      <c r="AA677" s="80"/>
      <c r="AB677" s="88"/>
      <c r="AC677" s="88"/>
      <c r="AD677" s="80"/>
      <c r="AE677" s="88"/>
      <c r="AF677" s="88"/>
      <c r="AG677" s="80"/>
      <c r="AH677" s="88"/>
      <c r="AI677" s="88"/>
      <c r="AJ677" s="80"/>
      <c r="AK677" s="88"/>
      <c r="AL677" s="88"/>
      <c r="AM677" s="80"/>
      <c r="AN677" s="88"/>
      <c r="AO677" s="88"/>
      <c r="AP677" s="38"/>
      <c r="AQ677" s="38"/>
      <c r="AR677" s="38"/>
      <c r="AS677" s="38"/>
      <c r="AT677" s="38"/>
      <c r="AU677" s="38"/>
      <c r="AV677" s="38"/>
      <c r="AW677" s="38"/>
      <c r="AX677" s="38"/>
      <c r="AY677" s="38"/>
      <c r="AZ677" s="38"/>
      <c r="BA677" s="38"/>
      <c r="BB677" s="38"/>
      <c r="BC677" s="38"/>
      <c r="BD677" s="38"/>
      <c r="BE677" s="38"/>
      <c r="BF677" s="38"/>
      <c r="BG677" s="38"/>
      <c r="BH677" s="38"/>
      <c r="BI677" s="38"/>
    </row>
    <row r="678" spans="1:61" ht="15.75" customHeight="1">
      <c r="A678" s="33"/>
      <c r="B678" s="80"/>
      <c r="C678" s="80"/>
      <c r="D678" s="88"/>
      <c r="E678" s="88"/>
      <c r="F678" s="80"/>
      <c r="G678" s="88"/>
      <c r="H678" s="88"/>
      <c r="I678" s="80"/>
      <c r="J678" s="88"/>
      <c r="K678" s="88"/>
      <c r="L678" s="80"/>
      <c r="M678" s="88"/>
      <c r="N678" s="88"/>
      <c r="O678" s="80"/>
      <c r="P678" s="88"/>
      <c r="Q678" s="88"/>
      <c r="R678" s="80"/>
      <c r="S678" s="88"/>
      <c r="T678" s="88"/>
      <c r="U678" s="80"/>
      <c r="V678" s="88"/>
      <c r="W678" s="88"/>
      <c r="X678" s="80"/>
      <c r="Y678" s="88"/>
      <c r="Z678" s="88"/>
      <c r="AA678" s="80"/>
      <c r="AB678" s="88"/>
      <c r="AC678" s="88"/>
      <c r="AD678" s="80"/>
      <c r="AE678" s="88"/>
      <c r="AF678" s="88"/>
      <c r="AG678" s="80"/>
      <c r="AH678" s="88"/>
      <c r="AI678" s="88"/>
      <c r="AJ678" s="80"/>
      <c r="AK678" s="88"/>
      <c r="AL678" s="88"/>
      <c r="AM678" s="80"/>
      <c r="AN678" s="88"/>
      <c r="AO678" s="88"/>
      <c r="AP678" s="38"/>
      <c r="AQ678" s="38"/>
      <c r="AR678" s="38"/>
      <c r="AS678" s="38"/>
      <c r="AT678" s="38"/>
      <c r="AU678" s="38"/>
      <c r="AV678" s="38"/>
      <c r="AW678" s="38"/>
      <c r="AX678" s="38"/>
      <c r="AY678" s="38"/>
      <c r="AZ678" s="38"/>
      <c r="BA678" s="38"/>
      <c r="BB678" s="38"/>
      <c r="BC678" s="38"/>
      <c r="BD678" s="38"/>
      <c r="BE678" s="38"/>
      <c r="BF678" s="38"/>
      <c r="BG678" s="38"/>
      <c r="BH678" s="38"/>
      <c r="BI678" s="38"/>
    </row>
    <row r="679" spans="1:61" ht="15.75" customHeight="1">
      <c r="A679" s="33"/>
      <c r="B679" s="80"/>
      <c r="C679" s="80"/>
      <c r="D679" s="88"/>
      <c r="E679" s="88"/>
      <c r="F679" s="80"/>
      <c r="G679" s="88"/>
      <c r="H679" s="88"/>
      <c r="I679" s="80"/>
      <c r="J679" s="88"/>
      <c r="K679" s="88"/>
      <c r="L679" s="80"/>
      <c r="M679" s="88"/>
      <c r="N679" s="88"/>
      <c r="O679" s="80"/>
      <c r="P679" s="88"/>
      <c r="Q679" s="88"/>
      <c r="R679" s="80"/>
      <c r="S679" s="88"/>
      <c r="T679" s="88"/>
      <c r="U679" s="80"/>
      <c r="V679" s="88"/>
      <c r="W679" s="88"/>
      <c r="X679" s="80"/>
      <c r="Y679" s="88"/>
      <c r="Z679" s="88"/>
      <c r="AA679" s="80"/>
      <c r="AB679" s="88"/>
      <c r="AC679" s="88"/>
      <c r="AD679" s="80"/>
      <c r="AE679" s="88"/>
      <c r="AF679" s="88"/>
      <c r="AG679" s="80"/>
      <c r="AH679" s="88"/>
      <c r="AI679" s="88"/>
      <c r="AJ679" s="80"/>
      <c r="AK679" s="88"/>
      <c r="AL679" s="88"/>
      <c r="AM679" s="80"/>
      <c r="AN679" s="88"/>
      <c r="AO679" s="88"/>
      <c r="AP679" s="38"/>
      <c r="AQ679" s="38"/>
      <c r="AR679" s="38"/>
      <c r="AS679" s="38"/>
      <c r="AT679" s="38"/>
      <c r="AU679" s="38"/>
      <c r="AV679" s="38"/>
      <c r="AW679" s="38"/>
      <c r="AX679" s="38"/>
      <c r="AY679" s="38"/>
      <c r="AZ679" s="38"/>
      <c r="BA679" s="38"/>
      <c r="BB679" s="38"/>
      <c r="BC679" s="38"/>
      <c r="BD679" s="38"/>
      <c r="BE679" s="38"/>
      <c r="BF679" s="38"/>
      <c r="BG679" s="38"/>
      <c r="BH679" s="38"/>
      <c r="BI679" s="38"/>
    </row>
    <row r="680" spans="1:61" ht="15.75" customHeight="1">
      <c r="A680" s="33"/>
      <c r="B680" s="80"/>
      <c r="C680" s="80"/>
      <c r="D680" s="88"/>
      <c r="E680" s="88"/>
      <c r="F680" s="80"/>
      <c r="G680" s="88"/>
      <c r="H680" s="88"/>
      <c r="I680" s="80"/>
      <c r="J680" s="88"/>
      <c r="K680" s="88"/>
      <c r="L680" s="80"/>
      <c r="M680" s="88"/>
      <c r="N680" s="88"/>
      <c r="O680" s="80"/>
      <c r="P680" s="88"/>
      <c r="Q680" s="88"/>
      <c r="R680" s="80"/>
      <c r="S680" s="88"/>
      <c r="T680" s="88"/>
      <c r="U680" s="80"/>
      <c r="V680" s="88"/>
      <c r="W680" s="88"/>
      <c r="X680" s="80"/>
      <c r="Y680" s="88"/>
      <c r="Z680" s="88"/>
      <c r="AA680" s="80"/>
      <c r="AB680" s="88"/>
      <c r="AC680" s="88"/>
      <c r="AD680" s="80"/>
      <c r="AE680" s="88"/>
      <c r="AF680" s="88"/>
      <c r="AG680" s="80"/>
      <c r="AH680" s="88"/>
      <c r="AI680" s="88"/>
      <c r="AJ680" s="80"/>
      <c r="AK680" s="88"/>
      <c r="AL680" s="88"/>
      <c r="AM680" s="80"/>
      <c r="AN680" s="88"/>
      <c r="AO680" s="88"/>
      <c r="AP680" s="38"/>
      <c r="AQ680" s="38"/>
      <c r="AR680" s="38"/>
      <c r="AS680" s="38"/>
      <c r="AT680" s="38"/>
      <c r="AU680" s="38"/>
      <c r="AV680" s="38"/>
      <c r="AW680" s="38"/>
      <c r="AX680" s="38"/>
      <c r="AY680" s="38"/>
      <c r="AZ680" s="38"/>
      <c r="BA680" s="38"/>
      <c r="BB680" s="38"/>
      <c r="BC680" s="38"/>
      <c r="BD680" s="38"/>
      <c r="BE680" s="38"/>
      <c r="BF680" s="38"/>
      <c r="BG680" s="38"/>
      <c r="BH680" s="38"/>
      <c r="BI680" s="38"/>
    </row>
    <row r="681" spans="1:61" ht="15.75" customHeight="1">
      <c r="A681" s="33"/>
      <c r="B681" s="80"/>
      <c r="C681" s="80"/>
      <c r="D681" s="88"/>
      <c r="E681" s="88"/>
      <c r="F681" s="80"/>
      <c r="G681" s="88"/>
      <c r="H681" s="88"/>
      <c r="I681" s="80"/>
      <c r="J681" s="88"/>
      <c r="K681" s="88"/>
      <c r="L681" s="80"/>
      <c r="M681" s="88"/>
      <c r="N681" s="88"/>
      <c r="O681" s="80"/>
      <c r="P681" s="88"/>
      <c r="Q681" s="88"/>
      <c r="R681" s="80"/>
      <c r="S681" s="88"/>
      <c r="T681" s="88"/>
      <c r="U681" s="80"/>
      <c r="V681" s="88"/>
      <c r="W681" s="88"/>
      <c r="X681" s="80"/>
      <c r="Y681" s="88"/>
      <c r="Z681" s="88"/>
      <c r="AA681" s="80"/>
      <c r="AB681" s="88"/>
      <c r="AC681" s="88"/>
      <c r="AD681" s="80"/>
      <c r="AE681" s="88"/>
      <c r="AF681" s="88"/>
      <c r="AG681" s="80"/>
      <c r="AH681" s="88"/>
      <c r="AI681" s="88"/>
      <c r="AJ681" s="80"/>
      <c r="AK681" s="88"/>
      <c r="AL681" s="88"/>
      <c r="AM681" s="80"/>
      <c r="AN681" s="88"/>
      <c r="AO681" s="88"/>
      <c r="AP681" s="38"/>
      <c r="AQ681" s="38"/>
      <c r="AR681" s="38"/>
      <c r="AS681" s="38"/>
      <c r="AT681" s="38"/>
      <c r="AU681" s="38"/>
      <c r="AV681" s="38"/>
      <c r="AW681" s="38"/>
      <c r="AX681" s="38"/>
      <c r="AY681" s="38"/>
      <c r="AZ681" s="38"/>
      <c r="BA681" s="38"/>
      <c r="BB681" s="38"/>
      <c r="BC681" s="38"/>
      <c r="BD681" s="38"/>
      <c r="BE681" s="38"/>
      <c r="BF681" s="38"/>
      <c r="BG681" s="38"/>
      <c r="BH681" s="38"/>
      <c r="BI681" s="38"/>
    </row>
    <row r="682" spans="1:61" ht="15.75" customHeight="1">
      <c r="A682" s="33"/>
      <c r="B682" s="80"/>
      <c r="C682" s="80"/>
      <c r="D682" s="88"/>
      <c r="E682" s="88"/>
      <c r="F682" s="80"/>
      <c r="G682" s="88"/>
      <c r="H682" s="88"/>
      <c r="I682" s="80"/>
      <c r="J682" s="88"/>
      <c r="K682" s="88"/>
      <c r="L682" s="80"/>
      <c r="M682" s="88"/>
      <c r="N682" s="88"/>
      <c r="O682" s="80"/>
      <c r="P682" s="88"/>
      <c r="Q682" s="88"/>
      <c r="R682" s="80"/>
      <c r="S682" s="88"/>
      <c r="T682" s="88"/>
      <c r="U682" s="80"/>
      <c r="V682" s="88"/>
      <c r="W682" s="88"/>
      <c r="X682" s="80"/>
      <c r="Y682" s="88"/>
      <c r="Z682" s="88"/>
      <c r="AA682" s="80"/>
      <c r="AB682" s="88"/>
      <c r="AC682" s="88"/>
      <c r="AD682" s="80"/>
      <c r="AE682" s="88"/>
      <c r="AF682" s="88"/>
      <c r="AG682" s="80"/>
      <c r="AH682" s="88"/>
      <c r="AI682" s="88"/>
      <c r="AJ682" s="80"/>
      <c r="AK682" s="88"/>
      <c r="AL682" s="88"/>
      <c r="AM682" s="80"/>
      <c r="AN682" s="88"/>
      <c r="AO682" s="88"/>
      <c r="AP682" s="38"/>
      <c r="AQ682" s="38"/>
      <c r="AR682" s="38"/>
      <c r="AS682" s="38"/>
      <c r="AT682" s="38"/>
      <c r="AU682" s="38"/>
      <c r="AV682" s="38"/>
      <c r="AW682" s="38"/>
      <c r="AX682" s="38"/>
      <c r="AY682" s="38"/>
      <c r="AZ682" s="38"/>
      <c r="BA682" s="38"/>
      <c r="BB682" s="38"/>
      <c r="BC682" s="38"/>
      <c r="BD682" s="38"/>
      <c r="BE682" s="38"/>
      <c r="BF682" s="38"/>
      <c r="BG682" s="38"/>
      <c r="BH682" s="38"/>
      <c r="BI682" s="38"/>
    </row>
    <row r="683" spans="1:61" ht="15.75" customHeight="1">
      <c r="A683" s="33"/>
      <c r="B683" s="80"/>
      <c r="C683" s="80"/>
      <c r="D683" s="88"/>
      <c r="E683" s="88"/>
      <c r="F683" s="80"/>
      <c r="G683" s="88"/>
      <c r="H683" s="88"/>
      <c r="I683" s="80"/>
      <c r="J683" s="88"/>
      <c r="K683" s="88"/>
      <c r="L683" s="80"/>
      <c r="M683" s="88"/>
      <c r="N683" s="88"/>
      <c r="O683" s="80"/>
      <c r="P683" s="88"/>
      <c r="Q683" s="88"/>
      <c r="R683" s="80"/>
      <c r="S683" s="88"/>
      <c r="T683" s="88"/>
      <c r="U683" s="80"/>
      <c r="V683" s="88"/>
      <c r="W683" s="88"/>
      <c r="X683" s="80"/>
      <c r="Y683" s="88"/>
      <c r="Z683" s="88"/>
      <c r="AA683" s="80"/>
      <c r="AB683" s="88"/>
      <c r="AC683" s="88"/>
      <c r="AD683" s="80"/>
      <c r="AE683" s="88"/>
      <c r="AF683" s="88"/>
      <c r="AG683" s="80"/>
      <c r="AH683" s="88"/>
      <c r="AI683" s="88"/>
      <c r="AJ683" s="80"/>
      <c r="AK683" s="88"/>
      <c r="AL683" s="88"/>
      <c r="AM683" s="80"/>
      <c r="AN683" s="88"/>
      <c r="AO683" s="88"/>
      <c r="AP683" s="38"/>
      <c r="AQ683" s="38"/>
      <c r="AR683" s="38"/>
      <c r="AS683" s="38"/>
      <c r="AT683" s="38"/>
      <c r="AU683" s="38"/>
      <c r="AV683" s="38"/>
      <c r="AW683" s="38"/>
      <c r="AX683" s="38"/>
      <c r="AY683" s="38"/>
      <c r="AZ683" s="38"/>
      <c r="BA683" s="38"/>
      <c r="BB683" s="38"/>
      <c r="BC683" s="38"/>
      <c r="BD683" s="38"/>
      <c r="BE683" s="38"/>
      <c r="BF683" s="38"/>
      <c r="BG683" s="38"/>
      <c r="BH683" s="38"/>
      <c r="BI683" s="38"/>
    </row>
    <row r="684" spans="1:61" ht="15.75" customHeight="1">
      <c r="A684" s="33"/>
      <c r="B684" s="80"/>
      <c r="C684" s="80"/>
      <c r="D684" s="88"/>
      <c r="E684" s="88"/>
      <c r="F684" s="80"/>
      <c r="G684" s="88"/>
      <c r="H684" s="88"/>
      <c r="I684" s="80"/>
      <c r="J684" s="88"/>
      <c r="K684" s="88"/>
      <c r="L684" s="80"/>
      <c r="M684" s="88"/>
      <c r="N684" s="88"/>
      <c r="O684" s="80"/>
      <c r="P684" s="88"/>
      <c r="Q684" s="88"/>
      <c r="R684" s="80"/>
      <c r="S684" s="88"/>
      <c r="T684" s="88"/>
      <c r="U684" s="80"/>
      <c r="V684" s="88"/>
      <c r="W684" s="88"/>
      <c r="X684" s="80"/>
      <c r="Y684" s="88"/>
      <c r="Z684" s="88"/>
      <c r="AA684" s="80"/>
      <c r="AB684" s="88"/>
      <c r="AC684" s="88"/>
      <c r="AD684" s="80"/>
      <c r="AE684" s="88"/>
      <c r="AF684" s="88"/>
      <c r="AG684" s="80"/>
      <c r="AH684" s="88"/>
      <c r="AI684" s="88"/>
      <c r="AJ684" s="80"/>
      <c r="AK684" s="88"/>
      <c r="AL684" s="88"/>
      <c r="AM684" s="80"/>
      <c r="AN684" s="88"/>
      <c r="AO684" s="88"/>
      <c r="AP684" s="38"/>
      <c r="AQ684" s="38"/>
      <c r="AR684" s="38"/>
      <c r="AS684" s="38"/>
      <c r="AT684" s="38"/>
      <c r="AU684" s="38"/>
      <c r="AV684" s="38"/>
      <c r="AW684" s="38"/>
      <c r="AX684" s="38"/>
      <c r="AY684" s="38"/>
      <c r="AZ684" s="38"/>
      <c r="BA684" s="38"/>
      <c r="BB684" s="38"/>
      <c r="BC684" s="38"/>
      <c r="BD684" s="38"/>
      <c r="BE684" s="38"/>
      <c r="BF684" s="38"/>
      <c r="BG684" s="38"/>
      <c r="BH684" s="38"/>
      <c r="BI684" s="38"/>
    </row>
    <row r="685" spans="1:61" ht="15.75" customHeight="1">
      <c r="A685" s="33"/>
      <c r="B685" s="80"/>
      <c r="C685" s="80"/>
      <c r="D685" s="88"/>
      <c r="E685" s="88"/>
      <c r="F685" s="80"/>
      <c r="G685" s="88"/>
      <c r="H685" s="88"/>
      <c r="I685" s="80"/>
      <c r="J685" s="88"/>
      <c r="K685" s="88"/>
      <c r="L685" s="80"/>
      <c r="M685" s="88"/>
      <c r="N685" s="88"/>
      <c r="O685" s="80"/>
      <c r="P685" s="88"/>
      <c r="Q685" s="88"/>
      <c r="R685" s="80"/>
      <c r="S685" s="88"/>
      <c r="T685" s="88"/>
      <c r="U685" s="80"/>
      <c r="V685" s="88"/>
      <c r="W685" s="88"/>
      <c r="X685" s="80"/>
      <c r="Y685" s="88"/>
      <c r="Z685" s="88"/>
      <c r="AA685" s="80"/>
      <c r="AB685" s="88"/>
      <c r="AC685" s="88"/>
      <c r="AD685" s="80"/>
      <c r="AE685" s="88"/>
      <c r="AF685" s="88"/>
      <c r="AG685" s="80"/>
      <c r="AH685" s="88"/>
      <c r="AI685" s="88"/>
      <c r="AJ685" s="80"/>
      <c r="AK685" s="88"/>
      <c r="AL685" s="88"/>
      <c r="AM685" s="80"/>
      <c r="AN685" s="88"/>
      <c r="AO685" s="88"/>
      <c r="AP685" s="38"/>
      <c r="AQ685" s="38"/>
      <c r="AR685" s="38"/>
      <c r="AS685" s="38"/>
      <c r="AT685" s="38"/>
      <c r="AU685" s="38"/>
      <c r="AV685" s="38"/>
      <c r="AW685" s="38"/>
      <c r="AX685" s="38"/>
      <c r="AY685" s="38"/>
      <c r="AZ685" s="38"/>
      <c r="BA685" s="38"/>
      <c r="BB685" s="38"/>
      <c r="BC685" s="38"/>
      <c r="BD685" s="38"/>
      <c r="BE685" s="38"/>
      <c r="BF685" s="38"/>
      <c r="BG685" s="38"/>
      <c r="BH685" s="38"/>
      <c r="BI685" s="38"/>
    </row>
    <row r="686" spans="1:61" ht="15.75" customHeight="1">
      <c r="A686" s="33"/>
      <c r="B686" s="80"/>
      <c r="C686" s="80"/>
      <c r="D686" s="88"/>
      <c r="E686" s="88"/>
      <c r="F686" s="80"/>
      <c r="G686" s="88"/>
      <c r="H686" s="88"/>
      <c r="I686" s="80"/>
      <c r="J686" s="88"/>
      <c r="K686" s="88"/>
      <c r="L686" s="80"/>
      <c r="M686" s="88"/>
      <c r="N686" s="88"/>
      <c r="O686" s="80"/>
      <c r="P686" s="88"/>
      <c r="Q686" s="88"/>
      <c r="R686" s="80"/>
      <c r="S686" s="88"/>
      <c r="T686" s="88"/>
      <c r="U686" s="80"/>
      <c r="V686" s="88"/>
      <c r="W686" s="88"/>
      <c r="X686" s="80"/>
      <c r="Y686" s="88"/>
      <c r="Z686" s="88"/>
      <c r="AA686" s="80"/>
      <c r="AB686" s="88"/>
      <c r="AC686" s="88"/>
      <c r="AD686" s="80"/>
      <c r="AE686" s="88"/>
      <c r="AF686" s="88"/>
      <c r="AG686" s="80"/>
      <c r="AH686" s="88"/>
      <c r="AI686" s="88"/>
      <c r="AJ686" s="80"/>
      <c r="AK686" s="88"/>
      <c r="AL686" s="88"/>
      <c r="AM686" s="80"/>
      <c r="AN686" s="88"/>
      <c r="AO686" s="88"/>
      <c r="AP686" s="38"/>
      <c r="AQ686" s="38"/>
      <c r="AR686" s="38"/>
      <c r="AS686" s="38"/>
      <c r="AT686" s="38"/>
      <c r="AU686" s="38"/>
      <c r="AV686" s="38"/>
      <c r="AW686" s="38"/>
      <c r="AX686" s="38"/>
      <c r="AY686" s="38"/>
      <c r="AZ686" s="38"/>
      <c r="BA686" s="38"/>
      <c r="BB686" s="38"/>
      <c r="BC686" s="38"/>
      <c r="BD686" s="38"/>
      <c r="BE686" s="38"/>
      <c r="BF686" s="38"/>
      <c r="BG686" s="38"/>
      <c r="BH686" s="38"/>
      <c r="BI686" s="38"/>
    </row>
    <row r="687" spans="1:61" ht="15.75" customHeight="1">
      <c r="A687" s="33"/>
      <c r="B687" s="80"/>
      <c r="C687" s="80"/>
      <c r="D687" s="88"/>
      <c r="E687" s="88"/>
      <c r="F687" s="80"/>
      <c r="G687" s="88"/>
      <c r="H687" s="88"/>
      <c r="I687" s="80"/>
      <c r="J687" s="88"/>
      <c r="K687" s="88"/>
      <c r="L687" s="80"/>
      <c r="M687" s="88"/>
      <c r="N687" s="88"/>
      <c r="O687" s="80"/>
      <c r="P687" s="88"/>
      <c r="Q687" s="88"/>
      <c r="R687" s="80"/>
      <c r="S687" s="88"/>
      <c r="T687" s="88"/>
      <c r="U687" s="80"/>
      <c r="V687" s="88"/>
      <c r="W687" s="88"/>
      <c r="X687" s="80"/>
      <c r="Y687" s="88"/>
      <c r="Z687" s="88"/>
      <c r="AA687" s="80"/>
      <c r="AB687" s="88"/>
      <c r="AC687" s="88"/>
      <c r="AD687" s="80"/>
      <c r="AE687" s="88"/>
      <c r="AF687" s="88"/>
      <c r="AG687" s="80"/>
      <c r="AH687" s="88"/>
      <c r="AI687" s="88"/>
      <c r="AJ687" s="80"/>
      <c r="AK687" s="88"/>
      <c r="AL687" s="88"/>
      <c r="AM687" s="80"/>
      <c r="AN687" s="88"/>
      <c r="AO687" s="88"/>
      <c r="AP687" s="38"/>
      <c r="AQ687" s="38"/>
      <c r="AR687" s="38"/>
      <c r="AS687" s="38"/>
      <c r="AT687" s="38"/>
      <c r="AU687" s="38"/>
      <c r="AV687" s="38"/>
      <c r="AW687" s="38"/>
      <c r="AX687" s="38"/>
      <c r="AY687" s="38"/>
      <c r="AZ687" s="38"/>
      <c r="BA687" s="38"/>
      <c r="BB687" s="38"/>
      <c r="BC687" s="38"/>
      <c r="BD687" s="38"/>
      <c r="BE687" s="38"/>
      <c r="BF687" s="38"/>
      <c r="BG687" s="38"/>
      <c r="BH687" s="38"/>
      <c r="BI687" s="38"/>
    </row>
    <row r="688" spans="1:61" ht="15.75" customHeight="1">
      <c r="A688" s="33"/>
      <c r="B688" s="80"/>
      <c r="C688" s="80"/>
      <c r="D688" s="88"/>
      <c r="E688" s="88"/>
      <c r="F688" s="80"/>
      <c r="G688" s="88"/>
      <c r="H688" s="88"/>
      <c r="I688" s="80"/>
      <c r="J688" s="88"/>
      <c r="K688" s="88"/>
      <c r="L688" s="80"/>
      <c r="M688" s="88"/>
      <c r="N688" s="88"/>
      <c r="O688" s="80"/>
      <c r="P688" s="88"/>
      <c r="Q688" s="88"/>
      <c r="R688" s="80"/>
      <c r="S688" s="88"/>
      <c r="T688" s="88"/>
      <c r="U688" s="80"/>
      <c r="V688" s="88"/>
      <c r="W688" s="88"/>
      <c r="X688" s="80"/>
      <c r="Y688" s="88"/>
      <c r="Z688" s="88"/>
      <c r="AA688" s="80"/>
      <c r="AB688" s="88"/>
      <c r="AC688" s="88"/>
      <c r="AD688" s="80"/>
      <c r="AE688" s="88"/>
      <c r="AF688" s="88"/>
      <c r="AG688" s="80"/>
      <c r="AH688" s="88"/>
      <c r="AI688" s="88"/>
      <c r="AJ688" s="80"/>
      <c r="AK688" s="88"/>
      <c r="AL688" s="88"/>
      <c r="AM688" s="80"/>
      <c r="AN688" s="88"/>
      <c r="AO688" s="88"/>
      <c r="AP688" s="38"/>
      <c r="AQ688" s="38"/>
      <c r="AR688" s="38"/>
      <c r="AS688" s="38"/>
      <c r="AT688" s="38"/>
      <c r="AU688" s="38"/>
      <c r="AV688" s="38"/>
      <c r="AW688" s="38"/>
      <c r="AX688" s="38"/>
      <c r="AY688" s="38"/>
      <c r="AZ688" s="38"/>
      <c r="BA688" s="38"/>
      <c r="BB688" s="38"/>
      <c r="BC688" s="38"/>
      <c r="BD688" s="38"/>
      <c r="BE688" s="38"/>
      <c r="BF688" s="38"/>
      <c r="BG688" s="38"/>
      <c r="BH688" s="38"/>
      <c r="BI688" s="38"/>
    </row>
    <row r="689" spans="1:61" ht="15.75" customHeight="1">
      <c r="A689" s="33"/>
      <c r="B689" s="80"/>
      <c r="C689" s="80"/>
      <c r="D689" s="88"/>
      <c r="E689" s="88"/>
      <c r="F689" s="80"/>
      <c r="G689" s="88"/>
      <c r="H689" s="88"/>
      <c r="I689" s="80"/>
      <c r="J689" s="88"/>
      <c r="K689" s="88"/>
      <c r="L689" s="80"/>
      <c r="M689" s="88"/>
      <c r="N689" s="88"/>
      <c r="O689" s="80"/>
      <c r="P689" s="88"/>
      <c r="Q689" s="88"/>
      <c r="R689" s="80"/>
      <c r="S689" s="88"/>
      <c r="T689" s="88"/>
      <c r="U689" s="80"/>
      <c r="V689" s="88"/>
      <c r="W689" s="88"/>
      <c r="X689" s="80"/>
      <c r="Y689" s="88"/>
      <c r="Z689" s="88"/>
      <c r="AA689" s="80"/>
      <c r="AB689" s="88"/>
      <c r="AC689" s="88"/>
      <c r="AD689" s="80"/>
      <c r="AE689" s="88"/>
      <c r="AF689" s="88"/>
      <c r="AG689" s="80"/>
      <c r="AH689" s="88"/>
      <c r="AI689" s="88"/>
      <c r="AJ689" s="80"/>
      <c r="AK689" s="88"/>
      <c r="AL689" s="88"/>
      <c r="AM689" s="80"/>
      <c r="AN689" s="88"/>
      <c r="AO689" s="88"/>
      <c r="AP689" s="38"/>
      <c r="AQ689" s="38"/>
      <c r="AR689" s="38"/>
      <c r="AS689" s="38"/>
      <c r="AT689" s="38"/>
      <c r="AU689" s="38"/>
      <c r="AV689" s="38"/>
      <c r="AW689" s="38"/>
      <c r="AX689" s="38"/>
      <c r="AY689" s="38"/>
      <c r="AZ689" s="38"/>
      <c r="BA689" s="38"/>
      <c r="BB689" s="38"/>
      <c r="BC689" s="38"/>
      <c r="BD689" s="38"/>
      <c r="BE689" s="38"/>
      <c r="BF689" s="38"/>
      <c r="BG689" s="38"/>
      <c r="BH689" s="38"/>
      <c r="BI689" s="38"/>
    </row>
    <row r="690" spans="1:61" ht="15.75" customHeight="1">
      <c r="A690" s="33"/>
      <c r="B690" s="80"/>
      <c r="C690" s="80"/>
      <c r="D690" s="80"/>
      <c r="E690" s="80"/>
      <c r="F690" s="80"/>
      <c r="G690" s="80"/>
      <c r="H690" s="80"/>
      <c r="I690" s="80"/>
      <c r="J690" s="80"/>
      <c r="K690" s="80"/>
      <c r="L690" s="80"/>
      <c r="M690" s="80"/>
      <c r="N690" s="80"/>
      <c r="O690" s="80"/>
      <c r="P690" s="80"/>
      <c r="Q690" s="80"/>
      <c r="R690" s="80"/>
      <c r="S690" s="80"/>
      <c r="T690" s="80"/>
      <c r="U690" s="80"/>
      <c r="V690" s="80"/>
      <c r="W690" s="80"/>
      <c r="X690" s="80"/>
      <c r="Y690" s="80"/>
      <c r="Z690" s="80"/>
      <c r="AA690" s="80"/>
      <c r="AB690" s="80"/>
      <c r="AC690" s="80"/>
      <c r="AD690" s="80"/>
      <c r="AE690" s="80"/>
      <c r="AF690" s="80"/>
      <c r="AG690" s="80"/>
      <c r="AH690" s="80"/>
      <c r="AI690" s="80"/>
      <c r="AJ690" s="80"/>
      <c r="AK690" s="80"/>
      <c r="AL690" s="80"/>
      <c r="AM690" s="80"/>
      <c r="AN690" s="80"/>
      <c r="AO690" s="80"/>
      <c r="AP690" s="38"/>
      <c r="AQ690" s="38"/>
      <c r="AR690" s="38"/>
      <c r="AS690" s="38"/>
      <c r="AT690" s="38"/>
      <c r="AU690" s="38"/>
      <c r="AV690" s="38"/>
      <c r="AW690" s="38"/>
      <c r="AX690" s="38"/>
      <c r="AY690" s="38"/>
      <c r="AZ690" s="38"/>
      <c r="BA690" s="38"/>
      <c r="BB690" s="38"/>
      <c r="BC690" s="38"/>
      <c r="BD690" s="38"/>
      <c r="BE690" s="38"/>
      <c r="BF690" s="38"/>
      <c r="BG690" s="38"/>
      <c r="BH690" s="38"/>
      <c r="BI690" s="38"/>
    </row>
    <row r="691" spans="1:61" ht="15.75" customHeight="1">
      <c r="A691" s="33"/>
      <c r="B691" s="80"/>
      <c r="C691" s="80"/>
      <c r="D691" s="90"/>
      <c r="E691" s="90"/>
      <c r="F691" s="80"/>
      <c r="G691" s="90"/>
      <c r="H691" s="90"/>
      <c r="I691" s="80"/>
      <c r="J691" s="90"/>
      <c r="K691" s="90"/>
      <c r="L691" s="80"/>
      <c r="M691" s="90"/>
      <c r="N691" s="90"/>
      <c r="O691" s="80"/>
      <c r="P691" s="90"/>
      <c r="Q691" s="90"/>
      <c r="R691" s="80"/>
      <c r="S691" s="90"/>
      <c r="T691" s="90"/>
      <c r="U691" s="80"/>
      <c r="V691" s="90"/>
      <c r="W691" s="90"/>
      <c r="X691" s="80"/>
      <c r="Y691" s="90"/>
      <c r="Z691" s="90"/>
      <c r="AA691" s="80"/>
      <c r="AB691" s="90"/>
      <c r="AC691" s="90"/>
      <c r="AD691" s="80"/>
      <c r="AE691" s="90"/>
      <c r="AF691" s="90"/>
      <c r="AG691" s="80"/>
      <c r="AH691" s="90"/>
      <c r="AI691" s="90"/>
      <c r="AJ691" s="80"/>
      <c r="AK691" s="90"/>
      <c r="AL691" s="90"/>
      <c r="AM691" s="80"/>
      <c r="AN691" s="90"/>
      <c r="AO691" s="90"/>
      <c r="AP691" s="38"/>
      <c r="AQ691" s="38"/>
      <c r="AR691" s="38"/>
      <c r="AS691" s="38"/>
      <c r="AT691" s="38"/>
      <c r="AU691" s="38"/>
      <c r="AV691" s="38"/>
      <c r="AW691" s="38"/>
      <c r="AX691" s="38"/>
      <c r="AY691" s="38"/>
      <c r="AZ691" s="38"/>
      <c r="BA691" s="38"/>
      <c r="BB691" s="38"/>
      <c r="BC691" s="38"/>
      <c r="BD691" s="38"/>
      <c r="BE691" s="38"/>
      <c r="BF691" s="38"/>
      <c r="BG691" s="38"/>
      <c r="BH691" s="38"/>
      <c r="BI691" s="38"/>
    </row>
    <row r="692" spans="1:61" ht="15.75" customHeight="1">
      <c r="A692" s="33"/>
      <c r="B692" s="80"/>
      <c r="C692" s="80"/>
      <c r="D692" s="88"/>
      <c r="E692" s="88"/>
      <c r="F692" s="80"/>
      <c r="G692" s="88"/>
      <c r="H692" s="88"/>
      <c r="I692" s="80"/>
      <c r="J692" s="88"/>
      <c r="K692" s="88"/>
      <c r="L692" s="80"/>
      <c r="M692" s="88"/>
      <c r="N692" s="88"/>
      <c r="O692" s="80"/>
      <c r="P692" s="88"/>
      <c r="Q692" s="88"/>
      <c r="R692" s="80"/>
      <c r="S692" s="88"/>
      <c r="T692" s="88"/>
      <c r="U692" s="80"/>
      <c r="V692" s="88"/>
      <c r="W692" s="88"/>
      <c r="X692" s="80"/>
      <c r="Y692" s="88"/>
      <c r="Z692" s="88"/>
      <c r="AA692" s="80"/>
      <c r="AB692" s="88"/>
      <c r="AC692" s="88"/>
      <c r="AD692" s="80"/>
      <c r="AE692" s="88"/>
      <c r="AF692" s="88"/>
      <c r="AG692" s="80"/>
      <c r="AH692" s="88"/>
      <c r="AI692" s="88"/>
      <c r="AJ692" s="80"/>
      <c r="AK692" s="88"/>
      <c r="AL692" s="88"/>
      <c r="AM692" s="80"/>
      <c r="AN692" s="88"/>
      <c r="AO692" s="88"/>
      <c r="AP692" s="38"/>
      <c r="AQ692" s="38"/>
      <c r="AR692" s="38"/>
      <c r="AS692" s="38"/>
      <c r="AT692" s="38"/>
      <c r="AU692" s="38"/>
      <c r="AV692" s="38"/>
      <c r="AW692" s="38"/>
      <c r="AX692" s="38"/>
      <c r="AY692" s="38"/>
      <c r="AZ692" s="38"/>
      <c r="BA692" s="38"/>
      <c r="BB692" s="38"/>
      <c r="BC692" s="38"/>
      <c r="BD692" s="38"/>
      <c r="BE692" s="38"/>
      <c r="BF692" s="38"/>
      <c r="BG692" s="38"/>
      <c r="BH692" s="38"/>
      <c r="BI692" s="38"/>
    </row>
    <row r="693" spans="1:61" ht="15.75" customHeight="1">
      <c r="A693" s="33"/>
      <c r="B693" s="80"/>
      <c r="C693" s="80"/>
      <c r="D693" s="88"/>
      <c r="E693" s="88"/>
      <c r="F693" s="80"/>
      <c r="G693" s="88"/>
      <c r="H693" s="88"/>
      <c r="I693" s="80"/>
      <c r="J693" s="88"/>
      <c r="K693" s="88"/>
      <c r="L693" s="80"/>
      <c r="M693" s="88"/>
      <c r="N693" s="88"/>
      <c r="O693" s="80"/>
      <c r="P693" s="88"/>
      <c r="Q693" s="88"/>
      <c r="R693" s="80"/>
      <c r="S693" s="88"/>
      <c r="T693" s="88"/>
      <c r="U693" s="80"/>
      <c r="V693" s="88"/>
      <c r="W693" s="88"/>
      <c r="X693" s="80"/>
      <c r="Y693" s="88"/>
      <c r="Z693" s="88"/>
      <c r="AA693" s="80"/>
      <c r="AB693" s="88"/>
      <c r="AC693" s="88"/>
      <c r="AD693" s="80"/>
      <c r="AE693" s="88"/>
      <c r="AF693" s="88"/>
      <c r="AG693" s="80"/>
      <c r="AH693" s="88"/>
      <c r="AI693" s="88"/>
      <c r="AJ693" s="80"/>
      <c r="AK693" s="88"/>
      <c r="AL693" s="88"/>
      <c r="AM693" s="80"/>
      <c r="AN693" s="88"/>
      <c r="AO693" s="88"/>
      <c r="AP693" s="38"/>
      <c r="AQ693" s="38"/>
      <c r="AR693" s="38"/>
      <c r="AS693" s="38"/>
      <c r="AT693" s="38"/>
      <c r="AU693" s="38"/>
      <c r="AV693" s="38"/>
      <c r="AW693" s="38"/>
      <c r="AX693" s="38"/>
      <c r="AY693" s="38"/>
      <c r="AZ693" s="38"/>
      <c r="BA693" s="38"/>
      <c r="BB693" s="38"/>
      <c r="BC693" s="38"/>
      <c r="BD693" s="38"/>
      <c r="BE693" s="38"/>
      <c r="BF693" s="38"/>
      <c r="BG693" s="38"/>
      <c r="BH693" s="38"/>
      <c r="BI693" s="38"/>
    </row>
    <row r="694" spans="1:61" ht="15.75" customHeight="1">
      <c r="A694" s="33"/>
      <c r="B694" s="80"/>
      <c r="C694" s="80"/>
      <c r="D694" s="88"/>
      <c r="E694" s="88"/>
      <c r="F694" s="80"/>
      <c r="G694" s="88"/>
      <c r="H694" s="88"/>
      <c r="I694" s="80"/>
      <c r="J694" s="88"/>
      <c r="K694" s="88"/>
      <c r="L694" s="80"/>
      <c r="M694" s="88"/>
      <c r="N694" s="88"/>
      <c r="O694" s="80"/>
      <c r="P694" s="88"/>
      <c r="Q694" s="88"/>
      <c r="R694" s="80"/>
      <c r="S694" s="88"/>
      <c r="T694" s="88"/>
      <c r="U694" s="80"/>
      <c r="V694" s="88"/>
      <c r="W694" s="88"/>
      <c r="X694" s="80"/>
      <c r="Y694" s="88"/>
      <c r="Z694" s="88"/>
      <c r="AA694" s="80"/>
      <c r="AB694" s="88"/>
      <c r="AC694" s="88"/>
      <c r="AD694" s="80"/>
      <c r="AE694" s="88"/>
      <c r="AF694" s="88"/>
      <c r="AG694" s="80"/>
      <c r="AH694" s="88"/>
      <c r="AI694" s="88"/>
      <c r="AJ694" s="80"/>
      <c r="AK694" s="88"/>
      <c r="AL694" s="88"/>
      <c r="AM694" s="80"/>
      <c r="AN694" s="88"/>
      <c r="AO694" s="88"/>
      <c r="AP694" s="38"/>
      <c r="AQ694" s="38"/>
      <c r="AR694" s="38"/>
      <c r="AS694" s="38"/>
      <c r="AT694" s="38"/>
      <c r="AU694" s="38"/>
      <c r="AV694" s="38"/>
      <c r="AW694" s="38"/>
      <c r="AX694" s="38"/>
      <c r="AY694" s="38"/>
      <c r="AZ694" s="38"/>
      <c r="BA694" s="38"/>
      <c r="BB694" s="38"/>
      <c r="BC694" s="38"/>
      <c r="BD694" s="38"/>
      <c r="BE694" s="38"/>
      <c r="BF694" s="38"/>
      <c r="BG694" s="38"/>
      <c r="BH694" s="38"/>
      <c r="BI694" s="38"/>
    </row>
    <row r="695" spans="1:61" ht="15.75" customHeight="1">
      <c r="A695" s="33"/>
      <c r="B695" s="80"/>
      <c r="C695" s="80"/>
      <c r="D695" s="88"/>
      <c r="E695" s="88"/>
      <c r="F695" s="80"/>
      <c r="G695" s="88"/>
      <c r="H695" s="88"/>
      <c r="I695" s="80"/>
      <c r="J695" s="88"/>
      <c r="K695" s="88"/>
      <c r="L695" s="80"/>
      <c r="M695" s="88"/>
      <c r="N695" s="88"/>
      <c r="O695" s="80"/>
      <c r="P695" s="88"/>
      <c r="Q695" s="88"/>
      <c r="R695" s="80"/>
      <c r="S695" s="88"/>
      <c r="T695" s="88"/>
      <c r="U695" s="80"/>
      <c r="V695" s="88"/>
      <c r="W695" s="88"/>
      <c r="X695" s="80"/>
      <c r="Y695" s="88"/>
      <c r="Z695" s="88"/>
      <c r="AA695" s="80"/>
      <c r="AB695" s="88"/>
      <c r="AC695" s="88"/>
      <c r="AD695" s="80"/>
      <c r="AE695" s="88"/>
      <c r="AF695" s="88"/>
      <c r="AG695" s="80"/>
      <c r="AH695" s="88"/>
      <c r="AI695" s="88"/>
      <c r="AJ695" s="80"/>
      <c r="AK695" s="88"/>
      <c r="AL695" s="88"/>
      <c r="AM695" s="80"/>
      <c r="AN695" s="88"/>
      <c r="AO695" s="88"/>
      <c r="AP695" s="38"/>
      <c r="AQ695" s="38"/>
      <c r="AR695" s="38"/>
      <c r="AS695" s="38"/>
      <c r="AT695" s="38"/>
      <c r="AU695" s="38"/>
      <c r="AV695" s="38"/>
      <c r="AW695" s="38"/>
      <c r="AX695" s="38"/>
      <c r="AY695" s="38"/>
      <c r="AZ695" s="38"/>
      <c r="BA695" s="38"/>
      <c r="BB695" s="38"/>
      <c r="BC695" s="38"/>
      <c r="BD695" s="38"/>
      <c r="BE695" s="38"/>
      <c r="BF695" s="38"/>
      <c r="BG695" s="38"/>
      <c r="BH695" s="38"/>
      <c r="BI695" s="38"/>
    </row>
    <row r="696" spans="1:61" ht="15.75" customHeight="1">
      <c r="A696" s="33"/>
      <c r="B696" s="80"/>
      <c r="C696" s="80"/>
      <c r="D696" s="88"/>
      <c r="E696" s="88"/>
      <c r="F696" s="80"/>
      <c r="G696" s="88"/>
      <c r="H696" s="88"/>
      <c r="I696" s="80"/>
      <c r="J696" s="88"/>
      <c r="K696" s="88"/>
      <c r="L696" s="80"/>
      <c r="M696" s="88"/>
      <c r="N696" s="88"/>
      <c r="O696" s="80"/>
      <c r="P696" s="88"/>
      <c r="Q696" s="88"/>
      <c r="R696" s="80"/>
      <c r="S696" s="88"/>
      <c r="T696" s="88"/>
      <c r="U696" s="80"/>
      <c r="V696" s="88"/>
      <c r="W696" s="88"/>
      <c r="X696" s="80"/>
      <c r="Y696" s="88"/>
      <c r="Z696" s="88"/>
      <c r="AA696" s="80"/>
      <c r="AB696" s="88"/>
      <c r="AC696" s="88"/>
      <c r="AD696" s="80"/>
      <c r="AE696" s="88"/>
      <c r="AF696" s="88"/>
      <c r="AG696" s="80"/>
      <c r="AH696" s="88"/>
      <c r="AI696" s="88"/>
      <c r="AJ696" s="80"/>
      <c r="AK696" s="88"/>
      <c r="AL696" s="88"/>
      <c r="AM696" s="80"/>
      <c r="AN696" s="88"/>
      <c r="AO696" s="88"/>
      <c r="AP696" s="38"/>
      <c r="AQ696" s="38"/>
      <c r="AR696" s="38"/>
      <c r="AS696" s="38"/>
      <c r="AT696" s="38"/>
      <c r="AU696" s="38"/>
      <c r="AV696" s="38"/>
      <c r="AW696" s="38"/>
      <c r="AX696" s="38"/>
      <c r="AY696" s="38"/>
      <c r="AZ696" s="38"/>
      <c r="BA696" s="38"/>
      <c r="BB696" s="38"/>
      <c r="BC696" s="38"/>
      <c r="BD696" s="38"/>
      <c r="BE696" s="38"/>
      <c r="BF696" s="38"/>
      <c r="BG696" s="38"/>
      <c r="BH696" s="38"/>
      <c r="BI696" s="38"/>
    </row>
    <row r="697" spans="1:61" ht="15.75" customHeight="1">
      <c r="A697" s="33"/>
      <c r="B697" s="80"/>
      <c r="C697" s="80"/>
      <c r="D697" s="88"/>
      <c r="E697" s="88"/>
      <c r="F697" s="80"/>
      <c r="G697" s="88"/>
      <c r="H697" s="88"/>
      <c r="I697" s="80"/>
      <c r="J697" s="88"/>
      <c r="K697" s="88"/>
      <c r="L697" s="80"/>
      <c r="M697" s="88"/>
      <c r="N697" s="88"/>
      <c r="O697" s="80"/>
      <c r="P697" s="88"/>
      <c r="Q697" s="88"/>
      <c r="R697" s="80"/>
      <c r="S697" s="88"/>
      <c r="T697" s="88"/>
      <c r="U697" s="80"/>
      <c r="V697" s="88"/>
      <c r="W697" s="88"/>
      <c r="X697" s="80"/>
      <c r="Y697" s="88"/>
      <c r="Z697" s="88"/>
      <c r="AA697" s="80"/>
      <c r="AB697" s="88"/>
      <c r="AC697" s="88"/>
      <c r="AD697" s="80"/>
      <c r="AE697" s="88"/>
      <c r="AF697" s="88"/>
      <c r="AG697" s="80"/>
      <c r="AH697" s="88"/>
      <c r="AI697" s="88"/>
      <c r="AJ697" s="80"/>
      <c r="AK697" s="88"/>
      <c r="AL697" s="88"/>
      <c r="AM697" s="80"/>
      <c r="AN697" s="88"/>
      <c r="AO697" s="88"/>
      <c r="AP697" s="38"/>
      <c r="AQ697" s="38"/>
      <c r="AR697" s="38"/>
      <c r="AS697" s="38"/>
      <c r="AT697" s="38"/>
      <c r="AU697" s="38"/>
      <c r="AV697" s="38"/>
      <c r="AW697" s="38"/>
      <c r="AX697" s="38"/>
      <c r="AY697" s="38"/>
      <c r="AZ697" s="38"/>
      <c r="BA697" s="38"/>
      <c r="BB697" s="38"/>
      <c r="BC697" s="38"/>
      <c r="BD697" s="38"/>
      <c r="BE697" s="38"/>
      <c r="BF697" s="38"/>
      <c r="BG697" s="38"/>
      <c r="BH697" s="38"/>
      <c r="BI697" s="38"/>
    </row>
    <row r="698" spans="1:61" ht="15.75" customHeight="1">
      <c r="A698" s="33"/>
      <c r="B698" s="80"/>
      <c r="C698" s="80"/>
      <c r="D698" s="88"/>
      <c r="E698" s="90"/>
      <c r="F698" s="80"/>
      <c r="G698" s="88"/>
      <c r="H698" s="90"/>
      <c r="I698" s="80"/>
      <c r="J698" s="88"/>
      <c r="K698" s="90"/>
      <c r="L698" s="80"/>
      <c r="M698" s="88"/>
      <c r="N698" s="90"/>
      <c r="O698" s="80"/>
      <c r="P698" s="88"/>
      <c r="Q698" s="90"/>
      <c r="R698" s="80"/>
      <c r="S698" s="88"/>
      <c r="T698" s="90"/>
      <c r="U698" s="80"/>
      <c r="V698" s="88"/>
      <c r="W698" s="90"/>
      <c r="X698" s="80"/>
      <c r="Y698" s="88"/>
      <c r="Z698" s="90"/>
      <c r="AA698" s="80"/>
      <c r="AB698" s="88"/>
      <c r="AC698" s="90"/>
      <c r="AD698" s="80"/>
      <c r="AE698" s="88"/>
      <c r="AF698" s="90"/>
      <c r="AG698" s="80"/>
      <c r="AH698" s="88"/>
      <c r="AI698" s="90"/>
      <c r="AJ698" s="80"/>
      <c r="AK698" s="88"/>
      <c r="AL698" s="90"/>
      <c r="AM698" s="80"/>
      <c r="AN698" s="88"/>
      <c r="AO698" s="90"/>
      <c r="AP698" s="38"/>
      <c r="AQ698" s="38"/>
      <c r="AR698" s="38"/>
      <c r="AS698" s="38"/>
      <c r="AT698" s="38"/>
      <c r="AU698" s="38"/>
      <c r="AV698" s="38"/>
      <c r="AW698" s="38"/>
      <c r="AX698" s="38"/>
      <c r="AY698" s="38"/>
      <c r="AZ698" s="38"/>
      <c r="BA698" s="38"/>
      <c r="BB698" s="38"/>
      <c r="BC698" s="38"/>
      <c r="BD698" s="38"/>
      <c r="BE698" s="38"/>
      <c r="BF698" s="38"/>
      <c r="BG698" s="38"/>
      <c r="BH698" s="38"/>
      <c r="BI698" s="38"/>
    </row>
    <row r="699" spans="1:61" ht="15.75" customHeight="1">
      <c r="A699" s="33"/>
      <c r="B699" s="80"/>
      <c r="C699" s="80"/>
      <c r="D699" s="88"/>
      <c r="E699" s="88"/>
      <c r="F699" s="80"/>
      <c r="G699" s="88"/>
      <c r="H699" s="88"/>
      <c r="I699" s="80"/>
      <c r="J699" s="88"/>
      <c r="K699" s="88"/>
      <c r="L699" s="80"/>
      <c r="M699" s="88"/>
      <c r="N699" s="88"/>
      <c r="O699" s="80"/>
      <c r="P699" s="88"/>
      <c r="Q699" s="88"/>
      <c r="R699" s="80"/>
      <c r="S699" s="88"/>
      <c r="T699" s="88"/>
      <c r="U699" s="80"/>
      <c r="V699" s="88"/>
      <c r="W699" s="88"/>
      <c r="X699" s="80"/>
      <c r="Y699" s="88"/>
      <c r="Z699" s="88"/>
      <c r="AA699" s="80"/>
      <c r="AB699" s="88"/>
      <c r="AC699" s="88"/>
      <c r="AD699" s="80"/>
      <c r="AE699" s="88"/>
      <c r="AF699" s="88"/>
      <c r="AG699" s="80"/>
      <c r="AH699" s="88"/>
      <c r="AI699" s="88"/>
      <c r="AJ699" s="80"/>
      <c r="AK699" s="88"/>
      <c r="AL699" s="88"/>
      <c r="AM699" s="80"/>
      <c r="AN699" s="88"/>
      <c r="AO699" s="88"/>
      <c r="AP699" s="38"/>
      <c r="AQ699" s="38"/>
      <c r="AR699" s="38"/>
      <c r="AS699" s="38"/>
      <c r="AT699" s="38"/>
      <c r="AU699" s="38"/>
      <c r="AV699" s="38"/>
      <c r="AW699" s="38"/>
      <c r="AX699" s="38"/>
      <c r="AY699" s="38"/>
      <c r="AZ699" s="38"/>
      <c r="BA699" s="38"/>
      <c r="BB699" s="38"/>
      <c r="BC699" s="38"/>
      <c r="BD699" s="38"/>
      <c r="BE699" s="38"/>
      <c r="BF699" s="38"/>
      <c r="BG699" s="38"/>
      <c r="BH699" s="38"/>
      <c r="BI699" s="38"/>
    </row>
    <row r="700" spans="1:61" ht="15.75" customHeight="1">
      <c r="A700" s="33"/>
      <c r="B700" s="80"/>
      <c r="C700" s="80"/>
      <c r="D700" s="88"/>
      <c r="E700" s="88"/>
      <c r="F700" s="80"/>
      <c r="G700" s="88"/>
      <c r="H700" s="88"/>
      <c r="I700" s="80"/>
      <c r="J700" s="88"/>
      <c r="K700" s="88"/>
      <c r="L700" s="80"/>
      <c r="M700" s="88"/>
      <c r="N700" s="88"/>
      <c r="O700" s="80"/>
      <c r="P700" s="88"/>
      <c r="Q700" s="88"/>
      <c r="R700" s="80"/>
      <c r="S700" s="88"/>
      <c r="T700" s="88"/>
      <c r="U700" s="80"/>
      <c r="V700" s="88"/>
      <c r="W700" s="88"/>
      <c r="X700" s="80"/>
      <c r="Y700" s="88"/>
      <c r="Z700" s="88"/>
      <c r="AA700" s="80"/>
      <c r="AB700" s="88"/>
      <c r="AC700" s="88"/>
      <c r="AD700" s="80"/>
      <c r="AE700" s="88"/>
      <c r="AF700" s="88"/>
      <c r="AG700" s="80"/>
      <c r="AH700" s="88"/>
      <c r="AI700" s="88"/>
      <c r="AJ700" s="80"/>
      <c r="AK700" s="88"/>
      <c r="AL700" s="88"/>
      <c r="AM700" s="80"/>
      <c r="AN700" s="88"/>
      <c r="AO700" s="88"/>
      <c r="AP700" s="38"/>
      <c r="AQ700" s="38"/>
      <c r="AR700" s="38"/>
      <c r="AS700" s="38"/>
      <c r="AT700" s="38"/>
      <c r="AU700" s="38"/>
      <c r="AV700" s="38"/>
      <c r="AW700" s="38"/>
      <c r="AX700" s="38"/>
      <c r="AY700" s="38"/>
      <c r="AZ700" s="38"/>
      <c r="BA700" s="38"/>
      <c r="BB700" s="38"/>
      <c r="BC700" s="38"/>
      <c r="BD700" s="38"/>
      <c r="BE700" s="38"/>
      <c r="BF700" s="38"/>
      <c r="BG700" s="38"/>
      <c r="BH700" s="38"/>
      <c r="BI700" s="38"/>
    </row>
    <row r="701" spans="1:61" ht="15.75" customHeight="1">
      <c r="A701" s="33"/>
      <c r="B701" s="80"/>
      <c r="C701" s="80"/>
      <c r="D701" s="88"/>
      <c r="E701" s="88"/>
      <c r="F701" s="80"/>
      <c r="G701" s="88"/>
      <c r="H701" s="88"/>
      <c r="I701" s="80"/>
      <c r="J701" s="88"/>
      <c r="K701" s="88"/>
      <c r="L701" s="80"/>
      <c r="M701" s="88"/>
      <c r="N701" s="88"/>
      <c r="O701" s="80"/>
      <c r="P701" s="88"/>
      <c r="Q701" s="88"/>
      <c r="R701" s="80"/>
      <c r="S701" s="88"/>
      <c r="T701" s="88"/>
      <c r="U701" s="80"/>
      <c r="V701" s="88"/>
      <c r="W701" s="88"/>
      <c r="X701" s="80"/>
      <c r="Y701" s="88"/>
      <c r="Z701" s="88"/>
      <c r="AA701" s="80"/>
      <c r="AB701" s="88"/>
      <c r="AC701" s="88"/>
      <c r="AD701" s="80"/>
      <c r="AE701" s="88"/>
      <c r="AF701" s="88"/>
      <c r="AG701" s="80"/>
      <c r="AH701" s="88"/>
      <c r="AI701" s="88"/>
      <c r="AJ701" s="80"/>
      <c r="AK701" s="88"/>
      <c r="AL701" s="88"/>
      <c r="AM701" s="80"/>
      <c r="AN701" s="88"/>
      <c r="AO701" s="88"/>
      <c r="AP701" s="38"/>
      <c r="AQ701" s="38"/>
      <c r="AR701" s="38"/>
      <c r="AS701" s="38"/>
      <c r="AT701" s="38"/>
      <c r="AU701" s="38"/>
      <c r="AV701" s="38"/>
      <c r="AW701" s="38"/>
      <c r="AX701" s="38"/>
      <c r="AY701" s="38"/>
      <c r="AZ701" s="38"/>
      <c r="BA701" s="38"/>
      <c r="BB701" s="38"/>
      <c r="BC701" s="38"/>
      <c r="BD701" s="38"/>
      <c r="BE701" s="38"/>
      <c r="BF701" s="38"/>
      <c r="BG701" s="38"/>
      <c r="BH701" s="38"/>
      <c r="BI701" s="38"/>
    </row>
  </sheetData>
  <mergeCells count="7">
    <mergeCell ref="C407:E407"/>
    <mergeCell ref="C6:E6"/>
    <mergeCell ref="C94:E94"/>
    <mergeCell ref="C173:E173"/>
    <mergeCell ref="C241:E241"/>
    <mergeCell ref="C296:E296"/>
    <mergeCell ref="C361:E361"/>
  </mergeCells>
  <conditionalFormatting sqref="C6 C9 E9:F9 C11:C17 E11:F17 C19:C27 E19:F27 D122:E124 C168:D170 E169:E170 C213:D213 C232:D232 C236:D238 E237:E238 C269:D269 C292:D293 E293 C333:D333 C356:D358 C403:D403">
    <cfRule type="expression" priority="94" stopIfTrue="1">
      <formula>"esterreur(reference)"</formula>
    </cfRule>
  </conditionalFormatting>
  <conditionalFormatting sqref="C94">
    <cfRule type="expression" priority="26" stopIfTrue="1">
      <formula>"esterreur(reference)"</formula>
    </cfRule>
  </conditionalFormatting>
  <conditionalFormatting sqref="C173">
    <cfRule type="expression" priority="24" stopIfTrue="1">
      <formula>"esterreur(reference)"</formula>
    </cfRule>
  </conditionalFormatting>
  <conditionalFormatting sqref="C241">
    <cfRule type="expression" priority="22" stopIfTrue="1">
      <formula>"esterreur(reference)"</formula>
    </cfRule>
  </conditionalFormatting>
  <conditionalFormatting sqref="C296">
    <cfRule type="expression" priority="20" stopIfTrue="1">
      <formula>"esterreur(reference)"</formula>
    </cfRule>
  </conditionalFormatting>
  <conditionalFormatting sqref="C361">
    <cfRule type="expression" priority="18" stopIfTrue="1">
      <formula>"esterreur(reference)"</formula>
    </cfRule>
  </conditionalFormatting>
  <conditionalFormatting sqref="C407">
    <cfRule type="expression" priority="16" stopIfTrue="1">
      <formula>"esterreur(reference)"</formula>
    </cfRule>
  </conditionalFormatting>
  <conditionalFormatting sqref="C253:D257 F253:G257">
    <cfRule type="expression" priority="91" stopIfTrue="1">
      <formula>"esterreur(reference)"</formula>
    </cfRule>
  </conditionalFormatting>
  <conditionalFormatting sqref="C28:AO75 C86:AO91 C93:AO93 C97:AO121 AN122:AO124 C159:AO160 C167:AO167 AM168:AN170 AO169:AO170 C172:AO172 AM213:AN213 C214:AO231 AM232:AN232 C235:AO235 AM236:AN238 AO237:AO238 C240:AO240 AM269:AN269 C291:AO291 AM292:AN293 AO293 C295:AO295 AM333:AN333 C355:AO355 AM356:AN358 C399:AO402 AM403:AN403">
    <cfRule type="expression" priority="39" stopIfTrue="1">
      <formula>"esterreur(reference)"</formula>
    </cfRule>
  </conditionalFormatting>
  <conditionalFormatting sqref="C125:AO156">
    <cfRule type="expression" priority="28" stopIfTrue="1">
      <formula>"esterreur(reference)"</formula>
    </cfRule>
  </conditionalFormatting>
  <conditionalFormatting sqref="C174:AO212">
    <cfRule type="expression" priority="2" stopIfTrue="1">
      <formula>"esterreur(reference)"</formula>
    </cfRule>
  </conditionalFormatting>
  <conditionalFormatting sqref="C242:AO243 C246:AO246">
    <cfRule type="expression" priority="3" stopIfTrue="1">
      <formula>"esterreur(reference)"</formula>
    </cfRule>
  </conditionalFormatting>
  <conditionalFormatting sqref="C252:AO252">
    <cfRule type="expression" priority="33" stopIfTrue="1">
      <formula>"esterreur(reference)"</formula>
    </cfRule>
  </conditionalFormatting>
  <conditionalFormatting sqref="C255:AO268">
    <cfRule type="expression" priority="29" stopIfTrue="1">
      <formula>"esterreur(reference)"</formula>
    </cfRule>
  </conditionalFormatting>
  <conditionalFormatting sqref="C270:AO288">
    <cfRule type="expression" priority="38" stopIfTrue="1">
      <formula>"esterreur(reference)"</formula>
    </cfRule>
  </conditionalFormatting>
  <conditionalFormatting sqref="C297:AO332">
    <cfRule type="expression" priority="1" stopIfTrue="1">
      <formula>"esterreur(reference)"</formula>
    </cfRule>
  </conditionalFormatting>
  <conditionalFormatting sqref="C334:AO352">
    <cfRule type="expression" priority="37" stopIfTrue="1">
      <formula>"esterreur(reference)"</formula>
    </cfRule>
  </conditionalFormatting>
  <conditionalFormatting sqref="C360:AO360">
    <cfRule type="expression" priority="36" stopIfTrue="1">
      <formula>"esterreur(reference)"</formula>
    </cfRule>
  </conditionalFormatting>
  <conditionalFormatting sqref="C362:AO397">
    <cfRule type="expression" priority="35" stopIfTrue="1">
      <formula>"esterreur(reference)"</formula>
    </cfRule>
  </conditionalFormatting>
  <conditionalFormatting sqref="D398">
    <cfRule type="expression" priority="93" stopIfTrue="1">
      <formula>"esterreur(reference)"</formula>
    </cfRule>
  </conditionalFormatting>
  <conditionalFormatting sqref="E253:E254">
    <cfRule type="expression" priority="92" stopIfTrue="1">
      <formula>"esterreur(reference)"</formula>
    </cfRule>
  </conditionalFormatting>
  <conditionalFormatting sqref="E256">
    <cfRule type="expression" priority="90" stopIfTrue="1">
      <formula>"esterreur(reference)"</formula>
    </cfRule>
  </conditionalFormatting>
  <conditionalFormatting sqref="F6 I6 L6 O6 R6 U6 X6 AA6 AD6 AG6 AJ6 AM6 G122:H124 F168:G170 H169:H170 F213:G213 F232:G232 F236:G238 H237:H238 H253:H254 F269:G269 F292:G293 H293 F333:G333 F356:G358 F403:G403">
    <cfRule type="expression" priority="96" stopIfTrue="1">
      <formula>"esterreur(reference)"</formula>
    </cfRule>
  </conditionalFormatting>
  <conditionalFormatting sqref="F94 I94 L94 O94 R94 U94 X94 AA94 AD94 AG94 AJ94 AM94">
    <cfRule type="expression" priority="27" stopIfTrue="1">
      <formula>"esterreur(reference)"</formula>
    </cfRule>
  </conditionalFormatting>
  <conditionalFormatting sqref="F173 I173 L173 O173 R173 U173 X173 AA173 AD173 AG173 AJ173 AM173">
    <cfRule type="expression" priority="25" stopIfTrue="1">
      <formula>"esterreur(reference)"</formula>
    </cfRule>
  </conditionalFormatting>
  <conditionalFormatting sqref="F241 I241 L241 O241 R241 U241 X241 AA241 AD241 AG241 AJ241 AM241">
    <cfRule type="expression" priority="23" stopIfTrue="1">
      <formula>"esterreur(reference)"</formula>
    </cfRule>
  </conditionalFormatting>
  <conditionalFormatting sqref="F296 I296 L296 O296 R296 U296 X296 AA296 AD296 AG296 AJ296 AM296">
    <cfRule type="expression" priority="21" stopIfTrue="1">
      <formula>"esterreur(reference)"</formula>
    </cfRule>
  </conditionalFormatting>
  <conditionalFormatting sqref="F361 I361 L361 O361 R361 U361 X361 AA361 AD361 AG361 AJ361 AM361">
    <cfRule type="expression" priority="19" stopIfTrue="1">
      <formula>"esterreur(reference)"</formula>
    </cfRule>
  </conditionalFormatting>
  <conditionalFormatting sqref="F407 I407 L407 O407 R407 U407 X407 AA407 AD407 AG407 AJ407 AM407">
    <cfRule type="expression" priority="17" stopIfTrue="1">
      <formula>"esterreur(reference)"</formula>
    </cfRule>
  </conditionalFormatting>
  <conditionalFormatting sqref="G398">
    <cfRule type="expression" priority="95" stopIfTrue="1">
      <formula>"esterreur(reference)"</formula>
    </cfRule>
  </conditionalFormatting>
  <conditionalFormatting sqref="H9:I9 H11:I17 H19:I27">
    <cfRule type="expression" priority="15" stopIfTrue="1">
      <formula>"esterreur(reference)"</formula>
    </cfRule>
  </conditionalFormatting>
  <conditionalFormatting sqref="I253:J257">
    <cfRule type="expression" priority="86" stopIfTrue="1">
      <formula>"esterreur(reference)"</formula>
    </cfRule>
  </conditionalFormatting>
  <conditionalFormatting sqref="J398">
    <cfRule type="expression" priority="88" stopIfTrue="1">
      <formula>"esterreur(reference)"</formula>
    </cfRule>
  </conditionalFormatting>
  <conditionalFormatting sqref="J122:K124 I168:J170 K169:K170 I213:J213 I232:J232 I236:J238 K237:K238 I269:J269 I292:J293 K293 I333:J333 I356:J358 I403:J403">
    <cfRule type="expression" priority="89" stopIfTrue="1">
      <formula>"esterreur(reference)"</formula>
    </cfRule>
  </conditionalFormatting>
  <conditionalFormatting sqref="K253:K254">
    <cfRule type="expression" priority="87" stopIfTrue="1">
      <formula>"esterreur(reference)"</formula>
    </cfRule>
  </conditionalFormatting>
  <conditionalFormatting sqref="K256">
    <cfRule type="expression" priority="85" stopIfTrue="1">
      <formula>"esterreur(reference)"</formula>
    </cfRule>
  </conditionalFormatting>
  <conditionalFormatting sqref="K9:L9 K11:L17 K19:L27">
    <cfRule type="expression" priority="14" stopIfTrue="1">
      <formula>"esterreur(reference)"</formula>
    </cfRule>
  </conditionalFormatting>
  <conditionalFormatting sqref="L253:M257">
    <cfRule type="expression" priority="81" stopIfTrue="1">
      <formula>"esterreur(reference)"</formula>
    </cfRule>
  </conditionalFormatting>
  <conditionalFormatting sqref="M398">
    <cfRule type="expression" priority="83" stopIfTrue="1">
      <formula>"esterreur(reference)"</formula>
    </cfRule>
  </conditionalFormatting>
  <conditionalFormatting sqref="M122:N124 L168:M170 N169:N170 L213:M213 L232:M232 L236:M238 N237:N238 L269:M269 L292:M293 N293 L333:M333 L356:M358 L403:M403">
    <cfRule type="expression" priority="84" stopIfTrue="1">
      <formula>"esterreur(reference)"</formula>
    </cfRule>
  </conditionalFormatting>
  <conditionalFormatting sqref="N253:N254">
    <cfRule type="expression" priority="82" stopIfTrue="1">
      <formula>"esterreur(reference)"</formula>
    </cfRule>
  </conditionalFormatting>
  <conditionalFormatting sqref="N256">
    <cfRule type="expression" priority="80" stopIfTrue="1">
      <formula>"esterreur(reference)"</formula>
    </cfRule>
  </conditionalFormatting>
  <conditionalFormatting sqref="N9:O9 N11:O17 N19:O27">
    <cfRule type="expression" priority="13" stopIfTrue="1">
      <formula>"esterreur(reference)"</formula>
    </cfRule>
  </conditionalFormatting>
  <conditionalFormatting sqref="O253:P257">
    <cfRule type="expression" priority="76" stopIfTrue="1">
      <formula>"esterreur(reference)"</formula>
    </cfRule>
  </conditionalFormatting>
  <conditionalFormatting sqref="P398">
    <cfRule type="expression" priority="78" stopIfTrue="1">
      <formula>"esterreur(reference)"</formula>
    </cfRule>
  </conditionalFormatting>
  <conditionalFormatting sqref="P122:Q124 O168:P170 Q169:Q170 O213:P213 O232:P232 O236:P238 Q237:Q238 O269:P269 O292:P293 Q293 O333:P333 O356:P358 O403:P403">
    <cfRule type="expression" priority="79" stopIfTrue="1">
      <formula>"esterreur(reference)"</formula>
    </cfRule>
  </conditionalFormatting>
  <conditionalFormatting sqref="Q253:Q254">
    <cfRule type="expression" priority="77" stopIfTrue="1">
      <formula>"esterreur(reference)"</formula>
    </cfRule>
  </conditionalFormatting>
  <conditionalFormatting sqref="Q256">
    <cfRule type="expression" priority="75" stopIfTrue="1">
      <formula>"esterreur(reference)"</formula>
    </cfRule>
  </conditionalFormatting>
  <conditionalFormatting sqref="Q9:R9 Q11:R17 Q19:R27">
    <cfRule type="expression" priority="12" stopIfTrue="1">
      <formula>"esterreur(reference)"</formula>
    </cfRule>
  </conditionalFormatting>
  <conditionalFormatting sqref="R253:S257">
    <cfRule type="expression" priority="71" stopIfTrue="1">
      <formula>"esterreur(reference)"</formula>
    </cfRule>
  </conditionalFormatting>
  <conditionalFormatting sqref="S398">
    <cfRule type="expression" priority="73" stopIfTrue="1">
      <formula>"esterreur(reference)"</formula>
    </cfRule>
  </conditionalFormatting>
  <conditionalFormatting sqref="S122:T124 R168:S170 T169:T170 R213:S213 R232:S232 R236:S238 T237:T238 R269:S269 R292:S293 T293 R333:S333 R356:S358 R403:S403">
    <cfRule type="expression" priority="74" stopIfTrue="1">
      <formula>"esterreur(reference)"</formula>
    </cfRule>
  </conditionalFormatting>
  <conditionalFormatting sqref="T253:T254">
    <cfRule type="expression" priority="72" stopIfTrue="1">
      <formula>"esterreur(reference)"</formula>
    </cfRule>
  </conditionalFormatting>
  <conditionalFormatting sqref="T256">
    <cfRule type="expression" priority="70" stopIfTrue="1">
      <formula>"esterreur(reference)"</formula>
    </cfRule>
  </conditionalFormatting>
  <conditionalFormatting sqref="T9:U9 T11:U17 T19:U27">
    <cfRule type="expression" priority="11" stopIfTrue="1">
      <formula>"esterreur(reference)"</formula>
    </cfRule>
  </conditionalFormatting>
  <conditionalFormatting sqref="U253:V257">
    <cfRule type="expression" priority="66" stopIfTrue="1">
      <formula>"esterreur(reference)"</formula>
    </cfRule>
  </conditionalFormatting>
  <conditionalFormatting sqref="V398">
    <cfRule type="expression" priority="68" stopIfTrue="1">
      <formula>"esterreur(reference)"</formula>
    </cfRule>
  </conditionalFormatting>
  <conditionalFormatting sqref="V122:W124 U168:V170 W169:W170 U213:V213 U232:V232 U236:V238 W237:W238 U269:V269 U292:V293 W293 U333:V333 U356:V358 U403:V403">
    <cfRule type="expression" priority="69" stopIfTrue="1">
      <formula>"esterreur(reference)"</formula>
    </cfRule>
  </conditionalFormatting>
  <conditionalFormatting sqref="W253:W254">
    <cfRule type="expression" priority="67" stopIfTrue="1">
      <formula>"esterreur(reference)"</formula>
    </cfRule>
  </conditionalFormatting>
  <conditionalFormatting sqref="W256">
    <cfRule type="expression" priority="65" stopIfTrue="1">
      <formula>"esterreur(reference)"</formula>
    </cfRule>
  </conditionalFormatting>
  <conditionalFormatting sqref="W9:X9 W11:X17 W19:X27">
    <cfRule type="expression" priority="10" stopIfTrue="1">
      <formula>"esterreur(reference)"</formula>
    </cfRule>
  </conditionalFormatting>
  <conditionalFormatting sqref="X253:Y257">
    <cfRule type="expression" priority="61" stopIfTrue="1">
      <formula>"esterreur(reference)"</formula>
    </cfRule>
  </conditionalFormatting>
  <conditionalFormatting sqref="Y398">
    <cfRule type="expression" priority="63" stopIfTrue="1">
      <formula>"esterreur(reference)"</formula>
    </cfRule>
  </conditionalFormatting>
  <conditionalFormatting sqref="Y122:Z124 X168:Y170 Z169:Z170 X213:Y213 X232:Y232 X236:Y238 Z237:Z238 X269:Y269 X292:Y293 Z293 X333:Y333 X356:Y358 X403:Y403">
    <cfRule type="expression" priority="64" stopIfTrue="1">
      <formula>"esterreur(reference)"</formula>
    </cfRule>
  </conditionalFormatting>
  <conditionalFormatting sqref="Z253:Z254">
    <cfRule type="expression" priority="62" stopIfTrue="1">
      <formula>"esterreur(reference)"</formula>
    </cfRule>
  </conditionalFormatting>
  <conditionalFormatting sqref="Z256">
    <cfRule type="expression" priority="60" stopIfTrue="1">
      <formula>"esterreur(reference)"</formula>
    </cfRule>
  </conditionalFormatting>
  <conditionalFormatting sqref="Z9:AA9 Z11:AA17 Z19:AA27">
    <cfRule type="expression" priority="9" stopIfTrue="1">
      <formula>"esterreur(reference)"</formula>
    </cfRule>
  </conditionalFormatting>
  <conditionalFormatting sqref="AA253:AB257">
    <cfRule type="expression" priority="56" stopIfTrue="1">
      <formula>"esterreur(reference)"</formula>
    </cfRule>
  </conditionalFormatting>
  <conditionalFormatting sqref="AB398">
    <cfRule type="expression" priority="58" stopIfTrue="1">
      <formula>"esterreur(reference)"</formula>
    </cfRule>
  </conditionalFormatting>
  <conditionalFormatting sqref="AB122:AC124 AA168:AB170 AC169:AC170 AA213:AB213 AA232:AB232 AA236:AB238 AC237:AC238 AA269:AB269 AA292:AB293 AC293 AA333:AB333 AA356:AB358 AA403:AB403">
    <cfRule type="expression" priority="59" stopIfTrue="1">
      <formula>"esterreur(reference)"</formula>
    </cfRule>
  </conditionalFormatting>
  <conditionalFormatting sqref="AC253:AC254">
    <cfRule type="expression" priority="57" stopIfTrue="1">
      <formula>"esterreur(reference)"</formula>
    </cfRule>
  </conditionalFormatting>
  <conditionalFormatting sqref="AC256">
    <cfRule type="expression" priority="55" stopIfTrue="1">
      <formula>"esterreur(reference)"</formula>
    </cfRule>
  </conditionalFormatting>
  <conditionalFormatting sqref="AC9:AD9 AC11:AD17 AC19:AD27">
    <cfRule type="expression" priority="8" stopIfTrue="1">
      <formula>"esterreur(reference)"</formula>
    </cfRule>
  </conditionalFormatting>
  <conditionalFormatting sqref="AD253:AE257">
    <cfRule type="expression" priority="51" stopIfTrue="1">
      <formula>"esterreur(reference)"</formula>
    </cfRule>
  </conditionalFormatting>
  <conditionalFormatting sqref="AE398">
    <cfRule type="expression" priority="53" stopIfTrue="1">
      <formula>"esterreur(reference)"</formula>
    </cfRule>
  </conditionalFormatting>
  <conditionalFormatting sqref="AE122:AF124 AD168:AE170 AF169:AF170 AD213:AE213 AD232:AE232 AD236:AE238 AF237:AF238 AD269:AE269 AD292:AE293 AF293 AD333:AE333 AD356:AE358 AD403:AE403">
    <cfRule type="expression" priority="54" stopIfTrue="1">
      <formula>"esterreur(reference)"</formula>
    </cfRule>
  </conditionalFormatting>
  <conditionalFormatting sqref="AF253:AF254">
    <cfRule type="expression" priority="52" stopIfTrue="1">
      <formula>"esterreur(reference)"</formula>
    </cfRule>
  </conditionalFormatting>
  <conditionalFormatting sqref="AF256">
    <cfRule type="expression" priority="50" stopIfTrue="1">
      <formula>"esterreur(reference)"</formula>
    </cfRule>
  </conditionalFormatting>
  <conditionalFormatting sqref="AF9:AG9 AF11:AG17 AF19:AG27">
    <cfRule type="expression" priority="7" stopIfTrue="1">
      <formula>"esterreur(reference)"</formula>
    </cfRule>
  </conditionalFormatting>
  <conditionalFormatting sqref="AG253:AH257">
    <cfRule type="expression" priority="46" stopIfTrue="1">
      <formula>"esterreur(reference)"</formula>
    </cfRule>
  </conditionalFormatting>
  <conditionalFormatting sqref="AH398">
    <cfRule type="expression" priority="48" stopIfTrue="1">
      <formula>"esterreur(reference)"</formula>
    </cfRule>
  </conditionalFormatting>
  <conditionalFormatting sqref="AH122:AI124 AG168:AH170 AI169:AI170 AG213:AH213 AG232:AH232 AG236:AH238 AI237:AI238 AG269:AH269 AG292:AH293 AI293 AG333:AH333 AG356:AH358 AG403:AH403">
    <cfRule type="expression" priority="49" stopIfTrue="1">
      <formula>"esterreur(reference)"</formula>
    </cfRule>
  </conditionalFormatting>
  <conditionalFormatting sqref="AI253:AI254">
    <cfRule type="expression" priority="47" stopIfTrue="1">
      <formula>"esterreur(reference)"</formula>
    </cfRule>
  </conditionalFormatting>
  <conditionalFormatting sqref="AI256">
    <cfRule type="expression" priority="45" stopIfTrue="1">
      <formula>"esterreur(reference)"</formula>
    </cfRule>
  </conditionalFormatting>
  <conditionalFormatting sqref="AI9:AJ9 AI11:AJ17 AI19:AJ27">
    <cfRule type="expression" priority="6" stopIfTrue="1">
      <formula>"esterreur(reference)"</formula>
    </cfRule>
  </conditionalFormatting>
  <conditionalFormatting sqref="AJ253:AK257">
    <cfRule type="expression" priority="41" stopIfTrue="1">
      <formula>"esterreur(reference)"</formula>
    </cfRule>
  </conditionalFormatting>
  <conditionalFormatting sqref="AK398">
    <cfRule type="expression" priority="43" stopIfTrue="1">
      <formula>"esterreur(reference)"</formula>
    </cfRule>
  </conditionalFormatting>
  <conditionalFormatting sqref="AK122:AL124 AJ168:AK170 AL169:AL170 AJ213:AK213 AJ232:AK232 AJ236:AK238 AL237:AL238 AJ269:AK269 AJ292:AK293 AL293 AJ333:AK333 AJ356:AK358 AJ403:AK403">
    <cfRule type="expression" priority="44" stopIfTrue="1">
      <formula>"esterreur(reference)"</formula>
    </cfRule>
  </conditionalFormatting>
  <conditionalFormatting sqref="AL253:AL254">
    <cfRule type="expression" priority="42" stopIfTrue="1">
      <formula>"esterreur(reference)"</formula>
    </cfRule>
  </conditionalFormatting>
  <conditionalFormatting sqref="AL256">
    <cfRule type="expression" priority="40" stopIfTrue="1">
      <formula>"esterreur(reference)"</formula>
    </cfRule>
  </conditionalFormatting>
  <conditionalFormatting sqref="AL9:AM9 AL11:AM17 AL19:AM27">
    <cfRule type="expression" priority="5" stopIfTrue="1">
      <formula>"esterreur(reference)"</formula>
    </cfRule>
  </conditionalFormatting>
  <conditionalFormatting sqref="AM253:AN257">
    <cfRule type="expression" priority="31" stopIfTrue="1">
      <formula>"esterreur(reference)"</formula>
    </cfRule>
  </conditionalFormatting>
  <conditionalFormatting sqref="AN398">
    <cfRule type="expression" priority="34" stopIfTrue="1">
      <formula>"esterreur(reference)"</formula>
    </cfRule>
  </conditionalFormatting>
  <conditionalFormatting sqref="AO9 AO11:AO17 AO19:AO27">
    <cfRule type="expression" priority="4" stopIfTrue="1">
      <formula>"esterreur(reference)"</formula>
    </cfRule>
  </conditionalFormatting>
  <conditionalFormatting sqref="AO253:AO254">
    <cfRule type="expression" priority="32" stopIfTrue="1">
      <formula>"esterreur(reference)"</formula>
    </cfRule>
  </conditionalFormatting>
  <conditionalFormatting sqref="AO256">
    <cfRule type="expression" priority="30" stopIfTrue="1">
      <formula>"esterreur(reference)"</formula>
    </cfRule>
  </conditionalFormatting>
  <printOptions horizontalCentered="1"/>
  <pageMargins left="0" right="0" top="0" bottom="0" header="0" footer="0"/>
  <pageSetup paperSize="5" orientation="landscape" r:id="rId1"/>
  <rowBreaks count="6" manualBreakCount="6">
    <brk id="402" man="1"/>
    <brk id="356" man="1"/>
    <brk id="292" man="1"/>
    <brk id="168" man="1"/>
    <brk id="88" man="1"/>
    <brk id="236" man="1"/>
  </rowBreaks>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8933B5-D005-40E5-92F8-0EE03050FDEC}">
  <dimension ref="A1:BI701"/>
  <sheetViews>
    <sheetView topLeftCell="A470" zoomScale="80" zoomScaleNormal="80" workbookViewId="0">
      <selection activeCell="C509" sqref="C509"/>
    </sheetView>
  </sheetViews>
  <sheetFormatPr baseColWidth="10" defaultColWidth="12.625" defaultRowHeight="15" customHeight="1"/>
  <cols>
    <col min="1" max="1" width="56.25" customWidth="1"/>
    <col min="2" max="2" width="34.625" customWidth="1"/>
    <col min="3" max="3" width="16.75" customWidth="1"/>
    <col min="4" max="4" width="14.5" customWidth="1"/>
    <col min="5" max="5" width="17.375" customWidth="1"/>
    <col min="6" max="6" width="16.75" customWidth="1"/>
    <col min="7" max="7" width="14.5" customWidth="1"/>
    <col min="8" max="8" width="15.875" customWidth="1"/>
    <col min="9" max="9" width="16.75" customWidth="1"/>
    <col min="10" max="10" width="14.5" customWidth="1"/>
    <col min="11" max="11" width="15.875" customWidth="1"/>
    <col min="12" max="12" width="16.75" customWidth="1"/>
    <col min="13" max="13" width="14.5" customWidth="1"/>
    <col min="14" max="14" width="15.875" customWidth="1"/>
    <col min="15" max="15" width="16.75" customWidth="1"/>
    <col min="16" max="16" width="14.5" customWidth="1"/>
    <col min="17" max="17" width="15.875" customWidth="1"/>
    <col min="18" max="18" width="16.75" customWidth="1"/>
    <col min="19" max="19" width="14.5" customWidth="1"/>
    <col min="20" max="20" width="15.875" customWidth="1"/>
    <col min="21" max="21" width="16.75" customWidth="1"/>
    <col min="22" max="22" width="14.5" customWidth="1"/>
    <col min="23" max="23" width="15.875" customWidth="1"/>
    <col min="24" max="24" width="16.75" customWidth="1"/>
    <col min="25" max="25" width="14.5" customWidth="1"/>
    <col min="26" max="26" width="15.875" customWidth="1"/>
    <col min="27" max="27" width="16.75" customWidth="1"/>
    <col min="28" max="28" width="14.5" customWidth="1"/>
    <col min="29" max="29" width="15.875" customWidth="1"/>
    <col min="30" max="30" width="16.75" customWidth="1"/>
    <col min="31" max="31" width="14.5" customWidth="1"/>
    <col min="32" max="32" width="15.875" customWidth="1"/>
    <col min="33" max="33" width="16.75" customWidth="1"/>
    <col min="34" max="34" width="14.5" customWidth="1"/>
    <col min="35" max="35" width="15.875" customWidth="1"/>
    <col min="36" max="36" width="16.75" customWidth="1"/>
    <col min="37" max="37" width="14.5" customWidth="1"/>
    <col min="38" max="38" width="15.875" customWidth="1"/>
    <col min="39" max="39" width="16.75" customWidth="1"/>
    <col min="40" max="40" width="14.5" customWidth="1"/>
    <col min="41" max="41" width="15.875" customWidth="1"/>
    <col min="42" max="61" width="11" customWidth="1"/>
  </cols>
  <sheetData>
    <row r="1" spans="1:61" ht="41.25" customHeight="1">
      <c r="A1" s="33"/>
      <c r="B1" s="788" t="str">
        <f>"Réel 2023 Mensuel Révisé"&amp;" "&amp;Parametres!$B$1</f>
        <v>Réel 2023 Mensuel Révisé Hyundai</v>
      </c>
      <c r="C1" s="789"/>
      <c r="D1" s="789"/>
      <c r="E1" s="789"/>
      <c r="F1" s="789"/>
      <c r="G1" s="789"/>
      <c r="H1" s="789"/>
      <c r="I1" s="789"/>
      <c r="J1" s="789"/>
      <c r="K1" s="789"/>
      <c r="L1" s="789"/>
      <c r="M1" s="789"/>
      <c r="N1" s="789"/>
      <c r="O1" s="789"/>
      <c r="P1" s="789"/>
      <c r="Q1" s="789"/>
      <c r="R1" s="789"/>
      <c r="S1" s="789"/>
      <c r="T1" s="789"/>
      <c r="U1" s="789"/>
      <c r="V1" s="789"/>
      <c r="W1" s="789"/>
      <c r="X1" s="789"/>
      <c r="Y1" s="789"/>
      <c r="Z1" s="789"/>
      <c r="AA1" s="789"/>
      <c r="AB1" s="789"/>
      <c r="AC1" s="789"/>
      <c r="AD1" s="789"/>
      <c r="AE1" s="789"/>
      <c r="AF1" s="789"/>
      <c r="AG1" s="789"/>
      <c r="AH1" s="789"/>
      <c r="AI1" s="789"/>
      <c r="AJ1" s="789"/>
      <c r="AK1" s="789"/>
      <c r="AL1" s="789"/>
      <c r="AM1" s="789"/>
      <c r="AN1" s="789"/>
      <c r="AO1" s="789"/>
      <c r="AP1" s="3"/>
      <c r="AQ1" s="3"/>
      <c r="AR1" s="3"/>
      <c r="AS1" s="3"/>
      <c r="AT1" s="3"/>
      <c r="AU1" s="3"/>
      <c r="AV1" s="3"/>
      <c r="AW1" s="3"/>
      <c r="AX1" s="3"/>
      <c r="AY1" s="3"/>
      <c r="AZ1" s="3"/>
      <c r="BA1" s="3"/>
      <c r="BB1" s="3"/>
      <c r="BC1" s="3"/>
      <c r="BD1" s="3"/>
      <c r="BE1" s="3"/>
      <c r="BF1" s="3"/>
      <c r="BG1" s="3"/>
      <c r="BH1" s="3"/>
      <c r="BI1" s="3"/>
    </row>
    <row r="2" spans="1:61" ht="41.25" customHeight="1">
      <c r="A2" s="33"/>
      <c r="B2" s="34" t="s">
        <v>2</v>
      </c>
      <c r="C2" s="35"/>
      <c r="D2" s="35"/>
      <c r="E2" s="35"/>
      <c r="F2" s="35" t="str">
        <f>+IF(Parametres!$B$3=F$6,"X","")</f>
        <v/>
      </c>
      <c r="G2" s="35" t="str">
        <f>+IF(Parametres!$B$3=F$6,"O","")</f>
        <v/>
      </c>
      <c r="H2" s="35" t="str">
        <f>+IF(Parametres!$B$3=F$6,"U","")</f>
        <v/>
      </c>
      <c r="I2" s="35" t="str">
        <f>+IF(Parametres!$B$3=I$6,"X","")</f>
        <v>X</v>
      </c>
      <c r="J2" s="35" t="str">
        <f>+IF(Parametres!$B$3=I$6,"O","")</f>
        <v>O</v>
      </c>
      <c r="K2" s="35" t="str">
        <f>+IF(Parametres!$B$3=I$6,"U","")</f>
        <v>U</v>
      </c>
      <c r="L2" s="35" t="str">
        <f>+IF(Parametres!$B$3=L$6,"X","")</f>
        <v/>
      </c>
      <c r="M2" s="35" t="str">
        <f>+IF(Parametres!$B$3=L$6,"O","")</f>
        <v/>
      </c>
      <c r="N2" s="35" t="str">
        <f>+IF(Parametres!$B$3=L$6,"U","")</f>
        <v/>
      </c>
      <c r="O2" s="35" t="str">
        <f>+IF(Parametres!$B$3=O$6,"X","")</f>
        <v/>
      </c>
      <c r="P2" s="35" t="str">
        <f>+IF(Parametres!$B$3=O$6,"O","")</f>
        <v/>
      </c>
      <c r="Q2" s="35" t="str">
        <f>+IF(Parametres!$B$3=O$6,"U","")</f>
        <v/>
      </c>
      <c r="R2" s="35" t="str">
        <f>+IF(Parametres!$B$3=R$6,"X","")</f>
        <v/>
      </c>
      <c r="S2" s="35" t="str">
        <f>+IF(Parametres!$B$3=R$6,"O","")</f>
        <v/>
      </c>
      <c r="T2" s="35" t="str">
        <f>+IF(Parametres!$B$3=R$6,"U","")</f>
        <v/>
      </c>
      <c r="U2" s="35" t="str">
        <f>+IF(Parametres!$B$3=U$6,"X","")</f>
        <v/>
      </c>
      <c r="V2" s="35" t="str">
        <f>+IF(Parametres!$B$3=U$6,"O","")</f>
        <v/>
      </c>
      <c r="W2" s="35" t="str">
        <f>+IF(Parametres!$B$3=U$6,"U","")</f>
        <v/>
      </c>
      <c r="X2" s="35" t="str">
        <f>+IF(Parametres!$B$3=X$6,"X","")</f>
        <v/>
      </c>
      <c r="Y2" s="35" t="str">
        <f>+IF(Parametres!$B$3=X$6,"O","")</f>
        <v/>
      </c>
      <c r="Z2" s="35" t="str">
        <f>+IF(Parametres!$B$3=X$6,"U","")</f>
        <v/>
      </c>
      <c r="AA2" s="35" t="str">
        <f>+IF(Parametres!$B$3=AA$6,"X","")</f>
        <v/>
      </c>
      <c r="AB2" s="35" t="str">
        <f>+IF(Parametres!$B$3=AA$6,"O","")</f>
        <v/>
      </c>
      <c r="AC2" s="35" t="str">
        <f>+IF(Parametres!$B$3=AA$6,"U","")</f>
        <v/>
      </c>
      <c r="AD2" s="35" t="str">
        <f>+IF(Parametres!$B$3=AD$6,"X","")</f>
        <v/>
      </c>
      <c r="AE2" s="35" t="str">
        <f>+IF(Parametres!$B$3=AD$6,"O","")</f>
        <v/>
      </c>
      <c r="AF2" s="35" t="str">
        <f>+IF(Parametres!$B$3=AD$6,"U","")</f>
        <v/>
      </c>
      <c r="AG2" s="35" t="str">
        <f>+IF(Parametres!$B$3=AG$6,"X","")</f>
        <v/>
      </c>
      <c r="AH2" s="35" t="str">
        <f>+IF(Parametres!$B$3=AG$6,"O","")</f>
        <v/>
      </c>
      <c r="AI2" s="35" t="str">
        <f>+IF(Parametres!$B$3=AG$6,"U","")</f>
        <v/>
      </c>
      <c r="AJ2" s="35" t="str">
        <f>+IF(Parametres!$B$3=AJ$6,"X","")</f>
        <v/>
      </c>
      <c r="AK2" s="35" t="str">
        <f>+IF(Parametres!$B$3=AJ$6,"O","")</f>
        <v/>
      </c>
      <c r="AL2" s="35" t="str">
        <f>+IF(Parametres!$B$3=AJ$6,"U","")</f>
        <v/>
      </c>
      <c r="AM2" s="35" t="str">
        <f>+IF(Parametres!$B$3=AM$6,"X","")</f>
        <v/>
      </c>
      <c r="AN2" s="35" t="str">
        <f>+IF(Parametres!$B$3=AM$6,"O","")</f>
        <v/>
      </c>
      <c r="AO2" s="35" t="str">
        <f>+IF(Parametres!$B$3=AM$6,"U","")</f>
        <v/>
      </c>
      <c r="AP2" s="3"/>
      <c r="AQ2" s="3"/>
      <c r="AR2" s="3"/>
      <c r="AS2" s="3"/>
      <c r="AT2" s="3"/>
      <c r="AU2" s="3"/>
      <c r="AV2" s="3"/>
      <c r="AW2" s="3"/>
      <c r="AX2" s="3"/>
      <c r="AY2" s="3"/>
      <c r="AZ2" s="3"/>
      <c r="BA2" s="3"/>
      <c r="BB2" s="3"/>
      <c r="BC2" s="3"/>
      <c r="BD2" s="3"/>
      <c r="BE2" s="3"/>
      <c r="BF2" s="3"/>
      <c r="BG2" s="3"/>
      <c r="BH2" s="3"/>
      <c r="BI2" s="3"/>
    </row>
    <row r="3" spans="1:61" ht="45" customHeight="1">
      <c r="A3" s="33"/>
      <c r="B3" s="34" t="s">
        <v>3</v>
      </c>
      <c r="C3" s="9"/>
      <c r="D3" s="9"/>
      <c r="E3" s="9"/>
      <c r="F3" s="9" t="str">
        <f>+IF(VLOOKUP(F$6,Parametres!$K$3:$N$14,4,0)="X","X","")</f>
        <v>X</v>
      </c>
      <c r="G3" s="9" t="str">
        <f>+IF(VLOOKUP(F$6,Parametres!$K$3:$N$14,4,0)="X","O","")</f>
        <v>O</v>
      </c>
      <c r="H3" s="9" t="str">
        <f>+IF(VLOOKUP(F$6,Parametres!$K$3:$N$14,4,0)="X","U","")</f>
        <v>U</v>
      </c>
      <c r="I3" s="9" t="str">
        <f>+IF(VLOOKUP(I$6,Parametres!$K$3:$N$14,4,0)="X","X","")</f>
        <v>X</v>
      </c>
      <c r="J3" s="9" t="str">
        <f>+IF(VLOOKUP(I$6,Parametres!$K$3:$N$14,4,0)="X","O","")</f>
        <v>O</v>
      </c>
      <c r="K3" s="9" t="str">
        <f>+IF(VLOOKUP(I$6,Parametres!$K$3:$N$14,4,0)="X","U","")</f>
        <v>U</v>
      </c>
      <c r="L3" s="9" t="str">
        <f>+IF(VLOOKUP(L$6,Parametres!$K$3:$N$14,4,0)="X","X","")</f>
        <v/>
      </c>
      <c r="M3" s="9" t="str">
        <f>+IF(VLOOKUP(L$6,Parametres!$K$3:$N$14,4,0)="X","O","")</f>
        <v/>
      </c>
      <c r="N3" s="9" t="str">
        <f>+IF(VLOOKUP(L$6,Parametres!$K$3:$N$14,4,0)="X","U","")</f>
        <v/>
      </c>
      <c r="O3" s="9" t="str">
        <f>+IF(VLOOKUP(O$6,Parametres!$K$3:$N$14,4,0)="X","X","")</f>
        <v/>
      </c>
      <c r="P3" s="9" t="str">
        <f>+IF(VLOOKUP(O$6,Parametres!$K$3:$N$14,4,0)="X","O","")</f>
        <v/>
      </c>
      <c r="Q3" s="9" t="str">
        <f>+IF(VLOOKUP(O$6,Parametres!$K$3:$N$14,4,0)="X","U","")</f>
        <v/>
      </c>
      <c r="R3" s="9" t="str">
        <f>+IF(VLOOKUP(R$6,Parametres!$K$3:$N$14,4,0)="X","X","")</f>
        <v/>
      </c>
      <c r="S3" s="9" t="str">
        <f>+IF(VLOOKUP(R$6,Parametres!$K$3:$N$14,4,0)="X","O","")</f>
        <v/>
      </c>
      <c r="T3" s="9" t="str">
        <f>+IF(VLOOKUP(R$6,Parametres!$K$3:$N$14,4,0)="X","U","")</f>
        <v/>
      </c>
      <c r="U3" s="9" t="str">
        <f>+IF(VLOOKUP(U$6,Parametres!$K$3:$N$14,4,0)="X","X","")</f>
        <v/>
      </c>
      <c r="V3" s="9" t="str">
        <f>+IF(VLOOKUP(U$6,Parametres!$K$3:$N$14,4,0)="X","O","")</f>
        <v/>
      </c>
      <c r="W3" s="9" t="str">
        <f>+IF(VLOOKUP(U$6,Parametres!$K$3:$N$14,4,0)="X","U","")</f>
        <v/>
      </c>
      <c r="X3" s="9" t="str">
        <f>+IF(VLOOKUP(X$6,Parametres!$K$3:$N$14,4,0)="X","X","")</f>
        <v/>
      </c>
      <c r="Y3" s="9" t="str">
        <f>+IF(VLOOKUP(X$6,Parametres!$K$3:$N$14,4,0)="X","O","")</f>
        <v/>
      </c>
      <c r="Z3" s="9" t="str">
        <f>+IF(VLOOKUP(X$6,Parametres!$K$3:$N$14,4,0)="X","U","")</f>
        <v/>
      </c>
      <c r="AA3" s="9" t="str">
        <f>+IF(VLOOKUP(AA$6,Parametres!$K$3:$N$14,4,0)="X","X","")</f>
        <v/>
      </c>
      <c r="AB3" s="9" t="str">
        <f>+IF(VLOOKUP(AA$6,Parametres!$K$3:$N$14,4,0)="X","O","")</f>
        <v/>
      </c>
      <c r="AC3" s="9" t="str">
        <f>+IF(VLOOKUP(AA$6,Parametres!$K$3:$N$14,4,0)="X","U","")</f>
        <v/>
      </c>
      <c r="AD3" s="9" t="str">
        <f>+IF(VLOOKUP(AD$6,Parametres!$K$3:$N$14,4,0)="X","X","")</f>
        <v/>
      </c>
      <c r="AE3" s="9" t="str">
        <f>+IF(VLOOKUP(AD$6,Parametres!$K$3:$N$14,4,0)="X","O","")</f>
        <v/>
      </c>
      <c r="AF3" s="9" t="str">
        <f>+IF(VLOOKUP(AD$6,Parametres!$K$3:$N$14,4,0)="X","U","")</f>
        <v/>
      </c>
      <c r="AG3" s="9" t="str">
        <f>+IF(VLOOKUP(AG$6,Parametres!$K$3:$N$14,4,0)="X","X","")</f>
        <v/>
      </c>
      <c r="AH3" s="9" t="str">
        <f>+IF(VLOOKUP(AG$6,Parametres!$K$3:$N$14,4,0)="X","O","")</f>
        <v/>
      </c>
      <c r="AI3" s="9" t="str">
        <f>+IF(VLOOKUP(AG$6,Parametres!$K$3:$N$14,4,0)="X","U","")</f>
        <v/>
      </c>
      <c r="AJ3" s="9" t="str">
        <f>+IF(VLOOKUP(AJ$6,Parametres!$K$3:$N$14,4,0)="X","X","")</f>
        <v/>
      </c>
      <c r="AK3" s="9" t="str">
        <f>+IF(VLOOKUP(AJ$6,Parametres!$K$3:$N$14,4,0)="X","O","")</f>
        <v/>
      </c>
      <c r="AL3" s="9" t="str">
        <f>+IF(VLOOKUP(AJ$6,Parametres!$K$3:$N$14,4,0)="X","U","")</f>
        <v/>
      </c>
      <c r="AM3" s="9" t="str">
        <f>+IF(VLOOKUP(AM$6,Parametres!$K$3:$N$14,4,0)="X","X","")</f>
        <v/>
      </c>
      <c r="AN3" s="9" t="str">
        <f>+IF(VLOOKUP(AM$6,Parametres!$K$3:$N$14,4,0)="X","O","")</f>
        <v/>
      </c>
      <c r="AO3" s="9" t="str">
        <f>+IF(VLOOKUP(AM$6,Parametres!$K$3:$N$14,4,0)="X","U","")</f>
        <v/>
      </c>
      <c r="AP3" s="3"/>
      <c r="AQ3" s="3"/>
      <c r="AR3" s="3"/>
      <c r="AS3" s="3"/>
      <c r="AT3" s="3"/>
      <c r="AU3" s="3"/>
      <c r="AV3" s="3"/>
      <c r="AW3" s="3"/>
      <c r="AX3" s="3"/>
      <c r="AY3" s="3"/>
      <c r="AZ3" s="3"/>
      <c r="BA3" s="3"/>
      <c r="BB3" s="3"/>
      <c r="BC3" s="3"/>
      <c r="BD3" s="3"/>
      <c r="BE3" s="3"/>
      <c r="BF3" s="3"/>
      <c r="BG3" s="3"/>
      <c r="BH3" s="3"/>
      <c r="BI3" s="3"/>
    </row>
    <row r="4" spans="1:61" ht="35.25">
      <c r="A4" s="9"/>
      <c r="B4" s="9" t="s">
        <v>1110</v>
      </c>
      <c r="C4" s="9" t="s">
        <v>88</v>
      </c>
      <c r="AP4" s="36"/>
      <c r="AQ4" s="36"/>
      <c r="AR4" s="36"/>
      <c r="AS4" s="36"/>
      <c r="AT4" s="36"/>
      <c r="AU4" s="36"/>
      <c r="AV4" s="36"/>
      <c r="AW4" s="36"/>
      <c r="AX4" s="36"/>
      <c r="AY4" s="36"/>
      <c r="AZ4" s="36"/>
      <c r="BA4" s="36"/>
      <c r="BB4" s="36"/>
      <c r="BC4" s="36"/>
      <c r="BD4" s="36"/>
      <c r="BE4" s="36"/>
      <c r="BF4" s="36"/>
      <c r="BG4" s="36"/>
      <c r="BH4" s="36"/>
      <c r="BI4" s="36"/>
    </row>
    <row r="5" spans="1:61" ht="15" customHeight="1" thickBot="1">
      <c r="A5" s="33"/>
      <c r="B5" s="37"/>
      <c r="C5" s="38"/>
      <c r="D5" s="38"/>
      <c r="E5" s="38"/>
      <c r="F5" s="38"/>
      <c r="G5" s="38"/>
      <c r="H5" s="38"/>
      <c r="I5" s="38"/>
      <c r="J5" s="38"/>
      <c r="K5" s="38"/>
      <c r="L5" s="38"/>
      <c r="M5" s="38"/>
      <c r="N5" s="38"/>
      <c r="O5" s="38"/>
      <c r="P5" s="38"/>
      <c r="Q5" s="38"/>
      <c r="R5" s="38"/>
      <c r="S5" s="38"/>
      <c r="T5" s="38"/>
      <c r="U5" s="38"/>
      <c r="V5" s="38"/>
      <c r="W5" s="38"/>
      <c r="X5" s="38"/>
      <c r="Y5" s="38"/>
      <c r="Z5" s="38"/>
      <c r="AA5" s="38"/>
      <c r="AB5" s="38"/>
      <c r="AC5" s="38"/>
      <c r="AD5" s="38"/>
      <c r="AE5" s="38"/>
      <c r="AF5" s="38"/>
      <c r="AG5" s="38"/>
      <c r="AH5" s="38"/>
      <c r="AI5" s="38"/>
      <c r="AJ5" s="38"/>
      <c r="AK5" s="38"/>
      <c r="AL5" s="38"/>
      <c r="AM5" s="38"/>
      <c r="AN5" s="38"/>
      <c r="AO5" s="38"/>
      <c r="AP5" s="38"/>
      <c r="AQ5" s="38"/>
      <c r="AR5" s="38"/>
      <c r="AS5" s="38"/>
      <c r="AT5" s="38"/>
      <c r="AU5" s="38"/>
      <c r="AV5" s="38"/>
      <c r="AW5" s="38"/>
      <c r="AX5" s="38"/>
      <c r="AY5" s="38"/>
      <c r="AZ5" s="38"/>
      <c r="BA5" s="38"/>
      <c r="BB5" s="38"/>
      <c r="BC5" s="38"/>
      <c r="BD5" s="38"/>
      <c r="BE5" s="38"/>
      <c r="BF5" s="38"/>
      <c r="BG5" s="38"/>
      <c r="BH5" s="38"/>
      <c r="BI5" s="38"/>
    </row>
    <row r="6" spans="1:61" ht="21" thickTop="1">
      <c r="A6" s="39"/>
      <c r="B6" s="40" t="s">
        <v>2</v>
      </c>
      <c r="C6" s="785">
        <v>2024</v>
      </c>
      <c r="D6" s="786"/>
      <c r="E6" s="787"/>
      <c r="F6" s="603" t="s">
        <v>6</v>
      </c>
      <c r="G6" s="604"/>
      <c r="H6" s="605"/>
      <c r="I6" s="603" t="s">
        <v>8</v>
      </c>
      <c r="J6" s="604"/>
      <c r="K6" s="605"/>
      <c r="L6" s="603" t="s">
        <v>9</v>
      </c>
      <c r="M6" s="604"/>
      <c r="N6" s="605"/>
      <c r="O6" s="603" t="s">
        <v>10</v>
      </c>
      <c r="P6" s="604"/>
      <c r="Q6" s="605"/>
      <c r="R6" s="603" t="s">
        <v>11</v>
      </c>
      <c r="S6" s="604"/>
      <c r="T6" s="605"/>
      <c r="U6" s="603" t="s">
        <v>12</v>
      </c>
      <c r="V6" s="604"/>
      <c r="W6" s="605"/>
      <c r="X6" s="603" t="s">
        <v>14</v>
      </c>
      <c r="Y6" s="604"/>
      <c r="Z6" s="605"/>
      <c r="AA6" s="603" t="s">
        <v>15</v>
      </c>
      <c r="AB6" s="604"/>
      <c r="AC6" s="605"/>
      <c r="AD6" s="603" t="s">
        <v>17</v>
      </c>
      <c r="AE6" s="604"/>
      <c r="AF6" s="605"/>
      <c r="AG6" s="603" t="s">
        <v>18</v>
      </c>
      <c r="AH6" s="604"/>
      <c r="AI6" s="605"/>
      <c r="AJ6" s="603" t="s">
        <v>19</v>
      </c>
      <c r="AK6" s="604"/>
      <c r="AL6" s="605"/>
      <c r="AM6" s="603" t="s">
        <v>5</v>
      </c>
      <c r="AN6" s="604"/>
      <c r="AO6" s="605"/>
      <c r="AP6" s="41"/>
      <c r="AQ6" s="41"/>
      <c r="AR6" s="41"/>
      <c r="AS6" s="41"/>
      <c r="AT6" s="41"/>
      <c r="AU6" s="41"/>
      <c r="AV6" s="41"/>
      <c r="AW6" s="41"/>
      <c r="AX6" s="41"/>
      <c r="AY6" s="41"/>
      <c r="AZ6" s="41"/>
      <c r="BA6" s="41"/>
      <c r="BB6" s="41"/>
      <c r="BC6" s="41"/>
      <c r="BD6" s="41"/>
      <c r="BE6" s="41"/>
      <c r="BF6" s="41"/>
      <c r="BG6" s="41"/>
      <c r="BH6" s="41"/>
      <c r="BI6" s="41"/>
    </row>
    <row r="7" spans="1:61" ht="20.25">
      <c r="A7" s="39"/>
      <c r="B7" s="42"/>
      <c r="C7" s="606" t="s">
        <v>89</v>
      </c>
      <c r="D7" s="607" t="s">
        <v>90</v>
      </c>
      <c r="E7" s="608" t="s">
        <v>91</v>
      </c>
      <c r="F7" s="606" t="s">
        <v>89</v>
      </c>
      <c r="G7" s="607" t="s">
        <v>90</v>
      </c>
      <c r="H7" s="608" t="s">
        <v>91</v>
      </c>
      <c r="I7" s="606" t="s">
        <v>89</v>
      </c>
      <c r="J7" s="607" t="s">
        <v>90</v>
      </c>
      <c r="K7" s="608" t="s">
        <v>91</v>
      </c>
      <c r="L7" s="606" t="s">
        <v>89</v>
      </c>
      <c r="M7" s="607" t="s">
        <v>90</v>
      </c>
      <c r="N7" s="608" t="s">
        <v>91</v>
      </c>
      <c r="O7" s="606" t="s">
        <v>89</v>
      </c>
      <c r="P7" s="607" t="s">
        <v>90</v>
      </c>
      <c r="Q7" s="608" t="s">
        <v>91</v>
      </c>
      <c r="R7" s="606" t="s">
        <v>89</v>
      </c>
      <c r="S7" s="607" t="s">
        <v>90</v>
      </c>
      <c r="T7" s="608" t="s">
        <v>91</v>
      </c>
      <c r="U7" s="606" t="s">
        <v>89</v>
      </c>
      <c r="V7" s="607" t="s">
        <v>90</v>
      </c>
      <c r="W7" s="608" t="s">
        <v>91</v>
      </c>
      <c r="X7" s="606" t="s">
        <v>89</v>
      </c>
      <c r="Y7" s="607" t="s">
        <v>90</v>
      </c>
      <c r="Z7" s="608" t="s">
        <v>91</v>
      </c>
      <c r="AA7" s="606" t="s">
        <v>89</v>
      </c>
      <c r="AB7" s="607" t="s">
        <v>90</v>
      </c>
      <c r="AC7" s="608" t="s">
        <v>91</v>
      </c>
      <c r="AD7" s="606" t="s">
        <v>89</v>
      </c>
      <c r="AE7" s="607" t="s">
        <v>90</v>
      </c>
      <c r="AF7" s="608" t="s">
        <v>91</v>
      </c>
      <c r="AG7" s="606" t="s">
        <v>89</v>
      </c>
      <c r="AH7" s="607" t="s">
        <v>90</v>
      </c>
      <c r="AI7" s="608" t="s">
        <v>91</v>
      </c>
      <c r="AJ7" s="606" t="s">
        <v>89</v>
      </c>
      <c r="AK7" s="607" t="s">
        <v>90</v>
      </c>
      <c r="AL7" s="608" t="s">
        <v>91</v>
      </c>
      <c r="AM7" s="606" t="s">
        <v>89</v>
      </c>
      <c r="AN7" s="607" t="s">
        <v>90</v>
      </c>
      <c r="AO7" s="608" t="s">
        <v>91</v>
      </c>
      <c r="AP7" s="41"/>
      <c r="AQ7" s="41"/>
      <c r="AR7" s="41"/>
      <c r="AS7" s="41"/>
      <c r="AT7" s="41"/>
      <c r="AU7" s="41"/>
      <c r="AV7" s="41"/>
      <c r="AW7" s="41"/>
      <c r="AX7" s="41"/>
      <c r="AY7" s="41"/>
      <c r="AZ7" s="41"/>
      <c r="BA7" s="41"/>
      <c r="BB7" s="41"/>
      <c r="BC7" s="41"/>
      <c r="BD7" s="41"/>
      <c r="BE7" s="41"/>
      <c r="BF7" s="41"/>
      <c r="BG7" s="41"/>
      <c r="BH7" s="41"/>
      <c r="BI7" s="41"/>
    </row>
    <row r="8" spans="1:61" ht="20.25">
      <c r="A8" s="39" t="str">
        <f t="shared" ref="A8:A88" si="0">+$C$4&amp;B8</f>
        <v>Véhicules neufsVentes nettes</v>
      </c>
      <c r="B8" s="43" t="s">
        <v>92</v>
      </c>
      <c r="C8" s="609"/>
      <c r="D8" s="610"/>
      <c r="E8" s="612"/>
      <c r="F8" s="609"/>
      <c r="G8" s="610"/>
      <c r="H8" s="612"/>
      <c r="I8" s="609"/>
      <c r="J8" s="610"/>
      <c r="K8" s="612"/>
      <c r="L8" s="609"/>
      <c r="M8" s="610"/>
      <c r="N8" s="612"/>
      <c r="O8" s="609"/>
      <c r="P8" s="610"/>
      <c r="Q8" s="612"/>
      <c r="R8" s="609"/>
      <c r="S8" s="610"/>
      <c r="T8" s="612"/>
      <c r="U8" s="609"/>
      <c r="V8" s="610"/>
      <c r="W8" s="612"/>
      <c r="X8" s="609"/>
      <c r="Y8" s="610"/>
      <c r="Z8" s="612"/>
      <c r="AA8" s="609"/>
      <c r="AB8" s="610"/>
      <c r="AC8" s="612"/>
      <c r="AD8" s="609"/>
      <c r="AE8" s="610"/>
      <c r="AF8" s="612"/>
      <c r="AG8" s="609"/>
      <c r="AH8" s="610"/>
      <c r="AI8" s="612"/>
      <c r="AJ8" s="609"/>
      <c r="AK8" s="610"/>
      <c r="AL8" s="612"/>
      <c r="AM8" s="609"/>
      <c r="AN8" s="610"/>
      <c r="AO8" s="612"/>
      <c r="AP8" s="41"/>
      <c r="AQ8" s="41"/>
      <c r="AR8" s="41"/>
      <c r="AS8" s="41"/>
      <c r="AT8" s="41"/>
      <c r="AU8" s="41"/>
      <c r="AV8" s="41"/>
      <c r="AW8" s="41"/>
      <c r="AX8" s="41"/>
      <c r="AY8" s="41"/>
      <c r="AZ8" s="41"/>
      <c r="BA8" s="41"/>
      <c r="BB8" s="41"/>
      <c r="BC8" s="41"/>
      <c r="BD8" s="41"/>
      <c r="BE8" s="41"/>
      <c r="BF8" s="41"/>
      <c r="BG8" s="41"/>
      <c r="BH8" s="41"/>
      <c r="BI8" s="41"/>
    </row>
    <row r="9" spans="1:61" ht="20.25">
      <c r="A9" s="39" t="str">
        <f t="shared" si="0"/>
        <v>Véhicules neufsAutos détail</v>
      </c>
      <c r="B9" s="44" t="s">
        <v>93</v>
      </c>
      <c r="C9" s="616"/>
      <c r="D9" s="614"/>
      <c r="E9" s="617"/>
      <c r="F9" s="616"/>
      <c r="G9" s="614"/>
      <c r="H9" s="617"/>
      <c r="I9" s="616"/>
      <c r="J9" s="614"/>
      <c r="K9" s="617"/>
      <c r="L9" s="616"/>
      <c r="M9" s="614"/>
      <c r="N9" s="617"/>
      <c r="O9" s="616"/>
      <c r="P9" s="614"/>
      <c r="Q9" s="617"/>
      <c r="R9" s="616"/>
      <c r="S9" s="614"/>
      <c r="T9" s="617"/>
      <c r="U9" s="616"/>
      <c r="V9" s="614"/>
      <c r="W9" s="617"/>
      <c r="X9" s="616"/>
      <c r="Y9" s="614"/>
      <c r="Z9" s="617"/>
      <c r="AA9" s="616"/>
      <c r="AB9" s="614"/>
      <c r="AC9" s="617"/>
      <c r="AD9" s="616"/>
      <c r="AE9" s="614"/>
      <c r="AF9" s="617"/>
      <c r="AG9" s="616"/>
      <c r="AH9" s="614"/>
      <c r="AI9" s="617"/>
      <c r="AJ9" s="616"/>
      <c r="AK9" s="614"/>
      <c r="AL9" s="617"/>
      <c r="AM9" s="616"/>
      <c r="AN9" s="614"/>
      <c r="AO9" s="617"/>
      <c r="AP9" s="41"/>
      <c r="AQ9" s="41"/>
      <c r="AR9" s="41"/>
      <c r="AS9" s="41"/>
      <c r="AT9" s="41"/>
      <c r="AU9" s="41"/>
      <c r="AV9" s="41"/>
      <c r="AW9" s="41"/>
      <c r="AX9" s="41"/>
      <c r="AY9" s="41"/>
      <c r="AZ9" s="41"/>
      <c r="BA9" s="41"/>
      <c r="BB9" s="41"/>
      <c r="BC9" s="41"/>
      <c r="BD9" s="41"/>
      <c r="BE9" s="41"/>
      <c r="BF9" s="41"/>
      <c r="BG9" s="41"/>
      <c r="BH9" s="41"/>
      <c r="BI9" s="41"/>
    </row>
    <row r="10" spans="1:61" ht="20.25">
      <c r="A10" s="39" t="str">
        <f t="shared" si="0"/>
        <v>Véhicules neufsCamions détail</v>
      </c>
      <c r="B10" s="44" t="s">
        <v>94</v>
      </c>
      <c r="C10" s="616"/>
      <c r="D10" s="614"/>
      <c r="E10" s="617"/>
      <c r="F10" s="616"/>
      <c r="G10" s="614"/>
      <c r="H10" s="617"/>
      <c r="I10" s="616"/>
      <c r="J10" s="614"/>
      <c r="K10" s="617"/>
      <c r="L10" s="616"/>
      <c r="M10" s="614"/>
      <c r="N10" s="617"/>
      <c r="O10" s="616"/>
      <c r="P10" s="614"/>
      <c r="Q10" s="617"/>
      <c r="R10" s="616"/>
      <c r="S10" s="614"/>
      <c r="T10" s="617"/>
      <c r="U10" s="616"/>
      <c r="V10" s="614"/>
      <c r="W10" s="617"/>
      <c r="X10" s="616"/>
      <c r="Y10" s="614"/>
      <c r="Z10" s="617"/>
      <c r="AA10" s="616"/>
      <c r="AB10" s="614"/>
      <c r="AC10" s="617"/>
      <c r="AD10" s="616"/>
      <c r="AE10" s="614"/>
      <c r="AF10" s="617"/>
      <c r="AG10" s="616"/>
      <c r="AH10" s="614"/>
      <c r="AI10" s="617"/>
      <c r="AJ10" s="616"/>
      <c r="AK10" s="614"/>
      <c r="AL10" s="617"/>
      <c r="AM10" s="616"/>
      <c r="AN10" s="614"/>
      <c r="AO10" s="617"/>
      <c r="AP10" s="41"/>
      <c r="AQ10" s="41"/>
      <c r="AR10" s="41"/>
      <c r="AS10" s="41"/>
      <c r="AT10" s="41"/>
      <c r="AU10" s="41"/>
      <c r="AV10" s="41"/>
      <c r="AW10" s="41"/>
      <c r="AX10" s="41"/>
      <c r="AY10" s="41"/>
      <c r="AZ10" s="41"/>
      <c r="BA10" s="41"/>
      <c r="BB10" s="41"/>
      <c r="BC10" s="41"/>
      <c r="BD10" s="41"/>
      <c r="BE10" s="41"/>
      <c r="BF10" s="41"/>
      <c r="BG10" s="41"/>
      <c r="BH10" s="41"/>
      <c r="BI10" s="41"/>
    </row>
    <row r="11" spans="1:61" ht="20.25">
      <c r="A11" s="39" t="str">
        <f t="shared" si="0"/>
        <v>Véhicules neufsSprinter</v>
      </c>
      <c r="B11" s="44" t="s">
        <v>95</v>
      </c>
      <c r="C11" s="616"/>
      <c r="D11" s="614"/>
      <c r="E11" s="617"/>
      <c r="F11" s="616"/>
      <c r="G11" s="614"/>
      <c r="H11" s="617"/>
      <c r="I11" s="616"/>
      <c r="J11" s="614"/>
      <c r="K11" s="617"/>
      <c r="L11" s="616"/>
      <c r="M11" s="614"/>
      <c r="N11" s="617"/>
      <c r="O11" s="616"/>
      <c r="P11" s="614"/>
      <c r="Q11" s="617"/>
      <c r="R11" s="616"/>
      <c r="S11" s="614"/>
      <c r="T11" s="617"/>
      <c r="U11" s="616"/>
      <c r="V11" s="614"/>
      <c r="W11" s="617"/>
      <c r="X11" s="616"/>
      <c r="Y11" s="614"/>
      <c r="Z11" s="617"/>
      <c r="AA11" s="616"/>
      <c r="AB11" s="614"/>
      <c r="AC11" s="617"/>
      <c r="AD11" s="616"/>
      <c r="AE11" s="614"/>
      <c r="AF11" s="617"/>
      <c r="AG11" s="616"/>
      <c r="AH11" s="614"/>
      <c r="AI11" s="617"/>
      <c r="AJ11" s="616"/>
      <c r="AK11" s="614"/>
      <c r="AL11" s="617"/>
      <c r="AM11" s="616"/>
      <c r="AN11" s="614"/>
      <c r="AO11" s="617"/>
      <c r="AP11" s="41"/>
      <c r="AQ11" s="41"/>
      <c r="AR11" s="41"/>
      <c r="AS11" s="41"/>
      <c r="AT11" s="41"/>
      <c r="AU11" s="41"/>
      <c r="AV11" s="41"/>
      <c r="AW11" s="41"/>
      <c r="AX11" s="41"/>
      <c r="AY11" s="41"/>
      <c r="AZ11" s="41"/>
      <c r="BA11" s="41"/>
      <c r="BB11" s="41"/>
      <c r="BC11" s="41"/>
      <c r="BD11" s="41"/>
      <c r="BE11" s="41"/>
      <c r="BF11" s="41"/>
      <c r="BG11" s="41"/>
      <c r="BH11" s="41"/>
      <c r="BI11" s="41"/>
    </row>
    <row r="12" spans="1:61" ht="20.25">
      <c r="A12" s="39" t="str">
        <f t="shared" si="0"/>
        <v>Véhicules neufsMoto détail</v>
      </c>
      <c r="B12" s="44" t="s">
        <v>96</v>
      </c>
      <c r="C12" s="616"/>
      <c r="D12" s="614"/>
      <c r="E12" s="617"/>
      <c r="F12" s="616"/>
      <c r="G12" s="614"/>
      <c r="H12" s="617"/>
      <c r="I12" s="616"/>
      <c r="J12" s="614"/>
      <c r="K12" s="617"/>
      <c r="L12" s="616"/>
      <c r="M12" s="614"/>
      <c r="N12" s="617"/>
      <c r="O12" s="616"/>
      <c r="P12" s="614"/>
      <c r="Q12" s="617"/>
      <c r="R12" s="616"/>
      <c r="S12" s="614"/>
      <c r="T12" s="617"/>
      <c r="U12" s="616"/>
      <c r="V12" s="614"/>
      <c r="W12" s="617"/>
      <c r="X12" s="616"/>
      <c r="Y12" s="614"/>
      <c r="Z12" s="617"/>
      <c r="AA12" s="616"/>
      <c r="AB12" s="614"/>
      <c r="AC12" s="617"/>
      <c r="AD12" s="616"/>
      <c r="AE12" s="614"/>
      <c r="AF12" s="617"/>
      <c r="AG12" s="616"/>
      <c r="AH12" s="614"/>
      <c r="AI12" s="617"/>
      <c r="AJ12" s="616"/>
      <c r="AK12" s="614"/>
      <c r="AL12" s="617"/>
      <c r="AM12" s="616"/>
      <c r="AN12" s="614"/>
      <c r="AO12" s="617"/>
      <c r="AP12" s="41"/>
      <c r="AQ12" s="41"/>
      <c r="AR12" s="41"/>
      <c r="AS12" s="41"/>
      <c r="AT12" s="41"/>
      <c r="AU12" s="41"/>
      <c r="AV12" s="41"/>
      <c r="AW12" s="41"/>
      <c r="AX12" s="41"/>
      <c r="AY12" s="41"/>
      <c r="AZ12" s="41"/>
      <c r="BA12" s="41"/>
      <c r="BB12" s="41"/>
      <c r="BC12" s="41"/>
      <c r="BD12" s="41"/>
      <c r="BE12" s="41"/>
      <c r="BF12" s="41"/>
      <c r="BG12" s="41"/>
      <c r="BH12" s="41"/>
      <c r="BI12" s="41"/>
    </row>
    <row r="13" spans="1:61" ht="20.25">
      <c r="A13" s="39" t="str">
        <f t="shared" si="0"/>
        <v>Véhicules neufs[...]</v>
      </c>
      <c r="B13" s="44" t="s">
        <v>55</v>
      </c>
      <c r="C13" s="613"/>
      <c r="D13" s="614"/>
      <c r="E13" s="615"/>
      <c r="F13" s="613"/>
      <c r="G13" s="614"/>
      <c r="H13" s="615"/>
      <c r="I13" s="613"/>
      <c r="J13" s="614"/>
      <c r="K13" s="615"/>
      <c r="L13" s="613"/>
      <c r="M13" s="614"/>
      <c r="N13" s="615"/>
      <c r="O13" s="613"/>
      <c r="P13" s="614"/>
      <c r="Q13" s="615"/>
      <c r="R13" s="613"/>
      <c r="S13" s="614"/>
      <c r="T13" s="615"/>
      <c r="U13" s="613"/>
      <c r="V13" s="614"/>
      <c r="W13" s="615"/>
      <c r="X13" s="613"/>
      <c r="Y13" s="614"/>
      <c r="Z13" s="615"/>
      <c r="AA13" s="613"/>
      <c r="AB13" s="614"/>
      <c r="AC13" s="615"/>
      <c r="AD13" s="613"/>
      <c r="AE13" s="614"/>
      <c r="AF13" s="615"/>
      <c r="AG13" s="613"/>
      <c r="AH13" s="614"/>
      <c r="AI13" s="615"/>
      <c r="AJ13" s="613"/>
      <c r="AK13" s="614"/>
      <c r="AL13" s="615"/>
      <c r="AM13" s="613"/>
      <c r="AN13" s="614"/>
      <c r="AO13" s="615"/>
      <c r="AP13" s="41"/>
      <c r="AQ13" s="41"/>
      <c r="AR13" s="41"/>
      <c r="AS13" s="41"/>
      <c r="AT13" s="41"/>
      <c r="AU13" s="41"/>
      <c r="AV13" s="41"/>
      <c r="AW13" s="41"/>
      <c r="AX13" s="41"/>
      <c r="AY13" s="41"/>
      <c r="AZ13" s="41"/>
      <c r="BA13" s="41"/>
      <c r="BB13" s="41"/>
      <c r="BC13" s="41"/>
      <c r="BD13" s="41"/>
      <c r="BE13" s="41"/>
      <c r="BF13" s="41"/>
      <c r="BG13" s="41"/>
      <c r="BH13" s="41"/>
      <c r="BI13" s="41"/>
    </row>
    <row r="14" spans="1:61" ht="20.25">
      <c r="A14" s="39" t="str">
        <f t="shared" si="0"/>
        <v>Véhicules neufs[...]</v>
      </c>
      <c r="B14" s="44" t="s">
        <v>55</v>
      </c>
      <c r="C14" s="613"/>
      <c r="D14" s="614"/>
      <c r="E14" s="615"/>
      <c r="F14" s="613"/>
      <c r="G14" s="614"/>
      <c r="H14" s="615"/>
      <c r="I14" s="613"/>
      <c r="J14" s="614"/>
      <c r="K14" s="615"/>
      <c r="L14" s="613"/>
      <c r="M14" s="614"/>
      <c r="N14" s="615"/>
      <c r="O14" s="613"/>
      <c r="P14" s="614"/>
      <c r="Q14" s="615"/>
      <c r="R14" s="613"/>
      <c r="S14" s="614"/>
      <c r="T14" s="615"/>
      <c r="U14" s="613"/>
      <c r="V14" s="614"/>
      <c r="W14" s="615"/>
      <c r="X14" s="613"/>
      <c r="Y14" s="614"/>
      <c r="Z14" s="615"/>
      <c r="AA14" s="613"/>
      <c r="AB14" s="614"/>
      <c r="AC14" s="615"/>
      <c r="AD14" s="613"/>
      <c r="AE14" s="614"/>
      <c r="AF14" s="615"/>
      <c r="AG14" s="613"/>
      <c r="AH14" s="614"/>
      <c r="AI14" s="615"/>
      <c r="AJ14" s="613"/>
      <c r="AK14" s="614"/>
      <c r="AL14" s="615"/>
      <c r="AM14" s="613"/>
      <c r="AN14" s="614"/>
      <c r="AO14" s="615"/>
      <c r="AP14" s="41"/>
      <c r="AQ14" s="41"/>
      <c r="AR14" s="41"/>
      <c r="AS14" s="41"/>
      <c r="AT14" s="41"/>
      <c r="AU14" s="41"/>
      <c r="AV14" s="41"/>
      <c r="AW14" s="41"/>
      <c r="AX14" s="41"/>
      <c r="AY14" s="41"/>
      <c r="AZ14" s="41"/>
      <c r="BA14" s="41"/>
      <c r="BB14" s="41"/>
      <c r="BC14" s="41"/>
      <c r="BD14" s="41"/>
      <c r="BE14" s="41"/>
      <c r="BF14" s="41"/>
      <c r="BG14" s="41"/>
      <c r="BH14" s="41"/>
      <c r="BI14" s="41"/>
    </row>
    <row r="15" spans="1:61" ht="20.25">
      <c r="A15" s="39" t="str">
        <f t="shared" si="0"/>
        <v>Véhicules neufs[...]</v>
      </c>
      <c r="B15" s="44" t="s">
        <v>55</v>
      </c>
      <c r="C15" s="613"/>
      <c r="D15" s="614"/>
      <c r="E15" s="615"/>
      <c r="F15" s="613"/>
      <c r="G15" s="614"/>
      <c r="H15" s="615"/>
      <c r="I15" s="613"/>
      <c r="J15" s="614"/>
      <c r="K15" s="615"/>
      <c r="L15" s="613"/>
      <c r="M15" s="614"/>
      <c r="N15" s="615"/>
      <c r="O15" s="613"/>
      <c r="P15" s="614"/>
      <c r="Q15" s="615"/>
      <c r="R15" s="613"/>
      <c r="S15" s="614"/>
      <c r="T15" s="615"/>
      <c r="U15" s="613"/>
      <c r="V15" s="614"/>
      <c r="W15" s="615"/>
      <c r="X15" s="613"/>
      <c r="Y15" s="614"/>
      <c r="Z15" s="615"/>
      <c r="AA15" s="613"/>
      <c r="AB15" s="614"/>
      <c r="AC15" s="615"/>
      <c r="AD15" s="613"/>
      <c r="AE15" s="614"/>
      <c r="AF15" s="615"/>
      <c r="AG15" s="613"/>
      <c r="AH15" s="614"/>
      <c r="AI15" s="615"/>
      <c r="AJ15" s="613"/>
      <c r="AK15" s="614"/>
      <c r="AL15" s="615"/>
      <c r="AM15" s="613"/>
      <c r="AN15" s="614"/>
      <c r="AO15" s="615"/>
      <c r="AP15" s="41"/>
      <c r="AQ15" s="41"/>
      <c r="AR15" s="41"/>
      <c r="AS15" s="41"/>
      <c r="AT15" s="41"/>
      <c r="AU15" s="41"/>
      <c r="AV15" s="41"/>
      <c r="AW15" s="41"/>
      <c r="AX15" s="41"/>
      <c r="AY15" s="41"/>
      <c r="AZ15" s="41"/>
      <c r="BA15" s="41"/>
      <c r="BB15" s="41"/>
      <c r="BC15" s="41"/>
      <c r="BD15" s="41"/>
      <c r="BE15" s="41"/>
      <c r="BF15" s="41"/>
      <c r="BG15" s="41"/>
      <c r="BH15" s="41"/>
      <c r="BI15" s="41"/>
    </row>
    <row r="16" spans="1:61" ht="20.25">
      <c r="A16" s="39" t="str">
        <f t="shared" si="0"/>
        <v>Véhicules neufsTotal Neufs</v>
      </c>
      <c r="B16" s="45" t="s">
        <v>97</v>
      </c>
      <c r="C16" s="892"/>
      <c r="D16" s="893"/>
      <c r="E16" s="894"/>
      <c r="F16" s="892"/>
      <c r="G16" s="893"/>
      <c r="H16" s="894"/>
      <c r="I16" s="892"/>
      <c r="J16" s="893"/>
      <c r="K16" s="894"/>
      <c r="L16" s="892"/>
      <c r="M16" s="893"/>
      <c r="N16" s="894"/>
      <c r="O16" s="892"/>
      <c r="P16" s="893"/>
      <c r="Q16" s="894"/>
      <c r="R16" s="892"/>
      <c r="S16" s="893"/>
      <c r="T16" s="894"/>
      <c r="U16" s="892"/>
      <c r="V16" s="893"/>
      <c r="W16" s="894"/>
      <c r="X16" s="892"/>
      <c r="Y16" s="893"/>
      <c r="Z16" s="894"/>
      <c r="AA16" s="892"/>
      <c r="AB16" s="893"/>
      <c r="AC16" s="894"/>
      <c r="AD16" s="892"/>
      <c r="AE16" s="893"/>
      <c r="AF16" s="894"/>
      <c r="AG16" s="892"/>
      <c r="AH16" s="893"/>
      <c r="AI16" s="894"/>
      <c r="AJ16" s="892"/>
      <c r="AK16" s="893"/>
      <c r="AL16" s="894"/>
      <c r="AM16" s="892"/>
      <c r="AN16" s="893"/>
      <c r="AO16" s="894"/>
      <c r="AP16" s="41"/>
      <c r="AQ16" s="41"/>
      <c r="AR16" s="41"/>
      <c r="AS16" s="41"/>
      <c r="AT16" s="41"/>
      <c r="AU16" s="41"/>
      <c r="AV16" s="41"/>
      <c r="AW16" s="41"/>
      <c r="AX16" s="41"/>
      <c r="AY16" s="41"/>
      <c r="AZ16" s="41"/>
      <c r="BA16" s="41"/>
      <c r="BB16" s="41"/>
      <c r="BC16" s="41"/>
      <c r="BD16" s="41"/>
      <c r="BE16" s="41"/>
      <c r="BF16" s="41"/>
      <c r="BG16" s="41"/>
      <c r="BH16" s="41"/>
      <c r="BI16" s="41"/>
    </row>
    <row r="17" spans="1:61" ht="20.25">
      <c r="A17" s="39" t="str">
        <f t="shared" si="0"/>
        <v>Véhicules neufs</v>
      </c>
      <c r="B17" s="44"/>
      <c r="C17" s="618"/>
      <c r="D17" s="614"/>
      <c r="E17" s="619"/>
      <c r="F17" s="618"/>
      <c r="G17" s="614"/>
      <c r="H17" s="619"/>
      <c r="I17" s="618"/>
      <c r="J17" s="614"/>
      <c r="K17" s="619"/>
      <c r="L17" s="618"/>
      <c r="M17" s="614"/>
      <c r="N17" s="619"/>
      <c r="O17" s="618"/>
      <c r="P17" s="614"/>
      <c r="Q17" s="619"/>
      <c r="R17" s="618"/>
      <c r="S17" s="614"/>
      <c r="T17" s="619"/>
      <c r="U17" s="618"/>
      <c r="V17" s="614"/>
      <c r="W17" s="619"/>
      <c r="X17" s="618"/>
      <c r="Y17" s="614"/>
      <c r="Z17" s="619"/>
      <c r="AA17" s="618"/>
      <c r="AB17" s="614"/>
      <c r="AC17" s="619"/>
      <c r="AD17" s="618"/>
      <c r="AE17" s="614"/>
      <c r="AF17" s="619"/>
      <c r="AG17" s="618"/>
      <c r="AH17" s="614"/>
      <c r="AI17" s="619"/>
      <c r="AJ17" s="618"/>
      <c r="AK17" s="614"/>
      <c r="AL17" s="619"/>
      <c r="AM17" s="618"/>
      <c r="AN17" s="614"/>
      <c r="AO17" s="619"/>
      <c r="AP17" s="41"/>
      <c r="AQ17" s="41"/>
      <c r="AR17" s="41"/>
      <c r="AS17" s="41"/>
      <c r="AT17" s="41"/>
      <c r="AU17" s="41"/>
      <c r="AV17" s="41"/>
      <c r="AW17" s="41"/>
      <c r="AX17" s="41"/>
      <c r="AY17" s="41"/>
      <c r="AZ17" s="41"/>
      <c r="BA17" s="41"/>
      <c r="BB17" s="41"/>
      <c r="BC17" s="41"/>
      <c r="BD17" s="41"/>
      <c r="BE17" s="41"/>
      <c r="BF17" s="41"/>
      <c r="BG17" s="41"/>
      <c r="BH17" s="41"/>
      <c r="BI17" s="41"/>
    </row>
    <row r="18" spans="1:61" ht="20.25">
      <c r="A18" s="39" t="str">
        <f t="shared" si="0"/>
        <v>Véhicules neufsEx-Démos et courtoisies</v>
      </c>
      <c r="B18" s="46" t="s">
        <v>98</v>
      </c>
      <c r="C18" s="623"/>
      <c r="D18" s="621"/>
      <c r="E18" s="624"/>
      <c r="F18" s="623"/>
      <c r="G18" s="621"/>
      <c r="H18" s="624"/>
      <c r="I18" s="623"/>
      <c r="J18" s="621"/>
      <c r="K18" s="624"/>
      <c r="L18" s="623"/>
      <c r="M18" s="621"/>
      <c r="N18" s="624"/>
      <c r="O18" s="623"/>
      <c r="P18" s="621"/>
      <c r="Q18" s="624"/>
      <c r="R18" s="623"/>
      <c r="S18" s="621"/>
      <c r="T18" s="624"/>
      <c r="U18" s="623"/>
      <c r="V18" s="621"/>
      <c r="W18" s="624"/>
      <c r="X18" s="623"/>
      <c r="Y18" s="621"/>
      <c r="Z18" s="624"/>
      <c r="AA18" s="623"/>
      <c r="AB18" s="621"/>
      <c r="AC18" s="624"/>
      <c r="AD18" s="623"/>
      <c r="AE18" s="621"/>
      <c r="AF18" s="624"/>
      <c r="AG18" s="623"/>
      <c r="AH18" s="621"/>
      <c r="AI18" s="624"/>
      <c r="AJ18" s="623"/>
      <c r="AK18" s="621"/>
      <c r="AL18" s="624"/>
      <c r="AM18" s="623"/>
      <c r="AN18" s="621"/>
      <c r="AO18" s="624"/>
      <c r="AP18" s="41"/>
      <c r="AQ18" s="41"/>
      <c r="AR18" s="41"/>
      <c r="AS18" s="41"/>
      <c r="AT18" s="41"/>
      <c r="AU18" s="41"/>
      <c r="AV18" s="41"/>
      <c r="AW18" s="41"/>
      <c r="AX18" s="41"/>
      <c r="AY18" s="41"/>
      <c r="AZ18" s="41"/>
      <c r="BA18" s="41"/>
      <c r="BB18" s="41"/>
      <c r="BC18" s="41"/>
      <c r="BD18" s="41"/>
      <c r="BE18" s="41"/>
      <c r="BF18" s="41"/>
      <c r="BG18" s="41"/>
      <c r="BH18" s="41"/>
      <c r="BI18" s="41"/>
    </row>
    <row r="19" spans="1:61" ht="20.25">
      <c r="A19" s="39" t="str">
        <f t="shared" si="0"/>
        <v>Véhicules neufs</v>
      </c>
      <c r="B19" s="44"/>
      <c r="C19" s="618"/>
      <c r="D19" s="614"/>
      <c r="E19" s="619"/>
      <c r="F19" s="618"/>
      <c r="G19" s="614"/>
      <c r="H19" s="619"/>
      <c r="I19" s="618"/>
      <c r="J19" s="614"/>
      <c r="K19" s="619"/>
      <c r="L19" s="618"/>
      <c r="M19" s="614"/>
      <c r="N19" s="619"/>
      <c r="O19" s="618"/>
      <c r="P19" s="614"/>
      <c r="Q19" s="619"/>
      <c r="R19" s="618"/>
      <c r="S19" s="614"/>
      <c r="T19" s="619"/>
      <c r="U19" s="618"/>
      <c r="V19" s="614"/>
      <c r="W19" s="619"/>
      <c r="X19" s="618"/>
      <c r="Y19" s="614"/>
      <c r="Z19" s="619"/>
      <c r="AA19" s="618"/>
      <c r="AB19" s="614"/>
      <c r="AC19" s="619"/>
      <c r="AD19" s="618"/>
      <c r="AE19" s="614"/>
      <c r="AF19" s="619"/>
      <c r="AG19" s="618"/>
      <c r="AH19" s="614"/>
      <c r="AI19" s="619"/>
      <c r="AJ19" s="618"/>
      <c r="AK19" s="614"/>
      <c r="AL19" s="619"/>
      <c r="AM19" s="618"/>
      <c r="AN19" s="614"/>
      <c r="AO19" s="619"/>
      <c r="AP19" s="41"/>
      <c r="AQ19" s="41"/>
      <c r="AR19" s="41"/>
      <c r="AS19" s="41"/>
      <c r="AT19" s="41"/>
      <c r="AU19" s="41"/>
      <c r="AV19" s="41"/>
      <c r="AW19" s="41"/>
      <c r="AX19" s="41"/>
      <c r="AY19" s="41"/>
      <c r="AZ19" s="41"/>
      <c r="BA19" s="41"/>
      <c r="BB19" s="41"/>
      <c r="BC19" s="41"/>
      <c r="BD19" s="41"/>
      <c r="BE19" s="41"/>
      <c r="BF19" s="41"/>
      <c r="BG19" s="41"/>
      <c r="BH19" s="41"/>
      <c r="BI19" s="41"/>
    </row>
    <row r="20" spans="1:61" ht="20.25">
      <c r="A20" s="39" t="str">
        <f t="shared" si="0"/>
        <v>Véhicules neufsFlottes</v>
      </c>
      <c r="B20" s="47" t="s">
        <v>99</v>
      </c>
      <c r="C20" s="616"/>
      <c r="D20" s="614"/>
      <c r="E20" s="617"/>
      <c r="F20" s="616"/>
      <c r="G20" s="614"/>
      <c r="H20" s="617"/>
      <c r="I20" s="616"/>
      <c r="J20" s="614"/>
      <c r="K20" s="617"/>
      <c r="L20" s="616"/>
      <c r="M20" s="614"/>
      <c r="N20" s="617"/>
      <c r="O20" s="616"/>
      <c r="P20" s="614"/>
      <c r="Q20" s="617"/>
      <c r="R20" s="616"/>
      <c r="S20" s="614"/>
      <c r="T20" s="617"/>
      <c r="U20" s="616"/>
      <c r="V20" s="614"/>
      <c r="W20" s="617"/>
      <c r="X20" s="616"/>
      <c r="Y20" s="614"/>
      <c r="Z20" s="617"/>
      <c r="AA20" s="616"/>
      <c r="AB20" s="614"/>
      <c r="AC20" s="617"/>
      <c r="AD20" s="616"/>
      <c r="AE20" s="614"/>
      <c r="AF20" s="617"/>
      <c r="AG20" s="616"/>
      <c r="AH20" s="621"/>
      <c r="AI20" s="617"/>
      <c r="AJ20" s="616"/>
      <c r="AK20" s="621"/>
      <c r="AL20" s="617"/>
      <c r="AM20" s="616"/>
      <c r="AN20" s="621"/>
      <c r="AO20" s="617"/>
      <c r="AP20" s="41"/>
      <c r="AQ20" s="41"/>
      <c r="AR20" s="41"/>
      <c r="AS20" s="41"/>
      <c r="AT20" s="41"/>
      <c r="AU20" s="41"/>
      <c r="AV20" s="41"/>
      <c r="AW20" s="41"/>
      <c r="AX20" s="41"/>
      <c r="AY20" s="41"/>
      <c r="AZ20" s="41"/>
      <c r="BA20" s="41"/>
      <c r="BB20" s="41"/>
      <c r="BC20" s="41"/>
      <c r="BD20" s="41"/>
      <c r="BE20" s="41"/>
      <c r="BF20" s="41"/>
      <c r="BG20" s="41"/>
      <c r="BH20" s="41"/>
      <c r="BI20" s="41"/>
    </row>
    <row r="21" spans="1:61" ht="15.75" customHeight="1">
      <c r="A21" s="39" t="str">
        <f t="shared" si="0"/>
        <v>Véhicules neufs</v>
      </c>
      <c r="B21" s="45"/>
      <c r="C21" s="896"/>
      <c r="D21" s="897"/>
      <c r="E21" s="898"/>
      <c r="F21" s="896"/>
      <c r="G21" s="897"/>
      <c r="H21" s="898"/>
      <c r="I21" s="896"/>
      <c r="J21" s="897"/>
      <c r="K21" s="898"/>
      <c r="L21" s="896"/>
      <c r="M21" s="897"/>
      <c r="N21" s="898"/>
      <c r="O21" s="896"/>
      <c r="P21" s="897"/>
      <c r="Q21" s="898"/>
      <c r="R21" s="896"/>
      <c r="S21" s="897"/>
      <c r="T21" s="898"/>
      <c r="U21" s="896"/>
      <c r="V21" s="897"/>
      <c r="W21" s="898"/>
      <c r="X21" s="896"/>
      <c r="Y21" s="897"/>
      <c r="Z21" s="898"/>
      <c r="AA21" s="896"/>
      <c r="AB21" s="897"/>
      <c r="AC21" s="898"/>
      <c r="AD21" s="896"/>
      <c r="AE21" s="897"/>
      <c r="AF21" s="898"/>
      <c r="AG21" s="896"/>
      <c r="AH21" s="897"/>
      <c r="AI21" s="898"/>
      <c r="AJ21" s="896"/>
      <c r="AK21" s="897"/>
      <c r="AL21" s="898"/>
      <c r="AM21" s="896"/>
      <c r="AN21" s="897"/>
      <c r="AO21" s="898"/>
      <c r="AP21" s="41"/>
      <c r="AQ21" s="41"/>
      <c r="AR21" s="41"/>
      <c r="AS21" s="41"/>
      <c r="AT21" s="41"/>
      <c r="AU21" s="41"/>
      <c r="AV21" s="41"/>
      <c r="AW21" s="41"/>
      <c r="AX21" s="41"/>
      <c r="AY21" s="41"/>
      <c r="AZ21" s="41"/>
      <c r="BA21" s="41"/>
      <c r="BB21" s="41"/>
      <c r="BC21" s="41"/>
      <c r="BD21" s="41"/>
      <c r="BE21" s="41"/>
      <c r="BF21" s="41"/>
      <c r="BG21" s="41"/>
      <c r="BH21" s="41"/>
      <c r="BI21" s="41"/>
    </row>
    <row r="22" spans="1:61" ht="15.75" customHeight="1">
      <c r="A22" s="39" t="str">
        <f t="shared" si="0"/>
        <v>Véhicules neufsRachat bail</v>
      </c>
      <c r="B22" s="46" t="s">
        <v>100</v>
      </c>
      <c r="C22" s="613"/>
      <c r="D22" s="614"/>
      <c r="E22" s="617"/>
      <c r="F22" s="613"/>
      <c r="G22" s="614"/>
      <c r="H22" s="617"/>
      <c r="I22" s="613"/>
      <c r="J22" s="614"/>
      <c r="K22" s="617"/>
      <c r="L22" s="613"/>
      <c r="M22" s="614"/>
      <c r="N22" s="617"/>
      <c r="O22" s="613"/>
      <c r="P22" s="614"/>
      <c r="Q22" s="617"/>
      <c r="R22" s="613"/>
      <c r="S22" s="614"/>
      <c r="T22" s="617"/>
      <c r="U22" s="613"/>
      <c r="V22" s="614"/>
      <c r="W22" s="617"/>
      <c r="X22" s="613"/>
      <c r="Y22" s="614"/>
      <c r="Z22" s="617"/>
      <c r="AA22" s="613"/>
      <c r="AB22" s="614"/>
      <c r="AC22" s="617"/>
      <c r="AD22" s="613"/>
      <c r="AE22" s="614"/>
      <c r="AF22" s="617"/>
      <c r="AG22" s="613"/>
      <c r="AH22" s="614"/>
      <c r="AI22" s="617"/>
      <c r="AJ22" s="613"/>
      <c r="AK22" s="614"/>
      <c r="AL22" s="617"/>
      <c r="AM22" s="613"/>
      <c r="AN22" s="614"/>
      <c r="AO22" s="617"/>
      <c r="AP22" s="41"/>
      <c r="AQ22" s="41"/>
      <c r="AR22" s="41"/>
      <c r="AS22" s="41"/>
      <c r="AT22" s="41"/>
      <c r="AU22" s="41"/>
      <c r="AV22" s="41"/>
      <c r="AW22" s="41"/>
      <c r="AX22" s="41"/>
      <c r="AY22" s="41"/>
      <c r="AZ22" s="41"/>
      <c r="BA22" s="41"/>
      <c r="BB22" s="41"/>
      <c r="BC22" s="41"/>
      <c r="BD22" s="41"/>
      <c r="BE22" s="41"/>
      <c r="BF22" s="41"/>
      <c r="BG22" s="41"/>
      <c r="BH22" s="41"/>
      <c r="BI22" s="41"/>
    </row>
    <row r="23" spans="1:61" ht="15.75" customHeight="1">
      <c r="A23" s="39" t="str">
        <f t="shared" si="0"/>
        <v>Véhicules neufs</v>
      </c>
      <c r="B23" s="45"/>
      <c r="C23" s="896"/>
      <c r="D23" s="897"/>
      <c r="E23" s="898"/>
      <c r="F23" s="896"/>
      <c r="G23" s="897"/>
      <c r="H23" s="898"/>
      <c r="I23" s="896"/>
      <c r="J23" s="897"/>
      <c r="K23" s="898"/>
      <c r="L23" s="896"/>
      <c r="M23" s="897"/>
      <c r="N23" s="898"/>
      <c r="O23" s="896"/>
      <c r="P23" s="897"/>
      <c r="Q23" s="898"/>
      <c r="R23" s="896"/>
      <c r="S23" s="897"/>
      <c r="T23" s="898"/>
      <c r="U23" s="896"/>
      <c r="V23" s="897"/>
      <c r="W23" s="898"/>
      <c r="X23" s="896"/>
      <c r="Y23" s="897"/>
      <c r="Z23" s="898"/>
      <c r="AA23" s="896"/>
      <c r="AB23" s="897"/>
      <c r="AC23" s="898"/>
      <c r="AD23" s="896"/>
      <c r="AE23" s="897"/>
      <c r="AF23" s="898"/>
      <c r="AG23" s="896"/>
      <c r="AH23" s="897"/>
      <c r="AI23" s="898"/>
      <c r="AJ23" s="896"/>
      <c r="AK23" s="897"/>
      <c r="AL23" s="898"/>
      <c r="AM23" s="896"/>
      <c r="AN23" s="897"/>
      <c r="AO23" s="898"/>
      <c r="AP23" s="41"/>
      <c r="AQ23" s="41"/>
      <c r="AR23" s="41"/>
      <c r="AS23" s="41"/>
      <c r="AT23" s="41"/>
      <c r="AU23" s="41"/>
      <c r="AV23" s="41"/>
      <c r="AW23" s="41"/>
      <c r="AX23" s="41"/>
      <c r="AY23" s="41"/>
      <c r="AZ23" s="41"/>
      <c r="BA23" s="41"/>
      <c r="BB23" s="41"/>
      <c r="BC23" s="41"/>
      <c r="BD23" s="41"/>
      <c r="BE23" s="41"/>
      <c r="BF23" s="41"/>
      <c r="BG23" s="41"/>
      <c r="BH23" s="41"/>
      <c r="BI23" s="41"/>
    </row>
    <row r="24" spans="1:61" ht="15.75" customHeight="1">
      <c r="A24" s="39" t="str">
        <f t="shared" si="0"/>
        <v>Véhicules neufsRev. Finances</v>
      </c>
      <c r="B24" s="44" t="s">
        <v>101</v>
      </c>
      <c r="C24" s="616"/>
      <c r="D24" s="614"/>
      <c r="E24" s="617"/>
      <c r="F24" s="616"/>
      <c r="G24" s="614"/>
      <c r="H24" s="617"/>
      <c r="I24" s="616"/>
      <c r="J24" s="614"/>
      <c r="K24" s="617"/>
      <c r="L24" s="616"/>
      <c r="M24" s="614"/>
      <c r="N24" s="617"/>
      <c r="O24" s="616"/>
      <c r="P24" s="614"/>
      <c r="Q24" s="617"/>
      <c r="R24" s="616"/>
      <c r="S24" s="614"/>
      <c r="T24" s="617"/>
      <c r="U24" s="616"/>
      <c r="V24" s="614"/>
      <c r="W24" s="617"/>
      <c r="X24" s="616"/>
      <c r="Y24" s="614"/>
      <c r="Z24" s="617"/>
      <c r="AA24" s="616"/>
      <c r="AB24" s="614"/>
      <c r="AC24" s="617"/>
      <c r="AD24" s="616"/>
      <c r="AE24" s="614"/>
      <c r="AF24" s="617"/>
      <c r="AG24" s="616"/>
      <c r="AH24" s="614"/>
      <c r="AI24" s="617"/>
      <c r="AJ24" s="616"/>
      <c r="AK24" s="614"/>
      <c r="AL24" s="617"/>
      <c r="AM24" s="616"/>
      <c r="AN24" s="614"/>
      <c r="AO24" s="617"/>
      <c r="AP24" s="41"/>
      <c r="AQ24" s="41"/>
      <c r="AR24" s="41"/>
      <c r="AS24" s="41"/>
      <c r="AT24" s="41"/>
      <c r="AU24" s="41"/>
      <c r="AV24" s="41"/>
      <c r="AW24" s="41"/>
      <c r="AX24" s="41"/>
      <c r="AY24" s="41"/>
      <c r="AZ24" s="41"/>
      <c r="BA24" s="41"/>
      <c r="BB24" s="41"/>
      <c r="BC24" s="41"/>
      <c r="BD24" s="41"/>
      <c r="BE24" s="41"/>
      <c r="BF24" s="41"/>
      <c r="BG24" s="41"/>
      <c r="BH24" s="41"/>
      <c r="BI24" s="41"/>
    </row>
    <row r="25" spans="1:61" ht="15.75" customHeight="1">
      <c r="A25" s="39" t="str">
        <f t="shared" si="0"/>
        <v>Véhicules neufsRev. Protections</v>
      </c>
      <c r="B25" s="44" t="s">
        <v>102</v>
      </c>
      <c r="C25" s="616"/>
      <c r="D25" s="614"/>
      <c r="E25" s="617"/>
      <c r="F25" s="616"/>
      <c r="G25" s="614"/>
      <c r="H25" s="617"/>
      <c r="I25" s="616"/>
      <c r="J25" s="614"/>
      <c r="K25" s="617"/>
      <c r="L25" s="616"/>
      <c r="M25" s="614"/>
      <c r="N25" s="617"/>
      <c r="O25" s="616"/>
      <c r="P25" s="614"/>
      <c r="Q25" s="617"/>
      <c r="R25" s="616"/>
      <c r="S25" s="614"/>
      <c r="T25" s="617"/>
      <c r="U25" s="616"/>
      <c r="V25" s="614"/>
      <c r="W25" s="617"/>
      <c r="X25" s="616"/>
      <c r="Y25" s="614"/>
      <c r="Z25" s="617"/>
      <c r="AA25" s="616"/>
      <c r="AB25" s="614"/>
      <c r="AC25" s="617"/>
      <c r="AD25" s="616"/>
      <c r="AE25" s="614"/>
      <c r="AF25" s="617"/>
      <c r="AG25" s="616"/>
      <c r="AH25" s="614"/>
      <c r="AI25" s="617"/>
      <c r="AJ25" s="616"/>
      <c r="AK25" s="614"/>
      <c r="AL25" s="617"/>
      <c r="AM25" s="616"/>
      <c r="AN25" s="614"/>
      <c r="AO25" s="617"/>
      <c r="AP25" s="41"/>
      <c r="AQ25" s="41"/>
      <c r="AR25" s="41"/>
      <c r="AS25" s="41"/>
      <c r="AT25" s="41"/>
      <c r="AU25" s="41"/>
      <c r="AV25" s="41"/>
      <c r="AW25" s="41"/>
      <c r="AX25" s="41"/>
      <c r="AY25" s="41"/>
      <c r="AZ25" s="41"/>
      <c r="BA25" s="41"/>
      <c r="BB25" s="41"/>
      <c r="BC25" s="41"/>
      <c r="BD25" s="41"/>
      <c r="BE25" s="41"/>
      <c r="BF25" s="41"/>
      <c r="BG25" s="41"/>
      <c r="BH25" s="41"/>
      <c r="BI25" s="41"/>
    </row>
    <row r="26" spans="1:61" ht="15.75" customHeight="1">
      <c r="A26" s="39" t="str">
        <f t="shared" si="0"/>
        <v>Véhicules neufsRev. Autres</v>
      </c>
      <c r="B26" s="44" t="s">
        <v>103</v>
      </c>
      <c r="C26" s="616"/>
      <c r="D26" s="614"/>
      <c r="E26" s="617"/>
      <c r="F26" s="616"/>
      <c r="G26" s="614"/>
      <c r="H26" s="617"/>
      <c r="I26" s="616"/>
      <c r="J26" s="614"/>
      <c r="K26" s="617"/>
      <c r="L26" s="616"/>
      <c r="M26" s="614"/>
      <c r="N26" s="617"/>
      <c r="O26" s="616"/>
      <c r="P26" s="614"/>
      <c r="Q26" s="617"/>
      <c r="R26" s="616"/>
      <c r="S26" s="614"/>
      <c r="T26" s="617"/>
      <c r="U26" s="616"/>
      <c r="V26" s="614"/>
      <c r="W26" s="617"/>
      <c r="X26" s="616"/>
      <c r="Y26" s="614"/>
      <c r="Z26" s="617"/>
      <c r="AA26" s="616"/>
      <c r="AB26" s="614"/>
      <c r="AC26" s="617"/>
      <c r="AD26" s="616"/>
      <c r="AE26" s="614"/>
      <c r="AF26" s="617"/>
      <c r="AG26" s="616"/>
      <c r="AH26" s="614"/>
      <c r="AI26" s="617"/>
      <c r="AJ26" s="616"/>
      <c r="AK26" s="614"/>
      <c r="AL26" s="617"/>
      <c r="AM26" s="616"/>
      <c r="AN26" s="614"/>
      <c r="AO26" s="617"/>
      <c r="AP26" s="41"/>
      <c r="AQ26" s="41"/>
      <c r="AR26" s="41"/>
      <c r="AS26" s="41"/>
      <c r="AT26" s="41"/>
      <c r="AU26" s="41"/>
      <c r="AV26" s="41"/>
      <c r="AW26" s="41"/>
      <c r="AX26" s="41"/>
      <c r="AY26" s="41"/>
      <c r="AZ26" s="41"/>
      <c r="BA26" s="41"/>
      <c r="BB26" s="41"/>
      <c r="BC26" s="41"/>
      <c r="BD26" s="41"/>
      <c r="BE26" s="41"/>
      <c r="BF26" s="41"/>
      <c r="BG26" s="41"/>
      <c r="BH26" s="41"/>
      <c r="BI26" s="41"/>
    </row>
    <row r="27" spans="1:61" ht="15.75" customHeight="1">
      <c r="A27" s="39" t="str">
        <f t="shared" si="0"/>
        <v>Véhicules neufsTotal F&amp;I</v>
      </c>
      <c r="B27" s="45" t="s">
        <v>104</v>
      </c>
      <c r="C27" s="892"/>
      <c r="D27" s="893"/>
      <c r="E27" s="894"/>
      <c r="F27" s="892"/>
      <c r="G27" s="893"/>
      <c r="H27" s="894"/>
      <c r="I27" s="892"/>
      <c r="J27" s="893"/>
      <c r="K27" s="894"/>
      <c r="L27" s="892"/>
      <c r="M27" s="893"/>
      <c r="N27" s="894"/>
      <c r="O27" s="892"/>
      <c r="P27" s="893"/>
      <c r="Q27" s="894"/>
      <c r="R27" s="892"/>
      <c r="S27" s="893"/>
      <c r="T27" s="894"/>
      <c r="U27" s="892"/>
      <c r="V27" s="893"/>
      <c r="W27" s="894"/>
      <c r="X27" s="892"/>
      <c r="Y27" s="893"/>
      <c r="Z27" s="894"/>
      <c r="AA27" s="892"/>
      <c r="AB27" s="893"/>
      <c r="AC27" s="894"/>
      <c r="AD27" s="892"/>
      <c r="AE27" s="893"/>
      <c r="AF27" s="894"/>
      <c r="AG27" s="892"/>
      <c r="AH27" s="893"/>
      <c r="AI27" s="894"/>
      <c r="AJ27" s="892"/>
      <c r="AK27" s="893"/>
      <c r="AL27" s="894"/>
      <c r="AM27" s="892"/>
      <c r="AN27" s="893"/>
      <c r="AO27" s="894"/>
      <c r="AP27" s="41"/>
      <c r="AQ27" s="41"/>
      <c r="AR27" s="41"/>
      <c r="AS27" s="41"/>
      <c r="AT27" s="41"/>
      <c r="AU27" s="41"/>
      <c r="AV27" s="41"/>
      <c r="AW27" s="41"/>
      <c r="AX27" s="41"/>
      <c r="AY27" s="41"/>
      <c r="AZ27" s="41"/>
      <c r="BA27" s="41"/>
      <c r="BB27" s="41"/>
      <c r="BC27" s="41"/>
      <c r="BD27" s="41"/>
      <c r="BE27" s="41"/>
      <c r="BF27" s="41"/>
      <c r="BG27" s="41"/>
      <c r="BH27" s="41"/>
      <c r="BI27" s="41"/>
    </row>
    <row r="28" spans="1:61" ht="15.75" customHeight="1">
      <c r="A28" s="39" t="str">
        <f t="shared" si="0"/>
        <v>Véhicules neufs</v>
      </c>
      <c r="B28" s="44"/>
      <c r="C28" s="618"/>
      <c r="D28" s="625"/>
      <c r="E28" s="626"/>
      <c r="F28" s="618"/>
      <c r="G28" s="625"/>
      <c r="H28" s="626"/>
      <c r="I28" s="618"/>
      <c r="J28" s="625"/>
      <c r="K28" s="626"/>
      <c r="L28" s="618"/>
      <c r="M28" s="625"/>
      <c r="N28" s="626"/>
      <c r="O28" s="618"/>
      <c r="P28" s="625"/>
      <c r="Q28" s="626"/>
      <c r="R28" s="618"/>
      <c r="S28" s="625"/>
      <c r="T28" s="626"/>
      <c r="U28" s="618"/>
      <c r="V28" s="625"/>
      <c r="W28" s="626"/>
      <c r="X28" s="618"/>
      <c r="Y28" s="625"/>
      <c r="Z28" s="626"/>
      <c r="AA28" s="618"/>
      <c r="AB28" s="625"/>
      <c r="AC28" s="626"/>
      <c r="AD28" s="618"/>
      <c r="AE28" s="625"/>
      <c r="AF28" s="626"/>
      <c r="AG28" s="618"/>
      <c r="AH28" s="625"/>
      <c r="AI28" s="626"/>
      <c r="AJ28" s="618"/>
      <c r="AK28" s="625"/>
      <c r="AL28" s="626"/>
      <c r="AM28" s="618"/>
      <c r="AN28" s="625"/>
      <c r="AO28" s="626"/>
      <c r="AP28" s="41"/>
      <c r="AQ28" s="41"/>
      <c r="AR28" s="41"/>
      <c r="AS28" s="41"/>
      <c r="AT28" s="41"/>
      <c r="AU28" s="41"/>
      <c r="AV28" s="41"/>
      <c r="AW28" s="41"/>
      <c r="AX28" s="41"/>
      <c r="AY28" s="41"/>
      <c r="AZ28" s="41"/>
      <c r="BA28" s="41"/>
      <c r="BB28" s="41"/>
      <c r="BC28" s="41"/>
      <c r="BD28" s="41"/>
      <c r="BE28" s="41"/>
      <c r="BF28" s="41"/>
      <c r="BG28" s="41"/>
      <c r="BH28" s="41"/>
      <c r="BI28" s="41"/>
    </row>
    <row r="29" spans="1:61" ht="15.75" customHeight="1" thickBot="1">
      <c r="A29" s="39" t="str">
        <f t="shared" si="0"/>
        <v>Véhicules neufs</v>
      </c>
      <c r="B29" s="44"/>
      <c r="C29" s="618"/>
      <c r="D29" s="625"/>
      <c r="E29" s="619"/>
      <c r="F29" s="618"/>
      <c r="G29" s="625"/>
      <c r="H29" s="619"/>
      <c r="I29" s="618"/>
      <c r="J29" s="625"/>
      <c r="K29" s="619"/>
      <c r="L29" s="618"/>
      <c r="M29" s="625"/>
      <c r="N29" s="619"/>
      <c r="O29" s="618"/>
      <c r="P29" s="625"/>
      <c r="Q29" s="619"/>
      <c r="R29" s="618"/>
      <c r="S29" s="625"/>
      <c r="T29" s="619"/>
      <c r="U29" s="618"/>
      <c r="V29" s="625"/>
      <c r="W29" s="619"/>
      <c r="X29" s="618"/>
      <c r="Y29" s="625"/>
      <c r="Z29" s="619"/>
      <c r="AA29" s="618"/>
      <c r="AB29" s="625"/>
      <c r="AC29" s="619"/>
      <c r="AD29" s="618"/>
      <c r="AE29" s="625"/>
      <c r="AF29" s="619"/>
      <c r="AG29" s="618"/>
      <c r="AH29" s="625"/>
      <c r="AI29" s="619"/>
      <c r="AJ29" s="618"/>
      <c r="AK29" s="625"/>
      <c r="AL29" s="619"/>
      <c r="AM29" s="618"/>
      <c r="AN29" s="625"/>
      <c r="AO29" s="619"/>
      <c r="AP29" s="41"/>
      <c r="AQ29" s="41"/>
      <c r="AR29" s="41"/>
      <c r="AS29" s="41"/>
      <c r="AT29" s="41"/>
      <c r="AU29" s="41"/>
      <c r="AV29" s="41"/>
      <c r="AW29" s="41"/>
      <c r="AX29" s="41"/>
      <c r="AY29" s="41"/>
      <c r="AZ29" s="41"/>
      <c r="BA29" s="41"/>
      <c r="BB29" s="41"/>
      <c r="BC29" s="41"/>
      <c r="BD29" s="41"/>
      <c r="BE29" s="41"/>
      <c r="BF29" s="41"/>
      <c r="BG29" s="41"/>
      <c r="BH29" s="41"/>
      <c r="BI29" s="41"/>
    </row>
    <row r="30" spans="1:61" ht="15.75" customHeight="1" thickTop="1">
      <c r="A30" s="39" t="str">
        <f t="shared" si="0"/>
        <v>Véhicules neufsTotal Dépt. Neufs</v>
      </c>
      <c r="B30" s="49" t="s">
        <v>105</v>
      </c>
      <c r="C30" s="627"/>
      <c r="D30" s="628"/>
      <c r="E30" s="629"/>
      <c r="F30" s="627"/>
      <c r="G30" s="628"/>
      <c r="H30" s="629"/>
      <c r="I30" s="627"/>
      <c r="J30" s="628"/>
      <c r="K30" s="629"/>
      <c r="L30" s="627"/>
      <c r="M30" s="628"/>
      <c r="N30" s="629"/>
      <c r="O30" s="627"/>
      <c r="P30" s="628"/>
      <c r="Q30" s="629"/>
      <c r="R30" s="627"/>
      <c r="S30" s="628"/>
      <c r="T30" s="629"/>
      <c r="U30" s="627"/>
      <c r="V30" s="628"/>
      <c r="W30" s="986"/>
      <c r="X30" s="627"/>
      <c r="Y30" s="628"/>
      <c r="Z30" s="986"/>
      <c r="AA30" s="627"/>
      <c r="AB30" s="628"/>
      <c r="AC30" s="986"/>
      <c r="AD30" s="627"/>
      <c r="AE30" s="628"/>
      <c r="AF30" s="986"/>
      <c r="AG30" s="627"/>
      <c r="AH30" s="628"/>
      <c r="AI30" s="629"/>
      <c r="AJ30" s="627"/>
      <c r="AK30" s="628"/>
      <c r="AL30" s="629"/>
      <c r="AM30" s="627"/>
      <c r="AN30" s="628"/>
      <c r="AO30" s="629"/>
      <c r="AP30" s="41"/>
      <c r="AQ30" s="41"/>
      <c r="AR30" s="41"/>
      <c r="AS30" s="41"/>
      <c r="AT30" s="41"/>
      <c r="AU30" s="41"/>
      <c r="AV30" s="41"/>
      <c r="AW30" s="41"/>
      <c r="AX30" s="41"/>
      <c r="AY30" s="41"/>
      <c r="AZ30" s="41"/>
      <c r="BA30" s="41"/>
      <c r="BB30" s="41"/>
      <c r="BC30" s="41"/>
      <c r="BD30" s="41"/>
      <c r="BE30" s="41"/>
      <c r="BF30" s="41"/>
      <c r="BG30" s="41"/>
      <c r="BH30" s="41"/>
      <c r="BI30" s="41"/>
    </row>
    <row r="31" spans="1:61" ht="15.75" customHeight="1" thickBot="1">
      <c r="A31" s="39" t="str">
        <f t="shared" si="0"/>
        <v>Véhicules neufs</v>
      </c>
      <c r="B31" s="50"/>
      <c r="C31" s="630"/>
      <c r="D31" s="631"/>
      <c r="E31" s="632"/>
      <c r="F31" s="630"/>
      <c r="G31" s="631"/>
      <c r="H31" s="632"/>
      <c r="I31" s="630"/>
      <c r="J31" s="631"/>
      <c r="K31" s="632"/>
      <c r="L31" s="630"/>
      <c r="M31" s="631"/>
      <c r="N31" s="632"/>
      <c r="O31" s="630"/>
      <c r="P31" s="631"/>
      <c r="Q31" s="632"/>
      <c r="R31" s="630"/>
      <c r="S31" s="631"/>
      <c r="T31" s="632"/>
      <c r="U31" s="630"/>
      <c r="V31" s="631"/>
      <c r="W31" s="987"/>
      <c r="X31" s="630"/>
      <c r="Y31" s="631"/>
      <c r="Z31" s="987"/>
      <c r="AA31" s="630"/>
      <c r="AB31" s="631"/>
      <c r="AC31" s="987"/>
      <c r="AD31" s="630"/>
      <c r="AE31" s="631"/>
      <c r="AF31" s="987"/>
      <c r="AG31" s="630"/>
      <c r="AH31" s="631"/>
      <c r="AI31" s="632"/>
      <c r="AJ31" s="630"/>
      <c r="AK31" s="631"/>
      <c r="AL31" s="632"/>
      <c r="AM31" s="630"/>
      <c r="AN31" s="631"/>
      <c r="AO31" s="632"/>
      <c r="AP31" s="41"/>
      <c r="AQ31" s="41"/>
      <c r="AR31" s="41"/>
      <c r="AS31" s="41"/>
      <c r="AT31" s="41"/>
      <c r="AU31" s="41"/>
      <c r="AV31" s="41"/>
      <c r="AW31" s="41"/>
      <c r="AX31" s="41"/>
      <c r="AY31" s="41"/>
      <c r="AZ31" s="41"/>
      <c r="BA31" s="41"/>
      <c r="BB31" s="41"/>
      <c r="BC31" s="41"/>
      <c r="BD31" s="41"/>
      <c r="BE31" s="41"/>
      <c r="BF31" s="41"/>
      <c r="BG31" s="41"/>
      <c r="BH31" s="41"/>
      <c r="BI31" s="41"/>
    </row>
    <row r="32" spans="1:61" ht="15.75" customHeight="1" thickTop="1">
      <c r="A32" s="39" t="str">
        <f t="shared" si="0"/>
        <v>Véhicules neufs</v>
      </c>
      <c r="B32" s="47"/>
      <c r="C32" s="633"/>
      <c r="D32" s="634"/>
      <c r="E32" s="635"/>
      <c r="F32" s="633"/>
      <c r="G32" s="634"/>
      <c r="H32" s="635"/>
      <c r="I32" s="633"/>
      <c r="J32" s="634"/>
      <c r="K32" s="635"/>
      <c r="L32" s="633"/>
      <c r="M32" s="634"/>
      <c r="N32" s="635"/>
      <c r="O32" s="633"/>
      <c r="P32" s="634"/>
      <c r="Q32" s="635"/>
      <c r="R32" s="633"/>
      <c r="S32" s="634"/>
      <c r="T32" s="635"/>
      <c r="U32" s="633"/>
      <c r="V32" s="634"/>
      <c r="W32" s="667"/>
      <c r="X32" s="633"/>
      <c r="Y32" s="634"/>
      <c r="Z32" s="667"/>
      <c r="AA32" s="633"/>
      <c r="AB32" s="634"/>
      <c r="AC32" s="667"/>
      <c r="AD32" s="633"/>
      <c r="AE32" s="634"/>
      <c r="AF32" s="667"/>
      <c r="AG32" s="633"/>
      <c r="AH32" s="634"/>
      <c r="AI32" s="635"/>
      <c r="AJ32" s="633"/>
      <c r="AK32" s="634"/>
      <c r="AL32" s="635"/>
      <c r="AM32" s="633"/>
      <c r="AN32" s="634"/>
      <c r="AO32" s="635"/>
      <c r="AP32" s="41"/>
      <c r="AQ32" s="41"/>
      <c r="AR32" s="41"/>
      <c r="AS32" s="41"/>
      <c r="AT32" s="41"/>
      <c r="AU32" s="41"/>
      <c r="AV32" s="41"/>
      <c r="AW32" s="41"/>
      <c r="AX32" s="41"/>
      <c r="AY32" s="41"/>
      <c r="AZ32" s="41"/>
      <c r="BA32" s="41"/>
      <c r="BB32" s="41"/>
      <c r="BC32" s="41"/>
      <c r="BD32" s="41"/>
      <c r="BE32" s="41"/>
      <c r="BF32" s="41"/>
      <c r="BG32" s="41"/>
      <c r="BH32" s="41"/>
      <c r="BI32" s="41"/>
    </row>
    <row r="33" spans="1:61" ht="15.75" customHeight="1">
      <c r="A33" s="39" t="str">
        <f t="shared" si="0"/>
        <v>Véhicules neufsDEPENSES</v>
      </c>
      <c r="B33" s="52" t="s">
        <v>106</v>
      </c>
      <c r="C33" s="618"/>
      <c r="D33" s="636"/>
      <c r="E33" s="619"/>
      <c r="F33" s="618"/>
      <c r="G33" s="636"/>
      <c r="H33" s="619"/>
      <c r="I33" s="618"/>
      <c r="J33" s="636"/>
      <c r="K33" s="619"/>
      <c r="L33" s="618"/>
      <c r="M33" s="636"/>
      <c r="N33" s="619"/>
      <c r="O33" s="618"/>
      <c r="P33" s="636"/>
      <c r="Q33" s="619"/>
      <c r="R33" s="618"/>
      <c r="S33" s="636"/>
      <c r="T33" s="619"/>
      <c r="U33" s="618"/>
      <c r="V33" s="636"/>
      <c r="W33" s="619"/>
      <c r="X33" s="618"/>
      <c r="Y33" s="636"/>
      <c r="Z33" s="619"/>
      <c r="AA33" s="618"/>
      <c r="AB33" s="636"/>
      <c r="AC33" s="619"/>
      <c r="AD33" s="618"/>
      <c r="AE33" s="636"/>
      <c r="AF33" s="619"/>
      <c r="AG33" s="618"/>
      <c r="AH33" s="636"/>
      <c r="AI33" s="619"/>
      <c r="AJ33" s="618"/>
      <c r="AK33" s="636"/>
      <c r="AL33" s="619"/>
      <c r="AM33" s="618"/>
      <c r="AN33" s="636"/>
      <c r="AO33" s="619"/>
      <c r="AP33" s="41"/>
      <c r="AQ33" s="41"/>
      <c r="AR33" s="41"/>
      <c r="AS33" s="41"/>
      <c r="AT33" s="41"/>
      <c r="AU33" s="41"/>
      <c r="AV33" s="41"/>
      <c r="AW33" s="41"/>
      <c r="AX33" s="41"/>
      <c r="AY33" s="41"/>
      <c r="AZ33" s="41"/>
      <c r="BA33" s="41"/>
      <c r="BB33" s="41"/>
      <c r="BC33" s="41"/>
      <c r="BD33" s="41"/>
      <c r="BE33" s="41"/>
      <c r="BF33" s="41"/>
      <c r="BG33" s="41"/>
      <c r="BH33" s="41"/>
      <c r="BI33" s="41"/>
    </row>
    <row r="34" spans="1:61" ht="15.75" customHeight="1">
      <c r="A34" s="39" t="str">
        <f t="shared" si="0"/>
        <v>Véhicules neufsComm. vendeurs</v>
      </c>
      <c r="B34" s="44" t="s">
        <v>107</v>
      </c>
      <c r="C34" s="637"/>
      <c r="D34" s="638"/>
      <c r="E34" s="639"/>
      <c r="F34" s="637"/>
      <c r="G34" s="638"/>
      <c r="H34" s="639"/>
      <c r="I34" s="637"/>
      <c r="J34" s="638"/>
      <c r="K34" s="639"/>
      <c r="L34" s="637"/>
      <c r="M34" s="638"/>
      <c r="N34" s="639"/>
      <c r="O34" s="637"/>
      <c r="P34" s="638"/>
      <c r="Q34" s="639"/>
      <c r="R34" s="637"/>
      <c r="S34" s="638"/>
      <c r="T34" s="639"/>
      <c r="U34" s="637"/>
      <c r="V34" s="638"/>
      <c r="W34" s="639"/>
      <c r="X34" s="637"/>
      <c r="Y34" s="638"/>
      <c r="Z34" s="639"/>
      <c r="AA34" s="637"/>
      <c r="AB34" s="638"/>
      <c r="AC34" s="639"/>
      <c r="AD34" s="637"/>
      <c r="AE34" s="638"/>
      <c r="AF34" s="639"/>
      <c r="AG34" s="637"/>
      <c r="AH34" s="638"/>
      <c r="AI34" s="639"/>
      <c r="AJ34" s="637"/>
      <c r="AK34" s="638"/>
      <c r="AL34" s="639"/>
      <c r="AM34" s="637"/>
      <c r="AN34" s="638"/>
      <c r="AO34" s="988"/>
      <c r="AP34" s="41"/>
      <c r="AQ34" s="41"/>
      <c r="AR34" s="41"/>
      <c r="AS34" s="41"/>
      <c r="AT34" s="41"/>
      <c r="AU34" s="41"/>
      <c r="AV34" s="41"/>
      <c r="AW34" s="41"/>
      <c r="AX34" s="41"/>
      <c r="AY34" s="41"/>
      <c r="AZ34" s="41"/>
      <c r="BA34" s="41"/>
      <c r="BB34" s="41"/>
      <c r="BC34" s="41"/>
      <c r="BD34" s="41"/>
      <c r="BE34" s="41"/>
      <c r="BF34" s="41"/>
      <c r="BG34" s="41"/>
      <c r="BH34" s="41"/>
      <c r="BI34" s="41"/>
    </row>
    <row r="35" spans="1:61" ht="15.75" customHeight="1">
      <c r="A35" s="39" t="str">
        <f t="shared" si="0"/>
        <v>Véhicules neufsComm. F&amp;I</v>
      </c>
      <c r="B35" s="43" t="s">
        <v>108</v>
      </c>
      <c r="C35" s="640"/>
      <c r="D35" s="641"/>
      <c r="E35" s="643"/>
      <c r="F35" s="640"/>
      <c r="G35" s="641"/>
      <c r="H35" s="643"/>
      <c r="I35" s="640"/>
      <c r="J35" s="641"/>
      <c r="K35" s="643"/>
      <c r="L35" s="640"/>
      <c r="M35" s="641"/>
      <c r="N35" s="643"/>
      <c r="O35" s="640"/>
      <c r="P35" s="641"/>
      <c r="Q35" s="643"/>
      <c r="R35" s="640"/>
      <c r="S35" s="641"/>
      <c r="T35" s="643"/>
      <c r="U35" s="640"/>
      <c r="V35" s="641"/>
      <c r="W35" s="643"/>
      <c r="X35" s="640"/>
      <c r="Y35" s="641"/>
      <c r="Z35" s="643"/>
      <c r="AA35" s="640"/>
      <c r="AB35" s="641"/>
      <c r="AC35" s="643"/>
      <c r="AD35" s="640"/>
      <c r="AE35" s="641"/>
      <c r="AF35" s="643"/>
      <c r="AG35" s="640"/>
      <c r="AH35" s="641"/>
      <c r="AI35" s="643"/>
      <c r="AJ35" s="640"/>
      <c r="AK35" s="641"/>
      <c r="AL35" s="643"/>
      <c r="AM35" s="640"/>
      <c r="AN35" s="641"/>
      <c r="AO35" s="989"/>
      <c r="AP35" s="41"/>
      <c r="AQ35" s="41"/>
      <c r="AR35" s="41"/>
      <c r="AS35" s="41"/>
      <c r="AT35" s="41"/>
      <c r="AU35" s="41"/>
      <c r="AV35" s="41"/>
      <c r="AW35" s="41"/>
      <c r="AX35" s="41"/>
      <c r="AY35" s="41"/>
      <c r="AZ35" s="41"/>
      <c r="BA35" s="41"/>
      <c r="BB35" s="41"/>
      <c r="BC35" s="41"/>
      <c r="BD35" s="41"/>
      <c r="BE35" s="41"/>
      <c r="BF35" s="41"/>
      <c r="BG35" s="41"/>
      <c r="BH35" s="41"/>
      <c r="BI35" s="41"/>
    </row>
    <row r="36" spans="1:61" ht="15.75" customHeight="1">
      <c r="A36" s="39" t="str">
        <f t="shared" si="0"/>
        <v>Véhicules neufsFrais de livraison</v>
      </c>
      <c r="B36" s="44" t="s">
        <v>109</v>
      </c>
      <c r="C36" s="618"/>
      <c r="D36" s="638"/>
      <c r="E36" s="639"/>
      <c r="F36" s="618"/>
      <c r="G36" s="638"/>
      <c r="H36" s="639"/>
      <c r="I36" s="618"/>
      <c r="J36" s="638"/>
      <c r="K36" s="639"/>
      <c r="L36" s="618"/>
      <c r="M36" s="638"/>
      <c r="N36" s="639"/>
      <c r="O36" s="618"/>
      <c r="P36" s="638"/>
      <c r="Q36" s="639"/>
      <c r="R36" s="618"/>
      <c r="S36" s="638"/>
      <c r="T36" s="639"/>
      <c r="U36" s="618"/>
      <c r="V36" s="638"/>
      <c r="W36" s="639"/>
      <c r="X36" s="618"/>
      <c r="Y36" s="638"/>
      <c r="Z36" s="639"/>
      <c r="AA36" s="618"/>
      <c r="AB36" s="638"/>
      <c r="AC36" s="639"/>
      <c r="AD36" s="618"/>
      <c r="AE36" s="638"/>
      <c r="AF36" s="639"/>
      <c r="AG36" s="618"/>
      <c r="AH36" s="638"/>
      <c r="AI36" s="639"/>
      <c r="AJ36" s="618"/>
      <c r="AK36" s="638"/>
      <c r="AL36" s="639"/>
      <c r="AM36" s="618"/>
      <c r="AN36" s="638"/>
      <c r="AO36" s="988"/>
      <c r="AP36" s="41"/>
      <c r="AQ36" s="41"/>
      <c r="AR36" s="41"/>
      <c r="AS36" s="41"/>
      <c r="AT36" s="41"/>
      <c r="AU36" s="41"/>
      <c r="AV36" s="41"/>
      <c r="AW36" s="41"/>
      <c r="AX36" s="41"/>
      <c r="AY36" s="41"/>
      <c r="AZ36" s="41"/>
      <c r="BA36" s="41"/>
      <c r="BB36" s="41"/>
      <c r="BC36" s="41"/>
      <c r="BD36" s="41"/>
      <c r="BE36" s="41"/>
      <c r="BF36" s="41"/>
      <c r="BG36" s="41"/>
      <c r="BH36" s="41"/>
      <c r="BI36" s="41"/>
    </row>
    <row r="37" spans="1:61" ht="15.75" customHeight="1">
      <c r="A37" s="39" t="str">
        <f t="shared" si="0"/>
        <v>Véhicules neufsService gratuit 1</v>
      </c>
      <c r="B37" s="44" t="s">
        <v>110</v>
      </c>
      <c r="C37" s="618"/>
      <c r="D37" s="638"/>
      <c r="E37" s="639"/>
      <c r="F37" s="618"/>
      <c r="G37" s="638"/>
      <c r="H37" s="639"/>
      <c r="I37" s="618"/>
      <c r="J37" s="638"/>
      <c r="K37" s="639"/>
      <c r="L37" s="618"/>
      <c r="M37" s="638"/>
      <c r="N37" s="639"/>
      <c r="O37" s="618"/>
      <c r="P37" s="638"/>
      <c r="Q37" s="639"/>
      <c r="R37" s="618"/>
      <c r="S37" s="638"/>
      <c r="T37" s="639"/>
      <c r="U37" s="618"/>
      <c r="V37" s="638"/>
      <c r="W37" s="639"/>
      <c r="X37" s="618"/>
      <c r="Y37" s="638"/>
      <c r="Z37" s="639"/>
      <c r="AA37" s="618"/>
      <c r="AB37" s="638"/>
      <c r="AC37" s="639"/>
      <c r="AD37" s="618"/>
      <c r="AE37" s="638"/>
      <c r="AF37" s="639"/>
      <c r="AG37" s="618"/>
      <c r="AH37" s="638"/>
      <c r="AI37" s="639"/>
      <c r="AJ37" s="618"/>
      <c r="AK37" s="638"/>
      <c r="AL37" s="639"/>
      <c r="AM37" s="618"/>
      <c r="AN37" s="638"/>
      <c r="AO37" s="988"/>
      <c r="AP37" s="41"/>
      <c r="AQ37" s="41"/>
      <c r="AR37" s="41"/>
      <c r="AS37" s="41"/>
      <c r="AT37" s="41"/>
      <c r="AU37" s="41"/>
      <c r="AV37" s="41"/>
      <c r="AW37" s="41"/>
      <c r="AX37" s="41"/>
      <c r="AY37" s="41"/>
      <c r="AZ37" s="41"/>
      <c r="BA37" s="41"/>
      <c r="BB37" s="41"/>
      <c r="BC37" s="41"/>
      <c r="BD37" s="41"/>
      <c r="BE37" s="41"/>
      <c r="BF37" s="41"/>
      <c r="BG37" s="41"/>
      <c r="BH37" s="41"/>
      <c r="BI37" s="41"/>
    </row>
    <row r="38" spans="1:61" ht="15.75" customHeight="1">
      <c r="A38" s="39" t="str">
        <f t="shared" si="0"/>
        <v>Véhicules neufsEntretien stock</v>
      </c>
      <c r="B38" s="43" t="s">
        <v>111</v>
      </c>
      <c r="C38" s="644"/>
      <c r="D38" s="641"/>
      <c r="E38" s="643"/>
      <c r="F38" s="644"/>
      <c r="G38" s="641"/>
      <c r="H38" s="643"/>
      <c r="I38" s="644"/>
      <c r="J38" s="641"/>
      <c r="K38" s="643"/>
      <c r="L38" s="644"/>
      <c r="M38" s="641"/>
      <c r="N38" s="643"/>
      <c r="O38" s="644"/>
      <c r="P38" s="641"/>
      <c r="Q38" s="643"/>
      <c r="R38" s="644"/>
      <c r="S38" s="641"/>
      <c r="T38" s="643"/>
      <c r="U38" s="644"/>
      <c r="V38" s="641"/>
      <c r="W38" s="643"/>
      <c r="X38" s="644"/>
      <c r="Y38" s="641"/>
      <c r="Z38" s="643"/>
      <c r="AA38" s="644"/>
      <c r="AB38" s="641"/>
      <c r="AC38" s="643"/>
      <c r="AD38" s="644"/>
      <c r="AE38" s="641"/>
      <c r="AF38" s="643"/>
      <c r="AG38" s="644"/>
      <c r="AH38" s="641"/>
      <c r="AI38" s="643"/>
      <c r="AJ38" s="644"/>
      <c r="AK38" s="641"/>
      <c r="AL38" s="643"/>
      <c r="AM38" s="644"/>
      <c r="AN38" s="641"/>
      <c r="AO38" s="989"/>
      <c r="AP38" s="41"/>
      <c r="AQ38" s="41"/>
      <c r="AR38" s="41"/>
      <c r="AS38" s="41"/>
      <c r="AT38" s="41"/>
      <c r="AU38" s="41"/>
      <c r="AV38" s="41"/>
      <c r="AW38" s="41"/>
      <c r="AX38" s="41"/>
      <c r="AY38" s="41"/>
      <c r="AZ38" s="41"/>
      <c r="BA38" s="41"/>
      <c r="BB38" s="41"/>
      <c r="BC38" s="41"/>
      <c r="BD38" s="41"/>
      <c r="BE38" s="41"/>
      <c r="BF38" s="41"/>
      <c r="BG38" s="41"/>
      <c r="BH38" s="41"/>
      <c r="BI38" s="41"/>
    </row>
    <row r="39" spans="1:61" ht="15.75" customHeight="1">
      <c r="A39" s="39" t="str">
        <f t="shared" si="0"/>
        <v>Véhicules neufsPublicité 1</v>
      </c>
      <c r="B39" s="44" t="s">
        <v>112</v>
      </c>
      <c r="C39" s="618"/>
      <c r="D39" s="638"/>
      <c r="E39" s="639"/>
      <c r="F39" s="618"/>
      <c r="G39" s="638"/>
      <c r="H39" s="639"/>
      <c r="I39" s="618"/>
      <c r="J39" s="638"/>
      <c r="K39" s="639"/>
      <c r="L39" s="618"/>
      <c r="M39" s="638"/>
      <c r="N39" s="639"/>
      <c r="O39" s="618"/>
      <c r="P39" s="638"/>
      <c r="Q39" s="639"/>
      <c r="R39" s="618"/>
      <c r="S39" s="638"/>
      <c r="T39" s="639"/>
      <c r="U39" s="618"/>
      <c r="V39" s="638"/>
      <c r="W39" s="639"/>
      <c r="X39" s="618"/>
      <c r="Y39" s="638"/>
      <c r="Z39" s="639"/>
      <c r="AA39" s="618"/>
      <c r="AB39" s="638"/>
      <c r="AC39" s="639"/>
      <c r="AD39" s="618"/>
      <c r="AE39" s="638"/>
      <c r="AF39" s="639"/>
      <c r="AG39" s="618"/>
      <c r="AH39" s="638"/>
      <c r="AI39" s="639"/>
      <c r="AJ39" s="618"/>
      <c r="AK39" s="638"/>
      <c r="AL39" s="639"/>
      <c r="AM39" s="618"/>
      <c r="AN39" s="638"/>
      <c r="AO39" s="988"/>
      <c r="AP39" s="41"/>
      <c r="AQ39" s="41"/>
      <c r="AR39" s="41"/>
      <c r="AS39" s="41"/>
      <c r="AT39" s="41"/>
      <c r="AU39" s="41"/>
      <c r="AV39" s="41"/>
      <c r="AW39" s="41"/>
      <c r="AX39" s="41"/>
      <c r="AY39" s="41"/>
      <c r="AZ39" s="41"/>
      <c r="BA39" s="41"/>
      <c r="BB39" s="41"/>
      <c r="BC39" s="41"/>
      <c r="BD39" s="41"/>
      <c r="BE39" s="41"/>
      <c r="BF39" s="41"/>
      <c r="BG39" s="41"/>
      <c r="BH39" s="41"/>
      <c r="BI39" s="41"/>
    </row>
    <row r="40" spans="1:61" ht="15.75" customHeight="1">
      <c r="A40" s="39" t="str">
        <f t="shared" si="0"/>
        <v>Véhicules neufsIntérêt de gros</v>
      </c>
      <c r="B40" s="44" t="s">
        <v>113</v>
      </c>
      <c r="C40" s="618"/>
      <c r="D40" s="638"/>
      <c r="E40" s="639"/>
      <c r="F40" s="618"/>
      <c r="G40" s="638"/>
      <c r="H40" s="639"/>
      <c r="I40" s="618"/>
      <c r="J40" s="638"/>
      <c r="K40" s="639"/>
      <c r="L40" s="618"/>
      <c r="M40" s="638"/>
      <c r="N40" s="639"/>
      <c r="O40" s="618"/>
      <c r="P40" s="638"/>
      <c r="Q40" s="639"/>
      <c r="R40" s="618"/>
      <c r="S40" s="638"/>
      <c r="T40" s="639"/>
      <c r="U40" s="618"/>
      <c r="V40" s="638"/>
      <c r="W40" s="639"/>
      <c r="X40" s="618"/>
      <c r="Y40" s="638"/>
      <c r="Z40" s="639"/>
      <c r="AA40" s="618"/>
      <c r="AB40" s="638"/>
      <c r="AC40" s="639"/>
      <c r="AD40" s="618"/>
      <c r="AE40" s="638"/>
      <c r="AF40" s="639"/>
      <c r="AG40" s="618"/>
      <c r="AH40" s="638"/>
      <c r="AI40" s="639"/>
      <c r="AJ40" s="618"/>
      <c r="AK40" s="638"/>
      <c r="AL40" s="639"/>
      <c r="AM40" s="618"/>
      <c r="AN40" s="638"/>
      <c r="AO40" s="988"/>
      <c r="AP40" s="41"/>
      <c r="AQ40" s="41"/>
      <c r="AR40" s="41"/>
      <c r="AS40" s="41"/>
      <c r="AT40" s="41"/>
      <c r="AU40" s="41"/>
      <c r="AV40" s="41"/>
      <c r="AW40" s="41"/>
      <c r="AX40" s="41"/>
      <c r="AY40" s="41"/>
      <c r="AZ40" s="41"/>
      <c r="BA40" s="41"/>
      <c r="BB40" s="41"/>
      <c r="BC40" s="41"/>
      <c r="BD40" s="41"/>
      <c r="BE40" s="41"/>
      <c r="BF40" s="41"/>
      <c r="BG40" s="41"/>
      <c r="BH40" s="41"/>
      <c r="BI40" s="41"/>
    </row>
    <row r="41" spans="1:61" ht="15.75" customHeight="1">
      <c r="A41" s="39" t="str">
        <f t="shared" si="0"/>
        <v>Véhicules neufs[...]</v>
      </c>
      <c r="B41" s="44" t="s">
        <v>55</v>
      </c>
      <c r="C41" s="618"/>
      <c r="D41" s="638"/>
      <c r="E41" s="626"/>
      <c r="F41" s="618"/>
      <c r="G41" s="638"/>
      <c r="H41" s="626"/>
      <c r="I41" s="618"/>
      <c r="J41" s="638"/>
      <c r="K41" s="626"/>
      <c r="L41" s="618"/>
      <c r="M41" s="638"/>
      <c r="N41" s="626"/>
      <c r="O41" s="618"/>
      <c r="P41" s="638"/>
      <c r="Q41" s="626"/>
      <c r="R41" s="618"/>
      <c r="S41" s="638"/>
      <c r="T41" s="626"/>
      <c r="U41" s="618"/>
      <c r="V41" s="638"/>
      <c r="W41" s="626"/>
      <c r="X41" s="618"/>
      <c r="Y41" s="638"/>
      <c r="Z41" s="626"/>
      <c r="AA41" s="618"/>
      <c r="AB41" s="638"/>
      <c r="AC41" s="626"/>
      <c r="AD41" s="618"/>
      <c r="AE41" s="638"/>
      <c r="AF41" s="626"/>
      <c r="AG41" s="618"/>
      <c r="AH41" s="638"/>
      <c r="AI41" s="626"/>
      <c r="AJ41" s="618"/>
      <c r="AK41" s="638"/>
      <c r="AL41" s="626"/>
      <c r="AM41" s="618"/>
      <c r="AN41" s="638"/>
      <c r="AO41" s="626"/>
      <c r="AP41" s="41"/>
      <c r="AQ41" s="41"/>
      <c r="AR41" s="41"/>
      <c r="AS41" s="41"/>
      <c r="AT41" s="41"/>
      <c r="AU41" s="41"/>
      <c r="AV41" s="41"/>
      <c r="AW41" s="41"/>
      <c r="AX41" s="41"/>
      <c r="AY41" s="41"/>
      <c r="AZ41" s="41"/>
      <c r="BA41" s="41"/>
      <c r="BB41" s="41"/>
      <c r="BC41" s="41"/>
      <c r="BD41" s="41"/>
      <c r="BE41" s="41"/>
      <c r="BF41" s="41"/>
      <c r="BG41" s="41"/>
      <c r="BH41" s="41"/>
      <c r="BI41" s="41"/>
    </row>
    <row r="42" spans="1:61" ht="15.75" customHeight="1">
      <c r="A42" s="39" t="str">
        <f t="shared" si="0"/>
        <v>Véhicules neufs[...]</v>
      </c>
      <c r="B42" s="44" t="s">
        <v>55</v>
      </c>
      <c r="C42" s="618"/>
      <c r="D42" s="638"/>
      <c r="E42" s="626"/>
      <c r="F42" s="618"/>
      <c r="G42" s="638"/>
      <c r="H42" s="626"/>
      <c r="I42" s="618"/>
      <c r="J42" s="638"/>
      <c r="K42" s="626"/>
      <c r="L42" s="618"/>
      <c r="M42" s="638"/>
      <c r="N42" s="626"/>
      <c r="O42" s="618"/>
      <c r="P42" s="638"/>
      <c r="Q42" s="626"/>
      <c r="R42" s="618"/>
      <c r="S42" s="638"/>
      <c r="T42" s="626"/>
      <c r="U42" s="618"/>
      <c r="V42" s="638"/>
      <c r="W42" s="626"/>
      <c r="X42" s="618"/>
      <c r="Y42" s="638"/>
      <c r="Z42" s="626"/>
      <c r="AA42" s="618"/>
      <c r="AB42" s="638"/>
      <c r="AC42" s="626"/>
      <c r="AD42" s="618"/>
      <c r="AE42" s="638"/>
      <c r="AF42" s="626"/>
      <c r="AG42" s="618"/>
      <c r="AH42" s="638"/>
      <c r="AI42" s="626"/>
      <c r="AJ42" s="618"/>
      <c r="AK42" s="638"/>
      <c r="AL42" s="626"/>
      <c r="AM42" s="618"/>
      <c r="AN42" s="638"/>
      <c r="AO42" s="626"/>
      <c r="AP42" s="41"/>
      <c r="AQ42" s="41"/>
      <c r="AR42" s="41"/>
      <c r="AS42" s="41"/>
      <c r="AT42" s="41"/>
      <c r="AU42" s="41"/>
      <c r="AV42" s="41"/>
      <c r="AW42" s="41"/>
      <c r="AX42" s="41"/>
      <c r="AY42" s="41"/>
      <c r="AZ42" s="41"/>
      <c r="BA42" s="41"/>
      <c r="BB42" s="41"/>
      <c r="BC42" s="41"/>
      <c r="BD42" s="41"/>
      <c r="BE42" s="41"/>
      <c r="BF42" s="41"/>
      <c r="BG42" s="41"/>
      <c r="BH42" s="41"/>
      <c r="BI42" s="41"/>
    </row>
    <row r="43" spans="1:61" ht="15.75" customHeight="1">
      <c r="A43" s="39" t="str">
        <f t="shared" si="0"/>
        <v>Véhicules neufs[...]</v>
      </c>
      <c r="B43" s="44" t="s">
        <v>55</v>
      </c>
      <c r="C43" s="644"/>
      <c r="D43" s="638"/>
      <c r="E43" s="626"/>
      <c r="F43" s="644"/>
      <c r="G43" s="638"/>
      <c r="H43" s="626"/>
      <c r="I43" s="644"/>
      <c r="J43" s="638"/>
      <c r="K43" s="626"/>
      <c r="L43" s="644"/>
      <c r="M43" s="638"/>
      <c r="N43" s="626"/>
      <c r="O43" s="644"/>
      <c r="P43" s="638"/>
      <c r="Q43" s="626"/>
      <c r="R43" s="644"/>
      <c r="S43" s="638"/>
      <c r="T43" s="626"/>
      <c r="U43" s="644"/>
      <c r="V43" s="638"/>
      <c r="W43" s="626"/>
      <c r="X43" s="644"/>
      <c r="Y43" s="638"/>
      <c r="Z43" s="626"/>
      <c r="AA43" s="644"/>
      <c r="AB43" s="638"/>
      <c r="AC43" s="626"/>
      <c r="AD43" s="644"/>
      <c r="AE43" s="638"/>
      <c r="AF43" s="626"/>
      <c r="AG43" s="644"/>
      <c r="AH43" s="638"/>
      <c r="AI43" s="626"/>
      <c r="AJ43" s="644"/>
      <c r="AK43" s="638"/>
      <c r="AL43" s="626"/>
      <c r="AM43" s="644"/>
      <c r="AN43" s="638"/>
      <c r="AO43" s="626"/>
      <c r="AP43" s="41"/>
      <c r="AQ43" s="41"/>
      <c r="AR43" s="41"/>
      <c r="AS43" s="41"/>
      <c r="AT43" s="41"/>
      <c r="AU43" s="41"/>
      <c r="AV43" s="41"/>
      <c r="AW43" s="41"/>
      <c r="AX43" s="41"/>
      <c r="AY43" s="41"/>
      <c r="AZ43" s="41"/>
      <c r="BA43" s="41"/>
      <c r="BB43" s="41"/>
      <c r="BC43" s="41"/>
      <c r="BD43" s="41"/>
      <c r="BE43" s="41"/>
      <c r="BF43" s="41"/>
      <c r="BG43" s="41"/>
      <c r="BH43" s="41"/>
      <c r="BI43" s="41"/>
    </row>
    <row r="44" spans="1:61" ht="15.75" customHeight="1">
      <c r="A44" s="39" t="str">
        <f t="shared" si="0"/>
        <v>Véhicules neufsTOTAL VARIABLES</v>
      </c>
      <c r="B44" s="53" t="s">
        <v>114</v>
      </c>
      <c r="C44" s="903"/>
      <c r="D44" s="904"/>
      <c r="E44" s="905"/>
      <c r="F44" s="903"/>
      <c r="G44" s="904"/>
      <c r="H44" s="905"/>
      <c r="I44" s="903"/>
      <c r="J44" s="904"/>
      <c r="K44" s="905"/>
      <c r="L44" s="903"/>
      <c r="M44" s="904"/>
      <c r="N44" s="905"/>
      <c r="O44" s="903"/>
      <c r="P44" s="904"/>
      <c r="Q44" s="905"/>
      <c r="R44" s="903"/>
      <c r="S44" s="904"/>
      <c r="T44" s="905"/>
      <c r="U44" s="903"/>
      <c r="V44" s="904"/>
      <c r="W44" s="990"/>
      <c r="X44" s="903"/>
      <c r="Y44" s="904"/>
      <c r="Z44" s="990"/>
      <c r="AA44" s="903"/>
      <c r="AB44" s="904"/>
      <c r="AC44" s="990"/>
      <c r="AD44" s="903"/>
      <c r="AE44" s="904"/>
      <c r="AF44" s="990"/>
      <c r="AG44" s="903"/>
      <c r="AH44" s="904"/>
      <c r="AI44" s="905"/>
      <c r="AJ44" s="903"/>
      <c r="AK44" s="904"/>
      <c r="AL44" s="905"/>
      <c r="AM44" s="903"/>
      <c r="AN44" s="904"/>
      <c r="AO44" s="905"/>
      <c r="AP44" s="41"/>
      <c r="AQ44" s="41"/>
      <c r="AR44" s="41"/>
      <c r="AS44" s="41"/>
      <c r="AT44" s="41"/>
      <c r="AU44" s="41"/>
      <c r="AV44" s="41"/>
      <c r="AW44" s="41"/>
      <c r="AX44" s="41"/>
      <c r="AY44" s="41"/>
      <c r="AZ44" s="41"/>
      <c r="BA44" s="41"/>
      <c r="BB44" s="41"/>
      <c r="BC44" s="41"/>
      <c r="BD44" s="41"/>
      <c r="BE44" s="41"/>
      <c r="BF44" s="41"/>
      <c r="BG44" s="41"/>
      <c r="BH44" s="41"/>
      <c r="BI44" s="41"/>
    </row>
    <row r="45" spans="1:61" ht="15.75" customHeight="1">
      <c r="A45" s="39" t="str">
        <f t="shared" si="0"/>
        <v>Véhicules neufsSalaires cadres</v>
      </c>
      <c r="B45" s="54" t="s">
        <v>116</v>
      </c>
      <c r="C45" s="618"/>
      <c r="D45" s="625"/>
      <c r="E45" s="639"/>
      <c r="F45" s="618"/>
      <c r="G45" s="625"/>
      <c r="H45" s="639"/>
      <c r="I45" s="618"/>
      <c r="J45" s="625"/>
      <c r="K45" s="639"/>
      <c r="L45" s="618"/>
      <c r="M45" s="625"/>
      <c r="N45" s="639"/>
      <c r="O45" s="618"/>
      <c r="P45" s="625"/>
      <c r="Q45" s="639"/>
      <c r="R45" s="618"/>
      <c r="S45" s="625"/>
      <c r="T45" s="639"/>
      <c r="U45" s="618"/>
      <c r="V45" s="625"/>
      <c r="W45" s="639"/>
      <c r="X45" s="618"/>
      <c r="Y45" s="625"/>
      <c r="Z45" s="639"/>
      <c r="AA45" s="618"/>
      <c r="AB45" s="625"/>
      <c r="AC45" s="639"/>
      <c r="AD45" s="618"/>
      <c r="AE45" s="625"/>
      <c r="AF45" s="639"/>
      <c r="AG45" s="618"/>
      <c r="AH45" s="625"/>
      <c r="AI45" s="639"/>
      <c r="AJ45" s="618"/>
      <c r="AK45" s="625"/>
      <c r="AL45" s="639"/>
      <c r="AM45" s="618"/>
      <c r="AN45" s="625"/>
      <c r="AO45" s="988"/>
      <c r="AP45" s="41"/>
      <c r="AQ45" s="41"/>
      <c r="AR45" s="41"/>
      <c r="AS45" s="41"/>
      <c r="AT45" s="41"/>
      <c r="AU45" s="41"/>
      <c r="AV45" s="41"/>
      <c r="AW45" s="41"/>
      <c r="AX45" s="41"/>
      <c r="AY45" s="41"/>
      <c r="AZ45" s="41"/>
      <c r="BA45" s="41"/>
      <c r="BB45" s="41"/>
      <c r="BC45" s="41"/>
      <c r="BD45" s="41"/>
      <c r="BE45" s="41"/>
      <c r="BF45" s="41"/>
      <c r="BG45" s="41"/>
      <c r="BH45" s="41"/>
      <c r="BI45" s="41"/>
    </row>
    <row r="46" spans="1:61" ht="15.75" customHeight="1">
      <c r="A46" s="39" t="str">
        <f t="shared" si="0"/>
        <v>Véhicules neufsSalaires commis</v>
      </c>
      <c r="B46" s="55" t="s">
        <v>117</v>
      </c>
      <c r="C46" s="618"/>
      <c r="D46" s="625"/>
      <c r="E46" s="639"/>
      <c r="F46" s="618"/>
      <c r="G46" s="625"/>
      <c r="H46" s="639"/>
      <c r="I46" s="618"/>
      <c r="J46" s="625"/>
      <c r="K46" s="639"/>
      <c r="L46" s="618"/>
      <c r="M46" s="625"/>
      <c r="N46" s="639"/>
      <c r="O46" s="618"/>
      <c r="P46" s="625"/>
      <c r="Q46" s="639"/>
      <c r="R46" s="618"/>
      <c r="S46" s="625"/>
      <c r="T46" s="639"/>
      <c r="U46" s="618"/>
      <c r="V46" s="625"/>
      <c r="W46" s="639"/>
      <c r="X46" s="618"/>
      <c r="Y46" s="625"/>
      <c r="Z46" s="639"/>
      <c r="AA46" s="618"/>
      <c r="AB46" s="625"/>
      <c r="AC46" s="639"/>
      <c r="AD46" s="618"/>
      <c r="AE46" s="625"/>
      <c r="AF46" s="639"/>
      <c r="AG46" s="618"/>
      <c r="AH46" s="625"/>
      <c r="AI46" s="639"/>
      <c r="AJ46" s="618"/>
      <c r="AK46" s="625"/>
      <c r="AL46" s="639"/>
      <c r="AM46" s="618"/>
      <c r="AN46" s="625"/>
      <c r="AO46" s="988"/>
      <c r="AP46" s="41"/>
      <c r="AQ46" s="41"/>
      <c r="AR46" s="41"/>
      <c r="AS46" s="41"/>
      <c r="AT46" s="41"/>
      <c r="AU46" s="41"/>
      <c r="AV46" s="41"/>
      <c r="AW46" s="41"/>
      <c r="AX46" s="41"/>
      <c r="AY46" s="41"/>
      <c r="AZ46" s="41"/>
      <c r="BA46" s="41"/>
      <c r="BB46" s="41"/>
      <c r="BC46" s="41"/>
      <c r="BD46" s="41"/>
      <c r="BE46" s="41"/>
      <c r="BF46" s="41"/>
      <c r="BG46" s="41"/>
      <c r="BH46" s="41"/>
      <c r="BI46" s="41"/>
    </row>
    <row r="47" spans="1:61" ht="15.75" customHeight="1">
      <c r="A47" s="39" t="str">
        <f t="shared" si="0"/>
        <v>Véhicules neufsSalaires autres</v>
      </c>
      <c r="B47" s="54" t="s">
        <v>118</v>
      </c>
      <c r="C47" s="890"/>
      <c r="D47" s="908"/>
      <c r="E47" s="910"/>
      <c r="F47" s="890"/>
      <c r="G47" s="908"/>
      <c r="H47" s="910"/>
      <c r="I47" s="890"/>
      <c r="J47" s="908"/>
      <c r="K47" s="910"/>
      <c r="L47" s="890"/>
      <c r="M47" s="908"/>
      <c r="N47" s="910"/>
      <c r="O47" s="890"/>
      <c r="P47" s="908"/>
      <c r="Q47" s="910"/>
      <c r="R47" s="890"/>
      <c r="S47" s="908"/>
      <c r="T47" s="910"/>
      <c r="U47" s="890"/>
      <c r="V47" s="908"/>
      <c r="W47" s="910"/>
      <c r="X47" s="890"/>
      <c r="Y47" s="908"/>
      <c r="Z47" s="910"/>
      <c r="AA47" s="890"/>
      <c r="AB47" s="908"/>
      <c r="AC47" s="910"/>
      <c r="AD47" s="890"/>
      <c r="AE47" s="908"/>
      <c r="AF47" s="910"/>
      <c r="AG47" s="890"/>
      <c r="AH47" s="908"/>
      <c r="AI47" s="910"/>
      <c r="AJ47" s="890"/>
      <c r="AK47" s="908"/>
      <c r="AL47" s="910"/>
      <c r="AM47" s="890"/>
      <c r="AN47" s="908"/>
      <c r="AO47" s="991"/>
      <c r="AP47" s="41"/>
      <c r="AQ47" s="41"/>
      <c r="AR47" s="41"/>
      <c r="AS47" s="41"/>
      <c r="AT47" s="41"/>
      <c r="AU47" s="41"/>
      <c r="AV47" s="41"/>
      <c r="AW47" s="41"/>
      <c r="AX47" s="41"/>
      <c r="AY47" s="41"/>
      <c r="AZ47" s="41"/>
      <c r="BA47" s="41"/>
      <c r="BB47" s="41"/>
      <c r="BC47" s="41"/>
      <c r="BD47" s="41"/>
      <c r="BE47" s="41"/>
      <c r="BF47" s="41"/>
      <c r="BG47" s="41"/>
      <c r="BH47" s="41"/>
      <c r="BI47" s="41"/>
    </row>
    <row r="48" spans="1:61" ht="15.75" customHeight="1">
      <c r="A48" s="39" t="str">
        <f t="shared" si="0"/>
        <v>Véhicules neufsSalaires spécialistes</v>
      </c>
      <c r="B48" s="54" t="s">
        <v>119</v>
      </c>
      <c r="C48" s="618"/>
      <c r="D48" s="625"/>
      <c r="E48" s="639"/>
      <c r="F48" s="618"/>
      <c r="G48" s="625"/>
      <c r="H48" s="639"/>
      <c r="I48" s="618"/>
      <c r="J48" s="625"/>
      <c r="K48" s="639"/>
      <c r="L48" s="618"/>
      <c r="M48" s="625"/>
      <c r="N48" s="639"/>
      <c r="O48" s="618"/>
      <c r="P48" s="625"/>
      <c r="Q48" s="639"/>
      <c r="R48" s="618"/>
      <c r="S48" s="625"/>
      <c r="T48" s="639"/>
      <c r="U48" s="618"/>
      <c r="V48" s="625"/>
      <c r="W48" s="639"/>
      <c r="X48" s="618"/>
      <c r="Y48" s="625"/>
      <c r="Z48" s="639"/>
      <c r="AA48" s="618"/>
      <c r="AB48" s="625"/>
      <c r="AC48" s="639"/>
      <c r="AD48" s="618"/>
      <c r="AE48" s="625"/>
      <c r="AF48" s="639"/>
      <c r="AG48" s="618"/>
      <c r="AH48" s="625"/>
      <c r="AI48" s="639"/>
      <c r="AJ48" s="618"/>
      <c r="AK48" s="625"/>
      <c r="AL48" s="639"/>
      <c r="AM48" s="618"/>
      <c r="AN48" s="625"/>
      <c r="AO48" s="988"/>
      <c r="AP48" s="41"/>
      <c r="AQ48" s="41"/>
      <c r="AR48" s="41"/>
      <c r="AS48" s="41"/>
      <c r="AT48" s="41"/>
      <c r="AU48" s="41"/>
      <c r="AV48" s="41"/>
      <c r="AW48" s="41"/>
      <c r="AX48" s="41"/>
      <c r="AY48" s="41"/>
      <c r="AZ48" s="41"/>
      <c r="BA48" s="41"/>
      <c r="BB48" s="41"/>
      <c r="BC48" s="41"/>
      <c r="BD48" s="41"/>
      <c r="BE48" s="41"/>
      <c r="BF48" s="41"/>
      <c r="BG48" s="41"/>
      <c r="BH48" s="41"/>
      <c r="BI48" s="41"/>
    </row>
    <row r="49" spans="1:61" ht="15.75" customHeight="1">
      <c r="A49" s="39" t="str">
        <f t="shared" si="0"/>
        <v>Véhicules neufs[...]</v>
      </c>
      <c r="B49" s="44" t="s">
        <v>55</v>
      </c>
      <c r="C49" s="618"/>
      <c r="D49" s="625"/>
      <c r="E49" s="639"/>
      <c r="F49" s="618"/>
      <c r="G49" s="625"/>
      <c r="H49" s="639"/>
      <c r="I49" s="618"/>
      <c r="J49" s="625"/>
      <c r="K49" s="639"/>
      <c r="L49" s="618"/>
      <c r="M49" s="625"/>
      <c r="N49" s="639"/>
      <c r="O49" s="618"/>
      <c r="P49" s="625"/>
      <c r="Q49" s="639"/>
      <c r="R49" s="618"/>
      <c r="S49" s="625"/>
      <c r="T49" s="639"/>
      <c r="U49" s="618"/>
      <c r="V49" s="625"/>
      <c r="W49" s="639"/>
      <c r="X49" s="618"/>
      <c r="Y49" s="625"/>
      <c r="Z49" s="639"/>
      <c r="AA49" s="618"/>
      <c r="AB49" s="625"/>
      <c r="AC49" s="639"/>
      <c r="AD49" s="618"/>
      <c r="AE49" s="625"/>
      <c r="AF49" s="639"/>
      <c r="AG49" s="618"/>
      <c r="AH49" s="625"/>
      <c r="AI49" s="639"/>
      <c r="AJ49" s="618"/>
      <c r="AK49" s="625"/>
      <c r="AL49" s="639"/>
      <c r="AM49" s="618"/>
      <c r="AN49" s="625"/>
      <c r="AO49" s="988"/>
      <c r="AP49" s="41"/>
      <c r="AQ49" s="41"/>
      <c r="AR49" s="41"/>
      <c r="AS49" s="41"/>
      <c r="AT49" s="41"/>
      <c r="AU49" s="41"/>
      <c r="AV49" s="41"/>
      <c r="AW49" s="41"/>
      <c r="AX49" s="41"/>
      <c r="AY49" s="41"/>
      <c r="AZ49" s="41"/>
      <c r="BA49" s="41"/>
      <c r="BB49" s="41"/>
      <c r="BC49" s="41"/>
      <c r="BD49" s="41"/>
      <c r="BE49" s="41"/>
      <c r="BF49" s="41"/>
      <c r="BG49" s="41"/>
      <c r="BH49" s="41"/>
      <c r="BI49" s="41"/>
    </row>
    <row r="50" spans="1:61" ht="15.75" customHeight="1">
      <c r="A50" s="39" t="str">
        <f t="shared" si="0"/>
        <v>Véhicules neufs[...]</v>
      </c>
      <c r="B50" s="44" t="s">
        <v>55</v>
      </c>
      <c r="C50" s="618"/>
      <c r="D50" s="625"/>
      <c r="E50" s="639"/>
      <c r="F50" s="618"/>
      <c r="G50" s="625"/>
      <c r="H50" s="639"/>
      <c r="I50" s="618"/>
      <c r="J50" s="625"/>
      <c r="K50" s="639"/>
      <c r="L50" s="618"/>
      <c r="M50" s="625"/>
      <c r="N50" s="639"/>
      <c r="O50" s="618"/>
      <c r="P50" s="625"/>
      <c r="Q50" s="639"/>
      <c r="R50" s="618"/>
      <c r="S50" s="625"/>
      <c r="T50" s="639"/>
      <c r="U50" s="618"/>
      <c r="V50" s="625"/>
      <c r="W50" s="639"/>
      <c r="X50" s="618"/>
      <c r="Y50" s="625"/>
      <c r="Z50" s="639"/>
      <c r="AA50" s="618"/>
      <c r="AB50" s="625"/>
      <c r="AC50" s="639"/>
      <c r="AD50" s="618"/>
      <c r="AE50" s="625"/>
      <c r="AF50" s="639"/>
      <c r="AG50" s="618"/>
      <c r="AH50" s="625"/>
      <c r="AI50" s="639"/>
      <c r="AJ50" s="618"/>
      <c r="AK50" s="625"/>
      <c r="AL50" s="639"/>
      <c r="AM50" s="618"/>
      <c r="AN50" s="625"/>
      <c r="AO50" s="988"/>
      <c r="AP50" s="41"/>
      <c r="AQ50" s="41"/>
      <c r="AR50" s="41"/>
      <c r="AS50" s="41"/>
      <c r="AT50" s="41"/>
      <c r="AU50" s="41"/>
      <c r="AV50" s="41"/>
      <c r="AW50" s="41"/>
      <c r="AX50" s="41"/>
      <c r="AY50" s="41"/>
      <c r="AZ50" s="41"/>
      <c r="BA50" s="41"/>
      <c r="BB50" s="41"/>
      <c r="BC50" s="41"/>
      <c r="BD50" s="41"/>
      <c r="BE50" s="41"/>
      <c r="BF50" s="41"/>
      <c r="BG50" s="41"/>
      <c r="BH50" s="41"/>
      <c r="BI50" s="41"/>
    </row>
    <row r="51" spans="1:61" ht="15.75" customHeight="1">
      <c r="A51" s="39" t="str">
        <f t="shared" si="0"/>
        <v>Véhicules neufs[...]</v>
      </c>
      <c r="B51" s="44" t="s">
        <v>55</v>
      </c>
      <c r="C51" s="618"/>
      <c r="D51" s="625"/>
      <c r="E51" s="639"/>
      <c r="F51" s="618"/>
      <c r="G51" s="625"/>
      <c r="H51" s="639"/>
      <c r="I51" s="618"/>
      <c r="J51" s="625"/>
      <c r="K51" s="639"/>
      <c r="L51" s="618"/>
      <c r="M51" s="625"/>
      <c r="N51" s="639"/>
      <c r="O51" s="618"/>
      <c r="P51" s="625"/>
      <c r="Q51" s="639"/>
      <c r="R51" s="618"/>
      <c r="S51" s="625"/>
      <c r="T51" s="639"/>
      <c r="U51" s="618"/>
      <c r="V51" s="625"/>
      <c r="W51" s="639"/>
      <c r="X51" s="618"/>
      <c r="Y51" s="625"/>
      <c r="Z51" s="639"/>
      <c r="AA51" s="618"/>
      <c r="AB51" s="625"/>
      <c r="AC51" s="639"/>
      <c r="AD51" s="618"/>
      <c r="AE51" s="625"/>
      <c r="AF51" s="639"/>
      <c r="AG51" s="618"/>
      <c r="AH51" s="625"/>
      <c r="AI51" s="639"/>
      <c r="AJ51" s="618"/>
      <c r="AK51" s="625"/>
      <c r="AL51" s="639"/>
      <c r="AM51" s="618"/>
      <c r="AN51" s="625"/>
      <c r="AO51" s="988"/>
      <c r="AP51" s="41"/>
      <c r="AQ51" s="41"/>
      <c r="AR51" s="41"/>
      <c r="AS51" s="41"/>
      <c r="AT51" s="41"/>
      <c r="AU51" s="41"/>
      <c r="AV51" s="41"/>
      <c r="AW51" s="41"/>
      <c r="AX51" s="41"/>
      <c r="AY51" s="41"/>
      <c r="AZ51" s="41"/>
      <c r="BA51" s="41"/>
      <c r="BB51" s="41"/>
      <c r="BC51" s="41"/>
      <c r="BD51" s="41"/>
      <c r="BE51" s="41"/>
      <c r="BF51" s="41"/>
      <c r="BG51" s="41"/>
      <c r="BH51" s="41"/>
      <c r="BI51" s="41"/>
    </row>
    <row r="52" spans="1:61" ht="15.75" customHeight="1">
      <c r="A52" s="39" t="str">
        <f t="shared" si="0"/>
        <v>Véhicules neufsSalaires en absences</v>
      </c>
      <c r="B52" s="55" t="s">
        <v>120</v>
      </c>
      <c r="C52" s="618"/>
      <c r="D52" s="625"/>
      <c r="E52" s="639"/>
      <c r="F52" s="618"/>
      <c r="G52" s="625"/>
      <c r="H52" s="639"/>
      <c r="I52" s="618"/>
      <c r="J52" s="625"/>
      <c r="K52" s="639"/>
      <c r="L52" s="618"/>
      <c r="M52" s="625"/>
      <c r="N52" s="639"/>
      <c r="O52" s="618"/>
      <c r="P52" s="625"/>
      <c r="Q52" s="639"/>
      <c r="R52" s="618"/>
      <c r="S52" s="625"/>
      <c r="T52" s="639"/>
      <c r="U52" s="618"/>
      <c r="V52" s="625"/>
      <c r="W52" s="639"/>
      <c r="X52" s="618"/>
      <c r="Y52" s="625"/>
      <c r="Z52" s="639"/>
      <c r="AA52" s="618"/>
      <c r="AB52" s="625"/>
      <c r="AC52" s="639"/>
      <c r="AD52" s="618"/>
      <c r="AE52" s="625"/>
      <c r="AF52" s="639"/>
      <c r="AG52" s="618"/>
      <c r="AH52" s="625"/>
      <c r="AI52" s="639"/>
      <c r="AJ52" s="618"/>
      <c r="AK52" s="625"/>
      <c r="AL52" s="639"/>
      <c r="AM52" s="618"/>
      <c r="AN52" s="625"/>
      <c r="AO52" s="988"/>
      <c r="AP52" s="41"/>
      <c r="AQ52" s="41"/>
      <c r="AR52" s="41"/>
      <c r="AS52" s="41"/>
      <c r="AT52" s="41"/>
      <c r="AU52" s="41"/>
      <c r="AV52" s="41"/>
      <c r="AW52" s="41"/>
      <c r="AX52" s="41"/>
      <c r="AY52" s="41"/>
      <c r="AZ52" s="41"/>
      <c r="BA52" s="41"/>
      <c r="BB52" s="41"/>
      <c r="BC52" s="41"/>
      <c r="BD52" s="41"/>
      <c r="BE52" s="41"/>
      <c r="BF52" s="41"/>
      <c r="BG52" s="41"/>
      <c r="BH52" s="41"/>
      <c r="BI52" s="41"/>
    </row>
    <row r="53" spans="1:61" ht="15.75" customHeight="1">
      <c r="A53" s="39" t="str">
        <f t="shared" si="0"/>
        <v>Véhicules neufsDéduction à la source</v>
      </c>
      <c r="B53" s="54" t="s">
        <v>121</v>
      </c>
      <c r="C53" s="890"/>
      <c r="D53" s="908"/>
      <c r="E53" s="910"/>
      <c r="F53" s="890"/>
      <c r="G53" s="908"/>
      <c r="H53" s="910"/>
      <c r="I53" s="890"/>
      <c r="J53" s="908"/>
      <c r="K53" s="910"/>
      <c r="L53" s="890"/>
      <c r="M53" s="908"/>
      <c r="N53" s="910"/>
      <c r="O53" s="890"/>
      <c r="P53" s="908"/>
      <c r="Q53" s="910"/>
      <c r="R53" s="890"/>
      <c r="S53" s="908"/>
      <c r="T53" s="910"/>
      <c r="U53" s="890"/>
      <c r="V53" s="908"/>
      <c r="W53" s="910"/>
      <c r="X53" s="890"/>
      <c r="Y53" s="908"/>
      <c r="Z53" s="910"/>
      <c r="AA53" s="890"/>
      <c r="AB53" s="908"/>
      <c r="AC53" s="910"/>
      <c r="AD53" s="890"/>
      <c r="AE53" s="908"/>
      <c r="AF53" s="910"/>
      <c r="AG53" s="890"/>
      <c r="AH53" s="908"/>
      <c r="AI53" s="910"/>
      <c r="AJ53" s="890"/>
      <c r="AK53" s="908"/>
      <c r="AL53" s="910"/>
      <c r="AM53" s="890"/>
      <c r="AN53" s="908"/>
      <c r="AO53" s="991"/>
      <c r="AP53" s="41"/>
      <c r="AQ53" s="41"/>
      <c r="AR53" s="41"/>
      <c r="AS53" s="41"/>
      <c r="AT53" s="41"/>
      <c r="AU53" s="41"/>
      <c r="AV53" s="41"/>
      <c r="AW53" s="41"/>
      <c r="AX53" s="41"/>
      <c r="AY53" s="41"/>
      <c r="AZ53" s="41"/>
      <c r="BA53" s="41"/>
      <c r="BB53" s="41"/>
      <c r="BC53" s="41"/>
      <c r="BD53" s="41"/>
      <c r="BE53" s="41"/>
      <c r="BF53" s="41"/>
      <c r="BG53" s="41"/>
      <c r="BH53" s="41"/>
      <c r="BI53" s="41"/>
    </row>
    <row r="54" spans="1:61" ht="15.75" customHeight="1">
      <c r="A54" s="39" t="str">
        <f t="shared" si="0"/>
        <v>Véhicules neufsBénéfices marginaux</v>
      </c>
      <c r="B54" s="54" t="s">
        <v>122</v>
      </c>
      <c r="C54" s="618"/>
      <c r="D54" s="625"/>
      <c r="E54" s="639"/>
      <c r="F54" s="618"/>
      <c r="G54" s="625"/>
      <c r="H54" s="639"/>
      <c r="I54" s="618"/>
      <c r="J54" s="625"/>
      <c r="K54" s="639"/>
      <c r="L54" s="618"/>
      <c r="M54" s="625"/>
      <c r="N54" s="639"/>
      <c r="O54" s="618"/>
      <c r="P54" s="625"/>
      <c r="Q54" s="639"/>
      <c r="R54" s="618"/>
      <c r="S54" s="625"/>
      <c r="T54" s="639"/>
      <c r="U54" s="618"/>
      <c r="V54" s="625"/>
      <c r="W54" s="639"/>
      <c r="X54" s="618"/>
      <c r="Y54" s="625"/>
      <c r="Z54" s="639"/>
      <c r="AA54" s="618"/>
      <c r="AB54" s="625"/>
      <c r="AC54" s="639"/>
      <c r="AD54" s="618"/>
      <c r="AE54" s="625"/>
      <c r="AF54" s="639"/>
      <c r="AG54" s="618"/>
      <c r="AH54" s="625"/>
      <c r="AI54" s="639"/>
      <c r="AJ54" s="618"/>
      <c r="AK54" s="625"/>
      <c r="AL54" s="639"/>
      <c r="AM54" s="618"/>
      <c r="AN54" s="625"/>
      <c r="AO54" s="988"/>
      <c r="AP54" s="41"/>
      <c r="AQ54" s="41"/>
      <c r="AR54" s="41"/>
      <c r="AS54" s="41"/>
      <c r="AT54" s="41"/>
      <c r="AU54" s="41"/>
      <c r="AV54" s="41"/>
      <c r="AW54" s="41"/>
      <c r="AX54" s="41"/>
      <c r="AY54" s="41"/>
      <c r="AZ54" s="41"/>
      <c r="BA54" s="41"/>
      <c r="BB54" s="41"/>
      <c r="BC54" s="41"/>
      <c r="BD54" s="41"/>
      <c r="BE54" s="41"/>
      <c r="BF54" s="41"/>
      <c r="BG54" s="41"/>
      <c r="BH54" s="41"/>
      <c r="BI54" s="41"/>
    </row>
    <row r="55" spans="1:61" ht="15.75" customHeight="1">
      <c r="A55" s="39" t="str">
        <f t="shared" si="0"/>
        <v>Véhicules neufsCsst</v>
      </c>
      <c r="B55" s="54" t="s">
        <v>123</v>
      </c>
      <c r="C55" s="618"/>
      <c r="D55" s="625"/>
      <c r="E55" s="639"/>
      <c r="F55" s="618"/>
      <c r="G55" s="625"/>
      <c r="H55" s="639"/>
      <c r="I55" s="618"/>
      <c r="J55" s="625"/>
      <c r="K55" s="639"/>
      <c r="L55" s="618"/>
      <c r="M55" s="625"/>
      <c r="N55" s="639"/>
      <c r="O55" s="618"/>
      <c r="P55" s="625"/>
      <c r="Q55" s="639"/>
      <c r="R55" s="618"/>
      <c r="S55" s="625"/>
      <c r="T55" s="639"/>
      <c r="U55" s="618"/>
      <c r="V55" s="625"/>
      <c r="W55" s="639"/>
      <c r="X55" s="618"/>
      <c r="Y55" s="625"/>
      <c r="Z55" s="639"/>
      <c r="AA55" s="618"/>
      <c r="AB55" s="625"/>
      <c r="AC55" s="639"/>
      <c r="AD55" s="618"/>
      <c r="AE55" s="625"/>
      <c r="AF55" s="639"/>
      <c r="AG55" s="618"/>
      <c r="AH55" s="625"/>
      <c r="AI55" s="639"/>
      <c r="AJ55" s="618"/>
      <c r="AK55" s="625"/>
      <c r="AL55" s="639"/>
      <c r="AM55" s="618"/>
      <c r="AN55" s="625"/>
      <c r="AO55" s="988"/>
      <c r="AP55" s="41"/>
      <c r="AQ55" s="41"/>
      <c r="AR55" s="41"/>
      <c r="AS55" s="41"/>
      <c r="AT55" s="41"/>
      <c r="AU55" s="41"/>
      <c r="AV55" s="41"/>
      <c r="AW55" s="41"/>
      <c r="AX55" s="41"/>
      <c r="AY55" s="41"/>
      <c r="AZ55" s="41"/>
      <c r="BA55" s="41"/>
      <c r="BB55" s="41"/>
      <c r="BC55" s="41"/>
      <c r="BD55" s="41"/>
      <c r="BE55" s="41"/>
      <c r="BF55" s="41"/>
      <c r="BG55" s="41"/>
      <c r="BH55" s="41"/>
      <c r="BI55" s="41"/>
    </row>
    <row r="56" spans="1:61" ht="15.75" customHeight="1">
      <c r="A56" s="39" t="str">
        <f t="shared" si="0"/>
        <v>Véhicules neufs[...]</v>
      </c>
      <c r="B56" s="44" t="s">
        <v>55</v>
      </c>
      <c r="C56" s="644"/>
      <c r="D56" s="645"/>
      <c r="E56" s="642"/>
      <c r="F56" s="644"/>
      <c r="G56" s="645"/>
      <c r="H56" s="642"/>
      <c r="I56" s="644"/>
      <c r="J56" s="645"/>
      <c r="K56" s="642"/>
      <c r="L56" s="644"/>
      <c r="M56" s="645"/>
      <c r="N56" s="642"/>
      <c r="O56" s="644"/>
      <c r="P56" s="645"/>
      <c r="Q56" s="642"/>
      <c r="R56" s="644"/>
      <c r="S56" s="645"/>
      <c r="T56" s="642"/>
      <c r="U56" s="644"/>
      <c r="V56" s="645"/>
      <c r="W56" s="642"/>
      <c r="X56" s="644"/>
      <c r="Y56" s="645"/>
      <c r="Z56" s="642"/>
      <c r="AA56" s="644"/>
      <c r="AB56" s="645"/>
      <c r="AC56" s="642"/>
      <c r="AD56" s="644"/>
      <c r="AE56" s="645"/>
      <c r="AF56" s="642"/>
      <c r="AG56" s="644"/>
      <c r="AH56" s="645"/>
      <c r="AI56" s="642"/>
      <c r="AJ56" s="644"/>
      <c r="AK56" s="645"/>
      <c r="AL56" s="642"/>
      <c r="AM56" s="644"/>
      <c r="AN56" s="645"/>
      <c r="AO56" s="642"/>
      <c r="AP56" s="41"/>
      <c r="AQ56" s="41"/>
      <c r="AR56" s="41"/>
      <c r="AS56" s="41"/>
      <c r="AT56" s="41"/>
      <c r="AU56" s="41"/>
      <c r="AV56" s="41"/>
      <c r="AW56" s="41"/>
      <c r="AX56" s="41"/>
      <c r="AY56" s="41"/>
      <c r="AZ56" s="41"/>
      <c r="BA56" s="41"/>
      <c r="BB56" s="41"/>
      <c r="BC56" s="41"/>
      <c r="BD56" s="41"/>
      <c r="BE56" s="41"/>
      <c r="BF56" s="41"/>
      <c r="BG56" s="41"/>
      <c r="BH56" s="41"/>
      <c r="BI56" s="41"/>
    </row>
    <row r="57" spans="1:61" ht="15.75" customHeight="1">
      <c r="A57" s="39" t="str">
        <f t="shared" si="0"/>
        <v>Véhicules neufsTOTAL PERSONNEL</v>
      </c>
      <c r="B57" s="53" t="s">
        <v>124</v>
      </c>
      <c r="C57" s="903"/>
      <c r="D57" s="904"/>
      <c r="E57" s="905"/>
      <c r="F57" s="903"/>
      <c r="G57" s="904"/>
      <c r="H57" s="905"/>
      <c r="I57" s="903"/>
      <c r="J57" s="904"/>
      <c r="K57" s="905"/>
      <c r="L57" s="903"/>
      <c r="M57" s="904"/>
      <c r="N57" s="905"/>
      <c r="O57" s="903"/>
      <c r="P57" s="904"/>
      <c r="Q57" s="905"/>
      <c r="R57" s="903"/>
      <c r="S57" s="904"/>
      <c r="T57" s="905"/>
      <c r="U57" s="903"/>
      <c r="V57" s="904"/>
      <c r="W57" s="990"/>
      <c r="X57" s="903"/>
      <c r="Y57" s="904"/>
      <c r="Z57" s="990"/>
      <c r="AA57" s="903"/>
      <c r="AB57" s="904"/>
      <c r="AC57" s="990"/>
      <c r="AD57" s="903"/>
      <c r="AE57" s="904"/>
      <c r="AF57" s="990"/>
      <c r="AG57" s="903"/>
      <c r="AH57" s="904"/>
      <c r="AI57" s="905"/>
      <c r="AJ57" s="903"/>
      <c r="AK57" s="904"/>
      <c r="AL57" s="905"/>
      <c r="AM57" s="903"/>
      <c r="AN57" s="904"/>
      <c r="AO57" s="905"/>
      <c r="AP57" s="41"/>
      <c r="AQ57" s="41"/>
      <c r="AR57" s="41"/>
      <c r="AS57" s="41"/>
      <c r="AT57" s="41"/>
      <c r="AU57" s="41"/>
      <c r="AV57" s="41"/>
      <c r="AW57" s="41"/>
      <c r="AX57" s="41"/>
      <c r="AY57" s="41"/>
      <c r="AZ57" s="41"/>
      <c r="BA57" s="41"/>
      <c r="BB57" s="41"/>
      <c r="BC57" s="41"/>
      <c r="BD57" s="41"/>
      <c r="BE57" s="41"/>
      <c r="BF57" s="41"/>
      <c r="BG57" s="41"/>
      <c r="BH57" s="41"/>
      <c r="BI57" s="41"/>
    </row>
    <row r="58" spans="1:61" ht="15.75" customHeight="1">
      <c r="A58" s="39" t="str">
        <f t="shared" si="0"/>
        <v>Véhicules neufsPublicité 2</v>
      </c>
      <c r="B58" s="44" t="s">
        <v>125</v>
      </c>
      <c r="C58" s="618"/>
      <c r="D58" s="625"/>
      <c r="E58" s="639"/>
      <c r="F58" s="618"/>
      <c r="G58" s="625"/>
      <c r="H58" s="639"/>
      <c r="I58" s="618"/>
      <c r="J58" s="625"/>
      <c r="K58" s="639"/>
      <c r="L58" s="618"/>
      <c r="M58" s="625"/>
      <c r="N58" s="639"/>
      <c r="O58" s="618"/>
      <c r="P58" s="625"/>
      <c r="Q58" s="639"/>
      <c r="R58" s="618"/>
      <c r="S58" s="625"/>
      <c r="T58" s="639"/>
      <c r="U58" s="618"/>
      <c r="V58" s="625"/>
      <c r="W58" s="639"/>
      <c r="X58" s="618"/>
      <c r="Y58" s="625"/>
      <c r="Z58" s="639"/>
      <c r="AA58" s="618"/>
      <c r="AB58" s="625"/>
      <c r="AC58" s="639"/>
      <c r="AD58" s="618"/>
      <c r="AE58" s="625"/>
      <c r="AF58" s="639"/>
      <c r="AG58" s="618"/>
      <c r="AH58" s="625"/>
      <c r="AI58" s="639"/>
      <c r="AJ58" s="618"/>
      <c r="AK58" s="625"/>
      <c r="AL58" s="639"/>
      <c r="AM58" s="618"/>
      <c r="AN58" s="625"/>
      <c r="AO58" s="988"/>
      <c r="AP58" s="41"/>
      <c r="AQ58" s="41"/>
      <c r="AR58" s="41"/>
      <c r="AS58" s="41"/>
      <c r="AT58" s="41"/>
      <c r="AU58" s="41"/>
      <c r="AV58" s="41"/>
      <c r="AW58" s="41"/>
      <c r="AX58" s="41"/>
      <c r="AY58" s="41"/>
      <c r="AZ58" s="41"/>
      <c r="BA58" s="41"/>
      <c r="BB58" s="41"/>
      <c r="BC58" s="41"/>
      <c r="BD58" s="41"/>
      <c r="BE58" s="41"/>
      <c r="BF58" s="41"/>
      <c r="BG58" s="41"/>
      <c r="BH58" s="41"/>
      <c r="BI58" s="41"/>
    </row>
    <row r="59" spans="1:61" ht="15.75" customHeight="1">
      <c r="A59" s="39" t="str">
        <f t="shared" si="0"/>
        <v>Véhicules neufsService gratuit 2</v>
      </c>
      <c r="B59" s="44" t="s">
        <v>126</v>
      </c>
      <c r="C59" s="618"/>
      <c r="D59" s="625"/>
      <c r="E59" s="639"/>
      <c r="F59" s="618"/>
      <c r="G59" s="625"/>
      <c r="H59" s="639"/>
      <c r="I59" s="618"/>
      <c r="J59" s="625"/>
      <c r="K59" s="639"/>
      <c r="L59" s="618"/>
      <c r="M59" s="625"/>
      <c r="N59" s="639"/>
      <c r="O59" s="618"/>
      <c r="P59" s="625"/>
      <c r="Q59" s="639"/>
      <c r="R59" s="618"/>
      <c r="S59" s="625"/>
      <c r="T59" s="639"/>
      <c r="U59" s="618"/>
      <c r="V59" s="625"/>
      <c r="W59" s="639"/>
      <c r="X59" s="618"/>
      <c r="Y59" s="625"/>
      <c r="Z59" s="639"/>
      <c r="AA59" s="618"/>
      <c r="AB59" s="625"/>
      <c r="AC59" s="639"/>
      <c r="AD59" s="618"/>
      <c r="AE59" s="625"/>
      <c r="AF59" s="639"/>
      <c r="AG59" s="618"/>
      <c r="AH59" s="625"/>
      <c r="AI59" s="639"/>
      <c r="AJ59" s="618"/>
      <c r="AK59" s="625"/>
      <c r="AL59" s="639"/>
      <c r="AM59" s="618"/>
      <c r="AN59" s="625"/>
      <c r="AO59" s="988"/>
      <c r="AP59" s="41"/>
      <c r="AQ59" s="41"/>
      <c r="AR59" s="41"/>
      <c r="AS59" s="41"/>
      <c r="AT59" s="41"/>
      <c r="AU59" s="41"/>
      <c r="AV59" s="41"/>
      <c r="AW59" s="41"/>
      <c r="AX59" s="41"/>
      <c r="AY59" s="41"/>
      <c r="AZ59" s="41"/>
      <c r="BA59" s="41"/>
      <c r="BB59" s="41"/>
      <c r="BC59" s="41"/>
      <c r="BD59" s="41"/>
      <c r="BE59" s="41"/>
      <c r="BF59" s="41"/>
      <c r="BG59" s="41"/>
      <c r="BH59" s="41"/>
      <c r="BI59" s="41"/>
    </row>
    <row r="60" spans="1:61" ht="15.75" customHeight="1">
      <c r="A60" s="39" t="str">
        <f t="shared" si="0"/>
        <v>Véhicules neufsFrais véhicules de cie</v>
      </c>
      <c r="B60" s="43" t="s">
        <v>127</v>
      </c>
      <c r="C60" s="646"/>
      <c r="D60" s="647"/>
      <c r="E60" s="649"/>
      <c r="F60" s="646"/>
      <c r="G60" s="647"/>
      <c r="H60" s="649"/>
      <c r="I60" s="646"/>
      <c r="J60" s="647"/>
      <c r="K60" s="649"/>
      <c r="L60" s="646"/>
      <c r="M60" s="647"/>
      <c r="N60" s="649"/>
      <c r="O60" s="646"/>
      <c r="P60" s="647"/>
      <c r="Q60" s="649"/>
      <c r="R60" s="646"/>
      <c r="S60" s="647"/>
      <c r="T60" s="649"/>
      <c r="U60" s="646"/>
      <c r="V60" s="647"/>
      <c r="W60" s="649"/>
      <c r="X60" s="646"/>
      <c r="Y60" s="647"/>
      <c r="Z60" s="649"/>
      <c r="AA60" s="646"/>
      <c r="AB60" s="647"/>
      <c r="AC60" s="649"/>
      <c r="AD60" s="646"/>
      <c r="AE60" s="647"/>
      <c r="AF60" s="649"/>
      <c r="AG60" s="646"/>
      <c r="AH60" s="647"/>
      <c r="AI60" s="649"/>
      <c r="AJ60" s="646"/>
      <c r="AK60" s="647"/>
      <c r="AL60" s="649"/>
      <c r="AM60" s="646"/>
      <c r="AN60" s="647"/>
      <c r="AO60" s="992"/>
      <c r="AP60" s="41"/>
      <c r="AQ60" s="41"/>
      <c r="AR60" s="41"/>
      <c r="AS60" s="41"/>
      <c r="AT60" s="41"/>
      <c r="AU60" s="41"/>
      <c r="AV60" s="41"/>
      <c r="AW60" s="41"/>
      <c r="AX60" s="41"/>
      <c r="AY60" s="41"/>
      <c r="AZ60" s="41"/>
      <c r="BA60" s="41"/>
      <c r="BB60" s="41"/>
      <c r="BC60" s="41"/>
      <c r="BD60" s="41"/>
      <c r="BE60" s="41"/>
      <c r="BF60" s="41"/>
      <c r="BG60" s="41"/>
      <c r="BH60" s="41"/>
      <c r="BI60" s="41"/>
    </row>
    <row r="61" spans="1:61" ht="15.75" customHeight="1">
      <c r="A61" s="39" t="str">
        <f t="shared" si="0"/>
        <v>Véhicules neufsInformatique</v>
      </c>
      <c r="B61" s="44" t="s">
        <v>128</v>
      </c>
      <c r="C61" s="618"/>
      <c r="D61" s="625"/>
      <c r="E61" s="639"/>
      <c r="F61" s="618"/>
      <c r="G61" s="625"/>
      <c r="H61" s="639"/>
      <c r="I61" s="618"/>
      <c r="J61" s="625"/>
      <c r="K61" s="639"/>
      <c r="L61" s="618"/>
      <c r="M61" s="625"/>
      <c r="N61" s="639"/>
      <c r="O61" s="618"/>
      <c r="P61" s="625"/>
      <c r="Q61" s="639"/>
      <c r="R61" s="618"/>
      <c r="S61" s="625"/>
      <c r="T61" s="639"/>
      <c r="U61" s="618"/>
      <c r="V61" s="625"/>
      <c r="W61" s="639"/>
      <c r="X61" s="618"/>
      <c r="Y61" s="625"/>
      <c r="Z61" s="639"/>
      <c r="AA61" s="618"/>
      <c r="AB61" s="625"/>
      <c r="AC61" s="639"/>
      <c r="AD61" s="618"/>
      <c r="AE61" s="625"/>
      <c r="AF61" s="639"/>
      <c r="AG61" s="618"/>
      <c r="AH61" s="625"/>
      <c r="AI61" s="639"/>
      <c r="AJ61" s="618"/>
      <c r="AK61" s="625"/>
      <c r="AL61" s="639"/>
      <c r="AM61" s="618"/>
      <c r="AN61" s="625"/>
      <c r="AO61" s="988"/>
      <c r="AP61" s="41"/>
      <c r="AQ61" s="41"/>
      <c r="AR61" s="41"/>
      <c r="AS61" s="41"/>
      <c r="AT61" s="41"/>
      <c r="AU61" s="41"/>
      <c r="AV61" s="41"/>
      <c r="AW61" s="41"/>
      <c r="AX61" s="41"/>
      <c r="AY61" s="41"/>
      <c r="AZ61" s="41"/>
      <c r="BA61" s="41"/>
      <c r="BB61" s="41"/>
      <c r="BC61" s="41"/>
      <c r="BD61" s="41"/>
      <c r="BE61" s="41"/>
      <c r="BF61" s="41"/>
      <c r="BG61" s="41"/>
      <c r="BH61" s="41"/>
      <c r="BI61" s="41"/>
    </row>
    <row r="62" spans="1:61" ht="15.75" customHeight="1">
      <c r="A62" s="39" t="str">
        <f t="shared" si="0"/>
        <v>Véhicules neufsFrais de déplacement</v>
      </c>
      <c r="B62" s="44" t="s">
        <v>129</v>
      </c>
      <c r="C62" s="618"/>
      <c r="D62" s="625"/>
      <c r="E62" s="639"/>
      <c r="F62" s="618"/>
      <c r="G62" s="625"/>
      <c r="H62" s="639"/>
      <c r="I62" s="618"/>
      <c r="J62" s="625"/>
      <c r="K62" s="639"/>
      <c r="L62" s="618"/>
      <c r="M62" s="625"/>
      <c r="N62" s="639"/>
      <c r="O62" s="618"/>
      <c r="P62" s="625"/>
      <c r="Q62" s="639"/>
      <c r="R62" s="618"/>
      <c r="S62" s="625"/>
      <c r="T62" s="639"/>
      <c r="U62" s="618"/>
      <c r="V62" s="625"/>
      <c r="W62" s="639"/>
      <c r="X62" s="618"/>
      <c r="Y62" s="625"/>
      <c r="Z62" s="639"/>
      <c r="AA62" s="618"/>
      <c r="AB62" s="625"/>
      <c r="AC62" s="639"/>
      <c r="AD62" s="618"/>
      <c r="AE62" s="625"/>
      <c r="AF62" s="639"/>
      <c r="AG62" s="618"/>
      <c r="AH62" s="625"/>
      <c r="AI62" s="639"/>
      <c r="AJ62" s="618"/>
      <c r="AK62" s="625"/>
      <c r="AL62" s="639"/>
      <c r="AM62" s="618"/>
      <c r="AN62" s="625"/>
      <c r="AO62" s="988"/>
      <c r="AP62" s="41"/>
      <c r="AQ62" s="41"/>
      <c r="AR62" s="41"/>
      <c r="AS62" s="41"/>
      <c r="AT62" s="41"/>
      <c r="AU62" s="41"/>
      <c r="AV62" s="41"/>
      <c r="AW62" s="41"/>
      <c r="AX62" s="41"/>
      <c r="AY62" s="41"/>
      <c r="AZ62" s="41"/>
      <c r="BA62" s="41"/>
      <c r="BB62" s="41"/>
      <c r="BC62" s="41"/>
      <c r="BD62" s="41"/>
      <c r="BE62" s="41"/>
      <c r="BF62" s="41"/>
      <c r="BG62" s="41"/>
      <c r="BH62" s="41"/>
      <c r="BI62" s="41"/>
    </row>
    <row r="63" spans="1:61" ht="15.75" customHeight="1">
      <c r="A63" s="39" t="str">
        <f t="shared" si="0"/>
        <v>Véhicules neufsServices extérieurs</v>
      </c>
      <c r="B63" s="43" t="s">
        <v>130</v>
      </c>
      <c r="C63" s="646"/>
      <c r="D63" s="647"/>
      <c r="E63" s="649"/>
      <c r="F63" s="646"/>
      <c r="G63" s="647"/>
      <c r="H63" s="649"/>
      <c r="I63" s="646"/>
      <c r="J63" s="647"/>
      <c r="K63" s="649"/>
      <c r="L63" s="646"/>
      <c r="M63" s="647"/>
      <c r="N63" s="649"/>
      <c r="O63" s="646"/>
      <c r="P63" s="647"/>
      <c r="Q63" s="649"/>
      <c r="R63" s="646"/>
      <c r="S63" s="647"/>
      <c r="T63" s="649"/>
      <c r="U63" s="646"/>
      <c r="V63" s="647"/>
      <c r="W63" s="649"/>
      <c r="X63" s="646"/>
      <c r="Y63" s="647"/>
      <c r="Z63" s="649"/>
      <c r="AA63" s="646"/>
      <c r="AB63" s="647"/>
      <c r="AC63" s="649"/>
      <c r="AD63" s="646"/>
      <c r="AE63" s="647"/>
      <c r="AF63" s="649"/>
      <c r="AG63" s="646"/>
      <c r="AH63" s="647"/>
      <c r="AI63" s="649"/>
      <c r="AJ63" s="646"/>
      <c r="AK63" s="647"/>
      <c r="AL63" s="649"/>
      <c r="AM63" s="646"/>
      <c r="AN63" s="647"/>
      <c r="AO63" s="992"/>
      <c r="AP63" s="41"/>
      <c r="AQ63" s="41"/>
      <c r="AR63" s="41"/>
      <c r="AS63" s="41"/>
      <c r="AT63" s="41"/>
      <c r="AU63" s="41"/>
      <c r="AV63" s="41"/>
      <c r="AW63" s="41"/>
      <c r="AX63" s="41"/>
      <c r="AY63" s="41"/>
      <c r="AZ63" s="41"/>
      <c r="BA63" s="41"/>
      <c r="BB63" s="41"/>
      <c r="BC63" s="41"/>
      <c r="BD63" s="41"/>
      <c r="BE63" s="41"/>
      <c r="BF63" s="41"/>
      <c r="BG63" s="41"/>
      <c r="BH63" s="41"/>
      <c r="BI63" s="41"/>
    </row>
    <row r="64" spans="1:61" ht="15.75" customHeight="1">
      <c r="A64" s="39" t="str">
        <f t="shared" si="0"/>
        <v>Véhicules neufsFournitures autres</v>
      </c>
      <c r="B64" s="44" t="s">
        <v>131</v>
      </c>
      <c r="C64" s="618"/>
      <c r="D64" s="625"/>
      <c r="E64" s="639"/>
      <c r="F64" s="618"/>
      <c r="G64" s="625"/>
      <c r="H64" s="639"/>
      <c r="I64" s="618"/>
      <c r="J64" s="625"/>
      <c r="K64" s="639"/>
      <c r="L64" s="618"/>
      <c r="M64" s="625"/>
      <c r="N64" s="639"/>
      <c r="O64" s="618"/>
      <c r="P64" s="625"/>
      <c r="Q64" s="639"/>
      <c r="R64" s="618"/>
      <c r="S64" s="625"/>
      <c r="T64" s="639"/>
      <c r="U64" s="618"/>
      <c r="V64" s="625"/>
      <c r="W64" s="639"/>
      <c r="X64" s="618"/>
      <c r="Y64" s="625"/>
      <c r="Z64" s="639"/>
      <c r="AA64" s="618"/>
      <c r="AB64" s="625"/>
      <c r="AC64" s="639"/>
      <c r="AD64" s="618"/>
      <c r="AE64" s="625"/>
      <c r="AF64" s="639"/>
      <c r="AG64" s="618"/>
      <c r="AH64" s="625"/>
      <c r="AI64" s="639"/>
      <c r="AJ64" s="618"/>
      <c r="AK64" s="625"/>
      <c r="AL64" s="639"/>
      <c r="AM64" s="618"/>
      <c r="AN64" s="625"/>
      <c r="AO64" s="988"/>
      <c r="AP64" s="41"/>
      <c r="AQ64" s="41"/>
      <c r="AR64" s="41"/>
      <c r="AS64" s="41"/>
      <c r="AT64" s="41"/>
      <c r="AU64" s="41"/>
      <c r="AV64" s="41"/>
      <c r="AW64" s="41"/>
      <c r="AX64" s="41"/>
      <c r="AY64" s="41"/>
      <c r="AZ64" s="41"/>
      <c r="BA64" s="41"/>
      <c r="BB64" s="41"/>
      <c r="BC64" s="41"/>
      <c r="BD64" s="41"/>
      <c r="BE64" s="41"/>
      <c r="BF64" s="41"/>
      <c r="BG64" s="41"/>
      <c r="BH64" s="41"/>
      <c r="BI64" s="41"/>
    </row>
    <row r="65" spans="1:61" ht="15.75" customHeight="1">
      <c r="A65" s="39" t="str">
        <f t="shared" si="0"/>
        <v>Véhicules neufsUniformes</v>
      </c>
      <c r="B65" s="44" t="s">
        <v>132</v>
      </c>
      <c r="C65" s="618"/>
      <c r="D65" s="625"/>
      <c r="E65" s="639"/>
      <c r="F65" s="618"/>
      <c r="G65" s="625"/>
      <c r="H65" s="639"/>
      <c r="I65" s="618"/>
      <c r="J65" s="625"/>
      <c r="K65" s="639"/>
      <c r="L65" s="618"/>
      <c r="M65" s="625"/>
      <c r="N65" s="639"/>
      <c r="O65" s="618"/>
      <c r="P65" s="625"/>
      <c r="Q65" s="639"/>
      <c r="R65" s="618"/>
      <c r="S65" s="625"/>
      <c r="T65" s="639"/>
      <c r="U65" s="618"/>
      <c r="V65" s="625"/>
      <c r="W65" s="639"/>
      <c r="X65" s="618"/>
      <c r="Y65" s="625"/>
      <c r="Z65" s="639"/>
      <c r="AA65" s="618"/>
      <c r="AB65" s="625"/>
      <c r="AC65" s="639"/>
      <c r="AD65" s="618"/>
      <c r="AE65" s="625"/>
      <c r="AF65" s="639"/>
      <c r="AG65" s="618"/>
      <c r="AH65" s="625"/>
      <c r="AI65" s="639"/>
      <c r="AJ65" s="618"/>
      <c r="AK65" s="625"/>
      <c r="AL65" s="639"/>
      <c r="AM65" s="618"/>
      <c r="AN65" s="625"/>
      <c r="AO65" s="988"/>
      <c r="AP65" s="41"/>
      <c r="AQ65" s="41"/>
      <c r="AR65" s="41"/>
      <c r="AS65" s="41"/>
      <c r="AT65" s="41"/>
      <c r="AU65" s="41"/>
      <c r="AV65" s="41"/>
      <c r="AW65" s="41"/>
      <c r="AX65" s="41"/>
      <c r="AY65" s="41"/>
      <c r="AZ65" s="41"/>
      <c r="BA65" s="41"/>
      <c r="BB65" s="41"/>
      <c r="BC65" s="41"/>
      <c r="BD65" s="41"/>
      <c r="BE65" s="41"/>
      <c r="BF65" s="41"/>
      <c r="BG65" s="41"/>
      <c r="BH65" s="41"/>
      <c r="BI65" s="41"/>
    </row>
    <row r="66" spans="1:61" ht="15.75" customHeight="1">
      <c r="A66" s="39" t="str">
        <f t="shared" si="0"/>
        <v>Véhicules neufsPapeterie</v>
      </c>
      <c r="B66" s="44" t="s">
        <v>133</v>
      </c>
      <c r="C66" s="618"/>
      <c r="D66" s="625"/>
      <c r="E66" s="639"/>
      <c r="F66" s="618"/>
      <c r="G66" s="625"/>
      <c r="H66" s="639"/>
      <c r="I66" s="618"/>
      <c r="J66" s="625"/>
      <c r="K66" s="639"/>
      <c r="L66" s="618"/>
      <c r="M66" s="625"/>
      <c r="N66" s="639"/>
      <c r="O66" s="618"/>
      <c r="P66" s="625"/>
      <c r="Q66" s="639"/>
      <c r="R66" s="618"/>
      <c r="S66" s="625"/>
      <c r="T66" s="639"/>
      <c r="U66" s="618"/>
      <c r="V66" s="625"/>
      <c r="W66" s="639"/>
      <c r="X66" s="618"/>
      <c r="Y66" s="625"/>
      <c r="Z66" s="639"/>
      <c r="AA66" s="618"/>
      <c r="AB66" s="625"/>
      <c r="AC66" s="639"/>
      <c r="AD66" s="618"/>
      <c r="AE66" s="625"/>
      <c r="AF66" s="639"/>
      <c r="AG66" s="618"/>
      <c r="AH66" s="625"/>
      <c r="AI66" s="639"/>
      <c r="AJ66" s="618"/>
      <c r="AK66" s="625"/>
      <c r="AL66" s="639"/>
      <c r="AM66" s="618"/>
      <c r="AN66" s="625"/>
      <c r="AO66" s="988"/>
      <c r="AP66" s="41"/>
      <c r="AQ66" s="41"/>
      <c r="AR66" s="41"/>
      <c r="AS66" s="41"/>
      <c r="AT66" s="41"/>
      <c r="AU66" s="41"/>
      <c r="AV66" s="41"/>
      <c r="AW66" s="41"/>
      <c r="AX66" s="41"/>
      <c r="AY66" s="41"/>
      <c r="AZ66" s="41"/>
      <c r="BA66" s="41"/>
      <c r="BB66" s="41"/>
      <c r="BC66" s="41"/>
      <c r="BD66" s="41"/>
      <c r="BE66" s="41"/>
      <c r="BF66" s="41"/>
      <c r="BG66" s="41"/>
      <c r="BH66" s="41"/>
      <c r="BI66" s="41"/>
    </row>
    <row r="67" spans="1:61" ht="15.75" customHeight="1">
      <c r="A67" s="39" t="str">
        <f t="shared" si="0"/>
        <v>Véhicules neufsTéléphone</v>
      </c>
      <c r="B67" s="44" t="s">
        <v>134</v>
      </c>
      <c r="C67" s="618"/>
      <c r="D67" s="625"/>
      <c r="E67" s="639"/>
      <c r="F67" s="618"/>
      <c r="G67" s="625"/>
      <c r="H67" s="639"/>
      <c r="I67" s="618"/>
      <c r="J67" s="625"/>
      <c r="K67" s="639"/>
      <c r="L67" s="618"/>
      <c r="M67" s="625"/>
      <c r="N67" s="639"/>
      <c r="O67" s="618"/>
      <c r="P67" s="625"/>
      <c r="Q67" s="639"/>
      <c r="R67" s="618"/>
      <c r="S67" s="625"/>
      <c r="T67" s="639"/>
      <c r="U67" s="618"/>
      <c r="V67" s="625"/>
      <c r="W67" s="639"/>
      <c r="X67" s="618"/>
      <c r="Y67" s="625"/>
      <c r="Z67" s="639"/>
      <c r="AA67" s="618"/>
      <c r="AB67" s="625"/>
      <c r="AC67" s="639"/>
      <c r="AD67" s="618"/>
      <c r="AE67" s="625"/>
      <c r="AF67" s="639"/>
      <c r="AG67" s="618"/>
      <c r="AH67" s="625"/>
      <c r="AI67" s="639"/>
      <c r="AJ67" s="618"/>
      <c r="AK67" s="625"/>
      <c r="AL67" s="639"/>
      <c r="AM67" s="618"/>
      <c r="AN67" s="625"/>
      <c r="AO67" s="988"/>
      <c r="AP67" s="41"/>
      <c r="AQ67" s="41"/>
      <c r="AR67" s="41"/>
      <c r="AS67" s="41"/>
      <c r="AT67" s="41"/>
      <c r="AU67" s="41"/>
      <c r="AV67" s="41"/>
      <c r="AW67" s="41"/>
      <c r="AX67" s="41"/>
      <c r="AY67" s="41"/>
      <c r="AZ67" s="41"/>
      <c r="BA67" s="41"/>
      <c r="BB67" s="41"/>
      <c r="BC67" s="41"/>
      <c r="BD67" s="41"/>
      <c r="BE67" s="41"/>
      <c r="BF67" s="41"/>
      <c r="BG67" s="41"/>
      <c r="BH67" s="41"/>
      <c r="BI67" s="41"/>
    </row>
    <row r="68" spans="1:61" ht="15.75" customHeight="1">
      <c r="A68" s="39" t="str">
        <f t="shared" si="0"/>
        <v>Véhicules neufsFrais postaux</v>
      </c>
      <c r="B68" s="44" t="s">
        <v>135</v>
      </c>
      <c r="C68" s="618"/>
      <c r="D68" s="625"/>
      <c r="E68" s="639"/>
      <c r="F68" s="618"/>
      <c r="G68" s="625"/>
      <c r="H68" s="639"/>
      <c r="I68" s="618"/>
      <c r="J68" s="625"/>
      <c r="K68" s="639"/>
      <c r="L68" s="618"/>
      <c r="M68" s="625"/>
      <c r="N68" s="639"/>
      <c r="O68" s="618"/>
      <c r="P68" s="625"/>
      <c r="Q68" s="639"/>
      <c r="R68" s="618"/>
      <c r="S68" s="625"/>
      <c r="T68" s="639"/>
      <c r="U68" s="618"/>
      <c r="V68" s="625"/>
      <c r="W68" s="639"/>
      <c r="X68" s="618"/>
      <c r="Y68" s="625"/>
      <c r="Z68" s="639"/>
      <c r="AA68" s="618"/>
      <c r="AB68" s="625"/>
      <c r="AC68" s="639"/>
      <c r="AD68" s="618"/>
      <c r="AE68" s="625"/>
      <c r="AF68" s="639"/>
      <c r="AG68" s="618"/>
      <c r="AH68" s="625"/>
      <c r="AI68" s="639"/>
      <c r="AJ68" s="618"/>
      <c r="AK68" s="625"/>
      <c r="AL68" s="639"/>
      <c r="AM68" s="618"/>
      <c r="AN68" s="625"/>
      <c r="AO68" s="988"/>
      <c r="AP68" s="41"/>
      <c r="AQ68" s="41"/>
      <c r="AR68" s="41"/>
      <c r="AS68" s="41"/>
      <c r="AT68" s="41"/>
      <c r="AU68" s="41"/>
      <c r="AV68" s="41"/>
      <c r="AW68" s="41"/>
      <c r="AX68" s="41"/>
      <c r="AY68" s="41"/>
      <c r="AZ68" s="41"/>
      <c r="BA68" s="41"/>
      <c r="BB68" s="41"/>
      <c r="BC68" s="41"/>
      <c r="BD68" s="41"/>
      <c r="BE68" s="41"/>
      <c r="BF68" s="41"/>
      <c r="BG68" s="41"/>
      <c r="BH68" s="41"/>
      <c r="BI68" s="41"/>
    </row>
    <row r="69" spans="1:61" ht="15.75" customHeight="1">
      <c r="A69" s="39" t="str">
        <f t="shared" si="0"/>
        <v>Véhicules neufsDivers</v>
      </c>
      <c r="B69" s="44" t="s">
        <v>136</v>
      </c>
      <c r="C69" s="618"/>
      <c r="D69" s="625"/>
      <c r="E69" s="639"/>
      <c r="F69" s="618"/>
      <c r="G69" s="625"/>
      <c r="H69" s="639"/>
      <c r="I69" s="618"/>
      <c r="J69" s="625"/>
      <c r="K69" s="639"/>
      <c r="L69" s="618"/>
      <c r="M69" s="625"/>
      <c r="N69" s="639"/>
      <c r="O69" s="618"/>
      <c r="P69" s="625"/>
      <c r="Q69" s="639"/>
      <c r="R69" s="618"/>
      <c r="S69" s="625"/>
      <c r="T69" s="639"/>
      <c r="U69" s="618"/>
      <c r="V69" s="625"/>
      <c r="W69" s="639"/>
      <c r="X69" s="618"/>
      <c r="Y69" s="625"/>
      <c r="Z69" s="639"/>
      <c r="AA69" s="618"/>
      <c r="AB69" s="625"/>
      <c r="AC69" s="639"/>
      <c r="AD69" s="618"/>
      <c r="AE69" s="625"/>
      <c r="AF69" s="639"/>
      <c r="AG69" s="618"/>
      <c r="AH69" s="625"/>
      <c r="AI69" s="639"/>
      <c r="AJ69" s="618"/>
      <c r="AK69" s="625"/>
      <c r="AL69" s="639"/>
      <c r="AM69" s="618"/>
      <c r="AN69" s="625"/>
      <c r="AO69" s="988"/>
      <c r="AP69" s="41"/>
      <c r="AQ69" s="41"/>
      <c r="AR69" s="41"/>
      <c r="AS69" s="41"/>
      <c r="AT69" s="41"/>
      <c r="AU69" s="41"/>
      <c r="AV69" s="41"/>
      <c r="AW69" s="41"/>
      <c r="AX69" s="41"/>
      <c r="AY69" s="41"/>
      <c r="AZ69" s="41"/>
      <c r="BA69" s="41"/>
      <c r="BB69" s="41"/>
      <c r="BC69" s="41"/>
      <c r="BD69" s="41"/>
      <c r="BE69" s="41"/>
      <c r="BF69" s="41"/>
      <c r="BG69" s="41"/>
      <c r="BH69" s="41"/>
      <c r="BI69" s="41"/>
    </row>
    <row r="70" spans="1:61" ht="15.75" customHeight="1">
      <c r="A70" s="39" t="str">
        <f t="shared" si="0"/>
        <v>Véhicules neufsFormation</v>
      </c>
      <c r="B70" s="44" t="s">
        <v>137</v>
      </c>
      <c r="C70" s="618"/>
      <c r="D70" s="625"/>
      <c r="E70" s="639"/>
      <c r="F70" s="618"/>
      <c r="G70" s="625"/>
      <c r="H70" s="639"/>
      <c r="I70" s="618"/>
      <c r="J70" s="625"/>
      <c r="K70" s="639"/>
      <c r="L70" s="618"/>
      <c r="M70" s="625"/>
      <c r="N70" s="639"/>
      <c r="O70" s="618"/>
      <c r="P70" s="625"/>
      <c r="Q70" s="639"/>
      <c r="R70" s="618"/>
      <c r="S70" s="625"/>
      <c r="T70" s="639"/>
      <c r="U70" s="618"/>
      <c r="V70" s="625"/>
      <c r="W70" s="639"/>
      <c r="X70" s="618"/>
      <c r="Y70" s="625"/>
      <c r="Z70" s="639"/>
      <c r="AA70" s="618"/>
      <c r="AB70" s="625"/>
      <c r="AC70" s="639"/>
      <c r="AD70" s="618"/>
      <c r="AE70" s="625"/>
      <c r="AF70" s="639"/>
      <c r="AG70" s="618"/>
      <c r="AH70" s="625"/>
      <c r="AI70" s="639"/>
      <c r="AJ70" s="618"/>
      <c r="AK70" s="625"/>
      <c r="AL70" s="639"/>
      <c r="AM70" s="618"/>
      <c r="AN70" s="625"/>
      <c r="AO70" s="988"/>
      <c r="AP70" s="41"/>
      <c r="AQ70" s="41"/>
      <c r="AR70" s="41"/>
      <c r="AS70" s="41"/>
      <c r="AT70" s="41"/>
      <c r="AU70" s="41"/>
      <c r="AV70" s="41"/>
      <c r="AW70" s="41"/>
      <c r="AX70" s="41"/>
      <c r="AY70" s="41"/>
      <c r="AZ70" s="41"/>
      <c r="BA70" s="41"/>
      <c r="BB70" s="41"/>
      <c r="BC70" s="41"/>
      <c r="BD70" s="41"/>
      <c r="BE70" s="41"/>
      <c r="BF70" s="41"/>
      <c r="BG70" s="41"/>
      <c r="BH70" s="41"/>
      <c r="BI70" s="41"/>
    </row>
    <row r="71" spans="1:61" ht="15.75" customHeight="1">
      <c r="A71" s="39" t="str">
        <f t="shared" si="0"/>
        <v>Véhicules neufsFrais bancaires</v>
      </c>
      <c r="B71" s="44" t="s">
        <v>138</v>
      </c>
      <c r="C71" s="618"/>
      <c r="D71" s="625"/>
      <c r="E71" s="639"/>
      <c r="F71" s="618"/>
      <c r="G71" s="625"/>
      <c r="H71" s="639"/>
      <c r="I71" s="618"/>
      <c r="J71" s="625"/>
      <c r="K71" s="639"/>
      <c r="L71" s="618"/>
      <c r="M71" s="625"/>
      <c r="N71" s="639"/>
      <c r="O71" s="618"/>
      <c r="P71" s="625"/>
      <c r="Q71" s="639"/>
      <c r="R71" s="618"/>
      <c r="S71" s="625"/>
      <c r="T71" s="639"/>
      <c r="U71" s="618"/>
      <c r="V71" s="625"/>
      <c r="W71" s="639"/>
      <c r="X71" s="618"/>
      <c r="Y71" s="625"/>
      <c r="Z71" s="639"/>
      <c r="AA71" s="618"/>
      <c r="AB71" s="625"/>
      <c r="AC71" s="639"/>
      <c r="AD71" s="618"/>
      <c r="AE71" s="625"/>
      <c r="AF71" s="639"/>
      <c r="AG71" s="618"/>
      <c r="AH71" s="625"/>
      <c r="AI71" s="639"/>
      <c r="AJ71" s="618"/>
      <c r="AK71" s="625"/>
      <c r="AL71" s="639"/>
      <c r="AM71" s="618"/>
      <c r="AN71" s="625"/>
      <c r="AO71" s="988"/>
      <c r="AP71" s="41"/>
      <c r="AQ71" s="41"/>
      <c r="AR71" s="41"/>
      <c r="AS71" s="41"/>
      <c r="AT71" s="41"/>
      <c r="AU71" s="41"/>
      <c r="AV71" s="41"/>
      <c r="AW71" s="41"/>
      <c r="AX71" s="41"/>
      <c r="AY71" s="41"/>
      <c r="AZ71" s="41"/>
      <c r="BA71" s="41"/>
      <c r="BB71" s="41"/>
      <c r="BC71" s="41"/>
      <c r="BD71" s="41"/>
      <c r="BE71" s="41"/>
      <c r="BF71" s="41"/>
      <c r="BG71" s="41"/>
      <c r="BH71" s="41"/>
      <c r="BI71" s="41"/>
    </row>
    <row r="72" spans="1:61" ht="15.75" customHeight="1">
      <c r="A72" s="39" t="str">
        <f t="shared" si="0"/>
        <v>Véhicules neufs[...]</v>
      </c>
      <c r="B72" s="44" t="s">
        <v>55</v>
      </c>
      <c r="C72" s="618"/>
      <c r="D72" s="625"/>
      <c r="E72" s="626"/>
      <c r="F72" s="618"/>
      <c r="G72" s="625"/>
      <c r="H72" s="626"/>
      <c r="I72" s="618"/>
      <c r="J72" s="625"/>
      <c r="K72" s="626"/>
      <c r="L72" s="618"/>
      <c r="M72" s="625"/>
      <c r="N72" s="626"/>
      <c r="O72" s="618"/>
      <c r="P72" s="625"/>
      <c r="Q72" s="626"/>
      <c r="R72" s="618"/>
      <c r="S72" s="625"/>
      <c r="T72" s="626"/>
      <c r="U72" s="618"/>
      <c r="V72" s="625"/>
      <c r="W72" s="626"/>
      <c r="X72" s="618"/>
      <c r="Y72" s="625"/>
      <c r="Z72" s="626"/>
      <c r="AA72" s="618"/>
      <c r="AB72" s="625"/>
      <c r="AC72" s="626"/>
      <c r="AD72" s="618"/>
      <c r="AE72" s="625"/>
      <c r="AF72" s="626"/>
      <c r="AG72" s="618"/>
      <c r="AH72" s="625"/>
      <c r="AI72" s="626"/>
      <c r="AJ72" s="618"/>
      <c r="AK72" s="625"/>
      <c r="AL72" s="626"/>
      <c r="AM72" s="618"/>
      <c r="AN72" s="625"/>
      <c r="AO72" s="626"/>
      <c r="AP72" s="41"/>
      <c r="AQ72" s="41"/>
      <c r="AR72" s="41"/>
      <c r="AS72" s="41"/>
      <c r="AT72" s="41"/>
      <c r="AU72" s="41"/>
      <c r="AV72" s="41"/>
      <c r="AW72" s="41"/>
      <c r="AX72" s="41"/>
      <c r="AY72" s="41"/>
      <c r="AZ72" s="41"/>
      <c r="BA72" s="41"/>
      <c r="BB72" s="41"/>
      <c r="BC72" s="41"/>
      <c r="BD72" s="41"/>
      <c r="BE72" s="41"/>
      <c r="BF72" s="41"/>
      <c r="BG72" s="41"/>
      <c r="BH72" s="41"/>
      <c r="BI72" s="41"/>
    </row>
    <row r="73" spans="1:61" ht="15.75" customHeight="1">
      <c r="A73" s="39" t="str">
        <f t="shared" si="0"/>
        <v>Véhicules neufs[...]</v>
      </c>
      <c r="B73" s="44" t="s">
        <v>55</v>
      </c>
      <c r="C73" s="618"/>
      <c r="D73" s="625"/>
      <c r="E73" s="626"/>
      <c r="F73" s="618"/>
      <c r="G73" s="625"/>
      <c r="H73" s="626"/>
      <c r="I73" s="618"/>
      <c r="J73" s="625"/>
      <c r="K73" s="626"/>
      <c r="L73" s="618"/>
      <c r="M73" s="625"/>
      <c r="N73" s="626"/>
      <c r="O73" s="618"/>
      <c r="P73" s="625"/>
      <c r="Q73" s="626"/>
      <c r="R73" s="618"/>
      <c r="S73" s="625"/>
      <c r="T73" s="626"/>
      <c r="U73" s="618"/>
      <c r="V73" s="625"/>
      <c r="W73" s="626"/>
      <c r="X73" s="618"/>
      <c r="Y73" s="625"/>
      <c r="Z73" s="626"/>
      <c r="AA73" s="618"/>
      <c r="AB73" s="625"/>
      <c r="AC73" s="626"/>
      <c r="AD73" s="618"/>
      <c r="AE73" s="625"/>
      <c r="AF73" s="626"/>
      <c r="AG73" s="618"/>
      <c r="AH73" s="625"/>
      <c r="AI73" s="626"/>
      <c r="AJ73" s="618"/>
      <c r="AK73" s="625"/>
      <c r="AL73" s="626"/>
      <c r="AM73" s="618"/>
      <c r="AN73" s="625"/>
      <c r="AO73" s="626"/>
      <c r="AP73" s="41"/>
      <c r="AQ73" s="41"/>
      <c r="AR73" s="41"/>
      <c r="AS73" s="41"/>
      <c r="AT73" s="41"/>
      <c r="AU73" s="41"/>
      <c r="AV73" s="41"/>
      <c r="AW73" s="41"/>
      <c r="AX73" s="41"/>
      <c r="AY73" s="41"/>
      <c r="AZ73" s="41"/>
      <c r="BA73" s="41"/>
      <c r="BB73" s="41"/>
      <c r="BC73" s="41"/>
      <c r="BD73" s="41"/>
      <c r="BE73" s="41"/>
      <c r="BF73" s="41"/>
      <c r="BG73" s="41"/>
      <c r="BH73" s="41"/>
      <c r="BI73" s="41"/>
    </row>
    <row r="74" spans="1:61" ht="15.75" customHeight="1">
      <c r="A74" s="39" t="str">
        <f t="shared" si="0"/>
        <v>Véhicules neufs[...]</v>
      </c>
      <c r="B74" s="44" t="s">
        <v>55</v>
      </c>
      <c r="C74" s="644"/>
      <c r="D74" s="645"/>
      <c r="E74" s="626"/>
      <c r="F74" s="644"/>
      <c r="G74" s="645"/>
      <c r="H74" s="626"/>
      <c r="I74" s="644"/>
      <c r="J74" s="645"/>
      <c r="K74" s="626"/>
      <c r="L74" s="644"/>
      <c r="M74" s="645"/>
      <c r="N74" s="626"/>
      <c r="O74" s="644"/>
      <c r="P74" s="645"/>
      <c r="Q74" s="626"/>
      <c r="R74" s="644"/>
      <c r="S74" s="645"/>
      <c r="T74" s="626"/>
      <c r="U74" s="644"/>
      <c r="V74" s="645"/>
      <c r="W74" s="626"/>
      <c r="X74" s="644"/>
      <c r="Y74" s="645"/>
      <c r="Z74" s="626"/>
      <c r="AA74" s="644"/>
      <c r="AB74" s="645"/>
      <c r="AC74" s="626"/>
      <c r="AD74" s="644"/>
      <c r="AE74" s="645"/>
      <c r="AF74" s="626"/>
      <c r="AG74" s="644"/>
      <c r="AH74" s="645"/>
      <c r="AI74" s="626"/>
      <c r="AJ74" s="644"/>
      <c r="AK74" s="645"/>
      <c r="AL74" s="626"/>
      <c r="AM74" s="644"/>
      <c r="AN74" s="645"/>
      <c r="AO74" s="626"/>
      <c r="AP74" s="41"/>
      <c r="AQ74" s="41"/>
      <c r="AR74" s="41"/>
      <c r="AS74" s="41"/>
      <c r="AT74" s="41"/>
      <c r="AU74" s="41"/>
      <c r="AV74" s="41"/>
      <c r="AW74" s="41"/>
      <c r="AX74" s="41"/>
      <c r="AY74" s="41"/>
      <c r="AZ74" s="41"/>
      <c r="BA74" s="41"/>
      <c r="BB74" s="41"/>
      <c r="BC74" s="41"/>
      <c r="BD74" s="41"/>
      <c r="BE74" s="41"/>
      <c r="BF74" s="41"/>
      <c r="BG74" s="41"/>
      <c r="BH74" s="41"/>
      <c r="BI74" s="41"/>
    </row>
    <row r="75" spans="1:61" ht="15.75" customHeight="1">
      <c r="A75" s="39" t="str">
        <f t="shared" si="0"/>
        <v>Véhicules neufsTOTAL SEMI-FIXES</v>
      </c>
      <c r="B75" s="53" t="s">
        <v>139</v>
      </c>
      <c r="C75" s="903"/>
      <c r="D75" s="904"/>
      <c r="E75" s="905"/>
      <c r="F75" s="903"/>
      <c r="G75" s="904"/>
      <c r="H75" s="905"/>
      <c r="I75" s="903"/>
      <c r="J75" s="904"/>
      <c r="K75" s="905"/>
      <c r="L75" s="903"/>
      <c r="M75" s="904"/>
      <c r="N75" s="905"/>
      <c r="O75" s="903"/>
      <c r="P75" s="904"/>
      <c r="Q75" s="905"/>
      <c r="R75" s="903"/>
      <c r="S75" s="904"/>
      <c r="T75" s="905"/>
      <c r="U75" s="903"/>
      <c r="V75" s="904"/>
      <c r="W75" s="990"/>
      <c r="X75" s="903"/>
      <c r="Y75" s="904"/>
      <c r="Z75" s="990"/>
      <c r="AA75" s="903"/>
      <c r="AB75" s="904"/>
      <c r="AC75" s="990"/>
      <c r="AD75" s="903"/>
      <c r="AE75" s="904"/>
      <c r="AF75" s="990"/>
      <c r="AG75" s="903"/>
      <c r="AH75" s="904"/>
      <c r="AI75" s="905"/>
      <c r="AJ75" s="903"/>
      <c r="AK75" s="904"/>
      <c r="AL75" s="905"/>
      <c r="AM75" s="903"/>
      <c r="AN75" s="904"/>
      <c r="AO75" s="905"/>
      <c r="AP75" s="41"/>
      <c r="AQ75" s="41"/>
      <c r="AR75" s="41"/>
      <c r="AS75" s="41"/>
      <c r="AT75" s="41"/>
      <c r="AU75" s="41"/>
      <c r="AV75" s="41"/>
      <c r="AW75" s="41"/>
      <c r="AX75" s="41"/>
      <c r="AY75" s="41"/>
      <c r="AZ75" s="41"/>
      <c r="BA75" s="41"/>
      <c r="BB75" s="41"/>
      <c r="BC75" s="41"/>
      <c r="BD75" s="41"/>
      <c r="BE75" s="41"/>
      <c r="BF75" s="41"/>
      <c r="BG75" s="41"/>
      <c r="BH75" s="41"/>
      <c r="BI75" s="41"/>
    </row>
    <row r="76" spans="1:61" ht="15.75" customHeight="1">
      <c r="A76" s="39" t="str">
        <f t="shared" si="0"/>
        <v>Véhicules neufs</v>
      </c>
      <c r="B76" s="43"/>
      <c r="C76" s="644"/>
      <c r="D76" s="645"/>
      <c r="E76" s="642"/>
      <c r="F76" s="644"/>
      <c r="G76" s="645"/>
      <c r="H76" s="642"/>
      <c r="I76" s="644"/>
      <c r="J76" s="645"/>
      <c r="K76" s="642"/>
      <c r="L76" s="644"/>
      <c r="M76" s="645"/>
      <c r="N76" s="642"/>
      <c r="O76" s="644"/>
      <c r="P76" s="645"/>
      <c r="Q76" s="642"/>
      <c r="R76" s="644"/>
      <c r="S76" s="645"/>
      <c r="T76" s="642"/>
      <c r="U76" s="644"/>
      <c r="V76" s="645"/>
      <c r="W76" s="642"/>
      <c r="X76" s="644"/>
      <c r="Y76" s="645"/>
      <c r="Z76" s="642"/>
      <c r="AA76" s="644"/>
      <c r="AB76" s="645"/>
      <c r="AC76" s="642"/>
      <c r="AD76" s="644"/>
      <c r="AE76" s="645"/>
      <c r="AF76" s="642"/>
      <c r="AG76" s="644"/>
      <c r="AH76" s="645"/>
      <c r="AI76" s="642"/>
      <c r="AJ76" s="644"/>
      <c r="AK76" s="645"/>
      <c r="AL76" s="642"/>
      <c r="AM76" s="644"/>
      <c r="AN76" s="645"/>
      <c r="AO76" s="642"/>
      <c r="AP76" s="41"/>
      <c r="AQ76" s="41"/>
      <c r="AR76" s="41"/>
      <c r="AS76" s="41"/>
      <c r="AT76" s="41"/>
      <c r="AU76" s="41"/>
      <c r="AV76" s="41"/>
      <c r="AW76" s="41"/>
      <c r="AX76" s="41"/>
      <c r="AY76" s="41"/>
      <c r="AZ76" s="41"/>
      <c r="BA76" s="41"/>
      <c r="BB76" s="41"/>
      <c r="BC76" s="41"/>
      <c r="BD76" s="41"/>
      <c r="BE76" s="41"/>
      <c r="BF76" s="41"/>
      <c r="BG76" s="41"/>
      <c r="BH76" s="41"/>
      <c r="BI76" s="41"/>
    </row>
    <row r="77" spans="1:61" ht="15.75" customHeight="1">
      <c r="A77" s="39" t="str">
        <f t="shared" si="0"/>
        <v>Véhicules neufsTOTAL DES DÉPENSES</v>
      </c>
      <c r="B77" s="53" t="s">
        <v>140</v>
      </c>
      <c r="C77" s="903"/>
      <c r="D77" s="904"/>
      <c r="E77" s="913"/>
      <c r="F77" s="903"/>
      <c r="G77" s="904"/>
      <c r="H77" s="913"/>
      <c r="I77" s="903"/>
      <c r="J77" s="904"/>
      <c r="K77" s="913"/>
      <c r="L77" s="903"/>
      <c r="M77" s="904"/>
      <c r="N77" s="913"/>
      <c r="O77" s="903"/>
      <c r="P77" s="904"/>
      <c r="Q77" s="913"/>
      <c r="R77" s="903"/>
      <c r="S77" s="904"/>
      <c r="T77" s="913"/>
      <c r="U77" s="903"/>
      <c r="V77" s="904"/>
      <c r="W77" s="993"/>
      <c r="X77" s="903"/>
      <c r="Y77" s="904"/>
      <c r="Z77" s="993"/>
      <c r="AA77" s="903"/>
      <c r="AB77" s="904"/>
      <c r="AC77" s="993"/>
      <c r="AD77" s="903"/>
      <c r="AE77" s="904"/>
      <c r="AF77" s="993"/>
      <c r="AG77" s="903"/>
      <c r="AH77" s="904"/>
      <c r="AI77" s="913"/>
      <c r="AJ77" s="903"/>
      <c r="AK77" s="904"/>
      <c r="AL77" s="913"/>
      <c r="AM77" s="903"/>
      <c r="AN77" s="904"/>
      <c r="AO77" s="913"/>
      <c r="AP77" s="41"/>
      <c r="AQ77" s="41"/>
      <c r="AR77" s="41"/>
      <c r="AS77" s="41"/>
      <c r="AT77" s="41"/>
      <c r="AU77" s="41"/>
      <c r="AV77" s="41"/>
      <c r="AW77" s="41"/>
      <c r="AX77" s="41"/>
      <c r="AY77" s="41"/>
      <c r="AZ77" s="41"/>
      <c r="BA77" s="41"/>
      <c r="BB77" s="41"/>
      <c r="BC77" s="41"/>
      <c r="BD77" s="41"/>
      <c r="BE77" s="41"/>
      <c r="BF77" s="41"/>
      <c r="BG77" s="41"/>
      <c r="BH77" s="41"/>
      <c r="BI77" s="41"/>
    </row>
    <row r="78" spans="1:61" ht="15.75" customHeight="1">
      <c r="A78" s="39" t="str">
        <f t="shared" si="0"/>
        <v>Véhicules neufsProgramme neuf 1</v>
      </c>
      <c r="B78" s="44" t="s">
        <v>141</v>
      </c>
      <c r="C78" s="618"/>
      <c r="D78" s="625"/>
      <c r="E78" s="639"/>
      <c r="F78" s="618"/>
      <c r="G78" s="625"/>
      <c r="H78" s="639"/>
      <c r="I78" s="618"/>
      <c r="J78" s="625"/>
      <c r="K78" s="639"/>
      <c r="L78" s="618"/>
      <c r="M78" s="625"/>
      <c r="N78" s="639"/>
      <c r="O78" s="618"/>
      <c r="P78" s="625"/>
      <c r="Q78" s="639"/>
      <c r="R78" s="618"/>
      <c r="S78" s="625"/>
      <c r="T78" s="639"/>
      <c r="U78" s="618"/>
      <c r="V78" s="625"/>
      <c r="W78" s="639"/>
      <c r="X78" s="618"/>
      <c r="Y78" s="625"/>
      <c r="Z78" s="639"/>
      <c r="AA78" s="618"/>
      <c r="AB78" s="625"/>
      <c r="AC78" s="639"/>
      <c r="AD78" s="618"/>
      <c r="AE78" s="625"/>
      <c r="AF78" s="639"/>
      <c r="AG78" s="618"/>
      <c r="AH78" s="625"/>
      <c r="AI78" s="639"/>
      <c r="AJ78" s="618"/>
      <c r="AK78" s="625"/>
      <c r="AL78" s="639"/>
      <c r="AM78" s="618"/>
      <c r="AN78" s="625"/>
      <c r="AO78" s="639"/>
      <c r="AP78" s="41"/>
      <c r="AQ78" s="41"/>
      <c r="AR78" s="41"/>
      <c r="AS78" s="41"/>
      <c r="AT78" s="41"/>
      <c r="AU78" s="41"/>
      <c r="AV78" s="41"/>
      <c r="AW78" s="41"/>
      <c r="AX78" s="41"/>
      <c r="AY78" s="41"/>
      <c r="AZ78" s="41"/>
      <c r="BA78" s="41"/>
      <c r="BB78" s="41"/>
      <c r="BC78" s="41"/>
      <c r="BD78" s="41"/>
      <c r="BE78" s="41"/>
      <c r="BF78" s="41"/>
      <c r="BG78" s="41"/>
      <c r="BH78" s="41"/>
      <c r="BI78" s="41"/>
    </row>
    <row r="79" spans="1:61" ht="15.75" customHeight="1">
      <c r="A79" s="39" t="str">
        <f t="shared" si="0"/>
        <v>Véhicules neufsProgramme neuf 2</v>
      </c>
      <c r="B79" s="44" t="s">
        <v>142</v>
      </c>
      <c r="C79" s="618"/>
      <c r="D79" s="625"/>
      <c r="E79" s="639"/>
      <c r="F79" s="618"/>
      <c r="G79" s="625"/>
      <c r="H79" s="639"/>
      <c r="I79" s="618"/>
      <c r="J79" s="625"/>
      <c r="K79" s="639"/>
      <c r="L79" s="618"/>
      <c r="M79" s="625"/>
      <c r="N79" s="639"/>
      <c r="O79" s="618"/>
      <c r="P79" s="625"/>
      <c r="Q79" s="639"/>
      <c r="R79" s="618"/>
      <c r="S79" s="625"/>
      <c r="T79" s="639"/>
      <c r="U79" s="618"/>
      <c r="V79" s="625"/>
      <c r="W79" s="639"/>
      <c r="X79" s="618"/>
      <c r="Y79" s="625"/>
      <c r="Z79" s="639"/>
      <c r="AA79" s="618"/>
      <c r="AB79" s="625"/>
      <c r="AC79" s="639"/>
      <c r="AD79" s="618"/>
      <c r="AE79" s="625"/>
      <c r="AF79" s="639"/>
      <c r="AG79" s="618"/>
      <c r="AH79" s="625"/>
      <c r="AI79" s="639"/>
      <c r="AJ79" s="618"/>
      <c r="AK79" s="625"/>
      <c r="AL79" s="639"/>
      <c r="AM79" s="618"/>
      <c r="AN79" s="625"/>
      <c r="AO79" s="639"/>
      <c r="AP79" s="41"/>
      <c r="AQ79" s="41"/>
      <c r="AR79" s="41"/>
      <c r="AS79" s="41"/>
      <c r="AT79" s="41"/>
      <c r="AU79" s="41"/>
      <c r="AV79" s="41"/>
      <c r="AW79" s="41"/>
      <c r="AX79" s="41"/>
      <c r="AY79" s="41"/>
      <c r="AZ79" s="41"/>
      <c r="BA79" s="41"/>
      <c r="BB79" s="41"/>
      <c r="BC79" s="41"/>
      <c r="BD79" s="41"/>
      <c r="BE79" s="41"/>
      <c r="BF79" s="41"/>
      <c r="BG79" s="41"/>
      <c r="BH79" s="41"/>
      <c r="BI79" s="41"/>
    </row>
    <row r="80" spans="1:61" ht="15.75" customHeight="1">
      <c r="A80" s="39" t="str">
        <f t="shared" si="0"/>
        <v>Véhicules neufsProgramme neuf 3</v>
      </c>
      <c r="B80" s="44" t="s">
        <v>143</v>
      </c>
      <c r="C80" s="618"/>
      <c r="D80" s="625"/>
      <c r="E80" s="639"/>
      <c r="F80" s="618"/>
      <c r="G80" s="625"/>
      <c r="H80" s="639"/>
      <c r="I80" s="618"/>
      <c r="J80" s="625"/>
      <c r="K80" s="639"/>
      <c r="L80" s="618"/>
      <c r="M80" s="625"/>
      <c r="N80" s="639"/>
      <c r="O80" s="618"/>
      <c r="P80" s="625"/>
      <c r="Q80" s="639"/>
      <c r="R80" s="618"/>
      <c r="S80" s="625"/>
      <c r="T80" s="639"/>
      <c r="U80" s="618"/>
      <c r="V80" s="625"/>
      <c r="W80" s="639"/>
      <c r="X80" s="618"/>
      <c r="Y80" s="625"/>
      <c r="Z80" s="639"/>
      <c r="AA80" s="618"/>
      <c r="AB80" s="625"/>
      <c r="AC80" s="639"/>
      <c r="AD80" s="618"/>
      <c r="AE80" s="625"/>
      <c r="AF80" s="639"/>
      <c r="AG80" s="618"/>
      <c r="AH80" s="625"/>
      <c r="AI80" s="639"/>
      <c r="AJ80" s="618"/>
      <c r="AK80" s="625"/>
      <c r="AL80" s="639"/>
      <c r="AM80" s="618"/>
      <c r="AN80" s="625"/>
      <c r="AO80" s="639"/>
      <c r="AP80" s="41"/>
      <c r="AQ80" s="41"/>
      <c r="AR80" s="41"/>
      <c r="AS80" s="41"/>
      <c r="AT80" s="41"/>
      <c r="AU80" s="41"/>
      <c r="AV80" s="41"/>
      <c r="AW80" s="41"/>
      <c r="AX80" s="41"/>
      <c r="AY80" s="41"/>
      <c r="AZ80" s="41"/>
      <c r="BA80" s="41"/>
      <c r="BB80" s="41"/>
      <c r="BC80" s="41"/>
      <c r="BD80" s="41"/>
      <c r="BE80" s="41"/>
      <c r="BF80" s="41"/>
      <c r="BG80" s="41"/>
      <c r="BH80" s="41"/>
      <c r="BI80" s="41"/>
    </row>
    <row r="81" spans="1:61" ht="15.75" customHeight="1">
      <c r="A81" s="39" t="str">
        <f t="shared" si="0"/>
        <v>Véhicules neufsHoldbacks</v>
      </c>
      <c r="B81" s="44" t="s">
        <v>144</v>
      </c>
      <c r="C81" s="618"/>
      <c r="D81" s="625"/>
      <c r="E81" s="639"/>
      <c r="F81" s="618"/>
      <c r="G81" s="625"/>
      <c r="H81" s="639"/>
      <c r="I81" s="618"/>
      <c r="J81" s="625"/>
      <c r="K81" s="639"/>
      <c r="L81" s="618"/>
      <c r="M81" s="625"/>
      <c r="N81" s="639"/>
      <c r="O81" s="618"/>
      <c r="P81" s="625"/>
      <c r="Q81" s="639"/>
      <c r="R81" s="618"/>
      <c r="S81" s="625"/>
      <c r="T81" s="639"/>
      <c r="U81" s="618"/>
      <c r="V81" s="625"/>
      <c r="W81" s="639"/>
      <c r="X81" s="618"/>
      <c r="Y81" s="625"/>
      <c r="Z81" s="639"/>
      <c r="AA81" s="618"/>
      <c r="AB81" s="625"/>
      <c r="AC81" s="639"/>
      <c r="AD81" s="618"/>
      <c r="AE81" s="625"/>
      <c r="AF81" s="639"/>
      <c r="AG81" s="618"/>
      <c r="AH81" s="625"/>
      <c r="AI81" s="639"/>
      <c r="AJ81" s="618"/>
      <c r="AK81" s="625"/>
      <c r="AL81" s="639"/>
      <c r="AM81" s="618"/>
      <c r="AN81" s="625"/>
      <c r="AO81" s="639"/>
      <c r="AP81" s="41"/>
      <c r="AQ81" s="41"/>
      <c r="AR81" s="41"/>
      <c r="AS81" s="41"/>
      <c r="AT81" s="41"/>
      <c r="AU81" s="41"/>
      <c r="AV81" s="41"/>
      <c r="AW81" s="41"/>
      <c r="AX81" s="41"/>
      <c r="AY81" s="41"/>
      <c r="AZ81" s="41"/>
      <c r="BA81" s="41"/>
      <c r="BB81" s="41"/>
      <c r="BC81" s="41"/>
      <c r="BD81" s="41"/>
      <c r="BE81" s="41"/>
      <c r="BF81" s="41"/>
      <c r="BG81" s="41"/>
      <c r="BH81" s="41"/>
      <c r="BI81" s="41"/>
    </row>
    <row r="82" spans="1:61" ht="15.75" customHeight="1">
      <c r="A82" s="39" t="str">
        <f t="shared" si="0"/>
        <v>Véhicules neufs[...]</v>
      </c>
      <c r="B82" s="44" t="s">
        <v>55</v>
      </c>
      <c r="C82" s="618"/>
      <c r="D82" s="625"/>
      <c r="E82" s="639"/>
      <c r="F82" s="618"/>
      <c r="G82" s="625"/>
      <c r="H82" s="639"/>
      <c r="I82" s="618"/>
      <c r="J82" s="625"/>
      <c r="K82" s="639"/>
      <c r="L82" s="618"/>
      <c r="M82" s="625"/>
      <c r="N82" s="639"/>
      <c r="O82" s="618"/>
      <c r="P82" s="625"/>
      <c r="Q82" s="639"/>
      <c r="R82" s="618"/>
      <c r="S82" s="625"/>
      <c r="T82" s="639"/>
      <c r="U82" s="618"/>
      <c r="V82" s="625"/>
      <c r="W82" s="639"/>
      <c r="X82" s="618"/>
      <c r="Y82" s="625"/>
      <c r="Z82" s="639"/>
      <c r="AA82" s="618"/>
      <c r="AB82" s="625"/>
      <c r="AC82" s="639"/>
      <c r="AD82" s="618"/>
      <c r="AE82" s="625"/>
      <c r="AF82" s="639"/>
      <c r="AG82" s="618"/>
      <c r="AH82" s="625"/>
      <c r="AI82" s="639"/>
      <c r="AJ82" s="618"/>
      <c r="AK82" s="625"/>
      <c r="AL82" s="639"/>
      <c r="AM82" s="618"/>
      <c r="AN82" s="625"/>
      <c r="AO82" s="639"/>
      <c r="AP82" s="41"/>
      <c r="AQ82" s="41"/>
      <c r="AR82" s="41"/>
      <c r="AS82" s="41"/>
      <c r="AT82" s="41"/>
      <c r="AU82" s="41"/>
      <c r="AV82" s="41"/>
      <c r="AW82" s="41"/>
      <c r="AX82" s="41"/>
      <c r="AY82" s="41"/>
      <c r="AZ82" s="41"/>
      <c r="BA82" s="41"/>
      <c r="BB82" s="41"/>
      <c r="BC82" s="41"/>
      <c r="BD82" s="41"/>
      <c r="BE82" s="41"/>
      <c r="BF82" s="41"/>
      <c r="BG82" s="41"/>
      <c r="BH82" s="41"/>
      <c r="BI82" s="41"/>
    </row>
    <row r="83" spans="1:61" ht="15.75" customHeight="1">
      <c r="A83" s="39" t="str">
        <f t="shared" si="0"/>
        <v>Véhicules neufs[...]</v>
      </c>
      <c r="B83" s="44" t="s">
        <v>55</v>
      </c>
      <c r="C83" s="618"/>
      <c r="D83" s="625"/>
      <c r="E83" s="639"/>
      <c r="F83" s="618"/>
      <c r="G83" s="625"/>
      <c r="H83" s="639"/>
      <c r="I83" s="618"/>
      <c r="J83" s="625"/>
      <c r="K83" s="639"/>
      <c r="L83" s="618"/>
      <c r="M83" s="625"/>
      <c r="N83" s="639"/>
      <c r="O83" s="618"/>
      <c r="P83" s="625"/>
      <c r="Q83" s="639"/>
      <c r="R83" s="618"/>
      <c r="S83" s="625"/>
      <c r="T83" s="639"/>
      <c r="U83" s="618"/>
      <c r="V83" s="625"/>
      <c r="W83" s="639"/>
      <c r="X83" s="618"/>
      <c r="Y83" s="625"/>
      <c r="Z83" s="639"/>
      <c r="AA83" s="618"/>
      <c r="AB83" s="625"/>
      <c r="AC83" s="639"/>
      <c r="AD83" s="618"/>
      <c r="AE83" s="625"/>
      <c r="AF83" s="639"/>
      <c r="AG83" s="618"/>
      <c r="AH83" s="625"/>
      <c r="AI83" s="639"/>
      <c r="AJ83" s="618"/>
      <c r="AK83" s="625"/>
      <c r="AL83" s="639"/>
      <c r="AM83" s="618"/>
      <c r="AN83" s="625"/>
      <c r="AO83" s="639"/>
      <c r="AP83" s="41"/>
      <c r="AQ83" s="41"/>
      <c r="AR83" s="41"/>
      <c r="AS83" s="41"/>
      <c r="AT83" s="41"/>
      <c r="AU83" s="41"/>
      <c r="AV83" s="41"/>
      <c r="AW83" s="41"/>
      <c r="AX83" s="41"/>
      <c r="AY83" s="41"/>
      <c r="AZ83" s="41"/>
      <c r="BA83" s="41"/>
      <c r="BB83" s="41"/>
      <c r="BC83" s="41"/>
      <c r="BD83" s="41"/>
      <c r="BE83" s="41"/>
      <c r="BF83" s="41"/>
      <c r="BG83" s="41"/>
      <c r="BH83" s="41"/>
      <c r="BI83" s="41"/>
    </row>
    <row r="84" spans="1:61" ht="15.75" customHeight="1">
      <c r="A84" s="39" t="str">
        <f t="shared" si="0"/>
        <v>Véhicules neufs[...]</v>
      </c>
      <c r="B84" s="44" t="s">
        <v>55</v>
      </c>
      <c r="C84" s="618"/>
      <c r="D84" s="625"/>
      <c r="E84" s="639"/>
      <c r="F84" s="618"/>
      <c r="G84" s="625"/>
      <c r="H84" s="639"/>
      <c r="I84" s="618"/>
      <c r="J84" s="625"/>
      <c r="K84" s="639"/>
      <c r="L84" s="618"/>
      <c r="M84" s="625"/>
      <c r="N84" s="639"/>
      <c r="O84" s="618"/>
      <c r="P84" s="625"/>
      <c r="Q84" s="639"/>
      <c r="R84" s="618"/>
      <c r="S84" s="625"/>
      <c r="T84" s="639"/>
      <c r="U84" s="618"/>
      <c r="V84" s="625"/>
      <c r="W84" s="639"/>
      <c r="X84" s="618"/>
      <c r="Y84" s="625"/>
      <c r="Z84" s="639"/>
      <c r="AA84" s="618"/>
      <c r="AB84" s="625"/>
      <c r="AC84" s="639"/>
      <c r="AD84" s="618"/>
      <c r="AE84" s="625"/>
      <c r="AF84" s="639"/>
      <c r="AG84" s="618"/>
      <c r="AH84" s="625"/>
      <c r="AI84" s="639"/>
      <c r="AJ84" s="618"/>
      <c r="AK84" s="625"/>
      <c r="AL84" s="639"/>
      <c r="AM84" s="618"/>
      <c r="AN84" s="625"/>
      <c r="AO84" s="639"/>
      <c r="AP84" s="41"/>
      <c r="AQ84" s="41"/>
      <c r="AR84" s="41"/>
      <c r="AS84" s="41"/>
      <c r="AT84" s="41"/>
      <c r="AU84" s="41"/>
      <c r="AV84" s="41"/>
      <c r="AW84" s="41"/>
      <c r="AX84" s="41"/>
      <c r="AY84" s="41"/>
      <c r="AZ84" s="41"/>
      <c r="BA84" s="41"/>
      <c r="BB84" s="41"/>
      <c r="BC84" s="41"/>
      <c r="BD84" s="41"/>
      <c r="BE84" s="41"/>
      <c r="BF84" s="41"/>
      <c r="BG84" s="41"/>
      <c r="BH84" s="41"/>
      <c r="BI84" s="41"/>
    </row>
    <row r="85" spans="1:61" ht="15.75" customHeight="1">
      <c r="A85" s="39" t="str">
        <f t="shared" si="0"/>
        <v>Véhicules neufsFrais administration</v>
      </c>
      <c r="B85" s="44" t="s">
        <v>145</v>
      </c>
      <c r="C85" s="618"/>
      <c r="D85" s="625"/>
      <c r="E85" s="639"/>
      <c r="F85" s="618"/>
      <c r="G85" s="625"/>
      <c r="H85" s="639"/>
      <c r="I85" s="618"/>
      <c r="J85" s="625"/>
      <c r="K85" s="639"/>
      <c r="L85" s="618"/>
      <c r="M85" s="625"/>
      <c r="N85" s="639"/>
      <c r="O85" s="618"/>
      <c r="P85" s="625"/>
      <c r="Q85" s="639"/>
      <c r="R85" s="618"/>
      <c r="S85" s="625"/>
      <c r="T85" s="639"/>
      <c r="U85" s="618"/>
      <c r="V85" s="625"/>
      <c r="W85" s="639"/>
      <c r="X85" s="618"/>
      <c r="Y85" s="625"/>
      <c r="Z85" s="639"/>
      <c r="AA85" s="618"/>
      <c r="AB85" s="625"/>
      <c r="AC85" s="639"/>
      <c r="AD85" s="618"/>
      <c r="AE85" s="625"/>
      <c r="AF85" s="639"/>
      <c r="AG85" s="618"/>
      <c r="AH85" s="625"/>
      <c r="AI85" s="639"/>
      <c r="AJ85" s="618"/>
      <c r="AK85" s="625"/>
      <c r="AL85" s="639"/>
      <c r="AM85" s="618"/>
      <c r="AN85" s="625"/>
      <c r="AO85" s="639"/>
      <c r="AP85" s="41"/>
      <c r="AQ85" s="41"/>
      <c r="AR85" s="41"/>
      <c r="AS85" s="41"/>
      <c r="AT85" s="41"/>
      <c r="AU85" s="41"/>
      <c r="AV85" s="41"/>
      <c r="AW85" s="41"/>
      <c r="AX85" s="41"/>
      <c r="AY85" s="41"/>
      <c r="AZ85" s="41"/>
      <c r="BA85" s="41"/>
      <c r="BB85" s="41"/>
      <c r="BC85" s="41"/>
      <c r="BD85" s="41"/>
      <c r="BE85" s="41"/>
      <c r="BF85" s="41"/>
      <c r="BG85" s="41"/>
      <c r="BH85" s="41"/>
      <c r="BI85" s="41"/>
    </row>
    <row r="86" spans="1:61" ht="15.75" customHeight="1">
      <c r="A86" s="39" t="str">
        <f t="shared" si="0"/>
        <v>Véhicules neufsAUTRES REVENUS</v>
      </c>
      <c r="B86" s="56" t="s">
        <v>146</v>
      </c>
      <c r="C86" s="650"/>
      <c r="D86" s="915"/>
      <c r="E86" s="651"/>
      <c r="F86" s="650"/>
      <c r="G86" s="915"/>
      <c r="H86" s="651"/>
      <c r="I86" s="650"/>
      <c r="J86" s="915"/>
      <c r="K86" s="651"/>
      <c r="L86" s="650"/>
      <c r="M86" s="915"/>
      <c r="N86" s="651"/>
      <c r="O86" s="650"/>
      <c r="P86" s="915"/>
      <c r="Q86" s="651"/>
      <c r="R86" s="650"/>
      <c r="S86" s="915"/>
      <c r="T86" s="651"/>
      <c r="U86" s="650"/>
      <c r="V86" s="915"/>
      <c r="W86" s="994"/>
      <c r="X86" s="650"/>
      <c r="Y86" s="915"/>
      <c r="Z86" s="994"/>
      <c r="AA86" s="650"/>
      <c r="AB86" s="915"/>
      <c r="AC86" s="994"/>
      <c r="AD86" s="650"/>
      <c r="AE86" s="915"/>
      <c r="AF86" s="994"/>
      <c r="AG86" s="650"/>
      <c r="AH86" s="915"/>
      <c r="AI86" s="651"/>
      <c r="AJ86" s="650"/>
      <c r="AK86" s="915"/>
      <c r="AL86" s="651"/>
      <c r="AM86" s="650"/>
      <c r="AN86" s="915"/>
      <c r="AO86" s="651"/>
      <c r="AP86" s="41"/>
      <c r="AQ86" s="41"/>
      <c r="AR86" s="41"/>
      <c r="AS86" s="41"/>
      <c r="AT86" s="41"/>
      <c r="AU86" s="41"/>
      <c r="AV86" s="41"/>
      <c r="AW86" s="41"/>
      <c r="AX86" s="41"/>
      <c r="AY86" s="41"/>
      <c r="AZ86" s="41"/>
      <c r="BA86" s="41"/>
      <c r="BB86" s="41"/>
      <c r="BC86" s="41"/>
      <c r="BD86" s="41"/>
      <c r="BE86" s="41"/>
      <c r="BF86" s="41"/>
      <c r="BG86" s="41"/>
      <c r="BH86" s="41"/>
      <c r="BI86" s="41"/>
    </row>
    <row r="87" spans="1:61" ht="15.75" customHeight="1">
      <c r="A87" s="39" t="str">
        <f t="shared" si="0"/>
        <v>Véhicules neufs</v>
      </c>
      <c r="B87" s="47"/>
      <c r="C87" s="652"/>
      <c r="D87" s="653"/>
      <c r="E87" s="654"/>
      <c r="F87" s="652"/>
      <c r="G87" s="653"/>
      <c r="H87" s="654"/>
      <c r="I87" s="652"/>
      <c r="J87" s="653"/>
      <c r="K87" s="654"/>
      <c r="L87" s="652"/>
      <c r="M87" s="653"/>
      <c r="N87" s="654"/>
      <c r="O87" s="652"/>
      <c r="P87" s="653"/>
      <c r="Q87" s="654"/>
      <c r="R87" s="652"/>
      <c r="S87" s="653"/>
      <c r="T87" s="654"/>
      <c r="U87" s="652"/>
      <c r="V87" s="653"/>
      <c r="W87" s="995"/>
      <c r="X87" s="652"/>
      <c r="Y87" s="653"/>
      <c r="Z87" s="995"/>
      <c r="AA87" s="652"/>
      <c r="AB87" s="653"/>
      <c r="AC87" s="995"/>
      <c r="AD87" s="652"/>
      <c r="AE87" s="653"/>
      <c r="AF87" s="995"/>
      <c r="AG87" s="652"/>
      <c r="AH87" s="653"/>
      <c r="AI87" s="654"/>
      <c r="AJ87" s="652"/>
      <c r="AK87" s="653"/>
      <c r="AL87" s="654"/>
      <c r="AM87" s="652"/>
      <c r="AN87" s="653"/>
      <c r="AO87" s="654"/>
      <c r="AP87" s="41"/>
      <c r="AQ87" s="41"/>
      <c r="AR87" s="41"/>
      <c r="AS87" s="41"/>
      <c r="AT87" s="41"/>
      <c r="AU87" s="41"/>
      <c r="AV87" s="41"/>
      <c r="AW87" s="41"/>
      <c r="AX87" s="41"/>
      <c r="AY87" s="41"/>
      <c r="AZ87" s="41"/>
      <c r="BA87" s="41"/>
      <c r="BB87" s="41"/>
      <c r="BC87" s="41"/>
      <c r="BD87" s="41"/>
      <c r="BE87" s="41"/>
      <c r="BF87" s="41"/>
      <c r="BG87" s="41"/>
      <c r="BH87" s="41"/>
      <c r="BI87" s="41"/>
    </row>
    <row r="88" spans="1:61" ht="15.75" customHeight="1" thickBot="1">
      <c r="A88" s="39" t="str">
        <f t="shared" si="0"/>
        <v>Véhicules neufsPROFIT DÉPARTEMENTAL</v>
      </c>
      <c r="B88" s="57" t="s">
        <v>147</v>
      </c>
      <c r="C88" s="917"/>
      <c r="D88" s="920"/>
      <c r="E88" s="919"/>
      <c r="F88" s="917"/>
      <c r="G88" s="920"/>
      <c r="H88" s="919"/>
      <c r="I88" s="917"/>
      <c r="J88" s="920"/>
      <c r="K88" s="919"/>
      <c r="L88" s="917"/>
      <c r="M88" s="920"/>
      <c r="N88" s="919"/>
      <c r="O88" s="917"/>
      <c r="P88" s="920"/>
      <c r="Q88" s="919"/>
      <c r="R88" s="917"/>
      <c r="S88" s="920"/>
      <c r="T88" s="919"/>
      <c r="U88" s="917"/>
      <c r="V88" s="920"/>
      <c r="W88" s="996"/>
      <c r="X88" s="917"/>
      <c r="Y88" s="920"/>
      <c r="Z88" s="996"/>
      <c r="AA88" s="917"/>
      <c r="AB88" s="920"/>
      <c r="AC88" s="996"/>
      <c r="AD88" s="917"/>
      <c r="AE88" s="920"/>
      <c r="AF88" s="996"/>
      <c r="AG88" s="917"/>
      <c r="AH88" s="920"/>
      <c r="AI88" s="919"/>
      <c r="AJ88" s="917"/>
      <c r="AK88" s="920"/>
      <c r="AL88" s="919"/>
      <c r="AM88" s="917"/>
      <c r="AN88" s="920"/>
      <c r="AO88" s="919"/>
      <c r="AP88" s="41"/>
      <c r="AQ88" s="41"/>
      <c r="AR88" s="41"/>
      <c r="AS88" s="41"/>
      <c r="AT88" s="41"/>
      <c r="AU88" s="41"/>
      <c r="AV88" s="41"/>
      <c r="AW88" s="41"/>
      <c r="AX88" s="41"/>
      <c r="AY88" s="41"/>
      <c r="AZ88" s="41"/>
      <c r="BA88" s="41"/>
      <c r="BB88" s="41"/>
      <c r="BC88" s="41"/>
      <c r="BD88" s="41"/>
      <c r="BE88" s="41"/>
      <c r="BF88" s="41"/>
      <c r="BG88" s="41"/>
      <c r="BH88" s="41"/>
      <c r="BI88" s="41"/>
    </row>
    <row r="89" spans="1:61" ht="15.75" customHeight="1">
      <c r="A89" s="39"/>
      <c r="B89" s="58"/>
      <c r="C89" s="655"/>
      <c r="D89" s="655"/>
      <c r="E89" s="656"/>
      <c r="F89" s="655"/>
      <c r="G89" s="655"/>
      <c r="H89" s="656"/>
      <c r="I89" s="655"/>
      <c r="J89" s="655"/>
      <c r="K89" s="656"/>
      <c r="L89" s="655"/>
      <c r="M89" s="655"/>
      <c r="N89" s="656"/>
      <c r="O89" s="655"/>
      <c r="P89" s="655"/>
      <c r="Q89" s="656"/>
      <c r="R89" s="655"/>
      <c r="S89" s="655"/>
      <c r="T89" s="656"/>
      <c r="U89" s="655"/>
      <c r="V89" s="655"/>
      <c r="W89" s="656"/>
      <c r="X89" s="655"/>
      <c r="Y89" s="655"/>
      <c r="Z89" s="656"/>
      <c r="AA89" s="655"/>
      <c r="AB89" s="655"/>
      <c r="AC89" s="656"/>
      <c r="AD89" s="655"/>
      <c r="AE89" s="655"/>
      <c r="AF89" s="656"/>
      <c r="AG89" s="655"/>
      <c r="AH89" s="655"/>
      <c r="AI89" s="656"/>
      <c r="AJ89" s="655"/>
      <c r="AK89" s="655"/>
      <c r="AL89" s="656"/>
      <c r="AM89" s="655"/>
      <c r="AN89" s="655"/>
      <c r="AO89" s="656"/>
      <c r="AP89" s="59"/>
      <c r="AQ89" s="59"/>
      <c r="AR89" s="59"/>
      <c r="AS89" s="59"/>
      <c r="AT89" s="59"/>
      <c r="AU89" s="59"/>
      <c r="AV89" s="59"/>
      <c r="AW89" s="59"/>
      <c r="AX89" s="59"/>
      <c r="AY89" s="59"/>
      <c r="AZ89" s="59"/>
      <c r="BA89" s="59"/>
      <c r="BB89" s="59"/>
      <c r="BC89" s="59"/>
      <c r="BD89" s="59"/>
      <c r="BE89" s="59"/>
      <c r="BF89" s="59"/>
      <c r="BG89" s="59"/>
      <c r="BH89" s="59"/>
      <c r="BI89" s="59"/>
    </row>
    <row r="90" spans="1:61" ht="15.75" customHeight="1">
      <c r="A90" s="39"/>
      <c r="B90" s="58"/>
      <c r="C90" s="655"/>
      <c r="D90" s="655"/>
      <c r="E90" s="655"/>
      <c r="F90" s="655"/>
      <c r="G90" s="655"/>
      <c r="H90" s="655"/>
      <c r="I90" s="655"/>
      <c r="J90" s="655"/>
      <c r="K90" s="655"/>
      <c r="L90" s="655"/>
      <c r="M90" s="655"/>
      <c r="N90" s="655"/>
      <c r="O90" s="655"/>
      <c r="P90" s="655"/>
      <c r="Q90" s="655"/>
      <c r="R90" s="655"/>
      <c r="S90" s="655"/>
      <c r="T90" s="655"/>
      <c r="U90" s="655"/>
      <c r="V90" s="655"/>
      <c r="W90" s="655"/>
      <c r="X90" s="655"/>
      <c r="Y90" s="655"/>
      <c r="Z90" s="655"/>
      <c r="AA90" s="655"/>
      <c r="AB90" s="655"/>
      <c r="AC90" s="655"/>
      <c r="AD90" s="655"/>
      <c r="AE90" s="655"/>
      <c r="AF90" s="655"/>
      <c r="AG90" s="655"/>
      <c r="AH90" s="655"/>
      <c r="AI90" s="655"/>
      <c r="AJ90" s="655"/>
      <c r="AK90" s="655"/>
      <c r="AL90" s="655"/>
      <c r="AM90" s="655"/>
      <c r="AN90" s="655"/>
      <c r="AO90" s="655"/>
      <c r="AP90" s="59"/>
      <c r="AQ90" s="59"/>
      <c r="AR90" s="59"/>
      <c r="AS90" s="59"/>
      <c r="AT90" s="59"/>
      <c r="AU90" s="59"/>
      <c r="AV90" s="59"/>
      <c r="AW90" s="59"/>
      <c r="AX90" s="59"/>
      <c r="AY90" s="59"/>
      <c r="AZ90" s="59"/>
      <c r="BA90" s="59"/>
      <c r="BB90" s="59"/>
      <c r="BC90" s="59"/>
      <c r="BD90" s="59"/>
      <c r="BE90" s="59"/>
      <c r="BF90" s="59"/>
      <c r="BG90" s="59"/>
      <c r="BH90" s="59"/>
      <c r="BI90" s="59"/>
    </row>
    <row r="91" spans="1:61" ht="15.75" customHeight="1">
      <c r="A91" s="39"/>
      <c r="B91" s="60"/>
      <c r="C91" s="657"/>
      <c r="D91" s="657"/>
      <c r="E91" s="657"/>
      <c r="F91" s="657"/>
      <c r="G91" s="657"/>
      <c r="H91" s="657"/>
      <c r="I91" s="657"/>
      <c r="J91" s="657"/>
      <c r="K91" s="657"/>
      <c r="L91" s="657"/>
      <c r="M91" s="657"/>
      <c r="N91" s="657"/>
      <c r="O91" s="657"/>
      <c r="P91" s="657"/>
      <c r="Q91" s="657"/>
      <c r="R91" s="657"/>
      <c r="S91" s="657"/>
      <c r="T91" s="657"/>
      <c r="U91" s="657"/>
      <c r="V91" s="657"/>
      <c r="W91" s="657"/>
      <c r="X91" s="657"/>
      <c r="Y91" s="657"/>
      <c r="Z91" s="657"/>
      <c r="AA91" s="657"/>
      <c r="AB91" s="657"/>
      <c r="AC91" s="657"/>
      <c r="AD91" s="657"/>
      <c r="AE91" s="657"/>
      <c r="AF91" s="657"/>
      <c r="AG91" s="657"/>
      <c r="AH91" s="657"/>
      <c r="AI91" s="657"/>
      <c r="AJ91" s="657"/>
      <c r="AK91" s="657"/>
      <c r="AL91" s="657"/>
      <c r="AM91" s="657"/>
      <c r="AN91" s="657"/>
      <c r="AO91" s="657"/>
      <c r="AP91" s="38"/>
      <c r="AQ91" s="38"/>
      <c r="AR91" s="38"/>
      <c r="AS91" s="38"/>
      <c r="AT91" s="38"/>
      <c r="AU91" s="38"/>
      <c r="AV91" s="38"/>
      <c r="AW91" s="38"/>
      <c r="AX91" s="38"/>
      <c r="AY91" s="38"/>
      <c r="AZ91" s="38"/>
      <c r="BA91" s="38"/>
      <c r="BB91" s="38"/>
      <c r="BC91" s="38"/>
      <c r="BD91" s="38"/>
      <c r="BE91" s="38"/>
      <c r="BF91" s="38"/>
      <c r="BG91" s="38"/>
      <c r="BH91" s="38"/>
      <c r="BI91" s="38"/>
    </row>
    <row r="92" spans="1:61" ht="15.75" customHeight="1">
      <c r="A92" s="39"/>
      <c r="B92" s="61" t="s">
        <v>1110</v>
      </c>
      <c r="C92" s="658" t="s">
        <v>148</v>
      </c>
      <c r="D92" s="658"/>
      <c r="E92" s="658"/>
      <c r="F92" s="658"/>
      <c r="G92" s="658"/>
      <c r="H92" s="658"/>
      <c r="I92" s="658"/>
      <c r="J92" s="658"/>
      <c r="K92" s="658"/>
      <c r="L92" s="658"/>
      <c r="M92" s="658"/>
      <c r="N92" s="658"/>
      <c r="O92" s="658"/>
      <c r="P92" s="658"/>
      <c r="Q92" s="658"/>
      <c r="R92" s="658"/>
      <c r="S92" s="658"/>
      <c r="T92" s="658"/>
      <c r="U92" s="658"/>
      <c r="V92" s="658"/>
      <c r="W92" s="658"/>
      <c r="X92" s="658"/>
      <c r="Y92" s="658"/>
      <c r="Z92" s="658"/>
      <c r="AA92" s="658"/>
      <c r="AB92" s="658"/>
      <c r="AC92" s="658"/>
      <c r="AD92" s="658"/>
      <c r="AE92" s="658"/>
      <c r="AF92" s="658"/>
      <c r="AG92" s="658"/>
      <c r="AH92" s="658"/>
      <c r="AI92" s="658"/>
      <c r="AJ92" s="658"/>
      <c r="AK92" s="658"/>
      <c r="AL92" s="658"/>
      <c r="AM92" s="658"/>
      <c r="AN92" s="658"/>
      <c r="AO92" s="658"/>
      <c r="AP92" s="36"/>
      <c r="AQ92" s="36"/>
      <c r="AR92" s="36"/>
      <c r="AS92" s="36"/>
      <c r="AT92" s="36"/>
      <c r="AU92" s="36"/>
      <c r="AV92" s="36"/>
      <c r="AW92" s="36"/>
      <c r="AX92" s="36"/>
      <c r="AY92" s="36"/>
      <c r="AZ92" s="36"/>
      <c r="BA92" s="36"/>
      <c r="BB92" s="36"/>
      <c r="BC92" s="36"/>
      <c r="BD92" s="36"/>
      <c r="BE92" s="36"/>
      <c r="BF92" s="36"/>
      <c r="BG92" s="36"/>
      <c r="BH92" s="36"/>
      <c r="BI92" s="36"/>
    </row>
    <row r="93" spans="1:61" ht="15.75" customHeight="1" thickBot="1">
      <c r="A93" s="39"/>
      <c r="B93" s="62"/>
      <c r="C93" s="657"/>
      <c r="D93" s="657"/>
      <c r="E93" s="657"/>
      <c r="F93" s="657"/>
      <c r="G93" s="657"/>
      <c r="H93" s="657"/>
      <c r="I93" s="657"/>
      <c r="J93" s="657"/>
      <c r="K93" s="657"/>
      <c r="L93" s="657"/>
      <c r="M93" s="657"/>
      <c r="N93" s="657"/>
      <c r="O93" s="657"/>
      <c r="P93" s="657"/>
      <c r="Q93" s="657"/>
      <c r="R93" s="657"/>
      <c r="S93" s="657"/>
      <c r="T93" s="657"/>
      <c r="U93" s="657"/>
      <c r="V93" s="657"/>
      <c r="W93" s="657"/>
      <c r="X93" s="657"/>
      <c r="Y93" s="657"/>
      <c r="Z93" s="657"/>
      <c r="AA93" s="657"/>
      <c r="AB93" s="657"/>
      <c r="AC93" s="657"/>
      <c r="AD93" s="657"/>
      <c r="AE93" s="657"/>
      <c r="AF93" s="657"/>
      <c r="AG93" s="657"/>
      <c r="AH93" s="657"/>
      <c r="AI93" s="657"/>
      <c r="AJ93" s="657"/>
      <c r="AK93" s="657"/>
      <c r="AL93" s="657"/>
      <c r="AM93" s="657"/>
      <c r="AN93" s="657"/>
      <c r="AO93" s="657"/>
      <c r="AP93" s="38"/>
      <c r="AQ93" s="38"/>
      <c r="AR93" s="38"/>
      <c r="AS93" s="38"/>
      <c r="AT93" s="38"/>
      <c r="AU93" s="38"/>
      <c r="AV93" s="38"/>
      <c r="AW93" s="38"/>
      <c r="AX93" s="38"/>
      <c r="AY93" s="38"/>
      <c r="AZ93" s="38"/>
      <c r="BA93" s="38"/>
      <c r="BB93" s="38"/>
      <c r="BC93" s="38"/>
      <c r="BD93" s="38"/>
      <c r="BE93" s="38"/>
      <c r="BF93" s="38"/>
      <c r="BG93" s="38"/>
      <c r="BH93" s="38"/>
      <c r="BI93" s="38"/>
    </row>
    <row r="94" spans="1:61" ht="15.75" customHeight="1" thickTop="1">
      <c r="A94" s="39"/>
      <c r="B94" s="40" t="s">
        <v>2</v>
      </c>
      <c r="C94" s="603">
        <v>2025</v>
      </c>
      <c r="D94" s="604"/>
      <c r="E94" s="605"/>
      <c r="F94" s="603" t="s">
        <v>6</v>
      </c>
      <c r="G94" s="604"/>
      <c r="H94" s="605"/>
      <c r="I94" s="603" t="s">
        <v>8</v>
      </c>
      <c r="J94" s="604"/>
      <c r="K94" s="605"/>
      <c r="L94" s="603" t="s">
        <v>9</v>
      </c>
      <c r="M94" s="604"/>
      <c r="N94" s="605"/>
      <c r="O94" s="603" t="s">
        <v>10</v>
      </c>
      <c r="P94" s="604"/>
      <c r="Q94" s="605"/>
      <c r="R94" s="603" t="s">
        <v>11</v>
      </c>
      <c r="S94" s="604"/>
      <c r="T94" s="605"/>
      <c r="U94" s="603" t="s">
        <v>12</v>
      </c>
      <c r="V94" s="604"/>
      <c r="W94" s="605"/>
      <c r="X94" s="603" t="s">
        <v>14</v>
      </c>
      <c r="Y94" s="604"/>
      <c r="Z94" s="605"/>
      <c r="AA94" s="603" t="s">
        <v>15</v>
      </c>
      <c r="AB94" s="604"/>
      <c r="AC94" s="605"/>
      <c r="AD94" s="603" t="s">
        <v>17</v>
      </c>
      <c r="AE94" s="604"/>
      <c r="AF94" s="605"/>
      <c r="AG94" s="603" t="s">
        <v>18</v>
      </c>
      <c r="AH94" s="604"/>
      <c r="AI94" s="605"/>
      <c r="AJ94" s="603" t="s">
        <v>19</v>
      </c>
      <c r="AK94" s="604"/>
      <c r="AL94" s="605"/>
      <c r="AM94" s="603" t="s">
        <v>5</v>
      </c>
      <c r="AN94" s="604"/>
      <c r="AO94" s="605"/>
      <c r="AP94" s="41"/>
      <c r="AQ94" s="41"/>
      <c r="AR94" s="41"/>
      <c r="AS94" s="41"/>
      <c r="AT94" s="41"/>
      <c r="AU94" s="41"/>
      <c r="AV94" s="41"/>
      <c r="AW94" s="41"/>
      <c r="AX94" s="41"/>
      <c r="AY94" s="41"/>
      <c r="AZ94" s="41"/>
      <c r="BA94" s="41"/>
      <c r="BB94" s="41"/>
      <c r="BC94" s="41"/>
      <c r="BD94" s="41"/>
      <c r="BE94" s="41"/>
      <c r="BF94" s="41"/>
      <c r="BG94" s="41"/>
      <c r="BH94" s="41"/>
      <c r="BI94" s="41"/>
    </row>
    <row r="95" spans="1:61" ht="15.75" customHeight="1">
      <c r="A95" s="39"/>
      <c r="B95" s="44"/>
      <c r="C95" s="659" t="s">
        <v>89</v>
      </c>
      <c r="D95" s="636" t="s">
        <v>90</v>
      </c>
      <c r="E95" s="660" t="s">
        <v>91</v>
      </c>
      <c r="F95" s="659" t="s">
        <v>89</v>
      </c>
      <c r="G95" s="636" t="s">
        <v>90</v>
      </c>
      <c r="H95" s="660" t="s">
        <v>91</v>
      </c>
      <c r="I95" s="659" t="s">
        <v>89</v>
      </c>
      <c r="J95" s="636" t="s">
        <v>90</v>
      </c>
      <c r="K95" s="660" t="s">
        <v>91</v>
      </c>
      <c r="L95" s="659" t="s">
        <v>89</v>
      </c>
      <c r="M95" s="636" t="s">
        <v>90</v>
      </c>
      <c r="N95" s="660" t="s">
        <v>91</v>
      </c>
      <c r="O95" s="659" t="s">
        <v>89</v>
      </c>
      <c r="P95" s="636" t="s">
        <v>90</v>
      </c>
      <c r="Q95" s="660" t="s">
        <v>91</v>
      </c>
      <c r="R95" s="659" t="s">
        <v>89</v>
      </c>
      <c r="S95" s="636" t="s">
        <v>90</v>
      </c>
      <c r="T95" s="660" t="s">
        <v>91</v>
      </c>
      <c r="U95" s="659" t="s">
        <v>89</v>
      </c>
      <c r="V95" s="636" t="s">
        <v>90</v>
      </c>
      <c r="W95" s="660" t="s">
        <v>91</v>
      </c>
      <c r="X95" s="659" t="s">
        <v>89</v>
      </c>
      <c r="Y95" s="636" t="s">
        <v>90</v>
      </c>
      <c r="Z95" s="660" t="s">
        <v>91</v>
      </c>
      <c r="AA95" s="659" t="s">
        <v>89</v>
      </c>
      <c r="AB95" s="636" t="s">
        <v>90</v>
      </c>
      <c r="AC95" s="660" t="s">
        <v>91</v>
      </c>
      <c r="AD95" s="659" t="s">
        <v>89</v>
      </c>
      <c r="AE95" s="636" t="s">
        <v>90</v>
      </c>
      <c r="AF95" s="660" t="s">
        <v>91</v>
      </c>
      <c r="AG95" s="659" t="s">
        <v>89</v>
      </c>
      <c r="AH95" s="636" t="s">
        <v>90</v>
      </c>
      <c r="AI95" s="660" t="s">
        <v>91</v>
      </c>
      <c r="AJ95" s="659" t="s">
        <v>89</v>
      </c>
      <c r="AK95" s="636" t="s">
        <v>90</v>
      </c>
      <c r="AL95" s="660" t="s">
        <v>91</v>
      </c>
      <c r="AM95" s="659" t="s">
        <v>89</v>
      </c>
      <c r="AN95" s="636" t="s">
        <v>90</v>
      </c>
      <c r="AO95" s="660" t="s">
        <v>91</v>
      </c>
      <c r="AP95" s="41"/>
      <c r="AQ95" s="41"/>
      <c r="AR95" s="41"/>
      <c r="AS95" s="41"/>
      <c r="AT95" s="41"/>
      <c r="AU95" s="41"/>
      <c r="AV95" s="41"/>
      <c r="AW95" s="41"/>
      <c r="AX95" s="41"/>
      <c r="AY95" s="41"/>
      <c r="AZ95" s="41"/>
      <c r="BA95" s="41"/>
      <c r="BB95" s="41"/>
      <c r="BC95" s="41"/>
      <c r="BD95" s="41"/>
      <c r="BE95" s="41"/>
      <c r="BF95" s="41"/>
      <c r="BG95" s="41"/>
      <c r="BH95" s="41"/>
      <c r="BI95" s="41"/>
    </row>
    <row r="96" spans="1:61" ht="15.75" customHeight="1">
      <c r="A96" s="39" t="str">
        <f t="shared" ref="A96:A168" si="1">+$C$92&amp;B96</f>
        <v>Véhicules usagésVentes nettes</v>
      </c>
      <c r="B96" s="43" t="s">
        <v>92</v>
      </c>
      <c r="C96" s="609"/>
      <c r="D96" s="610"/>
      <c r="E96" s="661"/>
      <c r="F96" s="609"/>
      <c r="G96" s="610"/>
      <c r="H96" s="661"/>
      <c r="I96" s="609"/>
      <c r="J96" s="610"/>
      <c r="K96" s="661"/>
      <c r="L96" s="609"/>
      <c r="M96" s="610"/>
      <c r="N96" s="661"/>
      <c r="O96" s="609"/>
      <c r="P96" s="610"/>
      <c r="Q96" s="661"/>
      <c r="R96" s="609"/>
      <c r="S96" s="610"/>
      <c r="T96" s="661"/>
      <c r="U96" s="609"/>
      <c r="V96" s="610"/>
      <c r="W96" s="661"/>
      <c r="X96" s="609"/>
      <c r="Y96" s="610"/>
      <c r="Z96" s="661"/>
      <c r="AA96" s="609"/>
      <c r="AB96" s="610"/>
      <c r="AC96" s="661"/>
      <c r="AD96" s="609"/>
      <c r="AE96" s="610"/>
      <c r="AF96" s="661"/>
      <c r="AG96" s="609"/>
      <c r="AH96" s="610"/>
      <c r="AI96" s="661"/>
      <c r="AJ96" s="609"/>
      <c r="AK96" s="610"/>
      <c r="AL96" s="661"/>
      <c r="AM96" s="609"/>
      <c r="AN96" s="610"/>
      <c r="AO96" s="661"/>
      <c r="AP96" s="41"/>
      <c r="AQ96" s="41"/>
      <c r="AR96" s="41"/>
      <c r="AS96" s="41"/>
      <c r="AT96" s="41"/>
      <c r="AU96" s="41"/>
      <c r="AV96" s="41"/>
      <c r="AW96" s="41"/>
      <c r="AX96" s="41"/>
      <c r="AY96" s="41"/>
      <c r="AZ96" s="41"/>
      <c r="BA96" s="41"/>
      <c r="BB96" s="41"/>
      <c r="BC96" s="41"/>
      <c r="BD96" s="41"/>
      <c r="BE96" s="41"/>
      <c r="BF96" s="41"/>
      <c r="BG96" s="41"/>
      <c r="BH96" s="41"/>
      <c r="BI96" s="41"/>
    </row>
    <row r="97" spans="1:61" ht="15.75" customHeight="1">
      <c r="A97" s="39" t="str">
        <f t="shared" si="1"/>
        <v>Véhicules usagésCertifié</v>
      </c>
      <c r="B97" s="44" t="s">
        <v>149</v>
      </c>
      <c r="C97" s="616"/>
      <c r="D97" s="614"/>
      <c r="E97" s="617"/>
      <c r="F97" s="616"/>
      <c r="G97" s="614"/>
      <c r="H97" s="617"/>
      <c r="I97" s="616"/>
      <c r="J97" s="614"/>
      <c r="K97" s="617"/>
      <c r="L97" s="616"/>
      <c r="M97" s="614"/>
      <c r="N97" s="617"/>
      <c r="O97" s="616"/>
      <c r="P97" s="614"/>
      <c r="Q97" s="617"/>
      <c r="R97" s="616"/>
      <c r="S97" s="614"/>
      <c r="T97" s="617"/>
      <c r="U97" s="616"/>
      <c r="V97" s="614"/>
      <c r="W97" s="617"/>
      <c r="X97" s="616"/>
      <c r="Y97" s="614"/>
      <c r="Z97" s="617"/>
      <c r="AA97" s="616"/>
      <c r="AB97" s="614"/>
      <c r="AC97" s="617"/>
      <c r="AD97" s="616"/>
      <c r="AE97" s="614"/>
      <c r="AF97" s="617"/>
      <c r="AG97" s="616"/>
      <c r="AH97" s="614"/>
      <c r="AI97" s="617"/>
      <c r="AJ97" s="616"/>
      <c r="AK97" s="614"/>
      <c r="AL97" s="617"/>
      <c r="AM97" s="616"/>
      <c r="AN97" s="614"/>
      <c r="AO97" s="617"/>
      <c r="AP97" s="41"/>
      <c r="AQ97" s="41"/>
      <c r="AR97" s="41"/>
      <c r="AS97" s="41"/>
      <c r="AT97" s="41"/>
      <c r="AU97" s="41"/>
      <c r="AV97" s="41"/>
      <c r="AW97" s="41"/>
      <c r="AX97" s="41"/>
      <c r="AY97" s="41"/>
      <c r="AZ97" s="41"/>
      <c r="BA97" s="41"/>
      <c r="BB97" s="41"/>
      <c r="BC97" s="41"/>
      <c r="BD97" s="41"/>
      <c r="BE97" s="41"/>
      <c r="BF97" s="41"/>
      <c r="BG97" s="41"/>
      <c r="BH97" s="41"/>
      <c r="BI97" s="41"/>
    </row>
    <row r="98" spans="1:61" ht="15.75" customHeight="1">
      <c r="A98" s="39" t="str">
        <f t="shared" si="1"/>
        <v>Véhicules usagésNon Certifié</v>
      </c>
      <c r="B98" s="44" t="s">
        <v>150</v>
      </c>
      <c r="C98" s="616"/>
      <c r="D98" s="614"/>
      <c r="E98" s="617"/>
      <c r="F98" s="616"/>
      <c r="G98" s="614"/>
      <c r="H98" s="617"/>
      <c r="I98" s="616"/>
      <c r="J98" s="614"/>
      <c r="K98" s="617"/>
      <c r="L98" s="616"/>
      <c r="M98" s="614"/>
      <c r="N98" s="617"/>
      <c r="O98" s="616"/>
      <c r="P98" s="614"/>
      <c r="Q98" s="617"/>
      <c r="R98" s="616"/>
      <c r="S98" s="614"/>
      <c r="T98" s="617"/>
      <c r="U98" s="616"/>
      <c r="V98" s="614"/>
      <c r="W98" s="617"/>
      <c r="X98" s="616"/>
      <c r="Y98" s="614"/>
      <c r="Z98" s="617"/>
      <c r="AA98" s="616"/>
      <c r="AB98" s="614"/>
      <c r="AC98" s="617"/>
      <c r="AD98" s="616"/>
      <c r="AE98" s="614"/>
      <c r="AF98" s="617"/>
      <c r="AG98" s="616"/>
      <c r="AH98" s="614"/>
      <c r="AI98" s="617"/>
      <c r="AJ98" s="616"/>
      <c r="AK98" s="614"/>
      <c r="AL98" s="617"/>
      <c r="AM98" s="616"/>
      <c r="AN98" s="614"/>
      <c r="AO98" s="617"/>
      <c r="AP98" s="41"/>
      <c r="AQ98" s="41"/>
      <c r="AR98" s="41"/>
      <c r="AS98" s="41"/>
      <c r="AT98" s="41"/>
      <c r="AU98" s="41"/>
      <c r="AV98" s="41"/>
      <c r="AW98" s="41"/>
      <c r="AX98" s="41"/>
      <c r="AY98" s="41"/>
      <c r="AZ98" s="41"/>
      <c r="BA98" s="41"/>
      <c r="BB98" s="41"/>
      <c r="BC98" s="41"/>
      <c r="BD98" s="41"/>
      <c r="BE98" s="41"/>
      <c r="BF98" s="41"/>
      <c r="BG98" s="41"/>
      <c r="BH98" s="41"/>
      <c r="BI98" s="41"/>
    </row>
    <row r="99" spans="1:61" ht="15.75" customHeight="1">
      <c r="A99" s="39" t="str">
        <f t="shared" si="1"/>
        <v>Véhicules usagésAutres Marques</v>
      </c>
      <c r="B99" s="44" t="s">
        <v>1094</v>
      </c>
      <c r="C99" s="616"/>
      <c r="D99" s="614"/>
      <c r="E99" s="617"/>
      <c r="F99" s="616"/>
      <c r="G99" s="614"/>
      <c r="H99" s="617"/>
      <c r="I99" s="616"/>
      <c r="J99" s="614"/>
      <c r="K99" s="617"/>
      <c r="L99" s="616"/>
      <c r="M99" s="614"/>
      <c r="N99" s="617"/>
      <c r="O99" s="616"/>
      <c r="P99" s="614"/>
      <c r="Q99" s="617"/>
      <c r="R99" s="616"/>
      <c r="S99" s="614"/>
      <c r="T99" s="617"/>
      <c r="U99" s="616"/>
      <c r="V99" s="614"/>
      <c r="W99" s="617"/>
      <c r="X99" s="616"/>
      <c r="Y99" s="614"/>
      <c r="Z99" s="617"/>
      <c r="AA99" s="616"/>
      <c r="AB99" s="614"/>
      <c r="AC99" s="617"/>
      <c r="AD99" s="616"/>
      <c r="AE99" s="614"/>
      <c r="AF99" s="617"/>
      <c r="AG99" s="616"/>
      <c r="AH99" s="614"/>
      <c r="AI99" s="617"/>
      <c r="AJ99" s="616"/>
      <c r="AK99" s="614"/>
      <c r="AL99" s="617"/>
      <c r="AM99" s="616"/>
      <c r="AN99" s="614"/>
      <c r="AO99" s="617"/>
      <c r="AP99" s="41"/>
      <c r="AQ99" s="41"/>
      <c r="AR99" s="41"/>
      <c r="AS99" s="41"/>
      <c r="AT99" s="41"/>
      <c r="AU99" s="41"/>
      <c r="AV99" s="41"/>
      <c r="AW99" s="41"/>
      <c r="AX99" s="41"/>
      <c r="AY99" s="41"/>
      <c r="AZ99" s="41"/>
      <c r="BA99" s="41"/>
      <c r="BB99" s="41"/>
      <c r="BC99" s="41"/>
      <c r="BD99" s="41"/>
      <c r="BE99" s="41"/>
      <c r="BF99" s="41"/>
      <c r="BG99" s="41"/>
      <c r="BH99" s="41"/>
      <c r="BI99" s="41"/>
    </row>
    <row r="100" spans="1:61" ht="15.75" customHeight="1">
      <c r="A100" s="39" t="str">
        <f t="shared" si="1"/>
        <v>Véhicules usagésTotal Usagés</v>
      </c>
      <c r="B100" s="45" t="s">
        <v>151</v>
      </c>
      <c r="C100" s="892"/>
      <c r="D100" s="893"/>
      <c r="E100" s="894"/>
      <c r="F100" s="892"/>
      <c r="G100" s="893"/>
      <c r="H100" s="894"/>
      <c r="I100" s="892"/>
      <c r="J100" s="893"/>
      <c r="K100" s="894"/>
      <c r="L100" s="892"/>
      <c r="M100" s="893"/>
      <c r="N100" s="894"/>
      <c r="O100" s="892"/>
      <c r="P100" s="893"/>
      <c r="Q100" s="894"/>
      <c r="R100" s="892"/>
      <c r="S100" s="893"/>
      <c r="T100" s="894"/>
      <c r="U100" s="892"/>
      <c r="V100" s="893"/>
      <c r="W100" s="894"/>
      <c r="X100" s="892"/>
      <c r="Y100" s="893"/>
      <c r="Z100" s="894"/>
      <c r="AA100" s="892"/>
      <c r="AB100" s="893"/>
      <c r="AC100" s="894"/>
      <c r="AD100" s="892"/>
      <c r="AE100" s="893"/>
      <c r="AF100" s="894"/>
      <c r="AG100" s="892"/>
      <c r="AH100" s="893"/>
      <c r="AI100" s="894"/>
      <c r="AJ100" s="892"/>
      <c r="AK100" s="893"/>
      <c r="AL100" s="894"/>
      <c r="AM100" s="892"/>
      <c r="AN100" s="893"/>
      <c r="AO100" s="894"/>
      <c r="AP100" s="41"/>
      <c r="AQ100" s="41"/>
      <c r="AR100" s="41"/>
      <c r="AS100" s="41"/>
      <c r="AT100" s="41"/>
      <c r="AU100" s="41"/>
      <c r="AV100" s="41"/>
      <c r="AW100" s="41"/>
      <c r="AX100" s="41"/>
      <c r="AY100" s="41"/>
      <c r="AZ100" s="41"/>
      <c r="BA100" s="41"/>
      <c r="BB100" s="41"/>
      <c r="BC100" s="41"/>
      <c r="BD100" s="41"/>
      <c r="BE100" s="41"/>
      <c r="BF100" s="41"/>
      <c r="BG100" s="41"/>
      <c r="BH100" s="41"/>
      <c r="BI100" s="41"/>
    </row>
    <row r="101" spans="1:61" ht="15.75" customHeight="1">
      <c r="A101" s="39" t="str">
        <f t="shared" si="1"/>
        <v>Véhicules usagés</v>
      </c>
      <c r="B101" s="44"/>
      <c r="C101" s="997"/>
      <c r="D101" s="998"/>
      <c r="E101" s="999"/>
      <c r="F101" s="997"/>
      <c r="G101" s="998"/>
      <c r="H101" s="999"/>
      <c r="I101" s="997"/>
      <c r="J101" s="998"/>
      <c r="K101" s="999"/>
      <c r="L101" s="997"/>
      <c r="M101" s="998"/>
      <c r="N101" s="999"/>
      <c r="O101" s="997"/>
      <c r="P101" s="998"/>
      <c r="Q101" s="999"/>
      <c r="R101" s="997"/>
      <c r="S101" s="998"/>
      <c r="T101" s="999"/>
      <c r="U101" s="997"/>
      <c r="V101" s="998"/>
      <c r="W101" s="999"/>
      <c r="X101" s="997"/>
      <c r="Y101" s="998"/>
      <c r="Z101" s="999"/>
      <c r="AA101" s="997"/>
      <c r="AB101" s="998"/>
      <c r="AC101" s="999"/>
      <c r="AD101" s="997"/>
      <c r="AE101" s="998"/>
      <c r="AF101" s="999"/>
      <c r="AG101" s="997"/>
      <c r="AH101" s="998"/>
      <c r="AI101" s="999"/>
      <c r="AJ101" s="997"/>
      <c r="AK101" s="998"/>
      <c r="AL101" s="999"/>
      <c r="AM101" s="997"/>
      <c r="AN101" s="998"/>
      <c r="AO101" s="999"/>
      <c r="AP101" s="41"/>
      <c r="AQ101" s="41"/>
      <c r="AR101" s="41"/>
      <c r="AS101" s="41"/>
      <c r="AT101" s="41"/>
      <c r="AU101" s="41"/>
      <c r="AV101" s="41"/>
      <c r="AW101" s="41"/>
      <c r="AX101" s="41"/>
      <c r="AY101" s="41"/>
      <c r="AZ101" s="41"/>
      <c r="BA101" s="41"/>
      <c r="BB101" s="41"/>
      <c r="BC101" s="41"/>
      <c r="BD101" s="41"/>
      <c r="BE101" s="41"/>
      <c r="BF101" s="41"/>
      <c r="BG101" s="41"/>
      <c r="BH101" s="41"/>
      <c r="BI101" s="41"/>
    </row>
    <row r="102" spans="1:61" ht="15.75" customHeight="1">
      <c r="A102" s="39" t="str">
        <f t="shared" si="1"/>
        <v>Véhicules usagés</v>
      </c>
      <c r="B102" s="44"/>
      <c r="C102" s="618"/>
      <c r="D102" s="625"/>
      <c r="E102" s="619"/>
      <c r="F102" s="613"/>
      <c r="G102" s="625"/>
      <c r="H102" s="615"/>
      <c r="I102" s="613"/>
      <c r="J102" s="625"/>
      <c r="K102" s="615"/>
      <c r="L102" s="613"/>
      <c r="M102" s="625"/>
      <c r="N102" s="615"/>
      <c r="O102" s="613"/>
      <c r="P102" s="625"/>
      <c r="Q102" s="615"/>
      <c r="R102" s="613"/>
      <c r="S102" s="625"/>
      <c r="T102" s="615"/>
      <c r="U102" s="613"/>
      <c r="V102" s="625"/>
      <c r="W102" s="615"/>
      <c r="X102" s="613"/>
      <c r="Y102" s="625"/>
      <c r="Z102" s="615"/>
      <c r="AA102" s="613"/>
      <c r="AB102" s="625"/>
      <c r="AC102" s="615"/>
      <c r="AD102" s="613"/>
      <c r="AE102" s="625"/>
      <c r="AF102" s="615"/>
      <c r="AG102" s="613"/>
      <c r="AH102" s="625"/>
      <c r="AI102" s="615"/>
      <c r="AJ102" s="613"/>
      <c r="AK102" s="625"/>
      <c r="AL102" s="615"/>
      <c r="AM102" s="613"/>
      <c r="AN102" s="625"/>
      <c r="AO102" s="615"/>
      <c r="AP102" s="41"/>
      <c r="AQ102" s="41"/>
      <c r="AR102" s="41"/>
      <c r="AS102" s="41"/>
      <c r="AT102" s="41"/>
      <c r="AU102" s="41"/>
      <c r="AV102" s="41"/>
      <c r="AW102" s="41"/>
      <c r="AX102" s="41"/>
      <c r="AY102" s="41"/>
      <c r="AZ102" s="41"/>
      <c r="BA102" s="41"/>
      <c r="BB102" s="41"/>
      <c r="BC102" s="41"/>
      <c r="BD102" s="41"/>
      <c r="BE102" s="41"/>
      <c r="BF102" s="41"/>
      <c r="BG102" s="41"/>
      <c r="BH102" s="41"/>
      <c r="BI102" s="41"/>
    </row>
    <row r="103" spans="1:61" ht="15.75" customHeight="1">
      <c r="A103" s="39" t="str">
        <f t="shared" si="1"/>
        <v>Véhicules usagésVentes au Gros</v>
      </c>
      <c r="B103" s="44" t="s">
        <v>152</v>
      </c>
      <c r="C103" s="616"/>
      <c r="D103" s="614"/>
      <c r="E103" s="617"/>
      <c r="F103" s="616"/>
      <c r="G103" s="614"/>
      <c r="H103" s="617"/>
      <c r="I103" s="616"/>
      <c r="J103" s="614"/>
      <c r="K103" s="617"/>
      <c r="L103" s="616"/>
      <c r="M103" s="614"/>
      <c r="N103" s="617"/>
      <c r="O103" s="616"/>
      <c r="P103" s="614"/>
      <c r="Q103" s="617"/>
      <c r="R103" s="616"/>
      <c r="S103" s="614"/>
      <c r="T103" s="617"/>
      <c r="U103" s="616"/>
      <c r="V103" s="614"/>
      <c r="W103" s="617"/>
      <c r="X103" s="616"/>
      <c r="Y103" s="614"/>
      <c r="Z103" s="617"/>
      <c r="AA103" s="616"/>
      <c r="AB103" s="614"/>
      <c r="AC103" s="617"/>
      <c r="AD103" s="616"/>
      <c r="AE103" s="614"/>
      <c r="AF103" s="617"/>
      <c r="AG103" s="616"/>
      <c r="AH103" s="614"/>
      <c r="AI103" s="617"/>
      <c r="AJ103" s="616"/>
      <c r="AK103" s="614"/>
      <c r="AL103" s="617"/>
      <c r="AM103" s="616"/>
      <c r="AN103" s="614"/>
      <c r="AO103" s="617"/>
      <c r="AP103" s="41"/>
      <c r="AQ103" s="41"/>
      <c r="AR103" s="41"/>
      <c r="AS103" s="41"/>
      <c r="AT103" s="41"/>
      <c r="AU103" s="41"/>
      <c r="AV103" s="41"/>
      <c r="AW103" s="41"/>
      <c r="AX103" s="41"/>
      <c r="AY103" s="41"/>
      <c r="AZ103" s="41"/>
      <c r="BA103" s="41"/>
      <c r="BB103" s="41"/>
      <c r="BC103" s="41"/>
      <c r="BD103" s="41"/>
      <c r="BE103" s="41"/>
      <c r="BF103" s="41"/>
      <c r="BG103" s="41"/>
      <c r="BH103" s="41"/>
      <c r="BI103" s="41"/>
    </row>
    <row r="104" spans="1:61" ht="15.75" customHeight="1">
      <c r="A104" s="39" t="str">
        <f t="shared" si="1"/>
        <v>Véhicules usagés</v>
      </c>
      <c r="B104" s="43"/>
      <c r="C104" s="662"/>
      <c r="D104" s="663"/>
      <c r="E104" s="664"/>
      <c r="F104" s="662"/>
      <c r="G104" s="663"/>
      <c r="H104" s="664"/>
      <c r="I104" s="662"/>
      <c r="J104" s="663"/>
      <c r="K104" s="664"/>
      <c r="L104" s="662"/>
      <c r="M104" s="663"/>
      <c r="N104" s="664"/>
      <c r="O104" s="662"/>
      <c r="P104" s="663"/>
      <c r="Q104" s="664"/>
      <c r="R104" s="662"/>
      <c r="S104" s="663"/>
      <c r="T104" s="664"/>
      <c r="U104" s="662"/>
      <c r="V104" s="663"/>
      <c r="W104" s="664"/>
      <c r="X104" s="662"/>
      <c r="Y104" s="663"/>
      <c r="Z104" s="664"/>
      <c r="AA104" s="662"/>
      <c r="AB104" s="663"/>
      <c r="AC104" s="664"/>
      <c r="AD104" s="662"/>
      <c r="AE104" s="663"/>
      <c r="AF104" s="664"/>
      <c r="AG104" s="662"/>
      <c r="AH104" s="663"/>
      <c r="AI104" s="664"/>
      <c r="AJ104" s="662"/>
      <c r="AK104" s="663"/>
      <c r="AL104" s="664"/>
      <c r="AM104" s="662"/>
      <c r="AN104" s="663"/>
      <c r="AO104" s="664"/>
      <c r="AP104" s="41"/>
      <c r="AQ104" s="41"/>
      <c r="AR104" s="41"/>
      <c r="AS104" s="41"/>
      <c r="AT104" s="41"/>
      <c r="AU104" s="41"/>
      <c r="AV104" s="41"/>
      <c r="AW104" s="41"/>
      <c r="AX104" s="41"/>
      <c r="AY104" s="41"/>
      <c r="AZ104" s="41"/>
      <c r="BA104" s="41"/>
      <c r="BB104" s="41"/>
      <c r="BC104" s="41"/>
      <c r="BD104" s="41"/>
      <c r="BE104" s="41"/>
      <c r="BF104" s="41"/>
      <c r="BG104" s="41"/>
      <c r="BH104" s="41"/>
      <c r="BI104" s="41"/>
    </row>
    <row r="105" spans="1:61" ht="15.75" customHeight="1">
      <c r="A105" s="39" t="str">
        <f t="shared" si="1"/>
        <v>Véhicules usagésRev. Finances</v>
      </c>
      <c r="B105" s="44" t="s">
        <v>101</v>
      </c>
      <c r="C105" s="616"/>
      <c r="D105" s="614"/>
      <c r="E105" s="617"/>
      <c r="F105" s="616"/>
      <c r="G105" s="614"/>
      <c r="H105" s="617"/>
      <c r="I105" s="616"/>
      <c r="J105" s="614"/>
      <c r="K105" s="617"/>
      <c r="L105" s="616"/>
      <c r="M105" s="614"/>
      <c r="N105" s="617"/>
      <c r="O105" s="616"/>
      <c r="P105" s="614"/>
      <c r="Q105" s="617"/>
      <c r="R105" s="616"/>
      <c r="S105" s="614"/>
      <c r="T105" s="617"/>
      <c r="U105" s="616"/>
      <c r="V105" s="614"/>
      <c r="W105" s="617"/>
      <c r="X105" s="616"/>
      <c r="Y105" s="614"/>
      <c r="Z105" s="617"/>
      <c r="AA105" s="616"/>
      <c r="AB105" s="614"/>
      <c r="AC105" s="617"/>
      <c r="AD105" s="616"/>
      <c r="AE105" s="614"/>
      <c r="AF105" s="617"/>
      <c r="AG105" s="616"/>
      <c r="AH105" s="614"/>
      <c r="AI105" s="617"/>
      <c r="AJ105" s="616"/>
      <c r="AK105" s="614"/>
      <c r="AL105" s="617"/>
      <c r="AM105" s="616"/>
      <c r="AN105" s="614"/>
      <c r="AO105" s="617"/>
      <c r="AP105" s="41"/>
      <c r="AQ105" s="41"/>
      <c r="AR105" s="41"/>
      <c r="AS105" s="41"/>
      <c r="AT105" s="41"/>
      <c r="AU105" s="41"/>
      <c r="AV105" s="41"/>
      <c r="AW105" s="41"/>
      <c r="AX105" s="41"/>
      <c r="AY105" s="41"/>
      <c r="AZ105" s="41"/>
      <c r="BA105" s="41"/>
      <c r="BB105" s="41"/>
      <c r="BC105" s="41"/>
      <c r="BD105" s="41"/>
      <c r="BE105" s="41"/>
      <c r="BF105" s="41"/>
      <c r="BG105" s="41"/>
      <c r="BH105" s="41"/>
      <c r="BI105" s="41"/>
    </row>
    <row r="106" spans="1:61" ht="15.75" customHeight="1">
      <c r="A106" s="39" t="str">
        <f t="shared" si="1"/>
        <v>Véhicules usagésRev. Protections</v>
      </c>
      <c r="B106" s="44" t="s">
        <v>102</v>
      </c>
      <c r="C106" s="616"/>
      <c r="D106" s="614"/>
      <c r="E106" s="617"/>
      <c r="F106" s="616"/>
      <c r="G106" s="614"/>
      <c r="H106" s="617"/>
      <c r="I106" s="616"/>
      <c r="J106" s="614"/>
      <c r="K106" s="617"/>
      <c r="L106" s="616"/>
      <c r="M106" s="614"/>
      <c r="N106" s="617"/>
      <c r="O106" s="616"/>
      <c r="P106" s="614"/>
      <c r="Q106" s="617"/>
      <c r="R106" s="616"/>
      <c r="S106" s="614"/>
      <c r="T106" s="617"/>
      <c r="U106" s="616"/>
      <c r="V106" s="614"/>
      <c r="W106" s="617"/>
      <c r="X106" s="616"/>
      <c r="Y106" s="614"/>
      <c r="Z106" s="617"/>
      <c r="AA106" s="616"/>
      <c r="AB106" s="614"/>
      <c r="AC106" s="617"/>
      <c r="AD106" s="616"/>
      <c r="AE106" s="614"/>
      <c r="AF106" s="617"/>
      <c r="AG106" s="616"/>
      <c r="AH106" s="614"/>
      <c r="AI106" s="617"/>
      <c r="AJ106" s="616"/>
      <c r="AK106" s="614"/>
      <c r="AL106" s="617"/>
      <c r="AM106" s="616"/>
      <c r="AN106" s="614"/>
      <c r="AO106" s="617"/>
      <c r="AP106" s="41"/>
      <c r="AQ106" s="41"/>
      <c r="AR106" s="41"/>
      <c r="AS106" s="41"/>
      <c r="AT106" s="41"/>
      <c r="AU106" s="41"/>
      <c r="AV106" s="41"/>
      <c r="AW106" s="41"/>
      <c r="AX106" s="41"/>
      <c r="AY106" s="41"/>
      <c r="AZ106" s="41"/>
      <c r="BA106" s="41"/>
      <c r="BB106" s="41"/>
      <c r="BC106" s="41"/>
      <c r="BD106" s="41"/>
      <c r="BE106" s="41"/>
      <c r="BF106" s="41"/>
      <c r="BG106" s="41"/>
      <c r="BH106" s="41"/>
      <c r="BI106" s="41"/>
    </row>
    <row r="107" spans="1:61" ht="15.75" customHeight="1">
      <c r="A107" s="39" t="str">
        <f t="shared" si="1"/>
        <v>Véhicules usagésRev. Autres</v>
      </c>
      <c r="B107" s="44" t="s">
        <v>103</v>
      </c>
      <c r="C107" s="616"/>
      <c r="D107" s="663"/>
      <c r="E107" s="617"/>
      <c r="F107" s="616"/>
      <c r="G107" s="663"/>
      <c r="H107" s="617"/>
      <c r="I107" s="616"/>
      <c r="J107" s="663"/>
      <c r="K107" s="617"/>
      <c r="L107" s="616"/>
      <c r="M107" s="663"/>
      <c r="N107" s="617"/>
      <c r="O107" s="616"/>
      <c r="P107" s="663"/>
      <c r="Q107" s="617"/>
      <c r="R107" s="616"/>
      <c r="S107" s="663"/>
      <c r="T107" s="617"/>
      <c r="U107" s="616"/>
      <c r="V107" s="663"/>
      <c r="W107" s="617"/>
      <c r="X107" s="616"/>
      <c r="Y107" s="663"/>
      <c r="Z107" s="617"/>
      <c r="AA107" s="616"/>
      <c r="AB107" s="663"/>
      <c r="AC107" s="617"/>
      <c r="AD107" s="616"/>
      <c r="AE107" s="663"/>
      <c r="AF107" s="617"/>
      <c r="AG107" s="616"/>
      <c r="AH107" s="663"/>
      <c r="AI107" s="617"/>
      <c r="AJ107" s="616"/>
      <c r="AK107" s="663"/>
      <c r="AL107" s="617"/>
      <c r="AM107" s="616"/>
      <c r="AN107" s="663"/>
      <c r="AO107" s="617"/>
      <c r="AP107" s="41"/>
      <c r="AQ107" s="41"/>
      <c r="AR107" s="41"/>
      <c r="AS107" s="41"/>
      <c r="AT107" s="41"/>
      <c r="AU107" s="41"/>
      <c r="AV107" s="41"/>
      <c r="AW107" s="41"/>
      <c r="AX107" s="41"/>
      <c r="AY107" s="41"/>
      <c r="AZ107" s="41"/>
      <c r="BA107" s="41"/>
      <c r="BB107" s="41"/>
      <c r="BC107" s="41"/>
      <c r="BD107" s="41"/>
      <c r="BE107" s="41"/>
      <c r="BF107" s="41"/>
      <c r="BG107" s="41"/>
      <c r="BH107" s="41"/>
      <c r="BI107" s="41"/>
    </row>
    <row r="108" spans="1:61" ht="15.75" customHeight="1">
      <c r="A108" s="39" t="str">
        <f t="shared" si="1"/>
        <v>Véhicules usagésTotal F&amp;I</v>
      </c>
      <c r="B108" s="45" t="s">
        <v>104</v>
      </c>
      <c r="C108" s="892"/>
      <c r="D108" s="893"/>
      <c r="E108" s="894"/>
      <c r="F108" s="892"/>
      <c r="G108" s="893"/>
      <c r="H108" s="894"/>
      <c r="I108" s="892"/>
      <c r="J108" s="893"/>
      <c r="K108" s="894"/>
      <c r="L108" s="892"/>
      <c r="M108" s="893"/>
      <c r="N108" s="894"/>
      <c r="O108" s="892"/>
      <c r="P108" s="893"/>
      <c r="Q108" s="894"/>
      <c r="R108" s="892"/>
      <c r="S108" s="893"/>
      <c r="T108" s="894"/>
      <c r="U108" s="892"/>
      <c r="V108" s="893"/>
      <c r="W108" s="894"/>
      <c r="X108" s="892"/>
      <c r="Y108" s="893"/>
      <c r="Z108" s="894"/>
      <c r="AA108" s="892"/>
      <c r="AB108" s="893"/>
      <c r="AC108" s="894"/>
      <c r="AD108" s="892"/>
      <c r="AE108" s="893"/>
      <c r="AF108" s="894"/>
      <c r="AG108" s="892"/>
      <c r="AH108" s="893"/>
      <c r="AI108" s="894"/>
      <c r="AJ108" s="892"/>
      <c r="AK108" s="893"/>
      <c r="AL108" s="894"/>
      <c r="AM108" s="892"/>
      <c r="AN108" s="893"/>
      <c r="AO108" s="894"/>
      <c r="AP108" s="41"/>
      <c r="AQ108" s="41"/>
      <c r="AR108" s="41"/>
      <c r="AS108" s="41"/>
      <c r="AT108" s="41"/>
      <c r="AU108" s="41"/>
      <c r="AV108" s="41"/>
      <c r="AW108" s="41"/>
      <c r="AX108" s="41"/>
      <c r="AY108" s="41"/>
      <c r="AZ108" s="41"/>
      <c r="BA108" s="41"/>
      <c r="BB108" s="41"/>
      <c r="BC108" s="41"/>
      <c r="BD108" s="41"/>
      <c r="BE108" s="41"/>
      <c r="BF108" s="41"/>
      <c r="BG108" s="41"/>
      <c r="BH108" s="41"/>
      <c r="BI108" s="41"/>
    </row>
    <row r="109" spans="1:61" ht="15.75" customHeight="1">
      <c r="A109" s="39" t="str">
        <f t="shared" si="1"/>
        <v>Véhicules usagés</v>
      </c>
      <c r="B109" s="44"/>
      <c r="C109" s="618"/>
      <c r="D109" s="625"/>
      <c r="E109" s="626"/>
      <c r="F109" s="618"/>
      <c r="G109" s="625"/>
      <c r="H109" s="626"/>
      <c r="I109" s="618"/>
      <c r="J109" s="625"/>
      <c r="K109" s="626"/>
      <c r="L109" s="618"/>
      <c r="M109" s="625"/>
      <c r="N109" s="626"/>
      <c r="O109" s="618"/>
      <c r="P109" s="625"/>
      <c r="Q109" s="626"/>
      <c r="R109" s="618"/>
      <c r="S109" s="625"/>
      <c r="T109" s="626"/>
      <c r="U109" s="618"/>
      <c r="V109" s="625"/>
      <c r="W109" s="626"/>
      <c r="X109" s="618"/>
      <c r="Y109" s="625"/>
      <c r="Z109" s="626"/>
      <c r="AA109" s="618"/>
      <c r="AB109" s="625"/>
      <c r="AC109" s="626"/>
      <c r="AD109" s="618"/>
      <c r="AE109" s="625"/>
      <c r="AF109" s="626"/>
      <c r="AG109" s="618"/>
      <c r="AH109" s="625"/>
      <c r="AI109" s="626"/>
      <c r="AJ109" s="618"/>
      <c r="AK109" s="625"/>
      <c r="AL109" s="626"/>
      <c r="AM109" s="618"/>
      <c r="AN109" s="625"/>
      <c r="AO109" s="626"/>
      <c r="AP109" s="41"/>
      <c r="AQ109" s="41"/>
      <c r="AR109" s="41"/>
      <c r="AS109" s="41"/>
      <c r="AT109" s="41"/>
      <c r="AU109" s="41"/>
      <c r="AV109" s="41"/>
      <c r="AW109" s="41"/>
      <c r="AX109" s="41"/>
      <c r="AY109" s="41"/>
      <c r="AZ109" s="41"/>
      <c r="BA109" s="41"/>
      <c r="BB109" s="41"/>
      <c r="BC109" s="41"/>
      <c r="BD109" s="41"/>
      <c r="BE109" s="41"/>
      <c r="BF109" s="41"/>
      <c r="BG109" s="41"/>
      <c r="BH109" s="41"/>
      <c r="BI109" s="41"/>
    </row>
    <row r="110" spans="1:61" ht="15.75" customHeight="1" thickBot="1">
      <c r="A110" s="39" t="str">
        <f t="shared" si="1"/>
        <v>Véhicules usagés</v>
      </c>
      <c r="B110" s="44"/>
      <c r="C110" s="618"/>
      <c r="D110" s="625"/>
      <c r="E110" s="626"/>
      <c r="F110" s="618"/>
      <c r="G110" s="625"/>
      <c r="H110" s="626"/>
      <c r="I110" s="618"/>
      <c r="J110" s="625"/>
      <c r="K110" s="626"/>
      <c r="L110" s="618"/>
      <c r="M110" s="625"/>
      <c r="N110" s="626"/>
      <c r="O110" s="618"/>
      <c r="P110" s="625"/>
      <c r="Q110" s="626"/>
      <c r="R110" s="618"/>
      <c r="S110" s="625"/>
      <c r="T110" s="626"/>
      <c r="U110" s="618"/>
      <c r="V110" s="625"/>
      <c r="W110" s="626"/>
      <c r="X110" s="618"/>
      <c r="Y110" s="625"/>
      <c r="Z110" s="626"/>
      <c r="AA110" s="618"/>
      <c r="AB110" s="625"/>
      <c r="AC110" s="626"/>
      <c r="AD110" s="618"/>
      <c r="AE110" s="625"/>
      <c r="AF110" s="626"/>
      <c r="AG110" s="618"/>
      <c r="AH110" s="625"/>
      <c r="AI110" s="626"/>
      <c r="AJ110" s="618"/>
      <c r="AK110" s="625"/>
      <c r="AL110" s="626"/>
      <c r="AM110" s="618"/>
      <c r="AN110" s="625"/>
      <c r="AO110" s="626"/>
      <c r="AP110" s="41"/>
      <c r="AQ110" s="41"/>
      <c r="AR110" s="41"/>
      <c r="AS110" s="41"/>
      <c r="AT110" s="41"/>
      <c r="AU110" s="41"/>
      <c r="AV110" s="41"/>
      <c r="AW110" s="41"/>
      <c r="AX110" s="41"/>
      <c r="AY110" s="41"/>
      <c r="AZ110" s="41"/>
      <c r="BA110" s="41"/>
      <c r="BB110" s="41"/>
      <c r="BC110" s="41"/>
      <c r="BD110" s="41"/>
      <c r="BE110" s="41"/>
      <c r="BF110" s="41"/>
      <c r="BG110" s="41"/>
      <c r="BH110" s="41"/>
      <c r="BI110" s="41"/>
    </row>
    <row r="111" spans="1:61" ht="15.75" customHeight="1" thickTop="1">
      <c r="A111" s="39" t="str">
        <f t="shared" si="1"/>
        <v>Véhicules usagésTotal Dépt. Usagés</v>
      </c>
      <c r="B111" s="49" t="s">
        <v>153</v>
      </c>
      <c r="C111" s="627"/>
      <c r="D111" s="628"/>
      <c r="E111" s="629"/>
      <c r="F111" s="627"/>
      <c r="G111" s="628"/>
      <c r="H111" s="629"/>
      <c r="I111" s="627"/>
      <c r="J111" s="628"/>
      <c r="K111" s="629"/>
      <c r="L111" s="627"/>
      <c r="M111" s="628"/>
      <c r="N111" s="629"/>
      <c r="O111" s="627"/>
      <c r="P111" s="628"/>
      <c r="Q111" s="629"/>
      <c r="R111" s="627"/>
      <c r="S111" s="628"/>
      <c r="T111" s="629"/>
      <c r="U111" s="627"/>
      <c r="V111" s="628"/>
      <c r="W111" s="986"/>
      <c r="X111" s="627"/>
      <c r="Y111" s="628"/>
      <c r="Z111" s="986"/>
      <c r="AA111" s="627"/>
      <c r="AB111" s="628"/>
      <c r="AC111" s="986"/>
      <c r="AD111" s="627"/>
      <c r="AE111" s="628"/>
      <c r="AF111" s="986"/>
      <c r="AG111" s="627"/>
      <c r="AH111" s="628"/>
      <c r="AI111" s="629"/>
      <c r="AJ111" s="627"/>
      <c r="AK111" s="628"/>
      <c r="AL111" s="629"/>
      <c r="AM111" s="627"/>
      <c r="AN111" s="628"/>
      <c r="AO111" s="629"/>
      <c r="AP111" s="41"/>
      <c r="AQ111" s="41"/>
      <c r="AR111" s="41"/>
      <c r="AS111" s="41"/>
      <c r="AT111" s="41"/>
      <c r="AU111" s="41"/>
      <c r="AV111" s="41"/>
      <c r="AW111" s="41"/>
      <c r="AX111" s="41"/>
      <c r="AY111" s="41"/>
      <c r="AZ111" s="41"/>
      <c r="BA111" s="41"/>
      <c r="BB111" s="41"/>
      <c r="BC111" s="41"/>
      <c r="BD111" s="41"/>
      <c r="BE111" s="41"/>
      <c r="BF111" s="41"/>
      <c r="BG111" s="41"/>
      <c r="BH111" s="41"/>
      <c r="BI111" s="41"/>
    </row>
    <row r="112" spans="1:61" ht="15.75" customHeight="1" thickBot="1">
      <c r="A112" s="39" t="str">
        <f t="shared" si="1"/>
        <v>Véhicules usagés</v>
      </c>
      <c r="B112" s="50"/>
      <c r="C112" s="630"/>
      <c r="D112" s="631"/>
      <c r="E112" s="632"/>
      <c r="F112" s="630"/>
      <c r="G112" s="631"/>
      <c r="H112" s="632"/>
      <c r="I112" s="630"/>
      <c r="J112" s="631"/>
      <c r="K112" s="632"/>
      <c r="L112" s="630"/>
      <c r="M112" s="631"/>
      <c r="N112" s="632"/>
      <c r="O112" s="630"/>
      <c r="P112" s="631"/>
      <c r="Q112" s="632"/>
      <c r="R112" s="630"/>
      <c r="S112" s="631"/>
      <c r="T112" s="632"/>
      <c r="U112" s="630"/>
      <c r="V112" s="631"/>
      <c r="W112" s="987"/>
      <c r="X112" s="630"/>
      <c r="Y112" s="631"/>
      <c r="Z112" s="987"/>
      <c r="AA112" s="630"/>
      <c r="AB112" s="631"/>
      <c r="AC112" s="987"/>
      <c r="AD112" s="630"/>
      <c r="AE112" s="631"/>
      <c r="AF112" s="987"/>
      <c r="AG112" s="630"/>
      <c r="AH112" s="631"/>
      <c r="AI112" s="632"/>
      <c r="AJ112" s="630"/>
      <c r="AK112" s="631"/>
      <c r="AL112" s="632"/>
      <c r="AM112" s="630"/>
      <c r="AN112" s="631"/>
      <c r="AO112" s="632"/>
      <c r="AP112" s="41"/>
      <c r="AQ112" s="41"/>
      <c r="AR112" s="41"/>
      <c r="AS112" s="41"/>
      <c r="AT112" s="41"/>
      <c r="AU112" s="41"/>
      <c r="AV112" s="41"/>
      <c r="AW112" s="41"/>
      <c r="AX112" s="41"/>
      <c r="AY112" s="41"/>
      <c r="AZ112" s="41"/>
      <c r="BA112" s="41"/>
      <c r="BB112" s="41"/>
      <c r="BC112" s="41"/>
      <c r="BD112" s="41"/>
      <c r="BE112" s="41"/>
      <c r="BF112" s="41"/>
      <c r="BG112" s="41"/>
      <c r="BH112" s="41"/>
      <c r="BI112" s="41"/>
    </row>
    <row r="113" spans="1:61" ht="15.75" customHeight="1" thickTop="1">
      <c r="A113" s="39" t="str">
        <f t="shared" si="1"/>
        <v>Véhicules usagés</v>
      </c>
      <c r="B113" s="47"/>
      <c r="C113" s="665"/>
      <c r="D113" s="666"/>
      <c r="E113" s="667"/>
      <c r="F113" s="665"/>
      <c r="G113" s="666"/>
      <c r="H113" s="667"/>
      <c r="I113" s="665"/>
      <c r="J113" s="666"/>
      <c r="K113" s="667"/>
      <c r="L113" s="665"/>
      <c r="M113" s="666"/>
      <c r="N113" s="667"/>
      <c r="O113" s="665"/>
      <c r="P113" s="666"/>
      <c r="Q113" s="667"/>
      <c r="R113" s="665"/>
      <c r="S113" s="666"/>
      <c r="T113" s="667"/>
      <c r="U113" s="665"/>
      <c r="V113" s="666"/>
      <c r="W113" s="667"/>
      <c r="X113" s="665"/>
      <c r="Y113" s="666"/>
      <c r="Z113" s="667"/>
      <c r="AA113" s="665"/>
      <c r="AB113" s="666"/>
      <c r="AC113" s="667"/>
      <c r="AD113" s="665"/>
      <c r="AE113" s="666"/>
      <c r="AF113" s="667"/>
      <c r="AG113" s="665"/>
      <c r="AH113" s="666"/>
      <c r="AI113" s="667"/>
      <c r="AJ113" s="665"/>
      <c r="AK113" s="666"/>
      <c r="AL113" s="667"/>
      <c r="AM113" s="665"/>
      <c r="AN113" s="666"/>
      <c r="AO113" s="667"/>
      <c r="AP113" s="41"/>
      <c r="AQ113" s="41"/>
      <c r="AR113" s="41"/>
      <c r="AS113" s="41"/>
      <c r="AT113" s="41"/>
      <c r="AU113" s="41"/>
      <c r="AV113" s="41"/>
      <c r="AW113" s="41"/>
      <c r="AX113" s="41"/>
      <c r="AY113" s="41"/>
      <c r="AZ113" s="41"/>
      <c r="BA113" s="41"/>
      <c r="BB113" s="41"/>
      <c r="BC113" s="41"/>
      <c r="BD113" s="41"/>
      <c r="BE113" s="41"/>
      <c r="BF113" s="41"/>
      <c r="BG113" s="41"/>
      <c r="BH113" s="41"/>
      <c r="BI113" s="41"/>
    </row>
    <row r="114" spans="1:61" ht="15.75" customHeight="1">
      <c r="A114" s="39" t="str">
        <f t="shared" si="1"/>
        <v>Véhicules usagésDEPENSES</v>
      </c>
      <c r="B114" s="52" t="s">
        <v>106</v>
      </c>
      <c r="C114" s="618"/>
      <c r="D114" s="636"/>
      <c r="E114" s="619"/>
      <c r="F114" s="618"/>
      <c r="G114" s="636"/>
      <c r="H114" s="615"/>
      <c r="I114" s="618"/>
      <c r="J114" s="636"/>
      <c r="K114" s="615"/>
      <c r="L114" s="618"/>
      <c r="M114" s="636"/>
      <c r="N114" s="619"/>
      <c r="O114" s="618"/>
      <c r="P114" s="636"/>
      <c r="Q114" s="619"/>
      <c r="R114" s="618"/>
      <c r="S114" s="636"/>
      <c r="T114" s="619"/>
      <c r="U114" s="618"/>
      <c r="V114" s="636"/>
      <c r="W114" s="619"/>
      <c r="X114" s="618"/>
      <c r="Y114" s="636"/>
      <c r="Z114" s="619"/>
      <c r="AA114" s="618"/>
      <c r="AB114" s="636"/>
      <c r="AC114" s="619"/>
      <c r="AD114" s="618"/>
      <c r="AE114" s="636"/>
      <c r="AF114" s="619"/>
      <c r="AG114" s="618"/>
      <c r="AH114" s="636"/>
      <c r="AI114" s="619"/>
      <c r="AJ114" s="618"/>
      <c r="AK114" s="636"/>
      <c r="AL114" s="619"/>
      <c r="AM114" s="618"/>
      <c r="AN114" s="636"/>
      <c r="AO114" s="619"/>
      <c r="AP114" s="41"/>
      <c r="AQ114" s="41"/>
      <c r="AR114" s="41"/>
      <c r="AS114" s="41"/>
      <c r="AT114" s="41"/>
      <c r="AU114" s="41"/>
      <c r="AV114" s="41"/>
      <c r="AW114" s="41"/>
      <c r="AX114" s="41"/>
      <c r="AY114" s="41"/>
      <c r="AZ114" s="41"/>
      <c r="BA114" s="41"/>
      <c r="BB114" s="41"/>
      <c r="BC114" s="41"/>
      <c r="BD114" s="41"/>
      <c r="BE114" s="41"/>
      <c r="BF114" s="41"/>
      <c r="BG114" s="41"/>
      <c r="BH114" s="41"/>
      <c r="BI114" s="41"/>
    </row>
    <row r="115" spans="1:61" ht="15.75" customHeight="1">
      <c r="A115" s="39" t="str">
        <f t="shared" si="1"/>
        <v>Véhicules usagésComm. vendeurs</v>
      </c>
      <c r="B115" s="44" t="s">
        <v>107</v>
      </c>
      <c r="C115" s="1000"/>
      <c r="D115" s="638"/>
      <c r="E115" s="639"/>
      <c r="F115" s="1000"/>
      <c r="G115" s="638"/>
      <c r="H115" s="639"/>
      <c r="I115" s="1000"/>
      <c r="J115" s="638"/>
      <c r="K115" s="639"/>
      <c r="L115" s="1000"/>
      <c r="M115" s="638"/>
      <c r="N115" s="639"/>
      <c r="O115" s="1000"/>
      <c r="P115" s="638"/>
      <c r="Q115" s="639"/>
      <c r="R115" s="1000"/>
      <c r="S115" s="638"/>
      <c r="T115" s="639"/>
      <c r="U115" s="1000"/>
      <c r="V115" s="638"/>
      <c r="W115" s="639"/>
      <c r="X115" s="1000"/>
      <c r="Y115" s="638"/>
      <c r="Z115" s="639"/>
      <c r="AA115" s="1000"/>
      <c r="AB115" s="638"/>
      <c r="AC115" s="639"/>
      <c r="AD115" s="1000"/>
      <c r="AE115" s="638"/>
      <c r="AF115" s="639"/>
      <c r="AG115" s="1000"/>
      <c r="AH115" s="638"/>
      <c r="AI115" s="639"/>
      <c r="AJ115" s="1000"/>
      <c r="AK115" s="638"/>
      <c r="AL115" s="639"/>
      <c r="AM115" s="1000"/>
      <c r="AN115" s="638"/>
      <c r="AO115" s="988"/>
      <c r="AP115" s="41"/>
      <c r="AQ115" s="41"/>
      <c r="AR115" s="41"/>
      <c r="AS115" s="41"/>
      <c r="AT115" s="41"/>
      <c r="AU115" s="41"/>
      <c r="AV115" s="41"/>
      <c r="AW115" s="41"/>
      <c r="AX115" s="41"/>
      <c r="AY115" s="41"/>
      <c r="AZ115" s="41"/>
      <c r="BA115" s="41"/>
      <c r="BB115" s="41"/>
      <c r="BC115" s="41"/>
      <c r="BD115" s="41"/>
      <c r="BE115" s="41"/>
      <c r="BF115" s="41"/>
      <c r="BG115" s="41"/>
      <c r="BH115" s="41"/>
      <c r="BI115" s="41"/>
    </row>
    <row r="116" spans="1:61" ht="15.75" customHeight="1">
      <c r="A116" s="39" t="str">
        <f t="shared" si="1"/>
        <v>Véhicules usagésComm. F&amp;I</v>
      </c>
      <c r="B116" s="43" t="s">
        <v>108</v>
      </c>
      <c r="C116" s="640"/>
      <c r="D116" s="641"/>
      <c r="E116" s="643"/>
      <c r="F116" s="640"/>
      <c r="G116" s="641"/>
      <c r="H116" s="643"/>
      <c r="I116" s="640"/>
      <c r="J116" s="641"/>
      <c r="K116" s="643"/>
      <c r="L116" s="640"/>
      <c r="M116" s="641"/>
      <c r="N116" s="643"/>
      <c r="O116" s="640"/>
      <c r="P116" s="641"/>
      <c r="Q116" s="643"/>
      <c r="R116" s="640"/>
      <c r="S116" s="641"/>
      <c r="T116" s="643"/>
      <c r="U116" s="640"/>
      <c r="V116" s="641"/>
      <c r="W116" s="643"/>
      <c r="X116" s="640"/>
      <c r="Y116" s="641"/>
      <c r="Z116" s="643"/>
      <c r="AA116" s="640"/>
      <c r="AB116" s="641"/>
      <c r="AC116" s="643"/>
      <c r="AD116" s="640"/>
      <c r="AE116" s="641"/>
      <c r="AF116" s="643"/>
      <c r="AG116" s="1001"/>
      <c r="AH116" s="641"/>
      <c r="AI116" s="643"/>
      <c r="AJ116" s="1001"/>
      <c r="AK116" s="641"/>
      <c r="AL116" s="643"/>
      <c r="AM116" s="1001"/>
      <c r="AN116" s="641"/>
      <c r="AO116" s="989"/>
      <c r="AP116" s="41"/>
      <c r="AQ116" s="41"/>
      <c r="AR116" s="41"/>
      <c r="AS116" s="41"/>
      <c r="AT116" s="41"/>
      <c r="AU116" s="41"/>
      <c r="AV116" s="41"/>
      <c r="AW116" s="41"/>
      <c r="AX116" s="41"/>
      <c r="AY116" s="41"/>
      <c r="AZ116" s="41"/>
      <c r="BA116" s="41"/>
      <c r="BB116" s="41"/>
      <c r="BC116" s="41"/>
      <c r="BD116" s="41"/>
      <c r="BE116" s="41"/>
      <c r="BF116" s="41"/>
      <c r="BG116" s="41"/>
      <c r="BH116" s="41"/>
      <c r="BI116" s="41"/>
    </row>
    <row r="117" spans="1:61" ht="15.75" customHeight="1">
      <c r="A117" s="39" t="str">
        <f t="shared" si="1"/>
        <v>Véhicules usagésFrais de livraison</v>
      </c>
      <c r="B117" s="44" t="s">
        <v>109</v>
      </c>
      <c r="C117" s="618"/>
      <c r="D117" s="638"/>
      <c r="E117" s="639"/>
      <c r="F117" s="618"/>
      <c r="G117" s="638"/>
      <c r="H117" s="639"/>
      <c r="I117" s="618"/>
      <c r="J117" s="638"/>
      <c r="K117" s="639"/>
      <c r="L117" s="618"/>
      <c r="M117" s="638"/>
      <c r="N117" s="639"/>
      <c r="O117" s="618"/>
      <c r="P117" s="638"/>
      <c r="Q117" s="639"/>
      <c r="R117" s="618"/>
      <c r="S117" s="638"/>
      <c r="T117" s="639"/>
      <c r="U117" s="618"/>
      <c r="V117" s="638"/>
      <c r="W117" s="639"/>
      <c r="X117" s="618"/>
      <c r="Y117" s="638"/>
      <c r="Z117" s="639"/>
      <c r="AA117" s="618"/>
      <c r="AB117" s="638"/>
      <c r="AC117" s="639"/>
      <c r="AD117" s="618"/>
      <c r="AE117" s="638"/>
      <c r="AF117" s="639"/>
      <c r="AG117" s="618"/>
      <c r="AH117" s="638"/>
      <c r="AI117" s="639"/>
      <c r="AJ117" s="618"/>
      <c r="AK117" s="638"/>
      <c r="AL117" s="639"/>
      <c r="AM117" s="618"/>
      <c r="AN117" s="638"/>
      <c r="AO117" s="988"/>
      <c r="AP117" s="41"/>
      <c r="AQ117" s="41"/>
      <c r="AR117" s="41"/>
      <c r="AS117" s="41"/>
      <c r="AT117" s="41"/>
      <c r="AU117" s="41"/>
      <c r="AV117" s="41"/>
      <c r="AW117" s="41"/>
      <c r="AX117" s="41"/>
      <c r="AY117" s="41"/>
      <c r="AZ117" s="41"/>
      <c r="BA117" s="41"/>
      <c r="BB117" s="41"/>
      <c r="BC117" s="41"/>
      <c r="BD117" s="41"/>
      <c r="BE117" s="41"/>
      <c r="BF117" s="41"/>
      <c r="BG117" s="41"/>
      <c r="BH117" s="41"/>
      <c r="BI117" s="41"/>
    </row>
    <row r="118" spans="1:61" ht="15.75" customHeight="1">
      <c r="A118" s="39" t="str">
        <f t="shared" si="1"/>
        <v>Véhicules usagésService gratuit 1</v>
      </c>
      <c r="B118" s="44" t="s">
        <v>110</v>
      </c>
      <c r="C118" s="618"/>
      <c r="D118" s="638"/>
      <c r="E118" s="639"/>
      <c r="F118" s="618"/>
      <c r="G118" s="638"/>
      <c r="H118" s="639"/>
      <c r="I118" s="618"/>
      <c r="J118" s="638"/>
      <c r="K118" s="639"/>
      <c r="L118" s="618"/>
      <c r="M118" s="638"/>
      <c r="N118" s="639"/>
      <c r="O118" s="618"/>
      <c r="P118" s="638"/>
      <c r="Q118" s="639"/>
      <c r="R118" s="618"/>
      <c r="S118" s="638"/>
      <c r="T118" s="639"/>
      <c r="U118" s="618"/>
      <c r="V118" s="638"/>
      <c r="W118" s="639"/>
      <c r="X118" s="618"/>
      <c r="Y118" s="638"/>
      <c r="Z118" s="639"/>
      <c r="AA118" s="618"/>
      <c r="AB118" s="638"/>
      <c r="AC118" s="639"/>
      <c r="AD118" s="618"/>
      <c r="AE118" s="638"/>
      <c r="AF118" s="639"/>
      <c r="AG118" s="618"/>
      <c r="AH118" s="638"/>
      <c r="AI118" s="639"/>
      <c r="AJ118" s="618"/>
      <c r="AK118" s="638"/>
      <c r="AL118" s="639"/>
      <c r="AM118" s="618"/>
      <c r="AN118" s="638"/>
      <c r="AO118" s="988"/>
      <c r="AP118" s="41"/>
      <c r="AQ118" s="41"/>
      <c r="AR118" s="41"/>
      <c r="AS118" s="41"/>
      <c r="AT118" s="41"/>
      <c r="AU118" s="41"/>
      <c r="AV118" s="41"/>
      <c r="AW118" s="41"/>
      <c r="AX118" s="41"/>
      <c r="AY118" s="41"/>
      <c r="AZ118" s="41"/>
      <c r="BA118" s="41"/>
      <c r="BB118" s="41"/>
      <c r="BC118" s="41"/>
      <c r="BD118" s="41"/>
      <c r="BE118" s="41"/>
      <c r="BF118" s="41"/>
      <c r="BG118" s="41"/>
      <c r="BH118" s="41"/>
      <c r="BI118" s="41"/>
    </row>
    <row r="119" spans="1:61" ht="15.75" customHeight="1">
      <c r="A119" s="39" t="str">
        <f t="shared" si="1"/>
        <v>Véhicules usagésEntretien stock</v>
      </c>
      <c r="B119" s="43" t="s">
        <v>111</v>
      </c>
      <c r="C119" s="644"/>
      <c r="D119" s="641"/>
      <c r="E119" s="643"/>
      <c r="F119" s="644"/>
      <c r="G119" s="641"/>
      <c r="H119" s="643"/>
      <c r="I119" s="644"/>
      <c r="J119" s="641"/>
      <c r="K119" s="643"/>
      <c r="L119" s="644"/>
      <c r="M119" s="641"/>
      <c r="N119" s="643"/>
      <c r="O119" s="644"/>
      <c r="P119" s="641"/>
      <c r="Q119" s="643"/>
      <c r="R119" s="644"/>
      <c r="S119" s="641"/>
      <c r="T119" s="643"/>
      <c r="U119" s="644"/>
      <c r="V119" s="641"/>
      <c r="W119" s="643"/>
      <c r="X119" s="644"/>
      <c r="Y119" s="641"/>
      <c r="Z119" s="643"/>
      <c r="AA119" s="644"/>
      <c r="AB119" s="641"/>
      <c r="AC119" s="643"/>
      <c r="AD119" s="644"/>
      <c r="AE119" s="641"/>
      <c r="AF119" s="643"/>
      <c r="AG119" s="644"/>
      <c r="AH119" s="641"/>
      <c r="AI119" s="643"/>
      <c r="AJ119" s="644"/>
      <c r="AK119" s="641"/>
      <c r="AL119" s="643"/>
      <c r="AM119" s="644"/>
      <c r="AN119" s="641"/>
      <c r="AO119" s="989"/>
      <c r="AP119" s="41"/>
      <c r="AQ119" s="41"/>
      <c r="AR119" s="41"/>
      <c r="AS119" s="41"/>
      <c r="AT119" s="41"/>
      <c r="AU119" s="41"/>
      <c r="AV119" s="41"/>
      <c r="AW119" s="41"/>
      <c r="AX119" s="41"/>
      <c r="AY119" s="41"/>
      <c r="AZ119" s="41"/>
      <c r="BA119" s="41"/>
      <c r="BB119" s="41"/>
      <c r="BC119" s="41"/>
      <c r="BD119" s="41"/>
      <c r="BE119" s="41"/>
      <c r="BF119" s="41"/>
      <c r="BG119" s="41"/>
      <c r="BH119" s="41"/>
      <c r="BI119" s="41"/>
    </row>
    <row r="120" spans="1:61" ht="15.75" customHeight="1">
      <c r="A120" s="39" t="str">
        <f t="shared" si="1"/>
        <v>Véhicules usagésPublicité 1</v>
      </c>
      <c r="B120" s="44" t="s">
        <v>112</v>
      </c>
      <c r="C120" s="618"/>
      <c r="D120" s="638"/>
      <c r="E120" s="639"/>
      <c r="F120" s="618"/>
      <c r="G120" s="638"/>
      <c r="H120" s="639"/>
      <c r="I120" s="618"/>
      <c r="J120" s="638"/>
      <c r="K120" s="639"/>
      <c r="L120" s="618"/>
      <c r="M120" s="638"/>
      <c r="N120" s="639"/>
      <c r="O120" s="618"/>
      <c r="P120" s="638"/>
      <c r="Q120" s="639"/>
      <c r="R120" s="618"/>
      <c r="S120" s="638"/>
      <c r="T120" s="639"/>
      <c r="U120" s="618"/>
      <c r="V120" s="638"/>
      <c r="W120" s="639"/>
      <c r="X120" s="618"/>
      <c r="Y120" s="638"/>
      <c r="Z120" s="639"/>
      <c r="AA120" s="618"/>
      <c r="AB120" s="638"/>
      <c r="AC120" s="639"/>
      <c r="AD120" s="618"/>
      <c r="AE120" s="638"/>
      <c r="AF120" s="639"/>
      <c r="AG120" s="618"/>
      <c r="AH120" s="638"/>
      <c r="AI120" s="639"/>
      <c r="AJ120" s="618"/>
      <c r="AK120" s="638"/>
      <c r="AL120" s="639"/>
      <c r="AM120" s="618"/>
      <c r="AN120" s="638"/>
      <c r="AO120" s="988"/>
      <c r="AP120" s="41"/>
      <c r="AQ120" s="41"/>
      <c r="AR120" s="41"/>
      <c r="AS120" s="41"/>
      <c r="AT120" s="41"/>
      <c r="AU120" s="41"/>
      <c r="AV120" s="41"/>
      <c r="AW120" s="41"/>
      <c r="AX120" s="41"/>
      <c r="AY120" s="41"/>
      <c r="AZ120" s="41"/>
      <c r="BA120" s="41"/>
      <c r="BB120" s="41"/>
      <c r="BC120" s="41"/>
      <c r="BD120" s="41"/>
      <c r="BE120" s="41"/>
      <c r="BF120" s="41"/>
      <c r="BG120" s="41"/>
      <c r="BH120" s="41"/>
      <c r="BI120" s="41"/>
    </row>
    <row r="121" spans="1:61" ht="15.75" customHeight="1">
      <c r="A121" s="39" t="str">
        <f t="shared" si="1"/>
        <v>Véhicules usagésIntérêt de gros</v>
      </c>
      <c r="B121" s="44" t="s">
        <v>113</v>
      </c>
      <c r="C121" s="618"/>
      <c r="D121" s="638"/>
      <c r="E121" s="639"/>
      <c r="F121" s="618"/>
      <c r="G121" s="638"/>
      <c r="H121" s="639"/>
      <c r="I121" s="618"/>
      <c r="J121" s="638"/>
      <c r="K121" s="639"/>
      <c r="L121" s="618"/>
      <c r="M121" s="638"/>
      <c r="N121" s="639"/>
      <c r="O121" s="618"/>
      <c r="P121" s="638"/>
      <c r="Q121" s="639"/>
      <c r="R121" s="618"/>
      <c r="S121" s="638"/>
      <c r="T121" s="639"/>
      <c r="U121" s="618"/>
      <c r="V121" s="638"/>
      <c r="W121" s="639"/>
      <c r="X121" s="618"/>
      <c r="Y121" s="638"/>
      <c r="Z121" s="639"/>
      <c r="AA121" s="618"/>
      <c r="AB121" s="638"/>
      <c r="AC121" s="639"/>
      <c r="AD121" s="618"/>
      <c r="AE121" s="638"/>
      <c r="AF121" s="639"/>
      <c r="AG121" s="618"/>
      <c r="AH121" s="638"/>
      <c r="AI121" s="639"/>
      <c r="AJ121" s="618"/>
      <c r="AK121" s="638"/>
      <c r="AL121" s="639"/>
      <c r="AM121" s="618"/>
      <c r="AN121" s="638"/>
      <c r="AO121" s="988"/>
      <c r="AP121" s="41"/>
      <c r="AQ121" s="41"/>
      <c r="AR121" s="41"/>
      <c r="AS121" s="41"/>
      <c r="AT121" s="41"/>
      <c r="AU121" s="41"/>
      <c r="AV121" s="41"/>
      <c r="AW121" s="41"/>
      <c r="AX121" s="41"/>
      <c r="AY121" s="41"/>
      <c r="AZ121" s="41"/>
      <c r="BA121" s="41"/>
      <c r="BB121" s="41"/>
      <c r="BC121" s="41"/>
      <c r="BD121" s="41"/>
      <c r="BE121" s="41"/>
      <c r="BF121" s="41"/>
      <c r="BG121" s="41"/>
      <c r="BH121" s="41"/>
      <c r="BI121" s="41"/>
    </row>
    <row r="122" spans="1:61" ht="15.75" customHeight="1">
      <c r="A122" s="39" t="str">
        <f t="shared" si="1"/>
        <v>Véhicules usagés[...]</v>
      </c>
      <c r="B122" s="44" t="s">
        <v>55</v>
      </c>
      <c r="C122" s="668"/>
      <c r="D122" s="638"/>
      <c r="E122" s="626"/>
      <c r="F122" s="668"/>
      <c r="G122" s="638"/>
      <c r="H122" s="626"/>
      <c r="I122" s="668"/>
      <c r="J122" s="638"/>
      <c r="K122" s="626"/>
      <c r="L122" s="668"/>
      <c r="M122" s="638"/>
      <c r="N122" s="626"/>
      <c r="O122" s="668"/>
      <c r="P122" s="638"/>
      <c r="Q122" s="626"/>
      <c r="R122" s="668"/>
      <c r="S122" s="638"/>
      <c r="T122" s="626"/>
      <c r="U122" s="668"/>
      <c r="V122" s="638"/>
      <c r="W122" s="626"/>
      <c r="X122" s="668"/>
      <c r="Y122" s="638"/>
      <c r="Z122" s="626"/>
      <c r="AA122" s="668"/>
      <c r="AB122" s="638"/>
      <c r="AC122" s="626"/>
      <c r="AD122" s="668"/>
      <c r="AE122" s="638"/>
      <c r="AF122" s="626"/>
      <c r="AG122" s="668"/>
      <c r="AH122" s="638"/>
      <c r="AI122" s="626"/>
      <c r="AJ122" s="668"/>
      <c r="AK122" s="638"/>
      <c r="AL122" s="626"/>
      <c r="AM122" s="668"/>
      <c r="AN122" s="638"/>
      <c r="AO122" s="626"/>
      <c r="AP122" s="41"/>
      <c r="AQ122" s="41"/>
      <c r="AR122" s="41"/>
      <c r="AS122" s="41"/>
      <c r="AT122" s="41"/>
      <c r="AU122" s="41"/>
      <c r="AV122" s="41"/>
      <c r="AW122" s="41"/>
      <c r="AX122" s="41"/>
      <c r="AY122" s="41"/>
      <c r="AZ122" s="41"/>
      <c r="BA122" s="41"/>
      <c r="BB122" s="41"/>
      <c r="BC122" s="41"/>
      <c r="BD122" s="41"/>
      <c r="BE122" s="41"/>
      <c r="BF122" s="41"/>
      <c r="BG122" s="41"/>
      <c r="BH122" s="41"/>
      <c r="BI122" s="41"/>
    </row>
    <row r="123" spans="1:61" ht="15.75" customHeight="1">
      <c r="A123" s="39" t="str">
        <f t="shared" si="1"/>
        <v>Véhicules usagés[...]</v>
      </c>
      <c r="B123" s="44" t="s">
        <v>55</v>
      </c>
      <c r="C123" s="668"/>
      <c r="D123" s="638"/>
      <c r="E123" s="626"/>
      <c r="F123" s="668"/>
      <c r="G123" s="638"/>
      <c r="H123" s="626"/>
      <c r="I123" s="668"/>
      <c r="J123" s="638"/>
      <c r="K123" s="626"/>
      <c r="L123" s="668"/>
      <c r="M123" s="638"/>
      <c r="N123" s="626"/>
      <c r="O123" s="668"/>
      <c r="P123" s="638"/>
      <c r="Q123" s="626"/>
      <c r="R123" s="668"/>
      <c r="S123" s="638"/>
      <c r="T123" s="626"/>
      <c r="U123" s="668"/>
      <c r="V123" s="638"/>
      <c r="W123" s="626"/>
      <c r="X123" s="668"/>
      <c r="Y123" s="638"/>
      <c r="Z123" s="626"/>
      <c r="AA123" s="668"/>
      <c r="AB123" s="638"/>
      <c r="AC123" s="626"/>
      <c r="AD123" s="668"/>
      <c r="AE123" s="638"/>
      <c r="AF123" s="626"/>
      <c r="AG123" s="668"/>
      <c r="AH123" s="638"/>
      <c r="AI123" s="626"/>
      <c r="AJ123" s="668"/>
      <c r="AK123" s="638"/>
      <c r="AL123" s="626"/>
      <c r="AM123" s="668"/>
      <c r="AN123" s="638"/>
      <c r="AO123" s="626"/>
      <c r="AP123" s="41"/>
      <c r="AQ123" s="41"/>
      <c r="AR123" s="41"/>
      <c r="AS123" s="41"/>
      <c r="AT123" s="41"/>
      <c r="AU123" s="41"/>
      <c r="AV123" s="41"/>
      <c r="AW123" s="41"/>
      <c r="AX123" s="41"/>
      <c r="AY123" s="41"/>
      <c r="AZ123" s="41"/>
      <c r="BA123" s="41"/>
      <c r="BB123" s="41"/>
      <c r="BC123" s="41"/>
      <c r="BD123" s="41"/>
      <c r="BE123" s="41"/>
      <c r="BF123" s="41"/>
      <c r="BG123" s="41"/>
      <c r="BH123" s="41"/>
      <c r="BI123" s="41"/>
    </row>
    <row r="124" spans="1:61" ht="15.75" customHeight="1">
      <c r="A124" s="39" t="str">
        <f t="shared" si="1"/>
        <v>Véhicules usagés[...]</v>
      </c>
      <c r="B124" s="44" t="s">
        <v>55</v>
      </c>
      <c r="C124" s="668"/>
      <c r="D124" s="638"/>
      <c r="E124" s="626"/>
      <c r="F124" s="668"/>
      <c r="G124" s="638"/>
      <c r="H124" s="626"/>
      <c r="I124" s="668"/>
      <c r="J124" s="638"/>
      <c r="K124" s="626"/>
      <c r="L124" s="668"/>
      <c r="M124" s="638"/>
      <c r="N124" s="626"/>
      <c r="O124" s="668"/>
      <c r="P124" s="638"/>
      <c r="Q124" s="626"/>
      <c r="R124" s="668"/>
      <c r="S124" s="638"/>
      <c r="T124" s="626"/>
      <c r="U124" s="668"/>
      <c r="V124" s="638"/>
      <c r="W124" s="626"/>
      <c r="X124" s="668"/>
      <c r="Y124" s="638"/>
      <c r="Z124" s="626"/>
      <c r="AA124" s="668"/>
      <c r="AB124" s="638"/>
      <c r="AC124" s="626"/>
      <c r="AD124" s="668"/>
      <c r="AE124" s="638"/>
      <c r="AF124" s="626"/>
      <c r="AG124" s="668"/>
      <c r="AH124" s="638"/>
      <c r="AI124" s="626"/>
      <c r="AJ124" s="668"/>
      <c r="AK124" s="638"/>
      <c r="AL124" s="626"/>
      <c r="AM124" s="668"/>
      <c r="AN124" s="638"/>
      <c r="AO124" s="626"/>
      <c r="AP124" s="41"/>
      <c r="AQ124" s="41"/>
      <c r="AR124" s="41"/>
      <c r="AS124" s="41"/>
      <c r="AT124" s="41"/>
      <c r="AU124" s="41"/>
      <c r="AV124" s="41"/>
      <c r="AW124" s="41"/>
      <c r="AX124" s="41"/>
      <c r="AY124" s="41"/>
      <c r="AZ124" s="41"/>
      <c r="BA124" s="41"/>
      <c r="BB124" s="41"/>
      <c r="BC124" s="41"/>
      <c r="BD124" s="41"/>
      <c r="BE124" s="41"/>
      <c r="BF124" s="41"/>
      <c r="BG124" s="41"/>
      <c r="BH124" s="41"/>
      <c r="BI124" s="41"/>
    </row>
    <row r="125" spans="1:61" ht="15.75" customHeight="1">
      <c r="A125" s="39" t="str">
        <f t="shared" si="1"/>
        <v>Véhicules usagésTOTAL VARIABLES</v>
      </c>
      <c r="B125" s="53" t="s">
        <v>114</v>
      </c>
      <c r="C125" s="903"/>
      <c r="D125" s="904"/>
      <c r="E125" s="905"/>
      <c r="F125" s="903"/>
      <c r="G125" s="904"/>
      <c r="H125" s="905"/>
      <c r="I125" s="903"/>
      <c r="J125" s="904"/>
      <c r="K125" s="905"/>
      <c r="L125" s="903"/>
      <c r="M125" s="904"/>
      <c r="N125" s="905"/>
      <c r="O125" s="903"/>
      <c r="P125" s="904"/>
      <c r="Q125" s="905"/>
      <c r="R125" s="1002"/>
      <c r="S125" s="904"/>
      <c r="T125" s="905"/>
      <c r="U125" s="1002"/>
      <c r="V125" s="904"/>
      <c r="W125" s="990"/>
      <c r="X125" s="1002"/>
      <c r="Y125" s="904"/>
      <c r="Z125" s="990"/>
      <c r="AA125" s="1002"/>
      <c r="AB125" s="904"/>
      <c r="AC125" s="990"/>
      <c r="AD125" s="1002"/>
      <c r="AE125" s="904"/>
      <c r="AF125" s="990"/>
      <c r="AG125" s="903"/>
      <c r="AH125" s="904"/>
      <c r="AI125" s="905"/>
      <c r="AJ125" s="903"/>
      <c r="AK125" s="904"/>
      <c r="AL125" s="905"/>
      <c r="AM125" s="903"/>
      <c r="AN125" s="904"/>
      <c r="AO125" s="905"/>
      <c r="AP125" s="41"/>
      <c r="AQ125" s="41"/>
      <c r="AR125" s="41"/>
      <c r="AS125" s="41"/>
      <c r="AT125" s="41"/>
      <c r="AU125" s="41"/>
      <c r="AV125" s="41"/>
      <c r="AW125" s="41"/>
      <c r="AX125" s="41"/>
      <c r="AY125" s="41"/>
      <c r="AZ125" s="41"/>
      <c r="BA125" s="41"/>
      <c r="BB125" s="41"/>
      <c r="BC125" s="41"/>
      <c r="BD125" s="41"/>
      <c r="BE125" s="41"/>
      <c r="BF125" s="41"/>
      <c r="BG125" s="41"/>
      <c r="BH125" s="41"/>
      <c r="BI125" s="41"/>
    </row>
    <row r="126" spans="1:61" ht="15.75" customHeight="1">
      <c r="A126" s="39" t="str">
        <f t="shared" si="1"/>
        <v>Véhicules usagésSalaires cadres</v>
      </c>
      <c r="B126" s="54" t="s">
        <v>116</v>
      </c>
      <c r="C126" s="618"/>
      <c r="D126" s="625"/>
      <c r="E126" s="639"/>
      <c r="F126" s="618"/>
      <c r="G126" s="625"/>
      <c r="H126" s="639"/>
      <c r="I126" s="618"/>
      <c r="J126" s="625"/>
      <c r="K126" s="639"/>
      <c r="L126" s="618"/>
      <c r="M126" s="625"/>
      <c r="N126" s="639"/>
      <c r="O126" s="618"/>
      <c r="P126" s="625"/>
      <c r="Q126" s="639"/>
      <c r="R126" s="618"/>
      <c r="S126" s="625"/>
      <c r="T126" s="639"/>
      <c r="U126" s="618"/>
      <c r="V126" s="625"/>
      <c r="W126" s="639"/>
      <c r="X126" s="618"/>
      <c r="Y126" s="625"/>
      <c r="Z126" s="639"/>
      <c r="AA126" s="618"/>
      <c r="AB126" s="625"/>
      <c r="AC126" s="639"/>
      <c r="AD126" s="618"/>
      <c r="AE126" s="625"/>
      <c r="AF126" s="639"/>
      <c r="AG126" s="618"/>
      <c r="AH126" s="625"/>
      <c r="AI126" s="639"/>
      <c r="AJ126" s="618"/>
      <c r="AK126" s="625"/>
      <c r="AL126" s="639"/>
      <c r="AM126" s="618"/>
      <c r="AN126" s="625"/>
      <c r="AO126" s="988"/>
      <c r="AP126" s="41"/>
      <c r="AQ126" s="41"/>
      <c r="AR126" s="41"/>
      <c r="AS126" s="41"/>
      <c r="AT126" s="41"/>
      <c r="AU126" s="41"/>
      <c r="AV126" s="41"/>
      <c r="AW126" s="41"/>
      <c r="AX126" s="41"/>
      <c r="AY126" s="41"/>
      <c r="AZ126" s="41"/>
      <c r="BA126" s="41"/>
      <c r="BB126" s="41"/>
      <c r="BC126" s="41"/>
      <c r="BD126" s="41"/>
      <c r="BE126" s="41"/>
      <c r="BF126" s="41"/>
      <c r="BG126" s="41"/>
      <c r="BH126" s="41"/>
      <c r="BI126" s="41"/>
    </row>
    <row r="127" spans="1:61" ht="15.75" customHeight="1">
      <c r="A127" s="39" t="str">
        <f t="shared" si="1"/>
        <v>Véhicules usagésSalaires commis</v>
      </c>
      <c r="B127" s="55" t="s">
        <v>117</v>
      </c>
      <c r="C127" s="618"/>
      <c r="D127" s="625"/>
      <c r="E127" s="639"/>
      <c r="F127" s="618"/>
      <c r="G127" s="625"/>
      <c r="H127" s="639"/>
      <c r="I127" s="618"/>
      <c r="J127" s="625"/>
      <c r="K127" s="639"/>
      <c r="L127" s="618"/>
      <c r="M127" s="625"/>
      <c r="N127" s="639"/>
      <c r="O127" s="618"/>
      <c r="P127" s="625"/>
      <c r="Q127" s="639"/>
      <c r="R127" s="618"/>
      <c r="S127" s="625"/>
      <c r="T127" s="639"/>
      <c r="U127" s="618"/>
      <c r="V127" s="625"/>
      <c r="W127" s="639"/>
      <c r="X127" s="618"/>
      <c r="Y127" s="625"/>
      <c r="Z127" s="639"/>
      <c r="AA127" s="618"/>
      <c r="AB127" s="625"/>
      <c r="AC127" s="639"/>
      <c r="AD127" s="618"/>
      <c r="AE127" s="625"/>
      <c r="AF127" s="639"/>
      <c r="AG127" s="618"/>
      <c r="AH127" s="625"/>
      <c r="AI127" s="639"/>
      <c r="AJ127" s="618"/>
      <c r="AK127" s="625"/>
      <c r="AL127" s="639"/>
      <c r="AM127" s="618"/>
      <c r="AN127" s="625"/>
      <c r="AO127" s="988"/>
      <c r="AP127" s="41"/>
      <c r="AQ127" s="41"/>
      <c r="AR127" s="41"/>
      <c r="AS127" s="41"/>
      <c r="AT127" s="41"/>
      <c r="AU127" s="41"/>
      <c r="AV127" s="41"/>
      <c r="AW127" s="41"/>
      <c r="AX127" s="41"/>
      <c r="AY127" s="41"/>
      <c r="AZ127" s="41"/>
      <c r="BA127" s="41"/>
      <c r="BB127" s="41"/>
      <c r="BC127" s="41"/>
      <c r="BD127" s="41"/>
      <c r="BE127" s="41"/>
      <c r="BF127" s="41"/>
      <c r="BG127" s="41"/>
      <c r="BH127" s="41"/>
      <c r="BI127" s="41"/>
    </row>
    <row r="128" spans="1:61" ht="15.75" customHeight="1">
      <c r="A128" s="39" t="str">
        <f t="shared" si="1"/>
        <v>Véhicules usagésSalaires autres</v>
      </c>
      <c r="B128" s="54" t="s">
        <v>118</v>
      </c>
      <c r="C128" s="890"/>
      <c r="D128" s="908"/>
      <c r="E128" s="910"/>
      <c r="F128" s="890"/>
      <c r="G128" s="908"/>
      <c r="H128" s="910"/>
      <c r="I128" s="890"/>
      <c r="J128" s="908"/>
      <c r="K128" s="910"/>
      <c r="L128" s="890"/>
      <c r="M128" s="908"/>
      <c r="N128" s="910"/>
      <c r="O128" s="890"/>
      <c r="P128" s="908"/>
      <c r="Q128" s="910"/>
      <c r="R128" s="890"/>
      <c r="S128" s="908"/>
      <c r="T128" s="910"/>
      <c r="U128" s="890"/>
      <c r="V128" s="908"/>
      <c r="W128" s="910"/>
      <c r="X128" s="890"/>
      <c r="Y128" s="908"/>
      <c r="Z128" s="910"/>
      <c r="AA128" s="890"/>
      <c r="AB128" s="908"/>
      <c r="AC128" s="910"/>
      <c r="AD128" s="890"/>
      <c r="AE128" s="908"/>
      <c r="AF128" s="910"/>
      <c r="AG128" s="890"/>
      <c r="AH128" s="908"/>
      <c r="AI128" s="910"/>
      <c r="AJ128" s="890"/>
      <c r="AK128" s="908"/>
      <c r="AL128" s="910"/>
      <c r="AM128" s="890"/>
      <c r="AN128" s="908"/>
      <c r="AO128" s="991"/>
      <c r="AP128" s="41"/>
      <c r="AQ128" s="41"/>
      <c r="AR128" s="41"/>
      <c r="AS128" s="41"/>
      <c r="AT128" s="41"/>
      <c r="AU128" s="41"/>
      <c r="AV128" s="41"/>
      <c r="AW128" s="41"/>
      <c r="AX128" s="41"/>
      <c r="AY128" s="41"/>
      <c r="AZ128" s="41"/>
      <c r="BA128" s="41"/>
      <c r="BB128" s="41"/>
      <c r="BC128" s="41"/>
      <c r="BD128" s="41"/>
      <c r="BE128" s="41"/>
      <c r="BF128" s="41"/>
      <c r="BG128" s="41"/>
      <c r="BH128" s="41"/>
      <c r="BI128" s="41"/>
    </row>
    <row r="129" spans="1:61" ht="15.75" customHeight="1">
      <c r="A129" s="39" t="str">
        <f t="shared" si="1"/>
        <v>Véhicules usagésSalaires spécialistes</v>
      </c>
      <c r="B129" s="54" t="s">
        <v>119</v>
      </c>
      <c r="C129" s="618"/>
      <c r="D129" s="625"/>
      <c r="E129" s="639"/>
      <c r="F129" s="618"/>
      <c r="G129" s="625"/>
      <c r="H129" s="639"/>
      <c r="I129" s="618"/>
      <c r="J129" s="625"/>
      <c r="K129" s="639"/>
      <c r="L129" s="618"/>
      <c r="M129" s="625"/>
      <c r="N129" s="639"/>
      <c r="O129" s="618"/>
      <c r="P129" s="625"/>
      <c r="Q129" s="639"/>
      <c r="R129" s="618"/>
      <c r="S129" s="625"/>
      <c r="T129" s="639"/>
      <c r="U129" s="618"/>
      <c r="V129" s="625"/>
      <c r="W129" s="639"/>
      <c r="X129" s="618"/>
      <c r="Y129" s="625"/>
      <c r="Z129" s="639"/>
      <c r="AA129" s="618"/>
      <c r="AB129" s="625"/>
      <c r="AC129" s="639"/>
      <c r="AD129" s="618"/>
      <c r="AE129" s="625"/>
      <c r="AF129" s="639"/>
      <c r="AG129" s="618"/>
      <c r="AH129" s="625"/>
      <c r="AI129" s="639"/>
      <c r="AJ129" s="618"/>
      <c r="AK129" s="625"/>
      <c r="AL129" s="639"/>
      <c r="AM129" s="618"/>
      <c r="AN129" s="625"/>
      <c r="AO129" s="988"/>
      <c r="AP129" s="41"/>
      <c r="AQ129" s="41"/>
      <c r="AR129" s="41"/>
      <c r="AS129" s="41"/>
      <c r="AT129" s="41"/>
      <c r="AU129" s="41"/>
      <c r="AV129" s="41"/>
      <c r="AW129" s="41"/>
      <c r="AX129" s="41"/>
      <c r="AY129" s="41"/>
      <c r="AZ129" s="41"/>
      <c r="BA129" s="41"/>
      <c r="BB129" s="41"/>
      <c r="BC129" s="41"/>
      <c r="BD129" s="41"/>
      <c r="BE129" s="41"/>
      <c r="BF129" s="41"/>
      <c r="BG129" s="41"/>
      <c r="BH129" s="41"/>
      <c r="BI129" s="41"/>
    </row>
    <row r="130" spans="1:61" ht="15.75" customHeight="1">
      <c r="A130" s="39" t="str">
        <f t="shared" si="1"/>
        <v>Véhicules usagés[...]</v>
      </c>
      <c r="B130" s="44" t="s">
        <v>55</v>
      </c>
      <c r="C130" s="618"/>
      <c r="D130" s="625"/>
      <c r="E130" s="639"/>
      <c r="F130" s="618"/>
      <c r="G130" s="625"/>
      <c r="H130" s="639"/>
      <c r="I130" s="618"/>
      <c r="J130" s="625"/>
      <c r="K130" s="639"/>
      <c r="L130" s="618"/>
      <c r="M130" s="625"/>
      <c r="N130" s="639"/>
      <c r="O130" s="618"/>
      <c r="P130" s="625"/>
      <c r="Q130" s="639"/>
      <c r="R130" s="618"/>
      <c r="S130" s="625"/>
      <c r="T130" s="639"/>
      <c r="U130" s="618"/>
      <c r="V130" s="625"/>
      <c r="W130" s="639"/>
      <c r="X130" s="618"/>
      <c r="Y130" s="625"/>
      <c r="Z130" s="639"/>
      <c r="AA130" s="618"/>
      <c r="AB130" s="625"/>
      <c r="AC130" s="639"/>
      <c r="AD130" s="618"/>
      <c r="AE130" s="625"/>
      <c r="AF130" s="639"/>
      <c r="AG130" s="618"/>
      <c r="AH130" s="625"/>
      <c r="AI130" s="639"/>
      <c r="AJ130" s="618"/>
      <c r="AK130" s="625"/>
      <c r="AL130" s="639"/>
      <c r="AM130" s="618"/>
      <c r="AN130" s="625"/>
      <c r="AO130" s="988"/>
      <c r="AP130" s="41"/>
      <c r="AQ130" s="41"/>
      <c r="AR130" s="41"/>
      <c r="AS130" s="41"/>
      <c r="AT130" s="41"/>
      <c r="AU130" s="41"/>
      <c r="AV130" s="41"/>
      <c r="AW130" s="41"/>
      <c r="AX130" s="41"/>
      <c r="AY130" s="41"/>
      <c r="AZ130" s="41"/>
      <c r="BA130" s="41"/>
      <c r="BB130" s="41"/>
      <c r="BC130" s="41"/>
      <c r="BD130" s="41"/>
      <c r="BE130" s="41"/>
      <c r="BF130" s="41"/>
      <c r="BG130" s="41"/>
      <c r="BH130" s="41"/>
      <c r="BI130" s="41"/>
    </row>
    <row r="131" spans="1:61" ht="15.75" customHeight="1">
      <c r="A131" s="39" t="str">
        <f t="shared" si="1"/>
        <v>Véhicules usagés[...]</v>
      </c>
      <c r="B131" s="44" t="s">
        <v>55</v>
      </c>
      <c r="C131" s="618"/>
      <c r="D131" s="625"/>
      <c r="E131" s="639"/>
      <c r="F131" s="618"/>
      <c r="G131" s="625"/>
      <c r="H131" s="639"/>
      <c r="I131" s="618"/>
      <c r="J131" s="625"/>
      <c r="K131" s="639"/>
      <c r="L131" s="618"/>
      <c r="M131" s="625"/>
      <c r="N131" s="639"/>
      <c r="O131" s="618"/>
      <c r="P131" s="625"/>
      <c r="Q131" s="639"/>
      <c r="R131" s="618"/>
      <c r="S131" s="625"/>
      <c r="T131" s="639"/>
      <c r="U131" s="618"/>
      <c r="V131" s="625"/>
      <c r="W131" s="639"/>
      <c r="X131" s="618"/>
      <c r="Y131" s="625"/>
      <c r="Z131" s="639"/>
      <c r="AA131" s="618"/>
      <c r="AB131" s="625"/>
      <c r="AC131" s="639"/>
      <c r="AD131" s="618"/>
      <c r="AE131" s="625"/>
      <c r="AF131" s="639"/>
      <c r="AG131" s="618"/>
      <c r="AH131" s="625"/>
      <c r="AI131" s="639"/>
      <c r="AJ131" s="618"/>
      <c r="AK131" s="625"/>
      <c r="AL131" s="639"/>
      <c r="AM131" s="618"/>
      <c r="AN131" s="625"/>
      <c r="AO131" s="988"/>
      <c r="AP131" s="41"/>
      <c r="AQ131" s="41"/>
      <c r="AR131" s="41"/>
      <c r="AS131" s="41"/>
      <c r="AT131" s="41"/>
      <c r="AU131" s="41"/>
      <c r="AV131" s="41"/>
      <c r="AW131" s="41"/>
      <c r="AX131" s="41"/>
      <c r="AY131" s="41"/>
      <c r="AZ131" s="41"/>
      <c r="BA131" s="41"/>
      <c r="BB131" s="41"/>
      <c r="BC131" s="41"/>
      <c r="BD131" s="41"/>
      <c r="BE131" s="41"/>
      <c r="BF131" s="41"/>
      <c r="BG131" s="41"/>
      <c r="BH131" s="41"/>
      <c r="BI131" s="41"/>
    </row>
    <row r="132" spans="1:61" ht="15.75" customHeight="1">
      <c r="A132" s="39" t="str">
        <f t="shared" si="1"/>
        <v>Véhicules usagés[...]</v>
      </c>
      <c r="B132" s="44" t="s">
        <v>55</v>
      </c>
      <c r="C132" s="618"/>
      <c r="D132" s="625"/>
      <c r="E132" s="639"/>
      <c r="F132" s="618"/>
      <c r="G132" s="625"/>
      <c r="H132" s="639"/>
      <c r="I132" s="618"/>
      <c r="J132" s="625"/>
      <c r="K132" s="639"/>
      <c r="L132" s="618"/>
      <c r="M132" s="625"/>
      <c r="N132" s="639"/>
      <c r="O132" s="618"/>
      <c r="P132" s="625"/>
      <c r="Q132" s="639"/>
      <c r="R132" s="618"/>
      <c r="S132" s="625"/>
      <c r="T132" s="639"/>
      <c r="U132" s="618"/>
      <c r="V132" s="625"/>
      <c r="W132" s="639"/>
      <c r="X132" s="618"/>
      <c r="Y132" s="625"/>
      <c r="Z132" s="639"/>
      <c r="AA132" s="618"/>
      <c r="AB132" s="625"/>
      <c r="AC132" s="639"/>
      <c r="AD132" s="618"/>
      <c r="AE132" s="625"/>
      <c r="AF132" s="639"/>
      <c r="AG132" s="618"/>
      <c r="AH132" s="625"/>
      <c r="AI132" s="639"/>
      <c r="AJ132" s="618"/>
      <c r="AK132" s="625"/>
      <c r="AL132" s="639"/>
      <c r="AM132" s="618"/>
      <c r="AN132" s="625"/>
      <c r="AO132" s="988"/>
      <c r="AP132" s="41"/>
      <c r="AQ132" s="41"/>
      <c r="AR132" s="41"/>
      <c r="AS132" s="41"/>
      <c r="AT132" s="41"/>
      <c r="AU132" s="41"/>
      <c r="AV132" s="41"/>
      <c r="AW132" s="41"/>
      <c r="AX132" s="41"/>
      <c r="AY132" s="41"/>
      <c r="AZ132" s="41"/>
      <c r="BA132" s="41"/>
      <c r="BB132" s="41"/>
      <c r="BC132" s="41"/>
      <c r="BD132" s="41"/>
      <c r="BE132" s="41"/>
      <c r="BF132" s="41"/>
      <c r="BG132" s="41"/>
      <c r="BH132" s="41"/>
      <c r="BI132" s="41"/>
    </row>
    <row r="133" spans="1:61" ht="15.75" customHeight="1">
      <c r="A133" s="39" t="str">
        <f t="shared" si="1"/>
        <v>Véhicules usagésSalaires en absences</v>
      </c>
      <c r="B133" s="55" t="s">
        <v>120</v>
      </c>
      <c r="C133" s="618"/>
      <c r="D133" s="625"/>
      <c r="E133" s="639"/>
      <c r="F133" s="618"/>
      <c r="G133" s="625"/>
      <c r="H133" s="639"/>
      <c r="I133" s="618"/>
      <c r="J133" s="625"/>
      <c r="K133" s="639"/>
      <c r="L133" s="618"/>
      <c r="M133" s="625"/>
      <c r="N133" s="639"/>
      <c r="O133" s="618"/>
      <c r="P133" s="625"/>
      <c r="Q133" s="639"/>
      <c r="R133" s="618"/>
      <c r="S133" s="625"/>
      <c r="T133" s="639"/>
      <c r="U133" s="618"/>
      <c r="V133" s="625"/>
      <c r="W133" s="639"/>
      <c r="X133" s="618"/>
      <c r="Y133" s="625"/>
      <c r="Z133" s="639"/>
      <c r="AA133" s="618"/>
      <c r="AB133" s="625"/>
      <c r="AC133" s="639"/>
      <c r="AD133" s="618"/>
      <c r="AE133" s="625"/>
      <c r="AF133" s="639"/>
      <c r="AG133" s="618"/>
      <c r="AH133" s="625"/>
      <c r="AI133" s="639"/>
      <c r="AJ133" s="618"/>
      <c r="AK133" s="625"/>
      <c r="AL133" s="639"/>
      <c r="AM133" s="618"/>
      <c r="AN133" s="625"/>
      <c r="AO133" s="988"/>
      <c r="AP133" s="41"/>
      <c r="AQ133" s="41"/>
      <c r="AR133" s="41"/>
      <c r="AS133" s="41"/>
      <c r="AT133" s="41"/>
      <c r="AU133" s="41"/>
      <c r="AV133" s="41"/>
      <c r="AW133" s="41"/>
      <c r="AX133" s="41"/>
      <c r="AY133" s="41"/>
      <c r="AZ133" s="41"/>
      <c r="BA133" s="41"/>
      <c r="BB133" s="41"/>
      <c r="BC133" s="41"/>
      <c r="BD133" s="41"/>
      <c r="BE133" s="41"/>
      <c r="BF133" s="41"/>
      <c r="BG133" s="41"/>
      <c r="BH133" s="41"/>
      <c r="BI133" s="41"/>
    </row>
    <row r="134" spans="1:61" ht="15.75" customHeight="1">
      <c r="A134" s="39" t="str">
        <f t="shared" si="1"/>
        <v>Véhicules usagésDéduction à la source</v>
      </c>
      <c r="B134" s="54" t="s">
        <v>121</v>
      </c>
      <c r="C134" s="890"/>
      <c r="D134" s="908"/>
      <c r="E134" s="910"/>
      <c r="F134" s="890"/>
      <c r="G134" s="908"/>
      <c r="H134" s="910"/>
      <c r="I134" s="890"/>
      <c r="J134" s="908"/>
      <c r="K134" s="910"/>
      <c r="L134" s="890"/>
      <c r="M134" s="908"/>
      <c r="N134" s="910"/>
      <c r="O134" s="890"/>
      <c r="P134" s="908"/>
      <c r="Q134" s="910"/>
      <c r="R134" s="890"/>
      <c r="S134" s="908"/>
      <c r="T134" s="910"/>
      <c r="U134" s="890"/>
      <c r="V134" s="908"/>
      <c r="W134" s="910"/>
      <c r="X134" s="890"/>
      <c r="Y134" s="908"/>
      <c r="Z134" s="910"/>
      <c r="AA134" s="890"/>
      <c r="AB134" s="908"/>
      <c r="AC134" s="910"/>
      <c r="AD134" s="890"/>
      <c r="AE134" s="908"/>
      <c r="AF134" s="910"/>
      <c r="AG134" s="890"/>
      <c r="AH134" s="908"/>
      <c r="AI134" s="910"/>
      <c r="AJ134" s="890"/>
      <c r="AK134" s="908"/>
      <c r="AL134" s="910"/>
      <c r="AM134" s="890"/>
      <c r="AN134" s="908"/>
      <c r="AO134" s="991"/>
      <c r="AP134" s="41"/>
      <c r="AQ134" s="41"/>
      <c r="AR134" s="41"/>
      <c r="AS134" s="41"/>
      <c r="AT134" s="41"/>
      <c r="AU134" s="41"/>
      <c r="AV134" s="41"/>
      <c r="AW134" s="41"/>
      <c r="AX134" s="41"/>
      <c r="AY134" s="41"/>
      <c r="AZ134" s="41"/>
      <c r="BA134" s="41"/>
      <c r="BB134" s="41"/>
      <c r="BC134" s="41"/>
      <c r="BD134" s="41"/>
      <c r="BE134" s="41"/>
      <c r="BF134" s="41"/>
      <c r="BG134" s="41"/>
      <c r="BH134" s="41"/>
      <c r="BI134" s="41"/>
    </row>
    <row r="135" spans="1:61" ht="15.75" customHeight="1">
      <c r="A135" s="39" t="str">
        <f t="shared" si="1"/>
        <v>Véhicules usagésBénéfices marginaux</v>
      </c>
      <c r="B135" s="54" t="s">
        <v>122</v>
      </c>
      <c r="C135" s="618"/>
      <c r="D135" s="625"/>
      <c r="E135" s="639"/>
      <c r="F135" s="618"/>
      <c r="G135" s="625"/>
      <c r="H135" s="639"/>
      <c r="I135" s="618"/>
      <c r="J135" s="625"/>
      <c r="K135" s="639"/>
      <c r="L135" s="618"/>
      <c r="M135" s="625"/>
      <c r="N135" s="639"/>
      <c r="O135" s="618"/>
      <c r="P135" s="625"/>
      <c r="Q135" s="639"/>
      <c r="R135" s="618"/>
      <c r="S135" s="625"/>
      <c r="T135" s="639"/>
      <c r="U135" s="618"/>
      <c r="V135" s="625"/>
      <c r="W135" s="639"/>
      <c r="X135" s="618"/>
      <c r="Y135" s="625"/>
      <c r="Z135" s="639"/>
      <c r="AA135" s="618"/>
      <c r="AB135" s="625"/>
      <c r="AC135" s="639"/>
      <c r="AD135" s="618"/>
      <c r="AE135" s="625"/>
      <c r="AF135" s="639"/>
      <c r="AG135" s="618"/>
      <c r="AH135" s="625"/>
      <c r="AI135" s="639"/>
      <c r="AJ135" s="618"/>
      <c r="AK135" s="625"/>
      <c r="AL135" s="639"/>
      <c r="AM135" s="618"/>
      <c r="AN135" s="625"/>
      <c r="AO135" s="988"/>
      <c r="AP135" s="41"/>
      <c r="AQ135" s="41"/>
      <c r="AR135" s="41"/>
      <c r="AS135" s="41"/>
      <c r="AT135" s="41"/>
      <c r="AU135" s="41"/>
      <c r="AV135" s="41"/>
      <c r="AW135" s="41"/>
      <c r="AX135" s="41"/>
      <c r="AY135" s="41"/>
      <c r="AZ135" s="41"/>
      <c r="BA135" s="41"/>
      <c r="BB135" s="41"/>
      <c r="BC135" s="41"/>
      <c r="BD135" s="41"/>
      <c r="BE135" s="41"/>
      <c r="BF135" s="41"/>
      <c r="BG135" s="41"/>
      <c r="BH135" s="41"/>
      <c r="BI135" s="41"/>
    </row>
    <row r="136" spans="1:61" ht="15.75" customHeight="1">
      <c r="A136" s="39" t="str">
        <f t="shared" si="1"/>
        <v>Véhicules usagésCsst</v>
      </c>
      <c r="B136" s="54" t="s">
        <v>123</v>
      </c>
      <c r="C136" s="618"/>
      <c r="D136" s="625"/>
      <c r="E136" s="639"/>
      <c r="F136" s="618"/>
      <c r="G136" s="625"/>
      <c r="H136" s="639"/>
      <c r="I136" s="618"/>
      <c r="J136" s="625"/>
      <c r="K136" s="639"/>
      <c r="L136" s="618"/>
      <c r="M136" s="625"/>
      <c r="N136" s="639"/>
      <c r="O136" s="618"/>
      <c r="P136" s="625"/>
      <c r="Q136" s="639"/>
      <c r="R136" s="618"/>
      <c r="S136" s="625"/>
      <c r="T136" s="639"/>
      <c r="U136" s="618"/>
      <c r="V136" s="625"/>
      <c r="W136" s="639"/>
      <c r="X136" s="618"/>
      <c r="Y136" s="625"/>
      <c r="Z136" s="639"/>
      <c r="AA136" s="618"/>
      <c r="AB136" s="625"/>
      <c r="AC136" s="639"/>
      <c r="AD136" s="618"/>
      <c r="AE136" s="625"/>
      <c r="AF136" s="639"/>
      <c r="AG136" s="618"/>
      <c r="AH136" s="625"/>
      <c r="AI136" s="639"/>
      <c r="AJ136" s="618"/>
      <c r="AK136" s="625"/>
      <c r="AL136" s="639"/>
      <c r="AM136" s="618"/>
      <c r="AN136" s="625"/>
      <c r="AO136" s="988"/>
      <c r="AP136" s="41"/>
      <c r="AQ136" s="41"/>
      <c r="AR136" s="41"/>
      <c r="AS136" s="41"/>
      <c r="AT136" s="41"/>
      <c r="AU136" s="41"/>
      <c r="AV136" s="41"/>
      <c r="AW136" s="41"/>
      <c r="AX136" s="41"/>
      <c r="AY136" s="41"/>
      <c r="AZ136" s="41"/>
      <c r="BA136" s="41"/>
      <c r="BB136" s="41"/>
      <c r="BC136" s="41"/>
      <c r="BD136" s="41"/>
      <c r="BE136" s="41"/>
      <c r="BF136" s="41"/>
      <c r="BG136" s="41"/>
      <c r="BH136" s="41"/>
      <c r="BI136" s="41"/>
    </row>
    <row r="137" spans="1:61" ht="15.75" customHeight="1">
      <c r="A137" s="39"/>
      <c r="B137" s="44"/>
      <c r="C137" s="644"/>
      <c r="D137" s="645"/>
      <c r="E137" s="642"/>
      <c r="F137" s="644"/>
      <c r="G137" s="645"/>
      <c r="H137" s="642"/>
      <c r="I137" s="644"/>
      <c r="J137" s="645"/>
      <c r="K137" s="642"/>
      <c r="L137" s="644"/>
      <c r="M137" s="645"/>
      <c r="N137" s="642"/>
      <c r="O137" s="644"/>
      <c r="P137" s="645"/>
      <c r="Q137" s="642"/>
      <c r="R137" s="644"/>
      <c r="S137" s="645"/>
      <c r="T137" s="642"/>
      <c r="U137" s="644"/>
      <c r="V137" s="645"/>
      <c r="W137" s="642"/>
      <c r="X137" s="644"/>
      <c r="Y137" s="645"/>
      <c r="Z137" s="642"/>
      <c r="AA137" s="644"/>
      <c r="AB137" s="645"/>
      <c r="AC137" s="642"/>
      <c r="AD137" s="644"/>
      <c r="AE137" s="645"/>
      <c r="AF137" s="642"/>
      <c r="AG137" s="644"/>
      <c r="AH137" s="645"/>
      <c r="AI137" s="642"/>
      <c r="AJ137" s="644"/>
      <c r="AK137" s="645"/>
      <c r="AL137" s="642"/>
      <c r="AM137" s="644"/>
      <c r="AN137" s="645"/>
      <c r="AO137" s="642"/>
      <c r="AP137" s="41"/>
      <c r="AQ137" s="41"/>
      <c r="AR137" s="41"/>
      <c r="AS137" s="41"/>
      <c r="AT137" s="41"/>
      <c r="AU137" s="41"/>
      <c r="AV137" s="41"/>
      <c r="AW137" s="41"/>
      <c r="AX137" s="41"/>
      <c r="AY137" s="41"/>
      <c r="AZ137" s="41"/>
      <c r="BA137" s="41"/>
      <c r="BB137" s="41"/>
      <c r="BC137" s="41"/>
      <c r="BD137" s="41"/>
      <c r="BE137" s="41"/>
      <c r="BF137" s="41"/>
      <c r="BG137" s="41"/>
      <c r="BH137" s="41"/>
      <c r="BI137" s="41"/>
    </row>
    <row r="138" spans="1:61" ht="15.75" customHeight="1">
      <c r="A138" s="39" t="str">
        <f t="shared" si="1"/>
        <v>Véhicules usagésTOTAL PERSONNEL</v>
      </c>
      <c r="B138" s="53" t="s">
        <v>124</v>
      </c>
      <c r="C138" s="903"/>
      <c r="D138" s="904"/>
      <c r="E138" s="905"/>
      <c r="F138" s="903"/>
      <c r="G138" s="904"/>
      <c r="H138" s="905"/>
      <c r="I138" s="903"/>
      <c r="J138" s="904"/>
      <c r="K138" s="905"/>
      <c r="L138" s="903"/>
      <c r="M138" s="904"/>
      <c r="N138" s="905"/>
      <c r="O138" s="903"/>
      <c r="P138" s="904"/>
      <c r="Q138" s="905"/>
      <c r="R138" s="903"/>
      <c r="S138" s="904"/>
      <c r="T138" s="905"/>
      <c r="U138" s="903"/>
      <c r="V138" s="904"/>
      <c r="W138" s="990"/>
      <c r="X138" s="903"/>
      <c r="Y138" s="904"/>
      <c r="Z138" s="990"/>
      <c r="AA138" s="903"/>
      <c r="AB138" s="904"/>
      <c r="AC138" s="990"/>
      <c r="AD138" s="903"/>
      <c r="AE138" s="904"/>
      <c r="AF138" s="990"/>
      <c r="AG138" s="903"/>
      <c r="AH138" s="904"/>
      <c r="AI138" s="905"/>
      <c r="AJ138" s="903"/>
      <c r="AK138" s="904"/>
      <c r="AL138" s="905"/>
      <c r="AM138" s="903"/>
      <c r="AN138" s="904"/>
      <c r="AO138" s="905"/>
      <c r="AP138" s="41"/>
      <c r="AQ138" s="41"/>
      <c r="AR138" s="41"/>
      <c r="AS138" s="41"/>
      <c r="AT138" s="41"/>
      <c r="AU138" s="41"/>
      <c r="AV138" s="41"/>
      <c r="AW138" s="41"/>
      <c r="AX138" s="41"/>
      <c r="AY138" s="41"/>
      <c r="AZ138" s="41"/>
      <c r="BA138" s="41"/>
      <c r="BB138" s="41"/>
      <c r="BC138" s="41"/>
      <c r="BD138" s="41"/>
      <c r="BE138" s="41"/>
      <c r="BF138" s="41"/>
      <c r="BG138" s="41"/>
      <c r="BH138" s="41"/>
      <c r="BI138" s="41"/>
    </row>
    <row r="139" spans="1:61" ht="15.75" customHeight="1">
      <c r="A139" s="39" t="str">
        <f t="shared" si="1"/>
        <v>Véhicules usagésPublicité 2</v>
      </c>
      <c r="B139" s="44" t="s">
        <v>125</v>
      </c>
      <c r="C139" s="618"/>
      <c r="D139" s="625"/>
      <c r="E139" s="639"/>
      <c r="F139" s="618"/>
      <c r="G139" s="625"/>
      <c r="H139" s="639"/>
      <c r="I139" s="618"/>
      <c r="J139" s="625"/>
      <c r="K139" s="639"/>
      <c r="L139" s="618"/>
      <c r="M139" s="625"/>
      <c r="N139" s="639"/>
      <c r="O139" s="618"/>
      <c r="P139" s="625"/>
      <c r="Q139" s="639"/>
      <c r="R139" s="618"/>
      <c r="S139" s="625"/>
      <c r="T139" s="639"/>
      <c r="U139" s="618"/>
      <c r="V139" s="625"/>
      <c r="W139" s="639"/>
      <c r="X139" s="618"/>
      <c r="Y139" s="625"/>
      <c r="Z139" s="639"/>
      <c r="AA139" s="618"/>
      <c r="AB139" s="625"/>
      <c r="AC139" s="639"/>
      <c r="AD139" s="618"/>
      <c r="AE139" s="625"/>
      <c r="AF139" s="639"/>
      <c r="AG139" s="618"/>
      <c r="AH139" s="625"/>
      <c r="AI139" s="639"/>
      <c r="AJ139" s="618"/>
      <c r="AK139" s="625"/>
      <c r="AL139" s="639"/>
      <c r="AM139" s="618"/>
      <c r="AN139" s="625"/>
      <c r="AO139" s="988"/>
      <c r="AP139" s="41"/>
      <c r="AQ139" s="41"/>
      <c r="AR139" s="41"/>
      <c r="AS139" s="41"/>
      <c r="AT139" s="41"/>
      <c r="AU139" s="41"/>
      <c r="AV139" s="41"/>
      <c r="AW139" s="41"/>
      <c r="AX139" s="41"/>
      <c r="AY139" s="41"/>
      <c r="AZ139" s="41"/>
      <c r="BA139" s="41"/>
      <c r="BB139" s="41"/>
      <c r="BC139" s="41"/>
      <c r="BD139" s="41"/>
      <c r="BE139" s="41"/>
      <c r="BF139" s="41"/>
      <c r="BG139" s="41"/>
      <c r="BH139" s="41"/>
      <c r="BI139" s="41"/>
    </row>
    <row r="140" spans="1:61" ht="15.75" customHeight="1">
      <c r="A140" s="39" t="str">
        <f t="shared" si="1"/>
        <v>Véhicules usagésService gratuit 2</v>
      </c>
      <c r="B140" s="44" t="s">
        <v>126</v>
      </c>
      <c r="C140" s="618"/>
      <c r="D140" s="625"/>
      <c r="E140" s="639"/>
      <c r="F140" s="618"/>
      <c r="G140" s="625"/>
      <c r="H140" s="639"/>
      <c r="I140" s="618"/>
      <c r="J140" s="625"/>
      <c r="K140" s="639"/>
      <c r="L140" s="618"/>
      <c r="M140" s="625"/>
      <c r="N140" s="639"/>
      <c r="O140" s="618"/>
      <c r="P140" s="625"/>
      <c r="Q140" s="639"/>
      <c r="R140" s="618"/>
      <c r="S140" s="625"/>
      <c r="T140" s="639"/>
      <c r="U140" s="618"/>
      <c r="V140" s="625"/>
      <c r="W140" s="639"/>
      <c r="X140" s="618"/>
      <c r="Y140" s="625"/>
      <c r="Z140" s="639"/>
      <c r="AA140" s="618"/>
      <c r="AB140" s="625"/>
      <c r="AC140" s="639"/>
      <c r="AD140" s="618"/>
      <c r="AE140" s="625"/>
      <c r="AF140" s="639"/>
      <c r="AG140" s="618"/>
      <c r="AH140" s="625"/>
      <c r="AI140" s="639"/>
      <c r="AJ140" s="618"/>
      <c r="AK140" s="625"/>
      <c r="AL140" s="639"/>
      <c r="AM140" s="618"/>
      <c r="AN140" s="625"/>
      <c r="AO140" s="988"/>
      <c r="AP140" s="41"/>
      <c r="AQ140" s="41"/>
      <c r="AR140" s="41"/>
      <c r="AS140" s="41"/>
      <c r="AT140" s="41"/>
      <c r="AU140" s="41"/>
      <c r="AV140" s="41"/>
      <c r="AW140" s="41"/>
      <c r="AX140" s="41"/>
      <c r="AY140" s="41"/>
      <c r="AZ140" s="41"/>
      <c r="BA140" s="41"/>
      <c r="BB140" s="41"/>
      <c r="BC140" s="41"/>
      <c r="BD140" s="41"/>
      <c r="BE140" s="41"/>
      <c r="BF140" s="41"/>
      <c r="BG140" s="41"/>
      <c r="BH140" s="41"/>
      <c r="BI140" s="41"/>
    </row>
    <row r="141" spans="1:61" ht="15.75" customHeight="1">
      <c r="A141" s="39" t="str">
        <f t="shared" si="1"/>
        <v>Véhicules usagésFrais véhicules de cie</v>
      </c>
      <c r="B141" s="43" t="s">
        <v>127</v>
      </c>
      <c r="C141" s="646"/>
      <c r="D141" s="647"/>
      <c r="E141" s="649"/>
      <c r="F141" s="646"/>
      <c r="G141" s="647"/>
      <c r="H141" s="649"/>
      <c r="I141" s="646"/>
      <c r="J141" s="647"/>
      <c r="K141" s="649"/>
      <c r="L141" s="646"/>
      <c r="M141" s="647"/>
      <c r="N141" s="649"/>
      <c r="O141" s="646"/>
      <c r="P141" s="647"/>
      <c r="Q141" s="649"/>
      <c r="R141" s="646"/>
      <c r="S141" s="647"/>
      <c r="T141" s="649"/>
      <c r="U141" s="646"/>
      <c r="V141" s="647"/>
      <c r="W141" s="649"/>
      <c r="X141" s="646"/>
      <c r="Y141" s="647"/>
      <c r="Z141" s="649"/>
      <c r="AA141" s="646"/>
      <c r="AB141" s="647"/>
      <c r="AC141" s="649"/>
      <c r="AD141" s="646"/>
      <c r="AE141" s="647"/>
      <c r="AF141" s="649"/>
      <c r="AG141" s="646"/>
      <c r="AH141" s="647"/>
      <c r="AI141" s="649"/>
      <c r="AJ141" s="646"/>
      <c r="AK141" s="647"/>
      <c r="AL141" s="649"/>
      <c r="AM141" s="646"/>
      <c r="AN141" s="647"/>
      <c r="AO141" s="992"/>
      <c r="AP141" s="41"/>
      <c r="AQ141" s="41"/>
      <c r="AR141" s="41"/>
      <c r="AS141" s="41"/>
      <c r="AT141" s="41"/>
      <c r="AU141" s="41"/>
      <c r="AV141" s="41"/>
      <c r="AW141" s="41"/>
      <c r="AX141" s="41"/>
      <c r="AY141" s="41"/>
      <c r="AZ141" s="41"/>
      <c r="BA141" s="41"/>
      <c r="BB141" s="41"/>
      <c r="BC141" s="41"/>
      <c r="BD141" s="41"/>
      <c r="BE141" s="41"/>
      <c r="BF141" s="41"/>
      <c r="BG141" s="41"/>
      <c r="BH141" s="41"/>
      <c r="BI141" s="41"/>
    </row>
    <row r="142" spans="1:61" ht="15.75" customHeight="1">
      <c r="A142" s="39" t="str">
        <f t="shared" si="1"/>
        <v>Véhicules usagésInformatique</v>
      </c>
      <c r="B142" s="44" t="s">
        <v>128</v>
      </c>
      <c r="C142" s="618"/>
      <c r="D142" s="625"/>
      <c r="E142" s="639"/>
      <c r="F142" s="618"/>
      <c r="G142" s="625"/>
      <c r="H142" s="639"/>
      <c r="I142" s="618"/>
      <c r="J142" s="625"/>
      <c r="K142" s="639"/>
      <c r="L142" s="618"/>
      <c r="M142" s="625"/>
      <c r="N142" s="639"/>
      <c r="O142" s="618"/>
      <c r="P142" s="625"/>
      <c r="Q142" s="639"/>
      <c r="R142" s="618"/>
      <c r="S142" s="625"/>
      <c r="T142" s="639"/>
      <c r="U142" s="618"/>
      <c r="V142" s="625"/>
      <c r="W142" s="639"/>
      <c r="X142" s="618"/>
      <c r="Y142" s="625"/>
      <c r="Z142" s="639"/>
      <c r="AA142" s="618"/>
      <c r="AB142" s="625"/>
      <c r="AC142" s="639"/>
      <c r="AD142" s="618"/>
      <c r="AE142" s="625"/>
      <c r="AF142" s="639"/>
      <c r="AG142" s="618"/>
      <c r="AH142" s="625"/>
      <c r="AI142" s="639"/>
      <c r="AJ142" s="618"/>
      <c r="AK142" s="625"/>
      <c r="AL142" s="639"/>
      <c r="AM142" s="618"/>
      <c r="AN142" s="625"/>
      <c r="AO142" s="988"/>
      <c r="AP142" s="41"/>
      <c r="AQ142" s="41"/>
      <c r="AR142" s="41"/>
      <c r="AS142" s="41"/>
      <c r="AT142" s="41"/>
      <c r="AU142" s="41"/>
      <c r="AV142" s="41"/>
      <c r="AW142" s="41"/>
      <c r="AX142" s="41"/>
      <c r="AY142" s="41"/>
      <c r="AZ142" s="41"/>
      <c r="BA142" s="41"/>
      <c r="BB142" s="41"/>
      <c r="BC142" s="41"/>
      <c r="BD142" s="41"/>
      <c r="BE142" s="41"/>
      <c r="BF142" s="41"/>
      <c r="BG142" s="41"/>
      <c r="BH142" s="41"/>
      <c r="BI142" s="41"/>
    </row>
    <row r="143" spans="1:61" ht="15.75" customHeight="1">
      <c r="A143" s="39" t="str">
        <f t="shared" si="1"/>
        <v>Véhicules usagésFrais de déplacement</v>
      </c>
      <c r="B143" s="44" t="s">
        <v>129</v>
      </c>
      <c r="C143" s="618"/>
      <c r="D143" s="625"/>
      <c r="E143" s="639"/>
      <c r="F143" s="618"/>
      <c r="G143" s="625"/>
      <c r="H143" s="639"/>
      <c r="I143" s="618"/>
      <c r="J143" s="625"/>
      <c r="K143" s="639"/>
      <c r="L143" s="618"/>
      <c r="M143" s="625"/>
      <c r="N143" s="639"/>
      <c r="O143" s="618"/>
      <c r="P143" s="625"/>
      <c r="Q143" s="639"/>
      <c r="R143" s="618"/>
      <c r="S143" s="625"/>
      <c r="T143" s="639"/>
      <c r="U143" s="618"/>
      <c r="V143" s="625"/>
      <c r="W143" s="639"/>
      <c r="X143" s="618"/>
      <c r="Y143" s="625"/>
      <c r="Z143" s="639"/>
      <c r="AA143" s="618"/>
      <c r="AB143" s="625"/>
      <c r="AC143" s="639"/>
      <c r="AD143" s="618"/>
      <c r="AE143" s="625"/>
      <c r="AF143" s="639"/>
      <c r="AG143" s="618"/>
      <c r="AH143" s="625"/>
      <c r="AI143" s="639"/>
      <c r="AJ143" s="618"/>
      <c r="AK143" s="625"/>
      <c r="AL143" s="639"/>
      <c r="AM143" s="618"/>
      <c r="AN143" s="625"/>
      <c r="AO143" s="988"/>
      <c r="AP143" s="41"/>
      <c r="AQ143" s="41"/>
      <c r="AR143" s="41"/>
      <c r="AS143" s="41"/>
      <c r="AT143" s="41"/>
      <c r="AU143" s="41"/>
      <c r="AV143" s="41"/>
      <c r="AW143" s="41"/>
      <c r="AX143" s="41"/>
      <c r="AY143" s="41"/>
      <c r="AZ143" s="41"/>
      <c r="BA143" s="41"/>
      <c r="BB143" s="41"/>
      <c r="BC143" s="41"/>
      <c r="BD143" s="41"/>
      <c r="BE143" s="41"/>
      <c r="BF143" s="41"/>
      <c r="BG143" s="41"/>
      <c r="BH143" s="41"/>
      <c r="BI143" s="41"/>
    </row>
    <row r="144" spans="1:61" ht="15.75" customHeight="1">
      <c r="A144" s="39" t="str">
        <f t="shared" si="1"/>
        <v>Véhicules usagésServices extérieurs</v>
      </c>
      <c r="B144" s="43" t="s">
        <v>130</v>
      </c>
      <c r="C144" s="646"/>
      <c r="D144" s="647"/>
      <c r="E144" s="649"/>
      <c r="F144" s="646"/>
      <c r="G144" s="647"/>
      <c r="H144" s="649"/>
      <c r="I144" s="646"/>
      <c r="J144" s="647"/>
      <c r="K144" s="649"/>
      <c r="L144" s="646"/>
      <c r="M144" s="647"/>
      <c r="N144" s="649"/>
      <c r="O144" s="646"/>
      <c r="P144" s="647"/>
      <c r="Q144" s="649"/>
      <c r="R144" s="646"/>
      <c r="S144" s="647"/>
      <c r="T144" s="649"/>
      <c r="U144" s="646"/>
      <c r="V144" s="647"/>
      <c r="W144" s="649"/>
      <c r="X144" s="646"/>
      <c r="Y144" s="647"/>
      <c r="Z144" s="649"/>
      <c r="AA144" s="646"/>
      <c r="AB144" s="647"/>
      <c r="AC144" s="649"/>
      <c r="AD144" s="646"/>
      <c r="AE144" s="647"/>
      <c r="AF144" s="649"/>
      <c r="AG144" s="646"/>
      <c r="AH144" s="647"/>
      <c r="AI144" s="649"/>
      <c r="AJ144" s="646"/>
      <c r="AK144" s="647"/>
      <c r="AL144" s="649"/>
      <c r="AM144" s="646"/>
      <c r="AN144" s="647"/>
      <c r="AO144" s="992"/>
      <c r="AP144" s="41"/>
      <c r="AQ144" s="41"/>
      <c r="AR144" s="41"/>
      <c r="AS144" s="41"/>
      <c r="AT144" s="41"/>
      <c r="AU144" s="41"/>
      <c r="AV144" s="41"/>
      <c r="AW144" s="41"/>
      <c r="AX144" s="41"/>
      <c r="AY144" s="41"/>
      <c r="AZ144" s="41"/>
      <c r="BA144" s="41"/>
      <c r="BB144" s="41"/>
      <c r="BC144" s="41"/>
      <c r="BD144" s="41"/>
      <c r="BE144" s="41"/>
      <c r="BF144" s="41"/>
      <c r="BG144" s="41"/>
      <c r="BH144" s="41"/>
      <c r="BI144" s="41"/>
    </row>
    <row r="145" spans="1:61" ht="15.75" customHeight="1">
      <c r="A145" s="39" t="str">
        <f t="shared" si="1"/>
        <v>Véhicules usagésFournitures autres</v>
      </c>
      <c r="B145" s="44" t="s">
        <v>131</v>
      </c>
      <c r="C145" s="618"/>
      <c r="D145" s="625"/>
      <c r="E145" s="639"/>
      <c r="F145" s="618"/>
      <c r="G145" s="625"/>
      <c r="H145" s="639"/>
      <c r="I145" s="618"/>
      <c r="J145" s="625"/>
      <c r="K145" s="639"/>
      <c r="L145" s="618"/>
      <c r="M145" s="625"/>
      <c r="N145" s="639"/>
      <c r="O145" s="618"/>
      <c r="P145" s="625"/>
      <c r="Q145" s="639"/>
      <c r="R145" s="618"/>
      <c r="S145" s="625"/>
      <c r="T145" s="639"/>
      <c r="U145" s="618"/>
      <c r="V145" s="625"/>
      <c r="W145" s="639"/>
      <c r="X145" s="618"/>
      <c r="Y145" s="625"/>
      <c r="Z145" s="639"/>
      <c r="AA145" s="618"/>
      <c r="AB145" s="625"/>
      <c r="AC145" s="639"/>
      <c r="AD145" s="618"/>
      <c r="AE145" s="625"/>
      <c r="AF145" s="639"/>
      <c r="AG145" s="618"/>
      <c r="AH145" s="625"/>
      <c r="AI145" s="639"/>
      <c r="AJ145" s="618"/>
      <c r="AK145" s="625"/>
      <c r="AL145" s="639"/>
      <c r="AM145" s="618"/>
      <c r="AN145" s="625"/>
      <c r="AO145" s="988"/>
      <c r="AP145" s="41"/>
      <c r="AQ145" s="41"/>
      <c r="AR145" s="41"/>
      <c r="AS145" s="41"/>
      <c r="AT145" s="41"/>
      <c r="AU145" s="41"/>
      <c r="AV145" s="41"/>
      <c r="AW145" s="41"/>
      <c r="AX145" s="41"/>
      <c r="AY145" s="41"/>
      <c r="AZ145" s="41"/>
      <c r="BA145" s="41"/>
      <c r="BB145" s="41"/>
      <c r="BC145" s="41"/>
      <c r="BD145" s="41"/>
      <c r="BE145" s="41"/>
      <c r="BF145" s="41"/>
      <c r="BG145" s="41"/>
      <c r="BH145" s="41"/>
      <c r="BI145" s="41"/>
    </row>
    <row r="146" spans="1:61" ht="15.75" customHeight="1">
      <c r="A146" s="39" t="str">
        <f t="shared" si="1"/>
        <v>Véhicules usagésUniformes</v>
      </c>
      <c r="B146" s="44" t="s">
        <v>132</v>
      </c>
      <c r="C146" s="618"/>
      <c r="D146" s="625"/>
      <c r="E146" s="639"/>
      <c r="F146" s="618"/>
      <c r="G146" s="625"/>
      <c r="H146" s="639"/>
      <c r="I146" s="618"/>
      <c r="J146" s="625"/>
      <c r="K146" s="639"/>
      <c r="L146" s="618"/>
      <c r="M146" s="625"/>
      <c r="N146" s="639"/>
      <c r="O146" s="618"/>
      <c r="P146" s="625"/>
      <c r="Q146" s="639"/>
      <c r="R146" s="618"/>
      <c r="S146" s="625"/>
      <c r="T146" s="639"/>
      <c r="U146" s="618"/>
      <c r="V146" s="625"/>
      <c r="W146" s="639"/>
      <c r="X146" s="618"/>
      <c r="Y146" s="625"/>
      <c r="Z146" s="639"/>
      <c r="AA146" s="618"/>
      <c r="AB146" s="625"/>
      <c r="AC146" s="639"/>
      <c r="AD146" s="618"/>
      <c r="AE146" s="625"/>
      <c r="AF146" s="639"/>
      <c r="AG146" s="618"/>
      <c r="AH146" s="625"/>
      <c r="AI146" s="639"/>
      <c r="AJ146" s="618"/>
      <c r="AK146" s="625"/>
      <c r="AL146" s="639"/>
      <c r="AM146" s="618"/>
      <c r="AN146" s="625"/>
      <c r="AO146" s="988"/>
      <c r="AP146" s="41"/>
      <c r="AQ146" s="41"/>
      <c r="AR146" s="41"/>
      <c r="AS146" s="41"/>
      <c r="AT146" s="41"/>
      <c r="AU146" s="41"/>
      <c r="AV146" s="41"/>
      <c r="AW146" s="41"/>
      <c r="AX146" s="41"/>
      <c r="AY146" s="41"/>
      <c r="AZ146" s="41"/>
      <c r="BA146" s="41"/>
      <c r="BB146" s="41"/>
      <c r="BC146" s="41"/>
      <c r="BD146" s="41"/>
      <c r="BE146" s="41"/>
      <c r="BF146" s="41"/>
      <c r="BG146" s="41"/>
      <c r="BH146" s="41"/>
      <c r="BI146" s="41"/>
    </row>
    <row r="147" spans="1:61" ht="15.75" customHeight="1">
      <c r="A147" s="39" t="str">
        <f t="shared" si="1"/>
        <v>Véhicules usagésPapeterie</v>
      </c>
      <c r="B147" s="44" t="s">
        <v>133</v>
      </c>
      <c r="C147" s="618"/>
      <c r="D147" s="625"/>
      <c r="E147" s="639"/>
      <c r="F147" s="618"/>
      <c r="G147" s="625"/>
      <c r="H147" s="639"/>
      <c r="I147" s="618"/>
      <c r="J147" s="625"/>
      <c r="K147" s="639"/>
      <c r="L147" s="618"/>
      <c r="M147" s="625"/>
      <c r="N147" s="639"/>
      <c r="O147" s="618"/>
      <c r="P147" s="625"/>
      <c r="Q147" s="639"/>
      <c r="R147" s="618"/>
      <c r="S147" s="625"/>
      <c r="T147" s="639"/>
      <c r="U147" s="618"/>
      <c r="V147" s="625"/>
      <c r="W147" s="639"/>
      <c r="X147" s="618"/>
      <c r="Y147" s="625"/>
      <c r="Z147" s="639"/>
      <c r="AA147" s="618"/>
      <c r="AB147" s="625"/>
      <c r="AC147" s="639"/>
      <c r="AD147" s="618"/>
      <c r="AE147" s="625"/>
      <c r="AF147" s="639"/>
      <c r="AG147" s="618"/>
      <c r="AH147" s="625"/>
      <c r="AI147" s="639"/>
      <c r="AJ147" s="618"/>
      <c r="AK147" s="625"/>
      <c r="AL147" s="639"/>
      <c r="AM147" s="618"/>
      <c r="AN147" s="625"/>
      <c r="AO147" s="988"/>
      <c r="AP147" s="41"/>
      <c r="AQ147" s="41"/>
      <c r="AR147" s="41"/>
      <c r="AS147" s="41"/>
      <c r="AT147" s="41"/>
      <c r="AU147" s="41"/>
      <c r="AV147" s="41"/>
      <c r="AW147" s="41"/>
      <c r="AX147" s="41"/>
      <c r="AY147" s="41"/>
      <c r="AZ147" s="41"/>
      <c r="BA147" s="41"/>
      <c r="BB147" s="41"/>
      <c r="BC147" s="41"/>
      <c r="BD147" s="41"/>
      <c r="BE147" s="41"/>
      <c r="BF147" s="41"/>
      <c r="BG147" s="41"/>
      <c r="BH147" s="41"/>
      <c r="BI147" s="41"/>
    </row>
    <row r="148" spans="1:61" ht="15.75" customHeight="1">
      <c r="A148" s="39" t="str">
        <f t="shared" si="1"/>
        <v>Véhicules usagésTéléphone</v>
      </c>
      <c r="B148" s="44" t="s">
        <v>134</v>
      </c>
      <c r="C148" s="618"/>
      <c r="D148" s="625"/>
      <c r="E148" s="639"/>
      <c r="F148" s="618"/>
      <c r="G148" s="625"/>
      <c r="H148" s="639"/>
      <c r="I148" s="618"/>
      <c r="J148" s="625"/>
      <c r="K148" s="639"/>
      <c r="L148" s="618"/>
      <c r="M148" s="625"/>
      <c r="N148" s="639"/>
      <c r="O148" s="618"/>
      <c r="P148" s="625"/>
      <c r="Q148" s="639"/>
      <c r="R148" s="618"/>
      <c r="S148" s="625"/>
      <c r="T148" s="639"/>
      <c r="U148" s="618"/>
      <c r="V148" s="625"/>
      <c r="W148" s="639"/>
      <c r="X148" s="618"/>
      <c r="Y148" s="625"/>
      <c r="Z148" s="639"/>
      <c r="AA148" s="618"/>
      <c r="AB148" s="625"/>
      <c r="AC148" s="639"/>
      <c r="AD148" s="618"/>
      <c r="AE148" s="625"/>
      <c r="AF148" s="639"/>
      <c r="AG148" s="618"/>
      <c r="AH148" s="625"/>
      <c r="AI148" s="639"/>
      <c r="AJ148" s="618"/>
      <c r="AK148" s="625"/>
      <c r="AL148" s="639"/>
      <c r="AM148" s="618"/>
      <c r="AN148" s="625"/>
      <c r="AO148" s="988"/>
      <c r="AP148" s="41"/>
      <c r="AQ148" s="41"/>
      <c r="AR148" s="41"/>
      <c r="AS148" s="41"/>
      <c r="AT148" s="41"/>
      <c r="AU148" s="41"/>
      <c r="AV148" s="41"/>
      <c r="AW148" s="41"/>
      <c r="AX148" s="41"/>
      <c r="AY148" s="41"/>
      <c r="AZ148" s="41"/>
      <c r="BA148" s="41"/>
      <c r="BB148" s="41"/>
      <c r="BC148" s="41"/>
      <c r="BD148" s="41"/>
      <c r="BE148" s="41"/>
      <c r="BF148" s="41"/>
      <c r="BG148" s="41"/>
      <c r="BH148" s="41"/>
      <c r="BI148" s="41"/>
    </row>
    <row r="149" spans="1:61" ht="15.75" customHeight="1">
      <c r="A149" s="39" t="str">
        <f t="shared" si="1"/>
        <v>Véhicules usagésFrais postaux</v>
      </c>
      <c r="B149" s="44" t="s">
        <v>135</v>
      </c>
      <c r="C149" s="618"/>
      <c r="D149" s="625"/>
      <c r="E149" s="639"/>
      <c r="F149" s="618"/>
      <c r="G149" s="625"/>
      <c r="H149" s="639"/>
      <c r="I149" s="618"/>
      <c r="J149" s="625"/>
      <c r="K149" s="639"/>
      <c r="L149" s="618"/>
      <c r="M149" s="625"/>
      <c r="N149" s="639"/>
      <c r="O149" s="618"/>
      <c r="P149" s="625"/>
      <c r="Q149" s="639"/>
      <c r="R149" s="618"/>
      <c r="S149" s="625"/>
      <c r="T149" s="639"/>
      <c r="U149" s="618"/>
      <c r="V149" s="625"/>
      <c r="W149" s="639"/>
      <c r="X149" s="618"/>
      <c r="Y149" s="625"/>
      <c r="Z149" s="639"/>
      <c r="AA149" s="618"/>
      <c r="AB149" s="625"/>
      <c r="AC149" s="639"/>
      <c r="AD149" s="618"/>
      <c r="AE149" s="625"/>
      <c r="AF149" s="639"/>
      <c r="AG149" s="618"/>
      <c r="AH149" s="625"/>
      <c r="AI149" s="639"/>
      <c r="AJ149" s="618"/>
      <c r="AK149" s="625"/>
      <c r="AL149" s="639"/>
      <c r="AM149" s="618"/>
      <c r="AN149" s="625"/>
      <c r="AO149" s="988"/>
      <c r="AP149" s="41"/>
      <c r="AQ149" s="41"/>
      <c r="AR149" s="41"/>
      <c r="AS149" s="41"/>
      <c r="AT149" s="41"/>
      <c r="AU149" s="41"/>
      <c r="AV149" s="41"/>
      <c r="AW149" s="41"/>
      <c r="AX149" s="41"/>
      <c r="AY149" s="41"/>
      <c r="AZ149" s="41"/>
      <c r="BA149" s="41"/>
      <c r="BB149" s="41"/>
      <c r="BC149" s="41"/>
      <c r="BD149" s="41"/>
      <c r="BE149" s="41"/>
      <c r="BF149" s="41"/>
      <c r="BG149" s="41"/>
      <c r="BH149" s="41"/>
      <c r="BI149" s="41"/>
    </row>
    <row r="150" spans="1:61" ht="15.75" customHeight="1">
      <c r="A150" s="39" t="str">
        <f t="shared" si="1"/>
        <v>Véhicules usagésDivers</v>
      </c>
      <c r="B150" s="44" t="s">
        <v>136</v>
      </c>
      <c r="C150" s="618"/>
      <c r="D150" s="625"/>
      <c r="E150" s="639"/>
      <c r="F150" s="618"/>
      <c r="G150" s="625"/>
      <c r="H150" s="639"/>
      <c r="I150" s="618"/>
      <c r="J150" s="625"/>
      <c r="K150" s="639"/>
      <c r="L150" s="618"/>
      <c r="M150" s="625"/>
      <c r="N150" s="639"/>
      <c r="O150" s="618"/>
      <c r="P150" s="625"/>
      <c r="Q150" s="639"/>
      <c r="R150" s="618"/>
      <c r="S150" s="625"/>
      <c r="T150" s="639"/>
      <c r="U150" s="618"/>
      <c r="V150" s="625"/>
      <c r="W150" s="639"/>
      <c r="X150" s="618"/>
      <c r="Y150" s="625"/>
      <c r="Z150" s="639"/>
      <c r="AA150" s="618"/>
      <c r="AB150" s="625"/>
      <c r="AC150" s="639"/>
      <c r="AD150" s="618"/>
      <c r="AE150" s="625"/>
      <c r="AF150" s="639"/>
      <c r="AG150" s="618"/>
      <c r="AH150" s="625"/>
      <c r="AI150" s="639"/>
      <c r="AJ150" s="618"/>
      <c r="AK150" s="625"/>
      <c r="AL150" s="639"/>
      <c r="AM150" s="618"/>
      <c r="AN150" s="625"/>
      <c r="AO150" s="988"/>
      <c r="AP150" s="41"/>
      <c r="AQ150" s="41"/>
      <c r="AR150" s="41"/>
      <c r="AS150" s="41"/>
      <c r="AT150" s="41"/>
      <c r="AU150" s="41"/>
      <c r="AV150" s="41"/>
      <c r="AW150" s="41"/>
      <c r="AX150" s="41"/>
      <c r="AY150" s="41"/>
      <c r="AZ150" s="41"/>
      <c r="BA150" s="41"/>
      <c r="BB150" s="41"/>
      <c r="BC150" s="41"/>
      <c r="BD150" s="41"/>
      <c r="BE150" s="41"/>
      <c r="BF150" s="41"/>
      <c r="BG150" s="41"/>
      <c r="BH150" s="41"/>
      <c r="BI150" s="41"/>
    </row>
    <row r="151" spans="1:61" ht="15.75" customHeight="1">
      <c r="A151" s="39" t="str">
        <f t="shared" si="1"/>
        <v>Véhicules usagésFormation</v>
      </c>
      <c r="B151" s="44" t="s">
        <v>137</v>
      </c>
      <c r="C151" s="618"/>
      <c r="D151" s="625"/>
      <c r="E151" s="639"/>
      <c r="F151" s="618"/>
      <c r="G151" s="625"/>
      <c r="H151" s="639"/>
      <c r="I151" s="618"/>
      <c r="J151" s="625"/>
      <c r="K151" s="639"/>
      <c r="L151" s="618"/>
      <c r="M151" s="625"/>
      <c r="N151" s="639"/>
      <c r="O151" s="618"/>
      <c r="P151" s="625"/>
      <c r="Q151" s="639"/>
      <c r="R151" s="618"/>
      <c r="S151" s="625"/>
      <c r="T151" s="639"/>
      <c r="U151" s="618"/>
      <c r="V151" s="625"/>
      <c r="W151" s="639"/>
      <c r="X151" s="618"/>
      <c r="Y151" s="625"/>
      <c r="Z151" s="639"/>
      <c r="AA151" s="618"/>
      <c r="AB151" s="625"/>
      <c r="AC151" s="639"/>
      <c r="AD151" s="618"/>
      <c r="AE151" s="625"/>
      <c r="AF151" s="639"/>
      <c r="AG151" s="618"/>
      <c r="AH151" s="625"/>
      <c r="AI151" s="639"/>
      <c r="AJ151" s="618"/>
      <c r="AK151" s="625"/>
      <c r="AL151" s="639"/>
      <c r="AM151" s="618"/>
      <c r="AN151" s="625"/>
      <c r="AO151" s="988"/>
      <c r="AP151" s="41"/>
      <c r="AQ151" s="41"/>
      <c r="AR151" s="41"/>
      <c r="AS151" s="41"/>
      <c r="AT151" s="41"/>
      <c r="AU151" s="41"/>
      <c r="AV151" s="41"/>
      <c r="AW151" s="41"/>
      <c r="AX151" s="41"/>
      <c r="AY151" s="41"/>
      <c r="AZ151" s="41"/>
      <c r="BA151" s="41"/>
      <c r="BB151" s="41"/>
      <c r="BC151" s="41"/>
      <c r="BD151" s="41"/>
      <c r="BE151" s="41"/>
      <c r="BF151" s="41"/>
      <c r="BG151" s="41"/>
      <c r="BH151" s="41"/>
      <c r="BI151" s="41"/>
    </row>
    <row r="152" spans="1:61" ht="15.75" customHeight="1">
      <c r="A152" s="39" t="str">
        <f t="shared" si="1"/>
        <v>Véhicules usagésFrais bancaires</v>
      </c>
      <c r="B152" s="44" t="s">
        <v>138</v>
      </c>
      <c r="C152" s="618"/>
      <c r="D152" s="625"/>
      <c r="E152" s="639"/>
      <c r="F152" s="618"/>
      <c r="G152" s="625"/>
      <c r="H152" s="639"/>
      <c r="I152" s="618"/>
      <c r="J152" s="625"/>
      <c r="K152" s="639"/>
      <c r="L152" s="618"/>
      <c r="M152" s="625"/>
      <c r="N152" s="639"/>
      <c r="O152" s="618"/>
      <c r="P152" s="625"/>
      <c r="Q152" s="639"/>
      <c r="R152" s="618"/>
      <c r="S152" s="625"/>
      <c r="T152" s="639"/>
      <c r="U152" s="618"/>
      <c r="V152" s="625"/>
      <c r="W152" s="639"/>
      <c r="X152" s="618"/>
      <c r="Y152" s="625"/>
      <c r="Z152" s="639"/>
      <c r="AA152" s="618"/>
      <c r="AB152" s="625"/>
      <c r="AC152" s="639"/>
      <c r="AD152" s="618"/>
      <c r="AE152" s="625"/>
      <c r="AF152" s="639"/>
      <c r="AG152" s="618"/>
      <c r="AH152" s="625"/>
      <c r="AI152" s="639"/>
      <c r="AJ152" s="618"/>
      <c r="AK152" s="625"/>
      <c r="AL152" s="639"/>
      <c r="AM152" s="618"/>
      <c r="AN152" s="625"/>
      <c r="AO152" s="988"/>
      <c r="AP152" s="41"/>
      <c r="AQ152" s="41"/>
      <c r="AR152" s="41"/>
      <c r="AS152" s="41"/>
      <c r="AT152" s="41"/>
      <c r="AU152" s="41"/>
      <c r="AV152" s="41"/>
      <c r="AW152" s="41"/>
      <c r="AX152" s="41"/>
      <c r="AY152" s="41"/>
      <c r="AZ152" s="41"/>
      <c r="BA152" s="41"/>
      <c r="BB152" s="41"/>
      <c r="BC152" s="41"/>
      <c r="BD152" s="41"/>
      <c r="BE152" s="41"/>
      <c r="BF152" s="41"/>
      <c r="BG152" s="41"/>
      <c r="BH152" s="41"/>
      <c r="BI152" s="41"/>
    </row>
    <row r="153" spans="1:61" ht="15.75" customHeight="1">
      <c r="A153" s="39" t="str">
        <f t="shared" si="1"/>
        <v>Véhicules usagés[...]</v>
      </c>
      <c r="B153" s="44" t="s">
        <v>55</v>
      </c>
      <c r="C153" s="618"/>
      <c r="D153" s="625"/>
      <c r="E153" s="626"/>
      <c r="F153" s="618"/>
      <c r="G153" s="625"/>
      <c r="H153" s="626"/>
      <c r="I153" s="618"/>
      <c r="J153" s="625"/>
      <c r="K153" s="626"/>
      <c r="L153" s="618"/>
      <c r="M153" s="625"/>
      <c r="N153" s="626"/>
      <c r="O153" s="618"/>
      <c r="P153" s="625"/>
      <c r="Q153" s="626"/>
      <c r="R153" s="618"/>
      <c r="S153" s="625"/>
      <c r="T153" s="626"/>
      <c r="U153" s="618"/>
      <c r="V153" s="625"/>
      <c r="W153" s="626"/>
      <c r="X153" s="618"/>
      <c r="Y153" s="625"/>
      <c r="Z153" s="626"/>
      <c r="AA153" s="618"/>
      <c r="AB153" s="625"/>
      <c r="AC153" s="626"/>
      <c r="AD153" s="618"/>
      <c r="AE153" s="625"/>
      <c r="AF153" s="626"/>
      <c r="AG153" s="618"/>
      <c r="AH153" s="625"/>
      <c r="AI153" s="626"/>
      <c r="AJ153" s="618"/>
      <c r="AK153" s="625"/>
      <c r="AL153" s="626"/>
      <c r="AM153" s="618"/>
      <c r="AN153" s="625"/>
      <c r="AO153" s="626"/>
      <c r="AP153" s="41"/>
      <c r="AQ153" s="41"/>
      <c r="AR153" s="41"/>
      <c r="AS153" s="41"/>
      <c r="AT153" s="41"/>
      <c r="AU153" s="41"/>
      <c r="AV153" s="41"/>
      <c r="AW153" s="41"/>
      <c r="AX153" s="41"/>
      <c r="AY153" s="41"/>
      <c r="AZ153" s="41"/>
      <c r="BA153" s="41"/>
      <c r="BB153" s="41"/>
      <c r="BC153" s="41"/>
      <c r="BD153" s="41"/>
      <c r="BE153" s="41"/>
      <c r="BF153" s="41"/>
      <c r="BG153" s="41"/>
      <c r="BH153" s="41"/>
      <c r="BI153" s="41"/>
    </row>
    <row r="154" spans="1:61" ht="15.75" customHeight="1">
      <c r="A154" s="39" t="str">
        <f t="shared" si="1"/>
        <v>Véhicules usagés[...]</v>
      </c>
      <c r="B154" s="44" t="s">
        <v>55</v>
      </c>
      <c r="C154" s="618"/>
      <c r="D154" s="625"/>
      <c r="E154" s="626"/>
      <c r="F154" s="618"/>
      <c r="G154" s="625"/>
      <c r="H154" s="626"/>
      <c r="I154" s="618"/>
      <c r="J154" s="625"/>
      <c r="K154" s="626"/>
      <c r="L154" s="618"/>
      <c r="M154" s="625"/>
      <c r="N154" s="626"/>
      <c r="O154" s="618"/>
      <c r="P154" s="625"/>
      <c r="Q154" s="626"/>
      <c r="R154" s="618"/>
      <c r="S154" s="625"/>
      <c r="T154" s="626"/>
      <c r="U154" s="618"/>
      <c r="V154" s="625"/>
      <c r="W154" s="626"/>
      <c r="X154" s="618"/>
      <c r="Y154" s="625"/>
      <c r="Z154" s="626"/>
      <c r="AA154" s="618"/>
      <c r="AB154" s="625"/>
      <c r="AC154" s="626"/>
      <c r="AD154" s="618"/>
      <c r="AE154" s="625"/>
      <c r="AF154" s="626"/>
      <c r="AG154" s="618"/>
      <c r="AH154" s="625"/>
      <c r="AI154" s="626"/>
      <c r="AJ154" s="618"/>
      <c r="AK154" s="625"/>
      <c r="AL154" s="626"/>
      <c r="AM154" s="618"/>
      <c r="AN154" s="625"/>
      <c r="AO154" s="626"/>
      <c r="AP154" s="41"/>
      <c r="AQ154" s="41"/>
      <c r="AR154" s="41"/>
      <c r="AS154" s="41"/>
      <c r="AT154" s="41"/>
      <c r="AU154" s="41"/>
      <c r="AV154" s="41"/>
      <c r="AW154" s="41"/>
      <c r="AX154" s="41"/>
      <c r="AY154" s="41"/>
      <c r="AZ154" s="41"/>
      <c r="BA154" s="41"/>
      <c r="BB154" s="41"/>
      <c r="BC154" s="41"/>
      <c r="BD154" s="41"/>
      <c r="BE154" s="41"/>
      <c r="BF154" s="41"/>
      <c r="BG154" s="41"/>
      <c r="BH154" s="41"/>
      <c r="BI154" s="41"/>
    </row>
    <row r="155" spans="1:61" ht="15.75" customHeight="1">
      <c r="A155" s="39" t="str">
        <f t="shared" si="1"/>
        <v>Véhicules usagés[...]</v>
      </c>
      <c r="B155" s="44" t="s">
        <v>55</v>
      </c>
      <c r="C155" s="644"/>
      <c r="D155" s="645"/>
      <c r="E155" s="626"/>
      <c r="F155" s="644"/>
      <c r="G155" s="645"/>
      <c r="H155" s="626"/>
      <c r="I155" s="644"/>
      <c r="J155" s="645"/>
      <c r="K155" s="626"/>
      <c r="L155" s="644"/>
      <c r="M155" s="645"/>
      <c r="N155" s="626"/>
      <c r="O155" s="644"/>
      <c r="P155" s="645"/>
      <c r="Q155" s="626"/>
      <c r="R155" s="644"/>
      <c r="S155" s="645"/>
      <c r="T155" s="626"/>
      <c r="U155" s="644"/>
      <c r="V155" s="645"/>
      <c r="W155" s="626"/>
      <c r="X155" s="644"/>
      <c r="Y155" s="645"/>
      <c r="Z155" s="626"/>
      <c r="AA155" s="644"/>
      <c r="AB155" s="645"/>
      <c r="AC155" s="626"/>
      <c r="AD155" s="644"/>
      <c r="AE155" s="645"/>
      <c r="AF155" s="626"/>
      <c r="AG155" s="644"/>
      <c r="AH155" s="645"/>
      <c r="AI155" s="626"/>
      <c r="AJ155" s="644"/>
      <c r="AK155" s="645"/>
      <c r="AL155" s="626"/>
      <c r="AM155" s="644"/>
      <c r="AN155" s="645"/>
      <c r="AO155" s="626"/>
      <c r="AP155" s="41"/>
      <c r="AQ155" s="41"/>
      <c r="AR155" s="41"/>
      <c r="AS155" s="41"/>
      <c r="AT155" s="41"/>
      <c r="AU155" s="41"/>
      <c r="AV155" s="41"/>
      <c r="AW155" s="41"/>
      <c r="AX155" s="41"/>
      <c r="AY155" s="41"/>
      <c r="AZ155" s="41"/>
      <c r="BA155" s="41"/>
      <c r="BB155" s="41"/>
      <c r="BC155" s="41"/>
      <c r="BD155" s="41"/>
      <c r="BE155" s="41"/>
      <c r="BF155" s="41"/>
      <c r="BG155" s="41"/>
      <c r="BH155" s="41"/>
      <c r="BI155" s="41"/>
    </row>
    <row r="156" spans="1:61" ht="15.75" customHeight="1">
      <c r="A156" s="39" t="str">
        <f t="shared" si="1"/>
        <v>Véhicules usagésTOTAL SEMI-FIXES</v>
      </c>
      <c r="B156" s="53" t="s">
        <v>139</v>
      </c>
      <c r="C156" s="903"/>
      <c r="D156" s="904"/>
      <c r="E156" s="905"/>
      <c r="F156" s="903"/>
      <c r="G156" s="904"/>
      <c r="H156" s="905"/>
      <c r="I156" s="903"/>
      <c r="J156" s="904"/>
      <c r="K156" s="905"/>
      <c r="L156" s="903"/>
      <c r="M156" s="904"/>
      <c r="N156" s="905"/>
      <c r="O156" s="903"/>
      <c r="P156" s="904"/>
      <c r="Q156" s="905"/>
      <c r="R156" s="903"/>
      <c r="S156" s="904"/>
      <c r="T156" s="905"/>
      <c r="U156" s="903"/>
      <c r="V156" s="904"/>
      <c r="W156" s="990"/>
      <c r="X156" s="903"/>
      <c r="Y156" s="904"/>
      <c r="Z156" s="990"/>
      <c r="AA156" s="903"/>
      <c r="AB156" s="904"/>
      <c r="AC156" s="990"/>
      <c r="AD156" s="903"/>
      <c r="AE156" s="904"/>
      <c r="AF156" s="990"/>
      <c r="AG156" s="903"/>
      <c r="AH156" s="904"/>
      <c r="AI156" s="905"/>
      <c r="AJ156" s="903"/>
      <c r="AK156" s="904"/>
      <c r="AL156" s="905"/>
      <c r="AM156" s="903"/>
      <c r="AN156" s="904"/>
      <c r="AO156" s="905"/>
      <c r="AP156" s="41"/>
      <c r="AQ156" s="41"/>
      <c r="AR156" s="41"/>
      <c r="AS156" s="41"/>
      <c r="AT156" s="41"/>
      <c r="AU156" s="41"/>
      <c r="AV156" s="41"/>
      <c r="AW156" s="41"/>
      <c r="AX156" s="41"/>
      <c r="AY156" s="41"/>
      <c r="AZ156" s="41"/>
      <c r="BA156" s="41"/>
      <c r="BB156" s="41"/>
      <c r="BC156" s="41"/>
      <c r="BD156" s="41"/>
      <c r="BE156" s="41"/>
      <c r="BF156" s="41"/>
      <c r="BG156" s="41"/>
      <c r="BH156" s="41"/>
      <c r="BI156" s="41"/>
    </row>
    <row r="157" spans="1:61" ht="15.75" customHeight="1">
      <c r="A157" s="39" t="str">
        <f t="shared" si="1"/>
        <v>Véhicules usagés</v>
      </c>
      <c r="B157" s="43"/>
      <c r="C157" s="644"/>
      <c r="D157" s="645"/>
      <c r="E157" s="642"/>
      <c r="F157" s="644"/>
      <c r="G157" s="645"/>
      <c r="H157" s="642"/>
      <c r="I157" s="644"/>
      <c r="J157" s="645"/>
      <c r="K157" s="642"/>
      <c r="L157" s="644"/>
      <c r="M157" s="645"/>
      <c r="N157" s="642"/>
      <c r="O157" s="644"/>
      <c r="P157" s="645"/>
      <c r="Q157" s="642"/>
      <c r="R157" s="644"/>
      <c r="S157" s="645"/>
      <c r="T157" s="642"/>
      <c r="U157" s="644"/>
      <c r="V157" s="645"/>
      <c r="W157" s="642"/>
      <c r="X157" s="644"/>
      <c r="Y157" s="645"/>
      <c r="Z157" s="642"/>
      <c r="AA157" s="644"/>
      <c r="AB157" s="645"/>
      <c r="AC157" s="642"/>
      <c r="AD157" s="644"/>
      <c r="AE157" s="645"/>
      <c r="AF157" s="642"/>
      <c r="AG157" s="644"/>
      <c r="AH157" s="645"/>
      <c r="AI157" s="642"/>
      <c r="AJ157" s="644"/>
      <c r="AK157" s="645"/>
      <c r="AL157" s="642"/>
      <c r="AM157" s="644"/>
      <c r="AN157" s="645"/>
      <c r="AO157" s="642"/>
      <c r="AP157" s="41"/>
      <c r="AQ157" s="41"/>
      <c r="AR157" s="41"/>
      <c r="AS157" s="41"/>
      <c r="AT157" s="41"/>
      <c r="AU157" s="41"/>
      <c r="AV157" s="41"/>
      <c r="AW157" s="41"/>
      <c r="AX157" s="41"/>
      <c r="AY157" s="41"/>
      <c r="AZ157" s="41"/>
      <c r="BA157" s="41"/>
      <c r="BB157" s="41"/>
      <c r="BC157" s="41"/>
      <c r="BD157" s="41"/>
      <c r="BE157" s="41"/>
      <c r="BF157" s="41"/>
      <c r="BG157" s="41"/>
      <c r="BH157" s="41"/>
      <c r="BI157" s="41"/>
    </row>
    <row r="158" spans="1:61" ht="15.75" customHeight="1">
      <c r="A158" s="39" t="str">
        <f t="shared" si="1"/>
        <v>Véhicules usagésTOTAL DES DÉPENSES</v>
      </c>
      <c r="B158" s="53" t="s">
        <v>140</v>
      </c>
      <c r="C158" s="903"/>
      <c r="D158" s="904"/>
      <c r="E158" s="913"/>
      <c r="F158" s="903"/>
      <c r="G158" s="904"/>
      <c r="H158" s="913"/>
      <c r="I158" s="903"/>
      <c r="J158" s="904"/>
      <c r="K158" s="913"/>
      <c r="L158" s="903"/>
      <c r="M158" s="904"/>
      <c r="N158" s="913"/>
      <c r="O158" s="903"/>
      <c r="P158" s="904"/>
      <c r="Q158" s="913"/>
      <c r="R158" s="903"/>
      <c r="S158" s="904"/>
      <c r="T158" s="913"/>
      <c r="U158" s="903"/>
      <c r="V158" s="904"/>
      <c r="W158" s="993"/>
      <c r="X158" s="903"/>
      <c r="Y158" s="904"/>
      <c r="Z158" s="993"/>
      <c r="AA158" s="903"/>
      <c r="AB158" s="904"/>
      <c r="AC158" s="993"/>
      <c r="AD158" s="903"/>
      <c r="AE158" s="904"/>
      <c r="AF158" s="993"/>
      <c r="AG158" s="903"/>
      <c r="AH158" s="904"/>
      <c r="AI158" s="913"/>
      <c r="AJ158" s="903"/>
      <c r="AK158" s="904"/>
      <c r="AL158" s="913"/>
      <c r="AM158" s="903"/>
      <c r="AN158" s="904"/>
      <c r="AO158" s="913"/>
      <c r="AP158" s="41"/>
      <c r="AQ158" s="41"/>
      <c r="AR158" s="41"/>
      <c r="AS158" s="41"/>
      <c r="AT158" s="41"/>
      <c r="AU158" s="41"/>
      <c r="AV158" s="41"/>
      <c r="AW158" s="41"/>
      <c r="AX158" s="41"/>
      <c r="AY158" s="41"/>
      <c r="AZ158" s="41"/>
      <c r="BA158" s="41"/>
      <c r="BB158" s="41"/>
      <c r="BC158" s="41"/>
      <c r="BD158" s="41"/>
      <c r="BE158" s="41"/>
      <c r="BF158" s="41"/>
      <c r="BG158" s="41"/>
      <c r="BH158" s="41"/>
      <c r="BI158" s="41"/>
    </row>
    <row r="159" spans="1:61" ht="15.75" customHeight="1">
      <c r="A159" s="39" t="str">
        <f t="shared" si="1"/>
        <v>Véhicules usagésProgramme used 1</v>
      </c>
      <c r="B159" s="44" t="s">
        <v>154</v>
      </c>
      <c r="C159" s="659"/>
      <c r="D159" s="669"/>
      <c r="E159" s="639"/>
      <c r="F159" s="659"/>
      <c r="G159" s="669"/>
      <c r="H159" s="639"/>
      <c r="I159" s="659"/>
      <c r="J159" s="669"/>
      <c r="K159" s="639"/>
      <c r="L159" s="659"/>
      <c r="M159" s="669"/>
      <c r="N159" s="639"/>
      <c r="O159" s="659"/>
      <c r="P159" s="669"/>
      <c r="Q159" s="639"/>
      <c r="R159" s="659"/>
      <c r="S159" s="669"/>
      <c r="T159" s="639"/>
      <c r="U159" s="659"/>
      <c r="V159" s="669"/>
      <c r="W159" s="639"/>
      <c r="X159" s="659"/>
      <c r="Y159" s="669"/>
      <c r="Z159" s="639"/>
      <c r="AA159" s="659"/>
      <c r="AB159" s="669"/>
      <c r="AC159" s="639"/>
      <c r="AD159" s="659"/>
      <c r="AE159" s="669"/>
      <c r="AF159" s="639"/>
      <c r="AG159" s="659"/>
      <c r="AH159" s="669"/>
      <c r="AI159" s="639"/>
      <c r="AJ159" s="659"/>
      <c r="AK159" s="669"/>
      <c r="AL159" s="639"/>
      <c r="AM159" s="659"/>
      <c r="AN159" s="669"/>
      <c r="AO159" s="639"/>
      <c r="AP159" s="41"/>
      <c r="AQ159" s="41"/>
      <c r="AR159" s="41"/>
      <c r="AS159" s="41"/>
      <c r="AT159" s="41"/>
      <c r="AU159" s="41"/>
      <c r="AV159" s="41"/>
      <c r="AW159" s="41"/>
      <c r="AX159" s="41"/>
      <c r="AY159" s="41"/>
      <c r="AZ159" s="41"/>
      <c r="BA159" s="41"/>
      <c r="BB159" s="41"/>
      <c r="BC159" s="41"/>
      <c r="BD159" s="41"/>
      <c r="BE159" s="41"/>
      <c r="BF159" s="41"/>
      <c r="BG159" s="41"/>
      <c r="BH159" s="41"/>
      <c r="BI159" s="41"/>
    </row>
    <row r="160" spans="1:61" ht="15.75" customHeight="1">
      <c r="A160" s="39" t="str">
        <f t="shared" si="1"/>
        <v>Véhicules usagésProgramme used 2</v>
      </c>
      <c r="B160" s="44" t="s">
        <v>155</v>
      </c>
      <c r="C160" s="659"/>
      <c r="D160" s="669"/>
      <c r="E160" s="639"/>
      <c r="F160" s="659"/>
      <c r="G160" s="669"/>
      <c r="H160" s="639"/>
      <c r="I160" s="659"/>
      <c r="J160" s="669"/>
      <c r="K160" s="639"/>
      <c r="L160" s="659"/>
      <c r="M160" s="669"/>
      <c r="N160" s="639"/>
      <c r="O160" s="659"/>
      <c r="P160" s="669"/>
      <c r="Q160" s="639"/>
      <c r="R160" s="659"/>
      <c r="S160" s="669"/>
      <c r="T160" s="639"/>
      <c r="U160" s="659"/>
      <c r="V160" s="669"/>
      <c r="W160" s="639"/>
      <c r="X160" s="659"/>
      <c r="Y160" s="669"/>
      <c r="Z160" s="639"/>
      <c r="AA160" s="659"/>
      <c r="AB160" s="669"/>
      <c r="AC160" s="639"/>
      <c r="AD160" s="659"/>
      <c r="AE160" s="669"/>
      <c r="AF160" s="639"/>
      <c r="AG160" s="659"/>
      <c r="AH160" s="669"/>
      <c r="AI160" s="639"/>
      <c r="AJ160" s="659"/>
      <c r="AK160" s="669"/>
      <c r="AL160" s="639"/>
      <c r="AM160" s="659"/>
      <c r="AN160" s="669"/>
      <c r="AO160" s="639"/>
      <c r="AP160" s="41"/>
      <c r="AQ160" s="41"/>
      <c r="AR160" s="41"/>
      <c r="AS160" s="41"/>
      <c r="AT160" s="41"/>
      <c r="AU160" s="41"/>
      <c r="AV160" s="41"/>
      <c r="AW160" s="41"/>
      <c r="AX160" s="41"/>
      <c r="AY160" s="41"/>
      <c r="AZ160" s="41"/>
      <c r="BA160" s="41"/>
      <c r="BB160" s="41"/>
      <c r="BC160" s="41"/>
      <c r="BD160" s="41"/>
      <c r="BE160" s="41"/>
      <c r="BF160" s="41"/>
      <c r="BG160" s="41"/>
      <c r="BH160" s="41"/>
      <c r="BI160" s="41"/>
    </row>
    <row r="161" spans="1:61" ht="15.75" customHeight="1">
      <c r="A161" s="39" t="str">
        <f t="shared" si="1"/>
        <v>Véhicules usagésProgramme used 3</v>
      </c>
      <c r="B161" s="44" t="s">
        <v>156</v>
      </c>
      <c r="C161" s="618"/>
      <c r="D161" s="625"/>
      <c r="E161" s="639"/>
      <c r="F161" s="618"/>
      <c r="G161" s="625"/>
      <c r="H161" s="639"/>
      <c r="I161" s="618"/>
      <c r="J161" s="625"/>
      <c r="K161" s="639"/>
      <c r="L161" s="618"/>
      <c r="M161" s="625"/>
      <c r="N161" s="639"/>
      <c r="O161" s="618"/>
      <c r="P161" s="625"/>
      <c r="Q161" s="639"/>
      <c r="R161" s="618"/>
      <c r="S161" s="625"/>
      <c r="T161" s="639"/>
      <c r="U161" s="618"/>
      <c r="V161" s="625"/>
      <c r="W161" s="639"/>
      <c r="X161" s="618"/>
      <c r="Y161" s="625"/>
      <c r="Z161" s="639"/>
      <c r="AA161" s="618"/>
      <c r="AB161" s="625"/>
      <c r="AC161" s="639"/>
      <c r="AD161" s="618"/>
      <c r="AE161" s="625"/>
      <c r="AF161" s="639"/>
      <c r="AG161" s="618"/>
      <c r="AH161" s="625"/>
      <c r="AI161" s="639"/>
      <c r="AJ161" s="618"/>
      <c r="AK161" s="625"/>
      <c r="AL161" s="639"/>
      <c r="AM161" s="618"/>
      <c r="AN161" s="625"/>
      <c r="AO161" s="639"/>
      <c r="AP161" s="41"/>
      <c r="AQ161" s="41"/>
      <c r="AR161" s="41"/>
      <c r="AS161" s="41"/>
      <c r="AT161" s="41"/>
      <c r="AU161" s="41"/>
      <c r="AV161" s="41"/>
      <c r="AW161" s="41"/>
      <c r="AX161" s="41"/>
      <c r="AY161" s="41"/>
      <c r="AZ161" s="41"/>
      <c r="BA161" s="41"/>
      <c r="BB161" s="41"/>
      <c r="BC161" s="41"/>
      <c r="BD161" s="41"/>
      <c r="BE161" s="41"/>
      <c r="BF161" s="41"/>
      <c r="BG161" s="41"/>
      <c r="BH161" s="41"/>
      <c r="BI161" s="41"/>
    </row>
    <row r="162" spans="1:61" ht="15.75" customHeight="1">
      <c r="A162" s="39" t="str">
        <f t="shared" si="1"/>
        <v>Véhicules usagés</v>
      </c>
      <c r="B162" s="44"/>
      <c r="C162" s="618"/>
      <c r="D162" s="625"/>
      <c r="E162" s="639"/>
      <c r="F162" s="618"/>
      <c r="G162" s="625"/>
      <c r="H162" s="639"/>
      <c r="I162" s="618"/>
      <c r="J162" s="625"/>
      <c r="K162" s="639"/>
      <c r="L162" s="618"/>
      <c r="M162" s="625"/>
      <c r="N162" s="639"/>
      <c r="O162" s="618"/>
      <c r="P162" s="625"/>
      <c r="Q162" s="639"/>
      <c r="R162" s="618"/>
      <c r="S162" s="625"/>
      <c r="T162" s="639"/>
      <c r="U162" s="618"/>
      <c r="V162" s="625"/>
      <c r="W162" s="639"/>
      <c r="X162" s="618"/>
      <c r="Y162" s="625"/>
      <c r="Z162" s="639"/>
      <c r="AA162" s="618"/>
      <c r="AB162" s="625"/>
      <c r="AC162" s="639"/>
      <c r="AD162" s="618"/>
      <c r="AE162" s="625"/>
      <c r="AF162" s="639"/>
      <c r="AG162" s="618"/>
      <c r="AH162" s="625"/>
      <c r="AI162" s="639"/>
      <c r="AJ162" s="618"/>
      <c r="AK162" s="625"/>
      <c r="AL162" s="639"/>
      <c r="AM162" s="618"/>
      <c r="AN162" s="625"/>
      <c r="AO162" s="639"/>
      <c r="AP162" s="41"/>
      <c r="AQ162" s="41"/>
      <c r="AR162" s="41"/>
      <c r="AS162" s="41"/>
      <c r="AT162" s="41"/>
      <c r="AU162" s="41"/>
      <c r="AV162" s="41"/>
      <c r="AW162" s="41"/>
      <c r="AX162" s="41"/>
      <c r="AY162" s="41"/>
      <c r="AZ162" s="41"/>
      <c r="BA162" s="41"/>
      <c r="BB162" s="41"/>
      <c r="BC162" s="41"/>
      <c r="BD162" s="41"/>
      <c r="BE162" s="41"/>
      <c r="BF162" s="41"/>
      <c r="BG162" s="41"/>
      <c r="BH162" s="41"/>
      <c r="BI162" s="41"/>
    </row>
    <row r="163" spans="1:61" ht="15.75" customHeight="1">
      <c r="A163" s="39" t="str">
        <f t="shared" si="1"/>
        <v>Véhicules usagés[...]</v>
      </c>
      <c r="B163" s="44" t="s">
        <v>55</v>
      </c>
      <c r="C163" s="618"/>
      <c r="D163" s="625"/>
      <c r="E163" s="639"/>
      <c r="F163" s="618"/>
      <c r="G163" s="625"/>
      <c r="H163" s="639"/>
      <c r="I163" s="618"/>
      <c r="J163" s="625"/>
      <c r="K163" s="639"/>
      <c r="L163" s="618"/>
      <c r="M163" s="625"/>
      <c r="N163" s="639"/>
      <c r="O163" s="618"/>
      <c r="P163" s="625"/>
      <c r="Q163" s="639"/>
      <c r="R163" s="618"/>
      <c r="S163" s="625"/>
      <c r="T163" s="639"/>
      <c r="U163" s="618"/>
      <c r="V163" s="625"/>
      <c r="W163" s="639"/>
      <c r="X163" s="618"/>
      <c r="Y163" s="625"/>
      <c r="Z163" s="639"/>
      <c r="AA163" s="618"/>
      <c r="AB163" s="625"/>
      <c r="AC163" s="639"/>
      <c r="AD163" s="618"/>
      <c r="AE163" s="625"/>
      <c r="AF163" s="639"/>
      <c r="AG163" s="618"/>
      <c r="AH163" s="625"/>
      <c r="AI163" s="639"/>
      <c r="AJ163" s="618"/>
      <c r="AK163" s="625"/>
      <c r="AL163" s="639"/>
      <c r="AM163" s="618"/>
      <c r="AN163" s="625"/>
      <c r="AO163" s="639"/>
      <c r="AP163" s="41"/>
      <c r="AQ163" s="41"/>
      <c r="AR163" s="41"/>
      <c r="AS163" s="41"/>
      <c r="AT163" s="41"/>
      <c r="AU163" s="41"/>
      <c r="AV163" s="41"/>
      <c r="AW163" s="41"/>
      <c r="AX163" s="41"/>
      <c r="AY163" s="41"/>
      <c r="AZ163" s="41"/>
      <c r="BA163" s="41"/>
      <c r="BB163" s="41"/>
      <c r="BC163" s="41"/>
      <c r="BD163" s="41"/>
      <c r="BE163" s="41"/>
      <c r="BF163" s="41"/>
      <c r="BG163" s="41"/>
      <c r="BH163" s="41"/>
      <c r="BI163" s="41"/>
    </row>
    <row r="164" spans="1:61" ht="15.75" customHeight="1">
      <c r="A164" s="39" t="str">
        <f t="shared" si="1"/>
        <v>Véhicules usagés[...]</v>
      </c>
      <c r="B164" s="44" t="s">
        <v>55</v>
      </c>
      <c r="C164" s="618"/>
      <c r="D164" s="625"/>
      <c r="E164" s="639"/>
      <c r="F164" s="618"/>
      <c r="G164" s="625"/>
      <c r="H164" s="639"/>
      <c r="I164" s="618"/>
      <c r="J164" s="625"/>
      <c r="K164" s="639"/>
      <c r="L164" s="618"/>
      <c r="M164" s="625"/>
      <c r="N164" s="639"/>
      <c r="O164" s="618"/>
      <c r="P164" s="625"/>
      <c r="Q164" s="639"/>
      <c r="R164" s="618"/>
      <c r="S164" s="625"/>
      <c r="T164" s="639"/>
      <c r="U164" s="618"/>
      <c r="V164" s="625"/>
      <c r="W164" s="639"/>
      <c r="X164" s="618"/>
      <c r="Y164" s="625"/>
      <c r="Z164" s="639"/>
      <c r="AA164" s="618"/>
      <c r="AB164" s="625"/>
      <c r="AC164" s="639"/>
      <c r="AD164" s="618"/>
      <c r="AE164" s="625"/>
      <c r="AF164" s="639"/>
      <c r="AG164" s="618"/>
      <c r="AH164" s="625"/>
      <c r="AI164" s="639"/>
      <c r="AJ164" s="618"/>
      <c r="AK164" s="625"/>
      <c r="AL164" s="639"/>
      <c r="AM164" s="618"/>
      <c r="AN164" s="625"/>
      <c r="AO164" s="639"/>
      <c r="AP164" s="41"/>
      <c r="AQ164" s="41"/>
      <c r="AR164" s="41"/>
      <c r="AS164" s="41"/>
      <c r="AT164" s="41"/>
      <c r="AU164" s="41"/>
      <c r="AV164" s="41"/>
      <c r="AW164" s="41"/>
      <c r="AX164" s="41"/>
      <c r="AY164" s="41"/>
      <c r="AZ164" s="41"/>
      <c r="BA164" s="41"/>
      <c r="BB164" s="41"/>
      <c r="BC164" s="41"/>
      <c r="BD164" s="41"/>
      <c r="BE164" s="41"/>
      <c r="BF164" s="41"/>
      <c r="BG164" s="41"/>
      <c r="BH164" s="41"/>
      <c r="BI164" s="41"/>
    </row>
    <row r="165" spans="1:61" ht="15.75" customHeight="1">
      <c r="A165" s="39" t="str">
        <f t="shared" si="1"/>
        <v>Véhicules usagésFrais administration</v>
      </c>
      <c r="B165" s="43" t="s">
        <v>145</v>
      </c>
      <c r="C165" s="618"/>
      <c r="D165" s="625"/>
      <c r="E165" s="639"/>
      <c r="F165" s="618"/>
      <c r="G165" s="625"/>
      <c r="H165" s="639"/>
      <c r="I165" s="618"/>
      <c r="J165" s="625"/>
      <c r="K165" s="639"/>
      <c r="L165" s="618"/>
      <c r="M165" s="625"/>
      <c r="N165" s="639"/>
      <c r="O165" s="618"/>
      <c r="P165" s="625"/>
      <c r="Q165" s="639"/>
      <c r="R165" s="618"/>
      <c r="S165" s="625"/>
      <c r="T165" s="639"/>
      <c r="U165" s="618"/>
      <c r="V165" s="625"/>
      <c r="W165" s="639"/>
      <c r="X165" s="618"/>
      <c r="Y165" s="625"/>
      <c r="Z165" s="639"/>
      <c r="AA165" s="618"/>
      <c r="AB165" s="625"/>
      <c r="AC165" s="639"/>
      <c r="AD165" s="618"/>
      <c r="AE165" s="625"/>
      <c r="AF165" s="639"/>
      <c r="AG165" s="618"/>
      <c r="AH165" s="625"/>
      <c r="AI165" s="639"/>
      <c r="AJ165" s="618"/>
      <c r="AK165" s="625"/>
      <c r="AL165" s="639"/>
      <c r="AM165" s="618"/>
      <c r="AN165" s="625"/>
      <c r="AO165" s="639"/>
      <c r="AP165" s="41"/>
      <c r="AQ165" s="41"/>
      <c r="AR165" s="41"/>
      <c r="AS165" s="41"/>
      <c r="AT165" s="41"/>
      <c r="AU165" s="41"/>
      <c r="AV165" s="41"/>
      <c r="AW165" s="41"/>
      <c r="AX165" s="41"/>
      <c r="AY165" s="41"/>
      <c r="AZ165" s="41"/>
      <c r="BA165" s="41"/>
      <c r="BB165" s="41"/>
      <c r="BC165" s="41"/>
      <c r="BD165" s="41"/>
      <c r="BE165" s="41"/>
      <c r="BF165" s="41"/>
      <c r="BG165" s="41"/>
      <c r="BH165" s="41"/>
      <c r="BI165" s="41"/>
    </row>
    <row r="166" spans="1:61" ht="15.75" customHeight="1">
      <c r="A166" s="39" t="str">
        <f t="shared" si="1"/>
        <v>Véhicules usagésAUTRES REVENUS</v>
      </c>
      <c r="B166" s="53" t="s">
        <v>146</v>
      </c>
      <c r="C166" s="924"/>
      <c r="D166" s="925"/>
      <c r="E166" s="913"/>
      <c r="F166" s="924"/>
      <c r="G166" s="925"/>
      <c r="H166" s="913"/>
      <c r="I166" s="924"/>
      <c r="J166" s="925"/>
      <c r="K166" s="913"/>
      <c r="L166" s="924"/>
      <c r="M166" s="925"/>
      <c r="N166" s="913"/>
      <c r="O166" s="924"/>
      <c r="P166" s="925"/>
      <c r="Q166" s="913"/>
      <c r="R166" s="924"/>
      <c r="S166" s="925"/>
      <c r="T166" s="913"/>
      <c r="U166" s="924"/>
      <c r="V166" s="925"/>
      <c r="W166" s="993"/>
      <c r="X166" s="924"/>
      <c r="Y166" s="925"/>
      <c r="Z166" s="993"/>
      <c r="AA166" s="924"/>
      <c r="AB166" s="925"/>
      <c r="AC166" s="993"/>
      <c r="AD166" s="924"/>
      <c r="AE166" s="925"/>
      <c r="AF166" s="993"/>
      <c r="AG166" s="924"/>
      <c r="AH166" s="925"/>
      <c r="AI166" s="913"/>
      <c r="AJ166" s="924"/>
      <c r="AK166" s="925"/>
      <c r="AL166" s="913"/>
      <c r="AM166" s="924"/>
      <c r="AN166" s="925"/>
      <c r="AO166" s="913"/>
      <c r="AP166" s="41"/>
      <c r="AQ166" s="41"/>
      <c r="AR166" s="41"/>
      <c r="AS166" s="41"/>
      <c r="AT166" s="41"/>
      <c r="AU166" s="41"/>
      <c r="AV166" s="41"/>
      <c r="AW166" s="41"/>
      <c r="AX166" s="41"/>
      <c r="AY166" s="41"/>
      <c r="AZ166" s="41"/>
      <c r="BA166" s="41"/>
      <c r="BB166" s="41"/>
      <c r="BC166" s="41"/>
      <c r="BD166" s="41"/>
      <c r="BE166" s="41"/>
      <c r="BF166" s="41"/>
      <c r="BG166" s="41"/>
      <c r="BH166" s="41"/>
      <c r="BI166" s="41"/>
    </row>
    <row r="167" spans="1:61" ht="15.75" customHeight="1">
      <c r="A167" s="39" t="str">
        <f t="shared" si="1"/>
        <v>Véhicules usagés</v>
      </c>
      <c r="B167" s="44"/>
      <c r="C167" s="618"/>
      <c r="D167" s="625"/>
      <c r="E167" s="626"/>
      <c r="F167" s="618"/>
      <c r="G167" s="625"/>
      <c r="H167" s="626"/>
      <c r="I167" s="618"/>
      <c r="J167" s="625"/>
      <c r="K167" s="626"/>
      <c r="L167" s="618"/>
      <c r="M167" s="625"/>
      <c r="N167" s="626"/>
      <c r="O167" s="618"/>
      <c r="P167" s="625"/>
      <c r="Q167" s="626"/>
      <c r="R167" s="618"/>
      <c r="S167" s="625"/>
      <c r="T167" s="626"/>
      <c r="U167" s="618"/>
      <c r="V167" s="625"/>
      <c r="W167" s="626"/>
      <c r="X167" s="618"/>
      <c r="Y167" s="625"/>
      <c r="Z167" s="626"/>
      <c r="AA167" s="618"/>
      <c r="AB167" s="625"/>
      <c r="AC167" s="626"/>
      <c r="AD167" s="618"/>
      <c r="AE167" s="625"/>
      <c r="AF167" s="626"/>
      <c r="AG167" s="618"/>
      <c r="AH167" s="625"/>
      <c r="AI167" s="626"/>
      <c r="AJ167" s="618"/>
      <c r="AK167" s="625"/>
      <c r="AL167" s="626"/>
      <c r="AM167" s="618"/>
      <c r="AN167" s="625"/>
      <c r="AO167" s="626"/>
      <c r="AP167" s="41"/>
      <c r="AQ167" s="41"/>
      <c r="AR167" s="41"/>
      <c r="AS167" s="41"/>
      <c r="AT167" s="41"/>
      <c r="AU167" s="41"/>
      <c r="AV167" s="41"/>
      <c r="AW167" s="41"/>
      <c r="AX167" s="41"/>
      <c r="AY167" s="41"/>
      <c r="AZ167" s="41"/>
      <c r="BA167" s="41"/>
      <c r="BB167" s="41"/>
      <c r="BC167" s="41"/>
      <c r="BD167" s="41"/>
      <c r="BE167" s="41"/>
      <c r="BF167" s="41"/>
      <c r="BG167" s="41"/>
      <c r="BH167" s="41"/>
      <c r="BI167" s="41"/>
    </row>
    <row r="168" spans="1:61" ht="15.75" customHeight="1" thickBot="1">
      <c r="A168" s="39" t="str">
        <f t="shared" si="1"/>
        <v>Véhicules usagésPROFIT DÉPARTEMENTAL</v>
      </c>
      <c r="B168" s="57" t="s">
        <v>147</v>
      </c>
      <c r="C168" s="916"/>
      <c r="D168" s="927"/>
      <c r="E168" s="919"/>
      <c r="F168" s="916"/>
      <c r="G168" s="927"/>
      <c r="H168" s="919"/>
      <c r="I168" s="916"/>
      <c r="J168" s="927"/>
      <c r="K168" s="919"/>
      <c r="L168" s="916"/>
      <c r="M168" s="927"/>
      <c r="N168" s="919"/>
      <c r="O168" s="916"/>
      <c r="P168" s="927"/>
      <c r="Q168" s="919"/>
      <c r="R168" s="916"/>
      <c r="S168" s="927"/>
      <c r="T168" s="919"/>
      <c r="U168" s="916"/>
      <c r="V168" s="927"/>
      <c r="W168" s="996"/>
      <c r="X168" s="916"/>
      <c r="Y168" s="927"/>
      <c r="Z168" s="996"/>
      <c r="AA168" s="916"/>
      <c r="AB168" s="927"/>
      <c r="AC168" s="996"/>
      <c r="AD168" s="916"/>
      <c r="AE168" s="927"/>
      <c r="AF168" s="996"/>
      <c r="AG168" s="916"/>
      <c r="AH168" s="927"/>
      <c r="AI168" s="919"/>
      <c r="AJ168" s="916"/>
      <c r="AK168" s="927"/>
      <c r="AL168" s="919"/>
      <c r="AM168" s="916"/>
      <c r="AN168" s="927"/>
      <c r="AO168" s="919"/>
      <c r="AP168" s="41"/>
      <c r="AQ168" s="41"/>
      <c r="AR168" s="41"/>
      <c r="AS168" s="41"/>
      <c r="AT168" s="41"/>
      <c r="AU168" s="41"/>
      <c r="AV168" s="41"/>
      <c r="AW168" s="41"/>
      <c r="AX168" s="41"/>
      <c r="AY168" s="41"/>
      <c r="AZ168" s="41"/>
      <c r="BA168" s="41"/>
      <c r="BB168" s="41"/>
      <c r="BC168" s="41"/>
      <c r="BD168" s="41"/>
      <c r="BE168" s="41"/>
      <c r="BF168" s="41"/>
      <c r="BG168" s="41"/>
      <c r="BH168" s="41"/>
      <c r="BI168" s="41"/>
    </row>
    <row r="169" spans="1:61" ht="15.75" customHeight="1">
      <c r="A169" s="39"/>
      <c r="B169" s="60"/>
      <c r="C169" s="657"/>
      <c r="D169" s="657"/>
      <c r="E169" s="670"/>
      <c r="F169" s="657"/>
      <c r="G169" s="657"/>
      <c r="H169" s="670"/>
      <c r="I169" s="657"/>
      <c r="J169" s="657"/>
      <c r="K169" s="670"/>
      <c r="L169" s="657"/>
      <c r="M169" s="657"/>
      <c r="N169" s="670"/>
      <c r="O169" s="657"/>
      <c r="P169" s="657"/>
      <c r="Q169" s="670"/>
      <c r="R169" s="657"/>
      <c r="S169" s="657"/>
      <c r="T169" s="670"/>
      <c r="U169" s="657"/>
      <c r="V169" s="657"/>
      <c r="W169" s="670"/>
      <c r="X169" s="657"/>
      <c r="Y169" s="657"/>
      <c r="Z169" s="670"/>
      <c r="AA169" s="657"/>
      <c r="AB169" s="657"/>
      <c r="AC169" s="670"/>
      <c r="AD169" s="657"/>
      <c r="AE169" s="657"/>
      <c r="AF169" s="670"/>
      <c r="AG169" s="657"/>
      <c r="AH169" s="657"/>
      <c r="AI169" s="670"/>
      <c r="AJ169" s="657"/>
      <c r="AK169" s="657"/>
      <c r="AL169" s="670"/>
      <c r="AM169" s="657"/>
      <c r="AN169" s="657"/>
      <c r="AO169" s="670"/>
      <c r="AP169" s="38"/>
      <c r="AQ169" s="38"/>
      <c r="AR169" s="38"/>
      <c r="AS169" s="38"/>
      <c r="AT169" s="38"/>
      <c r="AU169" s="38"/>
      <c r="AV169" s="38"/>
      <c r="AW169" s="38"/>
      <c r="AX169" s="38"/>
      <c r="AY169" s="38"/>
      <c r="AZ169" s="38"/>
      <c r="BA169" s="38"/>
      <c r="BB169" s="38"/>
      <c r="BC169" s="38"/>
      <c r="BD169" s="38"/>
      <c r="BE169" s="38"/>
      <c r="BF169" s="38"/>
      <c r="BG169" s="38"/>
      <c r="BH169" s="38"/>
      <c r="BI169" s="38"/>
    </row>
    <row r="170" spans="1:61" ht="15.75" customHeight="1">
      <c r="A170" s="39"/>
      <c r="B170" s="60"/>
      <c r="C170" s="657"/>
      <c r="D170" s="657"/>
      <c r="E170" s="657"/>
      <c r="F170" s="657"/>
      <c r="G170" s="657"/>
      <c r="H170" s="657"/>
      <c r="I170" s="657"/>
      <c r="J170" s="657"/>
      <c r="K170" s="657"/>
      <c r="L170" s="657"/>
      <c r="M170" s="657"/>
      <c r="N170" s="657"/>
      <c r="O170" s="657"/>
      <c r="P170" s="657"/>
      <c r="Q170" s="657"/>
      <c r="R170" s="657"/>
      <c r="S170" s="657"/>
      <c r="T170" s="657"/>
      <c r="U170" s="657"/>
      <c r="V170" s="657"/>
      <c r="W170" s="657"/>
      <c r="X170" s="657"/>
      <c r="Y170" s="657"/>
      <c r="Z170" s="657"/>
      <c r="AA170" s="657"/>
      <c r="AB170" s="657"/>
      <c r="AC170" s="657"/>
      <c r="AD170" s="657"/>
      <c r="AE170" s="657"/>
      <c r="AF170" s="657"/>
      <c r="AG170" s="657"/>
      <c r="AH170" s="657"/>
      <c r="AI170" s="657"/>
      <c r="AJ170" s="657"/>
      <c r="AK170" s="657"/>
      <c r="AL170" s="657"/>
      <c r="AM170" s="657"/>
      <c r="AN170" s="657"/>
      <c r="AO170" s="657"/>
      <c r="AP170" s="38"/>
      <c r="AQ170" s="38"/>
      <c r="AR170" s="38"/>
      <c r="AS170" s="38"/>
      <c r="AT170" s="38"/>
      <c r="AU170" s="38"/>
      <c r="AV170" s="38"/>
      <c r="AW170" s="38"/>
      <c r="AX170" s="38"/>
      <c r="AY170" s="38"/>
      <c r="AZ170" s="38"/>
      <c r="BA170" s="38"/>
      <c r="BB170" s="38"/>
      <c r="BC170" s="38"/>
      <c r="BD170" s="38"/>
      <c r="BE170" s="38"/>
      <c r="BF170" s="38"/>
      <c r="BG170" s="38"/>
      <c r="BH170" s="38"/>
      <c r="BI170" s="38"/>
    </row>
    <row r="171" spans="1:61" ht="15.75" customHeight="1">
      <c r="A171" s="39"/>
      <c r="B171" s="61" t="s">
        <v>1110</v>
      </c>
      <c r="C171" s="658" t="s">
        <v>157</v>
      </c>
      <c r="D171" s="658"/>
      <c r="E171" s="658"/>
      <c r="F171" s="658"/>
      <c r="G171" s="658"/>
      <c r="H171" s="658"/>
      <c r="I171" s="658"/>
      <c r="J171" s="658"/>
      <c r="K171" s="658"/>
      <c r="L171" s="658"/>
      <c r="M171" s="658"/>
      <c r="N171" s="658"/>
      <c r="O171" s="658"/>
      <c r="P171" s="658"/>
      <c r="Q171" s="658"/>
      <c r="R171" s="658"/>
      <c r="S171" s="658"/>
      <c r="T171" s="658"/>
      <c r="U171" s="658"/>
      <c r="V171" s="658"/>
      <c r="W171" s="658"/>
      <c r="X171" s="658"/>
      <c r="Y171" s="658"/>
      <c r="Z171" s="658"/>
      <c r="AA171" s="658"/>
      <c r="AB171" s="658"/>
      <c r="AC171" s="658"/>
      <c r="AD171" s="658"/>
      <c r="AE171" s="658"/>
      <c r="AF171" s="658"/>
      <c r="AG171" s="658"/>
      <c r="AH171" s="658"/>
      <c r="AI171" s="658"/>
      <c r="AJ171" s="658"/>
      <c r="AK171" s="658"/>
      <c r="AL171" s="658"/>
      <c r="AM171" s="658"/>
      <c r="AN171" s="658"/>
      <c r="AO171" s="658"/>
      <c r="AP171" s="36"/>
      <c r="AQ171" s="36"/>
      <c r="AR171" s="36"/>
      <c r="AS171" s="36"/>
      <c r="AT171" s="36"/>
      <c r="AU171" s="36"/>
      <c r="AV171" s="36"/>
      <c r="AW171" s="36"/>
      <c r="AX171" s="36"/>
      <c r="AY171" s="36"/>
      <c r="AZ171" s="36"/>
      <c r="BA171" s="36"/>
      <c r="BB171" s="36"/>
      <c r="BC171" s="36"/>
      <c r="BD171" s="36"/>
      <c r="BE171" s="36"/>
      <c r="BF171" s="36"/>
      <c r="BG171" s="36"/>
      <c r="BH171" s="36"/>
      <c r="BI171" s="36"/>
    </row>
    <row r="172" spans="1:61" ht="15.75" customHeight="1" thickBot="1">
      <c r="A172" s="39"/>
      <c r="B172" s="62"/>
      <c r="C172" s="657"/>
      <c r="D172" s="657"/>
      <c r="E172" s="657"/>
      <c r="F172" s="657"/>
      <c r="G172" s="657"/>
      <c r="H172" s="657"/>
      <c r="I172" s="657"/>
      <c r="J172" s="657"/>
      <c r="K172" s="657"/>
      <c r="L172" s="657"/>
      <c r="M172" s="657"/>
      <c r="N172" s="657"/>
      <c r="O172" s="657"/>
      <c r="P172" s="657"/>
      <c r="Q172" s="657"/>
      <c r="R172" s="657"/>
      <c r="S172" s="657"/>
      <c r="T172" s="657"/>
      <c r="U172" s="657"/>
      <c r="V172" s="657"/>
      <c r="W172" s="657"/>
      <c r="X172" s="657"/>
      <c r="Y172" s="657"/>
      <c r="Z172" s="657"/>
      <c r="AA172" s="657"/>
      <c r="AB172" s="657"/>
      <c r="AC172" s="657"/>
      <c r="AD172" s="657"/>
      <c r="AE172" s="657"/>
      <c r="AF172" s="657"/>
      <c r="AG172" s="657"/>
      <c r="AH172" s="657"/>
      <c r="AI172" s="657"/>
      <c r="AJ172" s="657"/>
      <c r="AK172" s="657"/>
      <c r="AL172" s="657"/>
      <c r="AM172" s="657"/>
      <c r="AN172" s="657"/>
      <c r="AO172" s="657"/>
      <c r="AP172" s="38"/>
      <c r="AQ172" s="38"/>
      <c r="AR172" s="38"/>
      <c r="AS172" s="38"/>
      <c r="AT172" s="38"/>
      <c r="AU172" s="38"/>
      <c r="AV172" s="38"/>
      <c r="AW172" s="38"/>
      <c r="AX172" s="38"/>
      <c r="AY172" s="38"/>
      <c r="AZ172" s="38"/>
      <c r="BA172" s="38"/>
      <c r="BB172" s="38"/>
      <c r="BC172" s="38"/>
      <c r="BD172" s="38"/>
      <c r="BE172" s="38"/>
      <c r="BF172" s="38"/>
      <c r="BG172" s="38"/>
      <c r="BH172" s="38"/>
      <c r="BI172" s="38"/>
    </row>
    <row r="173" spans="1:61" ht="15.75" customHeight="1" thickTop="1">
      <c r="A173" s="39"/>
      <c r="B173" s="40" t="s">
        <v>2</v>
      </c>
      <c r="C173" s="603">
        <v>2025</v>
      </c>
      <c r="D173" s="604"/>
      <c r="E173" s="605"/>
      <c r="F173" s="603" t="s">
        <v>6</v>
      </c>
      <c r="G173" s="604"/>
      <c r="H173" s="605"/>
      <c r="I173" s="603" t="s">
        <v>8</v>
      </c>
      <c r="J173" s="604"/>
      <c r="K173" s="605"/>
      <c r="L173" s="603" t="s">
        <v>9</v>
      </c>
      <c r="M173" s="604"/>
      <c r="N173" s="605"/>
      <c r="O173" s="603" t="s">
        <v>10</v>
      </c>
      <c r="P173" s="604"/>
      <c r="Q173" s="605"/>
      <c r="R173" s="603" t="s">
        <v>11</v>
      </c>
      <c r="S173" s="604"/>
      <c r="T173" s="605"/>
      <c r="U173" s="603" t="s">
        <v>12</v>
      </c>
      <c r="V173" s="604"/>
      <c r="W173" s="605"/>
      <c r="X173" s="603" t="s">
        <v>14</v>
      </c>
      <c r="Y173" s="604"/>
      <c r="Z173" s="605"/>
      <c r="AA173" s="603" t="s">
        <v>15</v>
      </c>
      <c r="AB173" s="604"/>
      <c r="AC173" s="605"/>
      <c r="AD173" s="603" t="s">
        <v>17</v>
      </c>
      <c r="AE173" s="604"/>
      <c r="AF173" s="605"/>
      <c r="AG173" s="603" t="s">
        <v>18</v>
      </c>
      <c r="AH173" s="604"/>
      <c r="AI173" s="605"/>
      <c r="AJ173" s="603" t="s">
        <v>19</v>
      </c>
      <c r="AK173" s="604"/>
      <c r="AL173" s="605"/>
      <c r="AM173" s="603" t="s">
        <v>5</v>
      </c>
      <c r="AN173" s="604"/>
      <c r="AO173" s="605"/>
      <c r="AP173" s="41"/>
      <c r="AQ173" s="41"/>
      <c r="AR173" s="41"/>
      <c r="AS173" s="41"/>
      <c r="AT173" s="41"/>
      <c r="AU173" s="41"/>
      <c r="AV173" s="41"/>
      <c r="AW173" s="41"/>
      <c r="AX173" s="41"/>
      <c r="AY173" s="41"/>
      <c r="AZ173" s="41"/>
      <c r="BA173" s="41"/>
      <c r="BB173" s="41"/>
      <c r="BC173" s="41"/>
      <c r="BD173" s="41"/>
      <c r="BE173" s="41"/>
      <c r="BF173" s="41"/>
      <c r="BG173" s="41"/>
      <c r="BH173" s="41"/>
      <c r="BI173" s="41"/>
    </row>
    <row r="174" spans="1:61" ht="15.75" customHeight="1">
      <c r="A174" s="39" t="str">
        <f t="shared" ref="A174:A236" si="2">+$C$171&amp;B174</f>
        <v>Service</v>
      </c>
      <c r="B174" s="44"/>
      <c r="C174" s="659" t="s">
        <v>158</v>
      </c>
      <c r="D174" s="636" t="s">
        <v>159</v>
      </c>
      <c r="E174" s="660" t="s">
        <v>91</v>
      </c>
      <c r="F174" s="659" t="s">
        <v>158</v>
      </c>
      <c r="G174" s="636" t="s">
        <v>159</v>
      </c>
      <c r="H174" s="660" t="s">
        <v>91</v>
      </c>
      <c r="I174" s="659" t="s">
        <v>158</v>
      </c>
      <c r="J174" s="636" t="s">
        <v>159</v>
      </c>
      <c r="K174" s="660" t="s">
        <v>91</v>
      </c>
      <c r="L174" s="659" t="s">
        <v>158</v>
      </c>
      <c r="M174" s="636" t="s">
        <v>159</v>
      </c>
      <c r="N174" s="660" t="s">
        <v>91</v>
      </c>
      <c r="O174" s="659" t="s">
        <v>158</v>
      </c>
      <c r="P174" s="636" t="s">
        <v>159</v>
      </c>
      <c r="Q174" s="660" t="s">
        <v>91</v>
      </c>
      <c r="R174" s="659" t="s">
        <v>158</v>
      </c>
      <c r="S174" s="636" t="s">
        <v>159</v>
      </c>
      <c r="T174" s="660" t="s">
        <v>91</v>
      </c>
      <c r="U174" s="659" t="s">
        <v>158</v>
      </c>
      <c r="V174" s="636" t="s">
        <v>159</v>
      </c>
      <c r="W174" s="660" t="s">
        <v>91</v>
      </c>
      <c r="X174" s="659" t="s">
        <v>158</v>
      </c>
      <c r="Y174" s="636" t="s">
        <v>159</v>
      </c>
      <c r="Z174" s="660" t="s">
        <v>91</v>
      </c>
      <c r="AA174" s="659" t="s">
        <v>158</v>
      </c>
      <c r="AB174" s="636" t="s">
        <v>159</v>
      </c>
      <c r="AC174" s="660" t="s">
        <v>91</v>
      </c>
      <c r="AD174" s="659" t="s">
        <v>158</v>
      </c>
      <c r="AE174" s="636" t="s">
        <v>159</v>
      </c>
      <c r="AF174" s="660" t="s">
        <v>91</v>
      </c>
      <c r="AG174" s="659" t="s">
        <v>158</v>
      </c>
      <c r="AH174" s="636" t="s">
        <v>159</v>
      </c>
      <c r="AI174" s="660" t="s">
        <v>91</v>
      </c>
      <c r="AJ174" s="659" t="s">
        <v>158</v>
      </c>
      <c r="AK174" s="636" t="s">
        <v>159</v>
      </c>
      <c r="AL174" s="660" t="s">
        <v>91</v>
      </c>
      <c r="AM174" s="659" t="s">
        <v>158</v>
      </c>
      <c r="AN174" s="636" t="s">
        <v>159</v>
      </c>
      <c r="AO174" s="660" t="s">
        <v>91</v>
      </c>
      <c r="AP174" s="41"/>
      <c r="AQ174" s="41"/>
      <c r="AR174" s="41"/>
      <c r="AS174" s="41"/>
      <c r="AT174" s="41"/>
      <c r="AU174" s="41"/>
      <c r="AV174" s="41"/>
      <c r="AW174" s="41"/>
      <c r="AX174" s="41"/>
      <c r="AY174" s="41"/>
      <c r="AZ174" s="41"/>
      <c r="BA174" s="41"/>
      <c r="BB174" s="41"/>
      <c r="BC174" s="41"/>
      <c r="BD174" s="41"/>
      <c r="BE174" s="41"/>
      <c r="BF174" s="41"/>
      <c r="BG174" s="41"/>
      <c r="BH174" s="41"/>
      <c r="BI174" s="41"/>
    </row>
    <row r="175" spans="1:61" ht="15.75" customHeight="1">
      <c r="A175" s="39" t="str">
        <f t="shared" si="2"/>
        <v>ServiceM/O Client</v>
      </c>
      <c r="B175" s="44" t="s">
        <v>160</v>
      </c>
      <c r="C175" s="672"/>
      <c r="D175" s="673"/>
      <c r="E175" s="639"/>
      <c r="F175" s="672"/>
      <c r="G175" s="673"/>
      <c r="H175" s="639"/>
      <c r="I175" s="672"/>
      <c r="J175" s="673"/>
      <c r="K175" s="639"/>
      <c r="L175" s="672"/>
      <c r="M175" s="673"/>
      <c r="N175" s="639"/>
      <c r="O175" s="672"/>
      <c r="P175" s="673"/>
      <c r="Q175" s="639"/>
      <c r="R175" s="672"/>
      <c r="S175" s="673"/>
      <c r="T175" s="639"/>
      <c r="U175" s="672"/>
      <c r="V175" s="673"/>
      <c r="W175" s="639"/>
      <c r="X175" s="672"/>
      <c r="Y175" s="673"/>
      <c r="Z175" s="639"/>
      <c r="AA175" s="672"/>
      <c r="AB175" s="673"/>
      <c r="AC175" s="639"/>
      <c r="AD175" s="672"/>
      <c r="AE175" s="673"/>
      <c r="AF175" s="639"/>
      <c r="AG175" s="672"/>
      <c r="AH175" s="673"/>
      <c r="AI175" s="639"/>
      <c r="AJ175" s="672"/>
      <c r="AK175" s="673"/>
      <c r="AL175" s="639"/>
      <c r="AM175" s="672"/>
      <c r="AN175" s="673"/>
      <c r="AO175" s="639"/>
      <c r="AP175" s="41"/>
      <c r="AQ175" s="41"/>
      <c r="AR175" s="41"/>
      <c r="AS175" s="41"/>
      <c r="AT175" s="41"/>
      <c r="AU175" s="41"/>
      <c r="AV175" s="41"/>
      <c r="AW175" s="41"/>
      <c r="AX175" s="41"/>
      <c r="AY175" s="41"/>
      <c r="AZ175" s="41"/>
      <c r="BA175" s="41"/>
      <c r="BB175" s="41"/>
      <c r="BC175" s="41"/>
      <c r="BD175" s="41"/>
      <c r="BE175" s="41"/>
      <c r="BF175" s="41"/>
      <c r="BG175" s="41"/>
      <c r="BH175" s="41"/>
      <c r="BI175" s="41"/>
    </row>
    <row r="176" spans="1:61" ht="15.75" customHeight="1">
      <c r="A176" s="39" t="str">
        <f t="shared" si="2"/>
        <v>Service% profit / ventes</v>
      </c>
      <c r="B176" s="44" t="s">
        <v>161</v>
      </c>
      <c r="C176" s="671"/>
      <c r="D176" s="625"/>
      <c r="E176" s="674"/>
      <c r="F176" s="671"/>
      <c r="G176" s="625"/>
      <c r="H176" s="674"/>
      <c r="I176" s="671"/>
      <c r="J176" s="625"/>
      <c r="K176" s="674"/>
      <c r="L176" s="671"/>
      <c r="M176" s="625"/>
      <c r="N176" s="674"/>
      <c r="O176" s="671"/>
      <c r="P176" s="625"/>
      <c r="Q176" s="674"/>
      <c r="R176" s="671"/>
      <c r="S176" s="625"/>
      <c r="T176" s="674"/>
      <c r="U176" s="671"/>
      <c r="V176" s="625"/>
      <c r="W176" s="674"/>
      <c r="X176" s="671"/>
      <c r="Y176" s="625"/>
      <c r="Z176" s="674"/>
      <c r="AA176" s="671"/>
      <c r="AB176" s="625"/>
      <c r="AC176" s="674"/>
      <c r="AD176" s="671"/>
      <c r="AE176" s="625"/>
      <c r="AF176" s="674"/>
      <c r="AG176" s="671"/>
      <c r="AH176" s="625"/>
      <c r="AI176" s="674"/>
      <c r="AJ176" s="671"/>
      <c r="AK176" s="625"/>
      <c r="AL176" s="674"/>
      <c r="AM176" s="671"/>
      <c r="AN176" s="625"/>
      <c r="AO176" s="674"/>
      <c r="AP176" s="41"/>
      <c r="AQ176" s="41"/>
      <c r="AR176" s="41"/>
      <c r="AS176" s="41"/>
      <c r="AT176" s="41"/>
      <c r="AU176" s="41"/>
      <c r="AV176" s="41"/>
      <c r="AW176" s="41"/>
      <c r="AX176" s="41"/>
      <c r="AY176" s="41"/>
      <c r="AZ176" s="41"/>
      <c r="BA176" s="41"/>
      <c r="BB176" s="41"/>
      <c r="BC176" s="41"/>
      <c r="BD176" s="41"/>
      <c r="BE176" s="41"/>
      <c r="BF176" s="41"/>
      <c r="BG176" s="41"/>
      <c r="BH176" s="41"/>
      <c r="BI176" s="41"/>
    </row>
    <row r="177" spans="1:61" ht="15.75" customHeight="1">
      <c r="A177" s="39" t="str">
        <f t="shared" si="2"/>
        <v>Service</v>
      </c>
      <c r="B177" s="43"/>
      <c r="C177" s="675"/>
      <c r="D177" s="676"/>
      <c r="E177" s="677"/>
      <c r="F177" s="675"/>
      <c r="G177" s="676"/>
      <c r="H177" s="677"/>
      <c r="I177" s="675"/>
      <c r="J177" s="676"/>
      <c r="K177" s="677"/>
      <c r="L177" s="675"/>
      <c r="M177" s="676"/>
      <c r="N177" s="677"/>
      <c r="O177" s="675"/>
      <c r="P177" s="676"/>
      <c r="Q177" s="677"/>
      <c r="R177" s="675"/>
      <c r="S177" s="676"/>
      <c r="T177" s="677"/>
      <c r="U177" s="675"/>
      <c r="V177" s="676"/>
      <c r="W177" s="677"/>
      <c r="X177" s="675"/>
      <c r="Y177" s="676"/>
      <c r="Z177" s="677"/>
      <c r="AA177" s="675"/>
      <c r="AB177" s="676"/>
      <c r="AC177" s="677"/>
      <c r="AD177" s="675"/>
      <c r="AE177" s="676"/>
      <c r="AF177" s="677"/>
      <c r="AG177" s="675"/>
      <c r="AH177" s="676"/>
      <c r="AI177" s="677"/>
      <c r="AJ177" s="675"/>
      <c r="AK177" s="676"/>
      <c r="AL177" s="677"/>
      <c r="AM177" s="675"/>
      <c r="AN177" s="676"/>
      <c r="AO177" s="677"/>
      <c r="AP177" s="41"/>
      <c r="AQ177" s="41"/>
      <c r="AR177" s="41"/>
      <c r="AS177" s="41"/>
      <c r="AT177" s="41"/>
      <c r="AU177" s="41"/>
      <c r="AV177" s="41"/>
      <c r="AW177" s="41"/>
      <c r="AX177" s="41"/>
      <c r="AY177" s="41"/>
      <c r="AZ177" s="41"/>
      <c r="BA177" s="41"/>
      <c r="BB177" s="41"/>
      <c r="BC177" s="41"/>
      <c r="BD177" s="41"/>
      <c r="BE177" s="41"/>
      <c r="BF177" s="41"/>
      <c r="BG177" s="41"/>
      <c r="BH177" s="41"/>
      <c r="BI177" s="41"/>
    </row>
    <row r="178" spans="1:61" ht="15.75" customHeight="1">
      <c r="A178" s="39" t="str">
        <f t="shared" si="2"/>
        <v>ServiceM/O Garantie</v>
      </c>
      <c r="B178" s="42" t="s">
        <v>162</v>
      </c>
      <c r="C178" s="930"/>
      <c r="D178" s="931"/>
      <c r="E178" s="910"/>
      <c r="F178" s="930"/>
      <c r="G178" s="931"/>
      <c r="H178" s="910"/>
      <c r="I178" s="930"/>
      <c r="J178" s="931"/>
      <c r="K178" s="910"/>
      <c r="L178" s="930"/>
      <c r="M178" s="931"/>
      <c r="N178" s="910"/>
      <c r="O178" s="930"/>
      <c r="P178" s="931"/>
      <c r="Q178" s="910"/>
      <c r="R178" s="930"/>
      <c r="S178" s="931"/>
      <c r="T178" s="910"/>
      <c r="U178" s="930"/>
      <c r="V178" s="931"/>
      <c r="W178" s="910"/>
      <c r="X178" s="930"/>
      <c r="Y178" s="931"/>
      <c r="Z178" s="910"/>
      <c r="AA178" s="930"/>
      <c r="AB178" s="931"/>
      <c r="AC178" s="910"/>
      <c r="AD178" s="930"/>
      <c r="AE178" s="931"/>
      <c r="AF178" s="910"/>
      <c r="AG178" s="930"/>
      <c r="AH178" s="931"/>
      <c r="AI178" s="910"/>
      <c r="AJ178" s="930"/>
      <c r="AK178" s="931"/>
      <c r="AL178" s="910"/>
      <c r="AM178" s="930"/>
      <c r="AN178" s="931"/>
      <c r="AO178" s="910"/>
      <c r="AP178" s="41"/>
      <c r="AQ178" s="41"/>
      <c r="AR178" s="41"/>
      <c r="AS178" s="41"/>
      <c r="AT178" s="41"/>
      <c r="AU178" s="41"/>
      <c r="AV178" s="41"/>
      <c r="AW178" s="41"/>
      <c r="AX178" s="41"/>
      <c r="AY178" s="41"/>
      <c r="AZ178" s="41"/>
      <c r="BA178" s="41"/>
      <c r="BB178" s="41"/>
      <c r="BC178" s="41"/>
      <c r="BD178" s="41"/>
      <c r="BE178" s="41"/>
      <c r="BF178" s="41"/>
      <c r="BG178" s="41"/>
      <c r="BH178" s="41"/>
      <c r="BI178" s="41"/>
    </row>
    <row r="179" spans="1:61" ht="15.75" customHeight="1">
      <c r="A179" s="39" t="str">
        <f t="shared" si="2"/>
        <v>Service% profit / ventes</v>
      </c>
      <c r="B179" s="44" t="s">
        <v>161</v>
      </c>
      <c r="C179" s="618"/>
      <c r="D179" s="625"/>
      <c r="E179" s="674"/>
      <c r="F179" s="618"/>
      <c r="G179" s="625"/>
      <c r="H179" s="674"/>
      <c r="I179" s="618"/>
      <c r="J179" s="625"/>
      <c r="K179" s="674"/>
      <c r="L179" s="618"/>
      <c r="M179" s="625"/>
      <c r="N179" s="674"/>
      <c r="O179" s="618"/>
      <c r="P179" s="625"/>
      <c r="Q179" s="674"/>
      <c r="R179" s="618"/>
      <c r="S179" s="625"/>
      <c r="T179" s="674"/>
      <c r="U179" s="618"/>
      <c r="V179" s="625"/>
      <c r="W179" s="674"/>
      <c r="X179" s="618"/>
      <c r="Y179" s="625"/>
      <c r="Z179" s="674"/>
      <c r="AA179" s="618"/>
      <c r="AB179" s="625"/>
      <c r="AC179" s="674"/>
      <c r="AD179" s="618"/>
      <c r="AE179" s="625"/>
      <c r="AF179" s="674"/>
      <c r="AG179" s="618"/>
      <c r="AH179" s="625"/>
      <c r="AI179" s="674"/>
      <c r="AJ179" s="618"/>
      <c r="AK179" s="625"/>
      <c r="AL179" s="674"/>
      <c r="AM179" s="618"/>
      <c r="AN179" s="625"/>
      <c r="AO179" s="674"/>
      <c r="AP179" s="41"/>
      <c r="AQ179" s="41"/>
      <c r="AR179" s="41"/>
      <c r="AS179" s="41"/>
      <c r="AT179" s="41"/>
      <c r="AU179" s="41"/>
      <c r="AV179" s="41"/>
      <c r="AW179" s="41"/>
      <c r="AX179" s="41"/>
      <c r="AY179" s="41"/>
      <c r="AZ179" s="41"/>
      <c r="BA179" s="41"/>
      <c r="BB179" s="41"/>
      <c r="BC179" s="41"/>
      <c r="BD179" s="41"/>
      <c r="BE179" s="41"/>
      <c r="BF179" s="41"/>
      <c r="BG179" s="41"/>
      <c r="BH179" s="41"/>
      <c r="BI179" s="41"/>
    </row>
    <row r="180" spans="1:61" ht="15.75" customHeight="1">
      <c r="A180" s="39" t="str">
        <f t="shared" si="2"/>
        <v>Service</v>
      </c>
      <c r="B180" s="43"/>
      <c r="C180" s="644"/>
      <c r="D180" s="676"/>
      <c r="E180" s="677"/>
      <c r="F180" s="644"/>
      <c r="G180" s="676"/>
      <c r="H180" s="677"/>
      <c r="I180" s="644"/>
      <c r="J180" s="676"/>
      <c r="K180" s="677"/>
      <c r="L180" s="644"/>
      <c r="M180" s="676"/>
      <c r="N180" s="677"/>
      <c r="O180" s="644"/>
      <c r="P180" s="676"/>
      <c r="Q180" s="677"/>
      <c r="R180" s="644"/>
      <c r="S180" s="676"/>
      <c r="T180" s="677"/>
      <c r="U180" s="644"/>
      <c r="V180" s="676"/>
      <c r="W180" s="677"/>
      <c r="X180" s="644"/>
      <c r="Y180" s="676"/>
      <c r="Z180" s="677"/>
      <c r="AA180" s="644"/>
      <c r="AB180" s="676"/>
      <c r="AC180" s="677"/>
      <c r="AD180" s="644"/>
      <c r="AE180" s="676"/>
      <c r="AF180" s="677"/>
      <c r="AG180" s="644"/>
      <c r="AH180" s="676"/>
      <c r="AI180" s="677"/>
      <c r="AJ180" s="644"/>
      <c r="AK180" s="676"/>
      <c r="AL180" s="677"/>
      <c r="AM180" s="644"/>
      <c r="AN180" s="676"/>
      <c r="AO180" s="677"/>
      <c r="AP180" s="41"/>
      <c r="AQ180" s="41"/>
      <c r="AR180" s="41"/>
      <c r="AS180" s="41"/>
      <c r="AT180" s="41"/>
      <c r="AU180" s="41"/>
      <c r="AV180" s="41"/>
      <c r="AW180" s="41"/>
      <c r="AX180" s="41"/>
      <c r="AY180" s="41"/>
      <c r="AZ180" s="41"/>
      <c r="BA180" s="41"/>
      <c r="BB180" s="41"/>
      <c r="BC180" s="41"/>
      <c r="BD180" s="41"/>
      <c r="BE180" s="41"/>
      <c r="BF180" s="41"/>
      <c r="BG180" s="41"/>
      <c r="BH180" s="41"/>
      <c r="BI180" s="41"/>
    </row>
    <row r="181" spans="1:61" ht="15.75" customHeight="1">
      <c r="A181" s="39" t="str">
        <f t="shared" si="2"/>
        <v>ServiceM/O Interne</v>
      </c>
      <c r="B181" s="44" t="s">
        <v>163</v>
      </c>
      <c r="C181" s="672"/>
      <c r="D181" s="673"/>
      <c r="E181" s="639"/>
      <c r="F181" s="672"/>
      <c r="G181" s="673"/>
      <c r="H181" s="639"/>
      <c r="I181" s="672"/>
      <c r="J181" s="673"/>
      <c r="K181" s="639"/>
      <c r="L181" s="672"/>
      <c r="M181" s="673"/>
      <c r="N181" s="639"/>
      <c r="O181" s="672"/>
      <c r="P181" s="673"/>
      <c r="Q181" s="639"/>
      <c r="R181" s="672"/>
      <c r="S181" s="1003"/>
      <c r="T181" s="1004"/>
      <c r="U181" s="672"/>
      <c r="V181" s="1003"/>
      <c r="W181" s="639"/>
      <c r="X181" s="672"/>
      <c r="Y181" s="1003"/>
      <c r="Z181" s="639"/>
      <c r="AA181" s="672"/>
      <c r="AB181" s="1003"/>
      <c r="AC181" s="639"/>
      <c r="AD181" s="672"/>
      <c r="AE181" s="1003"/>
      <c r="AF181" s="639"/>
      <c r="AG181" s="672"/>
      <c r="AH181" s="673"/>
      <c r="AI181" s="639"/>
      <c r="AJ181" s="672"/>
      <c r="AK181" s="673"/>
      <c r="AL181" s="639"/>
      <c r="AM181" s="672"/>
      <c r="AN181" s="673"/>
      <c r="AO181" s="639"/>
      <c r="AP181" s="41"/>
      <c r="AQ181" s="41"/>
      <c r="AR181" s="41"/>
      <c r="AS181" s="41"/>
      <c r="AT181" s="41"/>
      <c r="AU181" s="41"/>
      <c r="AV181" s="41"/>
      <c r="AW181" s="41"/>
      <c r="AX181" s="41"/>
      <c r="AY181" s="41"/>
      <c r="AZ181" s="41"/>
      <c r="BA181" s="41"/>
      <c r="BB181" s="41"/>
      <c r="BC181" s="41"/>
      <c r="BD181" s="41"/>
      <c r="BE181" s="41"/>
      <c r="BF181" s="41"/>
      <c r="BG181" s="41"/>
      <c r="BH181" s="41"/>
      <c r="BI181" s="41"/>
    </row>
    <row r="182" spans="1:61" ht="15.75" customHeight="1">
      <c r="A182" s="39" t="str">
        <f t="shared" si="2"/>
        <v>Service% profit / ventes</v>
      </c>
      <c r="B182" s="44" t="s">
        <v>161</v>
      </c>
      <c r="C182" s="671"/>
      <c r="D182" s="678"/>
      <c r="E182" s="674"/>
      <c r="F182" s="671"/>
      <c r="G182" s="678"/>
      <c r="H182" s="674"/>
      <c r="I182" s="671"/>
      <c r="J182" s="678"/>
      <c r="K182" s="674"/>
      <c r="L182" s="671"/>
      <c r="M182" s="678"/>
      <c r="N182" s="674"/>
      <c r="O182" s="671"/>
      <c r="P182" s="678"/>
      <c r="Q182" s="674"/>
      <c r="R182" s="671"/>
      <c r="S182" s="678"/>
      <c r="T182" s="674"/>
      <c r="U182" s="671"/>
      <c r="V182" s="678"/>
      <c r="W182" s="674"/>
      <c r="X182" s="671"/>
      <c r="Y182" s="678"/>
      <c r="Z182" s="674"/>
      <c r="AA182" s="671"/>
      <c r="AB182" s="678"/>
      <c r="AC182" s="674"/>
      <c r="AD182" s="671"/>
      <c r="AE182" s="678"/>
      <c r="AF182" s="674"/>
      <c r="AG182" s="671"/>
      <c r="AH182" s="678"/>
      <c r="AI182" s="674"/>
      <c r="AJ182" s="671"/>
      <c r="AK182" s="678"/>
      <c r="AL182" s="674"/>
      <c r="AM182" s="671"/>
      <c r="AN182" s="678"/>
      <c r="AO182" s="674"/>
      <c r="AP182" s="41"/>
      <c r="AQ182" s="41"/>
      <c r="AR182" s="41"/>
      <c r="AS182" s="41"/>
      <c r="AT182" s="41"/>
      <c r="AU182" s="41"/>
      <c r="AV182" s="41"/>
      <c r="AW182" s="41"/>
      <c r="AX182" s="41"/>
      <c r="AY182" s="41"/>
      <c r="AZ182" s="41"/>
      <c r="BA182" s="41"/>
      <c r="BB182" s="41"/>
      <c r="BC182" s="41"/>
      <c r="BD182" s="41"/>
      <c r="BE182" s="41"/>
      <c r="BF182" s="41"/>
      <c r="BG182" s="41"/>
      <c r="BH182" s="41"/>
      <c r="BI182" s="41"/>
    </row>
    <row r="183" spans="1:61" ht="15.75" customHeight="1">
      <c r="A183" s="39" t="str">
        <f t="shared" si="2"/>
        <v>Service</v>
      </c>
      <c r="B183" s="44"/>
      <c r="C183" s="671"/>
      <c r="D183" s="679"/>
      <c r="E183" s="674"/>
      <c r="F183" s="671"/>
      <c r="G183" s="679"/>
      <c r="H183" s="674"/>
      <c r="I183" s="671"/>
      <c r="J183" s="679"/>
      <c r="K183" s="674"/>
      <c r="L183" s="671"/>
      <c r="M183" s="679"/>
      <c r="N183" s="674"/>
      <c r="O183" s="671"/>
      <c r="P183" s="679"/>
      <c r="Q183" s="674"/>
      <c r="R183" s="671"/>
      <c r="S183" s="679"/>
      <c r="T183" s="674"/>
      <c r="U183" s="671"/>
      <c r="V183" s="679"/>
      <c r="W183" s="674"/>
      <c r="X183" s="671"/>
      <c r="Y183" s="679"/>
      <c r="Z183" s="674"/>
      <c r="AA183" s="671"/>
      <c r="AB183" s="679"/>
      <c r="AC183" s="674"/>
      <c r="AD183" s="671"/>
      <c r="AE183" s="679"/>
      <c r="AF183" s="674"/>
      <c r="AG183" s="671"/>
      <c r="AH183" s="679"/>
      <c r="AI183" s="674"/>
      <c r="AJ183" s="671"/>
      <c r="AK183" s="679"/>
      <c r="AL183" s="674"/>
      <c r="AM183" s="671"/>
      <c r="AN183" s="679"/>
      <c r="AO183" s="674"/>
      <c r="AP183" s="41"/>
      <c r="AQ183" s="41"/>
      <c r="AR183" s="41"/>
      <c r="AS183" s="41"/>
      <c r="AT183" s="41"/>
      <c r="AU183" s="41"/>
      <c r="AV183" s="41"/>
      <c r="AW183" s="41"/>
      <c r="AX183" s="41"/>
      <c r="AY183" s="41"/>
      <c r="AZ183" s="41"/>
      <c r="BA183" s="41"/>
      <c r="BB183" s="41"/>
      <c r="BC183" s="41"/>
      <c r="BD183" s="41"/>
      <c r="BE183" s="41"/>
      <c r="BF183" s="41"/>
      <c r="BG183" s="41"/>
      <c r="BH183" s="41"/>
      <c r="BI183" s="41"/>
    </row>
    <row r="184" spans="1:61" ht="15.75" customHeight="1">
      <c r="A184" s="39" t="str">
        <f t="shared" si="2"/>
        <v>ServiceM/O Esthétique</v>
      </c>
      <c r="B184" s="42" t="s">
        <v>164</v>
      </c>
      <c r="C184" s="930"/>
      <c r="D184" s="931"/>
      <c r="E184" s="910"/>
      <c r="F184" s="930"/>
      <c r="G184" s="931"/>
      <c r="H184" s="910"/>
      <c r="I184" s="930"/>
      <c r="J184" s="931"/>
      <c r="K184" s="910"/>
      <c r="L184" s="930"/>
      <c r="M184" s="931"/>
      <c r="N184" s="910"/>
      <c r="O184" s="930"/>
      <c r="P184" s="931"/>
      <c r="Q184" s="910"/>
      <c r="R184" s="930"/>
      <c r="S184" s="931"/>
      <c r="T184" s="910"/>
      <c r="U184" s="930"/>
      <c r="V184" s="931"/>
      <c r="W184" s="910"/>
      <c r="X184" s="930"/>
      <c r="Y184" s="931"/>
      <c r="Z184" s="910"/>
      <c r="AA184" s="930"/>
      <c r="AB184" s="931"/>
      <c r="AC184" s="910"/>
      <c r="AD184" s="930"/>
      <c r="AE184" s="931"/>
      <c r="AF184" s="910"/>
      <c r="AG184" s="930"/>
      <c r="AH184" s="931"/>
      <c r="AI184" s="910"/>
      <c r="AJ184" s="930"/>
      <c r="AK184" s="931"/>
      <c r="AL184" s="910"/>
      <c r="AM184" s="930"/>
      <c r="AN184" s="931"/>
      <c r="AO184" s="910"/>
      <c r="AP184" s="41"/>
      <c r="AQ184" s="41"/>
      <c r="AR184" s="41"/>
      <c r="AS184" s="41"/>
      <c r="AT184" s="41"/>
      <c r="AU184" s="41"/>
      <c r="AV184" s="41"/>
      <c r="AW184" s="41"/>
      <c r="AX184" s="41"/>
      <c r="AY184" s="41"/>
      <c r="AZ184" s="41"/>
      <c r="BA184" s="41"/>
      <c r="BB184" s="41"/>
      <c r="BC184" s="41"/>
      <c r="BD184" s="41"/>
      <c r="BE184" s="41"/>
      <c r="BF184" s="41"/>
      <c r="BG184" s="41"/>
      <c r="BH184" s="41"/>
      <c r="BI184" s="41"/>
    </row>
    <row r="185" spans="1:61" ht="15.75" customHeight="1">
      <c r="A185" s="39" t="str">
        <f t="shared" si="2"/>
        <v>Service% profit / ventes</v>
      </c>
      <c r="B185" s="44" t="s">
        <v>161</v>
      </c>
      <c r="C185" s="680"/>
      <c r="D185" s="681"/>
      <c r="E185" s="674"/>
      <c r="F185" s="680"/>
      <c r="G185" s="681"/>
      <c r="H185" s="674"/>
      <c r="I185" s="680"/>
      <c r="J185" s="681"/>
      <c r="K185" s="674"/>
      <c r="L185" s="680"/>
      <c r="M185" s="681"/>
      <c r="N185" s="674"/>
      <c r="O185" s="680"/>
      <c r="P185" s="681"/>
      <c r="Q185" s="674"/>
      <c r="R185" s="680"/>
      <c r="S185" s="681"/>
      <c r="T185" s="674"/>
      <c r="U185" s="680"/>
      <c r="V185" s="681"/>
      <c r="W185" s="674"/>
      <c r="X185" s="680"/>
      <c r="Y185" s="681"/>
      <c r="Z185" s="674"/>
      <c r="AA185" s="680"/>
      <c r="AB185" s="681"/>
      <c r="AC185" s="674"/>
      <c r="AD185" s="680"/>
      <c r="AE185" s="681"/>
      <c r="AF185" s="674"/>
      <c r="AG185" s="680"/>
      <c r="AH185" s="681"/>
      <c r="AI185" s="674"/>
      <c r="AJ185" s="680"/>
      <c r="AK185" s="681"/>
      <c r="AL185" s="674"/>
      <c r="AM185" s="680"/>
      <c r="AN185" s="681"/>
      <c r="AO185" s="674"/>
      <c r="AP185" s="41"/>
      <c r="AQ185" s="41"/>
      <c r="AR185" s="41"/>
      <c r="AS185" s="41"/>
      <c r="AT185" s="41"/>
      <c r="AU185" s="41"/>
      <c r="AV185" s="41"/>
      <c r="AW185" s="41"/>
      <c r="AX185" s="41"/>
      <c r="AY185" s="41"/>
      <c r="AZ185" s="41"/>
      <c r="BA185" s="41"/>
      <c r="BB185" s="41"/>
      <c r="BC185" s="41"/>
      <c r="BD185" s="41"/>
      <c r="BE185" s="41"/>
      <c r="BF185" s="41"/>
      <c r="BG185" s="41"/>
      <c r="BH185" s="41"/>
      <c r="BI185" s="41"/>
    </row>
    <row r="186" spans="1:61" ht="15.75" customHeight="1">
      <c r="A186" s="39" t="str">
        <f t="shared" si="2"/>
        <v>Service</v>
      </c>
      <c r="B186" s="43"/>
      <c r="C186" s="682"/>
      <c r="D186" s="683"/>
      <c r="E186" s="677"/>
      <c r="F186" s="682"/>
      <c r="G186" s="683"/>
      <c r="H186" s="677"/>
      <c r="I186" s="682"/>
      <c r="J186" s="683"/>
      <c r="K186" s="677"/>
      <c r="L186" s="682"/>
      <c r="M186" s="683"/>
      <c r="N186" s="677"/>
      <c r="O186" s="682"/>
      <c r="P186" s="683"/>
      <c r="Q186" s="677"/>
      <c r="R186" s="682"/>
      <c r="S186" s="683"/>
      <c r="T186" s="677"/>
      <c r="U186" s="682"/>
      <c r="V186" s="683"/>
      <c r="W186" s="677"/>
      <c r="X186" s="682"/>
      <c r="Y186" s="683"/>
      <c r="Z186" s="677"/>
      <c r="AA186" s="682"/>
      <c r="AB186" s="683"/>
      <c r="AC186" s="677"/>
      <c r="AD186" s="682"/>
      <c r="AE186" s="683"/>
      <c r="AF186" s="677"/>
      <c r="AG186" s="682"/>
      <c r="AH186" s="683"/>
      <c r="AI186" s="677"/>
      <c r="AJ186" s="682"/>
      <c r="AK186" s="683"/>
      <c r="AL186" s="677"/>
      <c r="AM186" s="682"/>
      <c r="AN186" s="683"/>
      <c r="AO186" s="677"/>
      <c r="AP186" s="41"/>
      <c r="AQ186" s="41"/>
      <c r="AR186" s="41"/>
      <c r="AS186" s="41"/>
      <c r="AT186" s="41"/>
      <c r="AU186" s="41"/>
      <c r="AV186" s="41"/>
      <c r="AW186" s="41"/>
      <c r="AX186" s="41"/>
      <c r="AY186" s="41"/>
      <c r="AZ186" s="41"/>
      <c r="BA186" s="41"/>
      <c r="BB186" s="41"/>
      <c r="BC186" s="41"/>
      <c r="BD186" s="41"/>
      <c r="BE186" s="41"/>
      <c r="BF186" s="41"/>
      <c r="BG186" s="41"/>
      <c r="BH186" s="41"/>
      <c r="BI186" s="41"/>
    </row>
    <row r="187" spans="1:61" ht="15.75" customHeight="1" thickBot="1">
      <c r="A187" s="39" t="str">
        <f t="shared" si="2"/>
        <v>ServiceAjustement M/O</v>
      </c>
      <c r="B187" s="44" t="s">
        <v>165</v>
      </c>
      <c r="C187" s="672"/>
      <c r="D187" s="673"/>
      <c r="E187" s="639"/>
      <c r="F187" s="672"/>
      <c r="G187" s="673"/>
      <c r="H187" s="639"/>
      <c r="I187" s="672"/>
      <c r="J187" s="673"/>
      <c r="K187" s="639"/>
      <c r="L187" s="672"/>
      <c r="M187" s="673"/>
      <c r="N187" s="639"/>
      <c r="O187" s="672"/>
      <c r="P187" s="673"/>
      <c r="Q187" s="639"/>
      <c r="R187" s="672"/>
      <c r="S187" s="673"/>
      <c r="T187" s="639"/>
      <c r="U187" s="672"/>
      <c r="V187" s="673"/>
      <c r="W187" s="639"/>
      <c r="X187" s="672"/>
      <c r="Y187" s="673"/>
      <c r="Z187" s="639"/>
      <c r="AA187" s="672"/>
      <c r="AB187" s="673"/>
      <c r="AC187" s="639"/>
      <c r="AD187" s="672"/>
      <c r="AE187" s="673"/>
      <c r="AF187" s="639"/>
      <c r="AG187" s="672"/>
      <c r="AH187" s="673"/>
      <c r="AI187" s="639"/>
      <c r="AJ187" s="672"/>
      <c r="AK187" s="673"/>
      <c r="AL187" s="639"/>
      <c r="AM187" s="672"/>
      <c r="AN187" s="673"/>
      <c r="AO187" s="639"/>
      <c r="AP187" s="41"/>
      <c r="AQ187" s="41"/>
      <c r="AR187" s="41"/>
      <c r="AS187" s="41"/>
      <c r="AT187" s="41"/>
      <c r="AU187" s="41"/>
      <c r="AV187" s="41"/>
      <c r="AW187" s="41"/>
      <c r="AX187" s="41"/>
      <c r="AY187" s="41"/>
      <c r="AZ187" s="41"/>
      <c r="BA187" s="41"/>
      <c r="BB187" s="41"/>
      <c r="BC187" s="41"/>
      <c r="BD187" s="41"/>
      <c r="BE187" s="41"/>
      <c r="BF187" s="41"/>
      <c r="BG187" s="41"/>
      <c r="BH187" s="41"/>
      <c r="BI187" s="41"/>
    </row>
    <row r="188" spans="1:61" ht="15.75" customHeight="1" thickTop="1">
      <c r="A188" s="39" t="str">
        <f t="shared" si="2"/>
        <v>ServiceSous-total M/O</v>
      </c>
      <c r="B188" s="49" t="s">
        <v>166</v>
      </c>
      <c r="C188" s="684"/>
      <c r="D188" s="685"/>
      <c r="E188" s="686"/>
      <c r="F188" s="684"/>
      <c r="G188" s="685"/>
      <c r="H188" s="686"/>
      <c r="I188" s="684"/>
      <c r="J188" s="685"/>
      <c r="K188" s="686"/>
      <c r="L188" s="684"/>
      <c r="M188" s="685"/>
      <c r="N188" s="686"/>
      <c r="O188" s="684"/>
      <c r="P188" s="685"/>
      <c r="Q188" s="686"/>
      <c r="R188" s="684"/>
      <c r="S188" s="685"/>
      <c r="T188" s="686"/>
      <c r="U188" s="684"/>
      <c r="V188" s="685"/>
      <c r="W188" s="986"/>
      <c r="X188" s="684"/>
      <c r="Y188" s="685"/>
      <c r="Z188" s="986"/>
      <c r="AA188" s="684"/>
      <c r="AB188" s="685"/>
      <c r="AC188" s="986"/>
      <c r="AD188" s="684"/>
      <c r="AE188" s="685"/>
      <c r="AF188" s="986"/>
      <c r="AG188" s="684"/>
      <c r="AH188" s="685"/>
      <c r="AI188" s="686"/>
      <c r="AJ188" s="684"/>
      <c r="AK188" s="685"/>
      <c r="AL188" s="686"/>
      <c r="AM188" s="684"/>
      <c r="AN188" s="685"/>
      <c r="AO188" s="686"/>
      <c r="AP188" s="41"/>
      <c r="AQ188" s="41"/>
      <c r="AR188" s="41"/>
      <c r="AS188" s="41"/>
      <c r="AT188" s="41"/>
      <c r="AU188" s="41"/>
      <c r="AV188" s="41"/>
      <c r="AW188" s="41"/>
      <c r="AX188" s="41"/>
      <c r="AY188" s="41"/>
      <c r="AZ188" s="41"/>
      <c r="BA188" s="41"/>
      <c r="BB188" s="41"/>
      <c r="BC188" s="41"/>
      <c r="BD188" s="41"/>
      <c r="BE188" s="41"/>
      <c r="BF188" s="41"/>
      <c r="BG188" s="41"/>
      <c r="BH188" s="41"/>
      <c r="BI188" s="41"/>
    </row>
    <row r="189" spans="1:61" ht="15.75" customHeight="1">
      <c r="A189" s="39" t="str">
        <f t="shared" si="2"/>
        <v>Service% protit / ventes</v>
      </c>
      <c r="B189" s="46" t="s">
        <v>167</v>
      </c>
      <c r="C189" s="687"/>
      <c r="D189" s="688"/>
      <c r="E189" s="689"/>
      <c r="F189" s="687"/>
      <c r="G189" s="688"/>
      <c r="H189" s="689"/>
      <c r="I189" s="687"/>
      <c r="J189" s="688"/>
      <c r="K189" s="689"/>
      <c r="L189" s="687"/>
      <c r="M189" s="688"/>
      <c r="N189" s="689"/>
      <c r="O189" s="687"/>
      <c r="P189" s="688"/>
      <c r="Q189" s="689"/>
      <c r="R189" s="687"/>
      <c r="S189" s="688"/>
      <c r="T189" s="689"/>
      <c r="U189" s="687"/>
      <c r="V189" s="688"/>
      <c r="W189" s="689"/>
      <c r="X189" s="687"/>
      <c r="Y189" s="688"/>
      <c r="Z189" s="689"/>
      <c r="AA189" s="687"/>
      <c r="AB189" s="688"/>
      <c r="AC189" s="689"/>
      <c r="AD189" s="687"/>
      <c r="AE189" s="688"/>
      <c r="AF189" s="689"/>
      <c r="AG189" s="687"/>
      <c r="AH189" s="688"/>
      <c r="AI189" s="689"/>
      <c r="AJ189" s="687"/>
      <c r="AK189" s="688"/>
      <c r="AL189" s="689"/>
      <c r="AM189" s="687"/>
      <c r="AN189" s="688"/>
      <c r="AO189" s="689"/>
      <c r="AP189" s="41"/>
      <c r="AQ189" s="41"/>
      <c r="AR189" s="41"/>
      <c r="AS189" s="41"/>
      <c r="AT189" s="41"/>
      <c r="AU189" s="41"/>
      <c r="AV189" s="41"/>
      <c r="AW189" s="41"/>
      <c r="AX189" s="41"/>
      <c r="AY189" s="41"/>
      <c r="AZ189" s="41"/>
      <c r="BA189" s="41"/>
      <c r="BB189" s="41"/>
      <c r="BC189" s="41"/>
      <c r="BD189" s="41"/>
      <c r="BE189" s="41"/>
      <c r="BF189" s="41"/>
      <c r="BG189" s="41"/>
      <c r="BH189" s="41"/>
      <c r="BI189" s="41"/>
    </row>
    <row r="190" spans="1:61" ht="15.75" customHeight="1">
      <c r="A190" s="39" t="str">
        <f t="shared" si="2"/>
        <v>Service</v>
      </c>
      <c r="B190" s="45"/>
      <c r="C190" s="671"/>
      <c r="D190" s="638"/>
      <c r="E190" s="935"/>
      <c r="F190" s="671"/>
      <c r="G190" s="638"/>
      <c r="H190" s="935"/>
      <c r="I190" s="671"/>
      <c r="J190" s="638"/>
      <c r="K190" s="935"/>
      <c r="L190" s="671"/>
      <c r="M190" s="638"/>
      <c r="N190" s="935"/>
      <c r="O190" s="671"/>
      <c r="P190" s="638"/>
      <c r="Q190" s="935"/>
      <c r="R190" s="671"/>
      <c r="S190" s="638"/>
      <c r="T190" s="935"/>
      <c r="U190" s="671"/>
      <c r="V190" s="638"/>
      <c r="W190" s="935"/>
      <c r="X190" s="671"/>
      <c r="Y190" s="638"/>
      <c r="Z190" s="935"/>
      <c r="AA190" s="671"/>
      <c r="AB190" s="638"/>
      <c r="AC190" s="935"/>
      <c r="AD190" s="671"/>
      <c r="AE190" s="638"/>
      <c r="AF190" s="935"/>
      <c r="AG190" s="671"/>
      <c r="AH190" s="638"/>
      <c r="AI190" s="935"/>
      <c r="AJ190" s="671"/>
      <c r="AK190" s="638"/>
      <c r="AL190" s="935"/>
      <c r="AM190" s="671"/>
      <c r="AN190" s="638"/>
      <c r="AO190" s="935"/>
      <c r="AP190" s="41"/>
      <c r="AQ190" s="41"/>
      <c r="AR190" s="41"/>
      <c r="AS190" s="41"/>
      <c r="AT190" s="41"/>
      <c r="AU190" s="41"/>
      <c r="AV190" s="41"/>
      <c r="AW190" s="41"/>
      <c r="AX190" s="41"/>
      <c r="AY190" s="41"/>
      <c r="AZ190" s="41"/>
      <c r="BA190" s="41"/>
      <c r="BB190" s="41"/>
      <c r="BC190" s="41"/>
      <c r="BD190" s="41"/>
      <c r="BE190" s="41"/>
      <c r="BF190" s="41"/>
      <c r="BG190" s="41"/>
      <c r="BH190" s="41"/>
      <c r="BI190" s="41"/>
    </row>
    <row r="191" spans="1:61" ht="15.75" customHeight="1">
      <c r="A191" s="39" t="str">
        <f t="shared" si="2"/>
        <v>ServiceSous-traitement</v>
      </c>
      <c r="B191" s="44" t="s">
        <v>168</v>
      </c>
      <c r="C191" s="672"/>
      <c r="D191" s="690"/>
      <c r="E191" s="639"/>
      <c r="F191" s="672"/>
      <c r="G191" s="690"/>
      <c r="H191" s="639"/>
      <c r="I191" s="672"/>
      <c r="J191" s="690"/>
      <c r="K191" s="639"/>
      <c r="L191" s="672"/>
      <c r="M191" s="690"/>
      <c r="N191" s="639"/>
      <c r="O191" s="672"/>
      <c r="P191" s="690"/>
      <c r="Q191" s="639"/>
      <c r="R191" s="672"/>
      <c r="S191" s="690"/>
      <c r="T191" s="639"/>
      <c r="U191" s="672"/>
      <c r="V191" s="690"/>
      <c r="W191" s="639"/>
      <c r="X191" s="672"/>
      <c r="Y191" s="690"/>
      <c r="Z191" s="639"/>
      <c r="AA191" s="672"/>
      <c r="AB191" s="690"/>
      <c r="AC191" s="639"/>
      <c r="AD191" s="672"/>
      <c r="AE191" s="690"/>
      <c r="AF191" s="639"/>
      <c r="AG191" s="672"/>
      <c r="AH191" s="690"/>
      <c r="AI191" s="639"/>
      <c r="AJ191" s="672"/>
      <c r="AK191" s="690"/>
      <c r="AL191" s="639"/>
      <c r="AM191" s="672"/>
      <c r="AN191" s="690"/>
      <c r="AO191" s="639"/>
      <c r="AP191" s="41"/>
      <c r="AQ191" s="41"/>
      <c r="AR191" s="41"/>
      <c r="AS191" s="41"/>
      <c r="AT191" s="41"/>
      <c r="AU191" s="41"/>
      <c r="AV191" s="41"/>
      <c r="AW191" s="41"/>
      <c r="AX191" s="41"/>
      <c r="AY191" s="41"/>
      <c r="AZ191" s="41"/>
      <c r="BA191" s="41"/>
      <c r="BB191" s="41"/>
      <c r="BC191" s="41"/>
      <c r="BD191" s="41"/>
      <c r="BE191" s="41"/>
      <c r="BF191" s="41"/>
      <c r="BG191" s="41"/>
      <c r="BH191" s="41"/>
      <c r="BI191" s="41"/>
    </row>
    <row r="192" spans="1:61" ht="15.75" customHeight="1">
      <c r="A192" s="39" t="str">
        <f t="shared" si="2"/>
        <v>Service% profit / ventes</v>
      </c>
      <c r="B192" s="44" t="s">
        <v>161</v>
      </c>
      <c r="C192" s="671"/>
      <c r="D192" s="678"/>
      <c r="E192" s="674"/>
      <c r="F192" s="671"/>
      <c r="G192" s="678"/>
      <c r="H192" s="674"/>
      <c r="I192" s="671"/>
      <c r="J192" s="678"/>
      <c r="K192" s="674"/>
      <c r="L192" s="671"/>
      <c r="M192" s="678"/>
      <c r="N192" s="674"/>
      <c r="O192" s="671"/>
      <c r="P192" s="678"/>
      <c r="Q192" s="674"/>
      <c r="R192" s="671"/>
      <c r="S192" s="678"/>
      <c r="T192" s="674"/>
      <c r="U192" s="671"/>
      <c r="V192" s="678"/>
      <c r="W192" s="674"/>
      <c r="X192" s="671"/>
      <c r="Y192" s="678"/>
      <c r="Z192" s="674"/>
      <c r="AA192" s="671"/>
      <c r="AB192" s="678"/>
      <c r="AC192" s="674"/>
      <c r="AD192" s="671"/>
      <c r="AE192" s="678"/>
      <c r="AF192" s="674"/>
      <c r="AG192" s="671"/>
      <c r="AH192" s="678"/>
      <c r="AI192" s="674"/>
      <c r="AJ192" s="671"/>
      <c r="AK192" s="678"/>
      <c r="AL192" s="674"/>
      <c r="AM192" s="671"/>
      <c r="AN192" s="678"/>
      <c r="AO192" s="674"/>
      <c r="AP192" s="41"/>
      <c r="AQ192" s="41"/>
      <c r="AR192" s="41"/>
      <c r="AS192" s="41"/>
      <c r="AT192" s="41"/>
      <c r="AU192" s="41"/>
      <c r="AV192" s="41"/>
      <c r="AW192" s="41"/>
      <c r="AX192" s="41"/>
      <c r="AY192" s="41"/>
      <c r="AZ192" s="41"/>
      <c r="BA192" s="41"/>
      <c r="BB192" s="41"/>
      <c r="BC192" s="41"/>
      <c r="BD192" s="41"/>
      <c r="BE192" s="41"/>
      <c r="BF192" s="41"/>
      <c r="BG192" s="41"/>
      <c r="BH192" s="41"/>
      <c r="BI192" s="41"/>
    </row>
    <row r="193" spans="1:61" ht="15.75" customHeight="1">
      <c r="A193" s="39" t="str">
        <f t="shared" si="2"/>
        <v>Service</v>
      </c>
      <c r="B193" s="44"/>
      <c r="C193" s="671"/>
      <c r="D193" s="678"/>
      <c r="E193" s="674"/>
      <c r="F193" s="671"/>
      <c r="G193" s="678"/>
      <c r="H193" s="674"/>
      <c r="I193" s="671"/>
      <c r="J193" s="678"/>
      <c r="K193" s="674"/>
      <c r="L193" s="671"/>
      <c r="M193" s="678"/>
      <c r="N193" s="674"/>
      <c r="O193" s="671"/>
      <c r="P193" s="678"/>
      <c r="Q193" s="674"/>
      <c r="R193" s="671"/>
      <c r="S193" s="678"/>
      <c r="T193" s="674"/>
      <c r="U193" s="671"/>
      <c r="V193" s="678"/>
      <c r="W193" s="674"/>
      <c r="X193" s="671"/>
      <c r="Y193" s="678"/>
      <c r="Z193" s="674"/>
      <c r="AA193" s="671"/>
      <c r="AB193" s="678"/>
      <c r="AC193" s="674"/>
      <c r="AD193" s="671"/>
      <c r="AE193" s="678"/>
      <c r="AF193" s="674"/>
      <c r="AG193" s="671"/>
      <c r="AH193" s="678"/>
      <c r="AI193" s="674"/>
      <c r="AJ193" s="671"/>
      <c r="AK193" s="678"/>
      <c r="AL193" s="674"/>
      <c r="AM193" s="671"/>
      <c r="AN193" s="678"/>
      <c r="AO193" s="674"/>
      <c r="AP193" s="41"/>
      <c r="AQ193" s="41"/>
      <c r="AR193" s="41"/>
      <c r="AS193" s="41"/>
      <c r="AT193" s="41"/>
      <c r="AU193" s="41"/>
      <c r="AV193" s="41"/>
      <c r="AW193" s="41"/>
      <c r="AX193" s="41"/>
      <c r="AY193" s="41"/>
      <c r="AZ193" s="41"/>
      <c r="BA193" s="41"/>
      <c r="BB193" s="41"/>
      <c r="BC193" s="41"/>
      <c r="BD193" s="41"/>
      <c r="BE193" s="41"/>
      <c r="BF193" s="41"/>
      <c r="BG193" s="41"/>
      <c r="BH193" s="41"/>
      <c r="BI193" s="41"/>
    </row>
    <row r="194" spans="1:61" ht="15.75" customHeight="1">
      <c r="A194" s="39" t="str">
        <f t="shared" si="2"/>
        <v>ServiceM.O. Recond. MCPA</v>
      </c>
      <c r="B194" s="42" t="s">
        <v>169</v>
      </c>
      <c r="C194" s="930"/>
      <c r="D194" s="1005"/>
      <c r="E194" s="910"/>
      <c r="F194" s="930"/>
      <c r="G194" s="1005"/>
      <c r="H194" s="910"/>
      <c r="I194" s="930"/>
      <c r="J194" s="1005"/>
      <c r="K194" s="910"/>
      <c r="L194" s="930"/>
      <c r="M194" s="1005"/>
      <c r="N194" s="910"/>
      <c r="O194" s="930"/>
      <c r="P194" s="1005"/>
      <c r="Q194" s="910"/>
      <c r="R194" s="1006"/>
      <c r="S194" s="1005"/>
      <c r="T194" s="910"/>
      <c r="U194" s="1006"/>
      <c r="V194" s="1005"/>
      <c r="W194" s="910"/>
      <c r="X194" s="1006"/>
      <c r="Y194" s="1005"/>
      <c r="Z194" s="910"/>
      <c r="AA194" s="1006"/>
      <c r="AB194" s="1005"/>
      <c r="AC194" s="910"/>
      <c r="AD194" s="1006"/>
      <c r="AE194" s="1005"/>
      <c r="AF194" s="910"/>
      <c r="AG194" s="930"/>
      <c r="AH194" s="1005"/>
      <c r="AI194" s="910"/>
      <c r="AJ194" s="930"/>
      <c r="AK194" s="1005"/>
      <c r="AL194" s="910"/>
      <c r="AM194" s="930"/>
      <c r="AN194" s="1005"/>
      <c r="AO194" s="910"/>
      <c r="AP194" s="41"/>
      <c r="AQ194" s="41"/>
      <c r="AR194" s="41"/>
      <c r="AS194" s="41"/>
      <c r="AT194" s="41"/>
      <c r="AU194" s="41"/>
      <c r="AV194" s="41"/>
      <c r="AW194" s="41"/>
      <c r="AX194" s="41"/>
      <c r="AY194" s="41"/>
      <c r="AZ194" s="41"/>
      <c r="BA194" s="41"/>
      <c r="BB194" s="41"/>
      <c r="BC194" s="41"/>
      <c r="BD194" s="41"/>
      <c r="BE194" s="41"/>
      <c r="BF194" s="41"/>
      <c r="BG194" s="41"/>
      <c r="BH194" s="41"/>
      <c r="BI194" s="41"/>
    </row>
    <row r="195" spans="1:61" ht="15.75" customHeight="1">
      <c r="A195" s="39" t="str">
        <f t="shared" si="2"/>
        <v>Service% profit / ventes</v>
      </c>
      <c r="B195" s="43" t="s">
        <v>161</v>
      </c>
      <c r="C195" s="675"/>
      <c r="D195" s="691"/>
      <c r="E195" s="677"/>
      <c r="F195" s="675"/>
      <c r="G195" s="691"/>
      <c r="H195" s="677"/>
      <c r="I195" s="675"/>
      <c r="J195" s="691"/>
      <c r="K195" s="677"/>
      <c r="L195" s="675"/>
      <c r="M195" s="691"/>
      <c r="N195" s="677"/>
      <c r="O195" s="675"/>
      <c r="P195" s="691"/>
      <c r="Q195" s="677"/>
      <c r="R195" s="675"/>
      <c r="S195" s="691"/>
      <c r="T195" s="677"/>
      <c r="U195" s="675"/>
      <c r="V195" s="691"/>
      <c r="W195" s="677"/>
      <c r="X195" s="675"/>
      <c r="Y195" s="691"/>
      <c r="Z195" s="677"/>
      <c r="AA195" s="675"/>
      <c r="AB195" s="691"/>
      <c r="AC195" s="677"/>
      <c r="AD195" s="675"/>
      <c r="AE195" s="691"/>
      <c r="AF195" s="677"/>
      <c r="AG195" s="675"/>
      <c r="AH195" s="691"/>
      <c r="AI195" s="677"/>
      <c r="AJ195" s="675"/>
      <c r="AK195" s="691"/>
      <c r="AL195" s="677"/>
      <c r="AM195" s="675"/>
      <c r="AN195" s="691"/>
      <c r="AO195" s="677"/>
      <c r="AP195" s="41"/>
      <c r="AQ195" s="41"/>
      <c r="AR195" s="41"/>
      <c r="AS195" s="41"/>
      <c r="AT195" s="41"/>
      <c r="AU195" s="41"/>
      <c r="AV195" s="41"/>
      <c r="AW195" s="41"/>
      <c r="AX195" s="41"/>
      <c r="AY195" s="41"/>
      <c r="AZ195" s="41"/>
      <c r="BA195" s="41"/>
      <c r="BB195" s="41"/>
      <c r="BC195" s="41"/>
      <c r="BD195" s="41"/>
      <c r="BE195" s="41"/>
      <c r="BF195" s="41"/>
      <c r="BG195" s="41"/>
      <c r="BH195" s="41"/>
      <c r="BI195" s="41"/>
    </row>
    <row r="196" spans="1:61" ht="15.75" customHeight="1" thickBot="1">
      <c r="A196" s="39" t="str">
        <f t="shared" si="2"/>
        <v>Service</v>
      </c>
      <c r="B196" s="45"/>
      <c r="C196" s="941"/>
      <c r="D196" s="942"/>
      <c r="E196" s="943"/>
      <c r="F196" s="941"/>
      <c r="G196" s="942"/>
      <c r="H196" s="943"/>
      <c r="I196" s="941"/>
      <c r="J196" s="942"/>
      <c r="K196" s="943"/>
      <c r="L196" s="941"/>
      <c r="M196" s="942"/>
      <c r="N196" s="943"/>
      <c r="O196" s="941"/>
      <c r="P196" s="942"/>
      <c r="Q196" s="943"/>
      <c r="R196" s="941"/>
      <c r="S196" s="942"/>
      <c r="T196" s="943"/>
      <c r="U196" s="941"/>
      <c r="V196" s="942"/>
      <c r="W196" s="949"/>
      <c r="X196" s="941"/>
      <c r="Y196" s="942"/>
      <c r="Z196" s="949"/>
      <c r="AA196" s="941"/>
      <c r="AB196" s="942"/>
      <c r="AC196" s="949"/>
      <c r="AD196" s="941"/>
      <c r="AE196" s="942"/>
      <c r="AF196" s="949"/>
      <c r="AG196" s="941"/>
      <c r="AH196" s="942"/>
      <c r="AI196" s="943"/>
      <c r="AJ196" s="941"/>
      <c r="AK196" s="942"/>
      <c r="AL196" s="943"/>
      <c r="AM196" s="941"/>
      <c r="AN196" s="942"/>
      <c r="AO196" s="943"/>
      <c r="AP196" s="41"/>
      <c r="AQ196" s="41"/>
      <c r="AR196" s="41"/>
      <c r="AS196" s="41"/>
      <c r="AT196" s="41"/>
      <c r="AU196" s="41"/>
      <c r="AV196" s="41"/>
      <c r="AW196" s="41"/>
      <c r="AX196" s="41"/>
      <c r="AY196" s="41"/>
      <c r="AZ196" s="41"/>
      <c r="BA196" s="41"/>
      <c r="BB196" s="41"/>
      <c r="BC196" s="41"/>
      <c r="BD196" s="41"/>
      <c r="BE196" s="41"/>
      <c r="BF196" s="41"/>
      <c r="BG196" s="41"/>
      <c r="BH196" s="41"/>
      <c r="BI196" s="41"/>
    </row>
    <row r="197" spans="1:61" ht="15.75" customHeight="1" thickTop="1">
      <c r="A197" s="39" t="str">
        <f t="shared" si="2"/>
        <v>ServiceTotal Mécanique</v>
      </c>
      <c r="B197" s="49" t="s">
        <v>170</v>
      </c>
      <c r="C197" s="627"/>
      <c r="D197" s="692"/>
      <c r="E197" s="629"/>
      <c r="F197" s="627"/>
      <c r="G197" s="692"/>
      <c r="H197" s="629"/>
      <c r="I197" s="627"/>
      <c r="J197" s="692"/>
      <c r="K197" s="629"/>
      <c r="L197" s="627"/>
      <c r="M197" s="692"/>
      <c r="N197" s="629"/>
      <c r="O197" s="627"/>
      <c r="P197" s="692"/>
      <c r="Q197" s="629"/>
      <c r="R197" s="627"/>
      <c r="S197" s="692"/>
      <c r="T197" s="629"/>
      <c r="U197" s="627"/>
      <c r="V197" s="692"/>
      <c r="W197" s="986"/>
      <c r="X197" s="627"/>
      <c r="Y197" s="692"/>
      <c r="Z197" s="986"/>
      <c r="AA197" s="627"/>
      <c r="AB197" s="692"/>
      <c r="AC197" s="986"/>
      <c r="AD197" s="627"/>
      <c r="AE197" s="692"/>
      <c r="AF197" s="986"/>
      <c r="AG197" s="627"/>
      <c r="AH197" s="692"/>
      <c r="AI197" s="629"/>
      <c r="AJ197" s="627"/>
      <c r="AK197" s="692"/>
      <c r="AL197" s="629"/>
      <c r="AM197" s="627"/>
      <c r="AN197" s="692"/>
      <c r="AO197" s="629"/>
      <c r="AP197" s="41"/>
      <c r="AQ197" s="41"/>
      <c r="AR197" s="41"/>
      <c r="AS197" s="41"/>
      <c r="AT197" s="41"/>
      <c r="AU197" s="41"/>
      <c r="AV197" s="41"/>
      <c r="AW197" s="41"/>
      <c r="AX197" s="41"/>
      <c r="AY197" s="41"/>
      <c r="AZ197" s="41"/>
      <c r="BA197" s="41"/>
      <c r="BB197" s="41"/>
      <c r="BC197" s="41"/>
      <c r="BD197" s="41"/>
      <c r="BE197" s="41"/>
      <c r="BF197" s="41"/>
      <c r="BG197" s="41"/>
      <c r="BH197" s="41"/>
      <c r="BI197" s="41"/>
    </row>
    <row r="198" spans="1:61" ht="15.75" customHeight="1" thickBot="1">
      <c r="A198" s="39" t="str">
        <f t="shared" si="2"/>
        <v>Service</v>
      </c>
      <c r="B198" s="50"/>
      <c r="C198" s="630"/>
      <c r="D198" s="631"/>
      <c r="E198" s="693"/>
      <c r="F198" s="630"/>
      <c r="G198" s="631"/>
      <c r="H198" s="693"/>
      <c r="I198" s="630"/>
      <c r="J198" s="631"/>
      <c r="K198" s="693"/>
      <c r="L198" s="630"/>
      <c r="M198" s="631"/>
      <c r="N198" s="693"/>
      <c r="O198" s="630"/>
      <c r="P198" s="631"/>
      <c r="Q198" s="693"/>
      <c r="R198" s="630"/>
      <c r="S198" s="631"/>
      <c r="T198" s="693"/>
      <c r="U198" s="630"/>
      <c r="V198" s="631"/>
      <c r="W198" s="1007"/>
      <c r="X198" s="630"/>
      <c r="Y198" s="631"/>
      <c r="Z198" s="1007"/>
      <c r="AA198" s="630"/>
      <c r="AB198" s="631"/>
      <c r="AC198" s="1007"/>
      <c r="AD198" s="630"/>
      <c r="AE198" s="631"/>
      <c r="AF198" s="1007"/>
      <c r="AG198" s="630"/>
      <c r="AH198" s="631"/>
      <c r="AI198" s="693"/>
      <c r="AJ198" s="630"/>
      <c r="AK198" s="631"/>
      <c r="AL198" s="693"/>
      <c r="AM198" s="630"/>
      <c r="AN198" s="631"/>
      <c r="AO198" s="693"/>
      <c r="AP198" s="41"/>
      <c r="AQ198" s="41"/>
      <c r="AR198" s="41"/>
      <c r="AS198" s="41"/>
      <c r="AT198" s="41"/>
      <c r="AU198" s="41"/>
      <c r="AV198" s="41"/>
      <c r="AW198" s="41"/>
      <c r="AX198" s="41"/>
      <c r="AY198" s="41"/>
      <c r="AZ198" s="41"/>
      <c r="BA198" s="41"/>
      <c r="BB198" s="41"/>
      <c r="BC198" s="41"/>
      <c r="BD198" s="41"/>
      <c r="BE198" s="41"/>
      <c r="BF198" s="41"/>
      <c r="BG198" s="41"/>
      <c r="BH198" s="41"/>
      <c r="BI198" s="41"/>
    </row>
    <row r="199" spans="1:61" ht="15.75" customHeight="1" thickTop="1">
      <c r="A199" s="39" t="str">
        <f t="shared" si="2"/>
        <v>Service</v>
      </c>
      <c r="B199" s="47"/>
      <c r="C199" s="633"/>
      <c r="D199" s="634"/>
      <c r="E199" s="694"/>
      <c r="F199" s="633"/>
      <c r="G199" s="634"/>
      <c r="H199" s="694"/>
      <c r="I199" s="633"/>
      <c r="J199" s="634"/>
      <c r="K199" s="694"/>
      <c r="L199" s="633"/>
      <c r="M199" s="634"/>
      <c r="N199" s="694"/>
      <c r="O199" s="633"/>
      <c r="P199" s="634"/>
      <c r="Q199" s="694"/>
      <c r="R199" s="633"/>
      <c r="S199" s="634"/>
      <c r="T199" s="694"/>
      <c r="U199" s="633"/>
      <c r="V199" s="634"/>
      <c r="W199" s="689"/>
      <c r="X199" s="633"/>
      <c r="Y199" s="634"/>
      <c r="Z199" s="689"/>
      <c r="AA199" s="633"/>
      <c r="AB199" s="634"/>
      <c r="AC199" s="689"/>
      <c r="AD199" s="633"/>
      <c r="AE199" s="634"/>
      <c r="AF199" s="689"/>
      <c r="AG199" s="633"/>
      <c r="AH199" s="634"/>
      <c r="AI199" s="694"/>
      <c r="AJ199" s="633"/>
      <c r="AK199" s="634"/>
      <c r="AL199" s="694"/>
      <c r="AM199" s="633"/>
      <c r="AN199" s="634"/>
      <c r="AO199" s="694"/>
      <c r="AP199" s="41"/>
      <c r="AQ199" s="41"/>
      <c r="AR199" s="41"/>
      <c r="AS199" s="41"/>
      <c r="AT199" s="41"/>
      <c r="AU199" s="41"/>
      <c r="AV199" s="41"/>
      <c r="AW199" s="41"/>
      <c r="AX199" s="41"/>
      <c r="AY199" s="41"/>
      <c r="AZ199" s="41"/>
      <c r="BA199" s="41"/>
      <c r="BB199" s="41"/>
      <c r="BC199" s="41"/>
      <c r="BD199" s="41"/>
      <c r="BE199" s="41"/>
      <c r="BF199" s="41"/>
      <c r="BG199" s="41"/>
      <c r="BH199" s="41"/>
      <c r="BI199" s="41"/>
    </row>
    <row r="200" spans="1:61" ht="15.75" customHeight="1">
      <c r="A200" s="39" t="str">
        <f t="shared" si="2"/>
        <v>ServiceDEPENSES</v>
      </c>
      <c r="B200" s="52" t="s">
        <v>106</v>
      </c>
      <c r="C200" s="618"/>
      <c r="D200" s="625"/>
      <c r="E200" s="619"/>
      <c r="F200" s="618"/>
      <c r="G200" s="625"/>
      <c r="H200" s="619"/>
      <c r="I200" s="618"/>
      <c r="J200" s="625"/>
      <c r="K200" s="619"/>
      <c r="L200" s="618"/>
      <c r="M200" s="625"/>
      <c r="N200" s="619"/>
      <c r="O200" s="618"/>
      <c r="P200" s="625"/>
      <c r="Q200" s="619"/>
      <c r="R200" s="618"/>
      <c r="S200" s="625"/>
      <c r="T200" s="619"/>
      <c r="U200" s="618"/>
      <c r="V200" s="625"/>
      <c r="W200" s="619"/>
      <c r="X200" s="618"/>
      <c r="Y200" s="625"/>
      <c r="Z200" s="619"/>
      <c r="AA200" s="618"/>
      <c r="AB200" s="625"/>
      <c r="AC200" s="619"/>
      <c r="AD200" s="618"/>
      <c r="AE200" s="625"/>
      <c r="AF200" s="619"/>
      <c r="AG200" s="618"/>
      <c r="AH200" s="625"/>
      <c r="AI200" s="619"/>
      <c r="AJ200" s="618"/>
      <c r="AK200" s="625"/>
      <c r="AL200" s="619"/>
      <c r="AM200" s="618"/>
      <c r="AN200" s="625"/>
      <c r="AO200" s="619"/>
      <c r="AP200" s="41"/>
      <c r="AQ200" s="41"/>
      <c r="AR200" s="41"/>
      <c r="AS200" s="41"/>
      <c r="AT200" s="41"/>
      <c r="AU200" s="41"/>
      <c r="AV200" s="41"/>
      <c r="AW200" s="41"/>
      <c r="AX200" s="41"/>
      <c r="AY200" s="41"/>
      <c r="AZ200" s="41"/>
      <c r="BA200" s="41"/>
      <c r="BB200" s="41"/>
      <c r="BC200" s="41"/>
      <c r="BD200" s="41"/>
      <c r="BE200" s="41"/>
      <c r="BF200" s="41"/>
      <c r="BG200" s="41"/>
      <c r="BH200" s="41"/>
      <c r="BI200" s="41"/>
    </row>
    <row r="201" spans="1:61" ht="15.75" customHeight="1">
      <c r="A201" s="39" t="str">
        <f t="shared" si="2"/>
        <v>ServiceSalaires cadres</v>
      </c>
      <c r="B201" s="54" t="s">
        <v>116</v>
      </c>
      <c r="C201" s="618"/>
      <c r="D201" s="625"/>
      <c r="E201" s="639"/>
      <c r="F201" s="618"/>
      <c r="G201" s="625"/>
      <c r="H201" s="639"/>
      <c r="I201" s="618"/>
      <c r="J201" s="625"/>
      <c r="K201" s="639"/>
      <c r="L201" s="618"/>
      <c r="M201" s="625"/>
      <c r="N201" s="639"/>
      <c r="O201" s="618"/>
      <c r="P201" s="625"/>
      <c r="Q201" s="639"/>
      <c r="R201" s="618"/>
      <c r="S201" s="625"/>
      <c r="T201" s="639"/>
      <c r="U201" s="618"/>
      <c r="V201" s="625"/>
      <c r="W201" s="639"/>
      <c r="X201" s="618"/>
      <c r="Y201" s="625"/>
      <c r="Z201" s="639"/>
      <c r="AA201" s="618"/>
      <c r="AB201" s="625"/>
      <c r="AC201" s="639"/>
      <c r="AD201" s="618"/>
      <c r="AE201" s="625"/>
      <c r="AF201" s="639"/>
      <c r="AG201" s="618"/>
      <c r="AH201" s="625"/>
      <c r="AI201" s="639"/>
      <c r="AJ201" s="618"/>
      <c r="AK201" s="625"/>
      <c r="AL201" s="639"/>
      <c r="AM201" s="618"/>
      <c r="AN201" s="625"/>
      <c r="AO201" s="988"/>
      <c r="AP201" s="41"/>
      <c r="AQ201" s="41"/>
      <c r="AR201" s="41"/>
      <c r="AS201" s="41"/>
      <c r="AT201" s="41"/>
      <c r="AU201" s="41"/>
      <c r="AV201" s="41"/>
      <c r="AW201" s="41"/>
      <c r="AX201" s="41"/>
      <c r="AY201" s="41"/>
      <c r="AZ201" s="41"/>
      <c r="BA201" s="41"/>
      <c r="BB201" s="41"/>
      <c r="BC201" s="41"/>
      <c r="BD201" s="41"/>
      <c r="BE201" s="41"/>
      <c r="BF201" s="41"/>
      <c r="BG201" s="41"/>
      <c r="BH201" s="41"/>
      <c r="BI201" s="41"/>
    </row>
    <row r="202" spans="1:61" ht="15.75" customHeight="1">
      <c r="A202" s="39" t="str">
        <f t="shared" si="2"/>
        <v>ServiceSalaires commis</v>
      </c>
      <c r="B202" s="55" t="s">
        <v>117</v>
      </c>
      <c r="C202" s="618"/>
      <c r="D202" s="625"/>
      <c r="E202" s="639"/>
      <c r="F202" s="618"/>
      <c r="G202" s="625"/>
      <c r="H202" s="639"/>
      <c r="I202" s="618"/>
      <c r="J202" s="625"/>
      <c r="K202" s="639"/>
      <c r="L202" s="618"/>
      <c r="M202" s="625"/>
      <c r="N202" s="639"/>
      <c r="O202" s="618"/>
      <c r="P202" s="625"/>
      <c r="Q202" s="639"/>
      <c r="R202" s="618"/>
      <c r="S202" s="625"/>
      <c r="T202" s="639"/>
      <c r="U202" s="618"/>
      <c r="V202" s="625"/>
      <c r="W202" s="639"/>
      <c r="X202" s="618"/>
      <c r="Y202" s="625"/>
      <c r="Z202" s="639"/>
      <c r="AA202" s="618"/>
      <c r="AB202" s="625"/>
      <c r="AC202" s="639"/>
      <c r="AD202" s="618"/>
      <c r="AE202" s="625"/>
      <c r="AF202" s="639"/>
      <c r="AG202" s="618"/>
      <c r="AH202" s="625"/>
      <c r="AI202" s="639"/>
      <c r="AJ202" s="618"/>
      <c r="AK202" s="625"/>
      <c r="AL202" s="639"/>
      <c r="AM202" s="618"/>
      <c r="AN202" s="625"/>
      <c r="AO202" s="988"/>
      <c r="AP202" s="41"/>
      <c r="AQ202" s="41"/>
      <c r="AR202" s="41"/>
      <c r="AS202" s="41"/>
      <c r="AT202" s="41"/>
      <c r="AU202" s="41"/>
      <c r="AV202" s="41"/>
      <c r="AW202" s="41"/>
      <c r="AX202" s="41"/>
      <c r="AY202" s="41"/>
      <c r="AZ202" s="41"/>
      <c r="BA202" s="41"/>
      <c r="BB202" s="41"/>
      <c r="BC202" s="41"/>
      <c r="BD202" s="41"/>
      <c r="BE202" s="41"/>
      <c r="BF202" s="41"/>
      <c r="BG202" s="41"/>
      <c r="BH202" s="41"/>
      <c r="BI202" s="41"/>
    </row>
    <row r="203" spans="1:61" ht="15.75" customHeight="1">
      <c r="A203" s="39" t="str">
        <f t="shared" si="2"/>
        <v>ServiceSalaires autres</v>
      </c>
      <c r="B203" s="54" t="s">
        <v>118</v>
      </c>
      <c r="C203" s="890"/>
      <c r="D203" s="908"/>
      <c r="E203" s="910"/>
      <c r="F203" s="890"/>
      <c r="G203" s="908"/>
      <c r="H203" s="910"/>
      <c r="I203" s="890"/>
      <c r="J203" s="908"/>
      <c r="K203" s="910"/>
      <c r="L203" s="890"/>
      <c r="M203" s="908"/>
      <c r="N203" s="910"/>
      <c r="O203" s="890"/>
      <c r="P203" s="908"/>
      <c r="Q203" s="910"/>
      <c r="R203" s="890"/>
      <c r="S203" s="908"/>
      <c r="T203" s="910"/>
      <c r="U203" s="890"/>
      <c r="V203" s="908"/>
      <c r="W203" s="910"/>
      <c r="X203" s="890"/>
      <c r="Y203" s="908"/>
      <c r="Z203" s="910"/>
      <c r="AA203" s="890"/>
      <c r="AB203" s="908"/>
      <c r="AC203" s="910"/>
      <c r="AD203" s="890"/>
      <c r="AE203" s="908"/>
      <c r="AF203" s="910"/>
      <c r="AG203" s="890"/>
      <c r="AH203" s="908"/>
      <c r="AI203" s="910"/>
      <c r="AJ203" s="890"/>
      <c r="AK203" s="908"/>
      <c r="AL203" s="910"/>
      <c r="AM203" s="890"/>
      <c r="AN203" s="908"/>
      <c r="AO203" s="991"/>
      <c r="AP203" s="41"/>
      <c r="AQ203" s="41"/>
      <c r="AR203" s="41"/>
      <c r="AS203" s="41"/>
      <c r="AT203" s="41"/>
      <c r="AU203" s="41"/>
      <c r="AV203" s="41"/>
      <c r="AW203" s="41"/>
      <c r="AX203" s="41"/>
      <c r="AY203" s="41"/>
      <c r="AZ203" s="41"/>
      <c r="BA203" s="41"/>
      <c r="BB203" s="41"/>
      <c r="BC203" s="41"/>
      <c r="BD203" s="41"/>
      <c r="BE203" s="41"/>
      <c r="BF203" s="41"/>
      <c r="BG203" s="41"/>
      <c r="BH203" s="41"/>
      <c r="BI203" s="41"/>
    </row>
    <row r="204" spans="1:61" ht="15.75" customHeight="1">
      <c r="A204" s="39" t="str">
        <f t="shared" si="2"/>
        <v>ServiceSalaires spécialistes</v>
      </c>
      <c r="B204" s="54" t="s">
        <v>119</v>
      </c>
      <c r="C204" s="618"/>
      <c r="D204" s="625"/>
      <c r="E204" s="639"/>
      <c r="F204" s="618"/>
      <c r="G204" s="625"/>
      <c r="H204" s="639"/>
      <c r="I204" s="618"/>
      <c r="J204" s="625"/>
      <c r="K204" s="639"/>
      <c r="L204" s="618"/>
      <c r="M204" s="625"/>
      <c r="N204" s="639"/>
      <c r="O204" s="618"/>
      <c r="P204" s="625"/>
      <c r="Q204" s="639"/>
      <c r="R204" s="618"/>
      <c r="S204" s="625"/>
      <c r="T204" s="639"/>
      <c r="U204" s="618"/>
      <c r="V204" s="625"/>
      <c r="W204" s="639"/>
      <c r="X204" s="618"/>
      <c r="Y204" s="625"/>
      <c r="Z204" s="639"/>
      <c r="AA204" s="618"/>
      <c r="AB204" s="625"/>
      <c r="AC204" s="639"/>
      <c r="AD204" s="618"/>
      <c r="AE204" s="625"/>
      <c r="AF204" s="639"/>
      <c r="AG204" s="618"/>
      <c r="AH204" s="625"/>
      <c r="AI204" s="639"/>
      <c r="AJ204" s="618"/>
      <c r="AK204" s="625"/>
      <c r="AL204" s="639"/>
      <c r="AM204" s="618"/>
      <c r="AN204" s="625"/>
      <c r="AO204" s="988"/>
      <c r="AP204" s="41"/>
      <c r="AQ204" s="41"/>
      <c r="AR204" s="41"/>
      <c r="AS204" s="41"/>
      <c r="AT204" s="41"/>
      <c r="AU204" s="41"/>
      <c r="AV204" s="41"/>
      <c r="AW204" s="41"/>
      <c r="AX204" s="41"/>
      <c r="AY204" s="41"/>
      <c r="AZ204" s="41"/>
      <c r="BA204" s="41"/>
      <c r="BB204" s="41"/>
      <c r="BC204" s="41"/>
      <c r="BD204" s="41"/>
      <c r="BE204" s="41"/>
      <c r="BF204" s="41"/>
      <c r="BG204" s="41"/>
      <c r="BH204" s="41"/>
      <c r="BI204" s="41"/>
    </row>
    <row r="205" spans="1:61" ht="20.25" customHeight="1">
      <c r="A205" s="39" t="str">
        <f t="shared" si="2"/>
        <v>Service[...]</v>
      </c>
      <c r="B205" s="44" t="s">
        <v>55</v>
      </c>
      <c r="C205" s="618"/>
      <c r="D205" s="625"/>
      <c r="E205" s="639"/>
      <c r="F205" s="618"/>
      <c r="G205" s="625"/>
      <c r="H205" s="639"/>
      <c r="I205" s="618"/>
      <c r="J205" s="625"/>
      <c r="K205" s="639"/>
      <c r="L205" s="618"/>
      <c r="M205" s="625"/>
      <c r="N205" s="639"/>
      <c r="O205" s="618"/>
      <c r="P205" s="625"/>
      <c r="Q205" s="639"/>
      <c r="R205" s="618"/>
      <c r="S205" s="625"/>
      <c r="T205" s="639"/>
      <c r="U205" s="618"/>
      <c r="V205" s="625"/>
      <c r="W205" s="639"/>
      <c r="X205" s="618"/>
      <c r="Y205" s="625"/>
      <c r="Z205" s="639"/>
      <c r="AA205" s="618"/>
      <c r="AB205" s="625"/>
      <c r="AC205" s="639"/>
      <c r="AD205" s="618"/>
      <c r="AE205" s="625"/>
      <c r="AF205" s="639"/>
      <c r="AG205" s="618"/>
      <c r="AH205" s="625"/>
      <c r="AI205" s="639"/>
      <c r="AJ205" s="618"/>
      <c r="AK205" s="625"/>
      <c r="AL205" s="639"/>
      <c r="AM205" s="618"/>
      <c r="AN205" s="625"/>
      <c r="AO205" s="988"/>
      <c r="AP205" s="41"/>
      <c r="AQ205" s="41"/>
      <c r="AR205" s="41"/>
      <c r="AS205" s="41"/>
      <c r="AT205" s="41"/>
      <c r="AU205" s="41"/>
      <c r="AV205" s="41"/>
      <c r="AW205" s="41"/>
      <c r="AX205" s="41"/>
      <c r="AY205" s="41"/>
      <c r="AZ205" s="41"/>
      <c r="BA205" s="41"/>
      <c r="BB205" s="41"/>
      <c r="BC205" s="41"/>
      <c r="BD205" s="41"/>
      <c r="BE205" s="41"/>
      <c r="BF205" s="41"/>
      <c r="BG205" s="41"/>
      <c r="BH205" s="41"/>
      <c r="BI205" s="41"/>
    </row>
    <row r="206" spans="1:61" ht="20.25" customHeight="1">
      <c r="A206" s="39" t="str">
        <f t="shared" si="2"/>
        <v>Service[...]</v>
      </c>
      <c r="B206" s="44" t="s">
        <v>55</v>
      </c>
      <c r="C206" s="618"/>
      <c r="D206" s="625"/>
      <c r="E206" s="639"/>
      <c r="F206" s="618"/>
      <c r="G206" s="625"/>
      <c r="H206" s="639"/>
      <c r="I206" s="618"/>
      <c r="J206" s="625"/>
      <c r="K206" s="639"/>
      <c r="L206" s="618"/>
      <c r="M206" s="625"/>
      <c r="N206" s="639"/>
      <c r="O206" s="618"/>
      <c r="P206" s="625"/>
      <c r="Q206" s="639"/>
      <c r="R206" s="618"/>
      <c r="S206" s="625"/>
      <c r="T206" s="639"/>
      <c r="U206" s="618"/>
      <c r="V206" s="625"/>
      <c r="W206" s="639"/>
      <c r="X206" s="618"/>
      <c r="Y206" s="625"/>
      <c r="Z206" s="639"/>
      <c r="AA206" s="618"/>
      <c r="AB206" s="625"/>
      <c r="AC206" s="639"/>
      <c r="AD206" s="618"/>
      <c r="AE206" s="625"/>
      <c r="AF206" s="639"/>
      <c r="AG206" s="618"/>
      <c r="AH206" s="625"/>
      <c r="AI206" s="639"/>
      <c r="AJ206" s="618"/>
      <c r="AK206" s="625"/>
      <c r="AL206" s="639"/>
      <c r="AM206" s="618"/>
      <c r="AN206" s="625"/>
      <c r="AO206" s="988"/>
      <c r="AP206" s="41"/>
      <c r="AQ206" s="41"/>
      <c r="AR206" s="41"/>
      <c r="AS206" s="41"/>
      <c r="AT206" s="41"/>
      <c r="AU206" s="41"/>
      <c r="AV206" s="41"/>
      <c r="AW206" s="41"/>
      <c r="AX206" s="41"/>
      <c r="AY206" s="41"/>
      <c r="AZ206" s="41"/>
      <c r="BA206" s="41"/>
      <c r="BB206" s="41"/>
      <c r="BC206" s="41"/>
      <c r="BD206" s="41"/>
      <c r="BE206" s="41"/>
      <c r="BF206" s="41"/>
      <c r="BG206" s="41"/>
      <c r="BH206" s="41"/>
      <c r="BI206" s="41"/>
    </row>
    <row r="207" spans="1:61" ht="20.25" customHeight="1">
      <c r="A207" s="39" t="str">
        <f t="shared" si="2"/>
        <v>Service[...]</v>
      </c>
      <c r="B207" s="44" t="s">
        <v>55</v>
      </c>
      <c r="C207" s="618"/>
      <c r="D207" s="625"/>
      <c r="E207" s="639"/>
      <c r="F207" s="618"/>
      <c r="G207" s="625"/>
      <c r="H207" s="639"/>
      <c r="I207" s="618"/>
      <c r="J207" s="625"/>
      <c r="K207" s="639"/>
      <c r="L207" s="618"/>
      <c r="M207" s="625"/>
      <c r="N207" s="639"/>
      <c r="O207" s="618"/>
      <c r="P207" s="625"/>
      <c r="Q207" s="639"/>
      <c r="R207" s="618"/>
      <c r="S207" s="625"/>
      <c r="T207" s="639"/>
      <c r="U207" s="618"/>
      <c r="V207" s="625"/>
      <c r="W207" s="639"/>
      <c r="X207" s="618"/>
      <c r="Y207" s="625"/>
      <c r="Z207" s="639"/>
      <c r="AA207" s="618"/>
      <c r="AB207" s="625"/>
      <c r="AC207" s="639"/>
      <c r="AD207" s="618"/>
      <c r="AE207" s="625"/>
      <c r="AF207" s="639"/>
      <c r="AG207" s="618"/>
      <c r="AH207" s="625"/>
      <c r="AI207" s="639"/>
      <c r="AJ207" s="618"/>
      <c r="AK207" s="625"/>
      <c r="AL207" s="639"/>
      <c r="AM207" s="618"/>
      <c r="AN207" s="625"/>
      <c r="AO207" s="988"/>
      <c r="AP207" s="41"/>
      <c r="AQ207" s="41"/>
      <c r="AR207" s="41"/>
      <c r="AS207" s="41"/>
      <c r="AT207" s="41"/>
      <c r="AU207" s="41"/>
      <c r="AV207" s="41"/>
      <c r="AW207" s="41"/>
      <c r="AX207" s="41"/>
      <c r="AY207" s="41"/>
      <c r="AZ207" s="41"/>
      <c r="BA207" s="41"/>
      <c r="BB207" s="41"/>
      <c r="BC207" s="41"/>
      <c r="BD207" s="41"/>
      <c r="BE207" s="41"/>
      <c r="BF207" s="41"/>
      <c r="BG207" s="41"/>
      <c r="BH207" s="41"/>
      <c r="BI207" s="41"/>
    </row>
    <row r="208" spans="1:61" ht="15.75" customHeight="1">
      <c r="A208" s="39" t="str">
        <f t="shared" si="2"/>
        <v>ServiceSalaires en absences</v>
      </c>
      <c r="B208" s="55" t="s">
        <v>120</v>
      </c>
      <c r="C208" s="618"/>
      <c r="D208" s="625"/>
      <c r="E208" s="639"/>
      <c r="F208" s="618"/>
      <c r="G208" s="625"/>
      <c r="H208" s="639"/>
      <c r="I208" s="618"/>
      <c r="J208" s="625"/>
      <c r="K208" s="639"/>
      <c r="L208" s="618"/>
      <c r="M208" s="625"/>
      <c r="N208" s="639"/>
      <c r="O208" s="618"/>
      <c r="P208" s="625"/>
      <c r="Q208" s="639"/>
      <c r="R208" s="618"/>
      <c r="S208" s="625"/>
      <c r="T208" s="639"/>
      <c r="U208" s="618"/>
      <c r="V208" s="625"/>
      <c r="W208" s="639"/>
      <c r="X208" s="618"/>
      <c r="Y208" s="625"/>
      <c r="Z208" s="639"/>
      <c r="AA208" s="618"/>
      <c r="AB208" s="625"/>
      <c r="AC208" s="639"/>
      <c r="AD208" s="618"/>
      <c r="AE208" s="625"/>
      <c r="AF208" s="639"/>
      <c r="AG208" s="618"/>
      <c r="AH208" s="625"/>
      <c r="AI208" s="639"/>
      <c r="AJ208" s="618"/>
      <c r="AK208" s="625"/>
      <c r="AL208" s="639"/>
      <c r="AM208" s="618"/>
      <c r="AN208" s="625"/>
      <c r="AO208" s="988"/>
      <c r="AP208" s="41"/>
      <c r="AQ208" s="41"/>
      <c r="AR208" s="41"/>
      <c r="AS208" s="41"/>
      <c r="AT208" s="41"/>
      <c r="AU208" s="41"/>
      <c r="AV208" s="41"/>
      <c r="AW208" s="41"/>
      <c r="AX208" s="41"/>
      <c r="AY208" s="41"/>
      <c r="AZ208" s="41"/>
      <c r="BA208" s="41"/>
      <c r="BB208" s="41"/>
      <c r="BC208" s="41"/>
      <c r="BD208" s="41"/>
      <c r="BE208" s="41"/>
      <c r="BF208" s="41"/>
      <c r="BG208" s="41"/>
      <c r="BH208" s="41"/>
      <c r="BI208" s="41"/>
    </row>
    <row r="209" spans="1:61" ht="15.75" customHeight="1">
      <c r="A209" s="39" t="str">
        <f t="shared" si="2"/>
        <v>ServiceDéduction à la source</v>
      </c>
      <c r="B209" s="54" t="s">
        <v>121</v>
      </c>
      <c r="C209" s="890"/>
      <c r="D209" s="908"/>
      <c r="E209" s="910"/>
      <c r="F209" s="890"/>
      <c r="G209" s="908"/>
      <c r="H209" s="910"/>
      <c r="I209" s="890"/>
      <c r="J209" s="908"/>
      <c r="K209" s="910"/>
      <c r="L209" s="890"/>
      <c r="M209" s="908"/>
      <c r="N209" s="910"/>
      <c r="O209" s="890"/>
      <c r="P209" s="908"/>
      <c r="Q209" s="910"/>
      <c r="R209" s="890"/>
      <c r="S209" s="908"/>
      <c r="T209" s="910"/>
      <c r="U209" s="890"/>
      <c r="V209" s="908"/>
      <c r="W209" s="910"/>
      <c r="X209" s="890"/>
      <c r="Y209" s="908"/>
      <c r="Z209" s="910"/>
      <c r="AA209" s="890"/>
      <c r="AB209" s="908"/>
      <c r="AC209" s="910"/>
      <c r="AD209" s="890"/>
      <c r="AE209" s="908"/>
      <c r="AF209" s="910"/>
      <c r="AG209" s="890"/>
      <c r="AH209" s="908"/>
      <c r="AI209" s="910"/>
      <c r="AJ209" s="890"/>
      <c r="AK209" s="908"/>
      <c r="AL209" s="910"/>
      <c r="AM209" s="890"/>
      <c r="AN209" s="908"/>
      <c r="AO209" s="991"/>
      <c r="AP209" s="41"/>
      <c r="AQ209" s="41"/>
      <c r="AR209" s="41"/>
      <c r="AS209" s="41"/>
      <c r="AT209" s="41"/>
      <c r="AU209" s="41"/>
      <c r="AV209" s="41"/>
      <c r="AW209" s="41"/>
      <c r="AX209" s="41"/>
      <c r="AY209" s="41"/>
      <c r="AZ209" s="41"/>
      <c r="BA209" s="41"/>
      <c r="BB209" s="41"/>
      <c r="BC209" s="41"/>
      <c r="BD209" s="41"/>
      <c r="BE209" s="41"/>
      <c r="BF209" s="41"/>
      <c r="BG209" s="41"/>
      <c r="BH209" s="41"/>
      <c r="BI209" s="41"/>
    </row>
    <row r="210" spans="1:61" ht="15.75" customHeight="1">
      <c r="A210" s="39" t="str">
        <f t="shared" si="2"/>
        <v>ServiceBénéfices marginaux</v>
      </c>
      <c r="B210" s="54" t="s">
        <v>122</v>
      </c>
      <c r="C210" s="618"/>
      <c r="D210" s="625"/>
      <c r="E210" s="639"/>
      <c r="F210" s="618"/>
      <c r="G210" s="625"/>
      <c r="H210" s="639"/>
      <c r="I210" s="618"/>
      <c r="J210" s="625"/>
      <c r="K210" s="639"/>
      <c r="L210" s="618"/>
      <c r="M210" s="625"/>
      <c r="N210" s="639"/>
      <c r="O210" s="618"/>
      <c r="P210" s="625"/>
      <c r="Q210" s="639"/>
      <c r="R210" s="618"/>
      <c r="S210" s="625"/>
      <c r="T210" s="639"/>
      <c r="U210" s="618"/>
      <c r="V210" s="625"/>
      <c r="W210" s="639"/>
      <c r="X210" s="618"/>
      <c r="Y210" s="625"/>
      <c r="Z210" s="639"/>
      <c r="AA210" s="618"/>
      <c r="AB210" s="625"/>
      <c r="AC210" s="639"/>
      <c r="AD210" s="618"/>
      <c r="AE210" s="625"/>
      <c r="AF210" s="639"/>
      <c r="AG210" s="618"/>
      <c r="AH210" s="625"/>
      <c r="AI210" s="639"/>
      <c r="AJ210" s="618"/>
      <c r="AK210" s="625"/>
      <c r="AL210" s="639"/>
      <c r="AM210" s="618"/>
      <c r="AN210" s="625"/>
      <c r="AO210" s="988"/>
      <c r="AP210" s="41"/>
      <c r="AQ210" s="41"/>
      <c r="AR210" s="41"/>
      <c r="AS210" s="41"/>
      <c r="AT210" s="41"/>
      <c r="AU210" s="41"/>
      <c r="AV210" s="41"/>
      <c r="AW210" s="41"/>
      <c r="AX210" s="41"/>
      <c r="AY210" s="41"/>
      <c r="AZ210" s="41"/>
      <c r="BA210" s="41"/>
      <c r="BB210" s="41"/>
      <c r="BC210" s="41"/>
      <c r="BD210" s="41"/>
      <c r="BE210" s="41"/>
      <c r="BF210" s="41"/>
      <c r="BG210" s="41"/>
      <c r="BH210" s="41"/>
      <c r="BI210" s="41"/>
    </row>
    <row r="211" spans="1:61" ht="15.75" customHeight="1">
      <c r="A211" s="39" t="str">
        <f t="shared" si="2"/>
        <v>ServiceCsst</v>
      </c>
      <c r="B211" s="54" t="s">
        <v>123</v>
      </c>
      <c r="C211" s="618"/>
      <c r="D211" s="625"/>
      <c r="E211" s="639"/>
      <c r="F211" s="618"/>
      <c r="G211" s="625"/>
      <c r="H211" s="639"/>
      <c r="I211" s="618"/>
      <c r="J211" s="625"/>
      <c r="K211" s="639"/>
      <c r="L211" s="618"/>
      <c r="M211" s="625"/>
      <c r="N211" s="639"/>
      <c r="O211" s="618"/>
      <c r="P211" s="625"/>
      <c r="Q211" s="639"/>
      <c r="R211" s="618"/>
      <c r="S211" s="625"/>
      <c r="T211" s="639"/>
      <c r="U211" s="618"/>
      <c r="V211" s="625"/>
      <c r="W211" s="639"/>
      <c r="X211" s="618"/>
      <c r="Y211" s="625"/>
      <c r="Z211" s="639"/>
      <c r="AA211" s="618"/>
      <c r="AB211" s="625"/>
      <c r="AC211" s="639"/>
      <c r="AD211" s="618"/>
      <c r="AE211" s="625"/>
      <c r="AF211" s="639"/>
      <c r="AG211" s="618"/>
      <c r="AH211" s="625"/>
      <c r="AI211" s="639"/>
      <c r="AJ211" s="618"/>
      <c r="AK211" s="625"/>
      <c r="AL211" s="639"/>
      <c r="AM211" s="618"/>
      <c r="AN211" s="625"/>
      <c r="AO211" s="988"/>
      <c r="AP211" s="41"/>
      <c r="AQ211" s="41"/>
      <c r="AR211" s="41"/>
      <c r="AS211" s="41"/>
      <c r="AT211" s="41"/>
      <c r="AU211" s="41"/>
      <c r="AV211" s="41"/>
      <c r="AW211" s="41"/>
      <c r="AX211" s="41"/>
      <c r="AY211" s="41"/>
      <c r="AZ211" s="41"/>
      <c r="BA211" s="41"/>
      <c r="BB211" s="41"/>
      <c r="BC211" s="41"/>
      <c r="BD211" s="41"/>
      <c r="BE211" s="41"/>
      <c r="BF211" s="41"/>
      <c r="BG211" s="41"/>
      <c r="BH211" s="41"/>
      <c r="BI211" s="41"/>
    </row>
    <row r="212" spans="1:61" ht="20.25" customHeight="1">
      <c r="A212" s="39" t="str">
        <f t="shared" si="2"/>
        <v>Service[...]</v>
      </c>
      <c r="B212" s="44" t="s">
        <v>55</v>
      </c>
      <c r="C212" s="644"/>
      <c r="D212" s="645"/>
      <c r="E212" s="642"/>
      <c r="F212" s="644"/>
      <c r="G212" s="645"/>
      <c r="H212" s="642"/>
      <c r="I212" s="644"/>
      <c r="J212" s="645"/>
      <c r="K212" s="642"/>
      <c r="L212" s="644"/>
      <c r="M212" s="645"/>
      <c r="N212" s="642"/>
      <c r="O212" s="644"/>
      <c r="P212" s="645"/>
      <c r="Q212" s="642"/>
      <c r="R212" s="644"/>
      <c r="S212" s="645"/>
      <c r="T212" s="642"/>
      <c r="U212" s="644"/>
      <c r="V212" s="645"/>
      <c r="W212" s="642"/>
      <c r="X212" s="644"/>
      <c r="Y212" s="645"/>
      <c r="Z212" s="642"/>
      <c r="AA212" s="644"/>
      <c r="AB212" s="645"/>
      <c r="AC212" s="642"/>
      <c r="AD212" s="644"/>
      <c r="AE212" s="645"/>
      <c r="AF212" s="642"/>
      <c r="AG212" s="644"/>
      <c r="AH212" s="645"/>
      <c r="AI212" s="642"/>
      <c r="AJ212" s="644"/>
      <c r="AK212" s="645"/>
      <c r="AL212" s="642"/>
      <c r="AM212" s="644"/>
      <c r="AN212" s="645"/>
      <c r="AO212" s="642"/>
      <c r="AP212" s="41"/>
      <c r="AQ212" s="41"/>
      <c r="AR212" s="41"/>
      <c r="AS212" s="41"/>
      <c r="AT212" s="41"/>
      <c r="AU212" s="41"/>
      <c r="AV212" s="41"/>
      <c r="AW212" s="41"/>
      <c r="AX212" s="41"/>
      <c r="AY212" s="41"/>
      <c r="AZ212" s="41"/>
      <c r="BA212" s="41"/>
      <c r="BB212" s="41"/>
      <c r="BC212" s="41"/>
      <c r="BD212" s="41"/>
      <c r="BE212" s="41"/>
      <c r="BF212" s="41"/>
      <c r="BG212" s="41"/>
      <c r="BH212" s="41"/>
      <c r="BI212" s="41"/>
    </row>
    <row r="213" spans="1:61" ht="15.75" customHeight="1">
      <c r="A213" s="39" t="str">
        <f t="shared" si="2"/>
        <v>ServiceTOTAL PERSONNEL</v>
      </c>
      <c r="B213" s="53" t="s">
        <v>124</v>
      </c>
      <c r="C213" s="903"/>
      <c r="D213" s="904"/>
      <c r="E213" s="905"/>
      <c r="F213" s="903"/>
      <c r="G213" s="904"/>
      <c r="H213" s="905"/>
      <c r="I213" s="903"/>
      <c r="J213" s="904"/>
      <c r="K213" s="905"/>
      <c r="L213" s="903"/>
      <c r="M213" s="904"/>
      <c r="N213" s="905"/>
      <c r="O213" s="903"/>
      <c r="P213" s="904"/>
      <c r="Q213" s="905"/>
      <c r="R213" s="903"/>
      <c r="S213" s="904"/>
      <c r="T213" s="905"/>
      <c r="U213" s="903"/>
      <c r="V213" s="904"/>
      <c r="W213" s="990"/>
      <c r="X213" s="903"/>
      <c r="Y213" s="904"/>
      <c r="Z213" s="990"/>
      <c r="AA213" s="903"/>
      <c r="AB213" s="904"/>
      <c r="AC213" s="990"/>
      <c r="AD213" s="903"/>
      <c r="AE213" s="904"/>
      <c r="AF213" s="990"/>
      <c r="AG213" s="903"/>
      <c r="AH213" s="904"/>
      <c r="AI213" s="905"/>
      <c r="AJ213" s="903"/>
      <c r="AK213" s="904"/>
      <c r="AL213" s="905"/>
      <c r="AM213" s="903"/>
      <c r="AN213" s="904"/>
      <c r="AO213" s="905"/>
      <c r="AP213" s="41"/>
      <c r="AQ213" s="41"/>
      <c r="AR213" s="41"/>
      <c r="AS213" s="41"/>
      <c r="AT213" s="41"/>
      <c r="AU213" s="41"/>
      <c r="AV213" s="41"/>
      <c r="AW213" s="41"/>
      <c r="AX213" s="41"/>
      <c r="AY213" s="41"/>
      <c r="AZ213" s="41"/>
      <c r="BA213" s="41"/>
      <c r="BB213" s="41"/>
      <c r="BC213" s="41"/>
      <c r="BD213" s="41"/>
      <c r="BE213" s="41"/>
      <c r="BF213" s="41"/>
      <c r="BG213" s="41"/>
      <c r="BH213" s="41"/>
      <c r="BI213" s="41"/>
    </row>
    <row r="214" spans="1:61" ht="15.75" customHeight="1">
      <c r="A214" s="39" t="str">
        <f t="shared" si="2"/>
        <v>ServicePublicité 2</v>
      </c>
      <c r="B214" s="44" t="s">
        <v>125</v>
      </c>
      <c r="C214" s="618"/>
      <c r="D214" s="625"/>
      <c r="E214" s="639"/>
      <c r="F214" s="618"/>
      <c r="G214" s="625"/>
      <c r="H214" s="639"/>
      <c r="I214" s="618"/>
      <c r="J214" s="625"/>
      <c r="K214" s="639"/>
      <c r="L214" s="618"/>
      <c r="M214" s="625"/>
      <c r="N214" s="639"/>
      <c r="O214" s="618"/>
      <c r="P214" s="625"/>
      <c r="Q214" s="639"/>
      <c r="R214" s="618"/>
      <c r="S214" s="625"/>
      <c r="T214" s="639"/>
      <c r="U214" s="618"/>
      <c r="V214" s="625"/>
      <c r="W214" s="639"/>
      <c r="X214" s="618"/>
      <c r="Y214" s="625"/>
      <c r="Z214" s="639"/>
      <c r="AA214" s="618"/>
      <c r="AB214" s="625"/>
      <c r="AC214" s="639"/>
      <c r="AD214" s="618"/>
      <c r="AE214" s="625"/>
      <c r="AF214" s="639"/>
      <c r="AG214" s="618"/>
      <c r="AH214" s="625"/>
      <c r="AI214" s="639"/>
      <c r="AJ214" s="618"/>
      <c r="AK214" s="625"/>
      <c r="AL214" s="639"/>
      <c r="AM214" s="618"/>
      <c r="AN214" s="625"/>
      <c r="AO214" s="988"/>
      <c r="AP214" s="41"/>
      <c r="AQ214" s="41"/>
      <c r="AR214" s="41"/>
      <c r="AS214" s="41"/>
      <c r="AT214" s="41"/>
      <c r="AU214" s="41"/>
      <c r="AV214" s="41"/>
      <c r="AW214" s="41"/>
      <c r="AX214" s="41"/>
      <c r="AY214" s="41"/>
      <c r="AZ214" s="41"/>
      <c r="BA214" s="41"/>
      <c r="BB214" s="41"/>
      <c r="BC214" s="41"/>
      <c r="BD214" s="41"/>
      <c r="BE214" s="41"/>
      <c r="BF214" s="41"/>
      <c r="BG214" s="41"/>
      <c r="BH214" s="41"/>
      <c r="BI214" s="41"/>
    </row>
    <row r="215" spans="1:61" ht="15.75" customHeight="1">
      <c r="A215" s="39" t="str">
        <f t="shared" si="2"/>
        <v>ServiceService gratuit 2</v>
      </c>
      <c r="B215" s="44" t="s">
        <v>126</v>
      </c>
      <c r="C215" s="618"/>
      <c r="D215" s="625"/>
      <c r="E215" s="639"/>
      <c r="F215" s="618"/>
      <c r="G215" s="625"/>
      <c r="H215" s="639"/>
      <c r="I215" s="618"/>
      <c r="J215" s="625"/>
      <c r="K215" s="639"/>
      <c r="L215" s="618"/>
      <c r="M215" s="625"/>
      <c r="N215" s="639"/>
      <c r="O215" s="618"/>
      <c r="P215" s="625"/>
      <c r="Q215" s="639"/>
      <c r="R215" s="618"/>
      <c r="S215" s="625"/>
      <c r="T215" s="639"/>
      <c r="U215" s="618"/>
      <c r="V215" s="625"/>
      <c r="W215" s="639"/>
      <c r="X215" s="618"/>
      <c r="Y215" s="625"/>
      <c r="Z215" s="639"/>
      <c r="AA215" s="618"/>
      <c r="AB215" s="625"/>
      <c r="AC215" s="639"/>
      <c r="AD215" s="618"/>
      <c r="AE215" s="625"/>
      <c r="AF215" s="639"/>
      <c r="AG215" s="618"/>
      <c r="AH215" s="625"/>
      <c r="AI215" s="639"/>
      <c r="AJ215" s="618"/>
      <c r="AK215" s="625"/>
      <c r="AL215" s="639"/>
      <c r="AM215" s="618"/>
      <c r="AN215" s="625"/>
      <c r="AO215" s="988"/>
      <c r="AP215" s="41"/>
      <c r="AQ215" s="41"/>
      <c r="AR215" s="41"/>
      <c r="AS215" s="41"/>
      <c r="AT215" s="41"/>
      <c r="AU215" s="41"/>
      <c r="AV215" s="41"/>
      <c r="AW215" s="41"/>
      <c r="AX215" s="41"/>
      <c r="AY215" s="41"/>
      <c r="AZ215" s="41"/>
      <c r="BA215" s="41"/>
      <c r="BB215" s="41"/>
      <c r="BC215" s="41"/>
      <c r="BD215" s="41"/>
      <c r="BE215" s="41"/>
      <c r="BF215" s="41"/>
      <c r="BG215" s="41"/>
      <c r="BH215" s="41"/>
      <c r="BI215" s="41"/>
    </row>
    <row r="216" spans="1:61" ht="15.75" customHeight="1">
      <c r="A216" s="39" t="str">
        <f t="shared" si="2"/>
        <v>ServiceFrais véhicules de cie</v>
      </c>
      <c r="B216" s="43" t="s">
        <v>127</v>
      </c>
      <c r="C216" s="644"/>
      <c r="D216" s="645"/>
      <c r="E216" s="643"/>
      <c r="F216" s="644"/>
      <c r="G216" s="645"/>
      <c r="H216" s="643"/>
      <c r="I216" s="644"/>
      <c r="J216" s="645"/>
      <c r="K216" s="643"/>
      <c r="L216" s="644"/>
      <c r="M216" s="645"/>
      <c r="N216" s="643"/>
      <c r="O216" s="644"/>
      <c r="P216" s="645"/>
      <c r="Q216" s="643"/>
      <c r="R216" s="644"/>
      <c r="S216" s="645"/>
      <c r="T216" s="643"/>
      <c r="U216" s="644"/>
      <c r="V216" s="645"/>
      <c r="W216" s="643"/>
      <c r="X216" s="644"/>
      <c r="Y216" s="645"/>
      <c r="Z216" s="643"/>
      <c r="AA216" s="644"/>
      <c r="AB216" s="645"/>
      <c r="AC216" s="643"/>
      <c r="AD216" s="644"/>
      <c r="AE216" s="645"/>
      <c r="AF216" s="643"/>
      <c r="AG216" s="644"/>
      <c r="AH216" s="645"/>
      <c r="AI216" s="643"/>
      <c r="AJ216" s="644"/>
      <c r="AK216" s="645"/>
      <c r="AL216" s="643"/>
      <c r="AM216" s="644"/>
      <c r="AN216" s="645"/>
      <c r="AO216" s="989"/>
      <c r="AP216" s="41"/>
      <c r="AQ216" s="41"/>
      <c r="AR216" s="41"/>
      <c r="AS216" s="41"/>
      <c r="AT216" s="41"/>
      <c r="AU216" s="41"/>
      <c r="AV216" s="41"/>
      <c r="AW216" s="41"/>
      <c r="AX216" s="41"/>
      <c r="AY216" s="41"/>
      <c r="AZ216" s="41"/>
      <c r="BA216" s="41"/>
      <c r="BB216" s="41"/>
      <c r="BC216" s="41"/>
      <c r="BD216" s="41"/>
      <c r="BE216" s="41"/>
      <c r="BF216" s="41"/>
      <c r="BG216" s="41"/>
      <c r="BH216" s="41"/>
      <c r="BI216" s="41"/>
    </row>
    <row r="217" spans="1:61" ht="15.75" customHeight="1">
      <c r="A217" s="39" t="str">
        <f t="shared" si="2"/>
        <v>ServiceInformatique</v>
      </c>
      <c r="B217" s="44" t="s">
        <v>128</v>
      </c>
      <c r="C217" s="618"/>
      <c r="D217" s="625"/>
      <c r="E217" s="639"/>
      <c r="F217" s="618"/>
      <c r="G217" s="625"/>
      <c r="H217" s="639"/>
      <c r="I217" s="618"/>
      <c r="J217" s="625"/>
      <c r="K217" s="639"/>
      <c r="L217" s="618"/>
      <c r="M217" s="625"/>
      <c r="N217" s="639"/>
      <c r="O217" s="618"/>
      <c r="P217" s="625"/>
      <c r="Q217" s="639"/>
      <c r="R217" s="618"/>
      <c r="S217" s="625"/>
      <c r="T217" s="639"/>
      <c r="U217" s="618"/>
      <c r="V217" s="625"/>
      <c r="W217" s="639"/>
      <c r="X217" s="618"/>
      <c r="Y217" s="625"/>
      <c r="Z217" s="639"/>
      <c r="AA217" s="618"/>
      <c r="AB217" s="625"/>
      <c r="AC217" s="639"/>
      <c r="AD217" s="618"/>
      <c r="AE217" s="625"/>
      <c r="AF217" s="639"/>
      <c r="AG217" s="618"/>
      <c r="AH217" s="625"/>
      <c r="AI217" s="639"/>
      <c r="AJ217" s="618"/>
      <c r="AK217" s="625"/>
      <c r="AL217" s="639"/>
      <c r="AM217" s="618"/>
      <c r="AN217" s="625"/>
      <c r="AO217" s="988"/>
      <c r="AP217" s="41"/>
      <c r="AQ217" s="41"/>
      <c r="AR217" s="41"/>
      <c r="AS217" s="41"/>
      <c r="AT217" s="41"/>
      <c r="AU217" s="41"/>
      <c r="AV217" s="41"/>
      <c r="AW217" s="41"/>
      <c r="AX217" s="41"/>
      <c r="AY217" s="41"/>
      <c r="AZ217" s="41"/>
      <c r="BA217" s="41"/>
      <c r="BB217" s="41"/>
      <c r="BC217" s="41"/>
      <c r="BD217" s="41"/>
      <c r="BE217" s="41"/>
      <c r="BF217" s="41"/>
      <c r="BG217" s="41"/>
      <c r="BH217" s="41"/>
      <c r="BI217" s="41"/>
    </row>
    <row r="218" spans="1:61" ht="15.75" customHeight="1">
      <c r="A218" s="39" t="str">
        <f t="shared" si="2"/>
        <v>ServiceFrais de déplacement</v>
      </c>
      <c r="B218" s="44" t="s">
        <v>129</v>
      </c>
      <c r="C218" s="618"/>
      <c r="D218" s="625"/>
      <c r="E218" s="639"/>
      <c r="F218" s="618"/>
      <c r="G218" s="625"/>
      <c r="H218" s="639"/>
      <c r="I218" s="618"/>
      <c r="J218" s="625"/>
      <c r="K218" s="639"/>
      <c r="L218" s="618"/>
      <c r="M218" s="625"/>
      <c r="N218" s="639"/>
      <c r="O218" s="618"/>
      <c r="P218" s="625"/>
      <c r="Q218" s="639"/>
      <c r="R218" s="618"/>
      <c r="S218" s="625"/>
      <c r="T218" s="639"/>
      <c r="U218" s="618"/>
      <c r="V218" s="625"/>
      <c r="W218" s="639"/>
      <c r="X218" s="618"/>
      <c r="Y218" s="625"/>
      <c r="Z218" s="639"/>
      <c r="AA218" s="618"/>
      <c r="AB218" s="625"/>
      <c r="AC218" s="639"/>
      <c r="AD218" s="618"/>
      <c r="AE218" s="625"/>
      <c r="AF218" s="639"/>
      <c r="AG218" s="618"/>
      <c r="AH218" s="625"/>
      <c r="AI218" s="639"/>
      <c r="AJ218" s="618"/>
      <c r="AK218" s="625"/>
      <c r="AL218" s="639"/>
      <c r="AM218" s="618"/>
      <c r="AN218" s="625"/>
      <c r="AO218" s="988"/>
      <c r="AP218" s="41"/>
      <c r="AQ218" s="41"/>
      <c r="AR218" s="41"/>
      <c r="AS218" s="41"/>
      <c r="AT218" s="41"/>
      <c r="AU218" s="41"/>
      <c r="AV218" s="41"/>
      <c r="AW218" s="41"/>
      <c r="AX218" s="41"/>
      <c r="AY218" s="41"/>
      <c r="AZ218" s="41"/>
      <c r="BA218" s="41"/>
      <c r="BB218" s="41"/>
      <c r="BC218" s="41"/>
      <c r="BD218" s="41"/>
      <c r="BE218" s="41"/>
      <c r="BF218" s="41"/>
      <c r="BG218" s="41"/>
      <c r="BH218" s="41"/>
      <c r="BI218" s="41"/>
    </row>
    <row r="219" spans="1:61" ht="15.75" customHeight="1">
      <c r="A219" s="39" t="str">
        <f t="shared" si="2"/>
        <v>ServiceServices extérieurs</v>
      </c>
      <c r="B219" s="43" t="s">
        <v>130</v>
      </c>
      <c r="C219" s="644"/>
      <c r="D219" s="645"/>
      <c r="E219" s="643"/>
      <c r="F219" s="644"/>
      <c r="G219" s="645"/>
      <c r="H219" s="643"/>
      <c r="I219" s="644"/>
      <c r="J219" s="645"/>
      <c r="K219" s="643"/>
      <c r="L219" s="644"/>
      <c r="M219" s="645"/>
      <c r="N219" s="643"/>
      <c r="O219" s="644"/>
      <c r="P219" s="645"/>
      <c r="Q219" s="643"/>
      <c r="R219" s="644"/>
      <c r="S219" s="645"/>
      <c r="T219" s="643"/>
      <c r="U219" s="644"/>
      <c r="V219" s="645"/>
      <c r="W219" s="643"/>
      <c r="X219" s="644"/>
      <c r="Y219" s="645"/>
      <c r="Z219" s="643"/>
      <c r="AA219" s="644"/>
      <c r="AB219" s="645"/>
      <c r="AC219" s="643"/>
      <c r="AD219" s="644"/>
      <c r="AE219" s="645"/>
      <c r="AF219" s="643"/>
      <c r="AG219" s="644"/>
      <c r="AH219" s="645"/>
      <c r="AI219" s="643"/>
      <c r="AJ219" s="644"/>
      <c r="AK219" s="645"/>
      <c r="AL219" s="643"/>
      <c r="AM219" s="644"/>
      <c r="AN219" s="645"/>
      <c r="AO219" s="989"/>
      <c r="AP219" s="41"/>
      <c r="AQ219" s="41"/>
      <c r="AR219" s="41"/>
      <c r="AS219" s="41"/>
      <c r="AT219" s="41"/>
      <c r="AU219" s="41"/>
      <c r="AV219" s="41"/>
      <c r="AW219" s="41"/>
      <c r="AX219" s="41"/>
      <c r="AY219" s="41"/>
      <c r="AZ219" s="41"/>
      <c r="BA219" s="41"/>
      <c r="BB219" s="41"/>
      <c r="BC219" s="41"/>
      <c r="BD219" s="41"/>
      <c r="BE219" s="41"/>
      <c r="BF219" s="41"/>
      <c r="BG219" s="41"/>
      <c r="BH219" s="41"/>
      <c r="BI219" s="41"/>
    </row>
    <row r="220" spans="1:61" ht="15.75" customHeight="1">
      <c r="A220" s="39" t="str">
        <f t="shared" si="2"/>
        <v>ServiceFournitures d'atelier</v>
      </c>
      <c r="B220" s="44" t="s">
        <v>483</v>
      </c>
      <c r="C220" s="618"/>
      <c r="D220" s="625"/>
      <c r="E220" s="639"/>
      <c r="F220" s="618"/>
      <c r="G220" s="625"/>
      <c r="H220" s="639"/>
      <c r="I220" s="618"/>
      <c r="J220" s="625"/>
      <c r="K220" s="639"/>
      <c r="L220" s="618"/>
      <c r="M220" s="625"/>
      <c r="N220" s="639"/>
      <c r="O220" s="618"/>
      <c r="P220" s="625"/>
      <c r="Q220" s="639"/>
      <c r="R220" s="618"/>
      <c r="S220" s="625"/>
      <c r="T220" s="639"/>
      <c r="U220" s="618"/>
      <c r="V220" s="625"/>
      <c r="W220" s="639"/>
      <c r="X220" s="618"/>
      <c r="Y220" s="625"/>
      <c r="Z220" s="639"/>
      <c r="AA220" s="618"/>
      <c r="AB220" s="625"/>
      <c r="AC220" s="639"/>
      <c r="AD220" s="618"/>
      <c r="AE220" s="625"/>
      <c r="AF220" s="639"/>
      <c r="AG220" s="618"/>
      <c r="AH220" s="625"/>
      <c r="AI220" s="639"/>
      <c r="AJ220" s="618"/>
      <c r="AK220" s="625"/>
      <c r="AL220" s="639"/>
      <c r="AM220" s="618"/>
      <c r="AN220" s="625"/>
      <c r="AO220" s="988"/>
      <c r="AP220" s="41"/>
      <c r="AQ220" s="41"/>
      <c r="AR220" s="41"/>
      <c r="AS220" s="41"/>
      <c r="AT220" s="41"/>
      <c r="AU220" s="41"/>
      <c r="AV220" s="41"/>
      <c r="AW220" s="41"/>
      <c r="AX220" s="41"/>
      <c r="AY220" s="41"/>
      <c r="AZ220" s="41"/>
      <c r="BA220" s="41"/>
      <c r="BB220" s="41"/>
      <c r="BC220" s="41"/>
      <c r="BD220" s="41"/>
      <c r="BE220" s="41"/>
      <c r="BF220" s="41"/>
      <c r="BG220" s="41"/>
      <c r="BH220" s="41"/>
      <c r="BI220" s="41"/>
    </row>
    <row r="221" spans="1:61" ht="15.75" customHeight="1">
      <c r="A221" s="39" t="str">
        <f t="shared" si="2"/>
        <v>ServiceFournitures autres</v>
      </c>
      <c r="B221" s="44" t="s">
        <v>131</v>
      </c>
      <c r="C221" s="618"/>
      <c r="D221" s="625"/>
      <c r="E221" s="639"/>
      <c r="F221" s="618"/>
      <c r="G221" s="625"/>
      <c r="H221" s="639"/>
      <c r="I221" s="618"/>
      <c r="J221" s="625"/>
      <c r="K221" s="639"/>
      <c r="L221" s="618"/>
      <c r="M221" s="625"/>
      <c r="N221" s="639"/>
      <c r="O221" s="618"/>
      <c r="P221" s="625"/>
      <c r="Q221" s="639"/>
      <c r="R221" s="618"/>
      <c r="S221" s="625"/>
      <c r="T221" s="639"/>
      <c r="U221" s="618"/>
      <c r="V221" s="625"/>
      <c r="W221" s="639"/>
      <c r="X221" s="618"/>
      <c r="Y221" s="625"/>
      <c r="Z221" s="639"/>
      <c r="AA221" s="618"/>
      <c r="AB221" s="625"/>
      <c r="AC221" s="639"/>
      <c r="AD221" s="618"/>
      <c r="AE221" s="625"/>
      <c r="AF221" s="639"/>
      <c r="AG221" s="618"/>
      <c r="AH221" s="625"/>
      <c r="AI221" s="639"/>
      <c r="AJ221" s="618"/>
      <c r="AK221" s="625"/>
      <c r="AL221" s="639"/>
      <c r="AM221" s="618"/>
      <c r="AN221" s="625"/>
      <c r="AO221" s="988"/>
      <c r="AP221" s="41"/>
      <c r="AQ221" s="41"/>
      <c r="AR221" s="41"/>
      <c r="AS221" s="41"/>
      <c r="AT221" s="41"/>
      <c r="AU221" s="41"/>
      <c r="AV221" s="41"/>
      <c r="AW221" s="41"/>
      <c r="AX221" s="41"/>
      <c r="AY221" s="41"/>
      <c r="AZ221" s="41"/>
      <c r="BA221" s="41"/>
      <c r="BB221" s="41"/>
      <c r="BC221" s="41"/>
      <c r="BD221" s="41"/>
      <c r="BE221" s="41"/>
      <c r="BF221" s="41"/>
      <c r="BG221" s="41"/>
      <c r="BH221" s="41"/>
      <c r="BI221" s="41"/>
    </row>
    <row r="222" spans="1:61" ht="15.75" customHeight="1">
      <c r="A222" s="39" t="str">
        <f t="shared" si="2"/>
        <v>ServiceUniformes</v>
      </c>
      <c r="B222" s="44" t="s">
        <v>132</v>
      </c>
      <c r="C222" s="618"/>
      <c r="D222" s="625"/>
      <c r="E222" s="639"/>
      <c r="F222" s="618"/>
      <c r="G222" s="625"/>
      <c r="H222" s="639"/>
      <c r="I222" s="618"/>
      <c r="J222" s="625"/>
      <c r="K222" s="639"/>
      <c r="L222" s="618"/>
      <c r="M222" s="625"/>
      <c r="N222" s="639"/>
      <c r="O222" s="618"/>
      <c r="P222" s="625"/>
      <c r="Q222" s="639"/>
      <c r="R222" s="618"/>
      <c r="S222" s="625"/>
      <c r="T222" s="639"/>
      <c r="U222" s="618"/>
      <c r="V222" s="625"/>
      <c r="W222" s="639"/>
      <c r="X222" s="618"/>
      <c r="Y222" s="625"/>
      <c r="Z222" s="639"/>
      <c r="AA222" s="618"/>
      <c r="AB222" s="625"/>
      <c r="AC222" s="639"/>
      <c r="AD222" s="618"/>
      <c r="AE222" s="625"/>
      <c r="AF222" s="639"/>
      <c r="AG222" s="618"/>
      <c r="AH222" s="625"/>
      <c r="AI222" s="639"/>
      <c r="AJ222" s="618"/>
      <c r="AK222" s="625"/>
      <c r="AL222" s="639"/>
      <c r="AM222" s="618"/>
      <c r="AN222" s="625"/>
      <c r="AO222" s="988"/>
      <c r="AP222" s="41"/>
      <c r="AQ222" s="41"/>
      <c r="AR222" s="41"/>
      <c r="AS222" s="41"/>
      <c r="AT222" s="41"/>
      <c r="AU222" s="41"/>
      <c r="AV222" s="41"/>
      <c r="AW222" s="41"/>
      <c r="AX222" s="41"/>
      <c r="AY222" s="41"/>
      <c r="AZ222" s="41"/>
      <c r="BA222" s="41"/>
      <c r="BB222" s="41"/>
      <c r="BC222" s="41"/>
      <c r="BD222" s="41"/>
      <c r="BE222" s="41"/>
      <c r="BF222" s="41"/>
      <c r="BG222" s="41"/>
      <c r="BH222" s="41"/>
      <c r="BI222" s="41"/>
    </row>
    <row r="223" spans="1:61" ht="15.75" customHeight="1">
      <c r="A223" s="39" t="str">
        <f t="shared" si="2"/>
        <v>ServicePapeterie</v>
      </c>
      <c r="B223" s="44" t="s">
        <v>133</v>
      </c>
      <c r="C223" s="618"/>
      <c r="D223" s="625"/>
      <c r="E223" s="639"/>
      <c r="F223" s="618"/>
      <c r="G223" s="625"/>
      <c r="H223" s="639"/>
      <c r="I223" s="618"/>
      <c r="J223" s="625"/>
      <c r="K223" s="639"/>
      <c r="L223" s="618"/>
      <c r="M223" s="625"/>
      <c r="N223" s="639"/>
      <c r="O223" s="618"/>
      <c r="P223" s="625"/>
      <c r="Q223" s="639"/>
      <c r="R223" s="618"/>
      <c r="S223" s="625"/>
      <c r="T223" s="639"/>
      <c r="U223" s="618"/>
      <c r="V223" s="625"/>
      <c r="W223" s="639"/>
      <c r="X223" s="618"/>
      <c r="Y223" s="625"/>
      <c r="Z223" s="639"/>
      <c r="AA223" s="618"/>
      <c r="AB223" s="625"/>
      <c r="AC223" s="639"/>
      <c r="AD223" s="618"/>
      <c r="AE223" s="625"/>
      <c r="AF223" s="639"/>
      <c r="AG223" s="618"/>
      <c r="AH223" s="625"/>
      <c r="AI223" s="639"/>
      <c r="AJ223" s="618"/>
      <c r="AK223" s="625"/>
      <c r="AL223" s="639"/>
      <c r="AM223" s="618"/>
      <c r="AN223" s="625"/>
      <c r="AO223" s="988"/>
      <c r="AP223" s="41"/>
      <c r="AQ223" s="41"/>
      <c r="AR223" s="41"/>
      <c r="AS223" s="41"/>
      <c r="AT223" s="41"/>
      <c r="AU223" s="41"/>
      <c r="AV223" s="41"/>
      <c r="AW223" s="41"/>
      <c r="AX223" s="41"/>
      <c r="AY223" s="41"/>
      <c r="AZ223" s="41"/>
      <c r="BA223" s="41"/>
      <c r="BB223" s="41"/>
      <c r="BC223" s="41"/>
      <c r="BD223" s="41"/>
      <c r="BE223" s="41"/>
      <c r="BF223" s="41"/>
      <c r="BG223" s="41"/>
      <c r="BH223" s="41"/>
      <c r="BI223" s="41"/>
    </row>
    <row r="224" spans="1:61" ht="15.75" customHeight="1">
      <c r="A224" s="39" t="str">
        <f t="shared" si="2"/>
        <v>ServiceTéléphone</v>
      </c>
      <c r="B224" s="44" t="s">
        <v>134</v>
      </c>
      <c r="C224" s="618"/>
      <c r="D224" s="625"/>
      <c r="E224" s="639"/>
      <c r="F224" s="618"/>
      <c r="G224" s="625"/>
      <c r="H224" s="639"/>
      <c r="I224" s="618"/>
      <c r="J224" s="625"/>
      <c r="K224" s="639"/>
      <c r="L224" s="618"/>
      <c r="M224" s="625"/>
      <c r="N224" s="639"/>
      <c r="O224" s="618"/>
      <c r="P224" s="625"/>
      <c r="Q224" s="639"/>
      <c r="R224" s="618"/>
      <c r="S224" s="625"/>
      <c r="T224" s="639"/>
      <c r="U224" s="618"/>
      <c r="V224" s="625"/>
      <c r="W224" s="639"/>
      <c r="X224" s="618"/>
      <c r="Y224" s="625"/>
      <c r="Z224" s="639"/>
      <c r="AA224" s="618"/>
      <c r="AB224" s="625"/>
      <c r="AC224" s="639"/>
      <c r="AD224" s="618"/>
      <c r="AE224" s="625"/>
      <c r="AF224" s="639"/>
      <c r="AG224" s="618"/>
      <c r="AH224" s="625"/>
      <c r="AI224" s="639"/>
      <c r="AJ224" s="618"/>
      <c r="AK224" s="625"/>
      <c r="AL224" s="639"/>
      <c r="AM224" s="618"/>
      <c r="AN224" s="625"/>
      <c r="AO224" s="988"/>
      <c r="AP224" s="41"/>
      <c r="AQ224" s="41"/>
      <c r="AR224" s="41"/>
      <c r="AS224" s="41"/>
      <c r="AT224" s="41"/>
      <c r="AU224" s="41"/>
      <c r="AV224" s="41"/>
      <c r="AW224" s="41"/>
      <c r="AX224" s="41"/>
      <c r="AY224" s="41"/>
      <c r="AZ224" s="41"/>
      <c r="BA224" s="41"/>
      <c r="BB224" s="41"/>
      <c r="BC224" s="41"/>
      <c r="BD224" s="41"/>
      <c r="BE224" s="41"/>
      <c r="BF224" s="41"/>
      <c r="BG224" s="41"/>
      <c r="BH224" s="41"/>
      <c r="BI224" s="41"/>
    </row>
    <row r="225" spans="1:61" ht="15.75" customHeight="1">
      <c r="A225" s="39" t="str">
        <f t="shared" si="2"/>
        <v>ServiceFrais postaux</v>
      </c>
      <c r="B225" s="44" t="s">
        <v>135</v>
      </c>
      <c r="C225" s="618"/>
      <c r="D225" s="625"/>
      <c r="E225" s="639"/>
      <c r="F225" s="618"/>
      <c r="G225" s="625"/>
      <c r="H225" s="639"/>
      <c r="I225" s="618"/>
      <c r="J225" s="625"/>
      <c r="K225" s="639"/>
      <c r="L225" s="618"/>
      <c r="M225" s="625"/>
      <c r="N225" s="639"/>
      <c r="O225" s="618"/>
      <c r="P225" s="625"/>
      <c r="Q225" s="639"/>
      <c r="R225" s="618"/>
      <c r="S225" s="625"/>
      <c r="T225" s="639"/>
      <c r="U225" s="618"/>
      <c r="V225" s="625"/>
      <c r="W225" s="639"/>
      <c r="X225" s="618"/>
      <c r="Y225" s="625"/>
      <c r="Z225" s="639"/>
      <c r="AA225" s="618"/>
      <c r="AB225" s="625"/>
      <c r="AC225" s="639"/>
      <c r="AD225" s="618"/>
      <c r="AE225" s="625"/>
      <c r="AF225" s="639"/>
      <c r="AG225" s="618"/>
      <c r="AH225" s="625"/>
      <c r="AI225" s="639"/>
      <c r="AJ225" s="618"/>
      <c r="AK225" s="625"/>
      <c r="AL225" s="639"/>
      <c r="AM225" s="618"/>
      <c r="AN225" s="625"/>
      <c r="AO225" s="988"/>
      <c r="AP225" s="41"/>
      <c r="AQ225" s="41"/>
      <c r="AR225" s="41"/>
      <c r="AS225" s="41"/>
      <c r="AT225" s="41"/>
      <c r="AU225" s="41"/>
      <c r="AV225" s="41"/>
      <c r="AW225" s="41"/>
      <c r="AX225" s="41"/>
      <c r="AY225" s="41"/>
      <c r="AZ225" s="41"/>
      <c r="BA225" s="41"/>
      <c r="BB225" s="41"/>
      <c r="BC225" s="41"/>
      <c r="BD225" s="41"/>
      <c r="BE225" s="41"/>
      <c r="BF225" s="41"/>
      <c r="BG225" s="41"/>
      <c r="BH225" s="41"/>
      <c r="BI225" s="41"/>
    </row>
    <row r="226" spans="1:61" ht="15.75" customHeight="1">
      <c r="A226" s="39" t="str">
        <f t="shared" si="2"/>
        <v>ServiceDivers</v>
      </c>
      <c r="B226" s="44" t="s">
        <v>136</v>
      </c>
      <c r="C226" s="618"/>
      <c r="D226" s="625"/>
      <c r="E226" s="639"/>
      <c r="F226" s="618"/>
      <c r="G226" s="625"/>
      <c r="H226" s="639"/>
      <c r="I226" s="618"/>
      <c r="J226" s="625"/>
      <c r="K226" s="639"/>
      <c r="L226" s="618"/>
      <c r="M226" s="625"/>
      <c r="N226" s="639"/>
      <c r="O226" s="618"/>
      <c r="P226" s="625"/>
      <c r="Q226" s="639"/>
      <c r="R226" s="618"/>
      <c r="S226" s="625"/>
      <c r="T226" s="639"/>
      <c r="U226" s="618"/>
      <c r="V226" s="625"/>
      <c r="W226" s="639"/>
      <c r="X226" s="618"/>
      <c r="Y226" s="625"/>
      <c r="Z226" s="639"/>
      <c r="AA226" s="618"/>
      <c r="AB226" s="625"/>
      <c r="AC226" s="639"/>
      <c r="AD226" s="618"/>
      <c r="AE226" s="625"/>
      <c r="AF226" s="639"/>
      <c r="AG226" s="618"/>
      <c r="AH226" s="625"/>
      <c r="AI226" s="639"/>
      <c r="AJ226" s="618"/>
      <c r="AK226" s="625"/>
      <c r="AL226" s="639"/>
      <c r="AM226" s="618"/>
      <c r="AN226" s="625"/>
      <c r="AO226" s="988"/>
      <c r="AP226" s="41"/>
      <c r="AQ226" s="41"/>
      <c r="AR226" s="41"/>
      <c r="AS226" s="41"/>
      <c r="AT226" s="41"/>
      <c r="AU226" s="41"/>
      <c r="AV226" s="41"/>
      <c r="AW226" s="41"/>
      <c r="AX226" s="41"/>
      <c r="AY226" s="41"/>
      <c r="AZ226" s="41"/>
      <c r="BA226" s="41"/>
      <c r="BB226" s="41"/>
      <c r="BC226" s="41"/>
      <c r="BD226" s="41"/>
      <c r="BE226" s="41"/>
      <c r="BF226" s="41"/>
      <c r="BG226" s="41"/>
      <c r="BH226" s="41"/>
      <c r="BI226" s="41"/>
    </row>
    <row r="227" spans="1:61" ht="15.75" customHeight="1">
      <c r="A227" s="39" t="str">
        <f t="shared" si="2"/>
        <v>ServiceFormation</v>
      </c>
      <c r="B227" s="44" t="s">
        <v>137</v>
      </c>
      <c r="C227" s="618"/>
      <c r="D227" s="625"/>
      <c r="E227" s="639"/>
      <c r="F227" s="618"/>
      <c r="G227" s="625"/>
      <c r="H227" s="639"/>
      <c r="I227" s="618"/>
      <c r="J227" s="625"/>
      <c r="K227" s="639"/>
      <c r="L227" s="618"/>
      <c r="M227" s="625"/>
      <c r="N227" s="639"/>
      <c r="O227" s="618"/>
      <c r="P227" s="625"/>
      <c r="Q227" s="639"/>
      <c r="R227" s="618"/>
      <c r="S227" s="625"/>
      <c r="T227" s="639"/>
      <c r="U227" s="618"/>
      <c r="V227" s="625"/>
      <c r="W227" s="639"/>
      <c r="X227" s="618"/>
      <c r="Y227" s="625"/>
      <c r="Z227" s="639"/>
      <c r="AA227" s="618"/>
      <c r="AB227" s="625"/>
      <c r="AC227" s="639"/>
      <c r="AD227" s="618"/>
      <c r="AE227" s="625"/>
      <c r="AF227" s="639"/>
      <c r="AG227" s="618"/>
      <c r="AH227" s="625"/>
      <c r="AI227" s="639"/>
      <c r="AJ227" s="618"/>
      <c r="AK227" s="625"/>
      <c r="AL227" s="639"/>
      <c r="AM227" s="618"/>
      <c r="AN227" s="625"/>
      <c r="AO227" s="988"/>
      <c r="AP227" s="41"/>
      <c r="AQ227" s="41"/>
      <c r="AR227" s="41"/>
      <c r="AS227" s="41"/>
      <c r="AT227" s="41"/>
      <c r="AU227" s="41"/>
      <c r="AV227" s="41"/>
      <c r="AW227" s="41"/>
      <c r="AX227" s="41"/>
      <c r="AY227" s="41"/>
      <c r="AZ227" s="41"/>
      <c r="BA227" s="41"/>
      <c r="BB227" s="41"/>
      <c r="BC227" s="41"/>
      <c r="BD227" s="41"/>
      <c r="BE227" s="41"/>
      <c r="BF227" s="41"/>
      <c r="BG227" s="41"/>
      <c r="BH227" s="41"/>
      <c r="BI227" s="41"/>
    </row>
    <row r="228" spans="1:61" ht="15.75" customHeight="1">
      <c r="A228" s="39" t="str">
        <f t="shared" si="2"/>
        <v>ServiceFrais bancaires</v>
      </c>
      <c r="B228" s="44" t="s">
        <v>138</v>
      </c>
      <c r="C228" s="618"/>
      <c r="D228" s="625"/>
      <c r="E228" s="639"/>
      <c r="F228" s="618"/>
      <c r="G228" s="625"/>
      <c r="H228" s="639"/>
      <c r="I228" s="618"/>
      <c r="J228" s="625"/>
      <c r="K228" s="639"/>
      <c r="L228" s="618"/>
      <c r="M228" s="625"/>
      <c r="N228" s="639"/>
      <c r="O228" s="618"/>
      <c r="P228" s="625"/>
      <c r="Q228" s="639"/>
      <c r="R228" s="618"/>
      <c r="S228" s="625"/>
      <c r="T228" s="639"/>
      <c r="U228" s="618"/>
      <c r="V228" s="625"/>
      <c r="W228" s="639"/>
      <c r="X228" s="618"/>
      <c r="Y228" s="625"/>
      <c r="Z228" s="639"/>
      <c r="AA228" s="618"/>
      <c r="AB228" s="625"/>
      <c r="AC228" s="639"/>
      <c r="AD228" s="618"/>
      <c r="AE228" s="625"/>
      <c r="AF228" s="639"/>
      <c r="AG228" s="618"/>
      <c r="AH228" s="625"/>
      <c r="AI228" s="639"/>
      <c r="AJ228" s="618"/>
      <c r="AK228" s="625"/>
      <c r="AL228" s="639"/>
      <c r="AM228" s="618"/>
      <c r="AN228" s="625"/>
      <c r="AO228" s="988"/>
      <c r="AP228" s="41"/>
      <c r="AQ228" s="41"/>
      <c r="AR228" s="41"/>
      <c r="AS228" s="41"/>
      <c r="AT228" s="41"/>
      <c r="AU228" s="41"/>
      <c r="AV228" s="41"/>
      <c r="AW228" s="41"/>
      <c r="AX228" s="41"/>
      <c r="AY228" s="41"/>
      <c r="AZ228" s="41"/>
      <c r="BA228" s="41"/>
      <c r="BB228" s="41"/>
      <c r="BC228" s="41"/>
      <c r="BD228" s="41"/>
      <c r="BE228" s="41"/>
      <c r="BF228" s="41"/>
      <c r="BG228" s="41"/>
      <c r="BH228" s="41"/>
      <c r="BI228" s="41"/>
    </row>
    <row r="229" spans="1:61" ht="20.25" customHeight="1">
      <c r="A229" s="39" t="str">
        <f t="shared" si="2"/>
        <v>Service[...]</v>
      </c>
      <c r="B229" s="44" t="s">
        <v>55</v>
      </c>
      <c r="C229" s="618"/>
      <c r="D229" s="625"/>
      <c r="E229" s="626"/>
      <c r="F229" s="618"/>
      <c r="G229" s="625"/>
      <c r="H229" s="626"/>
      <c r="I229" s="618"/>
      <c r="J229" s="625"/>
      <c r="K229" s="626"/>
      <c r="L229" s="618"/>
      <c r="M229" s="625"/>
      <c r="N229" s="626"/>
      <c r="O229" s="618"/>
      <c r="P229" s="625"/>
      <c r="Q229" s="626"/>
      <c r="R229" s="618"/>
      <c r="S229" s="625"/>
      <c r="T229" s="626"/>
      <c r="U229" s="618"/>
      <c r="V229" s="625"/>
      <c r="W229" s="626"/>
      <c r="X229" s="618"/>
      <c r="Y229" s="625"/>
      <c r="Z229" s="626"/>
      <c r="AA229" s="618"/>
      <c r="AB229" s="625"/>
      <c r="AC229" s="626"/>
      <c r="AD229" s="618"/>
      <c r="AE229" s="625"/>
      <c r="AF229" s="626"/>
      <c r="AG229" s="618"/>
      <c r="AH229" s="625"/>
      <c r="AI229" s="626"/>
      <c r="AJ229" s="618"/>
      <c r="AK229" s="625"/>
      <c r="AL229" s="626"/>
      <c r="AM229" s="618"/>
      <c r="AN229" s="625"/>
      <c r="AO229" s="626"/>
      <c r="AP229" s="41"/>
      <c r="AQ229" s="41"/>
      <c r="AR229" s="41"/>
      <c r="AS229" s="41"/>
      <c r="AT229" s="41"/>
      <c r="AU229" s="41"/>
      <c r="AV229" s="41"/>
      <c r="AW229" s="41"/>
      <c r="AX229" s="41"/>
      <c r="AY229" s="41"/>
      <c r="AZ229" s="41"/>
      <c r="BA229" s="41"/>
      <c r="BB229" s="41"/>
      <c r="BC229" s="41"/>
      <c r="BD229" s="41"/>
      <c r="BE229" s="41"/>
      <c r="BF229" s="41"/>
      <c r="BG229" s="41"/>
      <c r="BH229" s="41"/>
      <c r="BI229" s="41"/>
    </row>
    <row r="230" spans="1:61" ht="20.25" customHeight="1">
      <c r="A230" s="39" t="str">
        <f t="shared" si="2"/>
        <v>Service[...]</v>
      </c>
      <c r="B230" s="44" t="s">
        <v>55</v>
      </c>
      <c r="C230" s="618"/>
      <c r="D230" s="625"/>
      <c r="E230" s="626"/>
      <c r="F230" s="618"/>
      <c r="G230" s="625"/>
      <c r="H230" s="626"/>
      <c r="I230" s="618"/>
      <c r="J230" s="625"/>
      <c r="K230" s="626"/>
      <c r="L230" s="618"/>
      <c r="M230" s="625"/>
      <c r="N230" s="626"/>
      <c r="O230" s="618"/>
      <c r="P230" s="625"/>
      <c r="Q230" s="626"/>
      <c r="R230" s="618"/>
      <c r="S230" s="625"/>
      <c r="T230" s="626"/>
      <c r="U230" s="618"/>
      <c r="V230" s="625"/>
      <c r="W230" s="626"/>
      <c r="X230" s="618"/>
      <c r="Y230" s="625"/>
      <c r="Z230" s="626"/>
      <c r="AA230" s="618"/>
      <c r="AB230" s="625"/>
      <c r="AC230" s="626"/>
      <c r="AD230" s="618"/>
      <c r="AE230" s="625"/>
      <c r="AF230" s="626"/>
      <c r="AG230" s="618"/>
      <c r="AH230" s="625"/>
      <c r="AI230" s="626"/>
      <c r="AJ230" s="618"/>
      <c r="AK230" s="625"/>
      <c r="AL230" s="626"/>
      <c r="AM230" s="618"/>
      <c r="AN230" s="625"/>
      <c r="AO230" s="626"/>
      <c r="AP230" s="41"/>
      <c r="AQ230" s="41"/>
      <c r="AR230" s="41"/>
      <c r="AS230" s="41"/>
      <c r="AT230" s="41"/>
      <c r="AU230" s="41"/>
      <c r="AV230" s="41"/>
      <c r="AW230" s="41"/>
      <c r="AX230" s="41"/>
      <c r="AY230" s="41"/>
      <c r="AZ230" s="41"/>
      <c r="BA230" s="41"/>
      <c r="BB230" s="41"/>
      <c r="BC230" s="41"/>
      <c r="BD230" s="41"/>
      <c r="BE230" s="41"/>
      <c r="BF230" s="41"/>
      <c r="BG230" s="41"/>
      <c r="BH230" s="41"/>
      <c r="BI230" s="41"/>
    </row>
    <row r="231" spans="1:61" ht="20.25" customHeight="1">
      <c r="A231" s="39" t="str">
        <f t="shared" si="2"/>
        <v>Service[...]</v>
      </c>
      <c r="B231" s="44" t="s">
        <v>55</v>
      </c>
      <c r="C231" s="618"/>
      <c r="D231" s="625"/>
      <c r="E231" s="626"/>
      <c r="F231" s="618"/>
      <c r="G231" s="625"/>
      <c r="H231" s="626"/>
      <c r="I231" s="618"/>
      <c r="J231" s="625"/>
      <c r="K231" s="626"/>
      <c r="L231" s="618"/>
      <c r="M231" s="625"/>
      <c r="N231" s="626"/>
      <c r="O231" s="618"/>
      <c r="P231" s="625"/>
      <c r="Q231" s="626"/>
      <c r="R231" s="618"/>
      <c r="S231" s="625"/>
      <c r="T231" s="626"/>
      <c r="U231" s="618"/>
      <c r="V231" s="625"/>
      <c r="W231" s="626"/>
      <c r="X231" s="618"/>
      <c r="Y231" s="625"/>
      <c r="Z231" s="626"/>
      <c r="AA231" s="618"/>
      <c r="AB231" s="625"/>
      <c r="AC231" s="626"/>
      <c r="AD231" s="618"/>
      <c r="AE231" s="625"/>
      <c r="AF231" s="626"/>
      <c r="AG231" s="618"/>
      <c r="AH231" s="625"/>
      <c r="AI231" s="626"/>
      <c r="AJ231" s="618"/>
      <c r="AK231" s="625"/>
      <c r="AL231" s="626"/>
      <c r="AM231" s="618"/>
      <c r="AN231" s="625"/>
      <c r="AO231" s="626"/>
      <c r="AP231" s="41"/>
      <c r="AQ231" s="41"/>
      <c r="AR231" s="41"/>
      <c r="AS231" s="41"/>
      <c r="AT231" s="41"/>
      <c r="AU231" s="41"/>
      <c r="AV231" s="41"/>
      <c r="AW231" s="41"/>
      <c r="AX231" s="41"/>
      <c r="AY231" s="41"/>
      <c r="AZ231" s="41"/>
      <c r="BA231" s="41"/>
      <c r="BB231" s="41"/>
      <c r="BC231" s="41"/>
      <c r="BD231" s="41"/>
      <c r="BE231" s="41"/>
      <c r="BF231" s="41"/>
      <c r="BG231" s="41"/>
      <c r="BH231" s="41"/>
      <c r="BI231" s="41"/>
    </row>
    <row r="232" spans="1:61" ht="15.75" customHeight="1">
      <c r="A232" s="39" t="str">
        <f t="shared" si="2"/>
        <v>ServiceTOTAL SEMI-FIXES</v>
      </c>
      <c r="B232" s="53" t="s">
        <v>139</v>
      </c>
      <c r="C232" s="903"/>
      <c r="D232" s="904"/>
      <c r="E232" s="905"/>
      <c r="F232" s="903"/>
      <c r="G232" s="904"/>
      <c r="H232" s="905"/>
      <c r="I232" s="903"/>
      <c r="J232" s="904"/>
      <c r="K232" s="905"/>
      <c r="L232" s="903"/>
      <c r="M232" s="904"/>
      <c r="N232" s="905"/>
      <c r="O232" s="903"/>
      <c r="P232" s="904"/>
      <c r="Q232" s="905"/>
      <c r="R232" s="903"/>
      <c r="S232" s="904"/>
      <c r="T232" s="905"/>
      <c r="U232" s="903"/>
      <c r="V232" s="904"/>
      <c r="W232" s="990"/>
      <c r="X232" s="903"/>
      <c r="Y232" s="904"/>
      <c r="Z232" s="990"/>
      <c r="AA232" s="903"/>
      <c r="AB232" s="904"/>
      <c r="AC232" s="990"/>
      <c r="AD232" s="903"/>
      <c r="AE232" s="904"/>
      <c r="AF232" s="990"/>
      <c r="AG232" s="903"/>
      <c r="AH232" s="904"/>
      <c r="AI232" s="905"/>
      <c r="AJ232" s="903"/>
      <c r="AK232" s="904"/>
      <c r="AL232" s="905"/>
      <c r="AM232" s="903"/>
      <c r="AN232" s="904"/>
      <c r="AO232" s="905"/>
      <c r="AP232" s="41"/>
      <c r="AQ232" s="41"/>
      <c r="AR232" s="41"/>
      <c r="AS232" s="41"/>
      <c r="AT232" s="41"/>
      <c r="AU232" s="41"/>
      <c r="AV232" s="41"/>
      <c r="AW232" s="41"/>
      <c r="AX232" s="41"/>
      <c r="AY232" s="41"/>
      <c r="AZ232" s="41"/>
      <c r="BA232" s="41"/>
      <c r="BB232" s="41"/>
      <c r="BC232" s="41"/>
      <c r="BD232" s="41"/>
      <c r="BE232" s="41"/>
      <c r="BF232" s="41"/>
      <c r="BG232" s="41"/>
      <c r="BH232" s="41"/>
      <c r="BI232" s="41"/>
    </row>
    <row r="233" spans="1:61" ht="15.75" customHeight="1">
      <c r="A233" s="39" t="str">
        <f t="shared" si="2"/>
        <v>Service</v>
      </c>
      <c r="B233" s="43"/>
      <c r="C233" s="644"/>
      <c r="D233" s="645"/>
      <c r="E233" s="642"/>
      <c r="F233" s="644"/>
      <c r="G233" s="645"/>
      <c r="H233" s="642"/>
      <c r="I233" s="644"/>
      <c r="J233" s="645"/>
      <c r="K233" s="642"/>
      <c r="L233" s="644"/>
      <c r="M233" s="645"/>
      <c r="N233" s="642"/>
      <c r="O233" s="644"/>
      <c r="P233" s="645"/>
      <c r="Q233" s="642"/>
      <c r="R233" s="644"/>
      <c r="S233" s="645"/>
      <c r="T233" s="642"/>
      <c r="U233" s="644"/>
      <c r="V233" s="645"/>
      <c r="W233" s="642"/>
      <c r="X233" s="644"/>
      <c r="Y233" s="645"/>
      <c r="Z233" s="642"/>
      <c r="AA233" s="644"/>
      <c r="AB233" s="645"/>
      <c r="AC233" s="642"/>
      <c r="AD233" s="644"/>
      <c r="AE233" s="645"/>
      <c r="AF233" s="642"/>
      <c r="AG233" s="644"/>
      <c r="AH233" s="645"/>
      <c r="AI233" s="642"/>
      <c r="AJ233" s="644"/>
      <c r="AK233" s="645"/>
      <c r="AL233" s="642"/>
      <c r="AM233" s="644"/>
      <c r="AN233" s="645"/>
      <c r="AO233" s="642"/>
      <c r="AP233" s="41"/>
      <c r="AQ233" s="41"/>
      <c r="AR233" s="41"/>
      <c r="AS233" s="41"/>
      <c r="AT233" s="41"/>
      <c r="AU233" s="41"/>
      <c r="AV233" s="41"/>
      <c r="AW233" s="41"/>
      <c r="AX233" s="41"/>
      <c r="AY233" s="41"/>
      <c r="AZ233" s="41"/>
      <c r="BA233" s="41"/>
      <c r="BB233" s="41"/>
      <c r="BC233" s="41"/>
      <c r="BD233" s="41"/>
      <c r="BE233" s="41"/>
      <c r="BF233" s="41"/>
      <c r="BG233" s="41"/>
      <c r="BH233" s="41"/>
      <c r="BI233" s="41"/>
    </row>
    <row r="234" spans="1:61" ht="15.75" customHeight="1">
      <c r="A234" s="39" t="str">
        <f t="shared" si="2"/>
        <v>ServiceTOTAL DES DÉPENSES</v>
      </c>
      <c r="B234" s="53" t="s">
        <v>140</v>
      </c>
      <c r="C234" s="903"/>
      <c r="D234" s="925"/>
      <c r="E234" s="913"/>
      <c r="F234" s="903"/>
      <c r="G234" s="925"/>
      <c r="H234" s="913"/>
      <c r="I234" s="903"/>
      <c r="J234" s="925"/>
      <c r="K234" s="913"/>
      <c r="L234" s="903"/>
      <c r="M234" s="925"/>
      <c r="N234" s="913"/>
      <c r="O234" s="903"/>
      <c r="P234" s="925"/>
      <c r="Q234" s="913"/>
      <c r="R234" s="903"/>
      <c r="S234" s="925"/>
      <c r="T234" s="913"/>
      <c r="U234" s="903"/>
      <c r="V234" s="925"/>
      <c r="W234" s="993"/>
      <c r="X234" s="903"/>
      <c r="Y234" s="925"/>
      <c r="Z234" s="993"/>
      <c r="AA234" s="903"/>
      <c r="AB234" s="925"/>
      <c r="AC234" s="993"/>
      <c r="AD234" s="903"/>
      <c r="AE234" s="925"/>
      <c r="AF234" s="993"/>
      <c r="AG234" s="903"/>
      <c r="AH234" s="904"/>
      <c r="AI234" s="913"/>
      <c r="AJ234" s="903"/>
      <c r="AK234" s="904"/>
      <c r="AL234" s="913"/>
      <c r="AM234" s="903"/>
      <c r="AN234" s="904"/>
      <c r="AO234" s="913"/>
      <c r="AP234" s="41"/>
      <c r="AQ234" s="41"/>
      <c r="AR234" s="41"/>
      <c r="AS234" s="41"/>
      <c r="AT234" s="41"/>
      <c r="AU234" s="41"/>
      <c r="AV234" s="41"/>
      <c r="AW234" s="41"/>
      <c r="AX234" s="41"/>
      <c r="AY234" s="41"/>
      <c r="AZ234" s="41"/>
      <c r="BA234" s="41"/>
      <c r="BB234" s="41"/>
      <c r="BC234" s="41"/>
      <c r="BD234" s="41"/>
      <c r="BE234" s="41"/>
      <c r="BF234" s="41"/>
      <c r="BG234" s="41"/>
      <c r="BH234" s="41"/>
      <c r="BI234" s="41"/>
    </row>
    <row r="235" spans="1:61" ht="15.75" customHeight="1">
      <c r="A235" s="39" t="str">
        <f t="shared" si="2"/>
        <v>Service</v>
      </c>
      <c r="B235" s="44"/>
      <c r="C235" s="618"/>
      <c r="D235" s="625"/>
      <c r="E235" s="626"/>
      <c r="F235" s="618"/>
      <c r="G235" s="625"/>
      <c r="H235" s="626"/>
      <c r="I235" s="618"/>
      <c r="J235" s="625"/>
      <c r="K235" s="626"/>
      <c r="L235" s="618"/>
      <c r="M235" s="625"/>
      <c r="N235" s="626"/>
      <c r="O235" s="618"/>
      <c r="P235" s="625"/>
      <c r="Q235" s="626"/>
      <c r="R235" s="618"/>
      <c r="S235" s="625"/>
      <c r="T235" s="626"/>
      <c r="U235" s="618"/>
      <c r="V235" s="625"/>
      <c r="W235" s="626"/>
      <c r="X235" s="618"/>
      <c r="Y235" s="625"/>
      <c r="Z235" s="626"/>
      <c r="AA235" s="618"/>
      <c r="AB235" s="625"/>
      <c r="AC235" s="626"/>
      <c r="AD235" s="618"/>
      <c r="AE235" s="625"/>
      <c r="AF235" s="626"/>
      <c r="AG235" s="618"/>
      <c r="AH235" s="625"/>
      <c r="AI235" s="626"/>
      <c r="AJ235" s="618"/>
      <c r="AK235" s="625"/>
      <c r="AL235" s="626"/>
      <c r="AM235" s="618"/>
      <c r="AN235" s="625"/>
      <c r="AO235" s="626"/>
      <c r="AP235" s="41"/>
      <c r="AQ235" s="41"/>
      <c r="AR235" s="41"/>
      <c r="AS235" s="41"/>
      <c r="AT235" s="41"/>
      <c r="AU235" s="41"/>
      <c r="AV235" s="41"/>
      <c r="AW235" s="41"/>
      <c r="AX235" s="41"/>
      <c r="AY235" s="41"/>
      <c r="AZ235" s="41"/>
      <c r="BA235" s="41"/>
      <c r="BB235" s="41"/>
      <c r="BC235" s="41"/>
      <c r="BD235" s="41"/>
      <c r="BE235" s="41"/>
      <c r="BF235" s="41"/>
      <c r="BG235" s="41"/>
      <c r="BH235" s="41"/>
      <c r="BI235" s="41"/>
    </row>
    <row r="236" spans="1:61" ht="15.75" customHeight="1" thickBot="1">
      <c r="A236" s="39" t="str">
        <f t="shared" si="2"/>
        <v>ServicePROFIT DÉPARTEMENTAL</v>
      </c>
      <c r="B236" s="57" t="s">
        <v>147</v>
      </c>
      <c r="C236" s="916"/>
      <c r="D236" s="927"/>
      <c r="E236" s="919"/>
      <c r="F236" s="916"/>
      <c r="G236" s="927"/>
      <c r="H236" s="919"/>
      <c r="I236" s="916"/>
      <c r="J236" s="927"/>
      <c r="K236" s="919"/>
      <c r="L236" s="916"/>
      <c r="M236" s="927"/>
      <c r="N236" s="919"/>
      <c r="O236" s="916"/>
      <c r="P236" s="927"/>
      <c r="Q236" s="919"/>
      <c r="R236" s="916"/>
      <c r="S236" s="927"/>
      <c r="T236" s="919"/>
      <c r="U236" s="916"/>
      <c r="V236" s="927"/>
      <c r="W236" s="996"/>
      <c r="X236" s="916"/>
      <c r="Y236" s="927"/>
      <c r="Z236" s="996"/>
      <c r="AA236" s="916"/>
      <c r="AB236" s="927"/>
      <c r="AC236" s="996"/>
      <c r="AD236" s="916"/>
      <c r="AE236" s="927"/>
      <c r="AF236" s="996"/>
      <c r="AG236" s="916"/>
      <c r="AH236" s="927"/>
      <c r="AI236" s="919"/>
      <c r="AJ236" s="916"/>
      <c r="AK236" s="927"/>
      <c r="AL236" s="919"/>
      <c r="AM236" s="916"/>
      <c r="AN236" s="927"/>
      <c r="AO236" s="919"/>
      <c r="AP236" s="41"/>
      <c r="AQ236" s="41"/>
      <c r="AR236" s="41"/>
      <c r="AS236" s="41"/>
      <c r="AT236" s="41"/>
      <c r="AU236" s="41"/>
      <c r="AV236" s="41"/>
      <c r="AW236" s="41"/>
      <c r="AX236" s="41"/>
      <c r="AY236" s="41"/>
      <c r="AZ236" s="41"/>
      <c r="BA236" s="41"/>
      <c r="BB236" s="41"/>
      <c r="BC236" s="41"/>
      <c r="BD236" s="41"/>
      <c r="BE236" s="41"/>
      <c r="BF236" s="41"/>
      <c r="BG236" s="41"/>
      <c r="BH236" s="41"/>
      <c r="BI236" s="41"/>
    </row>
    <row r="237" spans="1:61" ht="15.75" customHeight="1">
      <c r="A237" s="39"/>
      <c r="B237" s="48"/>
      <c r="C237" s="625"/>
      <c r="D237" s="625"/>
      <c r="E237" s="638"/>
      <c r="F237" s="625"/>
      <c r="G237" s="625"/>
      <c r="H237" s="638"/>
      <c r="I237" s="625"/>
      <c r="J237" s="625"/>
      <c r="K237" s="638"/>
      <c r="L237" s="625"/>
      <c r="M237" s="625"/>
      <c r="N237" s="638"/>
      <c r="O237" s="625"/>
      <c r="P237" s="625"/>
      <c r="Q237" s="638"/>
      <c r="R237" s="625"/>
      <c r="S237" s="625"/>
      <c r="T237" s="638"/>
      <c r="U237" s="625"/>
      <c r="V237" s="625"/>
      <c r="W237" s="638"/>
      <c r="X237" s="625"/>
      <c r="Y237" s="625"/>
      <c r="Z237" s="638"/>
      <c r="AA237" s="625"/>
      <c r="AB237" s="625"/>
      <c r="AC237" s="638"/>
      <c r="AD237" s="625"/>
      <c r="AE237" s="625"/>
      <c r="AF237" s="638"/>
      <c r="AG237" s="625"/>
      <c r="AH237" s="625"/>
      <c r="AI237" s="638"/>
      <c r="AJ237" s="625"/>
      <c r="AK237" s="625"/>
      <c r="AL237" s="638"/>
      <c r="AM237" s="625"/>
      <c r="AN237" s="625"/>
      <c r="AO237" s="638"/>
      <c r="AP237" s="41"/>
      <c r="AQ237" s="41"/>
      <c r="AR237" s="41"/>
      <c r="AS237" s="41"/>
      <c r="AT237" s="41"/>
      <c r="AU237" s="41"/>
      <c r="AV237" s="41"/>
      <c r="AW237" s="41"/>
      <c r="AX237" s="41"/>
      <c r="AY237" s="41"/>
      <c r="AZ237" s="41"/>
      <c r="BA237" s="41"/>
      <c r="BB237" s="41"/>
      <c r="BC237" s="41"/>
      <c r="BD237" s="41"/>
      <c r="BE237" s="41"/>
      <c r="BF237" s="41"/>
      <c r="BG237" s="41"/>
      <c r="BH237" s="41"/>
      <c r="BI237" s="41"/>
    </row>
    <row r="238" spans="1:61" ht="15.75" customHeight="1">
      <c r="A238" s="39"/>
      <c r="B238" s="60"/>
      <c r="C238" s="657"/>
      <c r="D238" s="657"/>
      <c r="E238" s="670"/>
      <c r="F238" s="657"/>
      <c r="G238" s="657"/>
      <c r="H238" s="670"/>
      <c r="I238" s="657"/>
      <c r="J238" s="657"/>
      <c r="K238" s="670"/>
      <c r="L238" s="657"/>
      <c r="M238" s="657"/>
      <c r="N238" s="670"/>
      <c r="O238" s="657"/>
      <c r="P238" s="657"/>
      <c r="Q238" s="670"/>
      <c r="R238" s="657"/>
      <c r="S238" s="657"/>
      <c r="T238" s="670"/>
      <c r="U238" s="657"/>
      <c r="V238" s="657"/>
      <c r="W238" s="670"/>
      <c r="X238" s="657"/>
      <c r="Y238" s="657"/>
      <c r="Z238" s="670"/>
      <c r="AA238" s="657"/>
      <c r="AB238" s="657"/>
      <c r="AC238" s="670"/>
      <c r="AD238" s="657"/>
      <c r="AE238" s="657"/>
      <c r="AF238" s="670"/>
      <c r="AG238" s="657"/>
      <c r="AH238" s="657"/>
      <c r="AI238" s="670"/>
      <c r="AJ238" s="657"/>
      <c r="AK238" s="657"/>
      <c r="AL238" s="670"/>
      <c r="AM238" s="657"/>
      <c r="AN238" s="657"/>
      <c r="AO238" s="670"/>
      <c r="AP238" s="38"/>
      <c r="AQ238" s="38"/>
      <c r="AR238" s="38"/>
      <c r="AS238" s="38"/>
      <c r="AT238" s="38"/>
      <c r="AU238" s="38"/>
      <c r="AV238" s="38"/>
      <c r="AW238" s="38"/>
      <c r="AX238" s="38"/>
      <c r="AY238" s="38"/>
      <c r="AZ238" s="38"/>
      <c r="BA238" s="38"/>
      <c r="BB238" s="38"/>
      <c r="BC238" s="38"/>
      <c r="BD238" s="38"/>
      <c r="BE238" s="38"/>
      <c r="BF238" s="38"/>
      <c r="BG238" s="38"/>
      <c r="BH238" s="38"/>
      <c r="BI238" s="38"/>
    </row>
    <row r="239" spans="1:61" ht="15.75" customHeight="1">
      <c r="A239" s="39"/>
      <c r="B239" s="61" t="s">
        <v>1110</v>
      </c>
      <c r="C239" s="658" t="s">
        <v>172</v>
      </c>
      <c r="D239" s="658"/>
      <c r="E239" s="658"/>
      <c r="F239" s="658"/>
      <c r="G239" s="658"/>
      <c r="H239" s="658"/>
      <c r="I239" s="658"/>
      <c r="J239" s="658"/>
      <c r="K239" s="658"/>
      <c r="L239" s="658"/>
      <c r="M239" s="658"/>
      <c r="N239" s="658"/>
      <c r="O239" s="658"/>
      <c r="P239" s="658"/>
      <c r="Q239" s="658"/>
      <c r="R239" s="658"/>
      <c r="S239" s="658"/>
      <c r="T239" s="658"/>
      <c r="U239" s="658"/>
      <c r="V239" s="658"/>
      <c r="W239" s="658"/>
      <c r="X239" s="658"/>
      <c r="Y239" s="658"/>
      <c r="Z239" s="658"/>
      <c r="AA239" s="658"/>
      <c r="AB239" s="658"/>
      <c r="AC239" s="658"/>
      <c r="AD239" s="658"/>
      <c r="AE239" s="658"/>
      <c r="AF239" s="658"/>
      <c r="AG239" s="658"/>
      <c r="AH239" s="658"/>
      <c r="AI239" s="658"/>
      <c r="AJ239" s="658"/>
      <c r="AK239" s="658"/>
      <c r="AL239" s="658"/>
      <c r="AM239" s="658"/>
      <c r="AN239" s="658"/>
      <c r="AO239" s="658"/>
      <c r="AP239" s="36"/>
      <c r="AQ239" s="36"/>
      <c r="AR239" s="36"/>
      <c r="AS239" s="36"/>
      <c r="AT239" s="36"/>
      <c r="AU239" s="36"/>
      <c r="AV239" s="36"/>
      <c r="AW239" s="36"/>
      <c r="AX239" s="36"/>
      <c r="AY239" s="36"/>
      <c r="AZ239" s="36"/>
      <c r="BA239" s="36"/>
      <c r="BB239" s="36"/>
      <c r="BC239" s="36"/>
      <c r="BD239" s="36"/>
      <c r="BE239" s="36"/>
      <c r="BF239" s="36"/>
      <c r="BG239" s="36"/>
      <c r="BH239" s="36"/>
      <c r="BI239" s="36"/>
    </row>
    <row r="240" spans="1:61" ht="15.75" customHeight="1" thickBot="1">
      <c r="A240" s="39"/>
      <c r="B240" s="62"/>
      <c r="C240" s="657"/>
      <c r="D240" s="657"/>
      <c r="E240" s="657"/>
      <c r="F240" s="657"/>
      <c r="G240" s="657"/>
      <c r="H240" s="657"/>
      <c r="I240" s="657"/>
      <c r="J240" s="657"/>
      <c r="K240" s="657"/>
      <c r="L240" s="657"/>
      <c r="M240" s="657"/>
      <c r="N240" s="657"/>
      <c r="O240" s="657"/>
      <c r="P240" s="657"/>
      <c r="Q240" s="657"/>
      <c r="R240" s="657"/>
      <c r="S240" s="657"/>
      <c r="T240" s="657"/>
      <c r="U240" s="657"/>
      <c r="V240" s="657"/>
      <c r="W240" s="657"/>
      <c r="X240" s="657"/>
      <c r="Y240" s="657"/>
      <c r="Z240" s="657"/>
      <c r="AA240" s="657"/>
      <c r="AB240" s="657"/>
      <c r="AC240" s="657"/>
      <c r="AD240" s="657"/>
      <c r="AE240" s="657"/>
      <c r="AF240" s="657"/>
      <c r="AG240" s="657"/>
      <c r="AH240" s="657"/>
      <c r="AI240" s="657"/>
      <c r="AJ240" s="657"/>
      <c r="AK240" s="657"/>
      <c r="AL240" s="657"/>
      <c r="AM240" s="657"/>
      <c r="AN240" s="657"/>
      <c r="AO240" s="657"/>
      <c r="AP240" s="38"/>
      <c r="AQ240" s="38"/>
      <c r="AR240" s="38"/>
      <c r="AS240" s="38"/>
      <c r="AT240" s="38"/>
      <c r="AU240" s="38"/>
      <c r="AV240" s="38"/>
      <c r="AW240" s="38"/>
      <c r="AX240" s="38"/>
      <c r="AY240" s="38"/>
      <c r="AZ240" s="38"/>
      <c r="BA240" s="38"/>
      <c r="BB240" s="38"/>
      <c r="BC240" s="38"/>
      <c r="BD240" s="38"/>
      <c r="BE240" s="38"/>
      <c r="BF240" s="38"/>
      <c r="BG240" s="38"/>
      <c r="BH240" s="38"/>
      <c r="BI240" s="38"/>
    </row>
    <row r="241" spans="1:61" ht="15.75" customHeight="1" thickTop="1">
      <c r="A241" s="39"/>
      <c r="B241" s="40" t="s">
        <v>2</v>
      </c>
      <c r="C241" s="603">
        <v>2025</v>
      </c>
      <c r="D241" s="604"/>
      <c r="E241" s="605"/>
      <c r="F241" s="603" t="s">
        <v>6</v>
      </c>
      <c r="G241" s="604"/>
      <c r="H241" s="605"/>
      <c r="I241" s="603" t="s">
        <v>8</v>
      </c>
      <c r="J241" s="604"/>
      <c r="K241" s="605"/>
      <c r="L241" s="603" t="s">
        <v>9</v>
      </c>
      <c r="M241" s="604"/>
      <c r="N241" s="605"/>
      <c r="O241" s="603" t="s">
        <v>10</v>
      </c>
      <c r="P241" s="604"/>
      <c r="Q241" s="605"/>
      <c r="R241" s="603" t="s">
        <v>11</v>
      </c>
      <c r="S241" s="604"/>
      <c r="T241" s="605"/>
      <c r="U241" s="603" t="s">
        <v>12</v>
      </c>
      <c r="V241" s="604"/>
      <c r="W241" s="605"/>
      <c r="X241" s="603" t="s">
        <v>14</v>
      </c>
      <c r="Y241" s="604"/>
      <c r="Z241" s="605"/>
      <c r="AA241" s="603" t="s">
        <v>15</v>
      </c>
      <c r="AB241" s="604"/>
      <c r="AC241" s="605"/>
      <c r="AD241" s="603" t="s">
        <v>17</v>
      </c>
      <c r="AE241" s="604"/>
      <c r="AF241" s="605"/>
      <c r="AG241" s="603" t="s">
        <v>18</v>
      </c>
      <c r="AH241" s="604"/>
      <c r="AI241" s="605"/>
      <c r="AJ241" s="603" t="s">
        <v>19</v>
      </c>
      <c r="AK241" s="604"/>
      <c r="AL241" s="605"/>
      <c r="AM241" s="603" t="s">
        <v>5</v>
      </c>
      <c r="AN241" s="604"/>
      <c r="AO241" s="605"/>
      <c r="AP241" s="41"/>
      <c r="AQ241" s="41"/>
      <c r="AR241" s="41"/>
      <c r="AS241" s="41"/>
      <c r="AT241" s="41"/>
      <c r="AU241" s="41"/>
      <c r="AV241" s="41"/>
      <c r="AW241" s="41"/>
      <c r="AX241" s="41"/>
      <c r="AY241" s="41"/>
      <c r="AZ241" s="41"/>
      <c r="BA241" s="41"/>
      <c r="BB241" s="41"/>
      <c r="BC241" s="41"/>
      <c r="BD241" s="41"/>
      <c r="BE241" s="41"/>
      <c r="BF241" s="41"/>
      <c r="BG241" s="41"/>
      <c r="BH241" s="41"/>
      <c r="BI241" s="41"/>
    </row>
    <row r="242" spans="1:61" ht="15.75" customHeight="1">
      <c r="A242" s="39" t="str">
        <f t="shared" ref="A242:A292" si="3">+$C$239&amp;B242</f>
        <v>Carrosserie</v>
      </c>
      <c r="B242" s="44"/>
      <c r="C242" s="659" t="s">
        <v>158</v>
      </c>
      <c r="D242" s="636" t="s">
        <v>159</v>
      </c>
      <c r="E242" s="660" t="s">
        <v>91</v>
      </c>
      <c r="F242" s="659" t="s">
        <v>158</v>
      </c>
      <c r="G242" s="636" t="s">
        <v>159</v>
      </c>
      <c r="H242" s="660" t="s">
        <v>91</v>
      </c>
      <c r="I242" s="659" t="s">
        <v>158</v>
      </c>
      <c r="J242" s="636" t="s">
        <v>159</v>
      </c>
      <c r="K242" s="660" t="s">
        <v>91</v>
      </c>
      <c r="L242" s="659" t="s">
        <v>158</v>
      </c>
      <c r="M242" s="636" t="s">
        <v>159</v>
      </c>
      <c r="N242" s="660" t="s">
        <v>91</v>
      </c>
      <c r="O242" s="659" t="s">
        <v>158</v>
      </c>
      <c r="P242" s="636" t="s">
        <v>159</v>
      </c>
      <c r="Q242" s="660" t="s">
        <v>91</v>
      </c>
      <c r="R242" s="659" t="s">
        <v>158</v>
      </c>
      <c r="S242" s="636" t="s">
        <v>159</v>
      </c>
      <c r="T242" s="660" t="s">
        <v>91</v>
      </c>
      <c r="U242" s="659" t="s">
        <v>158</v>
      </c>
      <c r="V242" s="636" t="s">
        <v>159</v>
      </c>
      <c r="W242" s="660" t="s">
        <v>91</v>
      </c>
      <c r="X242" s="659" t="s">
        <v>158</v>
      </c>
      <c r="Y242" s="636" t="s">
        <v>159</v>
      </c>
      <c r="Z242" s="660" t="s">
        <v>91</v>
      </c>
      <c r="AA242" s="659" t="s">
        <v>158</v>
      </c>
      <c r="AB242" s="636" t="s">
        <v>159</v>
      </c>
      <c r="AC242" s="660" t="s">
        <v>91</v>
      </c>
      <c r="AD242" s="659" t="s">
        <v>158</v>
      </c>
      <c r="AE242" s="636" t="s">
        <v>159</v>
      </c>
      <c r="AF242" s="660" t="s">
        <v>91</v>
      </c>
      <c r="AG242" s="659" t="s">
        <v>158</v>
      </c>
      <c r="AH242" s="636" t="s">
        <v>159</v>
      </c>
      <c r="AI242" s="660" t="s">
        <v>91</v>
      </c>
      <c r="AJ242" s="659" t="s">
        <v>158</v>
      </c>
      <c r="AK242" s="636" t="s">
        <v>159</v>
      </c>
      <c r="AL242" s="660" t="s">
        <v>91</v>
      </c>
      <c r="AM242" s="659" t="s">
        <v>158</v>
      </c>
      <c r="AN242" s="636" t="s">
        <v>159</v>
      </c>
      <c r="AO242" s="660" t="s">
        <v>91</v>
      </c>
      <c r="AP242" s="41"/>
      <c r="AQ242" s="41"/>
      <c r="AR242" s="41"/>
      <c r="AS242" s="41"/>
      <c r="AT242" s="41"/>
      <c r="AU242" s="41"/>
      <c r="AV242" s="41"/>
      <c r="AW242" s="41"/>
      <c r="AX242" s="41"/>
      <c r="AY242" s="41"/>
      <c r="AZ242" s="41"/>
      <c r="BA242" s="41"/>
      <c r="BB242" s="41"/>
      <c r="BC242" s="41"/>
      <c r="BD242" s="41"/>
      <c r="BE242" s="41"/>
      <c r="BF242" s="41"/>
      <c r="BG242" s="41"/>
      <c r="BH242" s="41"/>
      <c r="BI242" s="41"/>
    </row>
    <row r="243" spans="1:61" ht="15.75" customHeight="1">
      <c r="A243" s="39" t="str">
        <f t="shared" si="3"/>
        <v>Carrosserie</v>
      </c>
      <c r="B243" s="44"/>
      <c r="C243" s="659"/>
      <c r="D243" s="636"/>
      <c r="E243" s="660"/>
      <c r="F243" s="659"/>
      <c r="G243" s="636"/>
      <c r="H243" s="660"/>
      <c r="I243" s="659"/>
      <c r="J243" s="636"/>
      <c r="K243" s="660"/>
      <c r="L243" s="659"/>
      <c r="M243" s="636"/>
      <c r="N243" s="660"/>
      <c r="O243" s="659"/>
      <c r="P243" s="636"/>
      <c r="Q243" s="660"/>
      <c r="R243" s="659"/>
      <c r="S243" s="636"/>
      <c r="T243" s="660"/>
      <c r="U243" s="659"/>
      <c r="V243" s="636"/>
      <c r="W243" s="660"/>
      <c r="X243" s="659"/>
      <c r="Y243" s="636"/>
      <c r="Z243" s="660"/>
      <c r="AA243" s="659"/>
      <c r="AB243" s="636"/>
      <c r="AC243" s="660"/>
      <c r="AD243" s="659"/>
      <c r="AE243" s="636"/>
      <c r="AF243" s="660"/>
      <c r="AG243" s="659"/>
      <c r="AH243" s="636"/>
      <c r="AI243" s="660"/>
      <c r="AJ243" s="659"/>
      <c r="AK243" s="636"/>
      <c r="AL243" s="660"/>
      <c r="AM243" s="659"/>
      <c r="AN243" s="636"/>
      <c r="AO243" s="660"/>
      <c r="AP243" s="41"/>
      <c r="AQ243" s="41"/>
      <c r="AR243" s="41"/>
      <c r="AS243" s="41"/>
      <c r="AT243" s="41"/>
      <c r="AU243" s="41"/>
      <c r="AV243" s="41"/>
      <c r="AW243" s="41"/>
      <c r="AX243" s="41"/>
      <c r="AY243" s="41"/>
      <c r="AZ243" s="41"/>
      <c r="BA243" s="41"/>
      <c r="BB243" s="41"/>
      <c r="BC243" s="41"/>
      <c r="BD243" s="41"/>
      <c r="BE243" s="41"/>
      <c r="BF243" s="41"/>
      <c r="BG243" s="41"/>
      <c r="BH243" s="41"/>
      <c r="BI243" s="41"/>
    </row>
    <row r="244" spans="1:61" ht="15.75" customHeight="1">
      <c r="A244" s="39" t="str">
        <f t="shared" si="3"/>
        <v>CarrosserieM/O Sous-traitement</v>
      </c>
      <c r="B244" s="44" t="s">
        <v>173</v>
      </c>
      <c r="C244" s="672"/>
      <c r="D244" s="673"/>
      <c r="E244" s="639"/>
      <c r="F244" s="672"/>
      <c r="G244" s="673"/>
      <c r="H244" s="639"/>
      <c r="I244" s="672"/>
      <c r="J244" s="673"/>
      <c r="K244" s="639"/>
      <c r="L244" s="672"/>
      <c r="M244" s="673"/>
      <c r="N244" s="639"/>
      <c r="O244" s="672"/>
      <c r="P244" s="673"/>
      <c r="Q244" s="639"/>
      <c r="R244" s="672"/>
      <c r="S244" s="673"/>
      <c r="T244" s="639"/>
      <c r="U244" s="672"/>
      <c r="V244" s="673"/>
      <c r="W244" s="639"/>
      <c r="X244" s="672"/>
      <c r="Y244" s="673"/>
      <c r="Z244" s="639"/>
      <c r="AA244" s="672"/>
      <c r="AB244" s="673"/>
      <c r="AC244" s="639"/>
      <c r="AD244" s="672"/>
      <c r="AE244" s="673"/>
      <c r="AF244" s="639"/>
      <c r="AG244" s="672"/>
      <c r="AH244" s="673"/>
      <c r="AI244" s="639"/>
      <c r="AJ244" s="672"/>
      <c r="AK244" s="673"/>
      <c r="AL244" s="639"/>
      <c r="AM244" s="672"/>
      <c r="AN244" s="673"/>
      <c r="AO244" s="639"/>
      <c r="AP244" s="41"/>
      <c r="AQ244" s="41"/>
      <c r="AR244" s="41"/>
      <c r="AS244" s="41"/>
      <c r="AT244" s="41"/>
      <c r="AU244" s="41"/>
      <c r="AV244" s="41"/>
      <c r="AW244" s="41"/>
      <c r="AX244" s="41"/>
      <c r="AY244" s="41"/>
      <c r="AZ244" s="41"/>
      <c r="BA244" s="41"/>
      <c r="BB244" s="41"/>
      <c r="BC244" s="41"/>
      <c r="BD244" s="41"/>
      <c r="BE244" s="41"/>
      <c r="BF244" s="41"/>
      <c r="BG244" s="41"/>
      <c r="BH244" s="41"/>
      <c r="BI244" s="41"/>
    </row>
    <row r="245" spans="1:61" ht="15.75" customHeight="1">
      <c r="A245" s="39" t="str">
        <f t="shared" si="3"/>
        <v>Carrosserie% profit / ventes</v>
      </c>
      <c r="B245" s="44" t="s">
        <v>161</v>
      </c>
      <c r="C245" s="671"/>
      <c r="D245" s="625"/>
      <c r="E245" s="674"/>
      <c r="F245" s="671"/>
      <c r="G245" s="625"/>
      <c r="H245" s="674"/>
      <c r="I245" s="671"/>
      <c r="J245" s="625"/>
      <c r="K245" s="674"/>
      <c r="L245" s="671"/>
      <c r="M245" s="625"/>
      <c r="N245" s="674"/>
      <c r="O245" s="671"/>
      <c r="P245" s="625"/>
      <c r="Q245" s="674"/>
      <c r="R245" s="671"/>
      <c r="S245" s="625"/>
      <c r="T245" s="674"/>
      <c r="U245" s="671"/>
      <c r="V245" s="625"/>
      <c r="W245" s="674"/>
      <c r="X245" s="671"/>
      <c r="Y245" s="625"/>
      <c r="Z245" s="674"/>
      <c r="AA245" s="671"/>
      <c r="AB245" s="625"/>
      <c r="AC245" s="674"/>
      <c r="AD245" s="671"/>
      <c r="AE245" s="625"/>
      <c r="AF245" s="674"/>
      <c r="AG245" s="671"/>
      <c r="AH245" s="625"/>
      <c r="AI245" s="674"/>
      <c r="AJ245" s="671"/>
      <c r="AK245" s="625"/>
      <c r="AL245" s="674"/>
      <c r="AM245" s="671"/>
      <c r="AN245" s="625"/>
      <c r="AO245" s="674"/>
      <c r="AP245" s="41"/>
      <c r="AQ245" s="41"/>
      <c r="AR245" s="41"/>
      <c r="AS245" s="41"/>
      <c r="AT245" s="41"/>
      <c r="AU245" s="41"/>
      <c r="AV245" s="41"/>
      <c r="AW245" s="41"/>
      <c r="AX245" s="41"/>
      <c r="AY245" s="41"/>
      <c r="AZ245" s="41"/>
      <c r="BA245" s="41"/>
      <c r="BB245" s="41"/>
      <c r="BC245" s="41"/>
      <c r="BD245" s="41"/>
      <c r="BE245" s="41"/>
      <c r="BF245" s="41"/>
      <c r="BG245" s="41"/>
      <c r="BH245" s="41"/>
      <c r="BI245" s="41"/>
    </row>
    <row r="246" spans="1:61" ht="15.75" customHeight="1">
      <c r="A246" s="39" t="str">
        <f t="shared" si="3"/>
        <v>Carrosserie</v>
      </c>
      <c r="B246" s="44"/>
      <c r="C246" s="659"/>
      <c r="D246" s="636"/>
      <c r="E246" s="660"/>
      <c r="F246" s="659"/>
      <c r="G246" s="636"/>
      <c r="H246" s="660"/>
      <c r="I246" s="659"/>
      <c r="J246" s="636"/>
      <c r="K246" s="660"/>
      <c r="L246" s="659"/>
      <c r="M246" s="636"/>
      <c r="N246" s="660"/>
      <c r="O246" s="659"/>
      <c r="P246" s="636"/>
      <c r="Q246" s="660"/>
      <c r="R246" s="659"/>
      <c r="S246" s="636"/>
      <c r="T246" s="660"/>
      <c r="U246" s="659"/>
      <c r="V246" s="636"/>
      <c r="W246" s="660"/>
      <c r="X246" s="659"/>
      <c r="Y246" s="636"/>
      <c r="Z246" s="660"/>
      <c r="AA246" s="659"/>
      <c r="AB246" s="636"/>
      <c r="AC246" s="660"/>
      <c r="AD246" s="659"/>
      <c r="AE246" s="636"/>
      <c r="AF246" s="660"/>
      <c r="AG246" s="659"/>
      <c r="AH246" s="636"/>
      <c r="AI246" s="660"/>
      <c r="AJ246" s="659"/>
      <c r="AK246" s="636"/>
      <c r="AL246" s="660"/>
      <c r="AM246" s="659"/>
      <c r="AN246" s="636"/>
      <c r="AO246" s="660"/>
      <c r="AP246" s="41"/>
      <c r="AQ246" s="41"/>
      <c r="AR246" s="41"/>
      <c r="AS246" s="41"/>
      <c r="AT246" s="41"/>
      <c r="AU246" s="41"/>
      <c r="AV246" s="41"/>
      <c r="AW246" s="41"/>
      <c r="AX246" s="41"/>
      <c r="AY246" s="41"/>
      <c r="AZ246" s="41"/>
      <c r="BA246" s="41"/>
      <c r="BB246" s="41"/>
      <c r="BC246" s="41"/>
      <c r="BD246" s="41"/>
      <c r="BE246" s="41"/>
      <c r="BF246" s="41"/>
      <c r="BG246" s="41"/>
      <c r="BH246" s="41"/>
      <c r="BI246" s="41"/>
    </row>
    <row r="247" spans="1:61" ht="15.75" customHeight="1">
      <c r="A247" s="39" t="str">
        <f t="shared" si="3"/>
        <v>CarrosserieM/O Carrosserie</v>
      </c>
      <c r="B247" s="42" t="s">
        <v>174</v>
      </c>
      <c r="C247" s="930"/>
      <c r="D247" s="931"/>
      <c r="E247" s="910"/>
      <c r="F247" s="930"/>
      <c r="G247" s="931"/>
      <c r="H247" s="910"/>
      <c r="I247" s="930"/>
      <c r="J247" s="931"/>
      <c r="K247" s="910"/>
      <c r="L247" s="930"/>
      <c r="M247" s="931"/>
      <c r="N247" s="910"/>
      <c r="O247" s="930"/>
      <c r="P247" s="931"/>
      <c r="Q247" s="910"/>
      <c r="R247" s="930"/>
      <c r="S247" s="931"/>
      <c r="T247" s="910"/>
      <c r="U247" s="930"/>
      <c r="V247" s="931"/>
      <c r="W247" s="910"/>
      <c r="X247" s="930"/>
      <c r="Y247" s="931"/>
      <c r="Z247" s="910"/>
      <c r="AA247" s="930"/>
      <c r="AB247" s="931"/>
      <c r="AC247" s="910"/>
      <c r="AD247" s="930"/>
      <c r="AE247" s="931"/>
      <c r="AF247" s="910"/>
      <c r="AG247" s="930"/>
      <c r="AH247" s="931"/>
      <c r="AI247" s="910"/>
      <c r="AJ247" s="930"/>
      <c r="AK247" s="931"/>
      <c r="AL247" s="910"/>
      <c r="AM247" s="930"/>
      <c r="AN247" s="931"/>
      <c r="AO247" s="910"/>
      <c r="AP247" s="41"/>
      <c r="AQ247" s="41"/>
      <c r="AR247" s="41"/>
      <c r="AS247" s="41"/>
      <c r="AT247" s="41"/>
      <c r="AU247" s="41"/>
      <c r="AV247" s="41"/>
      <c r="AW247" s="41"/>
      <c r="AX247" s="41"/>
      <c r="AY247" s="41"/>
      <c r="AZ247" s="41"/>
      <c r="BA247" s="41"/>
      <c r="BB247" s="41"/>
      <c r="BC247" s="41"/>
      <c r="BD247" s="41"/>
      <c r="BE247" s="41"/>
      <c r="BF247" s="41"/>
      <c r="BG247" s="41"/>
      <c r="BH247" s="41"/>
      <c r="BI247" s="41"/>
    </row>
    <row r="248" spans="1:61" ht="15.75" customHeight="1">
      <c r="A248" s="39" t="str">
        <f t="shared" si="3"/>
        <v>Carrosserie% profit / ventes</v>
      </c>
      <c r="B248" s="44" t="s">
        <v>161</v>
      </c>
      <c r="C248" s="671"/>
      <c r="D248" s="625"/>
      <c r="E248" s="674"/>
      <c r="F248" s="671"/>
      <c r="G248" s="625"/>
      <c r="H248" s="674"/>
      <c r="I248" s="671"/>
      <c r="J248" s="625"/>
      <c r="K248" s="674"/>
      <c r="L248" s="671"/>
      <c r="M248" s="625"/>
      <c r="N248" s="674"/>
      <c r="O248" s="671"/>
      <c r="P248" s="625"/>
      <c r="Q248" s="674"/>
      <c r="R248" s="671"/>
      <c r="S248" s="625"/>
      <c r="T248" s="674"/>
      <c r="U248" s="671"/>
      <c r="V248" s="625"/>
      <c r="W248" s="674"/>
      <c r="X248" s="671"/>
      <c r="Y248" s="625"/>
      <c r="Z248" s="674"/>
      <c r="AA248" s="671"/>
      <c r="AB248" s="625"/>
      <c r="AC248" s="674"/>
      <c r="AD248" s="671"/>
      <c r="AE248" s="625"/>
      <c r="AF248" s="674"/>
      <c r="AG248" s="671"/>
      <c r="AH248" s="625"/>
      <c r="AI248" s="674"/>
      <c r="AJ248" s="671"/>
      <c r="AK248" s="625"/>
      <c r="AL248" s="674"/>
      <c r="AM248" s="671"/>
      <c r="AN248" s="625"/>
      <c r="AO248" s="674"/>
      <c r="AP248" s="41"/>
      <c r="AQ248" s="41"/>
      <c r="AR248" s="41"/>
      <c r="AS248" s="41"/>
      <c r="AT248" s="41"/>
      <c r="AU248" s="41"/>
      <c r="AV248" s="41"/>
      <c r="AW248" s="41"/>
      <c r="AX248" s="41"/>
      <c r="AY248" s="41"/>
      <c r="AZ248" s="41"/>
      <c r="BA248" s="41"/>
      <c r="BB248" s="41"/>
      <c r="BC248" s="41"/>
      <c r="BD248" s="41"/>
      <c r="BE248" s="41"/>
      <c r="BF248" s="41"/>
      <c r="BG248" s="41"/>
      <c r="BH248" s="41"/>
      <c r="BI248" s="41"/>
    </row>
    <row r="249" spans="1:61" ht="15.75" customHeight="1">
      <c r="A249" s="39" t="str">
        <f t="shared" si="3"/>
        <v>Carrosserie</v>
      </c>
      <c r="B249" s="43"/>
      <c r="C249" s="675"/>
      <c r="D249" s="676"/>
      <c r="E249" s="677"/>
      <c r="F249" s="675"/>
      <c r="G249" s="676"/>
      <c r="H249" s="677"/>
      <c r="I249" s="675"/>
      <c r="J249" s="676"/>
      <c r="K249" s="677"/>
      <c r="L249" s="675"/>
      <c r="M249" s="676"/>
      <c r="N249" s="677"/>
      <c r="O249" s="675"/>
      <c r="P249" s="676"/>
      <c r="Q249" s="677"/>
      <c r="R249" s="675"/>
      <c r="S249" s="676"/>
      <c r="T249" s="677"/>
      <c r="U249" s="675"/>
      <c r="V249" s="676"/>
      <c r="W249" s="677"/>
      <c r="X249" s="675"/>
      <c r="Y249" s="676"/>
      <c r="Z249" s="677"/>
      <c r="AA249" s="675"/>
      <c r="AB249" s="676"/>
      <c r="AC249" s="677"/>
      <c r="AD249" s="675"/>
      <c r="AE249" s="676"/>
      <c r="AF249" s="677"/>
      <c r="AG249" s="675"/>
      <c r="AH249" s="676"/>
      <c r="AI249" s="677"/>
      <c r="AJ249" s="675"/>
      <c r="AK249" s="676"/>
      <c r="AL249" s="677"/>
      <c r="AM249" s="675"/>
      <c r="AN249" s="676"/>
      <c r="AO249" s="677"/>
      <c r="AP249" s="41"/>
      <c r="AQ249" s="41"/>
      <c r="AR249" s="41"/>
      <c r="AS249" s="41"/>
      <c r="AT249" s="41"/>
      <c r="AU249" s="41"/>
      <c r="AV249" s="41"/>
      <c r="AW249" s="41"/>
      <c r="AX249" s="41"/>
      <c r="AY249" s="41"/>
      <c r="AZ249" s="41"/>
      <c r="BA249" s="41"/>
      <c r="BB249" s="41"/>
      <c r="BC249" s="41"/>
      <c r="BD249" s="41"/>
      <c r="BE249" s="41"/>
      <c r="BF249" s="41"/>
      <c r="BG249" s="41"/>
      <c r="BH249" s="41"/>
      <c r="BI249" s="41"/>
    </row>
    <row r="250" spans="1:61" ht="15.75" customHeight="1">
      <c r="A250" s="39" t="str">
        <f t="shared" si="3"/>
        <v>CarrosserieM/O Esthétique Carr.</v>
      </c>
      <c r="B250" s="42" t="s">
        <v>175</v>
      </c>
      <c r="C250" s="930"/>
      <c r="D250" s="931"/>
      <c r="E250" s="910"/>
      <c r="F250" s="930"/>
      <c r="G250" s="931"/>
      <c r="H250" s="910"/>
      <c r="I250" s="930"/>
      <c r="J250" s="931"/>
      <c r="K250" s="910"/>
      <c r="L250" s="930"/>
      <c r="M250" s="931"/>
      <c r="N250" s="910"/>
      <c r="O250" s="930"/>
      <c r="P250" s="931"/>
      <c r="Q250" s="910"/>
      <c r="R250" s="930"/>
      <c r="S250" s="931"/>
      <c r="T250" s="910"/>
      <c r="U250" s="930"/>
      <c r="V250" s="931"/>
      <c r="W250" s="910"/>
      <c r="X250" s="930"/>
      <c r="Y250" s="931"/>
      <c r="Z250" s="910"/>
      <c r="AA250" s="930"/>
      <c r="AB250" s="931"/>
      <c r="AC250" s="910"/>
      <c r="AD250" s="930"/>
      <c r="AE250" s="931"/>
      <c r="AF250" s="910"/>
      <c r="AG250" s="930"/>
      <c r="AH250" s="931"/>
      <c r="AI250" s="910"/>
      <c r="AJ250" s="930"/>
      <c r="AK250" s="931"/>
      <c r="AL250" s="910"/>
      <c r="AM250" s="930"/>
      <c r="AN250" s="931"/>
      <c r="AO250" s="910"/>
      <c r="AP250" s="41"/>
      <c r="AQ250" s="41"/>
      <c r="AR250" s="41"/>
      <c r="AS250" s="41"/>
      <c r="AT250" s="41"/>
      <c r="AU250" s="41"/>
      <c r="AV250" s="41"/>
      <c r="AW250" s="41"/>
      <c r="AX250" s="41"/>
      <c r="AY250" s="41"/>
      <c r="AZ250" s="41"/>
      <c r="BA250" s="41"/>
      <c r="BB250" s="41"/>
      <c r="BC250" s="41"/>
      <c r="BD250" s="41"/>
      <c r="BE250" s="41"/>
      <c r="BF250" s="41"/>
      <c r="BG250" s="41"/>
      <c r="BH250" s="41"/>
      <c r="BI250" s="41"/>
    </row>
    <row r="251" spans="1:61" ht="15.75" customHeight="1">
      <c r="A251" s="39" t="str">
        <f t="shared" si="3"/>
        <v>Carrosserie% profit / ventes</v>
      </c>
      <c r="B251" s="44" t="s">
        <v>161</v>
      </c>
      <c r="C251" s="618"/>
      <c r="D251" s="625"/>
      <c r="E251" s="674"/>
      <c r="F251" s="618"/>
      <c r="G251" s="625"/>
      <c r="H251" s="674"/>
      <c r="I251" s="618"/>
      <c r="J251" s="625"/>
      <c r="K251" s="674"/>
      <c r="L251" s="618"/>
      <c r="M251" s="625"/>
      <c r="N251" s="674"/>
      <c r="O251" s="618"/>
      <c r="P251" s="625"/>
      <c r="Q251" s="674"/>
      <c r="R251" s="618"/>
      <c r="S251" s="625"/>
      <c r="T251" s="674"/>
      <c r="U251" s="618"/>
      <c r="V251" s="625"/>
      <c r="W251" s="674"/>
      <c r="X251" s="618"/>
      <c r="Y251" s="625"/>
      <c r="Z251" s="674"/>
      <c r="AA251" s="618"/>
      <c r="AB251" s="625"/>
      <c r="AC251" s="674"/>
      <c r="AD251" s="618"/>
      <c r="AE251" s="625"/>
      <c r="AF251" s="674"/>
      <c r="AG251" s="618"/>
      <c r="AH251" s="625"/>
      <c r="AI251" s="674"/>
      <c r="AJ251" s="618"/>
      <c r="AK251" s="625"/>
      <c r="AL251" s="674"/>
      <c r="AM251" s="618"/>
      <c r="AN251" s="625"/>
      <c r="AO251" s="674"/>
      <c r="AP251" s="41"/>
      <c r="AQ251" s="41"/>
      <c r="AR251" s="41"/>
      <c r="AS251" s="41"/>
      <c r="AT251" s="41"/>
      <c r="AU251" s="41"/>
      <c r="AV251" s="41"/>
      <c r="AW251" s="41"/>
      <c r="AX251" s="41"/>
      <c r="AY251" s="41"/>
      <c r="AZ251" s="41"/>
      <c r="BA251" s="41"/>
      <c r="BB251" s="41"/>
      <c r="BC251" s="41"/>
      <c r="BD251" s="41"/>
      <c r="BE251" s="41"/>
      <c r="BF251" s="41"/>
      <c r="BG251" s="41"/>
      <c r="BH251" s="41"/>
      <c r="BI251" s="41"/>
    </row>
    <row r="252" spans="1:61" ht="15.75" customHeight="1" thickBot="1">
      <c r="A252" s="39" t="str">
        <f t="shared" si="3"/>
        <v>Carrosserie</v>
      </c>
      <c r="B252" s="44"/>
      <c r="C252" s="618"/>
      <c r="D252" s="625"/>
      <c r="E252" s="674"/>
      <c r="F252" s="618"/>
      <c r="G252" s="625"/>
      <c r="H252" s="674"/>
      <c r="I252" s="618"/>
      <c r="J252" s="625"/>
      <c r="K252" s="674"/>
      <c r="L252" s="618"/>
      <c r="M252" s="625"/>
      <c r="N252" s="674"/>
      <c r="O252" s="618"/>
      <c r="P252" s="625"/>
      <c r="Q252" s="674"/>
      <c r="R252" s="618"/>
      <c r="S252" s="625"/>
      <c r="T252" s="674"/>
      <c r="U252" s="618"/>
      <c r="V252" s="625"/>
      <c r="W252" s="674"/>
      <c r="X252" s="618"/>
      <c r="Y252" s="625"/>
      <c r="Z252" s="674"/>
      <c r="AA252" s="618"/>
      <c r="AB252" s="625"/>
      <c r="AC252" s="674"/>
      <c r="AD252" s="618"/>
      <c r="AE252" s="625"/>
      <c r="AF252" s="674"/>
      <c r="AG252" s="618"/>
      <c r="AH252" s="625"/>
      <c r="AI252" s="674"/>
      <c r="AJ252" s="618"/>
      <c r="AK252" s="625"/>
      <c r="AL252" s="674"/>
      <c r="AM252" s="618"/>
      <c r="AN252" s="625"/>
      <c r="AO252" s="674"/>
      <c r="AP252" s="41"/>
      <c r="AQ252" s="41"/>
      <c r="AR252" s="41"/>
      <c r="AS252" s="41"/>
      <c r="AT252" s="41"/>
      <c r="AU252" s="41"/>
      <c r="AV252" s="41"/>
      <c r="AW252" s="41"/>
      <c r="AX252" s="41"/>
      <c r="AY252" s="41"/>
      <c r="AZ252" s="41"/>
      <c r="BA252" s="41"/>
      <c r="BB252" s="41"/>
      <c r="BC252" s="41"/>
      <c r="BD252" s="41"/>
      <c r="BE252" s="41"/>
      <c r="BF252" s="41"/>
      <c r="BG252" s="41"/>
      <c r="BH252" s="41"/>
      <c r="BI252" s="41"/>
    </row>
    <row r="253" spans="1:61" ht="15.75" customHeight="1" thickTop="1">
      <c r="A253" s="39" t="str">
        <f t="shared" si="3"/>
        <v>CarrosserieTotal Mécanique</v>
      </c>
      <c r="B253" s="49" t="s">
        <v>170</v>
      </c>
      <c r="C253" s="627"/>
      <c r="D253" s="692"/>
      <c r="E253" s="629"/>
      <c r="F253" s="627"/>
      <c r="G253" s="692"/>
      <c r="H253" s="629"/>
      <c r="I253" s="627"/>
      <c r="J253" s="692"/>
      <c r="K253" s="629"/>
      <c r="L253" s="627"/>
      <c r="M253" s="692"/>
      <c r="N253" s="629"/>
      <c r="O253" s="627"/>
      <c r="P253" s="692"/>
      <c r="Q253" s="629"/>
      <c r="R253" s="627"/>
      <c r="S253" s="692"/>
      <c r="T253" s="629"/>
      <c r="U253" s="627"/>
      <c r="V253" s="692"/>
      <c r="W253" s="986"/>
      <c r="X253" s="627"/>
      <c r="Y253" s="692"/>
      <c r="Z253" s="986"/>
      <c r="AA253" s="627"/>
      <c r="AB253" s="692"/>
      <c r="AC253" s="986"/>
      <c r="AD253" s="627"/>
      <c r="AE253" s="692"/>
      <c r="AF253" s="986"/>
      <c r="AG253" s="627"/>
      <c r="AH253" s="692"/>
      <c r="AI253" s="629"/>
      <c r="AJ253" s="627"/>
      <c r="AK253" s="692"/>
      <c r="AL253" s="629"/>
      <c r="AM253" s="627"/>
      <c r="AN253" s="692"/>
      <c r="AO253" s="629"/>
      <c r="AP253" s="41"/>
      <c r="AQ253" s="41"/>
      <c r="AR253" s="41"/>
      <c r="AS253" s="41"/>
      <c r="AT253" s="41"/>
      <c r="AU253" s="41"/>
      <c r="AV253" s="41"/>
      <c r="AW253" s="41"/>
      <c r="AX253" s="41"/>
      <c r="AY253" s="41"/>
      <c r="AZ253" s="41"/>
      <c r="BA253" s="41"/>
      <c r="BB253" s="41"/>
      <c r="BC253" s="41"/>
      <c r="BD253" s="41"/>
      <c r="BE253" s="41"/>
      <c r="BF253" s="41"/>
      <c r="BG253" s="41"/>
      <c r="BH253" s="41"/>
      <c r="BI253" s="41"/>
    </row>
    <row r="254" spans="1:61" ht="15.75" customHeight="1" thickBot="1">
      <c r="A254" s="39" t="str">
        <f t="shared" si="3"/>
        <v>Carrosserie</v>
      </c>
      <c r="B254" s="50"/>
      <c r="C254" s="630"/>
      <c r="D254" s="631"/>
      <c r="E254" s="693"/>
      <c r="F254" s="630"/>
      <c r="G254" s="631"/>
      <c r="H254" s="693"/>
      <c r="I254" s="630"/>
      <c r="J254" s="631"/>
      <c r="K254" s="693"/>
      <c r="L254" s="630"/>
      <c r="M254" s="631"/>
      <c r="N254" s="693"/>
      <c r="O254" s="630"/>
      <c r="P254" s="631"/>
      <c r="Q254" s="693"/>
      <c r="R254" s="630"/>
      <c r="S254" s="631"/>
      <c r="T254" s="693"/>
      <c r="U254" s="630"/>
      <c r="V254" s="631"/>
      <c r="W254" s="1007"/>
      <c r="X254" s="630"/>
      <c r="Y254" s="631"/>
      <c r="Z254" s="1007"/>
      <c r="AA254" s="630"/>
      <c r="AB254" s="631"/>
      <c r="AC254" s="1007"/>
      <c r="AD254" s="630"/>
      <c r="AE254" s="631"/>
      <c r="AF254" s="1007"/>
      <c r="AG254" s="630"/>
      <c r="AH254" s="631"/>
      <c r="AI254" s="693"/>
      <c r="AJ254" s="630"/>
      <c r="AK254" s="631"/>
      <c r="AL254" s="693"/>
      <c r="AM254" s="630"/>
      <c r="AN254" s="631"/>
      <c r="AO254" s="693"/>
      <c r="AP254" s="41"/>
      <c r="AQ254" s="41"/>
      <c r="AR254" s="41"/>
      <c r="AS254" s="41"/>
      <c r="AT254" s="41"/>
      <c r="AU254" s="41"/>
      <c r="AV254" s="41"/>
      <c r="AW254" s="41"/>
      <c r="AX254" s="41"/>
      <c r="AY254" s="41"/>
      <c r="AZ254" s="41"/>
      <c r="BA254" s="41"/>
      <c r="BB254" s="41"/>
      <c r="BC254" s="41"/>
      <c r="BD254" s="41"/>
      <c r="BE254" s="41"/>
      <c r="BF254" s="41"/>
      <c r="BG254" s="41"/>
      <c r="BH254" s="41"/>
      <c r="BI254" s="41"/>
    </row>
    <row r="255" spans="1:61" ht="15.75" customHeight="1" thickTop="1">
      <c r="A255" s="39" t="str">
        <f t="shared" si="3"/>
        <v>Carrosserie</v>
      </c>
      <c r="B255" s="44"/>
      <c r="C255" s="618"/>
      <c r="D255" s="625"/>
      <c r="E255" s="619"/>
      <c r="F255" s="618"/>
      <c r="G255" s="625"/>
      <c r="H255" s="619"/>
      <c r="I255" s="618"/>
      <c r="J255" s="625"/>
      <c r="K255" s="619"/>
      <c r="L255" s="618"/>
      <c r="M255" s="625"/>
      <c r="N255" s="619"/>
      <c r="O255" s="618"/>
      <c r="P255" s="625"/>
      <c r="Q255" s="619"/>
      <c r="R255" s="618"/>
      <c r="S255" s="625"/>
      <c r="T255" s="619"/>
      <c r="U255" s="618"/>
      <c r="V255" s="625"/>
      <c r="W255" s="619"/>
      <c r="X255" s="618"/>
      <c r="Y255" s="625"/>
      <c r="Z255" s="619"/>
      <c r="AA255" s="618"/>
      <c r="AB255" s="625"/>
      <c r="AC255" s="619"/>
      <c r="AD255" s="618"/>
      <c r="AE255" s="625"/>
      <c r="AF255" s="619"/>
      <c r="AG255" s="618"/>
      <c r="AH255" s="625"/>
      <c r="AI255" s="619"/>
      <c r="AJ255" s="618"/>
      <c r="AK255" s="625"/>
      <c r="AL255" s="619"/>
      <c r="AM255" s="618"/>
      <c r="AN255" s="625"/>
      <c r="AO255" s="619"/>
      <c r="AP255" s="41"/>
      <c r="AQ255" s="41"/>
      <c r="AR255" s="41"/>
      <c r="AS255" s="41"/>
      <c r="AT255" s="41"/>
      <c r="AU255" s="41"/>
      <c r="AV255" s="41"/>
      <c r="AW255" s="41"/>
      <c r="AX255" s="41"/>
      <c r="AY255" s="41"/>
      <c r="AZ255" s="41"/>
      <c r="BA255" s="41"/>
      <c r="BB255" s="41"/>
      <c r="BC255" s="41"/>
      <c r="BD255" s="41"/>
      <c r="BE255" s="41"/>
      <c r="BF255" s="41"/>
      <c r="BG255" s="41"/>
      <c r="BH255" s="41"/>
      <c r="BI255" s="41"/>
    </row>
    <row r="256" spans="1:61" ht="15.75" customHeight="1">
      <c r="A256" s="39" t="str">
        <f t="shared" si="3"/>
        <v>CarrosserieDEPENSES</v>
      </c>
      <c r="B256" s="52" t="s">
        <v>106</v>
      </c>
      <c r="C256" s="618"/>
      <c r="D256" s="625"/>
      <c r="E256" s="619"/>
      <c r="F256" s="618"/>
      <c r="G256" s="625"/>
      <c r="H256" s="619"/>
      <c r="I256" s="618"/>
      <c r="J256" s="625"/>
      <c r="K256" s="619"/>
      <c r="L256" s="618"/>
      <c r="M256" s="625"/>
      <c r="N256" s="619"/>
      <c r="O256" s="618"/>
      <c r="P256" s="625"/>
      <c r="Q256" s="619"/>
      <c r="R256" s="618"/>
      <c r="S256" s="625"/>
      <c r="T256" s="619"/>
      <c r="U256" s="618"/>
      <c r="V256" s="625"/>
      <c r="W256" s="619"/>
      <c r="X256" s="618"/>
      <c r="Y256" s="625"/>
      <c r="Z256" s="619"/>
      <c r="AA256" s="618"/>
      <c r="AB256" s="625"/>
      <c r="AC256" s="619"/>
      <c r="AD256" s="618"/>
      <c r="AE256" s="625"/>
      <c r="AF256" s="619"/>
      <c r="AG256" s="618"/>
      <c r="AH256" s="625"/>
      <c r="AI256" s="619"/>
      <c r="AJ256" s="618"/>
      <c r="AK256" s="625"/>
      <c r="AL256" s="619"/>
      <c r="AM256" s="618"/>
      <c r="AN256" s="625"/>
      <c r="AO256" s="619"/>
      <c r="AP256" s="41"/>
      <c r="AQ256" s="41"/>
      <c r="AR256" s="41"/>
      <c r="AS256" s="41"/>
      <c r="AT256" s="41"/>
      <c r="AU256" s="41"/>
      <c r="AV256" s="41"/>
      <c r="AW256" s="41"/>
      <c r="AX256" s="41"/>
      <c r="AY256" s="41"/>
      <c r="AZ256" s="41"/>
      <c r="BA256" s="41"/>
      <c r="BB256" s="41"/>
      <c r="BC256" s="41"/>
      <c r="BD256" s="41"/>
      <c r="BE256" s="41"/>
      <c r="BF256" s="41"/>
      <c r="BG256" s="41"/>
      <c r="BH256" s="41"/>
      <c r="BI256" s="41"/>
    </row>
    <row r="257" spans="1:61" ht="15.75" customHeight="1">
      <c r="A257" s="39" t="str">
        <f t="shared" si="3"/>
        <v>CarrosserieSalaires cadres</v>
      </c>
      <c r="B257" s="54" t="s">
        <v>116</v>
      </c>
      <c r="C257" s="618"/>
      <c r="D257" s="625"/>
      <c r="E257" s="639"/>
      <c r="F257" s="618"/>
      <c r="G257" s="625"/>
      <c r="H257" s="639"/>
      <c r="I257" s="618"/>
      <c r="J257" s="625"/>
      <c r="K257" s="639"/>
      <c r="L257" s="618"/>
      <c r="M257" s="625"/>
      <c r="N257" s="639"/>
      <c r="O257" s="618"/>
      <c r="P257" s="625"/>
      <c r="Q257" s="639"/>
      <c r="R257" s="618"/>
      <c r="S257" s="625"/>
      <c r="T257" s="639"/>
      <c r="U257" s="618"/>
      <c r="V257" s="625"/>
      <c r="W257" s="639"/>
      <c r="X257" s="618"/>
      <c r="Y257" s="625"/>
      <c r="Z257" s="639"/>
      <c r="AA257" s="618"/>
      <c r="AB257" s="625"/>
      <c r="AC257" s="639"/>
      <c r="AD257" s="618"/>
      <c r="AE257" s="625"/>
      <c r="AF257" s="639"/>
      <c r="AG257" s="618"/>
      <c r="AH257" s="625"/>
      <c r="AI257" s="639"/>
      <c r="AJ257" s="618"/>
      <c r="AK257" s="625"/>
      <c r="AL257" s="639"/>
      <c r="AM257" s="618"/>
      <c r="AN257" s="625"/>
      <c r="AO257" s="988"/>
      <c r="AP257" s="41"/>
      <c r="AQ257" s="41"/>
      <c r="AR257" s="41"/>
      <c r="AS257" s="41"/>
      <c r="AT257" s="41"/>
      <c r="AU257" s="41"/>
      <c r="AV257" s="41"/>
      <c r="AW257" s="41"/>
      <c r="AX257" s="41"/>
      <c r="AY257" s="41"/>
      <c r="AZ257" s="41"/>
      <c r="BA257" s="41"/>
      <c r="BB257" s="41"/>
      <c r="BC257" s="41"/>
      <c r="BD257" s="41"/>
      <c r="BE257" s="41"/>
      <c r="BF257" s="41"/>
      <c r="BG257" s="41"/>
      <c r="BH257" s="41"/>
      <c r="BI257" s="41"/>
    </row>
    <row r="258" spans="1:61" ht="15.75" customHeight="1">
      <c r="A258" s="39" t="str">
        <f t="shared" si="3"/>
        <v>CarrosserieSalaires commis</v>
      </c>
      <c r="B258" s="55" t="s">
        <v>117</v>
      </c>
      <c r="C258" s="618"/>
      <c r="D258" s="625"/>
      <c r="E258" s="639"/>
      <c r="F258" s="618"/>
      <c r="G258" s="625"/>
      <c r="H258" s="639"/>
      <c r="I258" s="618"/>
      <c r="J258" s="625"/>
      <c r="K258" s="639"/>
      <c r="L258" s="618"/>
      <c r="M258" s="625"/>
      <c r="N258" s="639"/>
      <c r="O258" s="618"/>
      <c r="P258" s="625"/>
      <c r="Q258" s="639"/>
      <c r="R258" s="618"/>
      <c r="S258" s="625"/>
      <c r="T258" s="639"/>
      <c r="U258" s="618"/>
      <c r="V258" s="625"/>
      <c r="W258" s="639"/>
      <c r="X258" s="618"/>
      <c r="Y258" s="625"/>
      <c r="Z258" s="639"/>
      <c r="AA258" s="618"/>
      <c r="AB258" s="625"/>
      <c r="AC258" s="639"/>
      <c r="AD258" s="618"/>
      <c r="AE258" s="625"/>
      <c r="AF258" s="639"/>
      <c r="AG258" s="618"/>
      <c r="AH258" s="625"/>
      <c r="AI258" s="639"/>
      <c r="AJ258" s="618"/>
      <c r="AK258" s="625"/>
      <c r="AL258" s="639"/>
      <c r="AM258" s="618"/>
      <c r="AN258" s="625"/>
      <c r="AO258" s="988"/>
      <c r="AP258" s="41"/>
      <c r="AQ258" s="41"/>
      <c r="AR258" s="41"/>
      <c r="AS258" s="41"/>
      <c r="AT258" s="41"/>
      <c r="AU258" s="41"/>
      <c r="AV258" s="41"/>
      <c r="AW258" s="41"/>
      <c r="AX258" s="41"/>
      <c r="AY258" s="41"/>
      <c r="AZ258" s="41"/>
      <c r="BA258" s="41"/>
      <c r="BB258" s="41"/>
      <c r="BC258" s="41"/>
      <c r="BD258" s="41"/>
      <c r="BE258" s="41"/>
      <c r="BF258" s="41"/>
      <c r="BG258" s="41"/>
      <c r="BH258" s="41"/>
      <c r="BI258" s="41"/>
    </row>
    <row r="259" spans="1:61" ht="15.75" customHeight="1">
      <c r="A259" s="39" t="str">
        <f t="shared" si="3"/>
        <v>CarrosserieSalaires autres</v>
      </c>
      <c r="B259" s="54" t="s">
        <v>118</v>
      </c>
      <c r="C259" s="890"/>
      <c r="D259" s="908"/>
      <c r="E259" s="910"/>
      <c r="F259" s="890"/>
      <c r="G259" s="908"/>
      <c r="H259" s="910"/>
      <c r="I259" s="890"/>
      <c r="J259" s="908"/>
      <c r="K259" s="910"/>
      <c r="L259" s="890"/>
      <c r="M259" s="908"/>
      <c r="N259" s="910"/>
      <c r="O259" s="890"/>
      <c r="P259" s="908"/>
      <c r="Q259" s="910"/>
      <c r="R259" s="890"/>
      <c r="S259" s="908"/>
      <c r="T259" s="910"/>
      <c r="U259" s="890"/>
      <c r="V259" s="908"/>
      <c r="W259" s="910"/>
      <c r="X259" s="890"/>
      <c r="Y259" s="908"/>
      <c r="Z259" s="910"/>
      <c r="AA259" s="890"/>
      <c r="AB259" s="908"/>
      <c r="AC259" s="910"/>
      <c r="AD259" s="890"/>
      <c r="AE259" s="908"/>
      <c r="AF259" s="910"/>
      <c r="AG259" s="890"/>
      <c r="AH259" s="908"/>
      <c r="AI259" s="910"/>
      <c r="AJ259" s="890"/>
      <c r="AK259" s="908"/>
      <c r="AL259" s="910"/>
      <c r="AM259" s="890"/>
      <c r="AN259" s="908"/>
      <c r="AO259" s="991"/>
      <c r="AP259" s="41"/>
      <c r="AQ259" s="41"/>
      <c r="AR259" s="41"/>
      <c r="AS259" s="41"/>
      <c r="AT259" s="41"/>
      <c r="AU259" s="41"/>
      <c r="AV259" s="41"/>
      <c r="AW259" s="41"/>
      <c r="AX259" s="41"/>
      <c r="AY259" s="41"/>
      <c r="AZ259" s="41"/>
      <c r="BA259" s="41"/>
      <c r="BB259" s="41"/>
      <c r="BC259" s="41"/>
      <c r="BD259" s="41"/>
      <c r="BE259" s="41"/>
      <c r="BF259" s="41"/>
      <c r="BG259" s="41"/>
      <c r="BH259" s="41"/>
      <c r="BI259" s="41"/>
    </row>
    <row r="260" spans="1:61" ht="15.75" customHeight="1">
      <c r="A260" s="39" t="str">
        <f t="shared" si="3"/>
        <v>CarrosserieSalaires spécialistes</v>
      </c>
      <c r="B260" s="54" t="s">
        <v>119</v>
      </c>
      <c r="C260" s="618"/>
      <c r="D260" s="625"/>
      <c r="E260" s="639"/>
      <c r="F260" s="618"/>
      <c r="G260" s="625"/>
      <c r="H260" s="639"/>
      <c r="I260" s="618"/>
      <c r="J260" s="625"/>
      <c r="K260" s="639"/>
      <c r="L260" s="618"/>
      <c r="M260" s="625"/>
      <c r="N260" s="639"/>
      <c r="O260" s="618"/>
      <c r="P260" s="625"/>
      <c r="Q260" s="639"/>
      <c r="R260" s="618"/>
      <c r="S260" s="625"/>
      <c r="T260" s="639"/>
      <c r="U260" s="618"/>
      <c r="V260" s="625"/>
      <c r="W260" s="639"/>
      <c r="X260" s="618"/>
      <c r="Y260" s="625"/>
      <c r="Z260" s="639"/>
      <c r="AA260" s="618"/>
      <c r="AB260" s="625"/>
      <c r="AC260" s="639"/>
      <c r="AD260" s="618"/>
      <c r="AE260" s="625"/>
      <c r="AF260" s="639"/>
      <c r="AG260" s="618"/>
      <c r="AH260" s="625"/>
      <c r="AI260" s="639"/>
      <c r="AJ260" s="618"/>
      <c r="AK260" s="625"/>
      <c r="AL260" s="639"/>
      <c r="AM260" s="618"/>
      <c r="AN260" s="625"/>
      <c r="AO260" s="988"/>
      <c r="AP260" s="41"/>
      <c r="AQ260" s="41"/>
      <c r="AR260" s="41"/>
      <c r="AS260" s="41"/>
      <c r="AT260" s="41"/>
      <c r="AU260" s="41"/>
      <c r="AV260" s="41"/>
      <c r="AW260" s="41"/>
      <c r="AX260" s="41"/>
      <c r="AY260" s="41"/>
      <c r="AZ260" s="41"/>
      <c r="BA260" s="41"/>
      <c r="BB260" s="41"/>
      <c r="BC260" s="41"/>
      <c r="BD260" s="41"/>
      <c r="BE260" s="41"/>
      <c r="BF260" s="41"/>
      <c r="BG260" s="41"/>
      <c r="BH260" s="41"/>
      <c r="BI260" s="41"/>
    </row>
    <row r="261" spans="1:61" ht="20.25" customHeight="1">
      <c r="A261" s="39" t="str">
        <f t="shared" si="3"/>
        <v>Carrosserie[...]</v>
      </c>
      <c r="B261" s="44" t="s">
        <v>55</v>
      </c>
      <c r="C261" s="618"/>
      <c r="D261" s="625"/>
      <c r="E261" s="639"/>
      <c r="F261" s="618"/>
      <c r="G261" s="625"/>
      <c r="H261" s="639"/>
      <c r="I261" s="618"/>
      <c r="J261" s="625"/>
      <c r="K261" s="639"/>
      <c r="L261" s="618"/>
      <c r="M261" s="625"/>
      <c r="N261" s="639"/>
      <c r="O261" s="618"/>
      <c r="P261" s="625"/>
      <c r="Q261" s="639"/>
      <c r="R261" s="618"/>
      <c r="S261" s="625"/>
      <c r="T261" s="639"/>
      <c r="U261" s="618"/>
      <c r="V261" s="625"/>
      <c r="W261" s="639"/>
      <c r="X261" s="618"/>
      <c r="Y261" s="625"/>
      <c r="Z261" s="639"/>
      <c r="AA261" s="618"/>
      <c r="AB261" s="625"/>
      <c r="AC261" s="639"/>
      <c r="AD261" s="618"/>
      <c r="AE261" s="625"/>
      <c r="AF261" s="639"/>
      <c r="AG261" s="618"/>
      <c r="AH261" s="625"/>
      <c r="AI261" s="639"/>
      <c r="AJ261" s="618"/>
      <c r="AK261" s="625"/>
      <c r="AL261" s="639"/>
      <c r="AM261" s="618"/>
      <c r="AN261" s="625"/>
      <c r="AO261" s="988"/>
      <c r="AP261" s="41"/>
      <c r="AQ261" s="41"/>
      <c r="AR261" s="41"/>
      <c r="AS261" s="41"/>
      <c r="AT261" s="41"/>
      <c r="AU261" s="41"/>
      <c r="AV261" s="41"/>
      <c r="AW261" s="41"/>
      <c r="AX261" s="41"/>
      <c r="AY261" s="41"/>
      <c r="AZ261" s="41"/>
      <c r="BA261" s="41"/>
      <c r="BB261" s="41"/>
      <c r="BC261" s="41"/>
      <c r="BD261" s="41"/>
      <c r="BE261" s="41"/>
      <c r="BF261" s="41"/>
      <c r="BG261" s="41"/>
      <c r="BH261" s="41"/>
      <c r="BI261" s="41"/>
    </row>
    <row r="262" spans="1:61" ht="20.25" customHeight="1">
      <c r="A262" s="39" t="str">
        <f t="shared" si="3"/>
        <v>Carrosserie[...]</v>
      </c>
      <c r="B262" s="44" t="s">
        <v>55</v>
      </c>
      <c r="C262" s="618"/>
      <c r="D262" s="625"/>
      <c r="E262" s="639"/>
      <c r="F262" s="618"/>
      <c r="G262" s="625"/>
      <c r="H262" s="639"/>
      <c r="I262" s="618"/>
      <c r="J262" s="625"/>
      <c r="K262" s="639"/>
      <c r="L262" s="618"/>
      <c r="M262" s="625"/>
      <c r="N262" s="639"/>
      <c r="O262" s="618"/>
      <c r="P262" s="625"/>
      <c r="Q262" s="639"/>
      <c r="R262" s="618"/>
      <c r="S262" s="625"/>
      <c r="T262" s="639"/>
      <c r="U262" s="618"/>
      <c r="V262" s="625"/>
      <c r="W262" s="639"/>
      <c r="X262" s="618"/>
      <c r="Y262" s="625"/>
      <c r="Z262" s="639"/>
      <c r="AA262" s="618"/>
      <c r="AB262" s="625"/>
      <c r="AC262" s="639"/>
      <c r="AD262" s="618"/>
      <c r="AE262" s="625"/>
      <c r="AF262" s="639"/>
      <c r="AG262" s="618"/>
      <c r="AH262" s="625"/>
      <c r="AI262" s="639"/>
      <c r="AJ262" s="618"/>
      <c r="AK262" s="625"/>
      <c r="AL262" s="639"/>
      <c r="AM262" s="618"/>
      <c r="AN262" s="625"/>
      <c r="AO262" s="988"/>
      <c r="AP262" s="41"/>
      <c r="AQ262" s="41"/>
      <c r="AR262" s="41"/>
      <c r="AS262" s="41"/>
      <c r="AT262" s="41"/>
      <c r="AU262" s="41"/>
      <c r="AV262" s="41"/>
      <c r="AW262" s="41"/>
      <c r="AX262" s="41"/>
      <c r="AY262" s="41"/>
      <c r="AZ262" s="41"/>
      <c r="BA262" s="41"/>
      <c r="BB262" s="41"/>
      <c r="BC262" s="41"/>
      <c r="BD262" s="41"/>
      <c r="BE262" s="41"/>
      <c r="BF262" s="41"/>
      <c r="BG262" s="41"/>
      <c r="BH262" s="41"/>
      <c r="BI262" s="41"/>
    </row>
    <row r="263" spans="1:61" ht="20.25" customHeight="1">
      <c r="A263" s="39" t="str">
        <f t="shared" si="3"/>
        <v>Carrosserie[...]</v>
      </c>
      <c r="B263" s="44" t="s">
        <v>55</v>
      </c>
      <c r="C263" s="618"/>
      <c r="D263" s="625"/>
      <c r="E263" s="639"/>
      <c r="F263" s="618"/>
      <c r="G263" s="625"/>
      <c r="H263" s="639"/>
      <c r="I263" s="618"/>
      <c r="J263" s="625"/>
      <c r="K263" s="639"/>
      <c r="L263" s="618"/>
      <c r="M263" s="625"/>
      <c r="N263" s="639"/>
      <c r="O263" s="618"/>
      <c r="P263" s="625"/>
      <c r="Q263" s="639"/>
      <c r="R263" s="618"/>
      <c r="S263" s="625"/>
      <c r="T263" s="639"/>
      <c r="U263" s="618"/>
      <c r="V263" s="625"/>
      <c r="W263" s="639"/>
      <c r="X263" s="618"/>
      <c r="Y263" s="625"/>
      <c r="Z263" s="639"/>
      <c r="AA263" s="618"/>
      <c r="AB263" s="625"/>
      <c r="AC263" s="639"/>
      <c r="AD263" s="618"/>
      <c r="AE263" s="625"/>
      <c r="AF263" s="639"/>
      <c r="AG263" s="618"/>
      <c r="AH263" s="625"/>
      <c r="AI263" s="639"/>
      <c r="AJ263" s="618"/>
      <c r="AK263" s="625"/>
      <c r="AL263" s="639"/>
      <c r="AM263" s="618"/>
      <c r="AN263" s="625"/>
      <c r="AO263" s="988"/>
      <c r="AP263" s="41"/>
      <c r="AQ263" s="41"/>
      <c r="AR263" s="41"/>
      <c r="AS263" s="41"/>
      <c r="AT263" s="41"/>
      <c r="AU263" s="41"/>
      <c r="AV263" s="41"/>
      <c r="AW263" s="41"/>
      <c r="AX263" s="41"/>
      <c r="AY263" s="41"/>
      <c r="AZ263" s="41"/>
      <c r="BA263" s="41"/>
      <c r="BB263" s="41"/>
      <c r="BC263" s="41"/>
      <c r="BD263" s="41"/>
      <c r="BE263" s="41"/>
      <c r="BF263" s="41"/>
      <c r="BG263" s="41"/>
      <c r="BH263" s="41"/>
      <c r="BI263" s="41"/>
    </row>
    <row r="264" spans="1:61" ht="15.75" customHeight="1">
      <c r="A264" s="39" t="str">
        <f t="shared" si="3"/>
        <v>CarrosserieSalaires en absences</v>
      </c>
      <c r="B264" s="55" t="s">
        <v>120</v>
      </c>
      <c r="C264" s="618"/>
      <c r="D264" s="625"/>
      <c r="E264" s="639"/>
      <c r="F264" s="618"/>
      <c r="G264" s="625"/>
      <c r="H264" s="639"/>
      <c r="I264" s="618"/>
      <c r="J264" s="625"/>
      <c r="K264" s="639"/>
      <c r="L264" s="618"/>
      <c r="M264" s="625"/>
      <c r="N264" s="639"/>
      <c r="O264" s="618"/>
      <c r="P264" s="625"/>
      <c r="Q264" s="639"/>
      <c r="R264" s="618"/>
      <c r="S264" s="625"/>
      <c r="T264" s="639"/>
      <c r="U264" s="618"/>
      <c r="V264" s="625"/>
      <c r="W264" s="639"/>
      <c r="X264" s="618"/>
      <c r="Y264" s="625"/>
      <c r="Z264" s="639"/>
      <c r="AA264" s="618"/>
      <c r="AB264" s="625"/>
      <c r="AC264" s="639"/>
      <c r="AD264" s="618"/>
      <c r="AE264" s="625"/>
      <c r="AF264" s="639"/>
      <c r="AG264" s="618"/>
      <c r="AH264" s="625"/>
      <c r="AI264" s="639"/>
      <c r="AJ264" s="618"/>
      <c r="AK264" s="625"/>
      <c r="AL264" s="639"/>
      <c r="AM264" s="618"/>
      <c r="AN264" s="625"/>
      <c r="AO264" s="988"/>
      <c r="AP264" s="41"/>
      <c r="AQ264" s="41"/>
      <c r="AR264" s="41"/>
      <c r="AS264" s="41"/>
      <c r="AT264" s="41"/>
      <c r="AU264" s="41"/>
      <c r="AV264" s="41"/>
      <c r="AW264" s="41"/>
      <c r="AX264" s="41"/>
      <c r="AY264" s="41"/>
      <c r="AZ264" s="41"/>
      <c r="BA264" s="41"/>
      <c r="BB264" s="41"/>
      <c r="BC264" s="41"/>
      <c r="BD264" s="41"/>
      <c r="BE264" s="41"/>
      <c r="BF264" s="41"/>
      <c r="BG264" s="41"/>
      <c r="BH264" s="41"/>
      <c r="BI264" s="41"/>
    </row>
    <row r="265" spans="1:61" ht="15.75" customHeight="1">
      <c r="A265" s="39" t="str">
        <f t="shared" si="3"/>
        <v>CarrosserieDéduction à la source</v>
      </c>
      <c r="B265" s="54" t="s">
        <v>121</v>
      </c>
      <c r="C265" s="890"/>
      <c r="D265" s="908"/>
      <c r="E265" s="910"/>
      <c r="F265" s="890"/>
      <c r="G265" s="908"/>
      <c r="H265" s="910"/>
      <c r="I265" s="890"/>
      <c r="J265" s="908"/>
      <c r="K265" s="910"/>
      <c r="L265" s="890"/>
      <c r="M265" s="908"/>
      <c r="N265" s="910"/>
      <c r="O265" s="890"/>
      <c r="P265" s="908"/>
      <c r="Q265" s="910"/>
      <c r="R265" s="890"/>
      <c r="S265" s="908"/>
      <c r="T265" s="910"/>
      <c r="U265" s="890"/>
      <c r="V265" s="908"/>
      <c r="W265" s="910"/>
      <c r="X265" s="890"/>
      <c r="Y265" s="908"/>
      <c r="Z265" s="910"/>
      <c r="AA265" s="890"/>
      <c r="AB265" s="908"/>
      <c r="AC265" s="910"/>
      <c r="AD265" s="890"/>
      <c r="AE265" s="908"/>
      <c r="AF265" s="910"/>
      <c r="AG265" s="890"/>
      <c r="AH265" s="908"/>
      <c r="AI265" s="910"/>
      <c r="AJ265" s="890"/>
      <c r="AK265" s="908"/>
      <c r="AL265" s="910"/>
      <c r="AM265" s="890"/>
      <c r="AN265" s="908"/>
      <c r="AO265" s="991"/>
      <c r="AP265" s="41"/>
      <c r="AQ265" s="41"/>
      <c r="AR265" s="41"/>
      <c r="AS265" s="41"/>
      <c r="AT265" s="41"/>
      <c r="AU265" s="41"/>
      <c r="AV265" s="41"/>
      <c r="AW265" s="41"/>
      <c r="AX265" s="41"/>
      <c r="AY265" s="41"/>
      <c r="AZ265" s="41"/>
      <c r="BA265" s="41"/>
      <c r="BB265" s="41"/>
      <c r="BC265" s="41"/>
      <c r="BD265" s="41"/>
      <c r="BE265" s="41"/>
      <c r="BF265" s="41"/>
      <c r="BG265" s="41"/>
      <c r="BH265" s="41"/>
      <c r="BI265" s="41"/>
    </row>
    <row r="266" spans="1:61" ht="15.75" customHeight="1">
      <c r="A266" s="39" t="str">
        <f t="shared" si="3"/>
        <v>CarrosserieBénéfices marginaux</v>
      </c>
      <c r="B266" s="54" t="s">
        <v>122</v>
      </c>
      <c r="C266" s="618"/>
      <c r="D266" s="625"/>
      <c r="E266" s="639"/>
      <c r="F266" s="618"/>
      <c r="G266" s="625"/>
      <c r="H266" s="639"/>
      <c r="I266" s="618"/>
      <c r="J266" s="625"/>
      <c r="K266" s="639"/>
      <c r="L266" s="618"/>
      <c r="M266" s="625"/>
      <c r="N266" s="639"/>
      <c r="O266" s="618"/>
      <c r="P266" s="625"/>
      <c r="Q266" s="639"/>
      <c r="R266" s="618"/>
      <c r="S266" s="625"/>
      <c r="T266" s="639"/>
      <c r="U266" s="618"/>
      <c r="V266" s="625"/>
      <c r="W266" s="639"/>
      <c r="X266" s="618"/>
      <c r="Y266" s="625"/>
      <c r="Z266" s="639"/>
      <c r="AA266" s="618"/>
      <c r="AB266" s="625"/>
      <c r="AC266" s="639"/>
      <c r="AD266" s="618"/>
      <c r="AE266" s="625"/>
      <c r="AF266" s="639"/>
      <c r="AG266" s="618"/>
      <c r="AH266" s="625"/>
      <c r="AI266" s="639"/>
      <c r="AJ266" s="618"/>
      <c r="AK266" s="625"/>
      <c r="AL266" s="639"/>
      <c r="AM266" s="618"/>
      <c r="AN266" s="625"/>
      <c r="AO266" s="988"/>
      <c r="AP266" s="41"/>
      <c r="AQ266" s="41"/>
      <c r="AR266" s="41"/>
      <c r="AS266" s="41"/>
      <c r="AT266" s="41"/>
      <c r="AU266" s="41"/>
      <c r="AV266" s="41"/>
      <c r="AW266" s="41"/>
      <c r="AX266" s="41"/>
      <c r="AY266" s="41"/>
      <c r="AZ266" s="41"/>
      <c r="BA266" s="41"/>
      <c r="BB266" s="41"/>
      <c r="BC266" s="41"/>
      <c r="BD266" s="41"/>
      <c r="BE266" s="41"/>
      <c r="BF266" s="41"/>
      <c r="BG266" s="41"/>
      <c r="BH266" s="41"/>
      <c r="BI266" s="41"/>
    </row>
    <row r="267" spans="1:61" ht="15.75" customHeight="1">
      <c r="A267" s="39" t="str">
        <f t="shared" si="3"/>
        <v>CarrosserieCsst</v>
      </c>
      <c r="B267" s="54" t="s">
        <v>123</v>
      </c>
      <c r="C267" s="618"/>
      <c r="D267" s="625"/>
      <c r="E267" s="639"/>
      <c r="F267" s="618"/>
      <c r="G267" s="625"/>
      <c r="H267" s="639"/>
      <c r="I267" s="618"/>
      <c r="J267" s="625"/>
      <c r="K267" s="639"/>
      <c r="L267" s="618"/>
      <c r="M267" s="625"/>
      <c r="N267" s="639"/>
      <c r="O267" s="618"/>
      <c r="P267" s="625"/>
      <c r="Q267" s="639"/>
      <c r="R267" s="618"/>
      <c r="S267" s="625"/>
      <c r="T267" s="639"/>
      <c r="U267" s="618"/>
      <c r="V267" s="625"/>
      <c r="W267" s="639"/>
      <c r="X267" s="618"/>
      <c r="Y267" s="625"/>
      <c r="Z267" s="639"/>
      <c r="AA267" s="618"/>
      <c r="AB267" s="625"/>
      <c r="AC267" s="639"/>
      <c r="AD267" s="618"/>
      <c r="AE267" s="625"/>
      <c r="AF267" s="639"/>
      <c r="AG267" s="618"/>
      <c r="AH267" s="625"/>
      <c r="AI267" s="639"/>
      <c r="AJ267" s="618"/>
      <c r="AK267" s="625"/>
      <c r="AL267" s="639"/>
      <c r="AM267" s="618"/>
      <c r="AN267" s="625"/>
      <c r="AO267" s="988"/>
      <c r="AP267" s="41"/>
      <c r="AQ267" s="41"/>
      <c r="AR267" s="41"/>
      <c r="AS267" s="41"/>
      <c r="AT267" s="41"/>
      <c r="AU267" s="41"/>
      <c r="AV267" s="41"/>
      <c r="AW267" s="41"/>
      <c r="AX267" s="41"/>
      <c r="AY267" s="41"/>
      <c r="AZ267" s="41"/>
      <c r="BA267" s="41"/>
      <c r="BB267" s="41"/>
      <c r="BC267" s="41"/>
      <c r="BD267" s="41"/>
      <c r="BE267" s="41"/>
      <c r="BF267" s="41"/>
      <c r="BG267" s="41"/>
      <c r="BH267" s="41"/>
      <c r="BI267" s="41"/>
    </row>
    <row r="268" spans="1:61" ht="20.25" customHeight="1">
      <c r="A268" s="39" t="str">
        <f t="shared" si="3"/>
        <v>Carrosserie[...]</v>
      </c>
      <c r="B268" s="44" t="s">
        <v>55</v>
      </c>
      <c r="C268" s="644"/>
      <c r="D268" s="645"/>
      <c r="E268" s="642"/>
      <c r="F268" s="644"/>
      <c r="G268" s="645"/>
      <c r="H268" s="642"/>
      <c r="I268" s="644"/>
      <c r="J268" s="645"/>
      <c r="K268" s="642"/>
      <c r="L268" s="644"/>
      <c r="M268" s="645"/>
      <c r="N268" s="642"/>
      <c r="O268" s="644"/>
      <c r="P268" s="645"/>
      <c r="Q268" s="642"/>
      <c r="R268" s="644"/>
      <c r="S268" s="645"/>
      <c r="T268" s="642"/>
      <c r="U268" s="644"/>
      <c r="V268" s="645"/>
      <c r="W268" s="642"/>
      <c r="X268" s="644"/>
      <c r="Y268" s="645"/>
      <c r="Z268" s="642"/>
      <c r="AA268" s="644"/>
      <c r="AB268" s="645"/>
      <c r="AC268" s="642"/>
      <c r="AD268" s="644"/>
      <c r="AE268" s="645"/>
      <c r="AF268" s="642"/>
      <c r="AG268" s="644"/>
      <c r="AH268" s="645"/>
      <c r="AI268" s="642"/>
      <c r="AJ268" s="644"/>
      <c r="AK268" s="645"/>
      <c r="AL268" s="642"/>
      <c r="AM268" s="644"/>
      <c r="AN268" s="645"/>
      <c r="AO268" s="642"/>
      <c r="AP268" s="41"/>
      <c r="AQ268" s="41"/>
      <c r="AR268" s="41"/>
      <c r="AS268" s="41"/>
      <c r="AT268" s="41"/>
      <c r="AU268" s="41"/>
      <c r="AV268" s="41"/>
      <c r="AW268" s="41"/>
      <c r="AX268" s="41"/>
      <c r="AY268" s="41"/>
      <c r="AZ268" s="41"/>
      <c r="BA268" s="41"/>
      <c r="BB268" s="41"/>
      <c r="BC268" s="41"/>
      <c r="BD268" s="41"/>
      <c r="BE268" s="41"/>
      <c r="BF268" s="41"/>
      <c r="BG268" s="41"/>
      <c r="BH268" s="41"/>
      <c r="BI268" s="41"/>
    </row>
    <row r="269" spans="1:61" ht="15.75" customHeight="1">
      <c r="A269" s="39" t="str">
        <f t="shared" si="3"/>
        <v>CarrosserieTOTAL PERSONNEL</v>
      </c>
      <c r="B269" s="53" t="s">
        <v>124</v>
      </c>
      <c r="C269" s="903"/>
      <c r="D269" s="904"/>
      <c r="E269" s="905"/>
      <c r="F269" s="903"/>
      <c r="G269" s="904"/>
      <c r="H269" s="905"/>
      <c r="I269" s="903"/>
      <c r="J269" s="904"/>
      <c r="K269" s="905"/>
      <c r="L269" s="903"/>
      <c r="M269" s="904"/>
      <c r="N269" s="905"/>
      <c r="O269" s="903"/>
      <c r="P269" s="904"/>
      <c r="Q269" s="905"/>
      <c r="R269" s="903"/>
      <c r="S269" s="904"/>
      <c r="T269" s="905"/>
      <c r="U269" s="903"/>
      <c r="V269" s="904"/>
      <c r="W269" s="990"/>
      <c r="X269" s="903"/>
      <c r="Y269" s="904"/>
      <c r="Z269" s="990"/>
      <c r="AA269" s="903"/>
      <c r="AB269" s="904"/>
      <c r="AC269" s="990"/>
      <c r="AD269" s="903"/>
      <c r="AE269" s="904"/>
      <c r="AF269" s="990"/>
      <c r="AG269" s="903"/>
      <c r="AH269" s="904"/>
      <c r="AI269" s="905"/>
      <c r="AJ269" s="903"/>
      <c r="AK269" s="904"/>
      <c r="AL269" s="905"/>
      <c r="AM269" s="903"/>
      <c r="AN269" s="904"/>
      <c r="AO269" s="905"/>
      <c r="AP269" s="41"/>
      <c r="AQ269" s="41"/>
      <c r="AR269" s="41"/>
      <c r="AS269" s="41"/>
      <c r="AT269" s="41"/>
      <c r="AU269" s="41"/>
      <c r="AV269" s="41"/>
      <c r="AW269" s="41"/>
      <c r="AX269" s="41"/>
      <c r="AY269" s="41"/>
      <c r="AZ269" s="41"/>
      <c r="BA269" s="41"/>
      <c r="BB269" s="41"/>
      <c r="BC269" s="41"/>
      <c r="BD269" s="41"/>
      <c r="BE269" s="41"/>
      <c r="BF269" s="41"/>
      <c r="BG269" s="41"/>
      <c r="BH269" s="41"/>
      <c r="BI269" s="41"/>
    </row>
    <row r="270" spans="1:61" ht="15.75" customHeight="1">
      <c r="A270" s="39" t="str">
        <f t="shared" si="3"/>
        <v>CarrosseriePublicité 2</v>
      </c>
      <c r="B270" s="63" t="s">
        <v>125</v>
      </c>
      <c r="C270" s="618"/>
      <c r="D270" s="625"/>
      <c r="E270" s="639"/>
      <c r="F270" s="618"/>
      <c r="G270" s="625"/>
      <c r="H270" s="639"/>
      <c r="I270" s="618"/>
      <c r="J270" s="625"/>
      <c r="K270" s="639"/>
      <c r="L270" s="618"/>
      <c r="M270" s="625"/>
      <c r="N270" s="639"/>
      <c r="O270" s="618"/>
      <c r="P270" s="625"/>
      <c r="Q270" s="639"/>
      <c r="R270" s="618"/>
      <c r="S270" s="625"/>
      <c r="T270" s="639"/>
      <c r="U270" s="618"/>
      <c r="V270" s="625"/>
      <c r="W270" s="639"/>
      <c r="X270" s="618"/>
      <c r="Y270" s="625"/>
      <c r="Z270" s="639"/>
      <c r="AA270" s="618"/>
      <c r="AB270" s="625"/>
      <c r="AC270" s="639"/>
      <c r="AD270" s="618"/>
      <c r="AE270" s="625"/>
      <c r="AF270" s="639"/>
      <c r="AG270" s="618"/>
      <c r="AH270" s="625"/>
      <c r="AI270" s="639"/>
      <c r="AJ270" s="618"/>
      <c r="AK270" s="625"/>
      <c r="AL270" s="639"/>
      <c r="AM270" s="618"/>
      <c r="AN270" s="625"/>
      <c r="AO270" s="988"/>
      <c r="AP270" s="41"/>
      <c r="AQ270" s="41"/>
      <c r="AR270" s="41"/>
      <c r="AS270" s="41"/>
      <c r="AT270" s="41"/>
      <c r="AU270" s="41"/>
      <c r="AV270" s="41"/>
      <c r="AW270" s="41"/>
      <c r="AX270" s="41"/>
      <c r="AY270" s="41"/>
      <c r="AZ270" s="41"/>
      <c r="BA270" s="41"/>
      <c r="BB270" s="41"/>
      <c r="BC270" s="41"/>
      <c r="BD270" s="41"/>
      <c r="BE270" s="41"/>
      <c r="BF270" s="41"/>
      <c r="BG270" s="41"/>
      <c r="BH270" s="41"/>
      <c r="BI270" s="41"/>
    </row>
    <row r="271" spans="1:61" ht="15.75" customHeight="1">
      <c r="A271" s="39" t="str">
        <f t="shared" si="3"/>
        <v>CarrosserieService gratuit 2</v>
      </c>
      <c r="B271" s="54" t="s">
        <v>126</v>
      </c>
      <c r="C271" s="618"/>
      <c r="D271" s="625"/>
      <c r="E271" s="639"/>
      <c r="F271" s="618"/>
      <c r="G271" s="625"/>
      <c r="H271" s="639"/>
      <c r="I271" s="618"/>
      <c r="J271" s="625"/>
      <c r="K271" s="639"/>
      <c r="L271" s="618"/>
      <c r="M271" s="625"/>
      <c r="N271" s="639"/>
      <c r="O271" s="618"/>
      <c r="P271" s="625"/>
      <c r="Q271" s="639"/>
      <c r="R271" s="618"/>
      <c r="S271" s="625"/>
      <c r="T271" s="639"/>
      <c r="U271" s="618"/>
      <c r="V271" s="625"/>
      <c r="W271" s="639"/>
      <c r="X271" s="618"/>
      <c r="Y271" s="625"/>
      <c r="Z271" s="639"/>
      <c r="AA271" s="618"/>
      <c r="AB271" s="625"/>
      <c r="AC271" s="639"/>
      <c r="AD271" s="618"/>
      <c r="AE271" s="625"/>
      <c r="AF271" s="639"/>
      <c r="AG271" s="618"/>
      <c r="AH271" s="625"/>
      <c r="AI271" s="639"/>
      <c r="AJ271" s="618"/>
      <c r="AK271" s="625"/>
      <c r="AL271" s="639"/>
      <c r="AM271" s="618"/>
      <c r="AN271" s="625"/>
      <c r="AO271" s="988"/>
      <c r="AP271" s="41"/>
      <c r="AQ271" s="41"/>
      <c r="AR271" s="41"/>
      <c r="AS271" s="41"/>
      <c r="AT271" s="41"/>
      <c r="AU271" s="41"/>
      <c r="AV271" s="41"/>
      <c r="AW271" s="41"/>
      <c r="AX271" s="41"/>
      <c r="AY271" s="41"/>
      <c r="AZ271" s="41"/>
      <c r="BA271" s="41"/>
      <c r="BB271" s="41"/>
      <c r="BC271" s="41"/>
      <c r="BD271" s="41"/>
      <c r="BE271" s="41"/>
      <c r="BF271" s="41"/>
      <c r="BG271" s="41"/>
      <c r="BH271" s="41"/>
      <c r="BI271" s="41"/>
    </row>
    <row r="272" spans="1:61" ht="15.75" customHeight="1">
      <c r="A272" s="39" t="str">
        <f t="shared" si="3"/>
        <v>CarrosserieFrais véhicules de cie</v>
      </c>
      <c r="B272" s="55" t="s">
        <v>127</v>
      </c>
      <c r="C272" s="644"/>
      <c r="D272" s="645"/>
      <c r="E272" s="643"/>
      <c r="F272" s="644"/>
      <c r="G272" s="645"/>
      <c r="H272" s="643"/>
      <c r="I272" s="644"/>
      <c r="J272" s="645"/>
      <c r="K272" s="643"/>
      <c r="L272" s="644"/>
      <c r="M272" s="645"/>
      <c r="N272" s="643"/>
      <c r="O272" s="644"/>
      <c r="P272" s="645"/>
      <c r="Q272" s="643"/>
      <c r="R272" s="644"/>
      <c r="S272" s="645"/>
      <c r="T272" s="643"/>
      <c r="U272" s="644"/>
      <c r="V272" s="645"/>
      <c r="W272" s="643"/>
      <c r="X272" s="644"/>
      <c r="Y272" s="645"/>
      <c r="Z272" s="643"/>
      <c r="AA272" s="644"/>
      <c r="AB272" s="645"/>
      <c r="AC272" s="643"/>
      <c r="AD272" s="644"/>
      <c r="AE272" s="645"/>
      <c r="AF272" s="643"/>
      <c r="AG272" s="644"/>
      <c r="AH272" s="645"/>
      <c r="AI272" s="643"/>
      <c r="AJ272" s="644"/>
      <c r="AK272" s="645"/>
      <c r="AL272" s="643"/>
      <c r="AM272" s="644"/>
      <c r="AN272" s="645"/>
      <c r="AO272" s="989"/>
      <c r="AP272" s="41"/>
      <c r="AQ272" s="41"/>
      <c r="AR272" s="41"/>
      <c r="AS272" s="41"/>
      <c r="AT272" s="41"/>
      <c r="AU272" s="41"/>
      <c r="AV272" s="41"/>
      <c r="AW272" s="41"/>
      <c r="AX272" s="41"/>
      <c r="AY272" s="41"/>
      <c r="AZ272" s="41"/>
      <c r="BA272" s="41"/>
      <c r="BB272" s="41"/>
      <c r="BC272" s="41"/>
      <c r="BD272" s="41"/>
      <c r="BE272" s="41"/>
      <c r="BF272" s="41"/>
      <c r="BG272" s="41"/>
      <c r="BH272" s="41"/>
      <c r="BI272" s="41"/>
    </row>
    <row r="273" spans="1:61" ht="15.75" customHeight="1">
      <c r="A273" s="39" t="str">
        <f t="shared" si="3"/>
        <v>CarrosserieInformatique</v>
      </c>
      <c r="B273" s="54" t="s">
        <v>128</v>
      </c>
      <c r="C273" s="618"/>
      <c r="D273" s="625"/>
      <c r="E273" s="639"/>
      <c r="F273" s="618"/>
      <c r="G273" s="625"/>
      <c r="H273" s="639"/>
      <c r="I273" s="618"/>
      <c r="J273" s="625"/>
      <c r="K273" s="639"/>
      <c r="L273" s="618"/>
      <c r="M273" s="625"/>
      <c r="N273" s="639"/>
      <c r="O273" s="618"/>
      <c r="P273" s="625"/>
      <c r="Q273" s="639"/>
      <c r="R273" s="618"/>
      <c r="S273" s="625"/>
      <c r="T273" s="639"/>
      <c r="U273" s="618"/>
      <c r="V273" s="625"/>
      <c r="W273" s="639"/>
      <c r="X273" s="618"/>
      <c r="Y273" s="625"/>
      <c r="Z273" s="639"/>
      <c r="AA273" s="618"/>
      <c r="AB273" s="625"/>
      <c r="AC273" s="639"/>
      <c r="AD273" s="618"/>
      <c r="AE273" s="625"/>
      <c r="AF273" s="639"/>
      <c r="AG273" s="618"/>
      <c r="AH273" s="625"/>
      <c r="AI273" s="639"/>
      <c r="AJ273" s="618"/>
      <c r="AK273" s="625"/>
      <c r="AL273" s="639"/>
      <c r="AM273" s="618"/>
      <c r="AN273" s="625"/>
      <c r="AO273" s="988"/>
      <c r="AP273" s="41"/>
      <c r="AQ273" s="41"/>
      <c r="AR273" s="41"/>
      <c r="AS273" s="41"/>
      <c r="AT273" s="41"/>
      <c r="AU273" s="41"/>
      <c r="AV273" s="41"/>
      <c r="AW273" s="41"/>
      <c r="AX273" s="41"/>
      <c r="AY273" s="41"/>
      <c r="AZ273" s="41"/>
      <c r="BA273" s="41"/>
      <c r="BB273" s="41"/>
      <c r="BC273" s="41"/>
      <c r="BD273" s="41"/>
      <c r="BE273" s="41"/>
      <c r="BF273" s="41"/>
      <c r="BG273" s="41"/>
      <c r="BH273" s="41"/>
      <c r="BI273" s="41"/>
    </row>
    <row r="274" spans="1:61" ht="15.75" customHeight="1">
      <c r="A274" s="39" t="str">
        <f t="shared" si="3"/>
        <v>CarrosserieFrais de déplacement</v>
      </c>
      <c r="B274" s="54" t="s">
        <v>129</v>
      </c>
      <c r="C274" s="618"/>
      <c r="D274" s="625"/>
      <c r="E274" s="639"/>
      <c r="F274" s="618"/>
      <c r="G274" s="625"/>
      <c r="H274" s="639"/>
      <c r="I274" s="618"/>
      <c r="J274" s="625"/>
      <c r="K274" s="639"/>
      <c r="L274" s="618"/>
      <c r="M274" s="625"/>
      <c r="N274" s="639"/>
      <c r="O274" s="618"/>
      <c r="P274" s="625"/>
      <c r="Q274" s="639"/>
      <c r="R274" s="618"/>
      <c r="S274" s="625"/>
      <c r="T274" s="639"/>
      <c r="U274" s="618"/>
      <c r="V274" s="625"/>
      <c r="W274" s="639"/>
      <c r="X274" s="618"/>
      <c r="Y274" s="625"/>
      <c r="Z274" s="639"/>
      <c r="AA274" s="618"/>
      <c r="AB274" s="625"/>
      <c r="AC274" s="639"/>
      <c r="AD274" s="618"/>
      <c r="AE274" s="625"/>
      <c r="AF274" s="639"/>
      <c r="AG274" s="618"/>
      <c r="AH274" s="625"/>
      <c r="AI274" s="639"/>
      <c r="AJ274" s="618"/>
      <c r="AK274" s="625"/>
      <c r="AL274" s="639"/>
      <c r="AM274" s="618"/>
      <c r="AN274" s="625"/>
      <c r="AO274" s="988"/>
      <c r="AP274" s="41"/>
      <c r="AQ274" s="41"/>
      <c r="AR274" s="41"/>
      <c r="AS274" s="41"/>
      <c r="AT274" s="41"/>
      <c r="AU274" s="41"/>
      <c r="AV274" s="41"/>
      <c r="AW274" s="41"/>
      <c r="AX274" s="41"/>
      <c r="AY274" s="41"/>
      <c r="AZ274" s="41"/>
      <c r="BA274" s="41"/>
      <c r="BB274" s="41"/>
      <c r="BC274" s="41"/>
      <c r="BD274" s="41"/>
      <c r="BE274" s="41"/>
      <c r="BF274" s="41"/>
      <c r="BG274" s="41"/>
      <c r="BH274" s="41"/>
      <c r="BI274" s="41"/>
    </row>
    <row r="275" spans="1:61" ht="15.75" customHeight="1">
      <c r="A275" s="39" t="str">
        <f t="shared" si="3"/>
        <v>CarrosserieServices extérieurs</v>
      </c>
      <c r="B275" s="54" t="s">
        <v>130</v>
      </c>
      <c r="C275" s="644"/>
      <c r="D275" s="645"/>
      <c r="E275" s="643"/>
      <c r="F275" s="644"/>
      <c r="G275" s="645"/>
      <c r="H275" s="643"/>
      <c r="I275" s="644"/>
      <c r="J275" s="645"/>
      <c r="K275" s="643"/>
      <c r="L275" s="644"/>
      <c r="M275" s="645"/>
      <c r="N275" s="643"/>
      <c r="O275" s="644"/>
      <c r="P275" s="645"/>
      <c r="Q275" s="643"/>
      <c r="R275" s="644"/>
      <c r="S275" s="645"/>
      <c r="T275" s="643"/>
      <c r="U275" s="644"/>
      <c r="V275" s="645"/>
      <c r="W275" s="643"/>
      <c r="X275" s="644"/>
      <c r="Y275" s="645"/>
      <c r="Z275" s="643"/>
      <c r="AA275" s="644"/>
      <c r="AB275" s="645"/>
      <c r="AC275" s="643"/>
      <c r="AD275" s="644"/>
      <c r="AE275" s="645"/>
      <c r="AF275" s="643"/>
      <c r="AG275" s="644"/>
      <c r="AH275" s="645"/>
      <c r="AI275" s="643"/>
      <c r="AJ275" s="644"/>
      <c r="AK275" s="645"/>
      <c r="AL275" s="643"/>
      <c r="AM275" s="644"/>
      <c r="AN275" s="645"/>
      <c r="AO275" s="989"/>
      <c r="AP275" s="41"/>
      <c r="AQ275" s="41"/>
      <c r="AR275" s="41"/>
      <c r="AS275" s="41"/>
      <c r="AT275" s="41"/>
      <c r="AU275" s="41"/>
      <c r="AV275" s="41"/>
      <c r="AW275" s="41"/>
      <c r="AX275" s="41"/>
      <c r="AY275" s="41"/>
      <c r="AZ275" s="41"/>
      <c r="BA275" s="41"/>
      <c r="BB275" s="41"/>
      <c r="BC275" s="41"/>
      <c r="BD275" s="41"/>
      <c r="BE275" s="41"/>
      <c r="BF275" s="41"/>
      <c r="BG275" s="41"/>
      <c r="BH275" s="41"/>
      <c r="BI275" s="41"/>
    </row>
    <row r="276" spans="1:61" ht="15.75" customHeight="1">
      <c r="A276" s="39" t="str">
        <f t="shared" si="3"/>
        <v>CarrosserieFournitures d'atelier</v>
      </c>
      <c r="B276" s="54" t="s">
        <v>483</v>
      </c>
      <c r="C276" s="618"/>
      <c r="D276" s="625"/>
      <c r="E276" s="639"/>
      <c r="F276" s="618"/>
      <c r="G276" s="625"/>
      <c r="H276" s="639"/>
      <c r="I276" s="618"/>
      <c r="J276" s="625"/>
      <c r="K276" s="639"/>
      <c r="L276" s="618"/>
      <c r="M276" s="625"/>
      <c r="N276" s="639"/>
      <c r="O276" s="618"/>
      <c r="P276" s="625"/>
      <c r="Q276" s="639"/>
      <c r="R276" s="618"/>
      <c r="S276" s="625"/>
      <c r="T276" s="639"/>
      <c r="U276" s="618"/>
      <c r="V276" s="625"/>
      <c r="W276" s="639"/>
      <c r="X276" s="618"/>
      <c r="Y276" s="625"/>
      <c r="Z276" s="639"/>
      <c r="AA276" s="618"/>
      <c r="AB276" s="625"/>
      <c r="AC276" s="639"/>
      <c r="AD276" s="618"/>
      <c r="AE276" s="625"/>
      <c r="AF276" s="639"/>
      <c r="AG276" s="618"/>
      <c r="AH276" s="625"/>
      <c r="AI276" s="639"/>
      <c r="AJ276" s="618"/>
      <c r="AK276" s="625"/>
      <c r="AL276" s="639"/>
      <c r="AM276" s="618"/>
      <c r="AN276" s="625"/>
      <c r="AO276" s="988"/>
      <c r="AP276" s="41"/>
      <c r="AQ276" s="41"/>
      <c r="AR276" s="41"/>
      <c r="AS276" s="41"/>
      <c r="AT276" s="41"/>
      <c r="AU276" s="41"/>
      <c r="AV276" s="41"/>
      <c r="AW276" s="41"/>
      <c r="AX276" s="41"/>
      <c r="AY276" s="41"/>
      <c r="AZ276" s="41"/>
      <c r="BA276" s="41"/>
      <c r="BB276" s="41"/>
      <c r="BC276" s="41"/>
      <c r="BD276" s="41"/>
      <c r="BE276" s="41"/>
      <c r="BF276" s="41"/>
      <c r="BG276" s="41"/>
      <c r="BH276" s="41"/>
      <c r="BI276" s="41"/>
    </row>
    <row r="277" spans="1:61" ht="15.75" customHeight="1">
      <c r="A277" s="39" t="str">
        <f t="shared" si="3"/>
        <v>CarrosserieFournitures autres</v>
      </c>
      <c r="B277" s="63" t="s">
        <v>131</v>
      </c>
      <c r="C277" s="618"/>
      <c r="D277" s="625"/>
      <c r="E277" s="639"/>
      <c r="F277" s="618"/>
      <c r="G277" s="625"/>
      <c r="H277" s="639"/>
      <c r="I277" s="618"/>
      <c r="J277" s="625"/>
      <c r="K277" s="639"/>
      <c r="L277" s="618"/>
      <c r="M277" s="625"/>
      <c r="N277" s="639"/>
      <c r="O277" s="618"/>
      <c r="P277" s="625"/>
      <c r="Q277" s="639"/>
      <c r="R277" s="618"/>
      <c r="S277" s="625"/>
      <c r="T277" s="639"/>
      <c r="U277" s="618"/>
      <c r="V277" s="625"/>
      <c r="W277" s="639"/>
      <c r="X277" s="618"/>
      <c r="Y277" s="625"/>
      <c r="Z277" s="639"/>
      <c r="AA277" s="618"/>
      <c r="AB277" s="625"/>
      <c r="AC277" s="639"/>
      <c r="AD277" s="618"/>
      <c r="AE277" s="625"/>
      <c r="AF277" s="639"/>
      <c r="AG277" s="618"/>
      <c r="AH277" s="625"/>
      <c r="AI277" s="639"/>
      <c r="AJ277" s="618"/>
      <c r="AK277" s="625"/>
      <c r="AL277" s="639"/>
      <c r="AM277" s="618"/>
      <c r="AN277" s="625"/>
      <c r="AO277" s="988"/>
      <c r="AP277" s="41"/>
      <c r="AQ277" s="41"/>
      <c r="AR277" s="41"/>
      <c r="AS277" s="41"/>
      <c r="AT277" s="41"/>
      <c r="AU277" s="41"/>
      <c r="AV277" s="41"/>
      <c r="AW277" s="41"/>
      <c r="AX277" s="41"/>
      <c r="AY277" s="41"/>
      <c r="AZ277" s="41"/>
      <c r="BA277" s="41"/>
      <c r="BB277" s="41"/>
      <c r="BC277" s="41"/>
      <c r="BD277" s="41"/>
      <c r="BE277" s="41"/>
      <c r="BF277" s="41"/>
      <c r="BG277" s="41"/>
      <c r="BH277" s="41"/>
      <c r="BI277" s="41"/>
    </row>
    <row r="278" spans="1:61" ht="15.75" customHeight="1">
      <c r="A278" s="39" t="str">
        <f t="shared" si="3"/>
        <v>CarrosserieUniformes</v>
      </c>
      <c r="B278" s="54" t="s">
        <v>132</v>
      </c>
      <c r="C278" s="618"/>
      <c r="D278" s="625"/>
      <c r="E278" s="639"/>
      <c r="F278" s="618"/>
      <c r="G278" s="625"/>
      <c r="H278" s="639"/>
      <c r="I278" s="618"/>
      <c r="J278" s="625"/>
      <c r="K278" s="639"/>
      <c r="L278" s="618"/>
      <c r="M278" s="625"/>
      <c r="N278" s="639"/>
      <c r="O278" s="618"/>
      <c r="P278" s="625"/>
      <c r="Q278" s="639"/>
      <c r="R278" s="618"/>
      <c r="S278" s="625"/>
      <c r="T278" s="639"/>
      <c r="U278" s="618"/>
      <c r="V278" s="625"/>
      <c r="W278" s="639"/>
      <c r="X278" s="618"/>
      <c r="Y278" s="625"/>
      <c r="Z278" s="639"/>
      <c r="AA278" s="618"/>
      <c r="AB278" s="625"/>
      <c r="AC278" s="639"/>
      <c r="AD278" s="618"/>
      <c r="AE278" s="625"/>
      <c r="AF278" s="639"/>
      <c r="AG278" s="618"/>
      <c r="AH278" s="625"/>
      <c r="AI278" s="639"/>
      <c r="AJ278" s="618"/>
      <c r="AK278" s="625"/>
      <c r="AL278" s="639"/>
      <c r="AM278" s="618"/>
      <c r="AN278" s="625"/>
      <c r="AO278" s="988"/>
      <c r="AP278" s="41"/>
      <c r="AQ278" s="41"/>
      <c r="AR278" s="41"/>
      <c r="AS278" s="41"/>
      <c r="AT278" s="41"/>
      <c r="AU278" s="41"/>
      <c r="AV278" s="41"/>
      <c r="AW278" s="41"/>
      <c r="AX278" s="41"/>
      <c r="AY278" s="41"/>
      <c r="AZ278" s="41"/>
      <c r="BA278" s="41"/>
      <c r="BB278" s="41"/>
      <c r="BC278" s="41"/>
      <c r="BD278" s="41"/>
      <c r="BE278" s="41"/>
      <c r="BF278" s="41"/>
      <c r="BG278" s="41"/>
      <c r="BH278" s="41"/>
      <c r="BI278" s="41"/>
    </row>
    <row r="279" spans="1:61" ht="15.75" customHeight="1">
      <c r="A279" s="39" t="str">
        <f t="shared" si="3"/>
        <v>CarrosseriePapeterie</v>
      </c>
      <c r="B279" s="54" t="s">
        <v>133</v>
      </c>
      <c r="C279" s="618"/>
      <c r="D279" s="625"/>
      <c r="E279" s="639"/>
      <c r="F279" s="618"/>
      <c r="G279" s="625"/>
      <c r="H279" s="639"/>
      <c r="I279" s="618"/>
      <c r="J279" s="625"/>
      <c r="K279" s="639"/>
      <c r="L279" s="618"/>
      <c r="M279" s="625"/>
      <c r="N279" s="639"/>
      <c r="O279" s="618"/>
      <c r="P279" s="625"/>
      <c r="Q279" s="639"/>
      <c r="R279" s="618"/>
      <c r="S279" s="625"/>
      <c r="T279" s="639"/>
      <c r="U279" s="618"/>
      <c r="V279" s="625"/>
      <c r="W279" s="639"/>
      <c r="X279" s="618"/>
      <c r="Y279" s="625"/>
      <c r="Z279" s="639"/>
      <c r="AA279" s="618"/>
      <c r="AB279" s="625"/>
      <c r="AC279" s="639"/>
      <c r="AD279" s="618"/>
      <c r="AE279" s="625"/>
      <c r="AF279" s="639"/>
      <c r="AG279" s="618"/>
      <c r="AH279" s="625"/>
      <c r="AI279" s="639"/>
      <c r="AJ279" s="618"/>
      <c r="AK279" s="625"/>
      <c r="AL279" s="639"/>
      <c r="AM279" s="618"/>
      <c r="AN279" s="625"/>
      <c r="AO279" s="988"/>
      <c r="AP279" s="41"/>
      <c r="AQ279" s="41"/>
      <c r="AR279" s="41"/>
      <c r="AS279" s="41"/>
      <c r="AT279" s="41"/>
      <c r="AU279" s="41"/>
      <c r="AV279" s="41"/>
      <c r="AW279" s="41"/>
      <c r="AX279" s="41"/>
      <c r="AY279" s="41"/>
      <c r="AZ279" s="41"/>
      <c r="BA279" s="41"/>
      <c r="BB279" s="41"/>
      <c r="BC279" s="41"/>
      <c r="BD279" s="41"/>
      <c r="BE279" s="41"/>
      <c r="BF279" s="41"/>
      <c r="BG279" s="41"/>
      <c r="BH279" s="41"/>
      <c r="BI279" s="41"/>
    </row>
    <row r="280" spans="1:61" ht="15.75" customHeight="1">
      <c r="A280" s="39" t="str">
        <f t="shared" si="3"/>
        <v>CarrosserieTéléphone</v>
      </c>
      <c r="B280" s="54" t="s">
        <v>134</v>
      </c>
      <c r="C280" s="618"/>
      <c r="D280" s="625"/>
      <c r="E280" s="639"/>
      <c r="F280" s="618"/>
      <c r="G280" s="625"/>
      <c r="H280" s="639"/>
      <c r="I280" s="618"/>
      <c r="J280" s="625"/>
      <c r="K280" s="639"/>
      <c r="L280" s="618"/>
      <c r="M280" s="625"/>
      <c r="N280" s="639"/>
      <c r="O280" s="618"/>
      <c r="P280" s="625"/>
      <c r="Q280" s="639"/>
      <c r="R280" s="618"/>
      <c r="S280" s="625"/>
      <c r="T280" s="639"/>
      <c r="U280" s="618"/>
      <c r="V280" s="625"/>
      <c r="W280" s="639"/>
      <c r="X280" s="618"/>
      <c r="Y280" s="625"/>
      <c r="Z280" s="639"/>
      <c r="AA280" s="618"/>
      <c r="AB280" s="625"/>
      <c r="AC280" s="639"/>
      <c r="AD280" s="618"/>
      <c r="AE280" s="625"/>
      <c r="AF280" s="639"/>
      <c r="AG280" s="618"/>
      <c r="AH280" s="625"/>
      <c r="AI280" s="639"/>
      <c r="AJ280" s="618"/>
      <c r="AK280" s="625"/>
      <c r="AL280" s="639"/>
      <c r="AM280" s="618"/>
      <c r="AN280" s="625"/>
      <c r="AO280" s="988"/>
      <c r="AP280" s="41"/>
      <c r="AQ280" s="41"/>
      <c r="AR280" s="41"/>
      <c r="AS280" s="41"/>
      <c r="AT280" s="41"/>
      <c r="AU280" s="41"/>
      <c r="AV280" s="41"/>
      <c r="AW280" s="41"/>
      <c r="AX280" s="41"/>
      <c r="AY280" s="41"/>
      <c r="AZ280" s="41"/>
      <c r="BA280" s="41"/>
      <c r="BB280" s="41"/>
      <c r="BC280" s="41"/>
      <c r="BD280" s="41"/>
      <c r="BE280" s="41"/>
      <c r="BF280" s="41"/>
      <c r="BG280" s="41"/>
      <c r="BH280" s="41"/>
      <c r="BI280" s="41"/>
    </row>
    <row r="281" spans="1:61" ht="15.75" customHeight="1">
      <c r="A281" s="39" t="str">
        <f t="shared" si="3"/>
        <v>CarrosserieFrais postaux</v>
      </c>
      <c r="B281" s="54" t="s">
        <v>135</v>
      </c>
      <c r="C281" s="618"/>
      <c r="D281" s="625"/>
      <c r="E281" s="639"/>
      <c r="F281" s="618"/>
      <c r="G281" s="625"/>
      <c r="H281" s="639"/>
      <c r="I281" s="618"/>
      <c r="J281" s="625"/>
      <c r="K281" s="639"/>
      <c r="L281" s="618"/>
      <c r="M281" s="625"/>
      <c r="N281" s="639"/>
      <c r="O281" s="618"/>
      <c r="P281" s="625"/>
      <c r="Q281" s="639"/>
      <c r="R281" s="618"/>
      <c r="S281" s="625"/>
      <c r="T281" s="639"/>
      <c r="U281" s="618"/>
      <c r="V281" s="625"/>
      <c r="W281" s="639"/>
      <c r="X281" s="618"/>
      <c r="Y281" s="625"/>
      <c r="Z281" s="639"/>
      <c r="AA281" s="618"/>
      <c r="AB281" s="625"/>
      <c r="AC281" s="639"/>
      <c r="AD281" s="618"/>
      <c r="AE281" s="625"/>
      <c r="AF281" s="639"/>
      <c r="AG281" s="618"/>
      <c r="AH281" s="625"/>
      <c r="AI281" s="639"/>
      <c r="AJ281" s="618"/>
      <c r="AK281" s="625"/>
      <c r="AL281" s="639"/>
      <c r="AM281" s="618"/>
      <c r="AN281" s="625"/>
      <c r="AO281" s="988"/>
      <c r="AP281" s="41"/>
      <c r="AQ281" s="41"/>
      <c r="AR281" s="41"/>
      <c r="AS281" s="41"/>
      <c r="AT281" s="41"/>
      <c r="AU281" s="41"/>
      <c r="AV281" s="41"/>
      <c r="AW281" s="41"/>
      <c r="AX281" s="41"/>
      <c r="AY281" s="41"/>
      <c r="AZ281" s="41"/>
      <c r="BA281" s="41"/>
      <c r="BB281" s="41"/>
      <c r="BC281" s="41"/>
      <c r="BD281" s="41"/>
      <c r="BE281" s="41"/>
      <c r="BF281" s="41"/>
      <c r="BG281" s="41"/>
      <c r="BH281" s="41"/>
      <c r="BI281" s="41"/>
    </row>
    <row r="282" spans="1:61" ht="15.75" customHeight="1">
      <c r="A282" s="39" t="str">
        <f t="shared" si="3"/>
        <v>CarrosserieDivers</v>
      </c>
      <c r="B282" s="54" t="s">
        <v>136</v>
      </c>
      <c r="C282" s="618"/>
      <c r="D282" s="625"/>
      <c r="E282" s="639"/>
      <c r="F282" s="618"/>
      <c r="G282" s="625"/>
      <c r="H282" s="639"/>
      <c r="I282" s="618"/>
      <c r="J282" s="625"/>
      <c r="K282" s="639"/>
      <c r="L282" s="618"/>
      <c r="M282" s="625"/>
      <c r="N282" s="639"/>
      <c r="O282" s="618"/>
      <c r="P282" s="625"/>
      <c r="Q282" s="639"/>
      <c r="R282" s="618"/>
      <c r="S282" s="625"/>
      <c r="T282" s="639"/>
      <c r="U282" s="618"/>
      <c r="V282" s="625"/>
      <c r="W282" s="639"/>
      <c r="X282" s="618"/>
      <c r="Y282" s="625"/>
      <c r="Z282" s="639"/>
      <c r="AA282" s="618"/>
      <c r="AB282" s="625"/>
      <c r="AC282" s="639"/>
      <c r="AD282" s="618"/>
      <c r="AE282" s="625"/>
      <c r="AF282" s="639"/>
      <c r="AG282" s="618"/>
      <c r="AH282" s="625"/>
      <c r="AI282" s="639"/>
      <c r="AJ282" s="618"/>
      <c r="AK282" s="625"/>
      <c r="AL282" s="639"/>
      <c r="AM282" s="618"/>
      <c r="AN282" s="625"/>
      <c r="AO282" s="988"/>
      <c r="AP282" s="41"/>
      <c r="AQ282" s="41"/>
      <c r="AR282" s="41"/>
      <c r="AS282" s="41"/>
      <c r="AT282" s="41"/>
      <c r="AU282" s="41"/>
      <c r="AV282" s="41"/>
      <c r="AW282" s="41"/>
      <c r="AX282" s="41"/>
      <c r="AY282" s="41"/>
      <c r="AZ282" s="41"/>
      <c r="BA282" s="41"/>
      <c r="BB282" s="41"/>
      <c r="BC282" s="41"/>
      <c r="BD282" s="41"/>
      <c r="BE282" s="41"/>
      <c r="BF282" s="41"/>
      <c r="BG282" s="41"/>
      <c r="BH282" s="41"/>
      <c r="BI282" s="41"/>
    </row>
    <row r="283" spans="1:61" ht="15.75" customHeight="1">
      <c r="A283" s="39" t="str">
        <f t="shared" si="3"/>
        <v>CarrosserieFormation</v>
      </c>
      <c r="B283" s="54" t="s">
        <v>137</v>
      </c>
      <c r="C283" s="618"/>
      <c r="D283" s="625"/>
      <c r="E283" s="639"/>
      <c r="F283" s="618"/>
      <c r="G283" s="625"/>
      <c r="H283" s="639"/>
      <c r="I283" s="618"/>
      <c r="J283" s="625"/>
      <c r="K283" s="639"/>
      <c r="L283" s="618"/>
      <c r="M283" s="625"/>
      <c r="N283" s="639"/>
      <c r="O283" s="618"/>
      <c r="P283" s="625"/>
      <c r="Q283" s="639"/>
      <c r="R283" s="618"/>
      <c r="S283" s="625"/>
      <c r="T283" s="639"/>
      <c r="U283" s="618"/>
      <c r="V283" s="625"/>
      <c r="W283" s="639"/>
      <c r="X283" s="618"/>
      <c r="Y283" s="625"/>
      <c r="Z283" s="639"/>
      <c r="AA283" s="618"/>
      <c r="AB283" s="625"/>
      <c r="AC283" s="639"/>
      <c r="AD283" s="618"/>
      <c r="AE283" s="625"/>
      <c r="AF283" s="639"/>
      <c r="AG283" s="618"/>
      <c r="AH283" s="625"/>
      <c r="AI283" s="639"/>
      <c r="AJ283" s="618"/>
      <c r="AK283" s="625"/>
      <c r="AL283" s="639"/>
      <c r="AM283" s="618"/>
      <c r="AN283" s="625"/>
      <c r="AO283" s="988"/>
      <c r="AP283" s="41"/>
      <c r="AQ283" s="41"/>
      <c r="AR283" s="41"/>
      <c r="AS283" s="41"/>
      <c r="AT283" s="41"/>
      <c r="AU283" s="41"/>
      <c r="AV283" s="41"/>
      <c r="AW283" s="41"/>
      <c r="AX283" s="41"/>
      <c r="AY283" s="41"/>
      <c r="AZ283" s="41"/>
      <c r="BA283" s="41"/>
      <c r="BB283" s="41"/>
      <c r="BC283" s="41"/>
      <c r="BD283" s="41"/>
      <c r="BE283" s="41"/>
      <c r="BF283" s="41"/>
      <c r="BG283" s="41"/>
      <c r="BH283" s="41"/>
      <c r="BI283" s="41"/>
    </row>
    <row r="284" spans="1:61" ht="15.75" customHeight="1">
      <c r="A284" s="39" t="str">
        <f t="shared" si="3"/>
        <v>CarrosserieFrais bancaires</v>
      </c>
      <c r="B284" s="54" t="s">
        <v>138</v>
      </c>
      <c r="C284" s="618"/>
      <c r="D284" s="625"/>
      <c r="E284" s="639"/>
      <c r="F284" s="618"/>
      <c r="G284" s="625"/>
      <c r="H284" s="639"/>
      <c r="I284" s="618"/>
      <c r="J284" s="625"/>
      <c r="K284" s="639"/>
      <c r="L284" s="618"/>
      <c r="M284" s="625"/>
      <c r="N284" s="639"/>
      <c r="O284" s="618"/>
      <c r="P284" s="625"/>
      <c r="Q284" s="639"/>
      <c r="R284" s="618"/>
      <c r="S284" s="625"/>
      <c r="T284" s="639"/>
      <c r="U284" s="618"/>
      <c r="V284" s="625"/>
      <c r="W284" s="639"/>
      <c r="X284" s="618"/>
      <c r="Y284" s="625"/>
      <c r="Z284" s="639"/>
      <c r="AA284" s="618"/>
      <c r="AB284" s="625"/>
      <c r="AC284" s="639"/>
      <c r="AD284" s="618"/>
      <c r="AE284" s="625"/>
      <c r="AF284" s="639"/>
      <c r="AG284" s="618"/>
      <c r="AH284" s="625"/>
      <c r="AI284" s="639"/>
      <c r="AJ284" s="618"/>
      <c r="AK284" s="625"/>
      <c r="AL284" s="639"/>
      <c r="AM284" s="618"/>
      <c r="AN284" s="625"/>
      <c r="AO284" s="988"/>
      <c r="AP284" s="41"/>
      <c r="AQ284" s="41"/>
      <c r="AR284" s="41"/>
      <c r="AS284" s="41"/>
      <c r="AT284" s="41"/>
      <c r="AU284" s="41"/>
      <c r="AV284" s="41"/>
      <c r="AW284" s="41"/>
      <c r="AX284" s="41"/>
      <c r="AY284" s="41"/>
      <c r="AZ284" s="41"/>
      <c r="BA284" s="41"/>
      <c r="BB284" s="41"/>
      <c r="BC284" s="41"/>
      <c r="BD284" s="41"/>
      <c r="BE284" s="41"/>
      <c r="BF284" s="41"/>
      <c r="BG284" s="41"/>
      <c r="BH284" s="41"/>
      <c r="BI284" s="41"/>
    </row>
    <row r="285" spans="1:61" ht="20.25" customHeight="1">
      <c r="A285" s="39" t="str">
        <f t="shared" si="3"/>
        <v>Carrosserie[...]</v>
      </c>
      <c r="B285" s="54" t="s">
        <v>55</v>
      </c>
      <c r="C285" s="618"/>
      <c r="D285" s="625"/>
      <c r="E285" s="626"/>
      <c r="F285" s="618"/>
      <c r="G285" s="625"/>
      <c r="H285" s="626"/>
      <c r="I285" s="618"/>
      <c r="J285" s="625"/>
      <c r="K285" s="626"/>
      <c r="L285" s="618"/>
      <c r="M285" s="625"/>
      <c r="N285" s="626"/>
      <c r="O285" s="618"/>
      <c r="P285" s="625"/>
      <c r="Q285" s="626"/>
      <c r="R285" s="618"/>
      <c r="S285" s="625"/>
      <c r="T285" s="626"/>
      <c r="U285" s="618"/>
      <c r="V285" s="625"/>
      <c r="W285" s="626"/>
      <c r="X285" s="618"/>
      <c r="Y285" s="625"/>
      <c r="Z285" s="626"/>
      <c r="AA285" s="618"/>
      <c r="AB285" s="625"/>
      <c r="AC285" s="626"/>
      <c r="AD285" s="618"/>
      <c r="AE285" s="625"/>
      <c r="AF285" s="626"/>
      <c r="AG285" s="618"/>
      <c r="AH285" s="625"/>
      <c r="AI285" s="626"/>
      <c r="AJ285" s="618"/>
      <c r="AK285" s="625"/>
      <c r="AL285" s="626"/>
      <c r="AM285" s="618"/>
      <c r="AN285" s="625"/>
      <c r="AO285" s="626"/>
      <c r="AP285" s="41"/>
      <c r="AQ285" s="41"/>
      <c r="AR285" s="41"/>
      <c r="AS285" s="41"/>
      <c r="AT285" s="41"/>
      <c r="AU285" s="41"/>
      <c r="AV285" s="41"/>
      <c r="AW285" s="41"/>
      <c r="AX285" s="41"/>
      <c r="AY285" s="41"/>
      <c r="AZ285" s="41"/>
      <c r="BA285" s="41"/>
      <c r="BB285" s="41"/>
      <c r="BC285" s="41"/>
      <c r="BD285" s="41"/>
      <c r="BE285" s="41"/>
      <c r="BF285" s="41"/>
      <c r="BG285" s="41"/>
      <c r="BH285" s="41"/>
      <c r="BI285" s="41"/>
    </row>
    <row r="286" spans="1:61" ht="20.25" customHeight="1">
      <c r="A286" s="39" t="str">
        <f t="shared" si="3"/>
        <v>Carrosserie[...]</v>
      </c>
      <c r="B286" s="54" t="s">
        <v>55</v>
      </c>
      <c r="C286" s="618"/>
      <c r="D286" s="625"/>
      <c r="E286" s="626"/>
      <c r="F286" s="618"/>
      <c r="G286" s="625"/>
      <c r="H286" s="626"/>
      <c r="I286" s="618"/>
      <c r="J286" s="625"/>
      <c r="K286" s="626"/>
      <c r="L286" s="618"/>
      <c r="M286" s="625"/>
      <c r="N286" s="626"/>
      <c r="O286" s="618"/>
      <c r="P286" s="625"/>
      <c r="Q286" s="626"/>
      <c r="R286" s="618"/>
      <c r="S286" s="625"/>
      <c r="T286" s="626"/>
      <c r="U286" s="618"/>
      <c r="V286" s="625"/>
      <c r="W286" s="626"/>
      <c r="X286" s="618"/>
      <c r="Y286" s="625"/>
      <c r="Z286" s="626"/>
      <c r="AA286" s="618"/>
      <c r="AB286" s="625"/>
      <c r="AC286" s="626"/>
      <c r="AD286" s="618"/>
      <c r="AE286" s="625"/>
      <c r="AF286" s="626"/>
      <c r="AG286" s="618"/>
      <c r="AH286" s="625"/>
      <c r="AI286" s="626"/>
      <c r="AJ286" s="618"/>
      <c r="AK286" s="625"/>
      <c r="AL286" s="626"/>
      <c r="AM286" s="618"/>
      <c r="AN286" s="625"/>
      <c r="AO286" s="626"/>
      <c r="AP286" s="41"/>
      <c r="AQ286" s="41"/>
      <c r="AR286" s="41"/>
      <c r="AS286" s="41"/>
      <c r="AT286" s="41"/>
      <c r="AU286" s="41"/>
      <c r="AV286" s="41"/>
      <c r="AW286" s="41"/>
      <c r="AX286" s="41"/>
      <c r="AY286" s="41"/>
      <c r="AZ286" s="41"/>
      <c r="BA286" s="41"/>
      <c r="BB286" s="41"/>
      <c r="BC286" s="41"/>
      <c r="BD286" s="41"/>
      <c r="BE286" s="41"/>
      <c r="BF286" s="41"/>
      <c r="BG286" s="41"/>
      <c r="BH286" s="41"/>
      <c r="BI286" s="41"/>
    </row>
    <row r="287" spans="1:61" ht="20.25" customHeight="1">
      <c r="A287" s="39" t="str">
        <f t="shared" si="3"/>
        <v>Carrosserie[...]</v>
      </c>
      <c r="B287" s="54" t="s">
        <v>55</v>
      </c>
      <c r="C287" s="618"/>
      <c r="D287" s="625"/>
      <c r="E287" s="626"/>
      <c r="F287" s="618"/>
      <c r="G287" s="625"/>
      <c r="H287" s="626"/>
      <c r="I287" s="618"/>
      <c r="J287" s="625"/>
      <c r="K287" s="626"/>
      <c r="L287" s="618"/>
      <c r="M287" s="625"/>
      <c r="N287" s="626"/>
      <c r="O287" s="618"/>
      <c r="P287" s="625"/>
      <c r="Q287" s="626"/>
      <c r="R287" s="618"/>
      <c r="S287" s="625"/>
      <c r="T287" s="626"/>
      <c r="U287" s="618"/>
      <c r="V287" s="625"/>
      <c r="W287" s="626"/>
      <c r="X287" s="618"/>
      <c r="Y287" s="625"/>
      <c r="Z287" s="626"/>
      <c r="AA287" s="618"/>
      <c r="AB287" s="625"/>
      <c r="AC287" s="626"/>
      <c r="AD287" s="618"/>
      <c r="AE287" s="625"/>
      <c r="AF287" s="626"/>
      <c r="AG287" s="618"/>
      <c r="AH287" s="625"/>
      <c r="AI287" s="626"/>
      <c r="AJ287" s="618"/>
      <c r="AK287" s="625"/>
      <c r="AL287" s="626"/>
      <c r="AM287" s="618"/>
      <c r="AN287" s="625"/>
      <c r="AO287" s="626"/>
      <c r="AP287" s="41"/>
      <c r="AQ287" s="41"/>
      <c r="AR287" s="41"/>
      <c r="AS287" s="41"/>
      <c r="AT287" s="41"/>
      <c r="AU287" s="41"/>
      <c r="AV287" s="41"/>
      <c r="AW287" s="41"/>
      <c r="AX287" s="41"/>
      <c r="AY287" s="41"/>
      <c r="AZ287" s="41"/>
      <c r="BA287" s="41"/>
      <c r="BB287" s="41"/>
      <c r="BC287" s="41"/>
      <c r="BD287" s="41"/>
      <c r="BE287" s="41"/>
      <c r="BF287" s="41"/>
      <c r="BG287" s="41"/>
      <c r="BH287" s="41"/>
      <c r="BI287" s="41"/>
    </row>
    <row r="288" spans="1:61" ht="15.75" customHeight="1">
      <c r="A288" s="39" t="str">
        <f t="shared" si="3"/>
        <v>CarrosserieTOTAL SEMI-FIXES</v>
      </c>
      <c r="B288" s="64" t="s">
        <v>139</v>
      </c>
      <c r="C288" s="650"/>
      <c r="D288" s="915"/>
      <c r="E288" s="651"/>
      <c r="F288" s="650"/>
      <c r="G288" s="915"/>
      <c r="H288" s="651"/>
      <c r="I288" s="650"/>
      <c r="J288" s="915"/>
      <c r="K288" s="651"/>
      <c r="L288" s="650"/>
      <c r="M288" s="915"/>
      <c r="N288" s="651"/>
      <c r="O288" s="650"/>
      <c r="P288" s="915"/>
      <c r="Q288" s="651"/>
      <c r="R288" s="650"/>
      <c r="S288" s="915"/>
      <c r="T288" s="651"/>
      <c r="U288" s="650"/>
      <c r="V288" s="915"/>
      <c r="W288" s="994"/>
      <c r="X288" s="650"/>
      <c r="Y288" s="915"/>
      <c r="Z288" s="994"/>
      <c r="AA288" s="650"/>
      <c r="AB288" s="915"/>
      <c r="AC288" s="994"/>
      <c r="AD288" s="650"/>
      <c r="AE288" s="915"/>
      <c r="AF288" s="994"/>
      <c r="AG288" s="650"/>
      <c r="AH288" s="904"/>
      <c r="AI288" s="651"/>
      <c r="AJ288" s="650"/>
      <c r="AK288" s="904"/>
      <c r="AL288" s="651"/>
      <c r="AM288" s="650"/>
      <c r="AN288" s="904"/>
      <c r="AO288" s="651"/>
      <c r="AP288" s="41"/>
      <c r="AQ288" s="41"/>
      <c r="AR288" s="41"/>
      <c r="AS288" s="41"/>
      <c r="AT288" s="41"/>
      <c r="AU288" s="41"/>
      <c r="AV288" s="41"/>
      <c r="AW288" s="41"/>
      <c r="AX288" s="41"/>
      <c r="AY288" s="41"/>
      <c r="AZ288" s="41"/>
      <c r="BA288" s="41"/>
      <c r="BB288" s="41"/>
      <c r="BC288" s="41"/>
      <c r="BD288" s="41"/>
      <c r="BE288" s="41"/>
      <c r="BF288" s="41"/>
      <c r="BG288" s="41"/>
      <c r="BH288" s="41"/>
      <c r="BI288" s="41"/>
    </row>
    <row r="289" spans="1:61" ht="15.75" customHeight="1">
      <c r="A289" s="39" t="str">
        <f t="shared" si="3"/>
        <v>Carrosserie</v>
      </c>
      <c r="B289" s="43"/>
      <c r="C289" s="644"/>
      <c r="D289" s="645"/>
      <c r="E289" s="642"/>
      <c r="F289" s="644"/>
      <c r="G289" s="645"/>
      <c r="H289" s="642"/>
      <c r="I289" s="644"/>
      <c r="J289" s="645"/>
      <c r="K289" s="642"/>
      <c r="L289" s="644"/>
      <c r="M289" s="645"/>
      <c r="N289" s="642"/>
      <c r="O289" s="644"/>
      <c r="P289" s="645"/>
      <c r="Q289" s="642"/>
      <c r="R289" s="644"/>
      <c r="S289" s="645"/>
      <c r="T289" s="642"/>
      <c r="U289" s="644"/>
      <c r="V289" s="645"/>
      <c r="W289" s="642"/>
      <c r="X289" s="644"/>
      <c r="Y289" s="645"/>
      <c r="Z289" s="642"/>
      <c r="AA289" s="644"/>
      <c r="AB289" s="645"/>
      <c r="AC289" s="642"/>
      <c r="AD289" s="644"/>
      <c r="AE289" s="645"/>
      <c r="AF289" s="642"/>
      <c r="AG289" s="644"/>
      <c r="AH289" s="645"/>
      <c r="AI289" s="642"/>
      <c r="AJ289" s="644"/>
      <c r="AK289" s="645"/>
      <c r="AL289" s="642"/>
      <c r="AM289" s="644"/>
      <c r="AN289" s="645"/>
      <c r="AO289" s="642"/>
      <c r="AP289" s="41"/>
      <c r="AQ289" s="41"/>
      <c r="AR289" s="41"/>
      <c r="AS289" s="41"/>
      <c r="AT289" s="41"/>
      <c r="AU289" s="41"/>
      <c r="AV289" s="41"/>
      <c r="AW289" s="41"/>
      <c r="AX289" s="41"/>
      <c r="AY289" s="41"/>
      <c r="AZ289" s="41"/>
      <c r="BA289" s="41"/>
      <c r="BB289" s="41"/>
      <c r="BC289" s="41"/>
      <c r="BD289" s="41"/>
      <c r="BE289" s="41"/>
      <c r="BF289" s="41"/>
      <c r="BG289" s="41"/>
      <c r="BH289" s="41"/>
      <c r="BI289" s="41"/>
    </row>
    <row r="290" spans="1:61" ht="15.75" customHeight="1">
      <c r="A290" s="39" t="str">
        <f t="shared" si="3"/>
        <v>CarrosserieTOTAL DES DÉPENSES</v>
      </c>
      <c r="B290" s="53" t="s">
        <v>140</v>
      </c>
      <c r="C290" s="903"/>
      <c r="D290" s="925"/>
      <c r="E290" s="913"/>
      <c r="F290" s="903"/>
      <c r="G290" s="925"/>
      <c r="H290" s="913"/>
      <c r="I290" s="903"/>
      <c r="J290" s="925"/>
      <c r="K290" s="913"/>
      <c r="L290" s="903"/>
      <c r="M290" s="925"/>
      <c r="N290" s="913"/>
      <c r="O290" s="903"/>
      <c r="P290" s="925"/>
      <c r="Q290" s="913"/>
      <c r="R290" s="903"/>
      <c r="S290" s="925"/>
      <c r="T290" s="913"/>
      <c r="U290" s="903"/>
      <c r="V290" s="925"/>
      <c r="W290" s="993"/>
      <c r="X290" s="903"/>
      <c r="Y290" s="925"/>
      <c r="Z290" s="993"/>
      <c r="AA290" s="903"/>
      <c r="AB290" s="925"/>
      <c r="AC290" s="993"/>
      <c r="AD290" s="903"/>
      <c r="AE290" s="925"/>
      <c r="AF290" s="993"/>
      <c r="AG290" s="903"/>
      <c r="AH290" s="904"/>
      <c r="AI290" s="913"/>
      <c r="AJ290" s="903"/>
      <c r="AK290" s="904"/>
      <c r="AL290" s="913"/>
      <c r="AM290" s="903"/>
      <c r="AN290" s="904"/>
      <c r="AO290" s="913"/>
      <c r="AP290" s="41"/>
      <c r="AQ290" s="41"/>
      <c r="AR290" s="41"/>
      <c r="AS290" s="41"/>
      <c r="AT290" s="41"/>
      <c r="AU290" s="41"/>
      <c r="AV290" s="41"/>
      <c r="AW290" s="41"/>
      <c r="AX290" s="41"/>
      <c r="AY290" s="41"/>
      <c r="AZ290" s="41"/>
      <c r="BA290" s="41"/>
      <c r="BB290" s="41"/>
      <c r="BC290" s="41"/>
      <c r="BD290" s="41"/>
      <c r="BE290" s="41"/>
      <c r="BF290" s="41"/>
      <c r="BG290" s="41"/>
      <c r="BH290" s="41"/>
      <c r="BI290" s="41"/>
    </row>
    <row r="291" spans="1:61" ht="15.75" customHeight="1">
      <c r="A291" s="39" t="str">
        <f t="shared" si="3"/>
        <v>Carrosserie</v>
      </c>
      <c r="B291" s="44"/>
      <c r="C291" s="618"/>
      <c r="D291" s="625"/>
      <c r="E291" s="626"/>
      <c r="F291" s="618"/>
      <c r="G291" s="625"/>
      <c r="H291" s="626"/>
      <c r="I291" s="618"/>
      <c r="J291" s="625"/>
      <c r="K291" s="626"/>
      <c r="L291" s="618"/>
      <c r="M291" s="625"/>
      <c r="N291" s="626"/>
      <c r="O291" s="618"/>
      <c r="P291" s="625"/>
      <c r="Q291" s="626"/>
      <c r="R291" s="618"/>
      <c r="S291" s="625"/>
      <c r="T291" s="626"/>
      <c r="U291" s="618"/>
      <c r="V291" s="625"/>
      <c r="W291" s="626"/>
      <c r="X291" s="618"/>
      <c r="Y291" s="625"/>
      <c r="Z291" s="626"/>
      <c r="AA291" s="618"/>
      <c r="AB291" s="625"/>
      <c r="AC291" s="626"/>
      <c r="AD291" s="618"/>
      <c r="AE291" s="625"/>
      <c r="AF291" s="626"/>
      <c r="AG291" s="618"/>
      <c r="AH291" s="625"/>
      <c r="AI291" s="626"/>
      <c r="AJ291" s="618"/>
      <c r="AK291" s="625"/>
      <c r="AL291" s="626"/>
      <c r="AM291" s="618"/>
      <c r="AN291" s="625"/>
      <c r="AO291" s="626"/>
      <c r="AP291" s="41"/>
      <c r="AQ291" s="41"/>
      <c r="AR291" s="41"/>
      <c r="AS291" s="41"/>
      <c r="AT291" s="41"/>
      <c r="AU291" s="41"/>
      <c r="AV291" s="41"/>
      <c r="AW291" s="41"/>
      <c r="AX291" s="41"/>
      <c r="AY291" s="41"/>
      <c r="AZ291" s="41"/>
      <c r="BA291" s="41"/>
      <c r="BB291" s="41"/>
      <c r="BC291" s="41"/>
      <c r="BD291" s="41"/>
      <c r="BE291" s="41"/>
      <c r="BF291" s="41"/>
      <c r="BG291" s="41"/>
      <c r="BH291" s="41"/>
      <c r="BI291" s="41"/>
    </row>
    <row r="292" spans="1:61" ht="15.75" customHeight="1" thickBot="1">
      <c r="A292" s="39" t="str">
        <f t="shared" si="3"/>
        <v>CarrosseriePROFIT DÉPARTEMENTAL</v>
      </c>
      <c r="B292" s="57" t="s">
        <v>147</v>
      </c>
      <c r="C292" s="916"/>
      <c r="D292" s="927"/>
      <c r="E292" s="919"/>
      <c r="F292" s="916"/>
      <c r="G292" s="927"/>
      <c r="H292" s="919"/>
      <c r="I292" s="916"/>
      <c r="J292" s="927"/>
      <c r="K292" s="919"/>
      <c r="L292" s="916"/>
      <c r="M292" s="927"/>
      <c r="N292" s="919"/>
      <c r="O292" s="916"/>
      <c r="P292" s="927"/>
      <c r="Q292" s="919"/>
      <c r="R292" s="916"/>
      <c r="S292" s="927"/>
      <c r="T292" s="919"/>
      <c r="U292" s="916"/>
      <c r="V292" s="927"/>
      <c r="W292" s="996"/>
      <c r="X292" s="916"/>
      <c r="Y292" s="927"/>
      <c r="Z292" s="996"/>
      <c r="AA292" s="916"/>
      <c r="AB292" s="927"/>
      <c r="AC292" s="996"/>
      <c r="AD292" s="916"/>
      <c r="AE292" s="927"/>
      <c r="AF292" s="996"/>
      <c r="AG292" s="916"/>
      <c r="AH292" s="927"/>
      <c r="AI292" s="919"/>
      <c r="AJ292" s="916"/>
      <c r="AK292" s="927"/>
      <c r="AL292" s="919"/>
      <c r="AM292" s="916"/>
      <c r="AN292" s="927"/>
      <c r="AO292" s="919"/>
      <c r="AP292" s="41"/>
      <c r="AQ292" s="41"/>
      <c r="AR292" s="41"/>
      <c r="AS292" s="41"/>
      <c r="AT292" s="41"/>
      <c r="AU292" s="41"/>
      <c r="AV292" s="41"/>
      <c r="AW292" s="41"/>
      <c r="AX292" s="41"/>
      <c r="AY292" s="41"/>
      <c r="AZ292" s="41"/>
      <c r="BA292" s="41"/>
      <c r="BB292" s="41"/>
      <c r="BC292" s="41"/>
      <c r="BD292" s="41"/>
      <c r="BE292" s="41"/>
      <c r="BF292" s="41"/>
      <c r="BG292" s="41"/>
      <c r="BH292" s="41"/>
      <c r="BI292" s="41"/>
    </row>
    <row r="293" spans="1:61" ht="15.75" customHeight="1">
      <c r="A293" s="39"/>
      <c r="B293" s="48"/>
      <c r="C293" s="625"/>
      <c r="D293" s="625"/>
      <c r="E293" s="638"/>
      <c r="F293" s="625"/>
      <c r="G293" s="625"/>
      <c r="H293" s="638"/>
      <c r="I293" s="625"/>
      <c r="J293" s="625"/>
      <c r="K293" s="638"/>
      <c r="L293" s="625"/>
      <c r="M293" s="625"/>
      <c r="N293" s="638"/>
      <c r="O293" s="625"/>
      <c r="P293" s="625"/>
      <c r="Q293" s="638"/>
      <c r="R293" s="625"/>
      <c r="S293" s="625"/>
      <c r="T293" s="638"/>
      <c r="U293" s="625"/>
      <c r="V293" s="625"/>
      <c r="W293" s="638"/>
      <c r="X293" s="625"/>
      <c r="Y293" s="625"/>
      <c r="Z293" s="638"/>
      <c r="AA293" s="625"/>
      <c r="AB293" s="625"/>
      <c r="AC293" s="638"/>
      <c r="AD293" s="625"/>
      <c r="AE293" s="625"/>
      <c r="AF293" s="638"/>
      <c r="AG293" s="625"/>
      <c r="AH293" s="625"/>
      <c r="AI293" s="638"/>
      <c r="AJ293" s="625"/>
      <c r="AK293" s="625"/>
      <c r="AL293" s="638"/>
      <c r="AM293" s="625"/>
      <c r="AN293" s="625"/>
      <c r="AO293" s="638"/>
      <c r="AP293" s="41"/>
      <c r="AQ293" s="41"/>
      <c r="AR293" s="41"/>
      <c r="AS293" s="41"/>
      <c r="AT293" s="41"/>
      <c r="AU293" s="41"/>
      <c r="AV293" s="41"/>
      <c r="AW293" s="41"/>
      <c r="AX293" s="41"/>
      <c r="AY293" s="41"/>
      <c r="AZ293" s="41"/>
      <c r="BA293" s="41"/>
      <c r="BB293" s="41"/>
      <c r="BC293" s="41"/>
      <c r="BD293" s="41"/>
      <c r="BE293" s="41"/>
      <c r="BF293" s="41"/>
      <c r="BG293" s="41"/>
      <c r="BH293" s="41"/>
      <c r="BI293" s="41"/>
    </row>
    <row r="294" spans="1:61" ht="15.75" customHeight="1">
      <c r="A294" s="39"/>
      <c r="B294" s="61" t="s">
        <v>1110</v>
      </c>
      <c r="C294" s="658" t="s">
        <v>176</v>
      </c>
      <c r="D294" s="658"/>
      <c r="E294" s="658"/>
      <c r="F294" s="658"/>
      <c r="G294" s="658"/>
      <c r="H294" s="658"/>
      <c r="I294" s="658"/>
      <c r="J294" s="658"/>
      <c r="K294" s="658"/>
      <c r="L294" s="658"/>
      <c r="M294" s="658"/>
      <c r="N294" s="658"/>
      <c r="O294" s="658"/>
      <c r="P294" s="658"/>
      <c r="Q294" s="658"/>
      <c r="R294" s="658"/>
      <c r="S294" s="658"/>
      <c r="T294" s="658"/>
      <c r="U294" s="658"/>
      <c r="V294" s="658"/>
      <c r="W294" s="658"/>
      <c r="X294" s="658"/>
      <c r="Y294" s="658"/>
      <c r="Z294" s="658"/>
      <c r="AA294" s="658"/>
      <c r="AB294" s="658"/>
      <c r="AC294" s="658"/>
      <c r="AD294" s="658"/>
      <c r="AE294" s="658"/>
      <c r="AF294" s="658"/>
      <c r="AG294" s="658"/>
      <c r="AH294" s="658"/>
      <c r="AI294" s="658"/>
      <c r="AJ294" s="658"/>
      <c r="AK294" s="658"/>
      <c r="AL294" s="658"/>
      <c r="AM294" s="658"/>
      <c r="AN294" s="658"/>
      <c r="AO294" s="658"/>
      <c r="AP294" s="41"/>
      <c r="AQ294" s="41"/>
      <c r="AR294" s="41"/>
      <c r="AS294" s="41"/>
      <c r="AT294" s="41"/>
      <c r="AU294" s="41"/>
      <c r="AV294" s="41"/>
      <c r="AW294" s="41"/>
      <c r="AX294" s="41"/>
      <c r="AY294" s="41"/>
      <c r="AZ294" s="41"/>
      <c r="BA294" s="41"/>
      <c r="BB294" s="41"/>
      <c r="BC294" s="41"/>
      <c r="BD294" s="41"/>
      <c r="BE294" s="41"/>
      <c r="BF294" s="41"/>
      <c r="BG294" s="41"/>
      <c r="BH294" s="41"/>
      <c r="BI294" s="41"/>
    </row>
    <row r="295" spans="1:61" ht="15.75" customHeight="1" thickBot="1">
      <c r="A295" s="39"/>
      <c r="B295" s="62"/>
      <c r="C295" s="657"/>
      <c r="D295" s="657"/>
      <c r="E295" s="657"/>
      <c r="F295" s="657"/>
      <c r="G295" s="657"/>
      <c r="H295" s="657"/>
      <c r="I295" s="657"/>
      <c r="J295" s="657"/>
      <c r="K295" s="657"/>
      <c r="L295" s="657"/>
      <c r="M295" s="657"/>
      <c r="N295" s="657"/>
      <c r="O295" s="657"/>
      <c r="P295" s="657"/>
      <c r="Q295" s="657"/>
      <c r="R295" s="657"/>
      <c r="S295" s="657"/>
      <c r="T295" s="657"/>
      <c r="U295" s="657"/>
      <c r="V295" s="657"/>
      <c r="W295" s="657"/>
      <c r="X295" s="657"/>
      <c r="Y295" s="657"/>
      <c r="Z295" s="657"/>
      <c r="AA295" s="657"/>
      <c r="AB295" s="657"/>
      <c r="AC295" s="657"/>
      <c r="AD295" s="657"/>
      <c r="AE295" s="657"/>
      <c r="AF295" s="657"/>
      <c r="AG295" s="657"/>
      <c r="AH295" s="657"/>
      <c r="AI295" s="657"/>
      <c r="AJ295" s="657"/>
      <c r="AK295" s="657"/>
      <c r="AL295" s="657"/>
      <c r="AM295" s="657"/>
      <c r="AN295" s="657"/>
      <c r="AO295" s="657"/>
      <c r="AP295" s="41"/>
      <c r="AQ295" s="41"/>
      <c r="AR295" s="41"/>
      <c r="AS295" s="41"/>
      <c r="AT295" s="41"/>
      <c r="AU295" s="41"/>
      <c r="AV295" s="41"/>
      <c r="AW295" s="41"/>
      <c r="AX295" s="41"/>
      <c r="AY295" s="41"/>
      <c r="AZ295" s="41"/>
      <c r="BA295" s="41"/>
      <c r="BB295" s="41"/>
      <c r="BC295" s="41"/>
      <c r="BD295" s="41"/>
      <c r="BE295" s="41"/>
      <c r="BF295" s="41"/>
      <c r="BG295" s="41"/>
      <c r="BH295" s="41"/>
      <c r="BI295" s="41"/>
    </row>
    <row r="296" spans="1:61" ht="15.75" customHeight="1" thickTop="1">
      <c r="A296" s="39"/>
      <c r="B296" s="40" t="s">
        <v>2</v>
      </c>
      <c r="C296" s="603">
        <v>2025</v>
      </c>
      <c r="D296" s="604"/>
      <c r="E296" s="605"/>
      <c r="F296" s="603" t="s">
        <v>6</v>
      </c>
      <c r="G296" s="604"/>
      <c r="H296" s="605"/>
      <c r="I296" s="603" t="s">
        <v>8</v>
      </c>
      <c r="J296" s="604"/>
      <c r="K296" s="605"/>
      <c r="L296" s="603" t="s">
        <v>9</v>
      </c>
      <c r="M296" s="604"/>
      <c r="N296" s="605"/>
      <c r="O296" s="603" t="s">
        <v>10</v>
      </c>
      <c r="P296" s="604"/>
      <c r="Q296" s="605"/>
      <c r="R296" s="603" t="s">
        <v>11</v>
      </c>
      <c r="S296" s="604"/>
      <c r="T296" s="605"/>
      <c r="U296" s="603" t="s">
        <v>12</v>
      </c>
      <c r="V296" s="604"/>
      <c r="W296" s="605"/>
      <c r="X296" s="603" t="s">
        <v>14</v>
      </c>
      <c r="Y296" s="604"/>
      <c r="Z296" s="605"/>
      <c r="AA296" s="603" t="s">
        <v>15</v>
      </c>
      <c r="AB296" s="604"/>
      <c r="AC296" s="605"/>
      <c r="AD296" s="603" t="s">
        <v>17</v>
      </c>
      <c r="AE296" s="604"/>
      <c r="AF296" s="605"/>
      <c r="AG296" s="603" t="s">
        <v>18</v>
      </c>
      <c r="AH296" s="604"/>
      <c r="AI296" s="605"/>
      <c r="AJ296" s="603" t="s">
        <v>19</v>
      </c>
      <c r="AK296" s="604"/>
      <c r="AL296" s="605"/>
      <c r="AM296" s="603" t="s">
        <v>5</v>
      </c>
      <c r="AN296" s="604"/>
      <c r="AO296" s="605"/>
      <c r="AP296" s="41"/>
      <c r="AQ296" s="41"/>
      <c r="AR296" s="41"/>
      <c r="AS296" s="41"/>
      <c r="AT296" s="41"/>
      <c r="AU296" s="41"/>
      <c r="AV296" s="41"/>
      <c r="AW296" s="41"/>
      <c r="AX296" s="41"/>
      <c r="AY296" s="41"/>
      <c r="AZ296" s="41"/>
      <c r="BA296" s="41"/>
      <c r="BB296" s="41"/>
      <c r="BC296" s="41"/>
      <c r="BD296" s="41"/>
      <c r="BE296" s="41"/>
      <c r="BF296" s="41"/>
      <c r="BG296" s="41"/>
      <c r="BH296" s="41"/>
      <c r="BI296" s="41"/>
    </row>
    <row r="297" spans="1:61" ht="15.75" customHeight="1">
      <c r="A297" s="39" t="str">
        <f t="shared" ref="A297:A356" si="4">+$C$294&amp;B297</f>
        <v>Pièces</v>
      </c>
      <c r="B297" s="44"/>
      <c r="C297" s="659" t="s">
        <v>159</v>
      </c>
      <c r="D297" s="636" t="s">
        <v>177</v>
      </c>
      <c r="E297" s="660" t="s">
        <v>91</v>
      </c>
      <c r="F297" s="659" t="s">
        <v>159</v>
      </c>
      <c r="G297" s="636" t="s">
        <v>177</v>
      </c>
      <c r="H297" s="660" t="s">
        <v>91</v>
      </c>
      <c r="I297" s="659" t="s">
        <v>159</v>
      </c>
      <c r="J297" s="636" t="s">
        <v>177</v>
      </c>
      <c r="K297" s="660" t="s">
        <v>91</v>
      </c>
      <c r="L297" s="659" t="s">
        <v>159</v>
      </c>
      <c r="M297" s="636" t="s">
        <v>177</v>
      </c>
      <c r="N297" s="660" t="s">
        <v>91</v>
      </c>
      <c r="O297" s="659" t="s">
        <v>159</v>
      </c>
      <c r="P297" s="636" t="s">
        <v>177</v>
      </c>
      <c r="Q297" s="660" t="s">
        <v>91</v>
      </c>
      <c r="R297" s="659" t="s">
        <v>159</v>
      </c>
      <c r="S297" s="636" t="s">
        <v>177</v>
      </c>
      <c r="T297" s="660" t="s">
        <v>91</v>
      </c>
      <c r="U297" s="659" t="s">
        <v>159</v>
      </c>
      <c r="V297" s="636" t="s">
        <v>177</v>
      </c>
      <c r="W297" s="660" t="s">
        <v>91</v>
      </c>
      <c r="X297" s="659" t="s">
        <v>159</v>
      </c>
      <c r="Y297" s="636" t="s">
        <v>177</v>
      </c>
      <c r="Z297" s="660" t="s">
        <v>91</v>
      </c>
      <c r="AA297" s="659" t="s">
        <v>159</v>
      </c>
      <c r="AB297" s="636" t="s">
        <v>177</v>
      </c>
      <c r="AC297" s="660" t="s">
        <v>91</v>
      </c>
      <c r="AD297" s="659" t="s">
        <v>159</v>
      </c>
      <c r="AE297" s="636" t="s">
        <v>177</v>
      </c>
      <c r="AF297" s="660" t="s">
        <v>91</v>
      </c>
      <c r="AG297" s="659" t="s">
        <v>159</v>
      </c>
      <c r="AH297" s="636" t="s">
        <v>177</v>
      </c>
      <c r="AI297" s="660" t="s">
        <v>91</v>
      </c>
      <c r="AJ297" s="659" t="s">
        <v>159</v>
      </c>
      <c r="AK297" s="636" t="s">
        <v>177</v>
      </c>
      <c r="AL297" s="660" t="s">
        <v>91</v>
      </c>
      <c r="AM297" s="659" t="s">
        <v>159</v>
      </c>
      <c r="AN297" s="636" t="s">
        <v>177</v>
      </c>
      <c r="AO297" s="660" t="s">
        <v>91</v>
      </c>
      <c r="AP297" s="41"/>
      <c r="AQ297" s="41"/>
      <c r="AR297" s="41"/>
      <c r="AS297" s="41"/>
      <c r="AT297" s="41"/>
      <c r="AU297" s="41"/>
      <c r="AV297" s="41"/>
      <c r="AW297" s="41"/>
      <c r="AX297" s="41"/>
      <c r="AY297" s="41"/>
      <c r="AZ297" s="41"/>
      <c r="BA297" s="41"/>
      <c r="BB297" s="41"/>
      <c r="BC297" s="41"/>
      <c r="BD297" s="41"/>
      <c r="BE297" s="41"/>
      <c r="BF297" s="41"/>
      <c r="BG297" s="41"/>
      <c r="BH297" s="41"/>
      <c r="BI297" s="41"/>
    </row>
    <row r="298" spans="1:61" ht="15.75" customHeight="1">
      <c r="A298" s="39" t="str">
        <f t="shared" si="4"/>
        <v>PiècesPièces Ro Clients</v>
      </c>
      <c r="B298" s="44" t="s">
        <v>178</v>
      </c>
      <c r="C298" s="672"/>
      <c r="D298" s="669"/>
      <c r="E298" s="639"/>
      <c r="F298" s="672"/>
      <c r="G298" s="669"/>
      <c r="H298" s="639"/>
      <c r="I298" s="672"/>
      <c r="J298" s="669"/>
      <c r="K298" s="639"/>
      <c r="L298" s="672"/>
      <c r="M298" s="669"/>
      <c r="N298" s="639"/>
      <c r="O298" s="672"/>
      <c r="P298" s="669"/>
      <c r="Q298" s="639"/>
      <c r="R298" s="672"/>
      <c r="S298" s="669"/>
      <c r="T298" s="639"/>
      <c r="U298" s="672"/>
      <c r="V298" s="669"/>
      <c r="W298" s="639"/>
      <c r="X298" s="672"/>
      <c r="Y298" s="669"/>
      <c r="Z298" s="639"/>
      <c r="AA298" s="672"/>
      <c r="AB298" s="669"/>
      <c r="AC298" s="639"/>
      <c r="AD298" s="672"/>
      <c r="AE298" s="669"/>
      <c r="AF298" s="639"/>
      <c r="AG298" s="672"/>
      <c r="AH298" s="669"/>
      <c r="AI298" s="639"/>
      <c r="AJ298" s="672"/>
      <c r="AK298" s="669"/>
      <c r="AL298" s="639"/>
      <c r="AM298" s="672"/>
      <c r="AN298" s="669"/>
      <c r="AO298" s="639"/>
      <c r="AP298" s="41"/>
      <c r="AQ298" s="41"/>
      <c r="AR298" s="41"/>
      <c r="AS298" s="41"/>
      <c r="AT298" s="41"/>
      <c r="AU298" s="41"/>
      <c r="AV298" s="41"/>
      <c r="AW298" s="41"/>
      <c r="AX298" s="41"/>
      <c r="AY298" s="41"/>
      <c r="AZ298" s="41"/>
      <c r="BA298" s="41"/>
      <c r="BB298" s="41"/>
      <c r="BC298" s="41"/>
      <c r="BD298" s="41"/>
      <c r="BE298" s="41"/>
      <c r="BF298" s="41"/>
      <c r="BG298" s="41"/>
      <c r="BH298" s="41"/>
      <c r="BI298" s="41"/>
    </row>
    <row r="299" spans="1:61" ht="15.75" customHeight="1">
      <c r="A299" s="39" t="str">
        <f t="shared" si="4"/>
        <v>PiècesPièces Ro Carrosserie</v>
      </c>
      <c r="B299" s="44" t="s">
        <v>179</v>
      </c>
      <c r="C299" s="672"/>
      <c r="D299" s="669"/>
      <c r="E299" s="639"/>
      <c r="F299" s="672"/>
      <c r="G299" s="669"/>
      <c r="H299" s="639"/>
      <c r="I299" s="672"/>
      <c r="J299" s="669"/>
      <c r="K299" s="639"/>
      <c r="L299" s="672"/>
      <c r="M299" s="669"/>
      <c r="N299" s="639"/>
      <c r="O299" s="672"/>
      <c r="P299" s="669"/>
      <c r="Q299" s="639"/>
      <c r="R299" s="672"/>
      <c r="S299" s="669"/>
      <c r="T299" s="639"/>
      <c r="U299" s="672"/>
      <c r="V299" s="669"/>
      <c r="W299" s="639"/>
      <c r="X299" s="672"/>
      <c r="Y299" s="669"/>
      <c r="Z299" s="639"/>
      <c r="AA299" s="672"/>
      <c r="AB299" s="669"/>
      <c r="AC299" s="639"/>
      <c r="AD299" s="672"/>
      <c r="AE299" s="669"/>
      <c r="AF299" s="639"/>
      <c r="AG299" s="672"/>
      <c r="AH299" s="669"/>
      <c r="AI299" s="639"/>
      <c r="AJ299" s="672"/>
      <c r="AK299" s="669"/>
      <c r="AL299" s="639"/>
      <c r="AM299" s="672"/>
      <c r="AN299" s="669"/>
      <c r="AO299" s="639"/>
      <c r="AP299" s="41"/>
      <c r="AQ299" s="41"/>
      <c r="AR299" s="41"/>
      <c r="AS299" s="41"/>
      <c r="AT299" s="41"/>
      <c r="AU299" s="41"/>
      <c r="AV299" s="41"/>
      <c r="AW299" s="41"/>
      <c r="AX299" s="41"/>
      <c r="AY299" s="41"/>
      <c r="AZ299" s="41"/>
      <c r="BA299" s="41"/>
      <c r="BB299" s="41"/>
      <c r="BC299" s="41"/>
      <c r="BD299" s="41"/>
      <c r="BE299" s="41"/>
      <c r="BF299" s="41"/>
      <c r="BG299" s="41"/>
      <c r="BH299" s="41"/>
      <c r="BI299" s="41"/>
    </row>
    <row r="300" spans="1:61" ht="15.75" customHeight="1">
      <c r="A300" s="39" t="str">
        <f t="shared" si="4"/>
        <v>PiècesP/A Garantie</v>
      </c>
      <c r="B300" s="44" t="s">
        <v>180</v>
      </c>
      <c r="C300" s="672"/>
      <c r="D300" s="669"/>
      <c r="E300" s="639"/>
      <c r="F300" s="672"/>
      <c r="G300" s="669"/>
      <c r="H300" s="639"/>
      <c r="I300" s="672"/>
      <c r="J300" s="669"/>
      <c r="K300" s="639"/>
      <c r="L300" s="672"/>
      <c r="M300" s="669"/>
      <c r="N300" s="639"/>
      <c r="O300" s="672"/>
      <c r="P300" s="669"/>
      <c r="Q300" s="639"/>
      <c r="R300" s="672"/>
      <c r="S300" s="669"/>
      <c r="T300" s="639"/>
      <c r="U300" s="672"/>
      <c r="V300" s="669"/>
      <c r="W300" s="639"/>
      <c r="X300" s="672"/>
      <c r="Y300" s="669"/>
      <c r="Z300" s="639"/>
      <c r="AA300" s="672"/>
      <c r="AB300" s="669"/>
      <c r="AC300" s="639"/>
      <c r="AD300" s="672"/>
      <c r="AE300" s="669"/>
      <c r="AF300" s="639"/>
      <c r="AG300" s="672"/>
      <c r="AH300" s="669"/>
      <c r="AI300" s="639"/>
      <c r="AJ300" s="672"/>
      <c r="AK300" s="669"/>
      <c r="AL300" s="639"/>
      <c r="AM300" s="672"/>
      <c r="AN300" s="669"/>
      <c r="AO300" s="639"/>
      <c r="AP300" s="41"/>
      <c r="AQ300" s="41"/>
      <c r="AR300" s="41"/>
      <c r="AS300" s="41"/>
      <c r="AT300" s="41"/>
      <c r="AU300" s="41"/>
      <c r="AV300" s="41"/>
      <c r="AW300" s="41"/>
      <c r="AX300" s="41"/>
      <c r="AY300" s="41"/>
      <c r="AZ300" s="41"/>
      <c r="BA300" s="41"/>
      <c r="BB300" s="41"/>
      <c r="BC300" s="41"/>
      <c r="BD300" s="41"/>
      <c r="BE300" s="41"/>
      <c r="BF300" s="41"/>
      <c r="BG300" s="41"/>
      <c r="BH300" s="41"/>
      <c r="BI300" s="41"/>
    </row>
    <row r="301" spans="1:61" ht="15.75" customHeight="1">
      <c r="A301" s="39" t="str">
        <f t="shared" si="4"/>
        <v>PiècesVentes Internes</v>
      </c>
      <c r="B301" s="44" t="s">
        <v>181</v>
      </c>
      <c r="C301" s="672"/>
      <c r="D301" s="669"/>
      <c r="E301" s="639"/>
      <c r="F301" s="672"/>
      <c r="G301" s="669"/>
      <c r="H301" s="639"/>
      <c r="I301" s="672"/>
      <c r="J301" s="669"/>
      <c r="K301" s="639"/>
      <c r="L301" s="672"/>
      <c r="M301" s="669"/>
      <c r="N301" s="639"/>
      <c r="O301" s="672"/>
      <c r="P301" s="669"/>
      <c r="Q301" s="639"/>
      <c r="R301" s="672"/>
      <c r="S301" s="669"/>
      <c r="T301" s="639"/>
      <c r="U301" s="672"/>
      <c r="V301" s="669"/>
      <c r="W301" s="639"/>
      <c r="X301" s="672"/>
      <c r="Y301" s="669"/>
      <c r="Z301" s="639"/>
      <c r="AA301" s="672"/>
      <c r="AB301" s="669"/>
      <c r="AC301" s="639"/>
      <c r="AD301" s="672"/>
      <c r="AE301" s="669"/>
      <c r="AF301" s="639"/>
      <c r="AG301" s="672"/>
      <c r="AH301" s="669"/>
      <c r="AI301" s="639"/>
      <c r="AJ301" s="672"/>
      <c r="AK301" s="669"/>
      <c r="AL301" s="639"/>
      <c r="AM301" s="672"/>
      <c r="AN301" s="669"/>
      <c r="AO301" s="639"/>
      <c r="AP301" s="41"/>
      <c r="AQ301" s="41"/>
      <c r="AR301" s="41"/>
      <c r="AS301" s="41"/>
      <c r="AT301" s="41"/>
      <c r="AU301" s="41"/>
      <c r="AV301" s="41"/>
      <c r="AW301" s="41"/>
      <c r="AX301" s="41"/>
      <c r="AY301" s="41"/>
      <c r="AZ301" s="41"/>
      <c r="BA301" s="41"/>
      <c r="BB301" s="41"/>
      <c r="BC301" s="41"/>
      <c r="BD301" s="41"/>
      <c r="BE301" s="41"/>
      <c r="BF301" s="41"/>
      <c r="BG301" s="41"/>
      <c r="BH301" s="41"/>
      <c r="BI301" s="41"/>
    </row>
    <row r="302" spans="1:61" ht="15.75" customHeight="1">
      <c r="A302" s="39" t="str">
        <f t="shared" si="4"/>
        <v>PiècesVentes Détails</v>
      </c>
      <c r="B302" s="44" t="s">
        <v>182</v>
      </c>
      <c r="C302" s="672"/>
      <c r="D302" s="669"/>
      <c r="E302" s="639"/>
      <c r="F302" s="672"/>
      <c r="G302" s="669"/>
      <c r="H302" s="639"/>
      <c r="I302" s="672"/>
      <c r="J302" s="669"/>
      <c r="K302" s="639"/>
      <c r="L302" s="672"/>
      <c r="M302" s="669"/>
      <c r="N302" s="639"/>
      <c r="O302" s="672"/>
      <c r="P302" s="669"/>
      <c r="Q302" s="639"/>
      <c r="R302" s="672"/>
      <c r="S302" s="669"/>
      <c r="T302" s="639"/>
      <c r="U302" s="672"/>
      <c r="V302" s="669"/>
      <c r="W302" s="639"/>
      <c r="X302" s="672"/>
      <c r="Y302" s="669"/>
      <c r="Z302" s="639"/>
      <c r="AA302" s="672"/>
      <c r="AB302" s="669"/>
      <c r="AC302" s="639"/>
      <c r="AD302" s="672"/>
      <c r="AE302" s="669"/>
      <c r="AF302" s="639"/>
      <c r="AG302" s="672"/>
      <c r="AH302" s="669"/>
      <c r="AI302" s="639"/>
      <c r="AJ302" s="672"/>
      <c r="AK302" s="669"/>
      <c r="AL302" s="639"/>
      <c r="AM302" s="672"/>
      <c r="AN302" s="669"/>
      <c r="AO302" s="639"/>
      <c r="AP302" s="41"/>
      <c r="AQ302" s="41"/>
      <c r="AR302" s="41"/>
      <c r="AS302" s="41"/>
      <c r="AT302" s="41"/>
      <c r="AU302" s="41"/>
      <c r="AV302" s="41"/>
      <c r="AW302" s="41"/>
      <c r="AX302" s="41"/>
      <c r="AY302" s="41"/>
      <c r="AZ302" s="41"/>
      <c r="BA302" s="41"/>
      <c r="BB302" s="41"/>
      <c r="BC302" s="41"/>
      <c r="BD302" s="41"/>
      <c r="BE302" s="41"/>
      <c r="BF302" s="41"/>
      <c r="BG302" s="41"/>
      <c r="BH302" s="41"/>
      <c r="BI302" s="41"/>
    </row>
    <row r="303" spans="1:61" ht="15.75" customHeight="1">
      <c r="A303" s="39" t="str">
        <f t="shared" si="4"/>
        <v>PiècesVentes de Gros</v>
      </c>
      <c r="B303" s="44" t="s">
        <v>183</v>
      </c>
      <c r="C303" s="672"/>
      <c r="D303" s="669"/>
      <c r="E303" s="639"/>
      <c r="F303" s="672"/>
      <c r="G303" s="669"/>
      <c r="H303" s="639"/>
      <c r="I303" s="672"/>
      <c r="J303" s="669"/>
      <c r="K303" s="639"/>
      <c r="L303" s="672"/>
      <c r="M303" s="669"/>
      <c r="N303" s="639"/>
      <c r="O303" s="672"/>
      <c r="P303" s="669"/>
      <c r="Q303" s="639"/>
      <c r="R303" s="672"/>
      <c r="S303" s="669"/>
      <c r="T303" s="639"/>
      <c r="U303" s="672"/>
      <c r="V303" s="669"/>
      <c r="W303" s="639"/>
      <c r="X303" s="672"/>
      <c r="Y303" s="669"/>
      <c r="Z303" s="639"/>
      <c r="AA303" s="672"/>
      <c r="AB303" s="669"/>
      <c r="AC303" s="639"/>
      <c r="AD303" s="672"/>
      <c r="AE303" s="669"/>
      <c r="AF303" s="639"/>
      <c r="AG303" s="672"/>
      <c r="AH303" s="669"/>
      <c r="AI303" s="639"/>
      <c r="AJ303" s="672"/>
      <c r="AK303" s="669"/>
      <c r="AL303" s="639"/>
      <c r="AM303" s="672"/>
      <c r="AN303" s="669"/>
      <c r="AO303" s="639"/>
      <c r="AP303" s="41"/>
      <c r="AQ303" s="41"/>
      <c r="AR303" s="41"/>
      <c r="AS303" s="41"/>
      <c r="AT303" s="41"/>
      <c r="AU303" s="41"/>
      <c r="AV303" s="41"/>
      <c r="AW303" s="41"/>
      <c r="AX303" s="41"/>
      <c r="AY303" s="41"/>
      <c r="AZ303" s="41"/>
      <c r="BA303" s="41"/>
      <c r="BB303" s="41"/>
      <c r="BC303" s="41"/>
      <c r="BD303" s="41"/>
      <c r="BE303" s="41"/>
      <c r="BF303" s="41"/>
      <c r="BG303" s="41"/>
      <c r="BH303" s="41"/>
      <c r="BI303" s="41"/>
    </row>
    <row r="304" spans="1:61" ht="15.75" customHeight="1">
      <c r="A304" s="39" t="str">
        <f t="shared" si="4"/>
        <v>Pièces[...]</v>
      </c>
      <c r="B304" s="44" t="s">
        <v>55</v>
      </c>
      <c r="C304" s="672"/>
      <c r="D304" s="669"/>
      <c r="E304" s="639"/>
      <c r="F304" s="672"/>
      <c r="G304" s="669"/>
      <c r="H304" s="639"/>
      <c r="I304" s="672"/>
      <c r="J304" s="669"/>
      <c r="K304" s="639"/>
      <c r="L304" s="672"/>
      <c r="M304" s="669"/>
      <c r="N304" s="639"/>
      <c r="O304" s="672"/>
      <c r="P304" s="669"/>
      <c r="Q304" s="639"/>
      <c r="R304" s="672"/>
      <c r="S304" s="669"/>
      <c r="T304" s="639"/>
      <c r="U304" s="672"/>
      <c r="V304" s="669"/>
      <c r="W304" s="639"/>
      <c r="X304" s="672"/>
      <c r="Y304" s="669"/>
      <c r="Z304" s="639"/>
      <c r="AA304" s="672"/>
      <c r="AB304" s="669"/>
      <c r="AC304" s="639"/>
      <c r="AD304" s="672"/>
      <c r="AE304" s="669"/>
      <c r="AF304" s="639"/>
      <c r="AG304" s="672"/>
      <c r="AH304" s="669"/>
      <c r="AI304" s="639"/>
      <c r="AJ304" s="672"/>
      <c r="AK304" s="669"/>
      <c r="AL304" s="639"/>
      <c r="AM304" s="672"/>
      <c r="AN304" s="669"/>
      <c r="AO304" s="639"/>
      <c r="AP304" s="41"/>
      <c r="AQ304" s="41"/>
      <c r="AR304" s="41"/>
      <c r="AS304" s="41"/>
      <c r="AT304" s="41"/>
      <c r="AU304" s="41"/>
      <c r="AV304" s="41"/>
      <c r="AW304" s="41"/>
      <c r="AX304" s="41"/>
      <c r="AY304" s="41"/>
      <c r="AZ304" s="41"/>
      <c r="BA304" s="41"/>
      <c r="BB304" s="41"/>
      <c r="BC304" s="41"/>
      <c r="BD304" s="41"/>
      <c r="BE304" s="41"/>
      <c r="BF304" s="41"/>
      <c r="BG304" s="41"/>
      <c r="BH304" s="41"/>
      <c r="BI304" s="41"/>
    </row>
    <row r="305" spans="1:61" ht="15.75" customHeight="1">
      <c r="A305" s="39" t="str">
        <f t="shared" si="4"/>
        <v>PiècesEscomptes</v>
      </c>
      <c r="B305" s="44" t="s">
        <v>184</v>
      </c>
      <c r="C305" s="672"/>
      <c r="D305" s="669"/>
      <c r="E305" s="639"/>
      <c r="F305" s="672"/>
      <c r="G305" s="669"/>
      <c r="H305" s="639"/>
      <c r="I305" s="672"/>
      <c r="J305" s="669"/>
      <c r="K305" s="639"/>
      <c r="L305" s="672"/>
      <c r="M305" s="669"/>
      <c r="N305" s="639"/>
      <c r="O305" s="672"/>
      <c r="P305" s="669"/>
      <c r="Q305" s="639"/>
      <c r="R305" s="672"/>
      <c r="S305" s="669"/>
      <c r="T305" s="639"/>
      <c r="U305" s="672"/>
      <c r="V305" s="669"/>
      <c r="W305" s="639"/>
      <c r="X305" s="672"/>
      <c r="Y305" s="669"/>
      <c r="Z305" s="639"/>
      <c r="AA305" s="672"/>
      <c r="AB305" s="669"/>
      <c r="AC305" s="639"/>
      <c r="AD305" s="672"/>
      <c r="AE305" s="669"/>
      <c r="AF305" s="639"/>
      <c r="AG305" s="672"/>
      <c r="AH305" s="669"/>
      <c r="AI305" s="639"/>
      <c r="AJ305" s="672"/>
      <c r="AK305" s="669"/>
      <c r="AL305" s="639"/>
      <c r="AM305" s="672"/>
      <c r="AN305" s="669"/>
      <c r="AO305" s="639"/>
      <c r="AP305" s="41"/>
      <c r="AQ305" s="41"/>
      <c r="AR305" s="41"/>
      <c r="AS305" s="41"/>
      <c r="AT305" s="41"/>
      <c r="AU305" s="41"/>
      <c r="AV305" s="41"/>
      <c r="AW305" s="41"/>
      <c r="AX305" s="41"/>
      <c r="AY305" s="41"/>
      <c r="AZ305" s="41"/>
      <c r="BA305" s="41"/>
      <c r="BB305" s="41"/>
      <c r="BC305" s="41"/>
      <c r="BD305" s="41"/>
      <c r="BE305" s="41"/>
      <c r="BF305" s="41"/>
      <c r="BG305" s="41"/>
      <c r="BH305" s="41"/>
      <c r="BI305" s="41"/>
    </row>
    <row r="306" spans="1:61" ht="15.75" customHeight="1">
      <c r="A306" s="39" t="str">
        <f t="shared" si="4"/>
        <v>PiècesRectif. Inventaire</v>
      </c>
      <c r="B306" s="43" t="s">
        <v>185</v>
      </c>
      <c r="C306" s="672"/>
      <c r="D306" s="669"/>
      <c r="E306" s="639"/>
      <c r="F306" s="672"/>
      <c r="G306" s="669"/>
      <c r="H306" s="639"/>
      <c r="I306" s="672"/>
      <c r="J306" s="669"/>
      <c r="K306" s="639"/>
      <c r="L306" s="672"/>
      <c r="M306" s="669"/>
      <c r="N306" s="639"/>
      <c r="O306" s="672"/>
      <c r="P306" s="669"/>
      <c r="Q306" s="639"/>
      <c r="R306" s="672"/>
      <c r="S306" s="669"/>
      <c r="T306" s="639"/>
      <c r="U306" s="672"/>
      <c r="V306" s="669"/>
      <c r="W306" s="639"/>
      <c r="X306" s="672"/>
      <c r="Y306" s="669"/>
      <c r="Z306" s="639"/>
      <c r="AA306" s="672"/>
      <c r="AB306" s="669"/>
      <c r="AC306" s="639"/>
      <c r="AD306" s="672"/>
      <c r="AE306" s="669"/>
      <c r="AF306" s="639"/>
      <c r="AG306" s="672"/>
      <c r="AH306" s="669"/>
      <c r="AI306" s="639"/>
      <c r="AJ306" s="672"/>
      <c r="AK306" s="669"/>
      <c r="AL306" s="639"/>
      <c r="AM306" s="672"/>
      <c r="AN306" s="669"/>
      <c r="AO306" s="639"/>
      <c r="AP306" s="41"/>
      <c r="AQ306" s="41"/>
      <c r="AR306" s="41"/>
      <c r="AS306" s="41"/>
      <c r="AT306" s="41"/>
      <c r="AU306" s="41"/>
      <c r="AV306" s="41"/>
      <c r="AW306" s="41"/>
      <c r="AX306" s="41"/>
      <c r="AY306" s="41"/>
      <c r="AZ306" s="41"/>
      <c r="BA306" s="41"/>
      <c r="BB306" s="41"/>
      <c r="BC306" s="41"/>
      <c r="BD306" s="41"/>
      <c r="BE306" s="41"/>
      <c r="BF306" s="41"/>
      <c r="BG306" s="41"/>
      <c r="BH306" s="41"/>
      <c r="BI306" s="41"/>
    </row>
    <row r="307" spans="1:61" ht="15.75" customHeight="1">
      <c r="A307" s="39" t="str">
        <f t="shared" si="4"/>
        <v>PiècesSous-total Pièces</v>
      </c>
      <c r="B307" s="47" t="s">
        <v>186</v>
      </c>
      <c r="C307" s="947"/>
      <c r="D307" s="948"/>
      <c r="E307" s="949"/>
      <c r="F307" s="947"/>
      <c r="G307" s="948"/>
      <c r="H307" s="949"/>
      <c r="I307" s="947"/>
      <c r="J307" s="948"/>
      <c r="K307" s="949"/>
      <c r="L307" s="947"/>
      <c r="M307" s="948"/>
      <c r="N307" s="949"/>
      <c r="O307" s="947"/>
      <c r="P307" s="948"/>
      <c r="Q307" s="949"/>
      <c r="R307" s="947"/>
      <c r="S307" s="948"/>
      <c r="T307" s="949"/>
      <c r="U307" s="947"/>
      <c r="V307" s="948"/>
      <c r="W307" s="949"/>
      <c r="X307" s="947"/>
      <c r="Y307" s="948"/>
      <c r="Z307" s="949"/>
      <c r="AA307" s="947"/>
      <c r="AB307" s="948"/>
      <c r="AC307" s="949"/>
      <c r="AD307" s="947"/>
      <c r="AE307" s="948"/>
      <c r="AF307" s="949"/>
      <c r="AG307" s="947"/>
      <c r="AH307" s="948"/>
      <c r="AI307" s="949"/>
      <c r="AJ307" s="947"/>
      <c r="AK307" s="948"/>
      <c r="AL307" s="949"/>
      <c r="AM307" s="947"/>
      <c r="AN307" s="948"/>
      <c r="AO307" s="949"/>
      <c r="AP307" s="41"/>
      <c r="AQ307" s="41"/>
      <c r="AR307" s="41"/>
      <c r="AS307" s="41"/>
      <c r="AT307" s="41"/>
      <c r="AU307" s="41"/>
      <c r="AV307" s="41"/>
      <c r="AW307" s="41"/>
      <c r="AX307" s="41"/>
      <c r="AY307" s="41"/>
      <c r="AZ307" s="41"/>
      <c r="BA307" s="41"/>
      <c r="BB307" s="41"/>
      <c r="BC307" s="41"/>
      <c r="BD307" s="41"/>
      <c r="BE307" s="41"/>
      <c r="BF307" s="41"/>
      <c r="BG307" s="41"/>
      <c r="BH307" s="41"/>
      <c r="BI307" s="41"/>
    </row>
    <row r="308" spans="1:61" ht="15.75" customHeight="1">
      <c r="A308" s="39" t="str">
        <f t="shared" si="4"/>
        <v>Pièces</v>
      </c>
      <c r="B308" s="44"/>
      <c r="C308" s="618"/>
      <c r="D308" s="625"/>
      <c r="E308" s="619"/>
      <c r="F308" s="618"/>
      <c r="G308" s="625"/>
      <c r="H308" s="619"/>
      <c r="I308" s="618"/>
      <c r="J308" s="625"/>
      <c r="K308" s="619"/>
      <c r="L308" s="618"/>
      <c r="M308" s="625"/>
      <c r="N308" s="619"/>
      <c r="O308" s="618"/>
      <c r="P308" s="625"/>
      <c r="Q308" s="619"/>
      <c r="R308" s="618"/>
      <c r="S308" s="625"/>
      <c r="T308" s="619"/>
      <c r="U308" s="618"/>
      <c r="V308" s="625"/>
      <c r="W308" s="619"/>
      <c r="X308" s="618"/>
      <c r="Y308" s="625"/>
      <c r="Z308" s="619"/>
      <c r="AA308" s="618"/>
      <c r="AB308" s="625"/>
      <c r="AC308" s="619"/>
      <c r="AD308" s="618"/>
      <c r="AE308" s="625"/>
      <c r="AF308" s="619"/>
      <c r="AG308" s="618"/>
      <c r="AH308" s="625"/>
      <c r="AI308" s="619"/>
      <c r="AJ308" s="618"/>
      <c r="AK308" s="625"/>
      <c r="AL308" s="619"/>
      <c r="AM308" s="618"/>
      <c r="AN308" s="625"/>
      <c r="AO308" s="619"/>
      <c r="AP308" s="41"/>
      <c r="AQ308" s="41"/>
      <c r="AR308" s="41"/>
      <c r="AS308" s="41"/>
      <c r="AT308" s="41"/>
      <c r="AU308" s="41"/>
      <c r="AV308" s="41"/>
      <c r="AW308" s="41"/>
      <c r="AX308" s="41"/>
      <c r="AY308" s="41"/>
      <c r="AZ308" s="41"/>
      <c r="BA308" s="41"/>
      <c r="BB308" s="41"/>
      <c r="BC308" s="41"/>
      <c r="BD308" s="41"/>
      <c r="BE308" s="41"/>
      <c r="BF308" s="41"/>
      <c r="BG308" s="41"/>
      <c r="BH308" s="41"/>
      <c r="BI308" s="41"/>
    </row>
    <row r="309" spans="1:61" ht="15.75" customHeight="1">
      <c r="A309" s="39" t="str">
        <f t="shared" si="4"/>
        <v>Pièces</v>
      </c>
      <c r="B309" s="43"/>
      <c r="C309" s="644"/>
      <c r="D309" s="645"/>
      <c r="E309" s="695"/>
      <c r="F309" s="644"/>
      <c r="G309" s="645"/>
      <c r="H309" s="695"/>
      <c r="I309" s="644"/>
      <c r="J309" s="645"/>
      <c r="K309" s="695"/>
      <c r="L309" s="644"/>
      <c r="M309" s="645"/>
      <c r="N309" s="695"/>
      <c r="O309" s="644"/>
      <c r="P309" s="645"/>
      <c r="Q309" s="695"/>
      <c r="R309" s="644"/>
      <c r="S309" s="645"/>
      <c r="T309" s="695"/>
      <c r="U309" s="644"/>
      <c r="V309" s="645"/>
      <c r="W309" s="695"/>
      <c r="X309" s="644"/>
      <c r="Y309" s="645"/>
      <c r="Z309" s="695"/>
      <c r="AA309" s="644"/>
      <c r="AB309" s="645"/>
      <c r="AC309" s="695"/>
      <c r="AD309" s="644"/>
      <c r="AE309" s="645"/>
      <c r="AF309" s="695"/>
      <c r="AG309" s="644"/>
      <c r="AH309" s="645"/>
      <c r="AI309" s="695"/>
      <c r="AJ309" s="644"/>
      <c r="AK309" s="645"/>
      <c r="AL309" s="695"/>
      <c r="AM309" s="644"/>
      <c r="AN309" s="645"/>
      <c r="AO309" s="695"/>
      <c r="AP309" s="41"/>
      <c r="AQ309" s="41"/>
      <c r="AR309" s="41"/>
      <c r="AS309" s="41"/>
      <c r="AT309" s="41"/>
      <c r="AU309" s="41"/>
      <c r="AV309" s="41"/>
      <c r="AW309" s="41"/>
      <c r="AX309" s="41"/>
      <c r="AY309" s="41"/>
      <c r="AZ309" s="41"/>
      <c r="BA309" s="41"/>
      <c r="BB309" s="41"/>
      <c r="BC309" s="41"/>
      <c r="BD309" s="41"/>
      <c r="BE309" s="41"/>
      <c r="BF309" s="41"/>
      <c r="BG309" s="41"/>
      <c r="BH309" s="41"/>
      <c r="BI309" s="41"/>
    </row>
    <row r="310" spans="1:61" ht="15.75" customHeight="1">
      <c r="A310" s="39" t="str">
        <f t="shared" si="4"/>
        <v>PiècesVentes Pneus</v>
      </c>
      <c r="B310" s="44" t="s">
        <v>187</v>
      </c>
      <c r="C310" s="672"/>
      <c r="D310" s="669"/>
      <c r="E310" s="639"/>
      <c r="F310" s="672"/>
      <c r="G310" s="669"/>
      <c r="H310" s="639"/>
      <c r="I310" s="672"/>
      <c r="J310" s="669"/>
      <c r="K310" s="639"/>
      <c r="L310" s="672"/>
      <c r="M310" s="669"/>
      <c r="N310" s="639"/>
      <c r="O310" s="672"/>
      <c r="P310" s="669"/>
      <c r="Q310" s="639"/>
      <c r="R310" s="672"/>
      <c r="S310" s="669"/>
      <c r="T310" s="639"/>
      <c r="U310" s="672"/>
      <c r="V310" s="669"/>
      <c r="W310" s="639"/>
      <c r="X310" s="672"/>
      <c r="Y310" s="669"/>
      <c r="Z310" s="639"/>
      <c r="AA310" s="672"/>
      <c r="AB310" s="669"/>
      <c r="AC310" s="639"/>
      <c r="AD310" s="672"/>
      <c r="AE310" s="669"/>
      <c r="AF310" s="639"/>
      <c r="AG310" s="672"/>
      <c r="AH310" s="669"/>
      <c r="AI310" s="639"/>
      <c r="AJ310" s="672"/>
      <c r="AK310" s="669"/>
      <c r="AL310" s="639"/>
      <c r="AM310" s="672"/>
      <c r="AN310" s="669"/>
      <c r="AO310" s="639"/>
      <c r="AP310" s="41"/>
      <c r="AQ310" s="41"/>
      <c r="AR310" s="41"/>
      <c r="AS310" s="41"/>
      <c r="AT310" s="41"/>
      <c r="AU310" s="41"/>
      <c r="AV310" s="41"/>
      <c r="AW310" s="41"/>
      <c r="AX310" s="41"/>
      <c r="AY310" s="41"/>
      <c r="AZ310" s="41"/>
      <c r="BA310" s="41"/>
      <c r="BB310" s="41"/>
      <c r="BC310" s="41"/>
      <c r="BD310" s="41"/>
      <c r="BE310" s="41"/>
      <c r="BF310" s="41"/>
      <c r="BG310" s="41"/>
      <c r="BH310" s="41"/>
      <c r="BI310" s="41"/>
    </row>
    <row r="311" spans="1:61" ht="15.75" customHeight="1">
      <c r="A311" s="39" t="str">
        <f t="shared" si="4"/>
        <v>PiècesHuiles et Graisse</v>
      </c>
      <c r="B311" s="43" t="s">
        <v>188</v>
      </c>
      <c r="C311" s="672"/>
      <c r="D311" s="669"/>
      <c r="E311" s="639"/>
      <c r="F311" s="672"/>
      <c r="G311" s="669"/>
      <c r="H311" s="639"/>
      <c r="I311" s="672"/>
      <c r="J311" s="669"/>
      <c r="K311" s="639"/>
      <c r="L311" s="672"/>
      <c r="M311" s="669"/>
      <c r="N311" s="639"/>
      <c r="O311" s="672"/>
      <c r="P311" s="669"/>
      <c r="Q311" s="639"/>
      <c r="R311" s="672"/>
      <c r="S311" s="669"/>
      <c r="T311" s="639"/>
      <c r="U311" s="672"/>
      <c r="V311" s="669"/>
      <c r="W311" s="639"/>
      <c r="X311" s="672"/>
      <c r="Y311" s="669"/>
      <c r="Z311" s="639"/>
      <c r="AA311" s="672"/>
      <c r="AB311" s="669"/>
      <c r="AC311" s="639"/>
      <c r="AD311" s="672"/>
      <c r="AE311" s="669"/>
      <c r="AF311" s="639"/>
      <c r="AG311" s="672"/>
      <c r="AH311" s="669"/>
      <c r="AI311" s="639"/>
      <c r="AJ311" s="672"/>
      <c r="AK311" s="669"/>
      <c r="AL311" s="639"/>
      <c r="AM311" s="672"/>
      <c r="AN311" s="669"/>
      <c r="AO311" s="639"/>
      <c r="AP311" s="41"/>
      <c r="AQ311" s="41"/>
      <c r="AR311" s="41"/>
      <c r="AS311" s="41"/>
      <c r="AT311" s="41"/>
      <c r="AU311" s="41"/>
      <c r="AV311" s="41"/>
      <c r="AW311" s="41"/>
      <c r="AX311" s="41"/>
      <c r="AY311" s="41"/>
      <c r="AZ311" s="41"/>
      <c r="BA311" s="41"/>
      <c r="BB311" s="41"/>
      <c r="BC311" s="41"/>
      <c r="BD311" s="41"/>
      <c r="BE311" s="41"/>
      <c r="BF311" s="41"/>
      <c r="BG311" s="41"/>
      <c r="BH311" s="41"/>
      <c r="BI311" s="41"/>
    </row>
    <row r="312" spans="1:61" ht="15.75" customHeight="1">
      <c r="A312" s="39" t="str">
        <f t="shared" si="4"/>
        <v>PiècesSous-total Pièces et Acc.</v>
      </c>
      <c r="B312" s="47" t="s">
        <v>189</v>
      </c>
      <c r="C312" s="947"/>
      <c r="D312" s="948"/>
      <c r="E312" s="949"/>
      <c r="F312" s="947"/>
      <c r="G312" s="948"/>
      <c r="H312" s="949"/>
      <c r="I312" s="947"/>
      <c r="J312" s="948"/>
      <c r="K312" s="949"/>
      <c r="L312" s="947"/>
      <c r="M312" s="948"/>
      <c r="N312" s="949"/>
      <c r="O312" s="947"/>
      <c r="P312" s="948"/>
      <c r="Q312" s="949"/>
      <c r="R312" s="947"/>
      <c r="S312" s="948"/>
      <c r="T312" s="949"/>
      <c r="U312" s="947"/>
      <c r="V312" s="948"/>
      <c r="W312" s="949"/>
      <c r="X312" s="947"/>
      <c r="Y312" s="948"/>
      <c r="Z312" s="949"/>
      <c r="AA312" s="947"/>
      <c r="AB312" s="948"/>
      <c r="AC312" s="949"/>
      <c r="AD312" s="947"/>
      <c r="AE312" s="948"/>
      <c r="AF312" s="949"/>
      <c r="AG312" s="947"/>
      <c r="AH312" s="948"/>
      <c r="AI312" s="949"/>
      <c r="AJ312" s="947"/>
      <c r="AK312" s="948"/>
      <c r="AL312" s="949"/>
      <c r="AM312" s="947"/>
      <c r="AN312" s="948"/>
      <c r="AO312" s="949"/>
      <c r="AP312" s="41"/>
      <c r="AQ312" s="41"/>
      <c r="AR312" s="41"/>
      <c r="AS312" s="41"/>
      <c r="AT312" s="41"/>
      <c r="AU312" s="41"/>
      <c r="AV312" s="41"/>
      <c r="AW312" s="41"/>
      <c r="AX312" s="41"/>
      <c r="AY312" s="41"/>
      <c r="AZ312" s="41"/>
      <c r="BA312" s="41"/>
      <c r="BB312" s="41"/>
      <c r="BC312" s="41"/>
      <c r="BD312" s="41"/>
      <c r="BE312" s="41"/>
      <c r="BF312" s="41"/>
      <c r="BG312" s="41"/>
      <c r="BH312" s="41"/>
      <c r="BI312" s="41"/>
    </row>
    <row r="313" spans="1:61" ht="15.75" customHeight="1">
      <c r="A313" s="39" t="str">
        <f t="shared" si="4"/>
        <v>Pièces</v>
      </c>
      <c r="B313" s="44"/>
      <c r="C313" s="618"/>
      <c r="D313" s="625"/>
      <c r="E313" s="619"/>
      <c r="F313" s="618"/>
      <c r="G313" s="625"/>
      <c r="H313" s="619"/>
      <c r="I313" s="618"/>
      <c r="J313" s="625"/>
      <c r="K313" s="619"/>
      <c r="L313" s="618"/>
      <c r="M313" s="625"/>
      <c r="N313" s="619"/>
      <c r="O313" s="618"/>
      <c r="P313" s="625"/>
      <c r="Q313" s="619"/>
      <c r="R313" s="618"/>
      <c r="S313" s="625"/>
      <c r="T313" s="619"/>
      <c r="U313" s="618"/>
      <c r="V313" s="625"/>
      <c r="W313" s="619"/>
      <c r="X313" s="618"/>
      <c r="Y313" s="625"/>
      <c r="Z313" s="619"/>
      <c r="AA313" s="618"/>
      <c r="AB313" s="625"/>
      <c r="AC313" s="619"/>
      <c r="AD313" s="618"/>
      <c r="AE313" s="625"/>
      <c r="AF313" s="619"/>
      <c r="AG313" s="618"/>
      <c r="AH313" s="625"/>
      <c r="AI313" s="619"/>
      <c r="AJ313" s="618"/>
      <c r="AK313" s="625"/>
      <c r="AL313" s="619"/>
      <c r="AM313" s="618"/>
      <c r="AN313" s="625"/>
      <c r="AO313" s="619"/>
      <c r="AP313" s="41"/>
      <c r="AQ313" s="41"/>
      <c r="AR313" s="41"/>
      <c r="AS313" s="41"/>
      <c r="AT313" s="41"/>
      <c r="AU313" s="41"/>
      <c r="AV313" s="41"/>
      <c r="AW313" s="41"/>
      <c r="AX313" s="41"/>
      <c r="AY313" s="41"/>
      <c r="AZ313" s="41"/>
      <c r="BA313" s="41"/>
      <c r="BB313" s="41"/>
      <c r="BC313" s="41"/>
      <c r="BD313" s="41"/>
      <c r="BE313" s="41"/>
      <c r="BF313" s="41"/>
      <c r="BG313" s="41"/>
      <c r="BH313" s="41"/>
      <c r="BI313" s="41"/>
    </row>
    <row r="314" spans="1:61" ht="15.75" customHeight="1">
      <c r="A314" s="39" t="str">
        <f t="shared" si="4"/>
        <v>PiècesPièces recond. MCPA</v>
      </c>
      <c r="B314" s="44" t="s">
        <v>1095</v>
      </c>
      <c r="C314" s="618"/>
      <c r="D314" s="696"/>
      <c r="E314" s="619"/>
      <c r="F314" s="618"/>
      <c r="G314" s="696"/>
      <c r="H314" s="619"/>
      <c r="I314" s="618"/>
      <c r="J314" s="696"/>
      <c r="K314" s="619"/>
      <c r="L314" s="618"/>
      <c r="M314" s="696"/>
      <c r="N314" s="619"/>
      <c r="O314" s="618"/>
      <c r="P314" s="696"/>
      <c r="Q314" s="619"/>
      <c r="R314" s="618"/>
      <c r="S314" s="696"/>
      <c r="T314" s="619"/>
      <c r="U314" s="618"/>
      <c r="V314" s="696"/>
      <c r="W314" s="619"/>
      <c r="X314" s="618"/>
      <c r="Y314" s="696"/>
      <c r="Z314" s="619"/>
      <c r="AA314" s="618"/>
      <c r="AB314" s="696"/>
      <c r="AC314" s="619"/>
      <c r="AD314" s="618"/>
      <c r="AE314" s="696"/>
      <c r="AF314" s="619"/>
      <c r="AG314" s="618"/>
      <c r="AH314" s="669"/>
      <c r="AI314" s="619"/>
      <c r="AJ314" s="618"/>
      <c r="AK314" s="669"/>
      <c r="AL314" s="619"/>
      <c r="AM314" s="618"/>
      <c r="AN314" s="669"/>
      <c r="AO314" s="619"/>
      <c r="AP314" s="41"/>
      <c r="AQ314" s="41"/>
      <c r="AR314" s="41"/>
      <c r="AS314" s="41"/>
      <c r="AT314" s="41"/>
      <c r="AU314" s="41"/>
      <c r="AV314" s="41"/>
      <c r="AW314" s="41"/>
      <c r="AX314" s="41"/>
      <c r="AY314" s="41"/>
      <c r="AZ314" s="41"/>
      <c r="BA314" s="41"/>
      <c r="BB314" s="41"/>
      <c r="BC314" s="41"/>
      <c r="BD314" s="41"/>
      <c r="BE314" s="41"/>
      <c r="BF314" s="41"/>
      <c r="BG314" s="41"/>
      <c r="BH314" s="41"/>
      <c r="BI314" s="41"/>
    </row>
    <row r="315" spans="1:61" ht="15.75" customHeight="1">
      <c r="A315" s="39" t="str">
        <f t="shared" si="4"/>
        <v>PiècesAutostock</v>
      </c>
      <c r="B315" s="43" t="s">
        <v>190</v>
      </c>
      <c r="C315" s="698"/>
      <c r="D315" s="697"/>
      <c r="E315" s="649"/>
      <c r="F315" s="698"/>
      <c r="G315" s="697"/>
      <c r="H315" s="649"/>
      <c r="I315" s="698"/>
      <c r="J315" s="697"/>
      <c r="K315" s="649"/>
      <c r="L315" s="698"/>
      <c r="M315" s="697"/>
      <c r="N315" s="649"/>
      <c r="O315" s="698"/>
      <c r="P315" s="697"/>
      <c r="Q315" s="649"/>
      <c r="R315" s="698"/>
      <c r="S315" s="697"/>
      <c r="T315" s="649"/>
      <c r="U315" s="698"/>
      <c r="V315" s="697"/>
      <c r="W315" s="649"/>
      <c r="X315" s="698"/>
      <c r="Y315" s="697"/>
      <c r="Z315" s="649"/>
      <c r="AA315" s="698"/>
      <c r="AB315" s="697"/>
      <c r="AC315" s="649"/>
      <c r="AD315" s="698"/>
      <c r="AE315" s="697"/>
      <c r="AF315" s="649"/>
      <c r="AG315" s="698"/>
      <c r="AH315" s="697"/>
      <c r="AI315" s="649"/>
      <c r="AJ315" s="698"/>
      <c r="AK315" s="697"/>
      <c r="AL315" s="649"/>
      <c r="AM315" s="698"/>
      <c r="AN315" s="697"/>
      <c r="AO315" s="649"/>
      <c r="AP315" s="41"/>
      <c r="AQ315" s="41"/>
      <c r="AR315" s="41"/>
      <c r="AS315" s="41"/>
      <c r="AT315" s="41"/>
      <c r="AU315" s="41"/>
      <c r="AV315" s="41"/>
      <c r="AW315" s="41"/>
      <c r="AX315" s="41"/>
      <c r="AY315" s="41"/>
      <c r="AZ315" s="41"/>
      <c r="BA315" s="41"/>
      <c r="BB315" s="41"/>
      <c r="BC315" s="41"/>
      <c r="BD315" s="41"/>
      <c r="BE315" s="41"/>
      <c r="BF315" s="41"/>
      <c r="BG315" s="41"/>
      <c r="BH315" s="41"/>
      <c r="BI315" s="41"/>
    </row>
    <row r="316" spans="1:61" ht="15.75" customHeight="1" thickBot="1">
      <c r="A316" s="39" t="str">
        <f t="shared" si="4"/>
        <v>Pièces</v>
      </c>
      <c r="B316" s="44"/>
      <c r="C316" s="671"/>
      <c r="D316" s="669"/>
      <c r="E316" s="626"/>
      <c r="F316" s="671"/>
      <c r="G316" s="669"/>
      <c r="H316" s="626"/>
      <c r="I316" s="671"/>
      <c r="J316" s="669"/>
      <c r="K316" s="626"/>
      <c r="L316" s="671"/>
      <c r="M316" s="669"/>
      <c r="N316" s="626"/>
      <c r="O316" s="671"/>
      <c r="P316" s="669"/>
      <c r="Q316" s="626"/>
      <c r="R316" s="671"/>
      <c r="S316" s="669"/>
      <c r="T316" s="626"/>
      <c r="U316" s="671"/>
      <c r="V316" s="669"/>
      <c r="W316" s="626"/>
      <c r="X316" s="671"/>
      <c r="Y316" s="669"/>
      <c r="Z316" s="626"/>
      <c r="AA316" s="671"/>
      <c r="AB316" s="669"/>
      <c r="AC316" s="626"/>
      <c r="AD316" s="671"/>
      <c r="AE316" s="669"/>
      <c r="AF316" s="626"/>
      <c r="AG316" s="671"/>
      <c r="AH316" s="669"/>
      <c r="AI316" s="626"/>
      <c r="AJ316" s="671"/>
      <c r="AK316" s="669"/>
      <c r="AL316" s="626"/>
      <c r="AM316" s="671"/>
      <c r="AN316" s="669"/>
      <c r="AO316" s="626"/>
      <c r="AP316" s="41"/>
      <c r="AQ316" s="41"/>
      <c r="AR316" s="41"/>
      <c r="AS316" s="41"/>
      <c r="AT316" s="41"/>
      <c r="AU316" s="41"/>
      <c r="AV316" s="41"/>
      <c r="AW316" s="41"/>
      <c r="AX316" s="41"/>
      <c r="AY316" s="41"/>
      <c r="AZ316" s="41"/>
      <c r="BA316" s="41"/>
      <c r="BB316" s="41"/>
      <c r="BC316" s="41"/>
      <c r="BD316" s="41"/>
      <c r="BE316" s="41"/>
      <c r="BF316" s="41"/>
      <c r="BG316" s="41"/>
      <c r="BH316" s="41"/>
      <c r="BI316" s="41"/>
    </row>
    <row r="317" spans="1:61" ht="15.75" customHeight="1" thickTop="1">
      <c r="A317" s="39" t="str">
        <f t="shared" si="4"/>
        <v>PiècesTotal Dépt. Pièces</v>
      </c>
      <c r="B317" s="49" t="s">
        <v>191</v>
      </c>
      <c r="C317" s="627"/>
      <c r="D317" s="699"/>
      <c r="E317" s="629"/>
      <c r="F317" s="627"/>
      <c r="G317" s="699"/>
      <c r="H317" s="629"/>
      <c r="I317" s="627"/>
      <c r="J317" s="699"/>
      <c r="K317" s="629"/>
      <c r="L317" s="627"/>
      <c r="M317" s="699"/>
      <c r="N317" s="629"/>
      <c r="O317" s="627"/>
      <c r="P317" s="699"/>
      <c r="Q317" s="629"/>
      <c r="R317" s="627"/>
      <c r="S317" s="699"/>
      <c r="T317" s="629"/>
      <c r="U317" s="627"/>
      <c r="V317" s="699"/>
      <c r="W317" s="986"/>
      <c r="X317" s="627"/>
      <c r="Y317" s="699"/>
      <c r="Z317" s="986"/>
      <c r="AA317" s="627"/>
      <c r="AB317" s="699"/>
      <c r="AC317" s="986"/>
      <c r="AD317" s="627"/>
      <c r="AE317" s="699"/>
      <c r="AF317" s="986"/>
      <c r="AG317" s="627"/>
      <c r="AH317" s="699"/>
      <c r="AI317" s="629"/>
      <c r="AJ317" s="627"/>
      <c r="AK317" s="699"/>
      <c r="AL317" s="629"/>
      <c r="AM317" s="627"/>
      <c r="AN317" s="699"/>
      <c r="AO317" s="629"/>
      <c r="AP317" s="41"/>
      <c r="AQ317" s="41"/>
      <c r="AR317" s="41"/>
      <c r="AS317" s="41"/>
      <c r="AT317" s="41"/>
      <c r="AU317" s="41"/>
      <c r="AV317" s="41"/>
      <c r="AW317" s="41"/>
      <c r="AX317" s="41"/>
      <c r="AY317" s="41"/>
      <c r="AZ317" s="41"/>
      <c r="BA317" s="41"/>
      <c r="BB317" s="41"/>
      <c r="BC317" s="41"/>
      <c r="BD317" s="41"/>
      <c r="BE317" s="41"/>
      <c r="BF317" s="41"/>
      <c r="BG317" s="41"/>
      <c r="BH317" s="41"/>
      <c r="BI317" s="41"/>
    </row>
    <row r="318" spans="1:61" ht="15.75" customHeight="1" thickBot="1">
      <c r="A318" s="39" t="str">
        <f t="shared" si="4"/>
        <v>Pièces</v>
      </c>
      <c r="B318" s="65"/>
      <c r="C318" s="951"/>
      <c r="D318" s="952"/>
      <c r="E318" s="953"/>
      <c r="F318" s="951"/>
      <c r="G318" s="952"/>
      <c r="H318" s="953"/>
      <c r="I318" s="951"/>
      <c r="J318" s="952"/>
      <c r="K318" s="953"/>
      <c r="L318" s="951"/>
      <c r="M318" s="952"/>
      <c r="N318" s="953"/>
      <c r="O318" s="951"/>
      <c r="P318" s="952"/>
      <c r="Q318" s="953"/>
      <c r="R318" s="951"/>
      <c r="S318" s="952"/>
      <c r="T318" s="953"/>
      <c r="U318" s="951"/>
      <c r="V318" s="952"/>
      <c r="W318" s="1008"/>
      <c r="X318" s="951"/>
      <c r="Y318" s="952"/>
      <c r="Z318" s="1008"/>
      <c r="AA318" s="951"/>
      <c r="AB318" s="952"/>
      <c r="AC318" s="1008"/>
      <c r="AD318" s="951"/>
      <c r="AE318" s="952"/>
      <c r="AF318" s="1008"/>
      <c r="AG318" s="951"/>
      <c r="AH318" s="952"/>
      <c r="AI318" s="953"/>
      <c r="AJ318" s="951"/>
      <c r="AK318" s="952"/>
      <c r="AL318" s="953"/>
      <c r="AM318" s="951"/>
      <c r="AN318" s="952"/>
      <c r="AO318" s="953"/>
      <c r="AP318" s="41"/>
      <c r="AQ318" s="41"/>
      <c r="AR318" s="41"/>
      <c r="AS318" s="41"/>
      <c r="AT318" s="41"/>
      <c r="AU318" s="41"/>
      <c r="AV318" s="41"/>
      <c r="AW318" s="41"/>
      <c r="AX318" s="41"/>
      <c r="AY318" s="41"/>
      <c r="AZ318" s="41"/>
      <c r="BA318" s="41"/>
      <c r="BB318" s="41"/>
      <c r="BC318" s="41"/>
      <c r="BD318" s="41"/>
      <c r="BE318" s="41"/>
      <c r="BF318" s="41"/>
      <c r="BG318" s="41"/>
      <c r="BH318" s="41"/>
      <c r="BI318" s="41"/>
    </row>
    <row r="319" spans="1:61" ht="15.75" customHeight="1" thickTop="1">
      <c r="A319" s="39" t="str">
        <f t="shared" si="4"/>
        <v>Pièces</v>
      </c>
      <c r="B319" s="47"/>
      <c r="C319" s="700"/>
      <c r="D319" s="701"/>
      <c r="E319" s="654"/>
      <c r="F319" s="700"/>
      <c r="G319" s="701"/>
      <c r="H319" s="654"/>
      <c r="I319" s="700"/>
      <c r="J319" s="701"/>
      <c r="K319" s="654"/>
      <c r="L319" s="700"/>
      <c r="M319" s="701"/>
      <c r="N319" s="654"/>
      <c r="O319" s="700"/>
      <c r="P319" s="701"/>
      <c r="Q319" s="654"/>
      <c r="R319" s="700"/>
      <c r="S319" s="701"/>
      <c r="T319" s="654"/>
      <c r="U319" s="700"/>
      <c r="V319" s="701"/>
      <c r="W319" s="995"/>
      <c r="X319" s="700"/>
      <c r="Y319" s="701"/>
      <c r="Z319" s="995"/>
      <c r="AA319" s="700"/>
      <c r="AB319" s="701"/>
      <c r="AC319" s="995"/>
      <c r="AD319" s="700"/>
      <c r="AE319" s="701"/>
      <c r="AF319" s="995"/>
      <c r="AG319" s="700"/>
      <c r="AH319" s="701"/>
      <c r="AI319" s="654"/>
      <c r="AJ319" s="700"/>
      <c r="AK319" s="701"/>
      <c r="AL319" s="654"/>
      <c r="AM319" s="700"/>
      <c r="AN319" s="701"/>
      <c r="AO319" s="654"/>
      <c r="AP319" s="41"/>
      <c r="AQ319" s="41"/>
      <c r="AR319" s="41"/>
      <c r="AS319" s="41"/>
      <c r="AT319" s="41"/>
      <c r="AU319" s="41"/>
      <c r="AV319" s="41"/>
      <c r="AW319" s="41"/>
      <c r="AX319" s="41"/>
      <c r="AY319" s="41"/>
      <c r="AZ319" s="41"/>
      <c r="BA319" s="41"/>
      <c r="BB319" s="41"/>
      <c r="BC319" s="41"/>
      <c r="BD319" s="41"/>
      <c r="BE319" s="41"/>
      <c r="BF319" s="41"/>
      <c r="BG319" s="41"/>
      <c r="BH319" s="41"/>
      <c r="BI319" s="41"/>
    </row>
    <row r="320" spans="1:61" ht="15.75" customHeight="1">
      <c r="A320" s="39" t="str">
        <f t="shared" si="4"/>
        <v>PiècesDEPENSES</v>
      </c>
      <c r="B320" s="52" t="s">
        <v>106</v>
      </c>
      <c r="C320" s="618"/>
      <c r="D320" s="625"/>
      <c r="E320" s="619"/>
      <c r="F320" s="618"/>
      <c r="G320" s="625"/>
      <c r="H320" s="1009"/>
      <c r="I320" s="618"/>
      <c r="J320" s="625"/>
      <c r="K320" s="1009"/>
      <c r="L320" s="618"/>
      <c r="M320" s="625"/>
      <c r="N320" s="619"/>
      <c r="O320" s="618"/>
      <c r="P320" s="625"/>
      <c r="Q320" s="619"/>
      <c r="R320" s="618"/>
      <c r="S320" s="625"/>
      <c r="T320" s="619"/>
      <c r="U320" s="618"/>
      <c r="V320" s="625"/>
      <c r="W320" s="619"/>
      <c r="X320" s="618"/>
      <c r="Y320" s="625"/>
      <c r="Z320" s="619"/>
      <c r="AA320" s="618"/>
      <c r="AB320" s="625"/>
      <c r="AC320" s="619"/>
      <c r="AD320" s="618"/>
      <c r="AE320" s="625"/>
      <c r="AF320" s="619"/>
      <c r="AG320" s="618"/>
      <c r="AH320" s="625"/>
      <c r="AI320" s="619"/>
      <c r="AJ320" s="618"/>
      <c r="AK320" s="625"/>
      <c r="AL320" s="619"/>
      <c r="AM320" s="618"/>
      <c r="AN320" s="625"/>
      <c r="AO320" s="619"/>
      <c r="AP320" s="41"/>
      <c r="AQ320" s="41"/>
      <c r="AR320" s="41"/>
      <c r="AS320" s="41"/>
      <c r="AT320" s="41"/>
      <c r="AU320" s="41"/>
      <c r="AV320" s="41"/>
      <c r="AW320" s="41"/>
      <c r="AX320" s="41"/>
      <c r="AY320" s="41"/>
      <c r="AZ320" s="41"/>
      <c r="BA320" s="41"/>
      <c r="BB320" s="41"/>
      <c r="BC320" s="41"/>
      <c r="BD320" s="41"/>
      <c r="BE320" s="41"/>
      <c r="BF320" s="41"/>
      <c r="BG320" s="41"/>
      <c r="BH320" s="41"/>
      <c r="BI320" s="41"/>
    </row>
    <row r="321" spans="1:61" ht="15.75" customHeight="1">
      <c r="A321" s="39" t="str">
        <f t="shared" si="4"/>
        <v>PiècesSalaires cadres</v>
      </c>
      <c r="B321" s="54" t="s">
        <v>116</v>
      </c>
      <c r="C321" s="618"/>
      <c r="D321" s="625"/>
      <c r="E321" s="639"/>
      <c r="F321" s="618"/>
      <c r="G321" s="625"/>
      <c r="H321" s="639"/>
      <c r="I321" s="618"/>
      <c r="J321" s="625"/>
      <c r="K321" s="639"/>
      <c r="L321" s="618"/>
      <c r="M321" s="625"/>
      <c r="N321" s="639"/>
      <c r="O321" s="618"/>
      <c r="P321" s="625"/>
      <c r="Q321" s="639"/>
      <c r="R321" s="618"/>
      <c r="S321" s="625"/>
      <c r="T321" s="639"/>
      <c r="U321" s="618"/>
      <c r="V321" s="625"/>
      <c r="W321" s="639"/>
      <c r="X321" s="618"/>
      <c r="Y321" s="625"/>
      <c r="Z321" s="639"/>
      <c r="AA321" s="618"/>
      <c r="AB321" s="625"/>
      <c r="AC321" s="639"/>
      <c r="AD321" s="618"/>
      <c r="AE321" s="625"/>
      <c r="AF321" s="639"/>
      <c r="AG321" s="618"/>
      <c r="AH321" s="625"/>
      <c r="AI321" s="639"/>
      <c r="AJ321" s="618"/>
      <c r="AK321" s="625"/>
      <c r="AL321" s="639"/>
      <c r="AM321" s="618"/>
      <c r="AN321" s="625"/>
      <c r="AO321" s="988"/>
      <c r="AP321" s="41"/>
      <c r="AQ321" s="41"/>
      <c r="AR321" s="41"/>
      <c r="AS321" s="41"/>
      <c r="AT321" s="41"/>
      <c r="AU321" s="41"/>
      <c r="AV321" s="41"/>
      <c r="AW321" s="41"/>
      <c r="AX321" s="41"/>
      <c r="AY321" s="41"/>
      <c r="AZ321" s="41"/>
      <c r="BA321" s="41"/>
      <c r="BB321" s="41"/>
      <c r="BC321" s="41"/>
      <c r="BD321" s="41"/>
      <c r="BE321" s="41"/>
      <c r="BF321" s="41"/>
      <c r="BG321" s="41"/>
      <c r="BH321" s="41"/>
      <c r="BI321" s="41"/>
    </row>
    <row r="322" spans="1:61" ht="15.75" customHeight="1">
      <c r="A322" s="39" t="str">
        <f t="shared" si="4"/>
        <v>PiècesSalaires commis</v>
      </c>
      <c r="B322" s="55" t="s">
        <v>117</v>
      </c>
      <c r="C322" s="618"/>
      <c r="D322" s="625"/>
      <c r="E322" s="639"/>
      <c r="F322" s="618"/>
      <c r="G322" s="625"/>
      <c r="H322" s="639"/>
      <c r="I322" s="618"/>
      <c r="J322" s="625"/>
      <c r="K322" s="639"/>
      <c r="L322" s="618"/>
      <c r="M322" s="625"/>
      <c r="N322" s="639"/>
      <c r="O322" s="618"/>
      <c r="P322" s="625"/>
      <c r="Q322" s="639"/>
      <c r="R322" s="618"/>
      <c r="S322" s="625"/>
      <c r="T322" s="639"/>
      <c r="U322" s="618"/>
      <c r="V322" s="625"/>
      <c r="W322" s="639"/>
      <c r="X322" s="618"/>
      <c r="Y322" s="625"/>
      <c r="Z322" s="639"/>
      <c r="AA322" s="618"/>
      <c r="AB322" s="625"/>
      <c r="AC322" s="639"/>
      <c r="AD322" s="618"/>
      <c r="AE322" s="625"/>
      <c r="AF322" s="639"/>
      <c r="AG322" s="618"/>
      <c r="AH322" s="625"/>
      <c r="AI322" s="639"/>
      <c r="AJ322" s="618"/>
      <c r="AK322" s="625"/>
      <c r="AL322" s="639"/>
      <c r="AM322" s="618"/>
      <c r="AN322" s="625"/>
      <c r="AO322" s="988"/>
      <c r="AP322" s="41"/>
      <c r="AQ322" s="41"/>
      <c r="AR322" s="41"/>
      <c r="AS322" s="41"/>
      <c r="AT322" s="41"/>
      <c r="AU322" s="41"/>
      <c r="AV322" s="41"/>
      <c r="AW322" s="41"/>
      <c r="AX322" s="41"/>
      <c r="AY322" s="41"/>
      <c r="AZ322" s="41"/>
      <c r="BA322" s="41"/>
      <c r="BB322" s="41"/>
      <c r="BC322" s="41"/>
      <c r="BD322" s="41"/>
      <c r="BE322" s="41"/>
      <c r="BF322" s="41"/>
      <c r="BG322" s="41"/>
      <c r="BH322" s="41"/>
      <c r="BI322" s="41"/>
    </row>
    <row r="323" spans="1:61" ht="15.75" customHeight="1">
      <c r="A323" s="39" t="str">
        <f t="shared" si="4"/>
        <v>PiècesSalaires autres</v>
      </c>
      <c r="B323" s="54" t="s">
        <v>118</v>
      </c>
      <c r="C323" s="890"/>
      <c r="D323" s="908"/>
      <c r="E323" s="910"/>
      <c r="F323" s="890"/>
      <c r="G323" s="908"/>
      <c r="H323" s="910"/>
      <c r="I323" s="890"/>
      <c r="J323" s="908"/>
      <c r="K323" s="910"/>
      <c r="L323" s="890"/>
      <c r="M323" s="908"/>
      <c r="N323" s="910"/>
      <c r="O323" s="890"/>
      <c r="P323" s="908"/>
      <c r="Q323" s="910"/>
      <c r="R323" s="890"/>
      <c r="S323" s="908"/>
      <c r="T323" s="910"/>
      <c r="U323" s="890"/>
      <c r="V323" s="908"/>
      <c r="W323" s="910"/>
      <c r="X323" s="890"/>
      <c r="Y323" s="908"/>
      <c r="Z323" s="910"/>
      <c r="AA323" s="890"/>
      <c r="AB323" s="908"/>
      <c r="AC323" s="910"/>
      <c r="AD323" s="890"/>
      <c r="AE323" s="908"/>
      <c r="AF323" s="910"/>
      <c r="AG323" s="890"/>
      <c r="AH323" s="908"/>
      <c r="AI323" s="910"/>
      <c r="AJ323" s="890"/>
      <c r="AK323" s="908"/>
      <c r="AL323" s="910"/>
      <c r="AM323" s="890"/>
      <c r="AN323" s="908"/>
      <c r="AO323" s="991"/>
      <c r="AP323" s="41"/>
      <c r="AQ323" s="41"/>
      <c r="AR323" s="41"/>
      <c r="AS323" s="41"/>
      <c r="AT323" s="41"/>
      <c r="AU323" s="41"/>
      <c r="AV323" s="41"/>
      <c r="AW323" s="41"/>
      <c r="AX323" s="41"/>
      <c r="AY323" s="41"/>
      <c r="AZ323" s="41"/>
      <c r="BA323" s="41"/>
      <c r="BB323" s="41"/>
      <c r="BC323" s="41"/>
      <c r="BD323" s="41"/>
      <c r="BE323" s="41"/>
      <c r="BF323" s="41"/>
      <c r="BG323" s="41"/>
      <c r="BH323" s="41"/>
      <c r="BI323" s="41"/>
    </row>
    <row r="324" spans="1:61" ht="15.75" customHeight="1">
      <c r="A324" s="39" t="str">
        <f t="shared" si="4"/>
        <v>PiècesSalaires spécialistes</v>
      </c>
      <c r="B324" s="54" t="s">
        <v>119</v>
      </c>
      <c r="C324" s="618"/>
      <c r="D324" s="625"/>
      <c r="E324" s="639"/>
      <c r="F324" s="618"/>
      <c r="G324" s="625"/>
      <c r="H324" s="639"/>
      <c r="I324" s="618"/>
      <c r="J324" s="625"/>
      <c r="K324" s="639"/>
      <c r="L324" s="618"/>
      <c r="M324" s="625"/>
      <c r="N324" s="639"/>
      <c r="O324" s="618"/>
      <c r="P324" s="625"/>
      <c r="Q324" s="639"/>
      <c r="R324" s="618"/>
      <c r="S324" s="625"/>
      <c r="T324" s="639"/>
      <c r="U324" s="618"/>
      <c r="V324" s="625"/>
      <c r="W324" s="639"/>
      <c r="X324" s="618"/>
      <c r="Y324" s="625"/>
      <c r="Z324" s="639"/>
      <c r="AA324" s="618"/>
      <c r="AB324" s="625"/>
      <c r="AC324" s="639"/>
      <c r="AD324" s="618"/>
      <c r="AE324" s="625"/>
      <c r="AF324" s="639"/>
      <c r="AG324" s="618"/>
      <c r="AH324" s="625"/>
      <c r="AI324" s="639"/>
      <c r="AJ324" s="618"/>
      <c r="AK324" s="625"/>
      <c r="AL324" s="639"/>
      <c r="AM324" s="618"/>
      <c r="AN324" s="625"/>
      <c r="AO324" s="988"/>
      <c r="AP324" s="41"/>
      <c r="AQ324" s="41"/>
      <c r="AR324" s="41"/>
      <c r="AS324" s="41"/>
      <c r="AT324" s="41"/>
      <c r="AU324" s="41"/>
      <c r="AV324" s="41"/>
      <c r="AW324" s="41"/>
      <c r="AX324" s="41"/>
      <c r="AY324" s="41"/>
      <c r="AZ324" s="41"/>
      <c r="BA324" s="41"/>
      <c r="BB324" s="41"/>
      <c r="BC324" s="41"/>
      <c r="BD324" s="41"/>
      <c r="BE324" s="41"/>
      <c r="BF324" s="41"/>
      <c r="BG324" s="41"/>
      <c r="BH324" s="41"/>
      <c r="BI324" s="41"/>
    </row>
    <row r="325" spans="1:61" ht="15.75" customHeight="1">
      <c r="A325" s="39" t="str">
        <f t="shared" si="4"/>
        <v>Pièces[...]</v>
      </c>
      <c r="B325" s="44" t="s">
        <v>55</v>
      </c>
      <c r="C325" s="618"/>
      <c r="D325" s="625"/>
      <c r="E325" s="639"/>
      <c r="F325" s="618"/>
      <c r="G325" s="625"/>
      <c r="H325" s="639"/>
      <c r="I325" s="618"/>
      <c r="J325" s="625"/>
      <c r="K325" s="639"/>
      <c r="L325" s="618"/>
      <c r="M325" s="625"/>
      <c r="N325" s="639"/>
      <c r="O325" s="618"/>
      <c r="P325" s="625"/>
      <c r="Q325" s="639"/>
      <c r="R325" s="618"/>
      <c r="S325" s="625"/>
      <c r="T325" s="639"/>
      <c r="U325" s="618"/>
      <c r="V325" s="625"/>
      <c r="W325" s="639"/>
      <c r="X325" s="618"/>
      <c r="Y325" s="625"/>
      <c r="Z325" s="639"/>
      <c r="AA325" s="618"/>
      <c r="AB325" s="625"/>
      <c r="AC325" s="639"/>
      <c r="AD325" s="618"/>
      <c r="AE325" s="625"/>
      <c r="AF325" s="639"/>
      <c r="AG325" s="618"/>
      <c r="AH325" s="625"/>
      <c r="AI325" s="639"/>
      <c r="AJ325" s="618"/>
      <c r="AK325" s="625"/>
      <c r="AL325" s="639"/>
      <c r="AM325" s="618"/>
      <c r="AN325" s="625"/>
      <c r="AO325" s="988"/>
      <c r="AP325" s="41"/>
      <c r="AQ325" s="41"/>
      <c r="AR325" s="41"/>
      <c r="AS325" s="41"/>
      <c r="AT325" s="41"/>
      <c r="AU325" s="41"/>
      <c r="AV325" s="41"/>
      <c r="AW325" s="41"/>
      <c r="AX325" s="41"/>
      <c r="AY325" s="41"/>
      <c r="AZ325" s="41"/>
      <c r="BA325" s="41"/>
      <c r="BB325" s="41"/>
      <c r="BC325" s="41"/>
      <c r="BD325" s="41"/>
      <c r="BE325" s="41"/>
      <c r="BF325" s="41"/>
      <c r="BG325" s="41"/>
      <c r="BH325" s="41"/>
      <c r="BI325" s="41"/>
    </row>
    <row r="326" spans="1:61" ht="15.75" customHeight="1">
      <c r="A326" s="39" t="str">
        <f t="shared" si="4"/>
        <v>Pièces[...]</v>
      </c>
      <c r="B326" s="44" t="s">
        <v>55</v>
      </c>
      <c r="C326" s="618"/>
      <c r="D326" s="625"/>
      <c r="E326" s="639"/>
      <c r="F326" s="618"/>
      <c r="G326" s="625"/>
      <c r="H326" s="639"/>
      <c r="I326" s="618"/>
      <c r="J326" s="625"/>
      <c r="K326" s="639"/>
      <c r="L326" s="618"/>
      <c r="M326" s="625"/>
      <c r="N326" s="639"/>
      <c r="O326" s="618"/>
      <c r="P326" s="625"/>
      <c r="Q326" s="639"/>
      <c r="R326" s="618"/>
      <c r="S326" s="625"/>
      <c r="T326" s="639"/>
      <c r="U326" s="618"/>
      <c r="V326" s="625"/>
      <c r="W326" s="639"/>
      <c r="X326" s="618"/>
      <c r="Y326" s="625"/>
      <c r="Z326" s="639"/>
      <c r="AA326" s="618"/>
      <c r="AB326" s="625"/>
      <c r="AC326" s="639"/>
      <c r="AD326" s="618"/>
      <c r="AE326" s="625"/>
      <c r="AF326" s="639"/>
      <c r="AG326" s="618"/>
      <c r="AH326" s="625"/>
      <c r="AI326" s="639"/>
      <c r="AJ326" s="618"/>
      <c r="AK326" s="625"/>
      <c r="AL326" s="639"/>
      <c r="AM326" s="618"/>
      <c r="AN326" s="625"/>
      <c r="AO326" s="988"/>
      <c r="AP326" s="41"/>
      <c r="AQ326" s="41"/>
      <c r="AR326" s="41"/>
      <c r="AS326" s="41"/>
      <c r="AT326" s="41"/>
      <c r="AU326" s="41"/>
      <c r="AV326" s="41"/>
      <c r="AW326" s="41"/>
      <c r="AX326" s="41"/>
      <c r="AY326" s="41"/>
      <c r="AZ326" s="41"/>
      <c r="BA326" s="41"/>
      <c r="BB326" s="41"/>
      <c r="BC326" s="41"/>
      <c r="BD326" s="41"/>
      <c r="BE326" s="41"/>
      <c r="BF326" s="41"/>
      <c r="BG326" s="41"/>
      <c r="BH326" s="41"/>
      <c r="BI326" s="41"/>
    </row>
    <row r="327" spans="1:61" ht="15.75" customHeight="1">
      <c r="A327" s="39" t="str">
        <f t="shared" si="4"/>
        <v>Pièces[...]</v>
      </c>
      <c r="B327" s="44" t="s">
        <v>55</v>
      </c>
      <c r="C327" s="618"/>
      <c r="D327" s="625"/>
      <c r="E327" s="639"/>
      <c r="F327" s="618"/>
      <c r="G327" s="625"/>
      <c r="H327" s="639"/>
      <c r="I327" s="618"/>
      <c r="J327" s="625"/>
      <c r="K327" s="639"/>
      <c r="L327" s="618"/>
      <c r="M327" s="625"/>
      <c r="N327" s="639"/>
      <c r="O327" s="618"/>
      <c r="P327" s="625"/>
      <c r="Q327" s="639"/>
      <c r="R327" s="618"/>
      <c r="S327" s="625"/>
      <c r="T327" s="639"/>
      <c r="U327" s="618"/>
      <c r="V327" s="625"/>
      <c r="W327" s="639"/>
      <c r="X327" s="618"/>
      <c r="Y327" s="625"/>
      <c r="Z327" s="639"/>
      <c r="AA327" s="618"/>
      <c r="AB327" s="625"/>
      <c r="AC327" s="639"/>
      <c r="AD327" s="618"/>
      <c r="AE327" s="625"/>
      <c r="AF327" s="639"/>
      <c r="AG327" s="618"/>
      <c r="AH327" s="625"/>
      <c r="AI327" s="639"/>
      <c r="AJ327" s="618"/>
      <c r="AK327" s="625"/>
      <c r="AL327" s="639"/>
      <c r="AM327" s="618"/>
      <c r="AN327" s="625"/>
      <c r="AO327" s="988"/>
      <c r="AP327" s="41"/>
      <c r="AQ327" s="41"/>
      <c r="AR327" s="41"/>
      <c r="AS327" s="41"/>
      <c r="AT327" s="41"/>
      <c r="AU327" s="41"/>
      <c r="AV327" s="41"/>
      <c r="AW327" s="41"/>
      <c r="AX327" s="41"/>
      <c r="AY327" s="41"/>
      <c r="AZ327" s="41"/>
      <c r="BA327" s="41"/>
      <c r="BB327" s="41"/>
      <c r="BC327" s="41"/>
      <c r="BD327" s="41"/>
      <c r="BE327" s="41"/>
      <c r="BF327" s="41"/>
      <c r="BG327" s="41"/>
      <c r="BH327" s="41"/>
      <c r="BI327" s="41"/>
    </row>
    <row r="328" spans="1:61" ht="15.75" customHeight="1">
      <c r="A328" s="39" t="str">
        <f t="shared" si="4"/>
        <v>PiècesSalaires en absences</v>
      </c>
      <c r="B328" s="55" t="s">
        <v>120</v>
      </c>
      <c r="C328" s="618"/>
      <c r="D328" s="625"/>
      <c r="E328" s="639"/>
      <c r="F328" s="618"/>
      <c r="G328" s="625"/>
      <c r="H328" s="639"/>
      <c r="I328" s="618"/>
      <c r="J328" s="625"/>
      <c r="K328" s="639"/>
      <c r="L328" s="618"/>
      <c r="M328" s="625"/>
      <c r="N328" s="639"/>
      <c r="O328" s="618"/>
      <c r="P328" s="625"/>
      <c r="Q328" s="639"/>
      <c r="R328" s="618"/>
      <c r="S328" s="625"/>
      <c r="T328" s="639"/>
      <c r="U328" s="618"/>
      <c r="V328" s="625"/>
      <c r="W328" s="639"/>
      <c r="X328" s="618"/>
      <c r="Y328" s="625"/>
      <c r="Z328" s="639"/>
      <c r="AA328" s="618"/>
      <c r="AB328" s="625"/>
      <c r="AC328" s="639"/>
      <c r="AD328" s="618"/>
      <c r="AE328" s="625"/>
      <c r="AF328" s="639"/>
      <c r="AG328" s="618"/>
      <c r="AH328" s="625"/>
      <c r="AI328" s="639"/>
      <c r="AJ328" s="618"/>
      <c r="AK328" s="625"/>
      <c r="AL328" s="639"/>
      <c r="AM328" s="618"/>
      <c r="AN328" s="625"/>
      <c r="AO328" s="988"/>
      <c r="AP328" s="41"/>
      <c r="AQ328" s="41"/>
      <c r="AR328" s="41"/>
      <c r="AS328" s="41"/>
      <c r="AT328" s="41"/>
      <c r="AU328" s="41"/>
      <c r="AV328" s="41"/>
      <c r="AW328" s="41"/>
      <c r="AX328" s="41"/>
      <c r="AY328" s="41"/>
      <c r="AZ328" s="41"/>
      <c r="BA328" s="41"/>
      <c r="BB328" s="41"/>
      <c r="BC328" s="41"/>
      <c r="BD328" s="41"/>
      <c r="BE328" s="41"/>
      <c r="BF328" s="41"/>
      <c r="BG328" s="41"/>
      <c r="BH328" s="41"/>
      <c r="BI328" s="41"/>
    </row>
    <row r="329" spans="1:61" ht="15.75" customHeight="1">
      <c r="A329" s="39" t="str">
        <f t="shared" si="4"/>
        <v>PiècesDéduction à la source</v>
      </c>
      <c r="B329" s="54" t="s">
        <v>121</v>
      </c>
      <c r="C329" s="890"/>
      <c r="D329" s="908"/>
      <c r="E329" s="910"/>
      <c r="F329" s="890"/>
      <c r="G329" s="908"/>
      <c r="H329" s="910"/>
      <c r="I329" s="890"/>
      <c r="J329" s="908"/>
      <c r="K329" s="910"/>
      <c r="L329" s="890"/>
      <c r="M329" s="908"/>
      <c r="N329" s="910"/>
      <c r="O329" s="890"/>
      <c r="P329" s="908"/>
      <c r="Q329" s="910"/>
      <c r="R329" s="890"/>
      <c r="S329" s="908"/>
      <c r="T329" s="1010"/>
      <c r="U329" s="890"/>
      <c r="V329" s="908"/>
      <c r="W329" s="910"/>
      <c r="X329" s="890"/>
      <c r="Y329" s="908"/>
      <c r="Z329" s="910"/>
      <c r="AA329" s="890"/>
      <c r="AB329" s="908"/>
      <c r="AC329" s="910"/>
      <c r="AD329" s="890"/>
      <c r="AE329" s="908"/>
      <c r="AF329" s="910"/>
      <c r="AG329" s="890"/>
      <c r="AH329" s="908"/>
      <c r="AI329" s="910"/>
      <c r="AJ329" s="890"/>
      <c r="AK329" s="908"/>
      <c r="AL329" s="910"/>
      <c r="AM329" s="890"/>
      <c r="AN329" s="908"/>
      <c r="AO329" s="991"/>
      <c r="AP329" s="41"/>
      <c r="AQ329" s="41"/>
      <c r="AR329" s="41"/>
      <c r="AS329" s="41"/>
      <c r="AT329" s="41"/>
      <c r="AU329" s="41"/>
      <c r="AV329" s="41"/>
      <c r="AW329" s="41"/>
      <c r="AX329" s="41"/>
      <c r="AY329" s="41"/>
      <c r="AZ329" s="41"/>
      <c r="BA329" s="41"/>
      <c r="BB329" s="41"/>
      <c r="BC329" s="41"/>
      <c r="BD329" s="41"/>
      <c r="BE329" s="41"/>
      <c r="BF329" s="41"/>
      <c r="BG329" s="41"/>
      <c r="BH329" s="41"/>
      <c r="BI329" s="41"/>
    </row>
    <row r="330" spans="1:61" ht="15.75" customHeight="1">
      <c r="A330" s="39" t="str">
        <f t="shared" si="4"/>
        <v>PiècesBénéfices marginaux</v>
      </c>
      <c r="B330" s="54" t="s">
        <v>122</v>
      </c>
      <c r="C330" s="618"/>
      <c r="D330" s="625"/>
      <c r="E330" s="639"/>
      <c r="F330" s="618"/>
      <c r="G330" s="625"/>
      <c r="H330" s="639"/>
      <c r="I330" s="618"/>
      <c r="J330" s="625"/>
      <c r="K330" s="639"/>
      <c r="L330" s="618"/>
      <c r="M330" s="625"/>
      <c r="N330" s="639"/>
      <c r="O330" s="618"/>
      <c r="P330" s="625"/>
      <c r="Q330" s="639"/>
      <c r="R330" s="618"/>
      <c r="S330" s="625"/>
      <c r="T330" s="639"/>
      <c r="U330" s="618"/>
      <c r="V330" s="625"/>
      <c r="W330" s="639"/>
      <c r="X330" s="618"/>
      <c r="Y330" s="625"/>
      <c r="Z330" s="639"/>
      <c r="AA330" s="618"/>
      <c r="AB330" s="625"/>
      <c r="AC330" s="639"/>
      <c r="AD330" s="618"/>
      <c r="AE330" s="625"/>
      <c r="AF330" s="639"/>
      <c r="AG330" s="618"/>
      <c r="AH330" s="625"/>
      <c r="AI330" s="639"/>
      <c r="AJ330" s="618"/>
      <c r="AK330" s="625"/>
      <c r="AL330" s="639"/>
      <c r="AM330" s="618"/>
      <c r="AN330" s="625"/>
      <c r="AO330" s="988"/>
      <c r="AP330" s="41"/>
      <c r="AQ330" s="41"/>
      <c r="AR330" s="41"/>
      <c r="AS330" s="41"/>
      <c r="AT330" s="41"/>
      <c r="AU330" s="41"/>
      <c r="AV330" s="41"/>
      <c r="AW330" s="41"/>
      <c r="AX330" s="41"/>
      <c r="AY330" s="41"/>
      <c r="AZ330" s="41"/>
      <c r="BA330" s="41"/>
      <c r="BB330" s="41"/>
      <c r="BC330" s="41"/>
      <c r="BD330" s="41"/>
      <c r="BE330" s="41"/>
      <c r="BF330" s="41"/>
      <c r="BG330" s="41"/>
      <c r="BH330" s="41"/>
      <c r="BI330" s="41"/>
    </row>
    <row r="331" spans="1:61" ht="15.75" customHeight="1">
      <c r="A331" s="39" t="str">
        <f t="shared" si="4"/>
        <v>PiècesCsst</v>
      </c>
      <c r="B331" s="54" t="s">
        <v>123</v>
      </c>
      <c r="C331" s="618"/>
      <c r="D331" s="625"/>
      <c r="E331" s="639"/>
      <c r="F331" s="618"/>
      <c r="G331" s="625"/>
      <c r="H331" s="639"/>
      <c r="I331" s="618"/>
      <c r="J331" s="625"/>
      <c r="K331" s="639"/>
      <c r="L331" s="618"/>
      <c r="M331" s="625"/>
      <c r="N331" s="639"/>
      <c r="O331" s="618"/>
      <c r="P331" s="625"/>
      <c r="Q331" s="639"/>
      <c r="R331" s="618"/>
      <c r="S331" s="625"/>
      <c r="T331" s="1004"/>
      <c r="U331" s="618"/>
      <c r="V331" s="625"/>
      <c r="W331" s="639"/>
      <c r="X331" s="618"/>
      <c r="Y331" s="625"/>
      <c r="Z331" s="639"/>
      <c r="AA331" s="618"/>
      <c r="AB331" s="625"/>
      <c r="AC331" s="639"/>
      <c r="AD331" s="618"/>
      <c r="AE331" s="625"/>
      <c r="AF331" s="639"/>
      <c r="AG331" s="618"/>
      <c r="AH331" s="625"/>
      <c r="AI331" s="639"/>
      <c r="AJ331" s="618"/>
      <c r="AK331" s="625"/>
      <c r="AL331" s="639"/>
      <c r="AM331" s="618"/>
      <c r="AN331" s="625"/>
      <c r="AO331" s="988"/>
      <c r="AP331" s="41"/>
      <c r="AQ331" s="41"/>
      <c r="AR331" s="41"/>
      <c r="AS331" s="41"/>
      <c r="AT331" s="41"/>
      <c r="AU331" s="41"/>
      <c r="AV331" s="41"/>
      <c r="AW331" s="41"/>
      <c r="AX331" s="41"/>
      <c r="AY331" s="41"/>
      <c r="AZ331" s="41"/>
      <c r="BA331" s="41"/>
      <c r="BB331" s="41"/>
      <c r="BC331" s="41"/>
      <c r="BD331" s="41"/>
      <c r="BE331" s="41"/>
      <c r="BF331" s="41"/>
      <c r="BG331" s="41"/>
      <c r="BH331" s="41"/>
      <c r="BI331" s="41"/>
    </row>
    <row r="332" spans="1:61" ht="15.75" customHeight="1">
      <c r="A332" s="39" t="str">
        <f t="shared" si="4"/>
        <v>Pièces[...]</v>
      </c>
      <c r="B332" s="44" t="s">
        <v>55</v>
      </c>
      <c r="C332" s="644"/>
      <c r="D332" s="645"/>
      <c r="E332" s="642"/>
      <c r="F332" s="644"/>
      <c r="G332" s="645"/>
      <c r="H332" s="642"/>
      <c r="I332" s="644"/>
      <c r="J332" s="645"/>
      <c r="K332" s="642"/>
      <c r="L332" s="644"/>
      <c r="M332" s="645"/>
      <c r="N332" s="642"/>
      <c r="O332" s="644"/>
      <c r="P332" s="645"/>
      <c r="Q332" s="642"/>
      <c r="R332" s="644"/>
      <c r="S332" s="645"/>
      <c r="T332" s="642"/>
      <c r="U332" s="644"/>
      <c r="V332" s="645"/>
      <c r="W332" s="642"/>
      <c r="X332" s="644"/>
      <c r="Y332" s="645"/>
      <c r="Z332" s="642"/>
      <c r="AA332" s="644"/>
      <c r="AB332" s="645"/>
      <c r="AC332" s="642"/>
      <c r="AD332" s="644"/>
      <c r="AE332" s="645"/>
      <c r="AF332" s="642"/>
      <c r="AG332" s="644"/>
      <c r="AH332" s="645"/>
      <c r="AI332" s="642"/>
      <c r="AJ332" s="644"/>
      <c r="AK332" s="645"/>
      <c r="AL332" s="642"/>
      <c r="AM332" s="644"/>
      <c r="AN332" s="645"/>
      <c r="AO332" s="1011"/>
      <c r="AP332" s="41"/>
      <c r="AQ332" s="41"/>
      <c r="AR332" s="41"/>
      <c r="AS332" s="41"/>
      <c r="AT332" s="41"/>
      <c r="AU332" s="41"/>
      <c r="AV332" s="41"/>
      <c r="AW332" s="41"/>
      <c r="AX332" s="41"/>
      <c r="AY332" s="41"/>
      <c r="AZ332" s="41"/>
      <c r="BA332" s="41"/>
      <c r="BB332" s="41"/>
      <c r="BC332" s="41"/>
      <c r="BD332" s="41"/>
      <c r="BE332" s="41"/>
      <c r="BF332" s="41"/>
      <c r="BG332" s="41"/>
      <c r="BH332" s="41"/>
      <c r="BI332" s="41"/>
    </row>
    <row r="333" spans="1:61" ht="15.75" customHeight="1">
      <c r="A333" s="39" t="str">
        <f t="shared" si="4"/>
        <v>PiècesTOTAL PERSONNEL</v>
      </c>
      <c r="B333" s="53" t="s">
        <v>124</v>
      </c>
      <c r="C333" s="903"/>
      <c r="D333" s="904"/>
      <c r="E333" s="905"/>
      <c r="F333" s="903"/>
      <c r="G333" s="904"/>
      <c r="H333" s="905"/>
      <c r="I333" s="903"/>
      <c r="J333" s="904"/>
      <c r="K333" s="905"/>
      <c r="L333" s="903"/>
      <c r="M333" s="904"/>
      <c r="N333" s="905"/>
      <c r="O333" s="903"/>
      <c r="P333" s="904"/>
      <c r="Q333" s="905"/>
      <c r="R333" s="903"/>
      <c r="S333" s="904"/>
      <c r="T333" s="905"/>
      <c r="U333" s="903"/>
      <c r="V333" s="904"/>
      <c r="W333" s="990"/>
      <c r="X333" s="903"/>
      <c r="Y333" s="904"/>
      <c r="Z333" s="990"/>
      <c r="AA333" s="903"/>
      <c r="AB333" s="904"/>
      <c r="AC333" s="990"/>
      <c r="AD333" s="903"/>
      <c r="AE333" s="904"/>
      <c r="AF333" s="990"/>
      <c r="AG333" s="903"/>
      <c r="AH333" s="904"/>
      <c r="AI333" s="905"/>
      <c r="AJ333" s="903"/>
      <c r="AK333" s="904"/>
      <c r="AL333" s="905"/>
      <c r="AM333" s="903"/>
      <c r="AN333" s="904"/>
      <c r="AO333" s="905"/>
      <c r="AP333" s="41"/>
      <c r="AQ333" s="41"/>
      <c r="AR333" s="41"/>
      <c r="AS333" s="41"/>
      <c r="AT333" s="41"/>
      <c r="AU333" s="41"/>
      <c r="AV333" s="41"/>
      <c r="AW333" s="41"/>
      <c r="AX333" s="41"/>
      <c r="AY333" s="41"/>
      <c r="AZ333" s="41"/>
      <c r="BA333" s="41"/>
      <c r="BB333" s="41"/>
      <c r="BC333" s="41"/>
      <c r="BD333" s="41"/>
      <c r="BE333" s="41"/>
      <c r="BF333" s="41"/>
      <c r="BG333" s="41"/>
      <c r="BH333" s="41"/>
      <c r="BI333" s="41"/>
    </row>
    <row r="334" spans="1:61" ht="15.75" customHeight="1">
      <c r="A334" s="39" t="str">
        <f t="shared" si="4"/>
        <v>PiècesPublicité 2</v>
      </c>
      <c r="B334" s="63" t="s">
        <v>125</v>
      </c>
      <c r="C334" s="618"/>
      <c r="D334" s="625"/>
      <c r="E334" s="639"/>
      <c r="F334" s="618"/>
      <c r="G334" s="625"/>
      <c r="H334" s="639"/>
      <c r="I334" s="618"/>
      <c r="J334" s="625"/>
      <c r="K334" s="639"/>
      <c r="L334" s="618"/>
      <c r="M334" s="625"/>
      <c r="N334" s="639"/>
      <c r="O334" s="618"/>
      <c r="P334" s="625"/>
      <c r="Q334" s="639"/>
      <c r="R334" s="618"/>
      <c r="S334" s="625"/>
      <c r="T334" s="639"/>
      <c r="U334" s="618"/>
      <c r="V334" s="625"/>
      <c r="W334" s="639"/>
      <c r="X334" s="618"/>
      <c r="Y334" s="625"/>
      <c r="Z334" s="639"/>
      <c r="AA334" s="618"/>
      <c r="AB334" s="625"/>
      <c r="AC334" s="639"/>
      <c r="AD334" s="618"/>
      <c r="AE334" s="625"/>
      <c r="AF334" s="639"/>
      <c r="AG334" s="618"/>
      <c r="AH334" s="625"/>
      <c r="AI334" s="639"/>
      <c r="AJ334" s="618"/>
      <c r="AK334" s="625"/>
      <c r="AL334" s="639"/>
      <c r="AM334" s="618"/>
      <c r="AN334" s="625"/>
      <c r="AO334" s="988"/>
      <c r="AP334" s="41"/>
      <c r="AQ334" s="41"/>
      <c r="AR334" s="41"/>
      <c r="AS334" s="41"/>
      <c r="AT334" s="41"/>
      <c r="AU334" s="41"/>
      <c r="AV334" s="41"/>
      <c r="AW334" s="41"/>
      <c r="AX334" s="41"/>
      <c r="AY334" s="41"/>
      <c r="AZ334" s="41"/>
      <c r="BA334" s="41"/>
      <c r="BB334" s="41"/>
      <c r="BC334" s="41"/>
      <c r="BD334" s="41"/>
      <c r="BE334" s="41"/>
      <c r="BF334" s="41"/>
      <c r="BG334" s="41"/>
      <c r="BH334" s="41"/>
      <c r="BI334" s="41"/>
    </row>
    <row r="335" spans="1:61" ht="15.75" customHeight="1">
      <c r="A335" s="39" t="str">
        <f t="shared" si="4"/>
        <v>PiècesService gratuit 2</v>
      </c>
      <c r="B335" s="54" t="s">
        <v>126</v>
      </c>
      <c r="C335" s="618"/>
      <c r="D335" s="625"/>
      <c r="E335" s="639"/>
      <c r="F335" s="618"/>
      <c r="G335" s="625"/>
      <c r="H335" s="639"/>
      <c r="I335" s="618"/>
      <c r="J335" s="625"/>
      <c r="K335" s="639"/>
      <c r="L335" s="618"/>
      <c r="M335" s="625"/>
      <c r="N335" s="639"/>
      <c r="O335" s="618"/>
      <c r="P335" s="625"/>
      <c r="Q335" s="639"/>
      <c r="R335" s="618"/>
      <c r="S335" s="625"/>
      <c r="T335" s="639"/>
      <c r="U335" s="618"/>
      <c r="V335" s="625"/>
      <c r="W335" s="639"/>
      <c r="X335" s="618"/>
      <c r="Y335" s="625"/>
      <c r="Z335" s="639"/>
      <c r="AA335" s="618"/>
      <c r="AB335" s="625"/>
      <c r="AC335" s="639"/>
      <c r="AD335" s="618"/>
      <c r="AE335" s="625"/>
      <c r="AF335" s="639"/>
      <c r="AG335" s="618"/>
      <c r="AH335" s="625"/>
      <c r="AI335" s="639"/>
      <c r="AJ335" s="618"/>
      <c r="AK335" s="625"/>
      <c r="AL335" s="639"/>
      <c r="AM335" s="618"/>
      <c r="AN335" s="625"/>
      <c r="AO335" s="988"/>
      <c r="AP335" s="41"/>
      <c r="AQ335" s="41"/>
      <c r="AR335" s="41"/>
      <c r="AS335" s="41"/>
      <c r="AT335" s="41"/>
      <c r="AU335" s="41"/>
      <c r="AV335" s="41"/>
      <c r="AW335" s="41"/>
      <c r="AX335" s="41"/>
      <c r="AY335" s="41"/>
      <c r="AZ335" s="41"/>
      <c r="BA335" s="41"/>
      <c r="BB335" s="41"/>
      <c r="BC335" s="41"/>
      <c r="BD335" s="41"/>
      <c r="BE335" s="41"/>
      <c r="BF335" s="41"/>
      <c r="BG335" s="41"/>
      <c r="BH335" s="41"/>
      <c r="BI335" s="41"/>
    </row>
    <row r="336" spans="1:61" ht="15.75" customHeight="1">
      <c r="A336" s="39" t="str">
        <f t="shared" si="4"/>
        <v>PiècesFrais véhicules de cie</v>
      </c>
      <c r="B336" s="55" t="s">
        <v>127</v>
      </c>
      <c r="C336" s="644"/>
      <c r="D336" s="645"/>
      <c r="E336" s="643"/>
      <c r="F336" s="644"/>
      <c r="G336" s="645"/>
      <c r="H336" s="643"/>
      <c r="I336" s="644"/>
      <c r="J336" s="645"/>
      <c r="K336" s="643"/>
      <c r="L336" s="644"/>
      <c r="M336" s="645"/>
      <c r="N336" s="643"/>
      <c r="O336" s="644"/>
      <c r="P336" s="645"/>
      <c r="Q336" s="643"/>
      <c r="R336" s="644"/>
      <c r="S336" s="645"/>
      <c r="T336" s="643"/>
      <c r="U336" s="644"/>
      <c r="V336" s="645"/>
      <c r="W336" s="643"/>
      <c r="X336" s="644"/>
      <c r="Y336" s="645"/>
      <c r="Z336" s="643"/>
      <c r="AA336" s="644"/>
      <c r="AB336" s="645"/>
      <c r="AC336" s="643"/>
      <c r="AD336" s="644"/>
      <c r="AE336" s="645"/>
      <c r="AF336" s="643"/>
      <c r="AG336" s="644"/>
      <c r="AH336" s="645"/>
      <c r="AI336" s="643"/>
      <c r="AJ336" s="644"/>
      <c r="AK336" s="645"/>
      <c r="AL336" s="643"/>
      <c r="AM336" s="644"/>
      <c r="AN336" s="645"/>
      <c r="AO336" s="989"/>
      <c r="AP336" s="41"/>
      <c r="AQ336" s="41"/>
      <c r="AR336" s="41"/>
      <c r="AS336" s="41"/>
      <c r="AT336" s="41"/>
      <c r="AU336" s="41"/>
      <c r="AV336" s="41"/>
      <c r="AW336" s="41"/>
      <c r="AX336" s="41"/>
      <c r="AY336" s="41"/>
      <c r="AZ336" s="41"/>
      <c r="BA336" s="41"/>
      <c r="BB336" s="41"/>
      <c r="BC336" s="41"/>
      <c r="BD336" s="41"/>
      <c r="BE336" s="41"/>
      <c r="BF336" s="41"/>
      <c r="BG336" s="41"/>
      <c r="BH336" s="41"/>
      <c r="BI336" s="41"/>
    </row>
    <row r="337" spans="1:61" ht="15.75" customHeight="1">
      <c r="A337" s="39" t="str">
        <f t="shared" si="4"/>
        <v>PiècesInformatique</v>
      </c>
      <c r="B337" s="54" t="s">
        <v>128</v>
      </c>
      <c r="C337" s="618"/>
      <c r="D337" s="625"/>
      <c r="E337" s="639"/>
      <c r="F337" s="618"/>
      <c r="G337" s="625"/>
      <c r="H337" s="639"/>
      <c r="I337" s="618"/>
      <c r="J337" s="625"/>
      <c r="K337" s="639"/>
      <c r="L337" s="618"/>
      <c r="M337" s="625"/>
      <c r="N337" s="639"/>
      <c r="O337" s="618"/>
      <c r="P337" s="625"/>
      <c r="Q337" s="639"/>
      <c r="R337" s="618"/>
      <c r="S337" s="625"/>
      <c r="T337" s="639"/>
      <c r="U337" s="618"/>
      <c r="V337" s="625"/>
      <c r="W337" s="639"/>
      <c r="X337" s="618"/>
      <c r="Y337" s="625"/>
      <c r="Z337" s="639"/>
      <c r="AA337" s="618"/>
      <c r="AB337" s="625"/>
      <c r="AC337" s="639"/>
      <c r="AD337" s="618"/>
      <c r="AE337" s="625"/>
      <c r="AF337" s="639"/>
      <c r="AG337" s="618"/>
      <c r="AH337" s="625"/>
      <c r="AI337" s="639"/>
      <c r="AJ337" s="618"/>
      <c r="AK337" s="625"/>
      <c r="AL337" s="639"/>
      <c r="AM337" s="618"/>
      <c r="AN337" s="625"/>
      <c r="AO337" s="988"/>
      <c r="AP337" s="41"/>
      <c r="AQ337" s="41"/>
      <c r="AR337" s="41"/>
      <c r="AS337" s="41"/>
      <c r="AT337" s="41"/>
      <c r="AU337" s="41"/>
      <c r="AV337" s="41"/>
      <c r="AW337" s="41"/>
      <c r="AX337" s="41"/>
      <c r="AY337" s="41"/>
      <c r="AZ337" s="41"/>
      <c r="BA337" s="41"/>
      <c r="BB337" s="41"/>
      <c r="BC337" s="41"/>
      <c r="BD337" s="41"/>
      <c r="BE337" s="41"/>
      <c r="BF337" s="41"/>
      <c r="BG337" s="41"/>
      <c r="BH337" s="41"/>
      <c r="BI337" s="41"/>
    </row>
    <row r="338" spans="1:61" ht="15.75" customHeight="1">
      <c r="A338" s="39" t="str">
        <f t="shared" si="4"/>
        <v>PiècesFrais de déplacement</v>
      </c>
      <c r="B338" s="54" t="s">
        <v>129</v>
      </c>
      <c r="C338" s="618"/>
      <c r="D338" s="625"/>
      <c r="E338" s="639"/>
      <c r="F338" s="618"/>
      <c r="G338" s="625"/>
      <c r="H338" s="639"/>
      <c r="I338" s="618"/>
      <c r="J338" s="625"/>
      <c r="K338" s="639"/>
      <c r="L338" s="618"/>
      <c r="M338" s="625"/>
      <c r="N338" s="639"/>
      <c r="O338" s="618"/>
      <c r="P338" s="625"/>
      <c r="Q338" s="639"/>
      <c r="R338" s="618"/>
      <c r="S338" s="625"/>
      <c r="T338" s="639"/>
      <c r="U338" s="618"/>
      <c r="V338" s="625"/>
      <c r="W338" s="639"/>
      <c r="X338" s="618"/>
      <c r="Y338" s="625"/>
      <c r="Z338" s="639"/>
      <c r="AA338" s="618"/>
      <c r="AB338" s="625"/>
      <c r="AC338" s="639"/>
      <c r="AD338" s="618"/>
      <c r="AE338" s="625"/>
      <c r="AF338" s="639"/>
      <c r="AG338" s="618"/>
      <c r="AH338" s="625"/>
      <c r="AI338" s="639"/>
      <c r="AJ338" s="618"/>
      <c r="AK338" s="625"/>
      <c r="AL338" s="639"/>
      <c r="AM338" s="618"/>
      <c r="AN338" s="625"/>
      <c r="AO338" s="988"/>
      <c r="AP338" s="41"/>
      <c r="AQ338" s="41"/>
      <c r="AR338" s="41"/>
      <c r="AS338" s="41"/>
      <c r="AT338" s="41"/>
      <c r="AU338" s="41"/>
      <c r="AV338" s="41"/>
      <c r="AW338" s="41"/>
      <c r="AX338" s="41"/>
      <c r="AY338" s="41"/>
      <c r="AZ338" s="41"/>
      <c r="BA338" s="41"/>
      <c r="BB338" s="41"/>
      <c r="BC338" s="41"/>
      <c r="BD338" s="41"/>
      <c r="BE338" s="41"/>
      <c r="BF338" s="41"/>
      <c r="BG338" s="41"/>
      <c r="BH338" s="41"/>
      <c r="BI338" s="41"/>
    </row>
    <row r="339" spans="1:61" ht="15.75" customHeight="1">
      <c r="A339" s="39" t="str">
        <f t="shared" si="4"/>
        <v>PiècesServices extérieurs</v>
      </c>
      <c r="B339" s="54" t="s">
        <v>130</v>
      </c>
      <c r="C339" s="644"/>
      <c r="D339" s="645"/>
      <c r="E339" s="643"/>
      <c r="F339" s="644"/>
      <c r="G339" s="645"/>
      <c r="H339" s="643"/>
      <c r="I339" s="644"/>
      <c r="J339" s="645"/>
      <c r="K339" s="643"/>
      <c r="L339" s="644"/>
      <c r="M339" s="645"/>
      <c r="N339" s="643"/>
      <c r="O339" s="644"/>
      <c r="P339" s="645"/>
      <c r="Q339" s="643"/>
      <c r="R339" s="644"/>
      <c r="S339" s="645"/>
      <c r="T339" s="643"/>
      <c r="U339" s="644"/>
      <c r="V339" s="645"/>
      <c r="W339" s="643"/>
      <c r="X339" s="644"/>
      <c r="Y339" s="645"/>
      <c r="Z339" s="643"/>
      <c r="AA339" s="644"/>
      <c r="AB339" s="645"/>
      <c r="AC339" s="643"/>
      <c r="AD339" s="644"/>
      <c r="AE339" s="645"/>
      <c r="AF339" s="643"/>
      <c r="AG339" s="644"/>
      <c r="AH339" s="645"/>
      <c r="AI339" s="643"/>
      <c r="AJ339" s="644"/>
      <c r="AK339" s="645"/>
      <c r="AL339" s="643"/>
      <c r="AM339" s="644"/>
      <c r="AN339" s="645"/>
      <c r="AO339" s="989"/>
      <c r="AP339" s="41"/>
      <c r="AQ339" s="41"/>
      <c r="AR339" s="41"/>
      <c r="AS339" s="41"/>
      <c r="AT339" s="41"/>
      <c r="AU339" s="41"/>
      <c r="AV339" s="41"/>
      <c r="AW339" s="41"/>
      <c r="AX339" s="41"/>
      <c r="AY339" s="41"/>
      <c r="AZ339" s="41"/>
      <c r="BA339" s="41"/>
      <c r="BB339" s="41"/>
      <c r="BC339" s="41"/>
      <c r="BD339" s="41"/>
      <c r="BE339" s="41"/>
      <c r="BF339" s="41"/>
      <c r="BG339" s="41"/>
      <c r="BH339" s="41"/>
      <c r="BI339" s="41"/>
    </row>
    <row r="340" spans="1:61" ht="15.75" customHeight="1">
      <c r="A340" s="39" t="str">
        <f t="shared" si="4"/>
        <v>PiècesFournitures d'atelier</v>
      </c>
      <c r="B340" s="54" t="s">
        <v>483</v>
      </c>
      <c r="C340" s="618"/>
      <c r="D340" s="625"/>
      <c r="E340" s="639"/>
      <c r="F340" s="618"/>
      <c r="G340" s="625"/>
      <c r="H340" s="639"/>
      <c r="I340" s="618"/>
      <c r="J340" s="625"/>
      <c r="K340" s="639"/>
      <c r="L340" s="618"/>
      <c r="M340" s="625"/>
      <c r="N340" s="639"/>
      <c r="O340" s="618"/>
      <c r="P340" s="625"/>
      <c r="Q340" s="639"/>
      <c r="R340" s="618"/>
      <c r="S340" s="625"/>
      <c r="T340" s="639"/>
      <c r="U340" s="618"/>
      <c r="V340" s="625"/>
      <c r="W340" s="639"/>
      <c r="X340" s="618"/>
      <c r="Y340" s="625"/>
      <c r="Z340" s="639"/>
      <c r="AA340" s="618"/>
      <c r="AB340" s="625"/>
      <c r="AC340" s="639"/>
      <c r="AD340" s="618"/>
      <c r="AE340" s="625"/>
      <c r="AF340" s="639"/>
      <c r="AG340" s="618"/>
      <c r="AH340" s="625"/>
      <c r="AI340" s="639"/>
      <c r="AJ340" s="618"/>
      <c r="AK340" s="625"/>
      <c r="AL340" s="639"/>
      <c r="AM340" s="618"/>
      <c r="AN340" s="625"/>
      <c r="AO340" s="988"/>
      <c r="AP340" s="41"/>
      <c r="AQ340" s="41"/>
      <c r="AR340" s="41"/>
      <c r="AS340" s="41"/>
      <c r="AT340" s="41"/>
      <c r="AU340" s="41"/>
      <c r="AV340" s="41"/>
      <c r="AW340" s="41"/>
      <c r="AX340" s="41"/>
      <c r="AY340" s="41"/>
      <c r="AZ340" s="41"/>
      <c r="BA340" s="41"/>
      <c r="BB340" s="41"/>
      <c r="BC340" s="41"/>
      <c r="BD340" s="41"/>
      <c r="BE340" s="41"/>
      <c r="BF340" s="41"/>
      <c r="BG340" s="41"/>
      <c r="BH340" s="41"/>
      <c r="BI340" s="41"/>
    </row>
    <row r="341" spans="1:61" ht="15.75" customHeight="1">
      <c r="A341" s="39" t="str">
        <f t="shared" si="4"/>
        <v>PiècesFournitures autres</v>
      </c>
      <c r="B341" s="63" t="s">
        <v>131</v>
      </c>
      <c r="C341" s="618"/>
      <c r="D341" s="625"/>
      <c r="E341" s="639"/>
      <c r="F341" s="618"/>
      <c r="G341" s="625"/>
      <c r="H341" s="639"/>
      <c r="I341" s="618"/>
      <c r="J341" s="625"/>
      <c r="K341" s="639"/>
      <c r="L341" s="618"/>
      <c r="M341" s="625"/>
      <c r="N341" s="639"/>
      <c r="O341" s="618"/>
      <c r="P341" s="625"/>
      <c r="Q341" s="639"/>
      <c r="R341" s="618"/>
      <c r="S341" s="625"/>
      <c r="T341" s="639"/>
      <c r="U341" s="618"/>
      <c r="V341" s="625"/>
      <c r="W341" s="639"/>
      <c r="X341" s="618"/>
      <c r="Y341" s="625"/>
      <c r="Z341" s="639"/>
      <c r="AA341" s="618"/>
      <c r="AB341" s="625"/>
      <c r="AC341" s="639"/>
      <c r="AD341" s="618"/>
      <c r="AE341" s="625"/>
      <c r="AF341" s="639"/>
      <c r="AG341" s="618"/>
      <c r="AH341" s="625"/>
      <c r="AI341" s="639"/>
      <c r="AJ341" s="618"/>
      <c r="AK341" s="625"/>
      <c r="AL341" s="639"/>
      <c r="AM341" s="618"/>
      <c r="AN341" s="625"/>
      <c r="AO341" s="988"/>
      <c r="AP341" s="41"/>
      <c r="AQ341" s="41"/>
      <c r="AR341" s="41"/>
      <c r="AS341" s="41"/>
      <c r="AT341" s="41"/>
      <c r="AU341" s="41"/>
      <c r="AV341" s="41"/>
      <c r="AW341" s="41"/>
      <c r="AX341" s="41"/>
      <c r="AY341" s="41"/>
      <c r="AZ341" s="41"/>
      <c r="BA341" s="41"/>
      <c r="BB341" s="41"/>
      <c r="BC341" s="41"/>
      <c r="BD341" s="41"/>
      <c r="BE341" s="41"/>
      <c r="BF341" s="41"/>
      <c r="BG341" s="41"/>
      <c r="BH341" s="41"/>
      <c r="BI341" s="41"/>
    </row>
    <row r="342" spans="1:61" ht="15.75" customHeight="1">
      <c r="A342" s="39" t="str">
        <f t="shared" si="4"/>
        <v>PiècesUniformes</v>
      </c>
      <c r="B342" s="54" t="s">
        <v>132</v>
      </c>
      <c r="C342" s="618"/>
      <c r="D342" s="625"/>
      <c r="E342" s="639"/>
      <c r="F342" s="618"/>
      <c r="G342" s="625"/>
      <c r="H342" s="639"/>
      <c r="I342" s="618"/>
      <c r="J342" s="625"/>
      <c r="K342" s="639"/>
      <c r="L342" s="618"/>
      <c r="M342" s="625"/>
      <c r="N342" s="639"/>
      <c r="O342" s="618"/>
      <c r="P342" s="625"/>
      <c r="Q342" s="639"/>
      <c r="R342" s="618"/>
      <c r="S342" s="625"/>
      <c r="T342" s="639"/>
      <c r="U342" s="618"/>
      <c r="V342" s="625"/>
      <c r="W342" s="639"/>
      <c r="X342" s="618"/>
      <c r="Y342" s="625"/>
      <c r="Z342" s="639"/>
      <c r="AA342" s="618"/>
      <c r="AB342" s="625"/>
      <c r="AC342" s="639"/>
      <c r="AD342" s="618"/>
      <c r="AE342" s="625"/>
      <c r="AF342" s="639"/>
      <c r="AG342" s="618"/>
      <c r="AH342" s="625"/>
      <c r="AI342" s="639"/>
      <c r="AJ342" s="618"/>
      <c r="AK342" s="625"/>
      <c r="AL342" s="639"/>
      <c r="AM342" s="618"/>
      <c r="AN342" s="625"/>
      <c r="AO342" s="988"/>
      <c r="AP342" s="41"/>
      <c r="AQ342" s="41"/>
      <c r="AR342" s="41"/>
      <c r="AS342" s="41"/>
      <c r="AT342" s="41"/>
      <c r="AU342" s="41"/>
      <c r="AV342" s="41"/>
      <c r="AW342" s="41"/>
      <c r="AX342" s="41"/>
      <c r="AY342" s="41"/>
      <c r="AZ342" s="41"/>
      <c r="BA342" s="41"/>
      <c r="BB342" s="41"/>
      <c r="BC342" s="41"/>
      <c r="BD342" s="41"/>
      <c r="BE342" s="41"/>
      <c r="BF342" s="41"/>
      <c r="BG342" s="41"/>
      <c r="BH342" s="41"/>
      <c r="BI342" s="41"/>
    </row>
    <row r="343" spans="1:61" ht="15.75" customHeight="1">
      <c r="A343" s="39" t="str">
        <f t="shared" si="4"/>
        <v>PiècesPapeterie</v>
      </c>
      <c r="B343" s="54" t="s">
        <v>133</v>
      </c>
      <c r="C343" s="618"/>
      <c r="D343" s="625"/>
      <c r="E343" s="639"/>
      <c r="F343" s="618"/>
      <c r="G343" s="625"/>
      <c r="H343" s="639"/>
      <c r="I343" s="618"/>
      <c r="J343" s="625"/>
      <c r="K343" s="639"/>
      <c r="L343" s="618"/>
      <c r="M343" s="625"/>
      <c r="N343" s="639"/>
      <c r="O343" s="618"/>
      <c r="P343" s="625"/>
      <c r="Q343" s="639"/>
      <c r="R343" s="618"/>
      <c r="S343" s="625"/>
      <c r="T343" s="639"/>
      <c r="U343" s="618"/>
      <c r="V343" s="625"/>
      <c r="W343" s="639"/>
      <c r="X343" s="618"/>
      <c r="Y343" s="625"/>
      <c r="Z343" s="639"/>
      <c r="AA343" s="618"/>
      <c r="AB343" s="625"/>
      <c r="AC343" s="639"/>
      <c r="AD343" s="618"/>
      <c r="AE343" s="625"/>
      <c r="AF343" s="639"/>
      <c r="AG343" s="618"/>
      <c r="AH343" s="625"/>
      <c r="AI343" s="639"/>
      <c r="AJ343" s="618"/>
      <c r="AK343" s="625"/>
      <c r="AL343" s="639"/>
      <c r="AM343" s="618"/>
      <c r="AN343" s="625"/>
      <c r="AO343" s="988"/>
      <c r="AP343" s="41"/>
      <c r="AQ343" s="41"/>
      <c r="AR343" s="41"/>
      <c r="AS343" s="41"/>
      <c r="AT343" s="41"/>
      <c r="AU343" s="41"/>
      <c r="AV343" s="41"/>
      <c r="AW343" s="41"/>
      <c r="AX343" s="41"/>
      <c r="AY343" s="41"/>
      <c r="AZ343" s="41"/>
      <c r="BA343" s="41"/>
      <c r="BB343" s="41"/>
      <c r="BC343" s="41"/>
      <c r="BD343" s="41"/>
      <c r="BE343" s="41"/>
      <c r="BF343" s="41"/>
      <c r="BG343" s="41"/>
      <c r="BH343" s="41"/>
      <c r="BI343" s="41"/>
    </row>
    <row r="344" spans="1:61" ht="15.75" customHeight="1">
      <c r="A344" s="39" t="str">
        <f t="shared" si="4"/>
        <v>PiècesTéléphone</v>
      </c>
      <c r="B344" s="54" t="s">
        <v>134</v>
      </c>
      <c r="C344" s="618"/>
      <c r="D344" s="625"/>
      <c r="E344" s="639"/>
      <c r="F344" s="618"/>
      <c r="G344" s="625"/>
      <c r="H344" s="639"/>
      <c r="I344" s="618"/>
      <c r="J344" s="625"/>
      <c r="K344" s="639"/>
      <c r="L344" s="618"/>
      <c r="M344" s="625"/>
      <c r="N344" s="639"/>
      <c r="O344" s="618"/>
      <c r="P344" s="625"/>
      <c r="Q344" s="639"/>
      <c r="R344" s="618"/>
      <c r="S344" s="625"/>
      <c r="T344" s="639"/>
      <c r="U344" s="618"/>
      <c r="V344" s="625"/>
      <c r="W344" s="639"/>
      <c r="X344" s="618"/>
      <c r="Y344" s="625"/>
      <c r="Z344" s="639"/>
      <c r="AA344" s="618"/>
      <c r="AB344" s="625"/>
      <c r="AC344" s="639"/>
      <c r="AD344" s="618"/>
      <c r="AE344" s="625"/>
      <c r="AF344" s="639"/>
      <c r="AG344" s="618"/>
      <c r="AH344" s="625"/>
      <c r="AI344" s="639"/>
      <c r="AJ344" s="618"/>
      <c r="AK344" s="625"/>
      <c r="AL344" s="639"/>
      <c r="AM344" s="618"/>
      <c r="AN344" s="625"/>
      <c r="AO344" s="988"/>
      <c r="AP344" s="41"/>
      <c r="AQ344" s="41"/>
      <c r="AR344" s="41"/>
      <c r="AS344" s="41"/>
      <c r="AT344" s="41"/>
      <c r="AU344" s="41"/>
      <c r="AV344" s="41"/>
      <c r="AW344" s="41"/>
      <c r="AX344" s="41"/>
      <c r="AY344" s="41"/>
      <c r="AZ344" s="41"/>
      <c r="BA344" s="41"/>
      <c r="BB344" s="41"/>
      <c r="BC344" s="41"/>
      <c r="BD344" s="41"/>
      <c r="BE344" s="41"/>
      <c r="BF344" s="41"/>
      <c r="BG344" s="41"/>
      <c r="BH344" s="41"/>
      <c r="BI344" s="41"/>
    </row>
    <row r="345" spans="1:61" ht="15.75" customHeight="1">
      <c r="A345" s="39" t="str">
        <f t="shared" si="4"/>
        <v>PiècesFrais postaux</v>
      </c>
      <c r="B345" s="54" t="s">
        <v>135</v>
      </c>
      <c r="C345" s="618"/>
      <c r="D345" s="625"/>
      <c r="E345" s="639"/>
      <c r="F345" s="618"/>
      <c r="G345" s="625"/>
      <c r="H345" s="639"/>
      <c r="I345" s="618"/>
      <c r="J345" s="625"/>
      <c r="K345" s="639"/>
      <c r="L345" s="618"/>
      <c r="M345" s="625"/>
      <c r="N345" s="639"/>
      <c r="O345" s="618"/>
      <c r="P345" s="625"/>
      <c r="Q345" s="639"/>
      <c r="R345" s="618"/>
      <c r="S345" s="625"/>
      <c r="T345" s="639"/>
      <c r="U345" s="618"/>
      <c r="V345" s="625"/>
      <c r="W345" s="639"/>
      <c r="X345" s="618"/>
      <c r="Y345" s="625"/>
      <c r="Z345" s="639"/>
      <c r="AA345" s="618"/>
      <c r="AB345" s="625"/>
      <c r="AC345" s="639"/>
      <c r="AD345" s="618"/>
      <c r="AE345" s="625"/>
      <c r="AF345" s="639"/>
      <c r="AG345" s="618"/>
      <c r="AH345" s="625"/>
      <c r="AI345" s="639"/>
      <c r="AJ345" s="618"/>
      <c r="AK345" s="625"/>
      <c r="AL345" s="639"/>
      <c r="AM345" s="618"/>
      <c r="AN345" s="625"/>
      <c r="AO345" s="988"/>
      <c r="AP345" s="41"/>
      <c r="AQ345" s="41"/>
      <c r="AR345" s="41"/>
      <c r="AS345" s="41"/>
      <c r="AT345" s="41"/>
      <c r="AU345" s="41"/>
      <c r="AV345" s="41"/>
      <c r="AW345" s="41"/>
      <c r="AX345" s="41"/>
      <c r="AY345" s="41"/>
      <c r="AZ345" s="41"/>
      <c r="BA345" s="41"/>
      <c r="BB345" s="41"/>
      <c r="BC345" s="41"/>
      <c r="BD345" s="41"/>
      <c r="BE345" s="41"/>
      <c r="BF345" s="41"/>
      <c r="BG345" s="41"/>
      <c r="BH345" s="41"/>
      <c r="BI345" s="41"/>
    </row>
    <row r="346" spans="1:61" ht="15.75" customHeight="1">
      <c r="A346" s="39" t="str">
        <f t="shared" si="4"/>
        <v>PiècesDivers</v>
      </c>
      <c r="B346" s="54" t="s">
        <v>136</v>
      </c>
      <c r="C346" s="618"/>
      <c r="D346" s="625"/>
      <c r="E346" s="639"/>
      <c r="F346" s="618"/>
      <c r="G346" s="625"/>
      <c r="H346" s="639"/>
      <c r="I346" s="618"/>
      <c r="J346" s="625"/>
      <c r="K346" s="639"/>
      <c r="L346" s="618"/>
      <c r="M346" s="625"/>
      <c r="N346" s="639"/>
      <c r="O346" s="618"/>
      <c r="P346" s="625"/>
      <c r="Q346" s="639"/>
      <c r="R346" s="618"/>
      <c r="S346" s="625"/>
      <c r="T346" s="639"/>
      <c r="U346" s="618"/>
      <c r="V346" s="625"/>
      <c r="W346" s="639"/>
      <c r="X346" s="618"/>
      <c r="Y346" s="625"/>
      <c r="Z346" s="639"/>
      <c r="AA346" s="618"/>
      <c r="AB346" s="625"/>
      <c r="AC346" s="639"/>
      <c r="AD346" s="618"/>
      <c r="AE346" s="625"/>
      <c r="AF346" s="639"/>
      <c r="AG346" s="618"/>
      <c r="AH346" s="625"/>
      <c r="AI346" s="639"/>
      <c r="AJ346" s="618"/>
      <c r="AK346" s="625"/>
      <c r="AL346" s="639"/>
      <c r="AM346" s="618"/>
      <c r="AN346" s="625"/>
      <c r="AO346" s="988"/>
      <c r="AP346" s="41"/>
      <c r="AQ346" s="41"/>
      <c r="AR346" s="41"/>
      <c r="AS346" s="41"/>
      <c r="AT346" s="41"/>
      <c r="AU346" s="41"/>
      <c r="AV346" s="41"/>
      <c r="AW346" s="41"/>
      <c r="AX346" s="41"/>
      <c r="AY346" s="41"/>
      <c r="AZ346" s="41"/>
      <c r="BA346" s="41"/>
      <c r="BB346" s="41"/>
      <c r="BC346" s="41"/>
      <c r="BD346" s="41"/>
      <c r="BE346" s="41"/>
      <c r="BF346" s="41"/>
      <c r="BG346" s="41"/>
      <c r="BH346" s="41"/>
      <c r="BI346" s="41"/>
    </row>
    <row r="347" spans="1:61" ht="15.75" customHeight="1">
      <c r="A347" s="39" t="str">
        <f t="shared" si="4"/>
        <v>PiècesFormation</v>
      </c>
      <c r="B347" s="54" t="s">
        <v>137</v>
      </c>
      <c r="C347" s="618"/>
      <c r="D347" s="625"/>
      <c r="E347" s="639"/>
      <c r="F347" s="618"/>
      <c r="G347" s="625"/>
      <c r="H347" s="639"/>
      <c r="I347" s="618"/>
      <c r="J347" s="625"/>
      <c r="K347" s="639"/>
      <c r="L347" s="618"/>
      <c r="M347" s="625"/>
      <c r="N347" s="639"/>
      <c r="O347" s="618"/>
      <c r="P347" s="625"/>
      <c r="Q347" s="639"/>
      <c r="R347" s="618"/>
      <c r="S347" s="625"/>
      <c r="T347" s="639"/>
      <c r="U347" s="618"/>
      <c r="V347" s="625"/>
      <c r="W347" s="639"/>
      <c r="X347" s="618"/>
      <c r="Y347" s="625"/>
      <c r="Z347" s="639"/>
      <c r="AA347" s="618"/>
      <c r="AB347" s="625"/>
      <c r="AC347" s="639"/>
      <c r="AD347" s="618"/>
      <c r="AE347" s="625"/>
      <c r="AF347" s="639"/>
      <c r="AG347" s="618"/>
      <c r="AH347" s="625"/>
      <c r="AI347" s="639"/>
      <c r="AJ347" s="618"/>
      <c r="AK347" s="625"/>
      <c r="AL347" s="639"/>
      <c r="AM347" s="618"/>
      <c r="AN347" s="625"/>
      <c r="AO347" s="988"/>
      <c r="AP347" s="38"/>
      <c r="AQ347" s="38"/>
      <c r="AR347" s="38"/>
      <c r="AS347" s="38"/>
      <c r="AT347" s="38"/>
      <c r="AU347" s="38"/>
      <c r="AV347" s="38"/>
      <c r="AW347" s="38"/>
      <c r="AX347" s="38"/>
      <c r="AY347" s="38"/>
      <c r="AZ347" s="38"/>
      <c r="BA347" s="38"/>
      <c r="BB347" s="38"/>
      <c r="BC347" s="38"/>
      <c r="BD347" s="38"/>
      <c r="BE347" s="38"/>
      <c r="BF347" s="38"/>
      <c r="BG347" s="38"/>
      <c r="BH347" s="38"/>
      <c r="BI347" s="38"/>
    </row>
    <row r="348" spans="1:61" ht="15.75" customHeight="1">
      <c r="A348" s="39" t="str">
        <f t="shared" si="4"/>
        <v>PiècesFrais bancaires</v>
      </c>
      <c r="B348" s="54" t="s">
        <v>138</v>
      </c>
      <c r="C348" s="618"/>
      <c r="D348" s="625"/>
      <c r="E348" s="639"/>
      <c r="F348" s="618"/>
      <c r="G348" s="625"/>
      <c r="H348" s="639"/>
      <c r="I348" s="618"/>
      <c r="J348" s="625"/>
      <c r="K348" s="639"/>
      <c r="L348" s="618"/>
      <c r="M348" s="625"/>
      <c r="N348" s="639"/>
      <c r="O348" s="618"/>
      <c r="P348" s="625"/>
      <c r="Q348" s="639"/>
      <c r="R348" s="618"/>
      <c r="S348" s="625"/>
      <c r="T348" s="639"/>
      <c r="U348" s="618"/>
      <c r="V348" s="625"/>
      <c r="W348" s="639"/>
      <c r="X348" s="618"/>
      <c r="Y348" s="625"/>
      <c r="Z348" s="639"/>
      <c r="AA348" s="618"/>
      <c r="AB348" s="625"/>
      <c r="AC348" s="639"/>
      <c r="AD348" s="618"/>
      <c r="AE348" s="625"/>
      <c r="AF348" s="639"/>
      <c r="AG348" s="618"/>
      <c r="AH348" s="625"/>
      <c r="AI348" s="639"/>
      <c r="AJ348" s="618"/>
      <c r="AK348" s="625"/>
      <c r="AL348" s="639"/>
      <c r="AM348" s="618"/>
      <c r="AN348" s="625"/>
      <c r="AO348" s="988"/>
      <c r="AP348" s="38"/>
      <c r="AQ348" s="38"/>
      <c r="AR348" s="38"/>
      <c r="AS348" s="38"/>
      <c r="AT348" s="38"/>
      <c r="AU348" s="38"/>
      <c r="AV348" s="38"/>
      <c r="AW348" s="38"/>
      <c r="AX348" s="38"/>
      <c r="AY348" s="38"/>
      <c r="AZ348" s="38"/>
      <c r="BA348" s="38"/>
      <c r="BB348" s="38"/>
      <c r="BC348" s="38"/>
      <c r="BD348" s="38"/>
      <c r="BE348" s="38"/>
      <c r="BF348" s="38"/>
      <c r="BG348" s="38"/>
      <c r="BH348" s="38"/>
      <c r="BI348" s="38"/>
    </row>
    <row r="349" spans="1:61" ht="15.75" customHeight="1">
      <c r="A349" s="39" t="str">
        <f t="shared" si="4"/>
        <v>Pièces[...]</v>
      </c>
      <c r="B349" s="54" t="s">
        <v>55</v>
      </c>
      <c r="C349" s="618"/>
      <c r="D349" s="625"/>
      <c r="E349" s="626"/>
      <c r="F349" s="618"/>
      <c r="G349" s="625"/>
      <c r="H349" s="626"/>
      <c r="I349" s="618"/>
      <c r="J349" s="625"/>
      <c r="K349" s="626"/>
      <c r="L349" s="618"/>
      <c r="M349" s="625"/>
      <c r="N349" s="626"/>
      <c r="O349" s="618"/>
      <c r="P349" s="625"/>
      <c r="Q349" s="626"/>
      <c r="R349" s="618"/>
      <c r="S349" s="625"/>
      <c r="T349" s="626"/>
      <c r="U349" s="618"/>
      <c r="V349" s="625"/>
      <c r="W349" s="626"/>
      <c r="X349" s="618"/>
      <c r="Y349" s="625"/>
      <c r="Z349" s="626"/>
      <c r="AA349" s="618"/>
      <c r="AB349" s="625"/>
      <c r="AC349" s="626"/>
      <c r="AD349" s="618"/>
      <c r="AE349" s="625"/>
      <c r="AF349" s="626"/>
      <c r="AG349" s="618"/>
      <c r="AH349" s="625"/>
      <c r="AI349" s="626"/>
      <c r="AJ349" s="618"/>
      <c r="AK349" s="625"/>
      <c r="AL349" s="626"/>
      <c r="AM349" s="618"/>
      <c r="AN349" s="625"/>
      <c r="AO349" s="626"/>
      <c r="AP349" s="38"/>
      <c r="AQ349" s="38"/>
      <c r="AR349" s="38"/>
      <c r="AS349" s="38"/>
      <c r="AT349" s="38"/>
      <c r="AU349" s="38"/>
      <c r="AV349" s="38"/>
      <c r="AW349" s="38"/>
      <c r="AX349" s="38"/>
      <c r="AY349" s="38"/>
      <c r="AZ349" s="38"/>
      <c r="BA349" s="38"/>
      <c r="BB349" s="38"/>
      <c r="BC349" s="38"/>
      <c r="BD349" s="38"/>
      <c r="BE349" s="38"/>
      <c r="BF349" s="38"/>
      <c r="BG349" s="38"/>
      <c r="BH349" s="38"/>
      <c r="BI349" s="38"/>
    </row>
    <row r="350" spans="1:61" ht="15.75" customHeight="1">
      <c r="A350" s="39" t="str">
        <f t="shared" si="4"/>
        <v>Pièces[...]</v>
      </c>
      <c r="B350" s="54" t="s">
        <v>55</v>
      </c>
      <c r="C350" s="618"/>
      <c r="D350" s="625"/>
      <c r="E350" s="626"/>
      <c r="F350" s="618"/>
      <c r="G350" s="625"/>
      <c r="H350" s="626"/>
      <c r="I350" s="618"/>
      <c r="J350" s="625"/>
      <c r="K350" s="626"/>
      <c r="L350" s="618"/>
      <c r="M350" s="625"/>
      <c r="N350" s="626"/>
      <c r="O350" s="618"/>
      <c r="P350" s="625"/>
      <c r="Q350" s="626"/>
      <c r="R350" s="618"/>
      <c r="S350" s="625"/>
      <c r="T350" s="626"/>
      <c r="U350" s="618"/>
      <c r="V350" s="625"/>
      <c r="W350" s="626"/>
      <c r="X350" s="618"/>
      <c r="Y350" s="625"/>
      <c r="Z350" s="626"/>
      <c r="AA350" s="618"/>
      <c r="AB350" s="625"/>
      <c r="AC350" s="626"/>
      <c r="AD350" s="618"/>
      <c r="AE350" s="625"/>
      <c r="AF350" s="626"/>
      <c r="AG350" s="618"/>
      <c r="AH350" s="625"/>
      <c r="AI350" s="626"/>
      <c r="AJ350" s="618"/>
      <c r="AK350" s="625"/>
      <c r="AL350" s="626"/>
      <c r="AM350" s="618"/>
      <c r="AN350" s="625"/>
      <c r="AO350" s="626"/>
      <c r="AP350" s="41"/>
      <c r="AQ350" s="41"/>
      <c r="AR350" s="41"/>
      <c r="AS350" s="41"/>
      <c r="AT350" s="41"/>
      <c r="AU350" s="41"/>
      <c r="AV350" s="41"/>
      <c r="AW350" s="41"/>
      <c r="AX350" s="41"/>
      <c r="AY350" s="41"/>
      <c r="AZ350" s="41"/>
      <c r="BA350" s="41"/>
      <c r="BB350" s="41"/>
      <c r="BC350" s="41"/>
      <c r="BD350" s="41"/>
      <c r="BE350" s="41"/>
      <c r="BF350" s="41"/>
      <c r="BG350" s="41"/>
      <c r="BH350" s="41"/>
      <c r="BI350" s="41"/>
    </row>
    <row r="351" spans="1:61" ht="15.75" customHeight="1">
      <c r="A351" s="39" t="str">
        <f t="shared" si="4"/>
        <v>Pièces[...]</v>
      </c>
      <c r="B351" s="54" t="s">
        <v>55</v>
      </c>
      <c r="C351" s="618"/>
      <c r="D351" s="625"/>
      <c r="E351" s="626"/>
      <c r="F351" s="618"/>
      <c r="G351" s="625"/>
      <c r="H351" s="626"/>
      <c r="I351" s="618"/>
      <c r="J351" s="625"/>
      <c r="K351" s="626"/>
      <c r="L351" s="618"/>
      <c r="M351" s="625"/>
      <c r="N351" s="626"/>
      <c r="O351" s="618"/>
      <c r="P351" s="625"/>
      <c r="Q351" s="626"/>
      <c r="R351" s="618"/>
      <c r="S351" s="625"/>
      <c r="T351" s="626"/>
      <c r="U351" s="618"/>
      <c r="V351" s="625"/>
      <c r="W351" s="626"/>
      <c r="X351" s="618"/>
      <c r="Y351" s="625"/>
      <c r="Z351" s="626"/>
      <c r="AA351" s="618"/>
      <c r="AB351" s="625"/>
      <c r="AC351" s="626"/>
      <c r="AD351" s="618"/>
      <c r="AE351" s="625"/>
      <c r="AF351" s="626"/>
      <c r="AG351" s="618"/>
      <c r="AH351" s="625"/>
      <c r="AI351" s="626"/>
      <c r="AJ351" s="618"/>
      <c r="AK351" s="625"/>
      <c r="AL351" s="626"/>
      <c r="AM351" s="618"/>
      <c r="AN351" s="625"/>
      <c r="AO351" s="626"/>
      <c r="AP351" s="41"/>
      <c r="AQ351" s="41"/>
      <c r="AR351" s="41"/>
      <c r="AS351" s="41"/>
      <c r="AT351" s="41"/>
      <c r="AU351" s="41"/>
      <c r="AV351" s="41"/>
      <c r="AW351" s="41"/>
      <c r="AX351" s="41"/>
      <c r="AY351" s="41"/>
      <c r="AZ351" s="41"/>
      <c r="BA351" s="41"/>
      <c r="BB351" s="41"/>
      <c r="BC351" s="41"/>
      <c r="BD351" s="41"/>
      <c r="BE351" s="41"/>
      <c r="BF351" s="41"/>
      <c r="BG351" s="41"/>
      <c r="BH351" s="41"/>
      <c r="BI351" s="41"/>
    </row>
    <row r="352" spans="1:61" ht="15.75" customHeight="1">
      <c r="A352" s="39" t="str">
        <f t="shared" si="4"/>
        <v>PiècesTOTAL SEMI-FIXES</v>
      </c>
      <c r="B352" s="53" t="s">
        <v>139</v>
      </c>
      <c r="C352" s="903"/>
      <c r="D352" s="904"/>
      <c r="E352" s="905"/>
      <c r="F352" s="903"/>
      <c r="G352" s="904"/>
      <c r="H352" s="905"/>
      <c r="I352" s="903"/>
      <c r="J352" s="904"/>
      <c r="K352" s="905"/>
      <c r="L352" s="903"/>
      <c r="M352" s="904"/>
      <c r="N352" s="905"/>
      <c r="O352" s="903"/>
      <c r="P352" s="904"/>
      <c r="Q352" s="905"/>
      <c r="R352" s="903"/>
      <c r="S352" s="904"/>
      <c r="T352" s="905"/>
      <c r="U352" s="903"/>
      <c r="V352" s="904"/>
      <c r="W352" s="990"/>
      <c r="X352" s="903"/>
      <c r="Y352" s="904"/>
      <c r="Z352" s="990"/>
      <c r="AA352" s="903"/>
      <c r="AB352" s="904"/>
      <c r="AC352" s="990"/>
      <c r="AD352" s="903"/>
      <c r="AE352" s="904"/>
      <c r="AF352" s="990"/>
      <c r="AG352" s="903"/>
      <c r="AH352" s="904"/>
      <c r="AI352" s="905"/>
      <c r="AJ352" s="903"/>
      <c r="AK352" s="904"/>
      <c r="AL352" s="905"/>
      <c r="AM352" s="903"/>
      <c r="AN352" s="904"/>
      <c r="AO352" s="905"/>
      <c r="AP352" s="38"/>
      <c r="AQ352" s="38"/>
      <c r="AR352" s="38"/>
      <c r="AS352" s="38"/>
      <c r="AT352" s="38"/>
      <c r="AU352" s="38"/>
      <c r="AV352" s="38"/>
      <c r="AW352" s="38"/>
      <c r="AX352" s="38"/>
      <c r="AY352" s="38"/>
      <c r="AZ352" s="38"/>
      <c r="BA352" s="38"/>
      <c r="BB352" s="38"/>
      <c r="BC352" s="38"/>
      <c r="BD352" s="38"/>
      <c r="BE352" s="38"/>
      <c r="BF352" s="38"/>
      <c r="BG352" s="38"/>
      <c r="BH352" s="38"/>
      <c r="BI352" s="38"/>
    </row>
    <row r="353" spans="1:61" ht="15.75" customHeight="1">
      <c r="A353" s="39" t="str">
        <f t="shared" si="4"/>
        <v>Pièces</v>
      </c>
      <c r="B353" s="43"/>
      <c r="C353" s="644"/>
      <c r="D353" s="645"/>
      <c r="E353" s="642"/>
      <c r="F353" s="644"/>
      <c r="G353" s="645"/>
      <c r="H353" s="642"/>
      <c r="I353" s="644"/>
      <c r="J353" s="645"/>
      <c r="K353" s="642"/>
      <c r="L353" s="644"/>
      <c r="M353" s="645"/>
      <c r="N353" s="642"/>
      <c r="O353" s="644"/>
      <c r="P353" s="645"/>
      <c r="Q353" s="642"/>
      <c r="R353" s="644"/>
      <c r="S353" s="645"/>
      <c r="T353" s="642"/>
      <c r="U353" s="644"/>
      <c r="V353" s="645"/>
      <c r="W353" s="642"/>
      <c r="X353" s="644"/>
      <c r="Y353" s="645"/>
      <c r="Z353" s="642"/>
      <c r="AA353" s="644"/>
      <c r="AB353" s="645"/>
      <c r="AC353" s="642"/>
      <c r="AD353" s="644"/>
      <c r="AE353" s="645"/>
      <c r="AF353" s="642"/>
      <c r="AG353" s="644"/>
      <c r="AH353" s="645"/>
      <c r="AI353" s="642"/>
      <c r="AJ353" s="644"/>
      <c r="AK353" s="645"/>
      <c r="AL353" s="642"/>
      <c r="AM353" s="644"/>
      <c r="AN353" s="645"/>
      <c r="AO353" s="642"/>
      <c r="AP353" s="38"/>
      <c r="AQ353" s="38"/>
      <c r="AR353" s="38"/>
      <c r="AS353" s="38"/>
      <c r="AT353" s="38"/>
      <c r="AU353" s="38"/>
      <c r="AV353" s="38"/>
      <c r="AW353" s="38"/>
      <c r="AX353" s="38"/>
      <c r="AY353" s="38"/>
      <c r="AZ353" s="38"/>
      <c r="BA353" s="38"/>
      <c r="BB353" s="38"/>
      <c r="BC353" s="38"/>
      <c r="BD353" s="38"/>
      <c r="BE353" s="38"/>
      <c r="BF353" s="38"/>
      <c r="BG353" s="38"/>
      <c r="BH353" s="38"/>
      <c r="BI353" s="38"/>
    </row>
    <row r="354" spans="1:61" ht="15.75" customHeight="1">
      <c r="A354" s="39" t="str">
        <f t="shared" si="4"/>
        <v>PiècesTOTAL DES DÉPENSES</v>
      </c>
      <c r="B354" s="53" t="s">
        <v>140</v>
      </c>
      <c r="C354" s="903"/>
      <c r="D354" s="925"/>
      <c r="E354" s="913"/>
      <c r="F354" s="903"/>
      <c r="G354" s="925"/>
      <c r="H354" s="913"/>
      <c r="I354" s="903"/>
      <c r="J354" s="925"/>
      <c r="K354" s="913"/>
      <c r="L354" s="903"/>
      <c r="M354" s="925"/>
      <c r="N354" s="913"/>
      <c r="O354" s="903"/>
      <c r="P354" s="925"/>
      <c r="Q354" s="913"/>
      <c r="R354" s="903"/>
      <c r="S354" s="925"/>
      <c r="T354" s="913"/>
      <c r="U354" s="903"/>
      <c r="V354" s="925"/>
      <c r="W354" s="993"/>
      <c r="X354" s="903"/>
      <c r="Y354" s="925"/>
      <c r="Z354" s="993"/>
      <c r="AA354" s="903"/>
      <c r="AB354" s="925"/>
      <c r="AC354" s="993"/>
      <c r="AD354" s="903"/>
      <c r="AE354" s="925"/>
      <c r="AF354" s="993"/>
      <c r="AG354" s="903"/>
      <c r="AH354" s="925"/>
      <c r="AI354" s="913"/>
      <c r="AJ354" s="903"/>
      <c r="AK354" s="925"/>
      <c r="AL354" s="913"/>
      <c r="AM354" s="903"/>
      <c r="AN354" s="925"/>
      <c r="AO354" s="913"/>
      <c r="AP354" s="38"/>
      <c r="AQ354" s="38"/>
      <c r="AR354" s="38"/>
      <c r="AS354" s="38"/>
      <c r="AT354" s="38"/>
      <c r="AU354" s="38"/>
      <c r="AV354" s="38"/>
      <c r="AW354" s="38"/>
      <c r="AX354" s="38"/>
      <c r="AY354" s="38"/>
      <c r="AZ354" s="38"/>
      <c r="BA354" s="38"/>
      <c r="BB354" s="38"/>
      <c r="BC354" s="38"/>
      <c r="BD354" s="38"/>
      <c r="BE354" s="38"/>
      <c r="BF354" s="38"/>
      <c r="BG354" s="38"/>
      <c r="BH354" s="38"/>
      <c r="BI354" s="38"/>
    </row>
    <row r="355" spans="1:61" ht="15.75" customHeight="1">
      <c r="A355" s="39" t="str">
        <f t="shared" si="4"/>
        <v>Pièces</v>
      </c>
      <c r="B355" s="44"/>
      <c r="C355" s="618"/>
      <c r="D355" s="625"/>
      <c r="E355" s="626"/>
      <c r="F355" s="618"/>
      <c r="G355" s="625"/>
      <c r="H355" s="626"/>
      <c r="I355" s="618"/>
      <c r="J355" s="625"/>
      <c r="K355" s="626"/>
      <c r="L355" s="618"/>
      <c r="M355" s="625"/>
      <c r="N355" s="626"/>
      <c r="O355" s="618"/>
      <c r="P355" s="625"/>
      <c r="Q355" s="626"/>
      <c r="R355" s="618"/>
      <c r="S355" s="625"/>
      <c r="T355" s="626"/>
      <c r="U355" s="618"/>
      <c r="V355" s="625"/>
      <c r="W355" s="626"/>
      <c r="X355" s="618"/>
      <c r="Y355" s="625"/>
      <c r="Z355" s="626"/>
      <c r="AA355" s="618"/>
      <c r="AB355" s="625"/>
      <c r="AC355" s="626"/>
      <c r="AD355" s="618"/>
      <c r="AE355" s="625"/>
      <c r="AF355" s="626"/>
      <c r="AG355" s="618"/>
      <c r="AH355" s="625"/>
      <c r="AI355" s="626"/>
      <c r="AJ355" s="618"/>
      <c r="AK355" s="625"/>
      <c r="AL355" s="626"/>
      <c r="AM355" s="618"/>
      <c r="AN355" s="625"/>
      <c r="AO355" s="626"/>
      <c r="AP355" s="38"/>
      <c r="AQ355" s="38"/>
      <c r="AR355" s="38"/>
      <c r="AS355" s="38"/>
      <c r="AT355" s="38"/>
      <c r="AU355" s="38"/>
      <c r="AV355" s="38"/>
      <c r="AW355" s="38"/>
      <c r="AX355" s="38"/>
      <c r="AY355" s="38"/>
      <c r="AZ355" s="38"/>
      <c r="BA355" s="38"/>
      <c r="BB355" s="38"/>
      <c r="BC355" s="38"/>
      <c r="BD355" s="38"/>
      <c r="BE355" s="38"/>
      <c r="BF355" s="38"/>
      <c r="BG355" s="38"/>
      <c r="BH355" s="38"/>
      <c r="BI355" s="38"/>
    </row>
    <row r="356" spans="1:61" ht="15.75" customHeight="1" thickBot="1">
      <c r="A356" s="39" t="str">
        <f t="shared" si="4"/>
        <v>PiècesPROFIT DÉPARTEMENTAL</v>
      </c>
      <c r="B356" s="57" t="s">
        <v>147</v>
      </c>
      <c r="C356" s="916"/>
      <c r="D356" s="927"/>
      <c r="E356" s="919"/>
      <c r="F356" s="916"/>
      <c r="G356" s="927"/>
      <c r="H356" s="919"/>
      <c r="I356" s="916"/>
      <c r="J356" s="927"/>
      <c r="K356" s="919"/>
      <c r="L356" s="916"/>
      <c r="M356" s="927"/>
      <c r="N356" s="919"/>
      <c r="O356" s="916"/>
      <c r="P356" s="927"/>
      <c r="Q356" s="919"/>
      <c r="R356" s="916"/>
      <c r="S356" s="927"/>
      <c r="T356" s="919"/>
      <c r="U356" s="916"/>
      <c r="V356" s="927"/>
      <c r="W356" s="996"/>
      <c r="X356" s="916"/>
      <c r="Y356" s="927"/>
      <c r="Z356" s="996"/>
      <c r="AA356" s="916"/>
      <c r="AB356" s="927"/>
      <c r="AC356" s="996"/>
      <c r="AD356" s="916"/>
      <c r="AE356" s="927"/>
      <c r="AF356" s="996"/>
      <c r="AG356" s="916"/>
      <c r="AH356" s="927"/>
      <c r="AI356" s="919"/>
      <c r="AJ356" s="916"/>
      <c r="AK356" s="927"/>
      <c r="AL356" s="919"/>
      <c r="AM356" s="916"/>
      <c r="AN356" s="927"/>
      <c r="AO356" s="919"/>
      <c r="AP356" s="38"/>
      <c r="AQ356" s="38"/>
      <c r="AR356" s="38"/>
      <c r="AS356" s="38"/>
      <c r="AT356" s="38"/>
      <c r="AU356" s="38"/>
      <c r="AV356" s="38"/>
      <c r="AW356" s="38"/>
      <c r="AX356" s="38"/>
      <c r="AY356" s="38"/>
      <c r="AZ356" s="38"/>
      <c r="BA356" s="38"/>
      <c r="BB356" s="38"/>
      <c r="BC356" s="38"/>
      <c r="BD356" s="38"/>
      <c r="BE356" s="38"/>
      <c r="BF356" s="38"/>
      <c r="BG356" s="38"/>
      <c r="BH356" s="38"/>
      <c r="BI356" s="38"/>
    </row>
    <row r="357" spans="1:61" ht="15.75" customHeight="1">
      <c r="A357" s="39"/>
      <c r="B357" s="51"/>
      <c r="C357" s="666"/>
      <c r="D357" s="666"/>
      <c r="E357" s="702">
        <v>833551.51999999769</v>
      </c>
      <c r="F357" s="666"/>
      <c r="G357" s="666"/>
      <c r="H357" s="702"/>
      <c r="I357" s="666"/>
      <c r="J357" s="666"/>
      <c r="K357" s="702"/>
      <c r="L357" s="666"/>
      <c r="M357" s="666"/>
      <c r="N357" s="702"/>
      <c r="O357" s="666"/>
      <c r="P357" s="666"/>
      <c r="Q357" s="702"/>
      <c r="R357" s="666"/>
      <c r="S357" s="666"/>
      <c r="T357" s="702"/>
      <c r="U357" s="666"/>
      <c r="V357" s="666"/>
      <c r="W357" s="702"/>
      <c r="X357" s="666"/>
      <c r="Y357" s="666"/>
      <c r="Z357" s="702"/>
      <c r="AA357" s="666"/>
      <c r="AB357" s="666"/>
      <c r="AC357" s="702"/>
      <c r="AD357" s="666"/>
      <c r="AE357" s="666"/>
      <c r="AF357" s="702"/>
      <c r="AG357" s="666"/>
      <c r="AH357" s="666"/>
      <c r="AI357" s="702"/>
      <c r="AJ357" s="666"/>
      <c r="AK357" s="666"/>
      <c r="AL357" s="702"/>
      <c r="AM357" s="666"/>
      <c r="AN357" s="666"/>
      <c r="AO357" s="702"/>
      <c r="AP357" s="38"/>
      <c r="AQ357" s="38"/>
      <c r="AR357" s="38"/>
      <c r="AS357" s="38"/>
      <c r="AT357" s="38"/>
      <c r="AU357" s="38"/>
      <c r="AV357" s="38"/>
      <c r="AW357" s="38"/>
      <c r="AX357" s="38"/>
      <c r="AY357" s="38"/>
      <c r="AZ357" s="38"/>
      <c r="BA357" s="38"/>
      <c r="BB357" s="38"/>
      <c r="BC357" s="38"/>
      <c r="BD357" s="38"/>
      <c r="BE357" s="38"/>
      <c r="BF357" s="38"/>
      <c r="BG357" s="38"/>
      <c r="BH357" s="38"/>
      <c r="BI357" s="38"/>
    </row>
    <row r="358" spans="1:61" ht="15.75" customHeight="1">
      <c r="A358" s="39"/>
      <c r="B358" s="51"/>
      <c r="C358" s="666"/>
      <c r="D358" s="666"/>
      <c r="E358" s="702"/>
      <c r="F358" s="666"/>
      <c r="G358" s="666"/>
      <c r="H358" s="702"/>
      <c r="I358" s="666"/>
      <c r="J358" s="666"/>
      <c r="K358" s="702"/>
      <c r="L358" s="666"/>
      <c r="M358" s="666"/>
      <c r="N358" s="702"/>
      <c r="O358" s="666"/>
      <c r="P358" s="666"/>
      <c r="Q358" s="702"/>
      <c r="R358" s="666"/>
      <c r="S358" s="666"/>
      <c r="T358" s="702"/>
      <c r="U358" s="666"/>
      <c r="V358" s="666"/>
      <c r="W358" s="702"/>
      <c r="X358" s="666"/>
      <c r="Y358" s="666"/>
      <c r="Z358" s="702"/>
      <c r="AA358" s="666"/>
      <c r="AB358" s="666"/>
      <c r="AC358" s="702"/>
      <c r="AD358" s="666"/>
      <c r="AE358" s="666"/>
      <c r="AF358" s="702"/>
      <c r="AG358" s="666"/>
      <c r="AH358" s="666"/>
      <c r="AI358" s="702"/>
      <c r="AJ358" s="666"/>
      <c r="AK358" s="666"/>
      <c r="AL358" s="702"/>
      <c r="AM358" s="666"/>
      <c r="AN358" s="666"/>
      <c r="AO358" s="702"/>
      <c r="AP358" s="38"/>
      <c r="AQ358" s="38"/>
      <c r="AR358" s="38"/>
      <c r="AS358" s="38"/>
      <c r="AT358" s="38"/>
      <c r="AU358" s="38"/>
      <c r="AV358" s="38"/>
      <c r="AW358" s="38"/>
      <c r="AX358" s="38"/>
      <c r="AY358" s="38"/>
      <c r="AZ358" s="38"/>
      <c r="BA358" s="38"/>
      <c r="BB358" s="38"/>
      <c r="BC358" s="38"/>
      <c r="BD358" s="38"/>
      <c r="BE358" s="38"/>
      <c r="BF358" s="38"/>
      <c r="BG358" s="38"/>
      <c r="BH358" s="38"/>
      <c r="BI358" s="38"/>
    </row>
    <row r="359" spans="1:61" ht="15.75" customHeight="1">
      <c r="A359" s="39"/>
      <c r="B359" s="61" t="s">
        <v>1110</v>
      </c>
      <c r="C359" s="658" t="s">
        <v>192</v>
      </c>
      <c r="D359" s="658"/>
      <c r="E359" s="658"/>
      <c r="F359" s="658"/>
      <c r="G359" s="658"/>
      <c r="H359" s="658"/>
      <c r="I359" s="658"/>
      <c r="J359" s="658"/>
      <c r="K359" s="658"/>
      <c r="L359" s="658"/>
      <c r="M359" s="658"/>
      <c r="N359" s="658"/>
      <c r="O359" s="658"/>
      <c r="P359" s="658"/>
      <c r="Q359" s="658"/>
      <c r="R359" s="658"/>
      <c r="S359" s="658"/>
      <c r="T359" s="658"/>
      <c r="U359" s="658"/>
      <c r="V359" s="658"/>
      <c r="W359" s="658"/>
      <c r="X359" s="658"/>
      <c r="Y359" s="658"/>
      <c r="Z359" s="658"/>
      <c r="AA359" s="658"/>
      <c r="AB359" s="658"/>
      <c r="AC359" s="658"/>
      <c r="AD359" s="658"/>
      <c r="AE359" s="658"/>
      <c r="AF359" s="658"/>
      <c r="AG359" s="658"/>
      <c r="AH359" s="658"/>
      <c r="AI359" s="658"/>
      <c r="AJ359" s="658"/>
      <c r="AK359" s="658"/>
      <c r="AL359" s="658"/>
      <c r="AM359" s="658"/>
      <c r="AN359" s="658"/>
      <c r="AO359" s="658"/>
      <c r="AP359" s="38"/>
      <c r="AQ359" s="38"/>
      <c r="AR359" s="38"/>
      <c r="AS359" s="38"/>
      <c r="AT359" s="38"/>
      <c r="AU359" s="38"/>
      <c r="AV359" s="38"/>
      <c r="AW359" s="38"/>
      <c r="AX359" s="38"/>
      <c r="AY359" s="38"/>
      <c r="AZ359" s="38"/>
      <c r="BA359" s="38"/>
      <c r="BB359" s="38"/>
      <c r="BC359" s="38"/>
      <c r="BD359" s="38"/>
      <c r="BE359" s="38"/>
      <c r="BF359" s="38"/>
      <c r="BG359" s="38"/>
      <c r="BH359" s="38"/>
      <c r="BI359" s="38"/>
    </row>
    <row r="360" spans="1:61" ht="15.75" customHeight="1" thickBot="1">
      <c r="A360" s="39"/>
      <c r="B360" s="62"/>
      <c r="C360" s="657"/>
      <c r="D360" s="657"/>
      <c r="E360" s="657"/>
      <c r="F360" s="657"/>
      <c r="G360" s="657"/>
      <c r="H360" s="657"/>
      <c r="I360" s="657"/>
      <c r="J360" s="657"/>
      <c r="K360" s="657"/>
      <c r="L360" s="657"/>
      <c r="M360" s="657"/>
      <c r="N360" s="657"/>
      <c r="O360" s="657"/>
      <c r="P360" s="657"/>
      <c r="Q360" s="657"/>
      <c r="R360" s="657"/>
      <c r="S360" s="657"/>
      <c r="T360" s="657"/>
      <c r="U360" s="657"/>
      <c r="V360" s="657"/>
      <c r="W360" s="657"/>
      <c r="X360" s="657"/>
      <c r="Y360" s="657"/>
      <c r="Z360" s="657"/>
      <c r="AA360" s="657"/>
      <c r="AB360" s="657"/>
      <c r="AC360" s="657"/>
      <c r="AD360" s="657"/>
      <c r="AE360" s="657"/>
      <c r="AF360" s="657"/>
      <c r="AG360" s="657"/>
      <c r="AH360" s="657"/>
      <c r="AI360" s="657"/>
      <c r="AJ360" s="657"/>
      <c r="AK360" s="657"/>
      <c r="AL360" s="657"/>
      <c r="AM360" s="657"/>
      <c r="AN360" s="657"/>
      <c r="AO360" s="657"/>
      <c r="AP360" s="38"/>
      <c r="AQ360" s="38"/>
      <c r="AR360" s="38"/>
      <c r="AS360" s="38"/>
      <c r="AT360" s="38"/>
      <c r="AU360" s="38"/>
      <c r="AV360" s="38"/>
      <c r="AW360" s="38"/>
      <c r="AX360" s="38"/>
      <c r="AY360" s="38"/>
      <c r="AZ360" s="38"/>
      <c r="BA360" s="38"/>
      <c r="BB360" s="38"/>
      <c r="BC360" s="38"/>
      <c r="BD360" s="38"/>
      <c r="BE360" s="38"/>
      <c r="BF360" s="38"/>
      <c r="BG360" s="38"/>
      <c r="BH360" s="38"/>
      <c r="BI360" s="38"/>
    </row>
    <row r="361" spans="1:61" ht="15.75" customHeight="1" thickTop="1">
      <c r="A361" s="39"/>
      <c r="B361" s="40" t="s">
        <v>2</v>
      </c>
      <c r="C361" s="603">
        <v>2025</v>
      </c>
      <c r="D361" s="604"/>
      <c r="E361" s="605"/>
      <c r="F361" s="603" t="s">
        <v>6</v>
      </c>
      <c r="G361" s="604"/>
      <c r="H361" s="605"/>
      <c r="I361" s="603" t="s">
        <v>8</v>
      </c>
      <c r="J361" s="604"/>
      <c r="K361" s="605"/>
      <c r="L361" s="603" t="s">
        <v>9</v>
      </c>
      <c r="M361" s="604"/>
      <c r="N361" s="605"/>
      <c r="O361" s="603" t="s">
        <v>10</v>
      </c>
      <c r="P361" s="604"/>
      <c r="Q361" s="605"/>
      <c r="R361" s="603" t="s">
        <v>11</v>
      </c>
      <c r="S361" s="604"/>
      <c r="T361" s="605"/>
      <c r="U361" s="603" t="s">
        <v>12</v>
      </c>
      <c r="V361" s="604"/>
      <c r="W361" s="605"/>
      <c r="X361" s="603" t="s">
        <v>14</v>
      </c>
      <c r="Y361" s="604"/>
      <c r="Z361" s="605"/>
      <c r="AA361" s="603" t="s">
        <v>15</v>
      </c>
      <c r="AB361" s="604"/>
      <c r="AC361" s="605"/>
      <c r="AD361" s="603" t="s">
        <v>17</v>
      </c>
      <c r="AE361" s="604"/>
      <c r="AF361" s="605"/>
      <c r="AG361" s="603" t="s">
        <v>18</v>
      </c>
      <c r="AH361" s="604"/>
      <c r="AI361" s="605"/>
      <c r="AJ361" s="603" t="s">
        <v>19</v>
      </c>
      <c r="AK361" s="604"/>
      <c r="AL361" s="605"/>
      <c r="AM361" s="603" t="s">
        <v>5</v>
      </c>
      <c r="AN361" s="604"/>
      <c r="AO361" s="605"/>
      <c r="AP361" s="38"/>
      <c r="AQ361" s="38"/>
      <c r="AR361" s="38"/>
      <c r="AS361" s="38"/>
      <c r="AT361" s="38"/>
      <c r="AU361" s="38"/>
      <c r="AV361" s="38"/>
      <c r="AW361" s="38"/>
      <c r="AX361" s="38"/>
      <c r="AY361" s="38"/>
      <c r="AZ361" s="38"/>
      <c r="BA361" s="38"/>
      <c r="BB361" s="38"/>
      <c r="BC361" s="38"/>
      <c r="BD361" s="38"/>
      <c r="BE361" s="38"/>
      <c r="BF361" s="38"/>
      <c r="BG361" s="38"/>
      <c r="BH361" s="38"/>
      <c r="BI361" s="38"/>
    </row>
    <row r="362" spans="1:61" ht="15.75" customHeight="1" thickBot="1">
      <c r="A362" s="39"/>
      <c r="B362" s="44"/>
      <c r="C362" s="659" t="s">
        <v>159</v>
      </c>
      <c r="D362" s="636" t="s">
        <v>177</v>
      </c>
      <c r="E362" s="660" t="s">
        <v>91</v>
      </c>
      <c r="F362" s="659" t="s">
        <v>159</v>
      </c>
      <c r="G362" s="636" t="s">
        <v>177</v>
      </c>
      <c r="H362" s="660" t="s">
        <v>91</v>
      </c>
      <c r="I362" s="659" t="s">
        <v>159</v>
      </c>
      <c r="J362" s="636" t="s">
        <v>177</v>
      </c>
      <c r="K362" s="660" t="s">
        <v>91</v>
      </c>
      <c r="L362" s="659" t="s">
        <v>159</v>
      </c>
      <c r="M362" s="636" t="s">
        <v>177</v>
      </c>
      <c r="N362" s="660" t="s">
        <v>91</v>
      </c>
      <c r="O362" s="659" t="s">
        <v>159</v>
      </c>
      <c r="P362" s="636" t="s">
        <v>177</v>
      </c>
      <c r="Q362" s="660" t="s">
        <v>91</v>
      </c>
      <c r="R362" s="659" t="s">
        <v>159</v>
      </c>
      <c r="S362" s="636" t="s">
        <v>177</v>
      </c>
      <c r="T362" s="660" t="s">
        <v>91</v>
      </c>
      <c r="U362" s="659" t="s">
        <v>159</v>
      </c>
      <c r="V362" s="636" t="s">
        <v>177</v>
      </c>
      <c r="W362" s="660" t="s">
        <v>91</v>
      </c>
      <c r="X362" s="659" t="s">
        <v>159</v>
      </c>
      <c r="Y362" s="636" t="s">
        <v>177</v>
      </c>
      <c r="Z362" s="660" t="s">
        <v>91</v>
      </c>
      <c r="AA362" s="659" t="s">
        <v>159</v>
      </c>
      <c r="AB362" s="636" t="s">
        <v>177</v>
      </c>
      <c r="AC362" s="660" t="s">
        <v>91</v>
      </c>
      <c r="AD362" s="659" t="s">
        <v>159</v>
      </c>
      <c r="AE362" s="636" t="s">
        <v>177</v>
      </c>
      <c r="AF362" s="660" t="s">
        <v>91</v>
      </c>
      <c r="AG362" s="659" t="s">
        <v>159</v>
      </c>
      <c r="AH362" s="636" t="s">
        <v>177</v>
      </c>
      <c r="AI362" s="660" t="s">
        <v>91</v>
      </c>
      <c r="AJ362" s="659" t="s">
        <v>159</v>
      </c>
      <c r="AK362" s="636" t="s">
        <v>177</v>
      </c>
      <c r="AL362" s="660" t="s">
        <v>91</v>
      </c>
      <c r="AM362" s="659" t="s">
        <v>159</v>
      </c>
      <c r="AN362" s="636" t="s">
        <v>177</v>
      </c>
      <c r="AO362" s="660" t="s">
        <v>91</v>
      </c>
      <c r="AP362" s="38"/>
      <c r="AQ362" s="38"/>
      <c r="AR362" s="38"/>
      <c r="AS362" s="38"/>
      <c r="AT362" s="38"/>
      <c r="AU362" s="38"/>
      <c r="AV362" s="38"/>
      <c r="AW362" s="38"/>
      <c r="AX362" s="38"/>
      <c r="AY362" s="38"/>
      <c r="AZ362" s="38"/>
      <c r="BA362" s="38"/>
      <c r="BB362" s="38"/>
      <c r="BC362" s="38"/>
      <c r="BD362" s="38"/>
      <c r="BE362" s="38"/>
      <c r="BF362" s="38"/>
      <c r="BG362" s="38"/>
      <c r="BH362" s="38"/>
      <c r="BI362" s="38"/>
    </row>
    <row r="363" spans="1:61" ht="15.75" customHeight="1" thickTop="1">
      <c r="A363" s="39" t="str">
        <f t="shared" ref="A363:A402" si="5">+$C$359&amp;B363</f>
        <v>BoutiqueBoutique</v>
      </c>
      <c r="B363" s="49" t="s">
        <v>192</v>
      </c>
      <c r="C363" s="627">
        <v>0</v>
      </c>
      <c r="D363" s="699">
        <v>0</v>
      </c>
      <c r="E363" s="629">
        <v>0</v>
      </c>
      <c r="F363" s="627">
        <v>0</v>
      </c>
      <c r="G363" s="699">
        <v>0</v>
      </c>
      <c r="H363" s="629">
        <v>0</v>
      </c>
      <c r="I363" s="627">
        <v>0</v>
      </c>
      <c r="J363" s="699">
        <v>0</v>
      </c>
      <c r="K363" s="629">
        <v>0</v>
      </c>
      <c r="L363" s="627">
        <v>0</v>
      </c>
      <c r="M363" s="699">
        <v>0</v>
      </c>
      <c r="N363" s="629">
        <v>0</v>
      </c>
      <c r="O363" s="627">
        <v>0</v>
      </c>
      <c r="P363" s="699">
        <v>0</v>
      </c>
      <c r="Q363" s="629">
        <v>0</v>
      </c>
      <c r="R363" s="627">
        <v>0</v>
      </c>
      <c r="S363" s="699">
        <v>0</v>
      </c>
      <c r="T363" s="629">
        <v>0</v>
      </c>
      <c r="U363" s="627">
        <v>0</v>
      </c>
      <c r="V363" s="699">
        <v>0</v>
      </c>
      <c r="W363" s="986">
        <v>0</v>
      </c>
      <c r="X363" s="627">
        <v>0</v>
      </c>
      <c r="Y363" s="699">
        <v>0</v>
      </c>
      <c r="Z363" s="986">
        <v>0</v>
      </c>
      <c r="AA363" s="627">
        <v>0</v>
      </c>
      <c r="AB363" s="699">
        <v>0</v>
      </c>
      <c r="AC363" s="986">
        <v>0</v>
      </c>
      <c r="AD363" s="627">
        <v>0</v>
      </c>
      <c r="AE363" s="699">
        <v>0</v>
      </c>
      <c r="AF363" s="986">
        <v>0</v>
      </c>
      <c r="AG363" s="627">
        <v>0</v>
      </c>
      <c r="AH363" s="699">
        <v>0</v>
      </c>
      <c r="AI363" s="629">
        <v>0</v>
      </c>
      <c r="AJ363" s="627">
        <v>0</v>
      </c>
      <c r="AK363" s="699">
        <v>0</v>
      </c>
      <c r="AL363" s="629">
        <v>0</v>
      </c>
      <c r="AM363" s="627">
        <v>0</v>
      </c>
      <c r="AN363" s="699">
        <v>0</v>
      </c>
      <c r="AO363" s="629">
        <v>0</v>
      </c>
      <c r="AP363" s="38"/>
      <c r="AQ363" s="38"/>
      <c r="AR363" s="38"/>
      <c r="AS363" s="38"/>
      <c r="AT363" s="38"/>
      <c r="AU363" s="38"/>
      <c r="AV363" s="38"/>
      <c r="AW363" s="38"/>
      <c r="AX363" s="38"/>
      <c r="AY363" s="38"/>
      <c r="AZ363" s="38"/>
      <c r="BA363" s="38"/>
      <c r="BB363" s="38"/>
      <c r="BC363" s="38"/>
      <c r="BD363" s="38"/>
      <c r="BE363" s="38"/>
      <c r="BF363" s="38"/>
      <c r="BG363" s="38"/>
      <c r="BH363" s="38"/>
      <c r="BI363" s="38"/>
    </row>
    <row r="364" spans="1:61" ht="15.75" customHeight="1" thickBot="1">
      <c r="A364" s="39" t="str">
        <f t="shared" si="5"/>
        <v>Boutique</v>
      </c>
      <c r="B364" s="65"/>
      <c r="C364" s="951"/>
      <c r="D364" s="952"/>
      <c r="E364" s="953"/>
      <c r="F364" s="951"/>
      <c r="G364" s="952"/>
      <c r="H364" s="953"/>
      <c r="I364" s="951"/>
      <c r="J364" s="952"/>
      <c r="K364" s="953"/>
      <c r="L364" s="951"/>
      <c r="M364" s="952"/>
      <c r="N364" s="953"/>
      <c r="O364" s="951"/>
      <c r="P364" s="952"/>
      <c r="Q364" s="953"/>
      <c r="R364" s="951"/>
      <c r="S364" s="952"/>
      <c r="T364" s="953"/>
      <c r="U364" s="951"/>
      <c r="V364" s="952"/>
      <c r="W364" s="1008"/>
      <c r="X364" s="951"/>
      <c r="Y364" s="952"/>
      <c r="Z364" s="1008"/>
      <c r="AA364" s="951"/>
      <c r="AB364" s="952"/>
      <c r="AC364" s="1008"/>
      <c r="AD364" s="951"/>
      <c r="AE364" s="952"/>
      <c r="AF364" s="1008"/>
      <c r="AG364" s="951"/>
      <c r="AH364" s="952"/>
      <c r="AI364" s="953"/>
      <c r="AJ364" s="951"/>
      <c r="AK364" s="952"/>
      <c r="AL364" s="953"/>
      <c r="AM364" s="951"/>
      <c r="AN364" s="952"/>
      <c r="AO364" s="953"/>
      <c r="AP364" s="38"/>
      <c r="AQ364" s="38"/>
      <c r="AR364" s="38"/>
      <c r="AS364" s="38"/>
      <c r="AT364" s="38"/>
      <c r="AU364" s="38"/>
      <c r="AV364" s="38"/>
      <c r="AW364" s="38"/>
      <c r="AX364" s="38"/>
      <c r="AY364" s="38"/>
      <c r="AZ364" s="38"/>
      <c r="BA364" s="38"/>
      <c r="BB364" s="38"/>
      <c r="BC364" s="38"/>
      <c r="BD364" s="38"/>
      <c r="BE364" s="38"/>
      <c r="BF364" s="38"/>
      <c r="BG364" s="38"/>
      <c r="BH364" s="38"/>
      <c r="BI364" s="38"/>
    </row>
    <row r="365" spans="1:61" ht="15.75" customHeight="1" thickTop="1">
      <c r="A365" s="39" t="str">
        <f t="shared" si="5"/>
        <v>BoutiqueTotal Dépt. Boutique</v>
      </c>
      <c r="B365" s="47" t="s">
        <v>193</v>
      </c>
      <c r="C365" s="700">
        <v>0</v>
      </c>
      <c r="D365" s="701">
        <v>0</v>
      </c>
      <c r="E365" s="654">
        <v>0</v>
      </c>
      <c r="F365" s="700">
        <v>0</v>
      </c>
      <c r="G365" s="701">
        <v>0</v>
      </c>
      <c r="H365" s="654">
        <v>0</v>
      </c>
      <c r="I365" s="700">
        <v>0</v>
      </c>
      <c r="J365" s="701">
        <v>0</v>
      </c>
      <c r="K365" s="654">
        <v>0</v>
      </c>
      <c r="L365" s="700">
        <v>0</v>
      </c>
      <c r="M365" s="701">
        <v>0</v>
      </c>
      <c r="N365" s="654">
        <v>0</v>
      </c>
      <c r="O365" s="700">
        <v>0</v>
      </c>
      <c r="P365" s="701">
        <v>0</v>
      </c>
      <c r="Q365" s="654">
        <v>0</v>
      </c>
      <c r="R365" s="700">
        <v>0</v>
      </c>
      <c r="S365" s="701">
        <v>0</v>
      </c>
      <c r="T365" s="654">
        <v>0</v>
      </c>
      <c r="U365" s="700">
        <v>0</v>
      </c>
      <c r="V365" s="701">
        <v>0</v>
      </c>
      <c r="W365" s="995">
        <v>0</v>
      </c>
      <c r="X365" s="700">
        <v>0</v>
      </c>
      <c r="Y365" s="701">
        <v>0</v>
      </c>
      <c r="Z365" s="995">
        <v>0</v>
      </c>
      <c r="AA365" s="700">
        <v>0</v>
      </c>
      <c r="AB365" s="701">
        <v>0</v>
      </c>
      <c r="AC365" s="995">
        <v>0</v>
      </c>
      <c r="AD365" s="700">
        <v>0</v>
      </c>
      <c r="AE365" s="701">
        <v>0</v>
      </c>
      <c r="AF365" s="995">
        <v>0</v>
      </c>
      <c r="AG365" s="700">
        <v>0</v>
      </c>
      <c r="AH365" s="701">
        <v>0</v>
      </c>
      <c r="AI365" s="654">
        <v>0</v>
      </c>
      <c r="AJ365" s="700">
        <v>0</v>
      </c>
      <c r="AK365" s="701">
        <v>0</v>
      </c>
      <c r="AL365" s="654">
        <v>0</v>
      </c>
      <c r="AM365" s="700">
        <v>0</v>
      </c>
      <c r="AN365" s="701">
        <v>0</v>
      </c>
      <c r="AO365" s="654">
        <v>0</v>
      </c>
      <c r="AP365" s="38"/>
      <c r="AQ365" s="38"/>
      <c r="AR365" s="38"/>
      <c r="AS365" s="38"/>
      <c r="AT365" s="38"/>
      <c r="AU365" s="38"/>
      <c r="AV365" s="38"/>
      <c r="AW365" s="38"/>
      <c r="AX365" s="38"/>
      <c r="AY365" s="38"/>
      <c r="AZ365" s="38"/>
      <c r="BA365" s="38"/>
      <c r="BB365" s="38"/>
      <c r="BC365" s="38"/>
      <c r="BD365" s="38"/>
      <c r="BE365" s="38"/>
      <c r="BF365" s="38"/>
      <c r="BG365" s="38"/>
      <c r="BH365" s="38"/>
      <c r="BI365" s="38"/>
    </row>
    <row r="366" spans="1:61" ht="15.75" customHeight="1">
      <c r="A366" s="39" t="str">
        <f t="shared" si="5"/>
        <v>Boutique</v>
      </c>
      <c r="B366" s="52"/>
      <c r="C366" s="618"/>
      <c r="D366" s="625"/>
      <c r="E366" s="619"/>
      <c r="F366" s="618"/>
      <c r="G366" s="625"/>
      <c r="H366" s="619"/>
      <c r="I366" s="618"/>
      <c r="J366" s="625"/>
      <c r="K366" s="619"/>
      <c r="L366" s="618"/>
      <c r="M366" s="625"/>
      <c r="N366" s="619"/>
      <c r="O366" s="618"/>
      <c r="P366" s="625"/>
      <c r="Q366" s="619"/>
      <c r="R366" s="618"/>
      <c r="S366" s="625"/>
      <c r="T366" s="619"/>
      <c r="U366" s="618"/>
      <c r="V366" s="625"/>
      <c r="W366" s="619"/>
      <c r="X366" s="618"/>
      <c r="Y366" s="625"/>
      <c r="Z366" s="619"/>
      <c r="AA366" s="618"/>
      <c r="AB366" s="625"/>
      <c r="AC366" s="619"/>
      <c r="AD366" s="618"/>
      <c r="AE366" s="625"/>
      <c r="AF366" s="619"/>
      <c r="AG366" s="618"/>
      <c r="AH366" s="625"/>
      <c r="AI366" s="619"/>
      <c r="AJ366" s="618"/>
      <c r="AK366" s="625"/>
      <c r="AL366" s="619"/>
      <c r="AM366" s="618"/>
      <c r="AN366" s="625"/>
      <c r="AO366" s="619"/>
      <c r="AP366" s="38"/>
      <c r="AQ366" s="38"/>
      <c r="AR366" s="38"/>
      <c r="AS366" s="38"/>
      <c r="AT366" s="38"/>
      <c r="AU366" s="38"/>
      <c r="AV366" s="38"/>
      <c r="AW366" s="38"/>
      <c r="AX366" s="38"/>
      <c r="AY366" s="38"/>
      <c r="AZ366" s="38"/>
      <c r="BA366" s="38"/>
      <c r="BB366" s="38"/>
      <c r="BC366" s="38"/>
      <c r="BD366" s="38"/>
      <c r="BE366" s="38"/>
      <c r="BF366" s="38"/>
      <c r="BG366" s="38"/>
      <c r="BH366" s="38"/>
      <c r="BI366" s="38"/>
    </row>
    <row r="367" spans="1:61" ht="15.75" customHeight="1">
      <c r="A367" s="39" t="str">
        <f t="shared" si="5"/>
        <v>BoutiqueDEPENSES</v>
      </c>
      <c r="B367" s="52" t="s">
        <v>106</v>
      </c>
      <c r="C367" s="618"/>
      <c r="D367" s="625"/>
      <c r="E367" s="619"/>
      <c r="F367" s="618"/>
      <c r="G367" s="625"/>
      <c r="H367" s="619"/>
      <c r="I367" s="618"/>
      <c r="J367" s="625"/>
      <c r="K367" s="619"/>
      <c r="L367" s="618"/>
      <c r="M367" s="625"/>
      <c r="N367" s="619"/>
      <c r="O367" s="618"/>
      <c r="P367" s="625"/>
      <c r="Q367" s="619"/>
      <c r="R367" s="618"/>
      <c r="S367" s="625"/>
      <c r="T367" s="619"/>
      <c r="U367" s="618"/>
      <c r="V367" s="625"/>
      <c r="W367" s="619"/>
      <c r="X367" s="618"/>
      <c r="Y367" s="625"/>
      <c r="Z367" s="619"/>
      <c r="AA367" s="618"/>
      <c r="AB367" s="625"/>
      <c r="AC367" s="619"/>
      <c r="AD367" s="618"/>
      <c r="AE367" s="625"/>
      <c r="AF367" s="619"/>
      <c r="AG367" s="618"/>
      <c r="AH367" s="625"/>
      <c r="AI367" s="619"/>
      <c r="AJ367" s="618"/>
      <c r="AK367" s="625"/>
      <c r="AL367" s="619"/>
      <c r="AM367" s="618"/>
      <c r="AN367" s="625"/>
      <c r="AO367" s="619"/>
      <c r="AP367" s="38"/>
      <c r="AQ367" s="38"/>
      <c r="AR367" s="38"/>
      <c r="AS367" s="38"/>
      <c r="AT367" s="38"/>
      <c r="AU367" s="38"/>
      <c r="AV367" s="38"/>
      <c r="AW367" s="38"/>
      <c r="AX367" s="38"/>
      <c r="AY367" s="38"/>
      <c r="AZ367" s="38"/>
      <c r="BA367" s="38"/>
      <c r="BB367" s="38"/>
      <c r="BC367" s="38"/>
      <c r="BD367" s="38"/>
      <c r="BE367" s="38"/>
      <c r="BF367" s="38"/>
      <c r="BG367" s="38"/>
      <c r="BH367" s="38"/>
      <c r="BI367" s="38"/>
    </row>
    <row r="368" spans="1:61" ht="15.75" customHeight="1">
      <c r="A368" s="39" t="str">
        <f t="shared" si="5"/>
        <v>BoutiqueSalaires cadres</v>
      </c>
      <c r="B368" s="54" t="s">
        <v>116</v>
      </c>
      <c r="C368" s="618"/>
      <c r="D368" s="625"/>
      <c r="E368" s="639">
        <v>0</v>
      </c>
      <c r="F368" s="618"/>
      <c r="G368" s="625"/>
      <c r="H368" s="639">
        <v>0</v>
      </c>
      <c r="I368" s="618"/>
      <c r="J368" s="625"/>
      <c r="K368" s="639">
        <v>0</v>
      </c>
      <c r="L368" s="618"/>
      <c r="M368" s="625"/>
      <c r="N368" s="639">
        <v>0</v>
      </c>
      <c r="O368" s="618"/>
      <c r="P368" s="625"/>
      <c r="Q368" s="639">
        <v>0</v>
      </c>
      <c r="R368" s="618"/>
      <c r="S368" s="625"/>
      <c r="T368" s="639">
        <v>0</v>
      </c>
      <c r="U368" s="618"/>
      <c r="V368" s="625"/>
      <c r="W368" s="639">
        <v>0</v>
      </c>
      <c r="X368" s="618"/>
      <c r="Y368" s="625"/>
      <c r="Z368" s="639">
        <v>0</v>
      </c>
      <c r="AA368" s="618"/>
      <c r="AB368" s="625"/>
      <c r="AC368" s="639">
        <v>0</v>
      </c>
      <c r="AD368" s="618"/>
      <c r="AE368" s="625"/>
      <c r="AF368" s="639">
        <v>0</v>
      </c>
      <c r="AG368" s="618"/>
      <c r="AH368" s="625"/>
      <c r="AI368" s="639">
        <v>0</v>
      </c>
      <c r="AJ368" s="618"/>
      <c r="AK368" s="625"/>
      <c r="AL368" s="639">
        <v>0</v>
      </c>
      <c r="AM368" s="618"/>
      <c r="AN368" s="625"/>
      <c r="AO368" s="988">
        <v>0</v>
      </c>
      <c r="AP368" s="38"/>
      <c r="AQ368" s="38"/>
      <c r="AR368" s="38"/>
      <c r="AS368" s="38"/>
      <c r="AT368" s="38"/>
      <c r="AU368" s="38"/>
      <c r="AV368" s="38"/>
      <c r="AW368" s="38"/>
      <c r="AX368" s="38"/>
      <c r="AY368" s="38"/>
      <c r="AZ368" s="38"/>
      <c r="BA368" s="38"/>
      <c r="BB368" s="38"/>
      <c r="BC368" s="38"/>
      <c r="BD368" s="38"/>
      <c r="BE368" s="38"/>
      <c r="BF368" s="38"/>
      <c r="BG368" s="38"/>
      <c r="BH368" s="38"/>
      <c r="BI368" s="38"/>
    </row>
    <row r="369" spans="1:61" ht="15.75" customHeight="1">
      <c r="A369" s="39" t="str">
        <f t="shared" si="5"/>
        <v>BoutiqueSalaires commis</v>
      </c>
      <c r="B369" s="55" t="s">
        <v>117</v>
      </c>
      <c r="C369" s="618"/>
      <c r="D369" s="625"/>
      <c r="E369" s="639">
        <v>0</v>
      </c>
      <c r="F369" s="618"/>
      <c r="G369" s="625"/>
      <c r="H369" s="639">
        <v>0</v>
      </c>
      <c r="I369" s="618"/>
      <c r="J369" s="625"/>
      <c r="K369" s="639">
        <v>0</v>
      </c>
      <c r="L369" s="618"/>
      <c r="M369" s="625"/>
      <c r="N369" s="639">
        <v>0</v>
      </c>
      <c r="O369" s="618"/>
      <c r="P369" s="625"/>
      <c r="Q369" s="639">
        <v>0</v>
      </c>
      <c r="R369" s="618"/>
      <c r="S369" s="625"/>
      <c r="T369" s="639">
        <v>0</v>
      </c>
      <c r="U369" s="618"/>
      <c r="V369" s="625"/>
      <c r="W369" s="639">
        <v>0</v>
      </c>
      <c r="X369" s="618"/>
      <c r="Y369" s="625"/>
      <c r="Z369" s="639">
        <v>0</v>
      </c>
      <c r="AA369" s="618"/>
      <c r="AB369" s="625"/>
      <c r="AC369" s="639">
        <v>0</v>
      </c>
      <c r="AD369" s="618"/>
      <c r="AE369" s="625"/>
      <c r="AF369" s="639">
        <v>0</v>
      </c>
      <c r="AG369" s="618"/>
      <c r="AH369" s="625"/>
      <c r="AI369" s="639">
        <v>0</v>
      </c>
      <c r="AJ369" s="618"/>
      <c r="AK369" s="625"/>
      <c r="AL369" s="639">
        <v>0</v>
      </c>
      <c r="AM369" s="618"/>
      <c r="AN369" s="625"/>
      <c r="AO369" s="988">
        <v>0</v>
      </c>
      <c r="AP369" s="38"/>
      <c r="AQ369" s="38"/>
      <c r="AR369" s="38"/>
      <c r="AS369" s="38"/>
      <c r="AT369" s="38"/>
      <c r="AU369" s="38"/>
      <c r="AV369" s="38"/>
      <c r="AW369" s="38"/>
      <c r="AX369" s="38"/>
      <c r="AY369" s="38"/>
      <c r="AZ369" s="38"/>
      <c r="BA369" s="38"/>
      <c r="BB369" s="38"/>
      <c r="BC369" s="38"/>
      <c r="BD369" s="38"/>
      <c r="BE369" s="38"/>
      <c r="BF369" s="38"/>
      <c r="BG369" s="38"/>
      <c r="BH369" s="38"/>
      <c r="BI369" s="38"/>
    </row>
    <row r="370" spans="1:61" ht="15.75" customHeight="1">
      <c r="A370" s="39" t="str">
        <f t="shared" si="5"/>
        <v>BoutiqueSalaires autres</v>
      </c>
      <c r="B370" s="54" t="s">
        <v>118</v>
      </c>
      <c r="C370" s="890"/>
      <c r="D370" s="908"/>
      <c r="E370" s="910">
        <v>0</v>
      </c>
      <c r="F370" s="890"/>
      <c r="G370" s="908"/>
      <c r="H370" s="910">
        <v>0</v>
      </c>
      <c r="I370" s="890"/>
      <c r="J370" s="908"/>
      <c r="K370" s="910">
        <v>0</v>
      </c>
      <c r="L370" s="890"/>
      <c r="M370" s="908"/>
      <c r="N370" s="910">
        <v>0</v>
      </c>
      <c r="O370" s="890"/>
      <c r="P370" s="908"/>
      <c r="Q370" s="910">
        <v>0</v>
      </c>
      <c r="R370" s="890"/>
      <c r="S370" s="908"/>
      <c r="T370" s="910">
        <v>0</v>
      </c>
      <c r="U370" s="890"/>
      <c r="V370" s="908"/>
      <c r="W370" s="910">
        <v>0</v>
      </c>
      <c r="X370" s="890"/>
      <c r="Y370" s="908"/>
      <c r="Z370" s="910">
        <v>0</v>
      </c>
      <c r="AA370" s="890"/>
      <c r="AB370" s="908"/>
      <c r="AC370" s="910">
        <v>0</v>
      </c>
      <c r="AD370" s="890"/>
      <c r="AE370" s="908"/>
      <c r="AF370" s="910">
        <v>0</v>
      </c>
      <c r="AG370" s="890"/>
      <c r="AH370" s="908"/>
      <c r="AI370" s="910">
        <v>0</v>
      </c>
      <c r="AJ370" s="890"/>
      <c r="AK370" s="908"/>
      <c r="AL370" s="910">
        <v>0</v>
      </c>
      <c r="AM370" s="890"/>
      <c r="AN370" s="908"/>
      <c r="AO370" s="991">
        <v>0</v>
      </c>
      <c r="AP370" s="38"/>
      <c r="AQ370" s="38"/>
      <c r="AR370" s="38"/>
      <c r="AS370" s="38"/>
      <c r="AT370" s="38"/>
      <c r="AU370" s="38"/>
      <c r="AV370" s="38"/>
      <c r="AW370" s="38"/>
      <c r="AX370" s="38"/>
      <c r="AY370" s="38"/>
      <c r="AZ370" s="38"/>
      <c r="BA370" s="38"/>
      <c r="BB370" s="38"/>
      <c r="BC370" s="38"/>
      <c r="BD370" s="38"/>
      <c r="BE370" s="38"/>
      <c r="BF370" s="38"/>
      <c r="BG370" s="38"/>
      <c r="BH370" s="38"/>
      <c r="BI370" s="38"/>
    </row>
    <row r="371" spans="1:61" ht="15.75" customHeight="1">
      <c r="A371" s="39" t="str">
        <f t="shared" si="5"/>
        <v>BoutiqueSalaires spécialistes</v>
      </c>
      <c r="B371" s="54" t="s">
        <v>119</v>
      </c>
      <c r="C371" s="618"/>
      <c r="D371" s="625"/>
      <c r="E371" s="639">
        <v>0</v>
      </c>
      <c r="F371" s="618"/>
      <c r="G371" s="625"/>
      <c r="H371" s="639">
        <v>0</v>
      </c>
      <c r="I371" s="618"/>
      <c r="J371" s="625"/>
      <c r="K371" s="639">
        <v>0</v>
      </c>
      <c r="L371" s="618"/>
      <c r="M371" s="625"/>
      <c r="N371" s="639">
        <v>0</v>
      </c>
      <c r="O371" s="618"/>
      <c r="P371" s="625"/>
      <c r="Q371" s="639">
        <v>0</v>
      </c>
      <c r="R371" s="618"/>
      <c r="S371" s="625"/>
      <c r="T371" s="639">
        <v>0</v>
      </c>
      <c r="U371" s="618"/>
      <c r="V371" s="625"/>
      <c r="W371" s="639">
        <v>0</v>
      </c>
      <c r="X371" s="618"/>
      <c r="Y371" s="625"/>
      <c r="Z371" s="639">
        <v>0</v>
      </c>
      <c r="AA371" s="618"/>
      <c r="AB371" s="625"/>
      <c r="AC371" s="639">
        <v>0</v>
      </c>
      <c r="AD371" s="618"/>
      <c r="AE371" s="625"/>
      <c r="AF371" s="639">
        <v>0</v>
      </c>
      <c r="AG371" s="618"/>
      <c r="AH371" s="625"/>
      <c r="AI371" s="639">
        <v>0</v>
      </c>
      <c r="AJ371" s="618"/>
      <c r="AK371" s="625"/>
      <c r="AL371" s="639">
        <v>0</v>
      </c>
      <c r="AM371" s="618"/>
      <c r="AN371" s="625"/>
      <c r="AO371" s="988">
        <v>0</v>
      </c>
      <c r="AP371" s="38"/>
      <c r="AQ371" s="38"/>
      <c r="AR371" s="38"/>
      <c r="AS371" s="38"/>
      <c r="AT371" s="38"/>
      <c r="AU371" s="38"/>
      <c r="AV371" s="38"/>
      <c r="AW371" s="38"/>
      <c r="AX371" s="38"/>
      <c r="AY371" s="38"/>
      <c r="AZ371" s="38"/>
      <c r="BA371" s="38"/>
      <c r="BB371" s="38"/>
      <c r="BC371" s="38"/>
      <c r="BD371" s="38"/>
      <c r="BE371" s="38"/>
      <c r="BF371" s="38"/>
      <c r="BG371" s="38"/>
      <c r="BH371" s="38"/>
      <c r="BI371" s="38"/>
    </row>
    <row r="372" spans="1:61" ht="15.75" customHeight="1">
      <c r="A372" s="39" t="str">
        <f t="shared" si="5"/>
        <v>Boutique[...]</v>
      </c>
      <c r="B372" s="44" t="s">
        <v>55</v>
      </c>
      <c r="C372" s="618"/>
      <c r="D372" s="625"/>
      <c r="E372" s="639"/>
      <c r="F372" s="618"/>
      <c r="G372" s="625"/>
      <c r="H372" s="639"/>
      <c r="I372" s="618"/>
      <c r="J372" s="625"/>
      <c r="K372" s="639"/>
      <c r="L372" s="618"/>
      <c r="M372" s="625"/>
      <c r="N372" s="639"/>
      <c r="O372" s="618"/>
      <c r="P372" s="625"/>
      <c r="Q372" s="639"/>
      <c r="R372" s="618"/>
      <c r="S372" s="625"/>
      <c r="T372" s="639"/>
      <c r="U372" s="618"/>
      <c r="V372" s="625"/>
      <c r="W372" s="639"/>
      <c r="X372" s="618"/>
      <c r="Y372" s="625"/>
      <c r="Z372" s="639"/>
      <c r="AA372" s="618"/>
      <c r="AB372" s="625"/>
      <c r="AC372" s="639"/>
      <c r="AD372" s="618"/>
      <c r="AE372" s="625"/>
      <c r="AF372" s="639"/>
      <c r="AG372" s="618"/>
      <c r="AH372" s="625"/>
      <c r="AI372" s="639"/>
      <c r="AJ372" s="618"/>
      <c r="AK372" s="625"/>
      <c r="AL372" s="639"/>
      <c r="AM372" s="618"/>
      <c r="AN372" s="625"/>
      <c r="AO372" s="988"/>
      <c r="AP372" s="38"/>
      <c r="AQ372" s="38"/>
      <c r="AR372" s="38"/>
      <c r="AS372" s="38"/>
      <c r="AT372" s="38"/>
      <c r="AU372" s="38"/>
      <c r="AV372" s="38"/>
      <c r="AW372" s="38"/>
      <c r="AX372" s="38"/>
      <c r="AY372" s="38"/>
      <c r="AZ372" s="38"/>
      <c r="BA372" s="38"/>
      <c r="BB372" s="38"/>
      <c r="BC372" s="38"/>
      <c r="BD372" s="38"/>
      <c r="BE372" s="38"/>
      <c r="BF372" s="38"/>
      <c r="BG372" s="38"/>
      <c r="BH372" s="38"/>
      <c r="BI372" s="38"/>
    </row>
    <row r="373" spans="1:61" ht="15.75" customHeight="1">
      <c r="A373" s="39" t="str">
        <f t="shared" si="5"/>
        <v>Boutique[...]</v>
      </c>
      <c r="B373" s="44" t="s">
        <v>55</v>
      </c>
      <c r="C373" s="618"/>
      <c r="D373" s="625"/>
      <c r="E373" s="639"/>
      <c r="F373" s="618"/>
      <c r="G373" s="625"/>
      <c r="H373" s="639"/>
      <c r="I373" s="618"/>
      <c r="J373" s="625"/>
      <c r="K373" s="639"/>
      <c r="L373" s="618"/>
      <c r="M373" s="625"/>
      <c r="N373" s="639"/>
      <c r="O373" s="618"/>
      <c r="P373" s="625"/>
      <c r="Q373" s="639"/>
      <c r="R373" s="618"/>
      <c r="S373" s="625"/>
      <c r="T373" s="639"/>
      <c r="U373" s="618"/>
      <c r="V373" s="625"/>
      <c r="W373" s="639"/>
      <c r="X373" s="618"/>
      <c r="Y373" s="625"/>
      <c r="Z373" s="639"/>
      <c r="AA373" s="618"/>
      <c r="AB373" s="625"/>
      <c r="AC373" s="639"/>
      <c r="AD373" s="618"/>
      <c r="AE373" s="625"/>
      <c r="AF373" s="639"/>
      <c r="AG373" s="618"/>
      <c r="AH373" s="625"/>
      <c r="AI373" s="639"/>
      <c r="AJ373" s="618"/>
      <c r="AK373" s="625"/>
      <c r="AL373" s="639"/>
      <c r="AM373" s="618"/>
      <c r="AN373" s="625"/>
      <c r="AO373" s="988"/>
      <c r="AP373" s="38"/>
      <c r="AQ373" s="38"/>
      <c r="AR373" s="38"/>
      <c r="AS373" s="38"/>
      <c r="AT373" s="38"/>
      <c r="AU373" s="38"/>
      <c r="AV373" s="38"/>
      <c r="AW373" s="38"/>
      <c r="AX373" s="38"/>
      <c r="AY373" s="38"/>
      <c r="AZ373" s="38"/>
      <c r="BA373" s="38"/>
      <c r="BB373" s="38"/>
      <c r="BC373" s="38"/>
      <c r="BD373" s="38"/>
      <c r="BE373" s="38"/>
      <c r="BF373" s="38"/>
      <c r="BG373" s="38"/>
      <c r="BH373" s="38"/>
      <c r="BI373" s="38"/>
    </row>
    <row r="374" spans="1:61" ht="15.75" customHeight="1">
      <c r="A374" s="39" t="str">
        <f t="shared" si="5"/>
        <v>Boutique[...]</v>
      </c>
      <c r="B374" s="44" t="s">
        <v>55</v>
      </c>
      <c r="C374" s="618"/>
      <c r="D374" s="625"/>
      <c r="E374" s="639"/>
      <c r="F374" s="618"/>
      <c r="G374" s="625"/>
      <c r="H374" s="639"/>
      <c r="I374" s="618"/>
      <c r="J374" s="625"/>
      <c r="K374" s="639"/>
      <c r="L374" s="618"/>
      <c r="M374" s="625"/>
      <c r="N374" s="639"/>
      <c r="O374" s="618"/>
      <c r="P374" s="625"/>
      <c r="Q374" s="639"/>
      <c r="R374" s="618"/>
      <c r="S374" s="625"/>
      <c r="T374" s="639"/>
      <c r="U374" s="618"/>
      <c r="V374" s="625"/>
      <c r="W374" s="639"/>
      <c r="X374" s="618"/>
      <c r="Y374" s="625"/>
      <c r="Z374" s="639"/>
      <c r="AA374" s="618"/>
      <c r="AB374" s="625"/>
      <c r="AC374" s="639"/>
      <c r="AD374" s="618"/>
      <c r="AE374" s="625"/>
      <c r="AF374" s="639"/>
      <c r="AG374" s="618"/>
      <c r="AH374" s="625"/>
      <c r="AI374" s="639"/>
      <c r="AJ374" s="618"/>
      <c r="AK374" s="625"/>
      <c r="AL374" s="639"/>
      <c r="AM374" s="618"/>
      <c r="AN374" s="625"/>
      <c r="AO374" s="988"/>
      <c r="AP374" s="38"/>
      <c r="AQ374" s="38"/>
      <c r="AR374" s="38"/>
      <c r="AS374" s="38"/>
      <c r="AT374" s="38"/>
      <c r="AU374" s="38"/>
      <c r="AV374" s="38"/>
      <c r="AW374" s="38"/>
      <c r="AX374" s="38"/>
      <c r="AY374" s="38"/>
      <c r="AZ374" s="38"/>
      <c r="BA374" s="38"/>
      <c r="BB374" s="38"/>
      <c r="BC374" s="38"/>
      <c r="BD374" s="38"/>
      <c r="BE374" s="38"/>
      <c r="BF374" s="38"/>
      <c r="BG374" s="38"/>
      <c r="BH374" s="38"/>
      <c r="BI374" s="38"/>
    </row>
    <row r="375" spans="1:61" ht="15.75" customHeight="1">
      <c r="A375" s="39" t="str">
        <f t="shared" si="5"/>
        <v>BoutiqueSalaires en absences</v>
      </c>
      <c r="B375" s="55" t="s">
        <v>120</v>
      </c>
      <c r="C375" s="618"/>
      <c r="D375" s="625"/>
      <c r="E375" s="639">
        <v>0</v>
      </c>
      <c r="F375" s="618"/>
      <c r="G375" s="625"/>
      <c r="H375" s="639">
        <v>0</v>
      </c>
      <c r="I375" s="618"/>
      <c r="J375" s="625"/>
      <c r="K375" s="639">
        <v>0</v>
      </c>
      <c r="L375" s="618"/>
      <c r="M375" s="625"/>
      <c r="N375" s="639">
        <v>0</v>
      </c>
      <c r="O375" s="618"/>
      <c r="P375" s="625"/>
      <c r="Q375" s="639">
        <v>0</v>
      </c>
      <c r="R375" s="618"/>
      <c r="S375" s="625"/>
      <c r="T375" s="639">
        <v>0</v>
      </c>
      <c r="U375" s="618"/>
      <c r="V375" s="625"/>
      <c r="W375" s="639">
        <v>0</v>
      </c>
      <c r="X375" s="618"/>
      <c r="Y375" s="625"/>
      <c r="Z375" s="639">
        <v>0</v>
      </c>
      <c r="AA375" s="618"/>
      <c r="AB375" s="625"/>
      <c r="AC375" s="639">
        <v>0</v>
      </c>
      <c r="AD375" s="618"/>
      <c r="AE375" s="625"/>
      <c r="AF375" s="639">
        <v>0</v>
      </c>
      <c r="AG375" s="618"/>
      <c r="AH375" s="625"/>
      <c r="AI375" s="639">
        <v>0</v>
      </c>
      <c r="AJ375" s="618"/>
      <c r="AK375" s="625"/>
      <c r="AL375" s="639">
        <v>0</v>
      </c>
      <c r="AM375" s="618"/>
      <c r="AN375" s="625"/>
      <c r="AO375" s="988">
        <v>0</v>
      </c>
      <c r="AP375" s="38"/>
      <c r="AQ375" s="38"/>
      <c r="AR375" s="38"/>
      <c r="AS375" s="38"/>
      <c r="AT375" s="38"/>
      <c r="AU375" s="38"/>
      <c r="AV375" s="38"/>
      <c r="AW375" s="38"/>
      <c r="AX375" s="38"/>
      <c r="AY375" s="38"/>
      <c r="AZ375" s="38"/>
      <c r="BA375" s="38"/>
      <c r="BB375" s="38"/>
      <c r="BC375" s="38"/>
      <c r="BD375" s="38"/>
      <c r="BE375" s="38"/>
      <c r="BF375" s="38"/>
      <c r="BG375" s="38"/>
      <c r="BH375" s="38"/>
      <c r="BI375" s="38"/>
    </row>
    <row r="376" spans="1:61" ht="15.75" customHeight="1">
      <c r="A376" s="39" t="str">
        <f t="shared" si="5"/>
        <v>BoutiqueDéduction à la source</v>
      </c>
      <c r="B376" s="54" t="s">
        <v>121</v>
      </c>
      <c r="C376" s="890"/>
      <c r="D376" s="908"/>
      <c r="E376" s="910">
        <v>0</v>
      </c>
      <c r="F376" s="890"/>
      <c r="G376" s="908"/>
      <c r="H376" s="910">
        <v>0</v>
      </c>
      <c r="I376" s="890"/>
      <c r="J376" s="908"/>
      <c r="K376" s="910">
        <v>0</v>
      </c>
      <c r="L376" s="890"/>
      <c r="M376" s="908"/>
      <c r="N376" s="910">
        <v>0</v>
      </c>
      <c r="O376" s="890"/>
      <c r="P376" s="908"/>
      <c r="Q376" s="910">
        <v>0</v>
      </c>
      <c r="R376" s="890"/>
      <c r="S376" s="908"/>
      <c r="T376" s="910">
        <v>0</v>
      </c>
      <c r="U376" s="890"/>
      <c r="V376" s="908"/>
      <c r="W376" s="910">
        <v>0</v>
      </c>
      <c r="X376" s="890"/>
      <c r="Y376" s="908"/>
      <c r="Z376" s="910">
        <v>0</v>
      </c>
      <c r="AA376" s="890"/>
      <c r="AB376" s="908"/>
      <c r="AC376" s="910">
        <v>0</v>
      </c>
      <c r="AD376" s="890"/>
      <c r="AE376" s="908"/>
      <c r="AF376" s="910">
        <v>0</v>
      </c>
      <c r="AG376" s="890"/>
      <c r="AH376" s="908"/>
      <c r="AI376" s="910">
        <v>0</v>
      </c>
      <c r="AJ376" s="890"/>
      <c r="AK376" s="908"/>
      <c r="AL376" s="910">
        <v>0</v>
      </c>
      <c r="AM376" s="890"/>
      <c r="AN376" s="908"/>
      <c r="AO376" s="991">
        <v>0</v>
      </c>
      <c r="AP376" s="38"/>
      <c r="AQ376" s="38"/>
      <c r="AR376" s="38"/>
      <c r="AS376" s="38"/>
      <c r="AT376" s="38"/>
      <c r="AU376" s="38"/>
      <c r="AV376" s="38"/>
      <c r="AW376" s="38"/>
      <c r="AX376" s="38"/>
      <c r="AY376" s="38"/>
      <c r="AZ376" s="38"/>
      <c r="BA376" s="38"/>
      <c r="BB376" s="38"/>
      <c r="BC376" s="38"/>
      <c r="BD376" s="38"/>
      <c r="BE376" s="38"/>
      <c r="BF376" s="38"/>
      <c r="BG376" s="38"/>
      <c r="BH376" s="38"/>
      <c r="BI376" s="38"/>
    </row>
    <row r="377" spans="1:61" ht="15.75" customHeight="1">
      <c r="A377" s="39" t="str">
        <f t="shared" si="5"/>
        <v>BoutiqueBénéfices marginaux</v>
      </c>
      <c r="B377" s="54" t="s">
        <v>122</v>
      </c>
      <c r="C377" s="618"/>
      <c r="D377" s="625"/>
      <c r="E377" s="639">
        <v>0</v>
      </c>
      <c r="F377" s="618"/>
      <c r="G377" s="625"/>
      <c r="H377" s="639">
        <v>0</v>
      </c>
      <c r="I377" s="618"/>
      <c r="J377" s="625"/>
      <c r="K377" s="639">
        <v>0</v>
      </c>
      <c r="L377" s="618"/>
      <c r="M377" s="625"/>
      <c r="N377" s="639">
        <v>0</v>
      </c>
      <c r="O377" s="618"/>
      <c r="P377" s="625"/>
      <c r="Q377" s="639">
        <v>0</v>
      </c>
      <c r="R377" s="618"/>
      <c r="S377" s="625"/>
      <c r="T377" s="639">
        <v>0</v>
      </c>
      <c r="U377" s="618"/>
      <c r="V377" s="625"/>
      <c r="W377" s="639">
        <v>0</v>
      </c>
      <c r="X377" s="618"/>
      <c r="Y377" s="625"/>
      <c r="Z377" s="639">
        <v>0</v>
      </c>
      <c r="AA377" s="618"/>
      <c r="AB377" s="625"/>
      <c r="AC377" s="639">
        <v>0</v>
      </c>
      <c r="AD377" s="618"/>
      <c r="AE377" s="625"/>
      <c r="AF377" s="639">
        <v>0</v>
      </c>
      <c r="AG377" s="618"/>
      <c r="AH377" s="625"/>
      <c r="AI377" s="639">
        <v>0</v>
      </c>
      <c r="AJ377" s="618"/>
      <c r="AK377" s="625"/>
      <c r="AL377" s="639">
        <v>0</v>
      </c>
      <c r="AM377" s="618"/>
      <c r="AN377" s="625"/>
      <c r="AO377" s="988">
        <v>0</v>
      </c>
      <c r="AP377" s="38"/>
      <c r="AQ377" s="38"/>
      <c r="AR377" s="38"/>
      <c r="AS377" s="38"/>
      <c r="AT377" s="38"/>
      <c r="AU377" s="38"/>
      <c r="AV377" s="38"/>
      <c r="AW377" s="38"/>
      <c r="AX377" s="38"/>
      <c r="AY377" s="38"/>
      <c r="AZ377" s="38"/>
      <c r="BA377" s="38"/>
      <c r="BB377" s="38"/>
      <c r="BC377" s="38"/>
      <c r="BD377" s="38"/>
      <c r="BE377" s="38"/>
      <c r="BF377" s="38"/>
      <c r="BG377" s="38"/>
      <c r="BH377" s="38"/>
      <c r="BI377" s="38"/>
    </row>
    <row r="378" spans="1:61" ht="15.75" customHeight="1">
      <c r="A378" s="39" t="str">
        <f t="shared" si="5"/>
        <v>BoutiqueCsst</v>
      </c>
      <c r="B378" s="54" t="s">
        <v>123</v>
      </c>
      <c r="C378" s="618"/>
      <c r="D378" s="625"/>
      <c r="E378" s="639">
        <v>0</v>
      </c>
      <c r="F378" s="618"/>
      <c r="G378" s="625"/>
      <c r="H378" s="639">
        <v>0</v>
      </c>
      <c r="I378" s="618"/>
      <c r="J378" s="625"/>
      <c r="K378" s="639">
        <v>0</v>
      </c>
      <c r="L378" s="618"/>
      <c r="M378" s="625"/>
      <c r="N378" s="639">
        <v>0</v>
      </c>
      <c r="O378" s="618"/>
      <c r="P378" s="625"/>
      <c r="Q378" s="639">
        <v>0</v>
      </c>
      <c r="R378" s="618"/>
      <c r="S378" s="625"/>
      <c r="T378" s="639">
        <v>0</v>
      </c>
      <c r="U378" s="618"/>
      <c r="V378" s="625"/>
      <c r="W378" s="639">
        <v>0</v>
      </c>
      <c r="X378" s="618"/>
      <c r="Y378" s="625"/>
      <c r="Z378" s="639">
        <v>0</v>
      </c>
      <c r="AA378" s="618"/>
      <c r="AB378" s="625"/>
      <c r="AC378" s="639">
        <v>0</v>
      </c>
      <c r="AD378" s="618"/>
      <c r="AE378" s="625"/>
      <c r="AF378" s="639">
        <v>0</v>
      </c>
      <c r="AG378" s="618"/>
      <c r="AH378" s="625"/>
      <c r="AI378" s="639">
        <v>0</v>
      </c>
      <c r="AJ378" s="618"/>
      <c r="AK378" s="625"/>
      <c r="AL378" s="639">
        <v>0</v>
      </c>
      <c r="AM378" s="618"/>
      <c r="AN378" s="625"/>
      <c r="AO378" s="988">
        <v>0</v>
      </c>
      <c r="AP378" s="38"/>
      <c r="AQ378" s="38"/>
      <c r="AR378" s="38"/>
      <c r="AS378" s="38"/>
      <c r="AT378" s="38"/>
      <c r="AU378" s="38"/>
      <c r="AV378" s="38"/>
      <c r="AW378" s="38"/>
      <c r="AX378" s="38"/>
      <c r="AY378" s="38"/>
      <c r="AZ378" s="38"/>
      <c r="BA378" s="38"/>
      <c r="BB378" s="38"/>
      <c r="BC378" s="38"/>
      <c r="BD378" s="38"/>
      <c r="BE378" s="38"/>
      <c r="BF378" s="38"/>
      <c r="BG378" s="38"/>
      <c r="BH378" s="38"/>
      <c r="BI378" s="38"/>
    </row>
    <row r="379" spans="1:61" ht="15.75" customHeight="1">
      <c r="A379" s="39" t="str">
        <f t="shared" si="5"/>
        <v>Boutique[...]</v>
      </c>
      <c r="B379" s="44" t="s">
        <v>55</v>
      </c>
      <c r="C379" s="644"/>
      <c r="D379" s="645"/>
      <c r="E379" s="642"/>
      <c r="F379" s="644"/>
      <c r="G379" s="645"/>
      <c r="H379" s="642"/>
      <c r="I379" s="644"/>
      <c r="J379" s="645"/>
      <c r="K379" s="642"/>
      <c r="L379" s="644"/>
      <c r="M379" s="645"/>
      <c r="N379" s="642"/>
      <c r="O379" s="644"/>
      <c r="P379" s="645"/>
      <c r="Q379" s="642"/>
      <c r="R379" s="644"/>
      <c r="S379" s="645"/>
      <c r="T379" s="642"/>
      <c r="U379" s="644"/>
      <c r="V379" s="645"/>
      <c r="W379" s="642"/>
      <c r="X379" s="644"/>
      <c r="Y379" s="645"/>
      <c r="Z379" s="642"/>
      <c r="AA379" s="644"/>
      <c r="AB379" s="645"/>
      <c r="AC379" s="642"/>
      <c r="AD379" s="644"/>
      <c r="AE379" s="645"/>
      <c r="AF379" s="642"/>
      <c r="AG379" s="644"/>
      <c r="AH379" s="645"/>
      <c r="AI379" s="642"/>
      <c r="AJ379" s="644"/>
      <c r="AK379" s="645"/>
      <c r="AL379" s="642"/>
      <c r="AM379" s="644"/>
      <c r="AN379" s="645"/>
      <c r="AO379" s="642"/>
      <c r="AP379" s="38"/>
      <c r="AQ379" s="38"/>
      <c r="AR379" s="38"/>
      <c r="AS379" s="38"/>
      <c r="AT379" s="38"/>
      <c r="AU379" s="38"/>
      <c r="AV379" s="38"/>
      <c r="AW379" s="38"/>
      <c r="AX379" s="38"/>
      <c r="AY379" s="38"/>
      <c r="AZ379" s="38"/>
      <c r="BA379" s="38"/>
      <c r="BB379" s="38"/>
      <c r="BC379" s="38"/>
      <c r="BD379" s="38"/>
      <c r="BE379" s="38"/>
      <c r="BF379" s="38"/>
      <c r="BG379" s="38"/>
      <c r="BH379" s="38"/>
      <c r="BI379" s="38"/>
    </row>
    <row r="380" spans="1:61" ht="15.75" customHeight="1">
      <c r="A380" s="39" t="str">
        <f t="shared" si="5"/>
        <v>BoutiqueTOTAL PERSONNEL</v>
      </c>
      <c r="B380" s="53" t="s">
        <v>124</v>
      </c>
      <c r="C380" s="903" t="s">
        <v>115</v>
      </c>
      <c r="D380" s="904">
        <v>0</v>
      </c>
      <c r="E380" s="905">
        <v>0</v>
      </c>
      <c r="F380" s="903"/>
      <c r="G380" s="904"/>
      <c r="H380" s="905">
        <v>0</v>
      </c>
      <c r="I380" s="903"/>
      <c r="J380" s="904"/>
      <c r="K380" s="905">
        <v>0</v>
      </c>
      <c r="L380" s="903"/>
      <c r="M380" s="904"/>
      <c r="N380" s="905">
        <v>0</v>
      </c>
      <c r="O380" s="903"/>
      <c r="P380" s="904"/>
      <c r="Q380" s="905">
        <v>0</v>
      </c>
      <c r="R380" s="903"/>
      <c r="S380" s="904"/>
      <c r="T380" s="905">
        <v>0</v>
      </c>
      <c r="U380" s="903"/>
      <c r="V380" s="904"/>
      <c r="W380" s="990">
        <v>0</v>
      </c>
      <c r="X380" s="903"/>
      <c r="Y380" s="904"/>
      <c r="Z380" s="990">
        <v>0</v>
      </c>
      <c r="AA380" s="903"/>
      <c r="AB380" s="904"/>
      <c r="AC380" s="990">
        <v>0</v>
      </c>
      <c r="AD380" s="903"/>
      <c r="AE380" s="904"/>
      <c r="AF380" s="990">
        <v>0</v>
      </c>
      <c r="AG380" s="903"/>
      <c r="AH380" s="904"/>
      <c r="AI380" s="905">
        <v>0</v>
      </c>
      <c r="AJ380" s="903"/>
      <c r="AK380" s="904"/>
      <c r="AL380" s="905">
        <v>0</v>
      </c>
      <c r="AM380" s="903"/>
      <c r="AN380" s="904"/>
      <c r="AO380" s="905">
        <v>0</v>
      </c>
      <c r="AP380" s="38"/>
      <c r="AQ380" s="38"/>
      <c r="AR380" s="38"/>
      <c r="AS380" s="38"/>
      <c r="AT380" s="38"/>
      <c r="AU380" s="38"/>
      <c r="AV380" s="38"/>
      <c r="AW380" s="38"/>
      <c r="AX380" s="38"/>
      <c r="AY380" s="38"/>
      <c r="AZ380" s="38"/>
      <c r="BA380" s="38"/>
      <c r="BB380" s="38"/>
      <c r="BC380" s="38"/>
      <c r="BD380" s="38"/>
      <c r="BE380" s="38"/>
      <c r="BF380" s="38"/>
      <c r="BG380" s="38"/>
      <c r="BH380" s="38"/>
      <c r="BI380" s="38"/>
    </row>
    <row r="381" spans="1:61" ht="15.75" customHeight="1">
      <c r="A381" s="39" t="str">
        <f t="shared" si="5"/>
        <v>BoutiquePublicité 2</v>
      </c>
      <c r="B381" s="63" t="s">
        <v>125</v>
      </c>
      <c r="C381" s="618"/>
      <c r="D381" s="625"/>
      <c r="E381" s="639">
        <v>0</v>
      </c>
      <c r="F381" s="618"/>
      <c r="G381" s="625"/>
      <c r="H381" s="639">
        <v>0</v>
      </c>
      <c r="I381" s="618"/>
      <c r="J381" s="625"/>
      <c r="K381" s="639">
        <v>0</v>
      </c>
      <c r="L381" s="618"/>
      <c r="M381" s="625"/>
      <c r="N381" s="639">
        <v>0</v>
      </c>
      <c r="O381" s="618"/>
      <c r="P381" s="625"/>
      <c r="Q381" s="639">
        <v>0</v>
      </c>
      <c r="R381" s="618"/>
      <c r="S381" s="625"/>
      <c r="T381" s="639">
        <v>0</v>
      </c>
      <c r="U381" s="618"/>
      <c r="V381" s="625"/>
      <c r="W381" s="639">
        <v>0</v>
      </c>
      <c r="X381" s="618"/>
      <c r="Y381" s="625"/>
      <c r="Z381" s="639">
        <v>0</v>
      </c>
      <c r="AA381" s="618"/>
      <c r="AB381" s="625"/>
      <c r="AC381" s="639">
        <v>0</v>
      </c>
      <c r="AD381" s="618"/>
      <c r="AE381" s="625"/>
      <c r="AF381" s="639">
        <v>0</v>
      </c>
      <c r="AG381" s="618"/>
      <c r="AH381" s="625"/>
      <c r="AI381" s="639">
        <v>0</v>
      </c>
      <c r="AJ381" s="618"/>
      <c r="AK381" s="625"/>
      <c r="AL381" s="639">
        <v>0</v>
      </c>
      <c r="AM381" s="618"/>
      <c r="AN381" s="625"/>
      <c r="AO381" s="988">
        <v>0</v>
      </c>
      <c r="AP381" s="38"/>
      <c r="AQ381" s="38"/>
      <c r="AR381" s="38"/>
      <c r="AS381" s="38"/>
      <c r="AT381" s="38"/>
      <c r="AU381" s="38"/>
      <c r="AV381" s="38"/>
      <c r="AW381" s="38"/>
      <c r="AX381" s="38"/>
      <c r="AY381" s="38"/>
      <c r="AZ381" s="38"/>
      <c r="BA381" s="38"/>
      <c r="BB381" s="38"/>
      <c r="BC381" s="38"/>
      <c r="BD381" s="38"/>
      <c r="BE381" s="38"/>
      <c r="BF381" s="38"/>
      <c r="BG381" s="38"/>
      <c r="BH381" s="38"/>
      <c r="BI381" s="38"/>
    </row>
    <row r="382" spans="1:61" ht="15.75" customHeight="1">
      <c r="A382" s="39" t="str">
        <f t="shared" si="5"/>
        <v>BoutiqueService gratuit 2</v>
      </c>
      <c r="B382" s="54" t="s">
        <v>126</v>
      </c>
      <c r="C382" s="618"/>
      <c r="D382" s="625"/>
      <c r="E382" s="639">
        <v>0</v>
      </c>
      <c r="F382" s="618"/>
      <c r="G382" s="625"/>
      <c r="H382" s="639">
        <v>0</v>
      </c>
      <c r="I382" s="618"/>
      <c r="J382" s="625"/>
      <c r="K382" s="639">
        <v>0</v>
      </c>
      <c r="L382" s="618"/>
      <c r="M382" s="625"/>
      <c r="N382" s="639">
        <v>0</v>
      </c>
      <c r="O382" s="618"/>
      <c r="P382" s="625"/>
      <c r="Q382" s="639">
        <v>0</v>
      </c>
      <c r="R382" s="618"/>
      <c r="S382" s="625"/>
      <c r="T382" s="639">
        <v>0</v>
      </c>
      <c r="U382" s="618"/>
      <c r="V382" s="625"/>
      <c r="W382" s="639">
        <v>0</v>
      </c>
      <c r="X382" s="618"/>
      <c r="Y382" s="625"/>
      <c r="Z382" s="639">
        <v>0</v>
      </c>
      <c r="AA382" s="618"/>
      <c r="AB382" s="625"/>
      <c r="AC382" s="639">
        <v>0</v>
      </c>
      <c r="AD382" s="618"/>
      <c r="AE382" s="625"/>
      <c r="AF382" s="639">
        <v>0</v>
      </c>
      <c r="AG382" s="618"/>
      <c r="AH382" s="625"/>
      <c r="AI382" s="639">
        <v>0</v>
      </c>
      <c r="AJ382" s="618"/>
      <c r="AK382" s="625"/>
      <c r="AL382" s="639">
        <v>0</v>
      </c>
      <c r="AM382" s="618"/>
      <c r="AN382" s="625"/>
      <c r="AO382" s="988">
        <v>0</v>
      </c>
      <c r="AP382" s="38"/>
      <c r="AQ382" s="38"/>
      <c r="AR382" s="38"/>
      <c r="AS382" s="38"/>
      <c r="AT382" s="38"/>
      <c r="AU382" s="38"/>
      <c r="AV382" s="38"/>
      <c r="AW382" s="38"/>
      <c r="AX382" s="38"/>
      <c r="AY382" s="38"/>
      <c r="AZ382" s="38"/>
      <c r="BA382" s="38"/>
      <c r="BB382" s="38"/>
      <c r="BC382" s="38"/>
      <c r="BD382" s="38"/>
      <c r="BE382" s="38"/>
      <c r="BF382" s="38"/>
      <c r="BG382" s="38"/>
      <c r="BH382" s="38"/>
      <c r="BI382" s="38"/>
    </row>
    <row r="383" spans="1:61" ht="15.75" customHeight="1">
      <c r="A383" s="39" t="str">
        <f t="shared" si="5"/>
        <v>BoutiqueFrais véhicules de cie</v>
      </c>
      <c r="B383" s="55" t="s">
        <v>127</v>
      </c>
      <c r="C383" s="644"/>
      <c r="D383" s="645"/>
      <c r="E383" s="643">
        <v>0</v>
      </c>
      <c r="F383" s="644"/>
      <c r="G383" s="645"/>
      <c r="H383" s="643">
        <v>0</v>
      </c>
      <c r="I383" s="644"/>
      <c r="J383" s="645"/>
      <c r="K383" s="643">
        <v>0</v>
      </c>
      <c r="L383" s="644"/>
      <c r="M383" s="645"/>
      <c r="N383" s="643">
        <v>0</v>
      </c>
      <c r="O383" s="644"/>
      <c r="P383" s="645"/>
      <c r="Q383" s="643">
        <v>0</v>
      </c>
      <c r="R383" s="644"/>
      <c r="S383" s="645"/>
      <c r="T383" s="643">
        <v>0</v>
      </c>
      <c r="U383" s="644"/>
      <c r="V383" s="645"/>
      <c r="W383" s="643">
        <v>0</v>
      </c>
      <c r="X383" s="644"/>
      <c r="Y383" s="645"/>
      <c r="Z383" s="643">
        <v>0</v>
      </c>
      <c r="AA383" s="644"/>
      <c r="AB383" s="645"/>
      <c r="AC383" s="643">
        <v>0</v>
      </c>
      <c r="AD383" s="644"/>
      <c r="AE383" s="645"/>
      <c r="AF383" s="643">
        <v>0</v>
      </c>
      <c r="AG383" s="644"/>
      <c r="AH383" s="645"/>
      <c r="AI383" s="643">
        <v>0</v>
      </c>
      <c r="AJ383" s="644"/>
      <c r="AK383" s="645"/>
      <c r="AL383" s="643">
        <v>0</v>
      </c>
      <c r="AM383" s="644"/>
      <c r="AN383" s="645"/>
      <c r="AO383" s="989">
        <v>0</v>
      </c>
      <c r="AP383" s="38"/>
      <c r="AQ383" s="38"/>
      <c r="AR383" s="38"/>
      <c r="AS383" s="38"/>
      <c r="AT383" s="38"/>
      <c r="AU383" s="38"/>
      <c r="AV383" s="38"/>
      <c r="AW383" s="38"/>
      <c r="AX383" s="38"/>
      <c r="AY383" s="38"/>
      <c r="AZ383" s="38"/>
      <c r="BA383" s="38"/>
      <c r="BB383" s="38"/>
      <c r="BC383" s="38"/>
      <c r="BD383" s="38"/>
      <c r="BE383" s="38"/>
      <c r="BF383" s="38"/>
      <c r="BG383" s="38"/>
      <c r="BH383" s="38"/>
      <c r="BI383" s="38"/>
    </row>
    <row r="384" spans="1:61" ht="15.75" customHeight="1">
      <c r="A384" s="39" t="str">
        <f t="shared" si="5"/>
        <v>BoutiqueInformatique</v>
      </c>
      <c r="B384" s="54" t="s">
        <v>128</v>
      </c>
      <c r="C384" s="618"/>
      <c r="D384" s="625"/>
      <c r="E384" s="639">
        <v>0</v>
      </c>
      <c r="F384" s="618"/>
      <c r="G384" s="625"/>
      <c r="H384" s="639">
        <v>0</v>
      </c>
      <c r="I384" s="618"/>
      <c r="J384" s="625"/>
      <c r="K384" s="639">
        <v>0</v>
      </c>
      <c r="L384" s="618"/>
      <c r="M384" s="625"/>
      <c r="N384" s="639">
        <v>0</v>
      </c>
      <c r="O384" s="618"/>
      <c r="P384" s="625"/>
      <c r="Q384" s="639">
        <v>0</v>
      </c>
      <c r="R384" s="618"/>
      <c r="S384" s="625"/>
      <c r="T384" s="639">
        <v>0</v>
      </c>
      <c r="U384" s="618"/>
      <c r="V384" s="625"/>
      <c r="W384" s="639">
        <v>0</v>
      </c>
      <c r="X384" s="618"/>
      <c r="Y384" s="625"/>
      <c r="Z384" s="639">
        <v>0</v>
      </c>
      <c r="AA384" s="618"/>
      <c r="AB384" s="625"/>
      <c r="AC384" s="639">
        <v>0</v>
      </c>
      <c r="AD384" s="618"/>
      <c r="AE384" s="625"/>
      <c r="AF384" s="639">
        <v>0</v>
      </c>
      <c r="AG384" s="618"/>
      <c r="AH384" s="625"/>
      <c r="AI384" s="639">
        <v>0</v>
      </c>
      <c r="AJ384" s="618"/>
      <c r="AK384" s="625"/>
      <c r="AL384" s="639">
        <v>0</v>
      </c>
      <c r="AM384" s="618"/>
      <c r="AN384" s="625"/>
      <c r="AO384" s="988">
        <v>0</v>
      </c>
      <c r="AP384" s="38"/>
      <c r="AQ384" s="38"/>
      <c r="AR384" s="38"/>
      <c r="AS384" s="38"/>
      <c r="AT384" s="38"/>
      <c r="AU384" s="38"/>
      <c r="AV384" s="38"/>
      <c r="AW384" s="38"/>
      <c r="AX384" s="38"/>
      <c r="AY384" s="38"/>
      <c r="AZ384" s="38"/>
      <c r="BA384" s="38"/>
      <c r="BB384" s="38"/>
      <c r="BC384" s="38"/>
      <c r="BD384" s="38"/>
      <c r="BE384" s="38"/>
      <c r="BF384" s="38"/>
      <c r="BG384" s="38"/>
      <c r="BH384" s="38"/>
      <c r="BI384" s="38"/>
    </row>
    <row r="385" spans="1:61" ht="15.75" customHeight="1">
      <c r="A385" s="39" t="str">
        <f t="shared" si="5"/>
        <v>BoutiqueFrais de déplacement</v>
      </c>
      <c r="B385" s="54" t="s">
        <v>129</v>
      </c>
      <c r="C385" s="618"/>
      <c r="D385" s="625"/>
      <c r="E385" s="639">
        <v>0</v>
      </c>
      <c r="F385" s="618"/>
      <c r="G385" s="625"/>
      <c r="H385" s="639">
        <v>0</v>
      </c>
      <c r="I385" s="618"/>
      <c r="J385" s="625"/>
      <c r="K385" s="639">
        <v>0</v>
      </c>
      <c r="L385" s="618"/>
      <c r="M385" s="625"/>
      <c r="N385" s="639">
        <v>0</v>
      </c>
      <c r="O385" s="618"/>
      <c r="P385" s="625"/>
      <c r="Q385" s="639">
        <v>0</v>
      </c>
      <c r="R385" s="618"/>
      <c r="S385" s="625"/>
      <c r="T385" s="639">
        <v>0</v>
      </c>
      <c r="U385" s="618"/>
      <c r="V385" s="625"/>
      <c r="W385" s="639">
        <v>0</v>
      </c>
      <c r="X385" s="618"/>
      <c r="Y385" s="625"/>
      <c r="Z385" s="639">
        <v>0</v>
      </c>
      <c r="AA385" s="618"/>
      <c r="AB385" s="625"/>
      <c r="AC385" s="639">
        <v>0</v>
      </c>
      <c r="AD385" s="618"/>
      <c r="AE385" s="625"/>
      <c r="AF385" s="639">
        <v>0</v>
      </c>
      <c r="AG385" s="618"/>
      <c r="AH385" s="625"/>
      <c r="AI385" s="639">
        <v>0</v>
      </c>
      <c r="AJ385" s="618"/>
      <c r="AK385" s="625"/>
      <c r="AL385" s="639">
        <v>0</v>
      </c>
      <c r="AM385" s="618"/>
      <c r="AN385" s="625"/>
      <c r="AO385" s="988">
        <v>0</v>
      </c>
      <c r="AP385" s="38"/>
      <c r="AQ385" s="38"/>
      <c r="AR385" s="38"/>
      <c r="AS385" s="38"/>
      <c r="AT385" s="38"/>
      <c r="AU385" s="38"/>
      <c r="AV385" s="38"/>
      <c r="AW385" s="38"/>
      <c r="AX385" s="38"/>
      <c r="AY385" s="38"/>
      <c r="AZ385" s="38"/>
      <c r="BA385" s="38"/>
      <c r="BB385" s="38"/>
      <c r="BC385" s="38"/>
      <c r="BD385" s="38"/>
      <c r="BE385" s="38"/>
      <c r="BF385" s="38"/>
      <c r="BG385" s="38"/>
      <c r="BH385" s="38"/>
      <c r="BI385" s="38"/>
    </row>
    <row r="386" spans="1:61" ht="15.75" customHeight="1">
      <c r="A386" s="39" t="str">
        <f t="shared" si="5"/>
        <v>BoutiqueServices extérieurs</v>
      </c>
      <c r="B386" s="54" t="s">
        <v>130</v>
      </c>
      <c r="C386" s="644"/>
      <c r="D386" s="645"/>
      <c r="E386" s="643">
        <v>0</v>
      </c>
      <c r="F386" s="644"/>
      <c r="G386" s="645"/>
      <c r="H386" s="643">
        <v>0</v>
      </c>
      <c r="I386" s="644"/>
      <c r="J386" s="645"/>
      <c r="K386" s="643">
        <v>0</v>
      </c>
      <c r="L386" s="644"/>
      <c r="M386" s="645"/>
      <c r="N386" s="643">
        <v>0</v>
      </c>
      <c r="O386" s="644"/>
      <c r="P386" s="645"/>
      <c r="Q386" s="643">
        <v>0</v>
      </c>
      <c r="R386" s="644"/>
      <c r="S386" s="645"/>
      <c r="T386" s="643">
        <v>0</v>
      </c>
      <c r="U386" s="644"/>
      <c r="V386" s="645"/>
      <c r="W386" s="643">
        <v>0</v>
      </c>
      <c r="X386" s="644"/>
      <c r="Y386" s="645"/>
      <c r="Z386" s="643">
        <v>0</v>
      </c>
      <c r="AA386" s="644"/>
      <c r="AB386" s="645"/>
      <c r="AC386" s="643">
        <v>0</v>
      </c>
      <c r="AD386" s="644"/>
      <c r="AE386" s="645"/>
      <c r="AF386" s="643">
        <v>0</v>
      </c>
      <c r="AG386" s="644"/>
      <c r="AH386" s="645"/>
      <c r="AI386" s="643">
        <v>0</v>
      </c>
      <c r="AJ386" s="644"/>
      <c r="AK386" s="645"/>
      <c r="AL386" s="643">
        <v>0</v>
      </c>
      <c r="AM386" s="644"/>
      <c r="AN386" s="645"/>
      <c r="AO386" s="989">
        <v>0</v>
      </c>
      <c r="AP386" s="38"/>
      <c r="AQ386" s="38"/>
      <c r="AR386" s="38"/>
      <c r="AS386" s="38"/>
      <c r="AT386" s="38"/>
      <c r="AU386" s="38"/>
      <c r="AV386" s="38"/>
      <c r="AW386" s="38"/>
      <c r="AX386" s="38"/>
      <c r="AY386" s="38"/>
      <c r="AZ386" s="38"/>
      <c r="BA386" s="38"/>
      <c r="BB386" s="38"/>
      <c r="BC386" s="38"/>
      <c r="BD386" s="38"/>
      <c r="BE386" s="38"/>
      <c r="BF386" s="38"/>
      <c r="BG386" s="38"/>
      <c r="BH386" s="38"/>
      <c r="BI386" s="38"/>
    </row>
    <row r="387" spans="1:61" ht="20.25" customHeight="1">
      <c r="A387" s="39" t="str">
        <f t="shared" si="5"/>
        <v>BoutiqueFournitures autres</v>
      </c>
      <c r="B387" s="63" t="s">
        <v>131</v>
      </c>
      <c r="C387" s="618"/>
      <c r="D387" s="625"/>
      <c r="E387" s="639">
        <v>0</v>
      </c>
      <c r="F387" s="618"/>
      <c r="G387" s="625"/>
      <c r="H387" s="639">
        <v>0</v>
      </c>
      <c r="I387" s="618"/>
      <c r="J387" s="625"/>
      <c r="K387" s="639">
        <v>0</v>
      </c>
      <c r="L387" s="618"/>
      <c r="M387" s="625"/>
      <c r="N387" s="639">
        <v>0</v>
      </c>
      <c r="O387" s="618"/>
      <c r="P387" s="625"/>
      <c r="Q387" s="639">
        <v>0</v>
      </c>
      <c r="R387" s="618"/>
      <c r="S387" s="625"/>
      <c r="T387" s="639">
        <v>0</v>
      </c>
      <c r="U387" s="618"/>
      <c r="V387" s="625"/>
      <c r="W387" s="639">
        <v>0</v>
      </c>
      <c r="X387" s="618"/>
      <c r="Y387" s="625"/>
      <c r="Z387" s="639">
        <v>0</v>
      </c>
      <c r="AA387" s="618"/>
      <c r="AB387" s="625"/>
      <c r="AC387" s="639">
        <v>0</v>
      </c>
      <c r="AD387" s="618"/>
      <c r="AE387" s="625"/>
      <c r="AF387" s="639">
        <v>0</v>
      </c>
      <c r="AG387" s="618"/>
      <c r="AH387" s="625"/>
      <c r="AI387" s="639">
        <v>0</v>
      </c>
      <c r="AJ387" s="618"/>
      <c r="AK387" s="625"/>
      <c r="AL387" s="639">
        <v>0</v>
      </c>
      <c r="AM387" s="618"/>
      <c r="AN387" s="625"/>
      <c r="AO387" s="988">
        <v>0</v>
      </c>
      <c r="AP387" s="38"/>
      <c r="AQ387" s="38"/>
      <c r="AR387" s="38"/>
      <c r="AS387" s="38"/>
      <c r="AT387" s="38"/>
      <c r="AU387" s="38"/>
      <c r="AV387" s="38"/>
      <c r="AW387" s="38"/>
      <c r="AX387" s="38"/>
      <c r="AY387" s="38"/>
      <c r="AZ387" s="38"/>
      <c r="BA387" s="38"/>
      <c r="BB387" s="38"/>
      <c r="BC387" s="38"/>
      <c r="BD387" s="38"/>
      <c r="BE387" s="38"/>
      <c r="BF387" s="38"/>
      <c r="BG387" s="38"/>
      <c r="BH387" s="38"/>
      <c r="BI387" s="38"/>
    </row>
    <row r="388" spans="1:61" ht="20.25" customHeight="1">
      <c r="A388" s="39" t="str">
        <f t="shared" si="5"/>
        <v>BoutiqueUniformes</v>
      </c>
      <c r="B388" s="54" t="s">
        <v>132</v>
      </c>
      <c r="C388" s="618"/>
      <c r="D388" s="625"/>
      <c r="E388" s="639">
        <v>0</v>
      </c>
      <c r="F388" s="618"/>
      <c r="G388" s="625"/>
      <c r="H388" s="639">
        <v>0</v>
      </c>
      <c r="I388" s="618"/>
      <c r="J388" s="625"/>
      <c r="K388" s="639">
        <v>0</v>
      </c>
      <c r="L388" s="618"/>
      <c r="M388" s="625"/>
      <c r="N388" s="639">
        <v>0</v>
      </c>
      <c r="O388" s="618"/>
      <c r="P388" s="625"/>
      <c r="Q388" s="639">
        <v>0</v>
      </c>
      <c r="R388" s="618"/>
      <c r="S388" s="625"/>
      <c r="T388" s="639">
        <v>0</v>
      </c>
      <c r="U388" s="618"/>
      <c r="V388" s="625"/>
      <c r="W388" s="639">
        <v>0</v>
      </c>
      <c r="X388" s="618"/>
      <c r="Y388" s="625"/>
      <c r="Z388" s="639">
        <v>0</v>
      </c>
      <c r="AA388" s="618"/>
      <c r="AB388" s="625"/>
      <c r="AC388" s="639">
        <v>0</v>
      </c>
      <c r="AD388" s="618"/>
      <c r="AE388" s="625"/>
      <c r="AF388" s="639">
        <v>0</v>
      </c>
      <c r="AG388" s="618"/>
      <c r="AH388" s="625"/>
      <c r="AI388" s="639">
        <v>0</v>
      </c>
      <c r="AJ388" s="618"/>
      <c r="AK388" s="625"/>
      <c r="AL388" s="639">
        <v>0</v>
      </c>
      <c r="AM388" s="618"/>
      <c r="AN388" s="625"/>
      <c r="AO388" s="988">
        <v>0</v>
      </c>
      <c r="AP388" s="38"/>
      <c r="AQ388" s="38"/>
      <c r="AR388" s="38"/>
      <c r="AS388" s="38"/>
      <c r="AT388" s="38"/>
      <c r="AU388" s="38"/>
      <c r="AV388" s="38"/>
      <c r="AW388" s="38"/>
      <c r="AX388" s="38"/>
      <c r="AY388" s="38"/>
      <c r="AZ388" s="38"/>
      <c r="BA388" s="38"/>
      <c r="BB388" s="38"/>
      <c r="BC388" s="38"/>
      <c r="BD388" s="38"/>
      <c r="BE388" s="38"/>
      <c r="BF388" s="38"/>
      <c r="BG388" s="38"/>
      <c r="BH388" s="38"/>
      <c r="BI388" s="38"/>
    </row>
    <row r="389" spans="1:61" ht="20.25" customHeight="1">
      <c r="A389" s="39" t="str">
        <f t="shared" si="5"/>
        <v>BoutiquePapeterie</v>
      </c>
      <c r="B389" s="54" t="s">
        <v>133</v>
      </c>
      <c r="C389" s="618"/>
      <c r="D389" s="625"/>
      <c r="E389" s="639">
        <v>0</v>
      </c>
      <c r="F389" s="618"/>
      <c r="G389" s="625"/>
      <c r="H389" s="639">
        <v>0</v>
      </c>
      <c r="I389" s="618"/>
      <c r="J389" s="625"/>
      <c r="K389" s="639">
        <v>0</v>
      </c>
      <c r="L389" s="618"/>
      <c r="M389" s="625"/>
      <c r="N389" s="639">
        <v>0</v>
      </c>
      <c r="O389" s="618"/>
      <c r="P389" s="625"/>
      <c r="Q389" s="639">
        <v>0</v>
      </c>
      <c r="R389" s="618"/>
      <c r="S389" s="625"/>
      <c r="T389" s="639">
        <v>0</v>
      </c>
      <c r="U389" s="618"/>
      <c r="V389" s="625"/>
      <c r="W389" s="639">
        <v>0</v>
      </c>
      <c r="X389" s="618"/>
      <c r="Y389" s="625"/>
      <c r="Z389" s="639">
        <v>0</v>
      </c>
      <c r="AA389" s="618"/>
      <c r="AB389" s="625"/>
      <c r="AC389" s="639">
        <v>0</v>
      </c>
      <c r="AD389" s="618"/>
      <c r="AE389" s="625"/>
      <c r="AF389" s="639">
        <v>0</v>
      </c>
      <c r="AG389" s="618"/>
      <c r="AH389" s="625"/>
      <c r="AI389" s="639">
        <v>0</v>
      </c>
      <c r="AJ389" s="618"/>
      <c r="AK389" s="625"/>
      <c r="AL389" s="639">
        <v>0</v>
      </c>
      <c r="AM389" s="618"/>
      <c r="AN389" s="625"/>
      <c r="AO389" s="988">
        <v>0</v>
      </c>
      <c r="AP389" s="38"/>
      <c r="AQ389" s="38"/>
      <c r="AR389" s="38"/>
      <c r="AS389" s="38"/>
      <c r="AT389" s="38"/>
      <c r="AU389" s="38"/>
      <c r="AV389" s="38"/>
      <c r="AW389" s="38"/>
      <c r="AX389" s="38"/>
      <c r="AY389" s="38"/>
      <c r="AZ389" s="38"/>
      <c r="BA389" s="38"/>
      <c r="BB389" s="38"/>
      <c r="BC389" s="38"/>
      <c r="BD389" s="38"/>
      <c r="BE389" s="38"/>
      <c r="BF389" s="38"/>
      <c r="BG389" s="38"/>
      <c r="BH389" s="38"/>
      <c r="BI389" s="38"/>
    </row>
    <row r="390" spans="1:61" ht="20.25" customHeight="1">
      <c r="A390" s="39" t="str">
        <f t="shared" si="5"/>
        <v>BoutiqueTéléphone</v>
      </c>
      <c r="B390" s="54" t="s">
        <v>134</v>
      </c>
      <c r="C390" s="618"/>
      <c r="D390" s="625"/>
      <c r="E390" s="639">
        <v>0</v>
      </c>
      <c r="F390" s="618"/>
      <c r="G390" s="625"/>
      <c r="H390" s="639">
        <v>0</v>
      </c>
      <c r="I390" s="618"/>
      <c r="J390" s="625"/>
      <c r="K390" s="639">
        <v>0</v>
      </c>
      <c r="L390" s="618"/>
      <c r="M390" s="625"/>
      <c r="N390" s="639">
        <v>0</v>
      </c>
      <c r="O390" s="618"/>
      <c r="P390" s="625"/>
      <c r="Q390" s="639">
        <v>0</v>
      </c>
      <c r="R390" s="618"/>
      <c r="S390" s="625"/>
      <c r="T390" s="639">
        <v>0</v>
      </c>
      <c r="U390" s="618"/>
      <c r="V390" s="625"/>
      <c r="W390" s="639">
        <v>0</v>
      </c>
      <c r="X390" s="618"/>
      <c r="Y390" s="625"/>
      <c r="Z390" s="639">
        <v>0</v>
      </c>
      <c r="AA390" s="618"/>
      <c r="AB390" s="625"/>
      <c r="AC390" s="639">
        <v>0</v>
      </c>
      <c r="AD390" s="618"/>
      <c r="AE390" s="625"/>
      <c r="AF390" s="639">
        <v>0</v>
      </c>
      <c r="AG390" s="618"/>
      <c r="AH390" s="625"/>
      <c r="AI390" s="639">
        <v>0</v>
      </c>
      <c r="AJ390" s="618"/>
      <c r="AK390" s="625"/>
      <c r="AL390" s="639">
        <v>0</v>
      </c>
      <c r="AM390" s="618"/>
      <c r="AN390" s="625"/>
      <c r="AO390" s="988">
        <v>0</v>
      </c>
      <c r="AP390" s="38"/>
      <c r="AQ390" s="38"/>
      <c r="AR390" s="38"/>
      <c r="AS390" s="38"/>
      <c r="AT390" s="38"/>
      <c r="AU390" s="38"/>
      <c r="AV390" s="38"/>
      <c r="AW390" s="38"/>
      <c r="AX390" s="38"/>
      <c r="AY390" s="38"/>
      <c r="AZ390" s="38"/>
      <c r="BA390" s="38"/>
      <c r="BB390" s="38"/>
      <c r="BC390" s="38"/>
      <c r="BD390" s="38"/>
      <c r="BE390" s="38"/>
      <c r="BF390" s="38"/>
      <c r="BG390" s="38"/>
      <c r="BH390" s="38"/>
      <c r="BI390" s="38"/>
    </row>
    <row r="391" spans="1:61" ht="20.25" customHeight="1">
      <c r="A391" s="39" t="str">
        <f t="shared" si="5"/>
        <v>BoutiqueFrais postaux</v>
      </c>
      <c r="B391" s="54" t="s">
        <v>135</v>
      </c>
      <c r="C391" s="618"/>
      <c r="D391" s="625"/>
      <c r="E391" s="639">
        <v>0</v>
      </c>
      <c r="F391" s="618"/>
      <c r="G391" s="625"/>
      <c r="H391" s="639">
        <v>0</v>
      </c>
      <c r="I391" s="618"/>
      <c r="J391" s="625"/>
      <c r="K391" s="639">
        <v>0</v>
      </c>
      <c r="L391" s="618"/>
      <c r="M391" s="625"/>
      <c r="N391" s="639">
        <v>0</v>
      </c>
      <c r="O391" s="618"/>
      <c r="P391" s="625"/>
      <c r="Q391" s="639">
        <v>0</v>
      </c>
      <c r="R391" s="618"/>
      <c r="S391" s="625"/>
      <c r="T391" s="639">
        <v>0</v>
      </c>
      <c r="U391" s="618"/>
      <c r="V391" s="625"/>
      <c r="W391" s="639">
        <v>0</v>
      </c>
      <c r="X391" s="618"/>
      <c r="Y391" s="625"/>
      <c r="Z391" s="639">
        <v>0</v>
      </c>
      <c r="AA391" s="618"/>
      <c r="AB391" s="625"/>
      <c r="AC391" s="639">
        <v>0</v>
      </c>
      <c r="AD391" s="618"/>
      <c r="AE391" s="625"/>
      <c r="AF391" s="639">
        <v>0</v>
      </c>
      <c r="AG391" s="618"/>
      <c r="AH391" s="625"/>
      <c r="AI391" s="639">
        <v>0</v>
      </c>
      <c r="AJ391" s="618"/>
      <c r="AK391" s="625"/>
      <c r="AL391" s="639">
        <v>0</v>
      </c>
      <c r="AM391" s="618"/>
      <c r="AN391" s="625"/>
      <c r="AO391" s="988">
        <v>0</v>
      </c>
      <c r="AP391" s="38"/>
      <c r="AQ391" s="38"/>
      <c r="AR391" s="38"/>
      <c r="AS391" s="38"/>
      <c r="AT391" s="38"/>
      <c r="AU391" s="38"/>
      <c r="AV391" s="38"/>
      <c r="AW391" s="38"/>
      <c r="AX391" s="38"/>
      <c r="AY391" s="38"/>
      <c r="AZ391" s="38"/>
      <c r="BA391" s="38"/>
      <c r="BB391" s="38"/>
      <c r="BC391" s="38"/>
      <c r="BD391" s="38"/>
      <c r="BE391" s="38"/>
      <c r="BF391" s="38"/>
      <c r="BG391" s="38"/>
      <c r="BH391" s="38"/>
      <c r="BI391" s="38"/>
    </row>
    <row r="392" spans="1:61" ht="20.25" customHeight="1">
      <c r="A392" s="39" t="str">
        <f t="shared" si="5"/>
        <v>BoutiqueDivers</v>
      </c>
      <c r="B392" s="54" t="s">
        <v>136</v>
      </c>
      <c r="C392" s="618"/>
      <c r="D392" s="625"/>
      <c r="E392" s="639">
        <v>0</v>
      </c>
      <c r="F392" s="618"/>
      <c r="G392" s="625"/>
      <c r="H392" s="639">
        <v>0</v>
      </c>
      <c r="I392" s="618"/>
      <c r="J392" s="625"/>
      <c r="K392" s="639">
        <v>0</v>
      </c>
      <c r="L392" s="618"/>
      <c r="M392" s="625"/>
      <c r="N392" s="639">
        <v>0</v>
      </c>
      <c r="O392" s="618"/>
      <c r="P392" s="625"/>
      <c r="Q392" s="639">
        <v>0</v>
      </c>
      <c r="R392" s="618"/>
      <c r="S392" s="625"/>
      <c r="T392" s="639">
        <v>0</v>
      </c>
      <c r="U392" s="618"/>
      <c r="V392" s="625"/>
      <c r="W392" s="639">
        <v>0</v>
      </c>
      <c r="X392" s="618"/>
      <c r="Y392" s="625"/>
      <c r="Z392" s="639">
        <v>0</v>
      </c>
      <c r="AA392" s="618"/>
      <c r="AB392" s="625"/>
      <c r="AC392" s="639">
        <v>0</v>
      </c>
      <c r="AD392" s="618"/>
      <c r="AE392" s="625"/>
      <c r="AF392" s="639">
        <v>0</v>
      </c>
      <c r="AG392" s="618"/>
      <c r="AH392" s="625"/>
      <c r="AI392" s="639">
        <v>0</v>
      </c>
      <c r="AJ392" s="618"/>
      <c r="AK392" s="625"/>
      <c r="AL392" s="639">
        <v>0</v>
      </c>
      <c r="AM392" s="618"/>
      <c r="AN392" s="625"/>
      <c r="AO392" s="988">
        <v>0</v>
      </c>
      <c r="AP392" s="38"/>
      <c r="AQ392" s="38"/>
      <c r="AR392" s="38"/>
      <c r="AS392" s="38"/>
      <c r="AT392" s="38"/>
      <c r="AU392" s="38"/>
      <c r="AV392" s="38"/>
      <c r="AW392" s="38"/>
      <c r="AX392" s="38"/>
      <c r="AY392" s="38"/>
      <c r="AZ392" s="38"/>
      <c r="BA392" s="38"/>
      <c r="BB392" s="38"/>
      <c r="BC392" s="38"/>
      <c r="BD392" s="38"/>
      <c r="BE392" s="38"/>
      <c r="BF392" s="38"/>
      <c r="BG392" s="38"/>
      <c r="BH392" s="38"/>
      <c r="BI392" s="38"/>
    </row>
    <row r="393" spans="1:61" ht="20.25" customHeight="1">
      <c r="A393" s="39" t="str">
        <f t="shared" si="5"/>
        <v>BoutiqueFormation</v>
      </c>
      <c r="B393" s="54" t="s">
        <v>137</v>
      </c>
      <c r="C393" s="618"/>
      <c r="D393" s="625"/>
      <c r="E393" s="639">
        <v>0</v>
      </c>
      <c r="F393" s="618"/>
      <c r="G393" s="625"/>
      <c r="H393" s="639">
        <v>0</v>
      </c>
      <c r="I393" s="618"/>
      <c r="J393" s="625"/>
      <c r="K393" s="639">
        <v>0</v>
      </c>
      <c r="L393" s="618"/>
      <c r="M393" s="625"/>
      <c r="N393" s="639">
        <v>0</v>
      </c>
      <c r="O393" s="618"/>
      <c r="P393" s="625"/>
      <c r="Q393" s="639">
        <v>0</v>
      </c>
      <c r="R393" s="618"/>
      <c r="S393" s="625"/>
      <c r="T393" s="639">
        <v>0</v>
      </c>
      <c r="U393" s="618"/>
      <c r="V393" s="625"/>
      <c r="W393" s="639">
        <v>0</v>
      </c>
      <c r="X393" s="618"/>
      <c r="Y393" s="625"/>
      <c r="Z393" s="639">
        <v>0</v>
      </c>
      <c r="AA393" s="618"/>
      <c r="AB393" s="625"/>
      <c r="AC393" s="639">
        <v>0</v>
      </c>
      <c r="AD393" s="618"/>
      <c r="AE393" s="625"/>
      <c r="AF393" s="639">
        <v>0</v>
      </c>
      <c r="AG393" s="618"/>
      <c r="AH393" s="625"/>
      <c r="AI393" s="639">
        <v>0</v>
      </c>
      <c r="AJ393" s="618"/>
      <c r="AK393" s="625"/>
      <c r="AL393" s="639">
        <v>0</v>
      </c>
      <c r="AM393" s="618"/>
      <c r="AN393" s="625"/>
      <c r="AO393" s="988">
        <v>0</v>
      </c>
      <c r="AP393" s="38"/>
      <c r="AQ393" s="38"/>
      <c r="AR393" s="38"/>
      <c r="AS393" s="38"/>
      <c r="AT393" s="38"/>
      <c r="AU393" s="38"/>
      <c r="AV393" s="38"/>
      <c r="AW393" s="38"/>
      <c r="AX393" s="38"/>
      <c r="AY393" s="38"/>
      <c r="AZ393" s="38"/>
      <c r="BA393" s="38"/>
      <c r="BB393" s="38"/>
      <c r="BC393" s="38"/>
      <c r="BD393" s="38"/>
      <c r="BE393" s="38"/>
      <c r="BF393" s="38"/>
      <c r="BG393" s="38"/>
      <c r="BH393" s="38"/>
      <c r="BI393" s="38"/>
    </row>
    <row r="394" spans="1:61" ht="20.25" customHeight="1">
      <c r="A394" s="39" t="str">
        <f t="shared" si="5"/>
        <v>BoutiqueFrais bancaires</v>
      </c>
      <c r="B394" s="54" t="s">
        <v>138</v>
      </c>
      <c r="C394" s="618"/>
      <c r="D394" s="625"/>
      <c r="E394" s="639">
        <v>0</v>
      </c>
      <c r="F394" s="618"/>
      <c r="G394" s="625"/>
      <c r="H394" s="639"/>
      <c r="I394" s="618"/>
      <c r="J394" s="625"/>
      <c r="K394" s="639"/>
      <c r="L394" s="618"/>
      <c r="M394" s="625"/>
      <c r="N394" s="639"/>
      <c r="O394" s="618"/>
      <c r="P394" s="625"/>
      <c r="Q394" s="639"/>
      <c r="R394" s="618"/>
      <c r="S394" s="625"/>
      <c r="T394" s="639"/>
      <c r="U394" s="618"/>
      <c r="V394" s="625"/>
      <c r="W394" s="639"/>
      <c r="X394" s="618"/>
      <c r="Y394" s="625"/>
      <c r="Z394" s="639"/>
      <c r="AA394" s="618"/>
      <c r="AB394" s="625"/>
      <c r="AC394" s="639"/>
      <c r="AD394" s="618"/>
      <c r="AE394" s="625"/>
      <c r="AF394" s="639"/>
      <c r="AG394" s="618"/>
      <c r="AH394" s="625"/>
      <c r="AI394" s="639"/>
      <c r="AJ394" s="618"/>
      <c r="AK394" s="625"/>
      <c r="AL394" s="639"/>
      <c r="AM394" s="618"/>
      <c r="AN394" s="625"/>
      <c r="AO394" s="988"/>
      <c r="AP394" s="38"/>
      <c r="AQ394" s="38"/>
      <c r="AR394" s="38"/>
      <c r="AS394" s="38"/>
      <c r="AT394" s="38"/>
      <c r="AU394" s="38"/>
      <c r="AV394" s="38"/>
      <c r="AW394" s="38"/>
      <c r="AX394" s="38"/>
      <c r="AY394" s="38"/>
      <c r="AZ394" s="38"/>
      <c r="BA394" s="38"/>
      <c r="BB394" s="38"/>
      <c r="BC394" s="38"/>
      <c r="BD394" s="38"/>
      <c r="BE394" s="38"/>
      <c r="BF394" s="38"/>
      <c r="BG394" s="38"/>
      <c r="BH394" s="38"/>
      <c r="BI394" s="38"/>
    </row>
    <row r="395" spans="1:61" ht="15.75" customHeight="1">
      <c r="A395" s="39" t="str">
        <f t="shared" si="5"/>
        <v>Boutique[...]</v>
      </c>
      <c r="B395" s="54" t="s">
        <v>55</v>
      </c>
      <c r="C395" s="618"/>
      <c r="D395" s="625"/>
      <c r="E395" s="626"/>
      <c r="F395" s="618"/>
      <c r="G395" s="625"/>
      <c r="H395" s="626"/>
      <c r="I395" s="618"/>
      <c r="J395" s="625"/>
      <c r="K395" s="626"/>
      <c r="L395" s="618"/>
      <c r="M395" s="625"/>
      <c r="N395" s="626"/>
      <c r="O395" s="618"/>
      <c r="P395" s="625"/>
      <c r="Q395" s="626"/>
      <c r="R395" s="618"/>
      <c r="S395" s="625"/>
      <c r="T395" s="626"/>
      <c r="U395" s="618"/>
      <c r="V395" s="625"/>
      <c r="W395" s="626"/>
      <c r="X395" s="618"/>
      <c r="Y395" s="625"/>
      <c r="Z395" s="626"/>
      <c r="AA395" s="618"/>
      <c r="AB395" s="625"/>
      <c r="AC395" s="626"/>
      <c r="AD395" s="618"/>
      <c r="AE395" s="625"/>
      <c r="AF395" s="626"/>
      <c r="AG395" s="618"/>
      <c r="AH395" s="625"/>
      <c r="AI395" s="626"/>
      <c r="AJ395" s="618"/>
      <c r="AK395" s="625"/>
      <c r="AL395" s="626"/>
      <c r="AM395" s="618"/>
      <c r="AN395" s="625"/>
      <c r="AO395" s="626"/>
      <c r="AP395" s="38"/>
      <c r="AQ395" s="38"/>
      <c r="AR395" s="38"/>
      <c r="AS395" s="38"/>
      <c r="AT395" s="38"/>
      <c r="AU395" s="38"/>
      <c r="AV395" s="38"/>
      <c r="AW395" s="38"/>
      <c r="AX395" s="38"/>
      <c r="AY395" s="38"/>
      <c r="AZ395" s="38"/>
      <c r="BA395" s="38"/>
      <c r="BB395" s="38"/>
      <c r="BC395" s="38"/>
      <c r="BD395" s="38"/>
      <c r="BE395" s="38"/>
      <c r="BF395" s="38"/>
      <c r="BG395" s="38"/>
      <c r="BH395" s="38"/>
      <c r="BI395" s="38"/>
    </row>
    <row r="396" spans="1:61" ht="15.75" customHeight="1">
      <c r="A396" s="39" t="str">
        <f t="shared" si="5"/>
        <v>Boutique[...]</v>
      </c>
      <c r="B396" s="54" t="s">
        <v>55</v>
      </c>
      <c r="C396" s="618"/>
      <c r="D396" s="625"/>
      <c r="E396" s="626"/>
      <c r="F396" s="618"/>
      <c r="G396" s="625"/>
      <c r="H396" s="626"/>
      <c r="I396" s="618"/>
      <c r="J396" s="625"/>
      <c r="K396" s="626"/>
      <c r="L396" s="618"/>
      <c r="M396" s="625"/>
      <c r="N396" s="626"/>
      <c r="O396" s="618"/>
      <c r="P396" s="625"/>
      <c r="Q396" s="626"/>
      <c r="R396" s="618"/>
      <c r="S396" s="625"/>
      <c r="T396" s="626"/>
      <c r="U396" s="618"/>
      <c r="V396" s="625"/>
      <c r="W396" s="626"/>
      <c r="X396" s="618"/>
      <c r="Y396" s="625"/>
      <c r="Z396" s="626"/>
      <c r="AA396" s="618"/>
      <c r="AB396" s="625"/>
      <c r="AC396" s="626"/>
      <c r="AD396" s="618"/>
      <c r="AE396" s="625"/>
      <c r="AF396" s="626"/>
      <c r="AG396" s="618"/>
      <c r="AH396" s="625"/>
      <c r="AI396" s="626"/>
      <c r="AJ396" s="618"/>
      <c r="AK396" s="625"/>
      <c r="AL396" s="626"/>
      <c r="AM396" s="618"/>
      <c r="AN396" s="625"/>
      <c r="AO396" s="626"/>
      <c r="AP396" s="38"/>
      <c r="AQ396" s="38"/>
      <c r="AR396" s="38"/>
      <c r="AS396" s="38"/>
      <c r="AT396" s="38"/>
      <c r="AU396" s="38"/>
      <c r="AV396" s="38"/>
      <c r="AW396" s="38"/>
      <c r="AX396" s="38"/>
      <c r="AY396" s="38"/>
      <c r="AZ396" s="38"/>
      <c r="BA396" s="38"/>
      <c r="BB396" s="38"/>
      <c r="BC396" s="38"/>
      <c r="BD396" s="38"/>
      <c r="BE396" s="38"/>
      <c r="BF396" s="38"/>
      <c r="BG396" s="38"/>
      <c r="BH396" s="38"/>
      <c r="BI396" s="38"/>
    </row>
    <row r="397" spans="1:61" ht="15.75" customHeight="1">
      <c r="A397" s="39" t="str">
        <f t="shared" si="5"/>
        <v>Boutique[...]</v>
      </c>
      <c r="B397" s="54" t="s">
        <v>55</v>
      </c>
      <c r="C397" s="644"/>
      <c r="D397" s="645"/>
      <c r="E397" s="626"/>
      <c r="F397" s="644"/>
      <c r="G397" s="645"/>
      <c r="H397" s="626"/>
      <c r="I397" s="644"/>
      <c r="J397" s="645"/>
      <c r="K397" s="626"/>
      <c r="L397" s="644"/>
      <c r="M397" s="645"/>
      <c r="N397" s="626"/>
      <c r="O397" s="644"/>
      <c r="P397" s="645"/>
      <c r="Q397" s="626"/>
      <c r="R397" s="644"/>
      <c r="S397" s="645"/>
      <c r="T397" s="626"/>
      <c r="U397" s="644"/>
      <c r="V397" s="645"/>
      <c r="W397" s="626"/>
      <c r="X397" s="644"/>
      <c r="Y397" s="645"/>
      <c r="Z397" s="626"/>
      <c r="AA397" s="644"/>
      <c r="AB397" s="645"/>
      <c r="AC397" s="626"/>
      <c r="AD397" s="644"/>
      <c r="AE397" s="645"/>
      <c r="AF397" s="626"/>
      <c r="AG397" s="644"/>
      <c r="AH397" s="645"/>
      <c r="AI397" s="626"/>
      <c r="AJ397" s="644"/>
      <c r="AK397" s="645"/>
      <c r="AL397" s="626"/>
      <c r="AM397" s="644"/>
      <c r="AN397" s="645"/>
      <c r="AO397" s="626"/>
      <c r="AP397" s="38"/>
      <c r="AQ397" s="38"/>
      <c r="AR397" s="38"/>
      <c r="AS397" s="38"/>
      <c r="AT397" s="38"/>
      <c r="AU397" s="38"/>
      <c r="AV397" s="38"/>
      <c r="AW397" s="38"/>
      <c r="AX397" s="38"/>
      <c r="AY397" s="38"/>
      <c r="AZ397" s="38"/>
      <c r="BA397" s="38"/>
      <c r="BB397" s="38"/>
      <c r="BC397" s="38"/>
      <c r="BD397" s="38"/>
      <c r="BE397" s="38"/>
      <c r="BF397" s="38"/>
      <c r="BG397" s="38"/>
      <c r="BH397" s="38"/>
      <c r="BI397" s="38"/>
    </row>
    <row r="398" spans="1:61" ht="15.75" customHeight="1">
      <c r="A398" s="39" t="str">
        <f t="shared" si="5"/>
        <v>BoutiqueTOTAL SEMI-FIXES</v>
      </c>
      <c r="B398" s="53" t="s">
        <v>139</v>
      </c>
      <c r="C398" s="903" t="s">
        <v>115</v>
      </c>
      <c r="D398" s="904">
        <v>0</v>
      </c>
      <c r="E398" s="905">
        <v>0</v>
      </c>
      <c r="F398" s="903" t="s">
        <v>115</v>
      </c>
      <c r="G398" s="904">
        <v>0</v>
      </c>
      <c r="H398" s="905">
        <v>0</v>
      </c>
      <c r="I398" s="903" t="s">
        <v>115</v>
      </c>
      <c r="J398" s="904">
        <v>0</v>
      </c>
      <c r="K398" s="905">
        <v>0</v>
      </c>
      <c r="L398" s="903" t="s">
        <v>115</v>
      </c>
      <c r="M398" s="904">
        <v>0</v>
      </c>
      <c r="N398" s="905">
        <v>0</v>
      </c>
      <c r="O398" s="903" t="s">
        <v>115</v>
      </c>
      <c r="P398" s="904">
        <v>0</v>
      </c>
      <c r="Q398" s="905">
        <v>0</v>
      </c>
      <c r="R398" s="903" t="s">
        <v>115</v>
      </c>
      <c r="S398" s="904">
        <v>0</v>
      </c>
      <c r="T398" s="905">
        <v>0</v>
      </c>
      <c r="U398" s="903" t="s">
        <v>115</v>
      </c>
      <c r="V398" s="904">
        <v>0</v>
      </c>
      <c r="W398" s="990">
        <v>0</v>
      </c>
      <c r="X398" s="903" t="s">
        <v>115</v>
      </c>
      <c r="Y398" s="904">
        <v>0</v>
      </c>
      <c r="Z398" s="990">
        <v>0</v>
      </c>
      <c r="AA398" s="903" t="s">
        <v>115</v>
      </c>
      <c r="AB398" s="904">
        <v>0</v>
      </c>
      <c r="AC398" s="990">
        <v>0</v>
      </c>
      <c r="AD398" s="903" t="s">
        <v>115</v>
      </c>
      <c r="AE398" s="904">
        <v>0</v>
      </c>
      <c r="AF398" s="990">
        <v>0</v>
      </c>
      <c r="AG398" s="903" t="s">
        <v>115</v>
      </c>
      <c r="AH398" s="904">
        <v>0</v>
      </c>
      <c r="AI398" s="905">
        <v>0</v>
      </c>
      <c r="AJ398" s="903" t="s">
        <v>115</v>
      </c>
      <c r="AK398" s="904">
        <v>0</v>
      </c>
      <c r="AL398" s="905">
        <v>0</v>
      </c>
      <c r="AM398" s="903" t="s">
        <v>115</v>
      </c>
      <c r="AN398" s="904">
        <v>0</v>
      </c>
      <c r="AO398" s="905">
        <v>0</v>
      </c>
      <c r="AP398" s="38"/>
      <c r="AQ398" s="38"/>
      <c r="AR398" s="38"/>
      <c r="AS398" s="38"/>
      <c r="AT398" s="38"/>
      <c r="AU398" s="38"/>
      <c r="AV398" s="38"/>
      <c r="AW398" s="38"/>
      <c r="AX398" s="38"/>
      <c r="AY398" s="38"/>
      <c r="AZ398" s="38"/>
      <c r="BA398" s="38"/>
      <c r="BB398" s="38"/>
      <c r="BC398" s="38"/>
      <c r="BD398" s="38"/>
      <c r="BE398" s="38"/>
      <c r="BF398" s="38"/>
      <c r="BG398" s="38"/>
      <c r="BH398" s="38"/>
      <c r="BI398" s="38"/>
    </row>
    <row r="399" spans="1:61" ht="15.75" customHeight="1">
      <c r="A399" s="39" t="str">
        <f t="shared" si="5"/>
        <v>Boutique</v>
      </c>
      <c r="B399" s="44"/>
      <c r="C399" s="618"/>
      <c r="D399" s="625"/>
      <c r="E399" s="619"/>
      <c r="F399" s="618"/>
      <c r="G399" s="625"/>
      <c r="H399" s="619"/>
      <c r="I399" s="618"/>
      <c r="J399" s="625"/>
      <c r="K399" s="619"/>
      <c r="L399" s="618"/>
      <c r="M399" s="625"/>
      <c r="N399" s="619"/>
      <c r="O399" s="618"/>
      <c r="P399" s="625"/>
      <c r="Q399" s="619"/>
      <c r="R399" s="618"/>
      <c r="S399" s="625"/>
      <c r="T399" s="619"/>
      <c r="U399" s="618"/>
      <c r="V399" s="625"/>
      <c r="W399" s="619"/>
      <c r="X399" s="618"/>
      <c r="Y399" s="625"/>
      <c r="Z399" s="619"/>
      <c r="AA399" s="618"/>
      <c r="AB399" s="625"/>
      <c r="AC399" s="619"/>
      <c r="AD399" s="618"/>
      <c r="AE399" s="625"/>
      <c r="AF399" s="619"/>
      <c r="AG399" s="618"/>
      <c r="AH399" s="625"/>
      <c r="AI399" s="619"/>
      <c r="AJ399" s="618"/>
      <c r="AK399" s="625"/>
      <c r="AL399" s="619"/>
      <c r="AM399" s="618"/>
      <c r="AN399" s="625"/>
      <c r="AO399" s="619"/>
      <c r="AP399" s="38"/>
      <c r="AQ399" s="38"/>
      <c r="AR399" s="38"/>
      <c r="AS399" s="38"/>
      <c r="AT399" s="38"/>
      <c r="AU399" s="38"/>
      <c r="AV399" s="38"/>
      <c r="AW399" s="38"/>
      <c r="AX399" s="38"/>
      <c r="AY399" s="38"/>
      <c r="AZ399" s="38"/>
      <c r="BA399" s="38"/>
      <c r="BB399" s="38"/>
      <c r="BC399" s="38"/>
      <c r="BD399" s="38"/>
      <c r="BE399" s="38"/>
      <c r="BF399" s="38"/>
      <c r="BG399" s="38"/>
      <c r="BH399" s="38"/>
      <c r="BI399" s="38"/>
    </row>
    <row r="400" spans="1:61" ht="15.75" customHeight="1">
      <c r="A400" s="39" t="str">
        <f t="shared" si="5"/>
        <v>BoutiqueTOTAL DES DÉPENSES</v>
      </c>
      <c r="B400" s="53" t="s">
        <v>140</v>
      </c>
      <c r="C400" s="903" t="s">
        <v>115</v>
      </c>
      <c r="D400" s="904">
        <v>0</v>
      </c>
      <c r="E400" s="905">
        <v>0</v>
      </c>
      <c r="F400" s="903" t="s">
        <v>115</v>
      </c>
      <c r="G400" s="904">
        <v>0</v>
      </c>
      <c r="H400" s="905">
        <v>0</v>
      </c>
      <c r="I400" s="903" t="s">
        <v>115</v>
      </c>
      <c r="J400" s="904">
        <v>0</v>
      </c>
      <c r="K400" s="905">
        <v>0</v>
      </c>
      <c r="L400" s="903" t="s">
        <v>115</v>
      </c>
      <c r="M400" s="904">
        <v>0</v>
      </c>
      <c r="N400" s="905">
        <v>0</v>
      </c>
      <c r="O400" s="903" t="s">
        <v>115</v>
      </c>
      <c r="P400" s="904">
        <v>0</v>
      </c>
      <c r="Q400" s="905">
        <v>0</v>
      </c>
      <c r="R400" s="903" t="s">
        <v>115</v>
      </c>
      <c r="S400" s="904">
        <v>0</v>
      </c>
      <c r="T400" s="905">
        <v>0</v>
      </c>
      <c r="U400" s="903" t="s">
        <v>115</v>
      </c>
      <c r="V400" s="904">
        <v>0</v>
      </c>
      <c r="W400" s="990">
        <v>0</v>
      </c>
      <c r="X400" s="903" t="s">
        <v>115</v>
      </c>
      <c r="Y400" s="904">
        <v>0</v>
      </c>
      <c r="Z400" s="990">
        <v>0</v>
      </c>
      <c r="AA400" s="903" t="s">
        <v>115</v>
      </c>
      <c r="AB400" s="904">
        <v>0</v>
      </c>
      <c r="AC400" s="990">
        <v>0</v>
      </c>
      <c r="AD400" s="903" t="s">
        <v>115</v>
      </c>
      <c r="AE400" s="904">
        <v>0</v>
      </c>
      <c r="AF400" s="990">
        <v>0</v>
      </c>
      <c r="AG400" s="903" t="s">
        <v>115</v>
      </c>
      <c r="AH400" s="904">
        <v>0</v>
      </c>
      <c r="AI400" s="905">
        <v>0</v>
      </c>
      <c r="AJ400" s="903" t="s">
        <v>115</v>
      </c>
      <c r="AK400" s="904">
        <v>0</v>
      </c>
      <c r="AL400" s="905">
        <v>0</v>
      </c>
      <c r="AM400" s="903" t="s">
        <v>115</v>
      </c>
      <c r="AN400" s="904">
        <v>0</v>
      </c>
      <c r="AO400" s="905">
        <v>0</v>
      </c>
      <c r="AP400" s="38"/>
      <c r="AQ400" s="38"/>
      <c r="AR400" s="38"/>
      <c r="AS400" s="38"/>
      <c r="AT400" s="38"/>
      <c r="AU400" s="38"/>
      <c r="AV400" s="38"/>
      <c r="AW400" s="38"/>
      <c r="AX400" s="38"/>
      <c r="AY400" s="38"/>
      <c r="AZ400" s="38"/>
      <c r="BA400" s="38"/>
      <c r="BB400" s="38"/>
      <c r="BC400" s="38"/>
      <c r="BD400" s="38"/>
      <c r="BE400" s="38"/>
      <c r="BF400" s="38"/>
      <c r="BG400" s="38"/>
      <c r="BH400" s="38"/>
      <c r="BI400" s="38"/>
    </row>
    <row r="401" spans="1:61" ht="15.75" customHeight="1" thickBot="1">
      <c r="A401" s="39" t="str">
        <f t="shared" si="5"/>
        <v>Boutique</v>
      </c>
      <c r="B401" s="44"/>
      <c r="C401" s="618"/>
      <c r="D401" s="625"/>
      <c r="E401" s="626"/>
      <c r="F401" s="618"/>
      <c r="G401" s="625"/>
      <c r="H401" s="626"/>
      <c r="I401" s="618"/>
      <c r="J401" s="625"/>
      <c r="K401" s="626"/>
      <c r="L401" s="618"/>
      <c r="M401" s="625"/>
      <c r="N401" s="626"/>
      <c r="O401" s="618"/>
      <c r="P401" s="625"/>
      <c r="Q401" s="626"/>
      <c r="R401" s="618"/>
      <c r="S401" s="625"/>
      <c r="T401" s="626"/>
      <c r="U401" s="618"/>
      <c r="V401" s="625"/>
      <c r="W401" s="626"/>
      <c r="X401" s="618"/>
      <c r="Y401" s="625"/>
      <c r="Z401" s="626"/>
      <c r="AA401" s="618"/>
      <c r="AB401" s="625"/>
      <c r="AC401" s="626"/>
      <c r="AD401" s="618"/>
      <c r="AE401" s="625"/>
      <c r="AF401" s="626"/>
      <c r="AG401" s="618"/>
      <c r="AH401" s="625"/>
      <c r="AI401" s="626"/>
      <c r="AJ401" s="618"/>
      <c r="AK401" s="625"/>
      <c r="AL401" s="626"/>
      <c r="AM401" s="618"/>
      <c r="AN401" s="625"/>
      <c r="AO401" s="626"/>
      <c r="AP401" s="38"/>
      <c r="AQ401" s="38"/>
      <c r="AR401" s="38"/>
      <c r="AS401" s="38"/>
      <c r="AT401" s="38"/>
      <c r="AU401" s="38"/>
      <c r="AV401" s="38"/>
      <c r="AW401" s="38"/>
      <c r="AX401" s="38"/>
      <c r="AY401" s="38"/>
      <c r="AZ401" s="38"/>
      <c r="BA401" s="38"/>
      <c r="BB401" s="38"/>
      <c r="BC401" s="38"/>
      <c r="BD401" s="38"/>
      <c r="BE401" s="38"/>
      <c r="BF401" s="38"/>
      <c r="BG401" s="38"/>
      <c r="BH401" s="38"/>
      <c r="BI401" s="38"/>
    </row>
    <row r="402" spans="1:61" ht="15.75" customHeight="1" thickTop="1" thickBot="1">
      <c r="A402" s="39" t="str">
        <f t="shared" si="5"/>
        <v>BoutiquePROFIT DÉPARTEMENTAL</v>
      </c>
      <c r="B402" s="66" t="s">
        <v>147</v>
      </c>
      <c r="C402" s="703"/>
      <c r="D402" s="704"/>
      <c r="E402" s="705">
        <v>0</v>
      </c>
      <c r="F402" s="703"/>
      <c r="G402" s="704"/>
      <c r="H402" s="705">
        <v>0</v>
      </c>
      <c r="I402" s="703"/>
      <c r="J402" s="704"/>
      <c r="K402" s="705">
        <v>0</v>
      </c>
      <c r="L402" s="703"/>
      <c r="M402" s="704"/>
      <c r="N402" s="705">
        <v>0</v>
      </c>
      <c r="O402" s="703"/>
      <c r="P402" s="704"/>
      <c r="Q402" s="705">
        <v>0</v>
      </c>
      <c r="R402" s="703"/>
      <c r="S402" s="704"/>
      <c r="T402" s="705">
        <v>0</v>
      </c>
      <c r="U402" s="703"/>
      <c r="V402" s="704"/>
      <c r="W402" s="1012">
        <v>0</v>
      </c>
      <c r="X402" s="703"/>
      <c r="Y402" s="704"/>
      <c r="Z402" s="1012">
        <v>0</v>
      </c>
      <c r="AA402" s="703"/>
      <c r="AB402" s="704"/>
      <c r="AC402" s="1012">
        <v>0</v>
      </c>
      <c r="AD402" s="703"/>
      <c r="AE402" s="704"/>
      <c r="AF402" s="1012">
        <v>0</v>
      </c>
      <c r="AG402" s="703"/>
      <c r="AH402" s="704"/>
      <c r="AI402" s="705">
        <v>0</v>
      </c>
      <c r="AJ402" s="703"/>
      <c r="AK402" s="704"/>
      <c r="AL402" s="705">
        <v>0</v>
      </c>
      <c r="AM402" s="703"/>
      <c r="AN402" s="704"/>
      <c r="AO402" s="705">
        <v>0</v>
      </c>
      <c r="AP402" s="38"/>
      <c r="AQ402" s="38"/>
      <c r="AR402" s="38"/>
      <c r="AS402" s="38"/>
      <c r="AT402" s="38"/>
      <c r="AU402" s="38"/>
      <c r="AV402" s="38"/>
      <c r="AW402" s="38"/>
      <c r="AX402" s="38"/>
      <c r="AY402" s="38"/>
      <c r="AZ402" s="38"/>
      <c r="BA402" s="38"/>
      <c r="BB402" s="38"/>
      <c r="BC402" s="38"/>
      <c r="BD402" s="38"/>
      <c r="BE402" s="38"/>
      <c r="BF402" s="38"/>
      <c r="BG402" s="38"/>
      <c r="BH402" s="38"/>
      <c r="BI402" s="38"/>
    </row>
    <row r="403" spans="1:61" ht="15.75" customHeight="1" thickTop="1">
      <c r="A403" s="39"/>
      <c r="B403" s="51"/>
      <c r="C403" s="666"/>
      <c r="D403" s="666"/>
      <c r="E403" s="702">
        <v>0</v>
      </c>
      <c r="F403" s="666"/>
      <c r="G403" s="666"/>
      <c r="H403" s="702"/>
      <c r="I403" s="666"/>
      <c r="J403" s="666"/>
      <c r="K403" s="702"/>
      <c r="L403" s="666"/>
      <c r="M403" s="666"/>
      <c r="N403" s="702"/>
      <c r="O403" s="666"/>
      <c r="P403" s="666"/>
      <c r="Q403" s="702"/>
      <c r="R403" s="666"/>
      <c r="S403" s="666"/>
      <c r="T403" s="702"/>
      <c r="U403" s="666"/>
      <c r="V403" s="666"/>
      <c r="W403" s="702"/>
      <c r="X403" s="666"/>
      <c r="Y403" s="666"/>
      <c r="Z403" s="702"/>
      <c r="AA403" s="666"/>
      <c r="AB403" s="666"/>
      <c r="AC403" s="702"/>
      <c r="AD403" s="666"/>
      <c r="AE403" s="666"/>
      <c r="AF403" s="702"/>
      <c r="AG403" s="666"/>
      <c r="AH403" s="666"/>
      <c r="AI403" s="702"/>
      <c r="AJ403" s="666"/>
      <c r="AK403" s="666"/>
      <c r="AL403" s="702"/>
      <c r="AM403" s="666"/>
      <c r="AN403" s="666"/>
      <c r="AO403" s="702"/>
      <c r="AP403" s="38"/>
      <c r="AQ403" s="38"/>
      <c r="AR403" s="38"/>
      <c r="AS403" s="38"/>
      <c r="AT403" s="38"/>
      <c r="AU403" s="38"/>
      <c r="AV403" s="38"/>
      <c r="AW403" s="38"/>
      <c r="AX403" s="38"/>
      <c r="AY403" s="38"/>
      <c r="AZ403" s="38"/>
      <c r="BA403" s="38"/>
      <c r="BB403" s="38"/>
      <c r="BC403" s="38"/>
      <c r="BD403" s="38"/>
      <c r="BE403" s="38"/>
      <c r="BF403" s="38"/>
      <c r="BG403" s="38"/>
      <c r="BH403" s="38"/>
      <c r="BI403" s="38"/>
    </row>
    <row r="404" spans="1:61" ht="15.75" customHeight="1">
      <c r="A404" s="39"/>
      <c r="B404" s="48"/>
      <c r="C404" s="625"/>
      <c r="D404" s="625"/>
      <c r="E404" s="638"/>
      <c r="F404" s="625"/>
      <c r="G404" s="625"/>
      <c r="H404" s="638">
        <v>0</v>
      </c>
      <c r="I404" s="625"/>
      <c r="J404" s="625"/>
      <c r="K404" s="638">
        <v>0</v>
      </c>
      <c r="L404" s="625"/>
      <c r="M404" s="625"/>
      <c r="N404" s="638">
        <v>0</v>
      </c>
      <c r="O404" s="625"/>
      <c r="P404" s="625"/>
      <c r="Q404" s="638">
        <v>0</v>
      </c>
      <c r="R404" s="625"/>
      <c r="S404" s="625"/>
      <c r="T404" s="638">
        <v>0</v>
      </c>
      <c r="U404" s="625"/>
      <c r="V404" s="625"/>
      <c r="W404" s="638">
        <v>0</v>
      </c>
      <c r="X404" s="625"/>
      <c r="Y404" s="625"/>
      <c r="Z404" s="638">
        <v>0</v>
      </c>
      <c r="AA404" s="625"/>
      <c r="AB404" s="625"/>
      <c r="AC404" s="638">
        <v>0</v>
      </c>
      <c r="AD404" s="625"/>
      <c r="AE404" s="625"/>
      <c r="AF404" s="638">
        <v>0</v>
      </c>
      <c r="AG404" s="625"/>
      <c r="AH404" s="625"/>
      <c r="AI404" s="638">
        <v>0</v>
      </c>
      <c r="AJ404" s="625"/>
      <c r="AK404" s="625"/>
      <c r="AL404" s="638">
        <v>0</v>
      </c>
      <c r="AM404" s="625"/>
      <c r="AN404" s="625"/>
      <c r="AO404" s="638">
        <v>0</v>
      </c>
      <c r="AP404" s="38"/>
      <c r="AQ404" s="38"/>
      <c r="AR404" s="38"/>
      <c r="AS404" s="38"/>
      <c r="AT404" s="38"/>
      <c r="AU404" s="38"/>
      <c r="AV404" s="38"/>
      <c r="AW404" s="38"/>
      <c r="AX404" s="38"/>
      <c r="AY404" s="38"/>
      <c r="AZ404" s="38"/>
      <c r="BA404" s="38"/>
      <c r="BB404" s="38"/>
      <c r="BC404" s="38"/>
      <c r="BD404" s="38"/>
      <c r="BE404" s="38"/>
      <c r="BF404" s="38"/>
      <c r="BG404" s="38"/>
      <c r="BH404" s="38"/>
      <c r="BI404" s="38"/>
    </row>
    <row r="405" spans="1:61" ht="15.75" customHeight="1">
      <c r="A405" s="39"/>
      <c r="B405" s="61" t="s">
        <v>1110</v>
      </c>
      <c r="C405" s="658" t="s">
        <v>194</v>
      </c>
      <c r="D405" s="658"/>
      <c r="E405" s="658"/>
      <c r="F405" s="658"/>
      <c r="G405" s="658"/>
      <c r="H405" s="658"/>
      <c r="I405" s="658"/>
      <c r="J405" s="658"/>
      <c r="K405" s="658"/>
      <c r="L405" s="658"/>
      <c r="M405" s="658"/>
      <c r="N405" s="658"/>
      <c r="O405" s="658"/>
      <c r="P405" s="658"/>
      <c r="Q405" s="658"/>
      <c r="R405" s="658"/>
      <c r="S405" s="658"/>
      <c r="T405" s="658"/>
      <c r="U405" s="658"/>
      <c r="V405" s="658"/>
      <c r="W405" s="658"/>
      <c r="X405" s="658"/>
      <c r="Y405" s="658"/>
      <c r="Z405" s="658"/>
      <c r="AA405" s="658"/>
      <c r="AB405" s="658"/>
      <c r="AC405" s="658"/>
      <c r="AD405" s="658"/>
      <c r="AE405" s="658"/>
      <c r="AF405" s="658"/>
      <c r="AG405" s="658"/>
      <c r="AH405" s="658"/>
      <c r="AI405" s="658"/>
      <c r="AJ405" s="658"/>
      <c r="AK405" s="658"/>
      <c r="AL405" s="658"/>
      <c r="AM405" s="658"/>
      <c r="AN405" s="658"/>
      <c r="AO405" s="658"/>
      <c r="AP405" s="38"/>
      <c r="AQ405" s="38"/>
      <c r="AR405" s="38"/>
      <c r="AS405" s="38"/>
      <c r="AT405" s="38"/>
      <c r="AU405" s="38"/>
      <c r="AV405" s="38"/>
      <c r="AW405" s="38"/>
      <c r="AX405" s="38"/>
      <c r="AY405" s="38"/>
      <c r="AZ405" s="38"/>
      <c r="BA405" s="38"/>
      <c r="BB405" s="38"/>
      <c r="BC405" s="38"/>
      <c r="BD405" s="38"/>
      <c r="BE405" s="38"/>
      <c r="BF405" s="38"/>
      <c r="BG405" s="38"/>
      <c r="BH405" s="38"/>
      <c r="BI405" s="38"/>
    </row>
    <row r="406" spans="1:61" ht="15.75" customHeight="1" thickBot="1">
      <c r="A406" s="39"/>
      <c r="B406" s="67"/>
      <c r="C406" s="707"/>
      <c r="D406" s="707"/>
      <c r="E406" s="707"/>
      <c r="F406" s="707"/>
      <c r="G406" s="707"/>
      <c r="H406" s="708">
        <v>7055316.1389505528</v>
      </c>
      <c r="I406" s="707"/>
      <c r="J406" s="707"/>
      <c r="K406" s="708">
        <v>7055316.1389505528</v>
      </c>
      <c r="L406" s="707"/>
      <c r="M406" s="707"/>
      <c r="N406" s="708">
        <v>7055316.1389505528</v>
      </c>
      <c r="O406" s="707"/>
      <c r="P406" s="707"/>
      <c r="Q406" s="708">
        <v>7055316.1389505528</v>
      </c>
      <c r="R406" s="707"/>
      <c r="S406" s="707"/>
      <c r="T406" s="708">
        <v>7055316.1389505528</v>
      </c>
      <c r="U406" s="707"/>
      <c r="V406" s="707"/>
      <c r="W406" s="708">
        <v>7055316.1389505528</v>
      </c>
      <c r="X406" s="707"/>
      <c r="Y406" s="707"/>
      <c r="Z406" s="708">
        <v>7055316.1389505528</v>
      </c>
      <c r="AA406" s="707"/>
      <c r="AB406" s="707"/>
      <c r="AC406" s="708">
        <v>7055316.1389505528</v>
      </c>
      <c r="AD406" s="707"/>
      <c r="AE406" s="707"/>
      <c r="AF406" s="708">
        <v>7055316.1389505528</v>
      </c>
      <c r="AG406" s="707"/>
      <c r="AH406" s="707"/>
      <c r="AI406" s="708">
        <v>7055316.1389505528</v>
      </c>
      <c r="AJ406" s="707"/>
      <c r="AK406" s="707"/>
      <c r="AL406" s="708">
        <v>7055316.1389505528</v>
      </c>
      <c r="AM406" s="707"/>
      <c r="AN406" s="707"/>
      <c r="AO406" s="708">
        <v>7055316.1389505528</v>
      </c>
      <c r="AP406" s="38"/>
      <c r="AQ406" s="38"/>
      <c r="AR406" s="38"/>
      <c r="AS406" s="38"/>
      <c r="AT406" s="38"/>
      <c r="AU406" s="38"/>
      <c r="AV406" s="38"/>
      <c r="AW406" s="38"/>
      <c r="AX406" s="38"/>
      <c r="AY406" s="38"/>
      <c r="AZ406" s="38"/>
      <c r="BA406" s="38"/>
      <c r="BB406" s="38"/>
      <c r="BC406" s="38"/>
      <c r="BD406" s="38"/>
      <c r="BE406" s="38"/>
      <c r="BF406" s="38"/>
      <c r="BG406" s="38"/>
      <c r="BH406" s="38"/>
      <c r="BI406" s="38"/>
    </row>
    <row r="407" spans="1:61" ht="15.75" customHeight="1" thickTop="1">
      <c r="A407" s="39"/>
      <c r="B407" s="40" t="s">
        <v>2</v>
      </c>
      <c r="C407" s="603">
        <v>2025</v>
      </c>
      <c r="D407" s="604"/>
      <c r="E407" s="605"/>
      <c r="F407" s="603" t="s">
        <v>6</v>
      </c>
      <c r="G407" s="604"/>
      <c r="H407" s="605"/>
      <c r="I407" s="603" t="s">
        <v>8</v>
      </c>
      <c r="J407" s="604"/>
      <c r="K407" s="605"/>
      <c r="L407" s="603" t="s">
        <v>9</v>
      </c>
      <c r="M407" s="604"/>
      <c r="N407" s="605"/>
      <c r="O407" s="603" t="s">
        <v>10</v>
      </c>
      <c r="P407" s="604"/>
      <c r="Q407" s="605"/>
      <c r="R407" s="603" t="s">
        <v>11</v>
      </c>
      <c r="S407" s="604"/>
      <c r="T407" s="605"/>
      <c r="U407" s="603" t="s">
        <v>12</v>
      </c>
      <c r="V407" s="604"/>
      <c r="W407" s="605"/>
      <c r="X407" s="603" t="s">
        <v>14</v>
      </c>
      <c r="Y407" s="604"/>
      <c r="Z407" s="605"/>
      <c r="AA407" s="603" t="s">
        <v>15</v>
      </c>
      <c r="AB407" s="604"/>
      <c r="AC407" s="605"/>
      <c r="AD407" s="603" t="s">
        <v>17</v>
      </c>
      <c r="AE407" s="604"/>
      <c r="AF407" s="605"/>
      <c r="AG407" s="603" t="s">
        <v>18</v>
      </c>
      <c r="AH407" s="604"/>
      <c r="AI407" s="605"/>
      <c r="AJ407" s="603" t="s">
        <v>19</v>
      </c>
      <c r="AK407" s="604"/>
      <c r="AL407" s="605"/>
      <c r="AM407" s="603" t="s">
        <v>5</v>
      </c>
      <c r="AN407" s="604"/>
      <c r="AO407" s="605"/>
      <c r="AP407" s="38"/>
      <c r="AQ407" s="38"/>
      <c r="AR407" s="38"/>
      <c r="AS407" s="38"/>
      <c r="AT407" s="38"/>
      <c r="AU407" s="38"/>
      <c r="AV407" s="38"/>
      <c r="AW407" s="38"/>
      <c r="AX407" s="38"/>
      <c r="AY407" s="38"/>
      <c r="AZ407" s="38"/>
      <c r="BA407" s="38"/>
      <c r="BB407" s="38"/>
      <c r="BC407" s="38"/>
      <c r="BD407" s="38"/>
      <c r="BE407" s="38"/>
      <c r="BF407" s="38"/>
      <c r="BG407" s="38"/>
      <c r="BH407" s="38"/>
      <c r="BI407" s="38"/>
    </row>
    <row r="408" spans="1:61" ht="15.75" customHeight="1">
      <c r="A408" s="39"/>
      <c r="B408" s="43"/>
      <c r="C408" s="709" t="s">
        <v>195</v>
      </c>
      <c r="D408" s="710" t="s">
        <v>196</v>
      </c>
      <c r="E408" s="711" t="s">
        <v>197</v>
      </c>
      <c r="F408" s="709" t="s">
        <v>195</v>
      </c>
      <c r="G408" s="710" t="s">
        <v>196</v>
      </c>
      <c r="H408" s="711" t="s">
        <v>197</v>
      </c>
      <c r="I408" s="709" t="s">
        <v>195</v>
      </c>
      <c r="J408" s="710" t="s">
        <v>196</v>
      </c>
      <c r="K408" s="711" t="s">
        <v>197</v>
      </c>
      <c r="L408" s="709" t="s">
        <v>195</v>
      </c>
      <c r="M408" s="710" t="s">
        <v>196</v>
      </c>
      <c r="N408" s="711" t="s">
        <v>197</v>
      </c>
      <c r="O408" s="709" t="s">
        <v>195</v>
      </c>
      <c r="P408" s="710" t="s">
        <v>196</v>
      </c>
      <c r="Q408" s="711" t="s">
        <v>197</v>
      </c>
      <c r="R408" s="709" t="s">
        <v>195</v>
      </c>
      <c r="S408" s="710" t="s">
        <v>196</v>
      </c>
      <c r="T408" s="711" t="s">
        <v>197</v>
      </c>
      <c r="U408" s="709" t="s">
        <v>195</v>
      </c>
      <c r="V408" s="710" t="s">
        <v>196</v>
      </c>
      <c r="W408" s="711" t="s">
        <v>197</v>
      </c>
      <c r="X408" s="709" t="s">
        <v>195</v>
      </c>
      <c r="Y408" s="710" t="s">
        <v>196</v>
      </c>
      <c r="Z408" s="711" t="s">
        <v>197</v>
      </c>
      <c r="AA408" s="709" t="s">
        <v>195</v>
      </c>
      <c r="AB408" s="710" t="s">
        <v>196</v>
      </c>
      <c r="AC408" s="711" t="s">
        <v>197</v>
      </c>
      <c r="AD408" s="709" t="s">
        <v>195</v>
      </c>
      <c r="AE408" s="710" t="s">
        <v>196</v>
      </c>
      <c r="AF408" s="711" t="s">
        <v>197</v>
      </c>
      <c r="AG408" s="709" t="s">
        <v>195</v>
      </c>
      <c r="AH408" s="710" t="s">
        <v>196</v>
      </c>
      <c r="AI408" s="711" t="s">
        <v>197</v>
      </c>
      <c r="AJ408" s="709" t="s">
        <v>195</v>
      </c>
      <c r="AK408" s="710" t="s">
        <v>196</v>
      </c>
      <c r="AL408" s="711" t="s">
        <v>197</v>
      </c>
      <c r="AM408" s="709" t="s">
        <v>195</v>
      </c>
      <c r="AN408" s="710" t="s">
        <v>196</v>
      </c>
      <c r="AO408" s="711" t="s">
        <v>197</v>
      </c>
      <c r="AP408" s="38"/>
      <c r="AQ408" s="38"/>
      <c r="AR408" s="38"/>
      <c r="AS408" s="38"/>
      <c r="AT408" s="38"/>
      <c r="AU408" s="38"/>
      <c r="AV408" s="38"/>
      <c r="AW408" s="38"/>
      <c r="AX408" s="38"/>
      <c r="AY408" s="38"/>
      <c r="AZ408" s="38"/>
      <c r="BA408" s="38"/>
      <c r="BB408" s="38"/>
      <c r="BC408" s="38"/>
      <c r="BD408" s="38"/>
      <c r="BE408" s="38"/>
      <c r="BF408" s="38"/>
      <c r="BG408" s="38"/>
      <c r="BH408" s="38"/>
      <c r="BI408" s="38"/>
    </row>
    <row r="409" spans="1:61" ht="15.75" customHeight="1">
      <c r="A409" s="39" t="str">
        <f t="shared" ref="A409:A442" si="6">B409</f>
        <v>Ventes nettes</v>
      </c>
      <c r="B409" s="55" t="s">
        <v>92</v>
      </c>
      <c r="C409" s="712"/>
      <c r="D409" s="713"/>
      <c r="E409" s="714"/>
      <c r="F409" s="712"/>
      <c r="G409" s="713"/>
      <c r="H409" s="714"/>
      <c r="I409" s="712"/>
      <c r="J409" s="713"/>
      <c r="K409" s="714"/>
      <c r="L409" s="712"/>
      <c r="M409" s="713"/>
      <c r="N409" s="714"/>
      <c r="O409" s="712"/>
      <c r="P409" s="713"/>
      <c r="Q409" s="714"/>
      <c r="R409" s="712"/>
      <c r="S409" s="713"/>
      <c r="T409" s="714"/>
      <c r="U409" s="712"/>
      <c r="V409" s="713"/>
      <c r="W409" s="714"/>
      <c r="X409" s="712"/>
      <c r="Y409" s="713"/>
      <c r="Z409" s="714"/>
      <c r="AA409" s="712"/>
      <c r="AB409" s="713"/>
      <c r="AC409" s="714"/>
      <c r="AD409" s="712"/>
      <c r="AE409" s="713"/>
      <c r="AF409" s="714"/>
      <c r="AG409" s="712"/>
      <c r="AH409" s="713"/>
      <c r="AI409" s="714"/>
      <c r="AJ409" s="712"/>
      <c r="AK409" s="713"/>
      <c r="AL409" s="714"/>
      <c r="AM409" s="712"/>
      <c r="AN409" s="713"/>
      <c r="AO409" s="714"/>
      <c r="AP409" s="38"/>
      <c r="AQ409" s="38"/>
      <c r="AR409" s="38"/>
      <c r="AS409" s="38"/>
      <c r="AT409" s="38"/>
      <c r="AU409" s="38"/>
      <c r="AV409" s="38"/>
      <c r="AW409" s="38"/>
      <c r="AX409" s="38"/>
      <c r="AY409" s="38"/>
      <c r="AZ409" s="38"/>
      <c r="BA409" s="38"/>
      <c r="BB409" s="38"/>
      <c r="BC409" s="38"/>
      <c r="BD409" s="38"/>
      <c r="BE409" s="38"/>
      <c r="BF409" s="38"/>
      <c r="BG409" s="38"/>
      <c r="BH409" s="38"/>
      <c r="BI409" s="38"/>
    </row>
    <row r="410" spans="1:61" ht="15.75" customHeight="1">
      <c r="A410" s="39" t="str">
        <f t="shared" si="6"/>
        <v>Profit brut</v>
      </c>
      <c r="B410" s="68" t="s">
        <v>198</v>
      </c>
      <c r="C410" s="715"/>
      <c r="D410" s="716"/>
      <c r="E410" s="717"/>
      <c r="F410" s="715"/>
      <c r="G410" s="716"/>
      <c r="H410" s="717"/>
      <c r="I410" s="715"/>
      <c r="J410" s="716"/>
      <c r="K410" s="717"/>
      <c r="L410" s="715"/>
      <c r="M410" s="716"/>
      <c r="N410" s="717"/>
      <c r="O410" s="715"/>
      <c r="P410" s="716"/>
      <c r="Q410" s="717"/>
      <c r="R410" s="715"/>
      <c r="S410" s="716"/>
      <c r="T410" s="717"/>
      <c r="U410" s="715"/>
      <c r="V410" s="716"/>
      <c r="W410" s="1013"/>
      <c r="X410" s="715"/>
      <c r="Y410" s="716"/>
      <c r="Z410" s="1013"/>
      <c r="AA410" s="715"/>
      <c r="AB410" s="716"/>
      <c r="AC410" s="1013"/>
      <c r="AD410" s="715"/>
      <c r="AE410" s="716"/>
      <c r="AF410" s="1013"/>
      <c r="AG410" s="715"/>
      <c r="AH410" s="716"/>
      <c r="AI410" s="717"/>
      <c r="AJ410" s="715"/>
      <c r="AK410" s="716"/>
      <c r="AL410" s="717"/>
      <c r="AM410" s="715"/>
      <c r="AN410" s="716"/>
      <c r="AO410" s="717"/>
      <c r="AP410" s="38"/>
      <c r="AQ410" s="38"/>
      <c r="AR410" s="38"/>
      <c r="AS410" s="38"/>
      <c r="AT410" s="38"/>
      <c r="AU410" s="38"/>
      <c r="AV410" s="38"/>
      <c r="AW410" s="38"/>
      <c r="AX410" s="38"/>
      <c r="AY410" s="38"/>
      <c r="AZ410" s="38"/>
      <c r="BA410" s="38"/>
      <c r="BB410" s="38"/>
      <c r="BC410" s="38"/>
      <c r="BD410" s="38"/>
      <c r="BE410" s="38"/>
      <c r="BF410" s="38"/>
      <c r="BG410" s="38"/>
      <c r="BH410" s="38"/>
      <c r="BI410" s="38"/>
    </row>
    <row r="411" spans="1:61" ht="15.75" customHeight="1">
      <c r="A411" s="39" t="str">
        <f t="shared" si="6"/>
        <v>DÉPENSES</v>
      </c>
      <c r="B411" s="69" t="s">
        <v>199</v>
      </c>
      <c r="C411" s="718"/>
      <c r="D411" s="719"/>
      <c r="E411" s="720"/>
      <c r="F411" s="718"/>
      <c r="G411" s="719"/>
      <c r="H411" s="720"/>
      <c r="I411" s="718"/>
      <c r="J411" s="719"/>
      <c r="K411" s="720"/>
      <c r="L411" s="718"/>
      <c r="M411" s="719"/>
      <c r="N411" s="720"/>
      <c r="O411" s="718"/>
      <c r="P411" s="719"/>
      <c r="Q411" s="720"/>
      <c r="R411" s="718"/>
      <c r="S411" s="719"/>
      <c r="T411" s="720"/>
      <c r="U411" s="718"/>
      <c r="V411" s="719"/>
      <c r="W411" s="720"/>
      <c r="X411" s="718"/>
      <c r="Y411" s="719"/>
      <c r="Z411" s="720"/>
      <c r="AA411" s="718"/>
      <c r="AB411" s="719"/>
      <c r="AC411" s="720"/>
      <c r="AD411" s="718"/>
      <c r="AE411" s="719"/>
      <c r="AF411" s="720"/>
      <c r="AG411" s="718"/>
      <c r="AH411" s="719"/>
      <c r="AI411" s="720"/>
      <c r="AJ411" s="718"/>
      <c r="AK411" s="719"/>
      <c r="AL411" s="720"/>
      <c r="AM411" s="718"/>
      <c r="AN411" s="719"/>
      <c r="AO411" s="720"/>
      <c r="AP411" s="38"/>
      <c r="AQ411" s="38"/>
      <c r="AR411" s="38"/>
      <c r="AS411" s="38"/>
      <c r="AT411" s="38"/>
      <c r="AU411" s="38"/>
      <c r="AV411" s="38"/>
      <c r="AW411" s="38"/>
      <c r="AX411" s="38"/>
      <c r="AY411" s="38"/>
      <c r="AZ411" s="38"/>
      <c r="BA411" s="38"/>
      <c r="BB411" s="38"/>
      <c r="BC411" s="38"/>
      <c r="BD411" s="38"/>
      <c r="BE411" s="38"/>
      <c r="BF411" s="38"/>
      <c r="BG411" s="38"/>
      <c r="BH411" s="38"/>
      <c r="BI411" s="38"/>
    </row>
    <row r="412" spans="1:61" ht="15.75" customHeight="1">
      <c r="A412" s="39" t="str">
        <f t="shared" si="6"/>
        <v>Comm. vendeurs</v>
      </c>
      <c r="B412" s="54" t="s">
        <v>107</v>
      </c>
      <c r="C412" s="723"/>
      <c r="D412" s="722"/>
      <c r="E412" s="720"/>
      <c r="F412" s="723"/>
      <c r="G412" s="722"/>
      <c r="H412" s="720"/>
      <c r="I412" s="723"/>
      <c r="J412" s="722"/>
      <c r="K412" s="720"/>
      <c r="L412" s="723"/>
      <c r="M412" s="722"/>
      <c r="N412" s="720"/>
      <c r="O412" s="723"/>
      <c r="P412" s="722"/>
      <c r="Q412" s="720"/>
      <c r="R412" s="723"/>
      <c r="S412" s="722"/>
      <c r="T412" s="720"/>
      <c r="U412" s="723"/>
      <c r="V412" s="722"/>
      <c r="W412" s="720"/>
      <c r="X412" s="723"/>
      <c r="Y412" s="722"/>
      <c r="Z412" s="720"/>
      <c r="AA412" s="723"/>
      <c r="AB412" s="722"/>
      <c r="AC412" s="720"/>
      <c r="AD412" s="723"/>
      <c r="AE412" s="722"/>
      <c r="AF412" s="720"/>
      <c r="AG412" s="723"/>
      <c r="AH412" s="722"/>
      <c r="AI412" s="720"/>
      <c r="AJ412" s="723"/>
      <c r="AK412" s="722"/>
      <c r="AL412" s="720"/>
      <c r="AM412" s="723"/>
      <c r="AN412" s="722"/>
      <c r="AO412" s="720"/>
      <c r="AP412" s="38"/>
      <c r="AQ412" s="38"/>
      <c r="AR412" s="38"/>
      <c r="AS412" s="38"/>
      <c r="AT412" s="38"/>
      <c r="AU412" s="38"/>
      <c r="AV412" s="38"/>
      <c r="AW412" s="38"/>
      <c r="AX412" s="38"/>
      <c r="AY412" s="38"/>
      <c r="AZ412" s="38"/>
      <c r="BA412" s="38"/>
      <c r="BB412" s="38"/>
      <c r="BC412" s="38"/>
      <c r="BD412" s="38"/>
      <c r="BE412" s="38"/>
      <c r="BF412" s="38"/>
      <c r="BG412" s="38"/>
      <c r="BH412" s="38"/>
      <c r="BI412" s="38"/>
    </row>
    <row r="413" spans="1:61" ht="15.75" customHeight="1">
      <c r="A413" s="39" t="str">
        <f t="shared" si="6"/>
        <v>Comm. F&amp;I</v>
      </c>
      <c r="B413" s="55" t="s">
        <v>108</v>
      </c>
      <c r="C413" s="726"/>
      <c r="D413" s="725"/>
      <c r="E413" s="714"/>
      <c r="F413" s="726"/>
      <c r="G413" s="725"/>
      <c r="H413" s="714"/>
      <c r="I413" s="726"/>
      <c r="J413" s="725"/>
      <c r="K413" s="714"/>
      <c r="L413" s="726"/>
      <c r="M413" s="725"/>
      <c r="N413" s="714"/>
      <c r="O413" s="726"/>
      <c r="P413" s="725"/>
      <c r="Q413" s="714"/>
      <c r="R413" s="726"/>
      <c r="S413" s="725"/>
      <c r="T413" s="714"/>
      <c r="U413" s="726"/>
      <c r="V413" s="725"/>
      <c r="W413" s="714"/>
      <c r="X413" s="726"/>
      <c r="Y413" s="725"/>
      <c r="Z413" s="714"/>
      <c r="AA413" s="726"/>
      <c r="AB413" s="725"/>
      <c r="AC413" s="714"/>
      <c r="AD413" s="726"/>
      <c r="AE413" s="725"/>
      <c r="AF413" s="714"/>
      <c r="AG413" s="726"/>
      <c r="AH413" s="725"/>
      <c r="AI413" s="714"/>
      <c r="AJ413" s="726"/>
      <c r="AK413" s="725"/>
      <c r="AL413" s="714"/>
      <c r="AM413" s="726"/>
      <c r="AN413" s="725"/>
      <c r="AO413" s="714"/>
      <c r="AP413" s="38"/>
      <c r="AQ413" s="38"/>
      <c r="AR413" s="38"/>
      <c r="AS413" s="38"/>
      <c r="AT413" s="38"/>
      <c r="AU413" s="38"/>
      <c r="AV413" s="38"/>
      <c r="AW413" s="38"/>
      <c r="AX413" s="38"/>
      <c r="AY413" s="38"/>
      <c r="AZ413" s="38"/>
      <c r="BA413" s="38"/>
      <c r="BB413" s="38"/>
      <c r="BC413" s="38"/>
      <c r="BD413" s="38"/>
      <c r="BE413" s="38"/>
      <c r="BF413" s="38"/>
      <c r="BG413" s="38"/>
      <c r="BH413" s="38"/>
      <c r="BI413" s="38"/>
    </row>
    <row r="414" spans="1:61" ht="15.75" customHeight="1">
      <c r="A414" s="39" t="str">
        <f t="shared" si="6"/>
        <v>Frais de livraison</v>
      </c>
      <c r="B414" s="54" t="s">
        <v>109</v>
      </c>
      <c r="C414" s="723"/>
      <c r="D414" s="722"/>
      <c r="E414" s="720"/>
      <c r="F414" s="723"/>
      <c r="G414" s="722"/>
      <c r="H414" s="720"/>
      <c r="I414" s="723"/>
      <c r="J414" s="722"/>
      <c r="K414" s="720"/>
      <c r="L414" s="723"/>
      <c r="M414" s="722"/>
      <c r="N414" s="720"/>
      <c r="O414" s="723"/>
      <c r="P414" s="722"/>
      <c r="Q414" s="720"/>
      <c r="R414" s="723"/>
      <c r="S414" s="722"/>
      <c r="T414" s="720"/>
      <c r="U414" s="723"/>
      <c r="V414" s="722"/>
      <c r="W414" s="720"/>
      <c r="X414" s="723"/>
      <c r="Y414" s="722"/>
      <c r="Z414" s="720"/>
      <c r="AA414" s="723"/>
      <c r="AB414" s="722"/>
      <c r="AC414" s="720"/>
      <c r="AD414" s="723"/>
      <c r="AE414" s="722"/>
      <c r="AF414" s="720"/>
      <c r="AG414" s="723"/>
      <c r="AH414" s="722"/>
      <c r="AI414" s="720"/>
      <c r="AJ414" s="723"/>
      <c r="AK414" s="722"/>
      <c r="AL414" s="720"/>
      <c r="AM414" s="723"/>
      <c r="AN414" s="722"/>
      <c r="AO414" s="720"/>
      <c r="AP414" s="38"/>
      <c r="AQ414" s="38"/>
      <c r="AR414" s="38"/>
      <c r="AS414" s="38"/>
      <c r="AT414" s="38"/>
      <c r="AU414" s="38"/>
      <c r="AV414" s="38"/>
      <c r="AW414" s="38"/>
      <c r="AX414" s="38"/>
      <c r="AY414" s="38"/>
      <c r="AZ414" s="38"/>
      <c r="BA414" s="38"/>
      <c r="BB414" s="38"/>
      <c r="BC414" s="38"/>
      <c r="BD414" s="38"/>
      <c r="BE414" s="38"/>
      <c r="BF414" s="38"/>
      <c r="BG414" s="38"/>
      <c r="BH414" s="38"/>
      <c r="BI414" s="38"/>
    </row>
    <row r="415" spans="1:61" ht="15.75" customHeight="1">
      <c r="A415" s="39" t="str">
        <f t="shared" si="6"/>
        <v>Service gratuit 1</v>
      </c>
      <c r="B415" s="54" t="s">
        <v>110</v>
      </c>
      <c r="C415" s="723"/>
      <c r="D415" s="722"/>
      <c r="E415" s="720"/>
      <c r="F415" s="723"/>
      <c r="G415" s="722"/>
      <c r="H415" s="720"/>
      <c r="I415" s="723"/>
      <c r="J415" s="722"/>
      <c r="K415" s="720"/>
      <c r="L415" s="723"/>
      <c r="M415" s="722"/>
      <c r="N415" s="720"/>
      <c r="O415" s="723"/>
      <c r="P415" s="722"/>
      <c r="Q415" s="720"/>
      <c r="R415" s="723"/>
      <c r="S415" s="722"/>
      <c r="T415" s="720"/>
      <c r="U415" s="723"/>
      <c r="V415" s="722"/>
      <c r="W415" s="720"/>
      <c r="X415" s="723"/>
      <c r="Y415" s="722"/>
      <c r="Z415" s="720"/>
      <c r="AA415" s="723"/>
      <c r="AB415" s="722"/>
      <c r="AC415" s="720"/>
      <c r="AD415" s="723"/>
      <c r="AE415" s="722"/>
      <c r="AF415" s="720"/>
      <c r="AG415" s="723"/>
      <c r="AH415" s="722"/>
      <c r="AI415" s="720"/>
      <c r="AJ415" s="723"/>
      <c r="AK415" s="722"/>
      <c r="AL415" s="720"/>
      <c r="AM415" s="723"/>
      <c r="AN415" s="722"/>
      <c r="AO415" s="720"/>
      <c r="AP415" s="38"/>
      <c r="AQ415" s="38"/>
      <c r="AR415" s="38"/>
      <c r="AS415" s="38"/>
      <c r="AT415" s="38"/>
      <c r="AU415" s="38"/>
      <c r="AV415" s="38"/>
      <c r="AW415" s="38"/>
      <c r="AX415" s="38"/>
      <c r="AY415" s="38"/>
      <c r="AZ415" s="38"/>
      <c r="BA415" s="38"/>
      <c r="BB415" s="38"/>
      <c r="BC415" s="38"/>
      <c r="BD415" s="38"/>
      <c r="BE415" s="38"/>
      <c r="BF415" s="38"/>
      <c r="BG415" s="38"/>
      <c r="BH415" s="38"/>
      <c r="BI415" s="38"/>
    </row>
    <row r="416" spans="1:61" ht="15.75" customHeight="1">
      <c r="A416" s="39" t="str">
        <f t="shared" si="6"/>
        <v>Entretien stock</v>
      </c>
      <c r="B416" s="55" t="s">
        <v>111</v>
      </c>
      <c r="C416" s="726"/>
      <c r="D416" s="725"/>
      <c r="E416" s="714"/>
      <c r="F416" s="726"/>
      <c r="G416" s="725"/>
      <c r="H416" s="714"/>
      <c r="I416" s="726"/>
      <c r="J416" s="725"/>
      <c r="K416" s="714"/>
      <c r="L416" s="726"/>
      <c r="M416" s="725"/>
      <c r="N416" s="714"/>
      <c r="O416" s="726"/>
      <c r="P416" s="725"/>
      <c r="Q416" s="714"/>
      <c r="R416" s="726"/>
      <c r="S416" s="725"/>
      <c r="T416" s="714"/>
      <c r="U416" s="726"/>
      <c r="V416" s="725"/>
      <c r="W416" s="714"/>
      <c r="X416" s="726"/>
      <c r="Y416" s="725"/>
      <c r="Z416" s="714"/>
      <c r="AA416" s="726"/>
      <c r="AB416" s="725"/>
      <c r="AC416" s="714"/>
      <c r="AD416" s="726"/>
      <c r="AE416" s="725"/>
      <c r="AF416" s="714"/>
      <c r="AG416" s="726"/>
      <c r="AH416" s="725"/>
      <c r="AI416" s="714"/>
      <c r="AJ416" s="726"/>
      <c r="AK416" s="725"/>
      <c r="AL416" s="714"/>
      <c r="AM416" s="726"/>
      <c r="AN416" s="725"/>
      <c r="AO416" s="714"/>
      <c r="AP416" s="38"/>
      <c r="AQ416" s="38"/>
      <c r="AR416" s="38"/>
      <c r="AS416" s="38"/>
      <c r="AT416" s="38"/>
      <c r="AU416" s="38"/>
      <c r="AV416" s="38"/>
      <c r="AW416" s="38"/>
      <c r="AX416" s="38"/>
      <c r="AY416" s="38"/>
      <c r="AZ416" s="38"/>
      <c r="BA416" s="38"/>
      <c r="BB416" s="38"/>
      <c r="BC416" s="38"/>
      <c r="BD416" s="38"/>
      <c r="BE416" s="38"/>
      <c r="BF416" s="38"/>
      <c r="BG416" s="38"/>
      <c r="BH416" s="38"/>
      <c r="BI416" s="38"/>
    </row>
    <row r="417" spans="1:61" ht="15.75" customHeight="1">
      <c r="A417" s="39" t="str">
        <f t="shared" si="6"/>
        <v>Publicité 1</v>
      </c>
      <c r="B417" s="54" t="s">
        <v>112</v>
      </c>
      <c r="C417" s="723"/>
      <c r="D417" s="722"/>
      <c r="E417" s="720"/>
      <c r="F417" s="723"/>
      <c r="G417" s="722"/>
      <c r="H417" s="720"/>
      <c r="I417" s="723"/>
      <c r="J417" s="722"/>
      <c r="K417" s="720"/>
      <c r="L417" s="723"/>
      <c r="M417" s="722"/>
      <c r="N417" s="720"/>
      <c r="O417" s="723"/>
      <c r="P417" s="722"/>
      <c r="Q417" s="720"/>
      <c r="R417" s="723"/>
      <c r="S417" s="722"/>
      <c r="T417" s="720"/>
      <c r="U417" s="723"/>
      <c r="V417" s="722"/>
      <c r="W417" s="720"/>
      <c r="X417" s="723"/>
      <c r="Y417" s="722"/>
      <c r="Z417" s="720"/>
      <c r="AA417" s="723"/>
      <c r="AB417" s="722"/>
      <c r="AC417" s="720"/>
      <c r="AD417" s="723"/>
      <c r="AE417" s="722"/>
      <c r="AF417" s="720"/>
      <c r="AG417" s="723"/>
      <c r="AH417" s="722"/>
      <c r="AI417" s="720"/>
      <c r="AJ417" s="723"/>
      <c r="AK417" s="722"/>
      <c r="AL417" s="720"/>
      <c r="AM417" s="723"/>
      <c r="AN417" s="722"/>
      <c r="AO417" s="720"/>
      <c r="AP417" s="38"/>
      <c r="AQ417" s="38"/>
      <c r="AR417" s="38"/>
      <c r="AS417" s="38"/>
      <c r="AT417" s="38"/>
      <c r="AU417" s="38"/>
      <c r="AV417" s="38"/>
      <c r="AW417" s="38"/>
      <c r="AX417" s="38"/>
      <c r="AY417" s="38"/>
      <c r="AZ417" s="38"/>
      <c r="BA417" s="38"/>
      <c r="BB417" s="38"/>
      <c r="BC417" s="38"/>
      <c r="BD417" s="38"/>
      <c r="BE417" s="38"/>
      <c r="BF417" s="38"/>
      <c r="BG417" s="38"/>
      <c r="BH417" s="38"/>
      <c r="BI417" s="38"/>
    </row>
    <row r="418" spans="1:61" ht="15.75" customHeight="1">
      <c r="A418" s="39" t="str">
        <f t="shared" si="6"/>
        <v>Intérêt de gros</v>
      </c>
      <c r="B418" s="54" t="s">
        <v>113</v>
      </c>
      <c r="C418" s="723"/>
      <c r="D418" s="722"/>
      <c r="E418" s="720"/>
      <c r="F418" s="723"/>
      <c r="G418" s="722"/>
      <c r="H418" s="720"/>
      <c r="I418" s="723"/>
      <c r="J418" s="722"/>
      <c r="K418" s="720"/>
      <c r="L418" s="723"/>
      <c r="M418" s="722"/>
      <c r="N418" s="720"/>
      <c r="O418" s="723"/>
      <c r="P418" s="722"/>
      <c r="Q418" s="720"/>
      <c r="R418" s="723"/>
      <c r="S418" s="722"/>
      <c r="T418" s="720"/>
      <c r="U418" s="723"/>
      <c r="V418" s="722"/>
      <c r="W418" s="720"/>
      <c r="X418" s="723"/>
      <c r="Y418" s="722"/>
      <c r="Z418" s="720"/>
      <c r="AA418" s="723"/>
      <c r="AB418" s="722"/>
      <c r="AC418" s="720"/>
      <c r="AD418" s="723"/>
      <c r="AE418" s="722"/>
      <c r="AF418" s="720"/>
      <c r="AG418" s="723"/>
      <c r="AH418" s="722"/>
      <c r="AI418" s="720"/>
      <c r="AJ418" s="723"/>
      <c r="AK418" s="722"/>
      <c r="AL418" s="720"/>
      <c r="AM418" s="723"/>
      <c r="AN418" s="722"/>
      <c r="AO418" s="720"/>
      <c r="AP418" s="38"/>
      <c r="AQ418" s="38"/>
      <c r="AR418" s="38"/>
      <c r="AS418" s="38"/>
      <c r="AT418" s="38"/>
      <c r="AU418" s="38"/>
      <c r="AV418" s="38"/>
      <c r="AW418" s="38"/>
      <c r="AX418" s="38"/>
      <c r="AY418" s="38"/>
      <c r="AZ418" s="38"/>
      <c r="BA418" s="38"/>
      <c r="BB418" s="38"/>
      <c r="BC418" s="38"/>
      <c r="BD418" s="38"/>
      <c r="BE418" s="38"/>
      <c r="BF418" s="38"/>
      <c r="BG418" s="38"/>
      <c r="BH418" s="38"/>
      <c r="BI418" s="38"/>
    </row>
    <row r="419" spans="1:61" ht="15.75" customHeight="1">
      <c r="A419" s="39" t="str">
        <f t="shared" si="6"/>
        <v>[...]</v>
      </c>
      <c r="B419" s="44" t="s">
        <v>55</v>
      </c>
      <c r="C419" s="723"/>
      <c r="D419" s="722"/>
      <c r="E419" s="720"/>
      <c r="F419" s="723"/>
      <c r="G419" s="722"/>
      <c r="H419" s="720"/>
      <c r="I419" s="723"/>
      <c r="J419" s="722"/>
      <c r="K419" s="720"/>
      <c r="L419" s="723"/>
      <c r="M419" s="722"/>
      <c r="N419" s="720"/>
      <c r="O419" s="723"/>
      <c r="P419" s="722"/>
      <c r="Q419" s="720"/>
      <c r="R419" s="723"/>
      <c r="S419" s="722"/>
      <c r="T419" s="720"/>
      <c r="U419" s="723"/>
      <c r="V419" s="722"/>
      <c r="W419" s="720"/>
      <c r="X419" s="723"/>
      <c r="Y419" s="722"/>
      <c r="Z419" s="720"/>
      <c r="AA419" s="723"/>
      <c r="AB419" s="722"/>
      <c r="AC419" s="720"/>
      <c r="AD419" s="723"/>
      <c r="AE419" s="722"/>
      <c r="AF419" s="720"/>
      <c r="AG419" s="723"/>
      <c r="AH419" s="722"/>
      <c r="AI419" s="720"/>
      <c r="AJ419" s="723"/>
      <c r="AK419" s="722"/>
      <c r="AL419" s="720"/>
      <c r="AM419" s="723"/>
      <c r="AN419" s="722"/>
      <c r="AO419" s="720"/>
      <c r="AP419" s="38"/>
      <c r="AQ419" s="38"/>
      <c r="AR419" s="38"/>
      <c r="AS419" s="38"/>
      <c r="AT419" s="38"/>
      <c r="AU419" s="38"/>
      <c r="AV419" s="38"/>
      <c r="AW419" s="38"/>
      <c r="AX419" s="38"/>
      <c r="AY419" s="38"/>
      <c r="AZ419" s="38"/>
      <c r="BA419" s="38"/>
      <c r="BB419" s="38"/>
      <c r="BC419" s="38"/>
      <c r="BD419" s="38"/>
      <c r="BE419" s="38"/>
      <c r="BF419" s="38"/>
      <c r="BG419" s="38"/>
      <c r="BH419" s="38"/>
      <c r="BI419" s="38"/>
    </row>
    <row r="420" spans="1:61" ht="15.75" customHeight="1">
      <c r="A420" s="39" t="str">
        <f t="shared" si="6"/>
        <v>[...]</v>
      </c>
      <c r="B420" s="44" t="s">
        <v>55</v>
      </c>
      <c r="C420" s="723"/>
      <c r="D420" s="722"/>
      <c r="E420" s="720"/>
      <c r="F420" s="723"/>
      <c r="G420" s="722"/>
      <c r="H420" s="720"/>
      <c r="I420" s="723"/>
      <c r="J420" s="722"/>
      <c r="K420" s="720"/>
      <c r="L420" s="723"/>
      <c r="M420" s="722"/>
      <c r="N420" s="720"/>
      <c r="O420" s="723"/>
      <c r="P420" s="722"/>
      <c r="Q420" s="720"/>
      <c r="R420" s="723"/>
      <c r="S420" s="722"/>
      <c r="T420" s="720"/>
      <c r="U420" s="723"/>
      <c r="V420" s="722"/>
      <c r="W420" s="720"/>
      <c r="X420" s="723"/>
      <c r="Y420" s="722"/>
      <c r="Z420" s="720"/>
      <c r="AA420" s="723"/>
      <c r="AB420" s="722"/>
      <c r="AC420" s="720"/>
      <c r="AD420" s="723"/>
      <c r="AE420" s="722"/>
      <c r="AF420" s="720"/>
      <c r="AG420" s="723"/>
      <c r="AH420" s="722"/>
      <c r="AI420" s="720"/>
      <c r="AJ420" s="723"/>
      <c r="AK420" s="722"/>
      <c r="AL420" s="720"/>
      <c r="AM420" s="723"/>
      <c r="AN420" s="722"/>
      <c r="AO420" s="720"/>
      <c r="AP420" s="38"/>
      <c r="AQ420" s="38"/>
      <c r="AR420" s="38"/>
      <c r="AS420" s="38"/>
      <c r="AT420" s="38"/>
      <c r="AU420" s="38"/>
      <c r="AV420" s="38"/>
      <c r="AW420" s="38"/>
      <c r="AX420" s="38"/>
      <c r="AY420" s="38"/>
      <c r="AZ420" s="38"/>
      <c r="BA420" s="38"/>
      <c r="BB420" s="38"/>
      <c r="BC420" s="38"/>
      <c r="BD420" s="38"/>
      <c r="BE420" s="38"/>
      <c r="BF420" s="38"/>
      <c r="BG420" s="38"/>
      <c r="BH420" s="38"/>
      <c r="BI420" s="38"/>
    </row>
    <row r="421" spans="1:61" ht="15.75" customHeight="1">
      <c r="A421" s="39" t="str">
        <f t="shared" si="6"/>
        <v>[...]</v>
      </c>
      <c r="B421" s="43" t="s">
        <v>55</v>
      </c>
      <c r="C421" s="723"/>
      <c r="D421" s="722"/>
      <c r="E421" s="720"/>
      <c r="F421" s="723"/>
      <c r="G421" s="722"/>
      <c r="H421" s="720"/>
      <c r="I421" s="723"/>
      <c r="J421" s="722"/>
      <c r="K421" s="720"/>
      <c r="L421" s="723"/>
      <c r="M421" s="722"/>
      <c r="N421" s="720"/>
      <c r="O421" s="723"/>
      <c r="P421" s="722"/>
      <c r="Q421" s="720"/>
      <c r="R421" s="723"/>
      <c r="S421" s="722"/>
      <c r="T421" s="720"/>
      <c r="U421" s="723"/>
      <c r="V421" s="722"/>
      <c r="W421" s="720"/>
      <c r="X421" s="723"/>
      <c r="Y421" s="722"/>
      <c r="Z421" s="720"/>
      <c r="AA421" s="723"/>
      <c r="AB421" s="722"/>
      <c r="AC421" s="720"/>
      <c r="AD421" s="723"/>
      <c r="AE421" s="722"/>
      <c r="AF421" s="720"/>
      <c r="AG421" s="723"/>
      <c r="AH421" s="722"/>
      <c r="AI421" s="720"/>
      <c r="AJ421" s="723"/>
      <c r="AK421" s="722"/>
      <c r="AL421" s="720"/>
      <c r="AM421" s="723"/>
      <c r="AN421" s="722"/>
      <c r="AO421" s="720"/>
      <c r="AP421" s="38"/>
      <c r="AQ421" s="38"/>
      <c r="AR421" s="38"/>
      <c r="AS421" s="38"/>
      <c r="AT421" s="38"/>
      <c r="AU421" s="38"/>
      <c r="AV421" s="38"/>
      <c r="AW421" s="38"/>
      <c r="AX421" s="38"/>
      <c r="AY421" s="38"/>
      <c r="AZ421" s="38"/>
      <c r="BA421" s="38"/>
      <c r="BB421" s="38"/>
      <c r="BC421" s="38"/>
      <c r="BD421" s="38"/>
      <c r="BE421" s="38"/>
      <c r="BF421" s="38"/>
      <c r="BG421" s="38"/>
      <c r="BH421" s="38"/>
      <c r="BI421" s="38"/>
    </row>
    <row r="422" spans="1:61" ht="15.75" customHeight="1">
      <c r="A422" s="39" t="str">
        <f t="shared" si="6"/>
        <v>TOTAL VARIABLES</v>
      </c>
      <c r="B422" s="70" t="s">
        <v>114</v>
      </c>
      <c r="C422" s="963"/>
      <c r="D422" s="966"/>
      <c r="E422" s="965"/>
      <c r="F422" s="963"/>
      <c r="G422" s="966"/>
      <c r="H422" s="965"/>
      <c r="I422" s="963"/>
      <c r="J422" s="966"/>
      <c r="K422" s="965"/>
      <c r="L422" s="963"/>
      <c r="M422" s="966"/>
      <c r="N422" s="965"/>
      <c r="O422" s="963"/>
      <c r="P422" s="966"/>
      <c r="Q422" s="965"/>
      <c r="R422" s="963"/>
      <c r="S422" s="966"/>
      <c r="T422" s="965"/>
      <c r="U422" s="963"/>
      <c r="V422" s="966"/>
      <c r="W422" s="1014"/>
      <c r="X422" s="963"/>
      <c r="Y422" s="966"/>
      <c r="Z422" s="1014"/>
      <c r="AA422" s="963"/>
      <c r="AB422" s="966"/>
      <c r="AC422" s="1014"/>
      <c r="AD422" s="963"/>
      <c r="AE422" s="966"/>
      <c r="AF422" s="1014"/>
      <c r="AG422" s="963"/>
      <c r="AH422" s="966"/>
      <c r="AI422" s="965"/>
      <c r="AJ422" s="963"/>
      <c r="AK422" s="966"/>
      <c r="AL422" s="965"/>
      <c r="AM422" s="963"/>
      <c r="AN422" s="966"/>
      <c r="AO422" s="965"/>
      <c r="AP422" s="38"/>
      <c r="AQ422" s="38"/>
      <c r="AR422" s="38"/>
      <c r="AS422" s="38"/>
      <c r="AT422" s="38"/>
      <c r="AU422" s="38"/>
      <c r="AV422" s="38"/>
      <c r="AW422" s="38"/>
      <c r="AX422" s="38"/>
      <c r="AY422" s="38"/>
      <c r="AZ422" s="38"/>
      <c r="BA422" s="38"/>
      <c r="BB422" s="38"/>
      <c r="BC422" s="38"/>
      <c r="BD422" s="38"/>
      <c r="BE422" s="38"/>
      <c r="BF422" s="38"/>
      <c r="BG422" s="38"/>
      <c r="BH422" s="38"/>
      <c r="BI422" s="38"/>
    </row>
    <row r="423" spans="1:61" ht="15.75" customHeight="1">
      <c r="A423" s="39" t="str">
        <f t="shared" si="6"/>
        <v>Salaires propriétaire</v>
      </c>
      <c r="B423" s="54" t="s">
        <v>200</v>
      </c>
      <c r="C423" s="723"/>
      <c r="D423" s="722"/>
      <c r="E423" s="727"/>
      <c r="F423" s="723"/>
      <c r="G423" s="722"/>
      <c r="H423" s="727"/>
      <c r="I423" s="723"/>
      <c r="J423" s="722"/>
      <c r="K423" s="727"/>
      <c r="L423" s="723"/>
      <c r="M423" s="722"/>
      <c r="N423" s="727"/>
      <c r="O423" s="723"/>
      <c r="P423" s="722"/>
      <c r="Q423" s="727"/>
      <c r="R423" s="723"/>
      <c r="S423" s="722"/>
      <c r="T423" s="727"/>
      <c r="U423" s="723"/>
      <c r="V423" s="722"/>
      <c r="W423" s="727"/>
      <c r="X423" s="723"/>
      <c r="Y423" s="722"/>
      <c r="Z423" s="727"/>
      <c r="AA423" s="723"/>
      <c r="AB423" s="722"/>
      <c r="AC423" s="727"/>
      <c r="AD423" s="723"/>
      <c r="AE423" s="722"/>
      <c r="AF423" s="727"/>
      <c r="AG423" s="723"/>
      <c r="AH423" s="722"/>
      <c r="AI423" s="727"/>
      <c r="AJ423" s="723"/>
      <c r="AK423" s="722"/>
      <c r="AL423" s="727"/>
      <c r="AM423" s="723"/>
      <c r="AN423" s="722"/>
      <c r="AO423" s="1015"/>
      <c r="AP423" s="38"/>
      <c r="AQ423" s="38"/>
      <c r="AR423" s="38"/>
      <c r="AS423" s="38"/>
      <c r="AT423" s="38"/>
      <c r="AU423" s="38"/>
      <c r="AV423" s="38"/>
      <c r="AW423" s="38"/>
      <c r="AX423" s="38"/>
      <c r="AY423" s="38"/>
      <c r="AZ423" s="38"/>
      <c r="BA423" s="38"/>
      <c r="BB423" s="38"/>
      <c r="BC423" s="38"/>
      <c r="BD423" s="38"/>
      <c r="BE423" s="38"/>
      <c r="BF423" s="38"/>
      <c r="BG423" s="38"/>
      <c r="BH423" s="38"/>
      <c r="BI423" s="38"/>
    </row>
    <row r="424" spans="1:61" ht="15.75" customHeight="1">
      <c r="A424" s="39" t="str">
        <f t="shared" si="6"/>
        <v>Salaires cadres</v>
      </c>
      <c r="B424" s="54" t="s">
        <v>116</v>
      </c>
      <c r="C424" s="723"/>
      <c r="D424" s="722"/>
      <c r="E424" s="720"/>
      <c r="F424" s="723"/>
      <c r="G424" s="722"/>
      <c r="H424" s="720"/>
      <c r="I424" s="723"/>
      <c r="J424" s="722"/>
      <c r="K424" s="720"/>
      <c r="L424" s="723"/>
      <c r="M424" s="722"/>
      <c r="N424" s="720"/>
      <c r="O424" s="723"/>
      <c r="P424" s="722"/>
      <c r="Q424" s="720"/>
      <c r="R424" s="723"/>
      <c r="S424" s="722"/>
      <c r="T424" s="720"/>
      <c r="U424" s="723"/>
      <c r="V424" s="722"/>
      <c r="W424" s="720"/>
      <c r="X424" s="723"/>
      <c r="Y424" s="722"/>
      <c r="Z424" s="720"/>
      <c r="AA424" s="723"/>
      <c r="AB424" s="722"/>
      <c r="AC424" s="720"/>
      <c r="AD424" s="723"/>
      <c r="AE424" s="722"/>
      <c r="AF424" s="720"/>
      <c r="AG424" s="723"/>
      <c r="AH424" s="722"/>
      <c r="AI424" s="720"/>
      <c r="AJ424" s="723"/>
      <c r="AK424" s="722"/>
      <c r="AL424" s="720"/>
      <c r="AM424" s="723"/>
      <c r="AN424" s="722"/>
      <c r="AO424" s="720"/>
      <c r="AP424" s="38"/>
      <c r="AQ424" s="38"/>
      <c r="AR424" s="38"/>
      <c r="AS424" s="38"/>
      <c r="AT424" s="38"/>
      <c r="AU424" s="38"/>
      <c r="AV424" s="38"/>
      <c r="AW424" s="38"/>
      <c r="AX424" s="38"/>
      <c r="AY424" s="38"/>
      <c r="AZ424" s="38"/>
      <c r="BA424" s="38"/>
      <c r="BB424" s="38"/>
      <c r="BC424" s="38"/>
      <c r="BD424" s="38"/>
      <c r="BE424" s="38"/>
      <c r="BF424" s="38"/>
      <c r="BG424" s="38"/>
      <c r="BH424" s="38"/>
      <c r="BI424" s="38"/>
    </row>
    <row r="425" spans="1:61" ht="15.75" customHeight="1">
      <c r="A425" s="39" t="str">
        <f t="shared" si="6"/>
        <v>Salaires commis</v>
      </c>
      <c r="B425" s="55" t="s">
        <v>117</v>
      </c>
      <c r="C425" s="726"/>
      <c r="D425" s="725"/>
      <c r="E425" s="714"/>
      <c r="F425" s="726"/>
      <c r="G425" s="725"/>
      <c r="H425" s="714"/>
      <c r="I425" s="726"/>
      <c r="J425" s="725"/>
      <c r="K425" s="714"/>
      <c r="L425" s="726"/>
      <c r="M425" s="725"/>
      <c r="N425" s="714"/>
      <c r="O425" s="726"/>
      <c r="P425" s="725"/>
      <c r="Q425" s="714"/>
      <c r="R425" s="726"/>
      <c r="S425" s="725"/>
      <c r="T425" s="714"/>
      <c r="U425" s="726"/>
      <c r="V425" s="725"/>
      <c r="W425" s="714"/>
      <c r="X425" s="726"/>
      <c r="Y425" s="725"/>
      <c r="Z425" s="714"/>
      <c r="AA425" s="726"/>
      <c r="AB425" s="725"/>
      <c r="AC425" s="714"/>
      <c r="AD425" s="726"/>
      <c r="AE425" s="725"/>
      <c r="AF425" s="714"/>
      <c r="AG425" s="726"/>
      <c r="AH425" s="725"/>
      <c r="AI425" s="714"/>
      <c r="AJ425" s="726"/>
      <c r="AK425" s="725"/>
      <c r="AL425" s="714"/>
      <c r="AM425" s="726"/>
      <c r="AN425" s="725"/>
      <c r="AO425" s="714"/>
      <c r="AP425" s="38"/>
      <c r="AQ425" s="38"/>
      <c r="AR425" s="38"/>
      <c r="AS425" s="38"/>
      <c r="AT425" s="38"/>
      <c r="AU425" s="38"/>
      <c r="AV425" s="38"/>
      <c r="AW425" s="38"/>
      <c r="AX425" s="38"/>
      <c r="AY425" s="38"/>
      <c r="AZ425" s="38"/>
      <c r="BA425" s="38"/>
      <c r="BB425" s="38"/>
      <c r="BC425" s="38"/>
      <c r="BD425" s="38"/>
      <c r="BE425" s="38"/>
      <c r="BF425" s="38"/>
      <c r="BG425" s="38"/>
      <c r="BH425" s="38"/>
      <c r="BI425" s="38"/>
    </row>
    <row r="426" spans="1:61" ht="15.75" customHeight="1">
      <c r="A426" s="39" t="str">
        <f t="shared" si="6"/>
        <v>Salaires autres</v>
      </c>
      <c r="B426" s="54" t="s">
        <v>118</v>
      </c>
      <c r="C426" s="723"/>
      <c r="D426" s="722"/>
      <c r="E426" s="720"/>
      <c r="F426" s="723"/>
      <c r="G426" s="722"/>
      <c r="H426" s="720"/>
      <c r="I426" s="723"/>
      <c r="J426" s="722"/>
      <c r="K426" s="720"/>
      <c r="L426" s="723"/>
      <c r="M426" s="722"/>
      <c r="N426" s="720"/>
      <c r="O426" s="723"/>
      <c r="P426" s="722"/>
      <c r="Q426" s="720"/>
      <c r="R426" s="723"/>
      <c r="S426" s="722"/>
      <c r="T426" s="720"/>
      <c r="U426" s="723"/>
      <c r="V426" s="722"/>
      <c r="W426" s="720"/>
      <c r="X426" s="723"/>
      <c r="Y426" s="722"/>
      <c r="Z426" s="720"/>
      <c r="AA426" s="723"/>
      <c r="AB426" s="722"/>
      <c r="AC426" s="720"/>
      <c r="AD426" s="723"/>
      <c r="AE426" s="722"/>
      <c r="AF426" s="720"/>
      <c r="AG426" s="723"/>
      <c r="AH426" s="722"/>
      <c r="AI426" s="720"/>
      <c r="AJ426" s="723"/>
      <c r="AK426" s="722"/>
      <c r="AL426" s="720"/>
      <c r="AM426" s="723"/>
      <c r="AN426" s="722"/>
      <c r="AO426" s="720"/>
      <c r="AP426" s="38"/>
      <c r="AQ426" s="38"/>
      <c r="AR426" s="38"/>
      <c r="AS426" s="38"/>
      <c r="AT426" s="38"/>
      <c r="AU426" s="38"/>
      <c r="AV426" s="38"/>
      <c r="AW426" s="38"/>
      <c r="AX426" s="38"/>
      <c r="AY426" s="38"/>
      <c r="AZ426" s="38"/>
      <c r="BA426" s="38"/>
      <c r="BB426" s="38"/>
      <c r="BC426" s="38"/>
      <c r="BD426" s="38"/>
      <c r="BE426" s="38"/>
      <c r="BF426" s="38"/>
      <c r="BG426" s="38"/>
      <c r="BH426" s="38"/>
      <c r="BI426" s="38"/>
    </row>
    <row r="427" spans="1:61" ht="15.75" customHeight="1">
      <c r="A427" s="39" t="str">
        <f t="shared" si="6"/>
        <v>Salaires spécialistes</v>
      </c>
      <c r="B427" s="54" t="s">
        <v>119</v>
      </c>
      <c r="C427" s="723"/>
      <c r="D427" s="722"/>
      <c r="E427" s="720"/>
      <c r="F427" s="723"/>
      <c r="G427" s="722"/>
      <c r="H427" s="720"/>
      <c r="I427" s="723"/>
      <c r="J427" s="722"/>
      <c r="K427" s="720"/>
      <c r="L427" s="723"/>
      <c r="M427" s="722"/>
      <c r="N427" s="720"/>
      <c r="O427" s="723"/>
      <c r="P427" s="722"/>
      <c r="Q427" s="720"/>
      <c r="R427" s="723"/>
      <c r="S427" s="722"/>
      <c r="T427" s="720"/>
      <c r="U427" s="723"/>
      <c r="V427" s="722"/>
      <c r="W427" s="720"/>
      <c r="X427" s="723"/>
      <c r="Y427" s="722"/>
      <c r="Z427" s="720"/>
      <c r="AA427" s="723"/>
      <c r="AB427" s="722"/>
      <c r="AC427" s="720"/>
      <c r="AD427" s="723"/>
      <c r="AE427" s="722"/>
      <c r="AF427" s="720"/>
      <c r="AG427" s="723"/>
      <c r="AH427" s="722"/>
      <c r="AI427" s="720"/>
      <c r="AJ427" s="723"/>
      <c r="AK427" s="722"/>
      <c r="AL427" s="720"/>
      <c r="AM427" s="723"/>
      <c r="AN427" s="722"/>
      <c r="AO427" s="720"/>
      <c r="AP427" s="38"/>
      <c r="AQ427" s="38"/>
      <c r="AR427" s="38"/>
      <c r="AS427" s="38"/>
      <c r="AT427" s="38"/>
      <c r="AU427" s="38"/>
      <c r="AV427" s="38"/>
      <c r="AW427" s="38"/>
      <c r="AX427" s="38"/>
      <c r="AY427" s="38"/>
      <c r="AZ427" s="38"/>
      <c r="BA427" s="38"/>
      <c r="BB427" s="38"/>
      <c r="BC427" s="38"/>
      <c r="BD427" s="38"/>
      <c r="BE427" s="38"/>
      <c r="BF427" s="38"/>
      <c r="BG427" s="38"/>
      <c r="BH427" s="38"/>
      <c r="BI427" s="38"/>
    </row>
    <row r="428" spans="1:61" ht="15.75" customHeight="1">
      <c r="A428" s="39" t="str">
        <f t="shared" si="6"/>
        <v>[...]</v>
      </c>
      <c r="B428" s="44" t="s">
        <v>55</v>
      </c>
      <c r="C428" s="723"/>
      <c r="D428" s="722"/>
      <c r="E428" s="720"/>
      <c r="F428" s="723"/>
      <c r="G428" s="722"/>
      <c r="H428" s="720"/>
      <c r="I428" s="723"/>
      <c r="J428" s="722"/>
      <c r="K428" s="720"/>
      <c r="L428" s="723"/>
      <c r="M428" s="722"/>
      <c r="N428" s="720"/>
      <c r="O428" s="723"/>
      <c r="P428" s="722"/>
      <c r="Q428" s="720"/>
      <c r="R428" s="723"/>
      <c r="S428" s="722"/>
      <c r="T428" s="720"/>
      <c r="U428" s="723"/>
      <c r="V428" s="722"/>
      <c r="W428" s="720"/>
      <c r="X428" s="723"/>
      <c r="Y428" s="722"/>
      <c r="Z428" s="720"/>
      <c r="AA428" s="723"/>
      <c r="AB428" s="722"/>
      <c r="AC428" s="720"/>
      <c r="AD428" s="723"/>
      <c r="AE428" s="722"/>
      <c r="AF428" s="720"/>
      <c r="AG428" s="723"/>
      <c r="AH428" s="722"/>
      <c r="AI428" s="720"/>
      <c r="AJ428" s="723"/>
      <c r="AK428" s="722"/>
      <c r="AL428" s="720"/>
      <c r="AM428" s="723"/>
      <c r="AN428" s="722"/>
      <c r="AO428" s="720"/>
      <c r="AP428" s="38"/>
      <c r="AQ428" s="38"/>
      <c r="AR428" s="38"/>
      <c r="AS428" s="38"/>
      <c r="AT428" s="38"/>
      <c r="AU428" s="38"/>
      <c r="AV428" s="38"/>
      <c r="AW428" s="38"/>
      <c r="AX428" s="38"/>
      <c r="AY428" s="38"/>
      <c r="AZ428" s="38"/>
      <c r="BA428" s="38"/>
      <c r="BB428" s="38"/>
      <c r="BC428" s="38"/>
      <c r="BD428" s="38"/>
      <c r="BE428" s="38"/>
      <c r="BF428" s="38"/>
      <c r="BG428" s="38"/>
      <c r="BH428" s="38"/>
      <c r="BI428" s="38"/>
    </row>
    <row r="429" spans="1:61" ht="15.75" customHeight="1">
      <c r="A429" s="39" t="str">
        <f t="shared" si="6"/>
        <v>[...]</v>
      </c>
      <c r="B429" s="44" t="s">
        <v>55</v>
      </c>
      <c r="C429" s="723"/>
      <c r="D429" s="722"/>
      <c r="E429" s="720"/>
      <c r="F429" s="723"/>
      <c r="G429" s="722"/>
      <c r="H429" s="720"/>
      <c r="I429" s="723"/>
      <c r="J429" s="722"/>
      <c r="K429" s="720"/>
      <c r="L429" s="723"/>
      <c r="M429" s="722"/>
      <c r="N429" s="720"/>
      <c r="O429" s="723"/>
      <c r="P429" s="722"/>
      <c r="Q429" s="720"/>
      <c r="R429" s="723"/>
      <c r="S429" s="722"/>
      <c r="T429" s="720"/>
      <c r="U429" s="723"/>
      <c r="V429" s="722"/>
      <c r="W429" s="720"/>
      <c r="X429" s="723"/>
      <c r="Y429" s="722"/>
      <c r="Z429" s="720"/>
      <c r="AA429" s="723"/>
      <c r="AB429" s="722"/>
      <c r="AC429" s="720"/>
      <c r="AD429" s="723"/>
      <c r="AE429" s="722"/>
      <c r="AF429" s="720"/>
      <c r="AG429" s="723"/>
      <c r="AH429" s="722"/>
      <c r="AI429" s="720"/>
      <c r="AJ429" s="723"/>
      <c r="AK429" s="722"/>
      <c r="AL429" s="720"/>
      <c r="AM429" s="723"/>
      <c r="AN429" s="722"/>
      <c r="AO429" s="720"/>
      <c r="AP429" s="38"/>
      <c r="AQ429" s="38"/>
      <c r="AR429" s="38"/>
      <c r="AS429" s="38"/>
      <c r="AT429" s="38"/>
      <c r="AU429" s="38"/>
      <c r="AV429" s="38"/>
      <c r="AW429" s="38"/>
      <c r="AX429" s="38"/>
      <c r="AY429" s="38"/>
      <c r="AZ429" s="38"/>
      <c r="BA429" s="38"/>
      <c r="BB429" s="38"/>
      <c r="BC429" s="38"/>
      <c r="BD429" s="38"/>
      <c r="BE429" s="38"/>
      <c r="BF429" s="38"/>
      <c r="BG429" s="38"/>
      <c r="BH429" s="38"/>
      <c r="BI429" s="38"/>
    </row>
    <row r="430" spans="1:61" ht="15.75" customHeight="1">
      <c r="A430" s="39" t="str">
        <f t="shared" si="6"/>
        <v>[...]</v>
      </c>
      <c r="B430" s="44" t="s">
        <v>55</v>
      </c>
      <c r="C430" s="723"/>
      <c r="D430" s="722"/>
      <c r="E430" s="720"/>
      <c r="F430" s="723"/>
      <c r="G430" s="722"/>
      <c r="H430" s="720"/>
      <c r="I430" s="723"/>
      <c r="J430" s="722"/>
      <c r="K430" s="720"/>
      <c r="L430" s="723"/>
      <c r="M430" s="722"/>
      <c r="N430" s="720"/>
      <c r="O430" s="723"/>
      <c r="P430" s="722"/>
      <c r="Q430" s="720"/>
      <c r="R430" s="723"/>
      <c r="S430" s="722"/>
      <c r="T430" s="720"/>
      <c r="U430" s="723"/>
      <c r="V430" s="722"/>
      <c r="W430" s="720"/>
      <c r="X430" s="723"/>
      <c r="Y430" s="722"/>
      <c r="Z430" s="720"/>
      <c r="AA430" s="723"/>
      <c r="AB430" s="722"/>
      <c r="AC430" s="720"/>
      <c r="AD430" s="723"/>
      <c r="AE430" s="722"/>
      <c r="AF430" s="720"/>
      <c r="AG430" s="723"/>
      <c r="AH430" s="722"/>
      <c r="AI430" s="720"/>
      <c r="AJ430" s="723"/>
      <c r="AK430" s="722"/>
      <c r="AL430" s="720"/>
      <c r="AM430" s="723"/>
      <c r="AN430" s="722"/>
      <c r="AO430" s="720"/>
      <c r="AP430" s="38"/>
      <c r="AQ430" s="38"/>
      <c r="AR430" s="38"/>
      <c r="AS430" s="38"/>
      <c r="AT430" s="38"/>
      <c r="AU430" s="38"/>
      <c r="AV430" s="38"/>
      <c r="AW430" s="38"/>
      <c r="AX430" s="38"/>
      <c r="AY430" s="38"/>
      <c r="AZ430" s="38"/>
      <c r="BA430" s="38"/>
      <c r="BB430" s="38"/>
      <c r="BC430" s="38"/>
      <c r="BD430" s="38"/>
      <c r="BE430" s="38"/>
      <c r="BF430" s="38"/>
      <c r="BG430" s="38"/>
      <c r="BH430" s="38"/>
      <c r="BI430" s="38"/>
    </row>
    <row r="431" spans="1:61" ht="15.75" customHeight="1">
      <c r="A431" s="39" t="str">
        <f t="shared" si="6"/>
        <v>Salaires en absences</v>
      </c>
      <c r="B431" s="55" t="s">
        <v>120</v>
      </c>
      <c r="C431" s="726"/>
      <c r="D431" s="728"/>
      <c r="E431" s="714"/>
      <c r="F431" s="726"/>
      <c r="G431" s="728"/>
      <c r="H431" s="714"/>
      <c r="I431" s="726"/>
      <c r="J431" s="728"/>
      <c r="K431" s="714"/>
      <c r="L431" s="726"/>
      <c r="M431" s="728"/>
      <c r="N431" s="714"/>
      <c r="O431" s="726"/>
      <c r="P431" s="728"/>
      <c r="Q431" s="714"/>
      <c r="R431" s="726"/>
      <c r="S431" s="728"/>
      <c r="T431" s="714"/>
      <c r="U431" s="726"/>
      <c r="V431" s="728"/>
      <c r="W431" s="714"/>
      <c r="X431" s="726"/>
      <c r="Y431" s="728"/>
      <c r="Z431" s="714"/>
      <c r="AA431" s="726"/>
      <c r="AB431" s="728"/>
      <c r="AC431" s="714"/>
      <c r="AD431" s="726"/>
      <c r="AE431" s="728"/>
      <c r="AF431" s="714"/>
      <c r="AG431" s="726"/>
      <c r="AH431" s="728"/>
      <c r="AI431" s="714"/>
      <c r="AJ431" s="726"/>
      <c r="AK431" s="728"/>
      <c r="AL431" s="714"/>
      <c r="AM431" s="726"/>
      <c r="AN431" s="728"/>
      <c r="AO431" s="714"/>
      <c r="AP431" s="38"/>
      <c r="AQ431" s="38"/>
      <c r="AR431" s="38"/>
      <c r="AS431" s="38"/>
      <c r="AT431" s="38"/>
      <c r="AU431" s="38"/>
      <c r="AV431" s="38"/>
      <c r="AW431" s="38"/>
      <c r="AX431" s="38"/>
      <c r="AY431" s="38"/>
      <c r="AZ431" s="38"/>
      <c r="BA431" s="38"/>
      <c r="BB431" s="38"/>
      <c r="BC431" s="38"/>
      <c r="BD431" s="38"/>
      <c r="BE431" s="38"/>
      <c r="BF431" s="38"/>
      <c r="BG431" s="38"/>
      <c r="BH431" s="38"/>
      <c r="BI431" s="38"/>
    </row>
    <row r="432" spans="1:61" ht="15.75" customHeight="1">
      <c r="A432" s="39" t="str">
        <f t="shared" si="6"/>
        <v>Déduction à la source</v>
      </c>
      <c r="B432" s="54" t="s">
        <v>121</v>
      </c>
      <c r="C432" s="723"/>
      <c r="D432" s="729"/>
      <c r="E432" s="720"/>
      <c r="F432" s="723"/>
      <c r="G432" s="729"/>
      <c r="H432" s="720"/>
      <c r="I432" s="723"/>
      <c r="J432" s="729"/>
      <c r="K432" s="720"/>
      <c r="L432" s="723"/>
      <c r="M432" s="729"/>
      <c r="N432" s="720"/>
      <c r="O432" s="723"/>
      <c r="P432" s="729"/>
      <c r="Q432" s="720"/>
      <c r="R432" s="723"/>
      <c r="S432" s="729"/>
      <c r="T432" s="1016"/>
      <c r="U432" s="723"/>
      <c r="V432" s="729"/>
      <c r="W432" s="720"/>
      <c r="X432" s="723"/>
      <c r="Y432" s="729"/>
      <c r="Z432" s="720"/>
      <c r="AA432" s="723"/>
      <c r="AB432" s="729"/>
      <c r="AC432" s="720"/>
      <c r="AD432" s="723"/>
      <c r="AE432" s="729"/>
      <c r="AF432" s="720"/>
      <c r="AG432" s="723"/>
      <c r="AH432" s="729"/>
      <c r="AI432" s="720"/>
      <c r="AJ432" s="723"/>
      <c r="AK432" s="729"/>
      <c r="AL432" s="720"/>
      <c r="AM432" s="723"/>
      <c r="AN432" s="729"/>
      <c r="AO432" s="720"/>
      <c r="AP432" s="38"/>
      <c r="AQ432" s="38"/>
      <c r="AR432" s="38"/>
      <c r="AS432" s="38"/>
      <c r="AT432" s="38"/>
      <c r="AU432" s="38"/>
      <c r="AV432" s="38"/>
      <c r="AW432" s="38"/>
      <c r="AX432" s="38"/>
      <c r="AY432" s="38"/>
      <c r="AZ432" s="38"/>
      <c r="BA432" s="38"/>
      <c r="BB432" s="38"/>
      <c r="BC432" s="38"/>
      <c r="BD432" s="38"/>
      <c r="BE432" s="38"/>
      <c r="BF432" s="38"/>
      <c r="BG432" s="38"/>
      <c r="BH432" s="38"/>
      <c r="BI432" s="38"/>
    </row>
    <row r="433" spans="1:61" ht="15.75" customHeight="1">
      <c r="A433" s="39" t="str">
        <f t="shared" si="6"/>
        <v>Bénéfices marginaux</v>
      </c>
      <c r="B433" s="54" t="s">
        <v>122</v>
      </c>
      <c r="C433" s="723"/>
      <c r="D433" s="729"/>
      <c r="E433" s="720"/>
      <c r="F433" s="723"/>
      <c r="G433" s="729"/>
      <c r="H433" s="720"/>
      <c r="I433" s="723"/>
      <c r="J433" s="729"/>
      <c r="K433" s="720"/>
      <c r="L433" s="723"/>
      <c r="M433" s="729"/>
      <c r="N433" s="720"/>
      <c r="O433" s="723"/>
      <c r="P433" s="729"/>
      <c r="Q433" s="720"/>
      <c r="R433" s="723"/>
      <c r="S433" s="729"/>
      <c r="T433" s="720"/>
      <c r="U433" s="723"/>
      <c r="V433" s="729"/>
      <c r="W433" s="720"/>
      <c r="X433" s="723"/>
      <c r="Y433" s="729"/>
      <c r="Z433" s="720"/>
      <c r="AA433" s="723"/>
      <c r="AB433" s="729"/>
      <c r="AC433" s="720"/>
      <c r="AD433" s="723"/>
      <c r="AE433" s="729"/>
      <c r="AF433" s="720"/>
      <c r="AG433" s="723"/>
      <c r="AH433" s="729"/>
      <c r="AI433" s="720"/>
      <c r="AJ433" s="723"/>
      <c r="AK433" s="729"/>
      <c r="AL433" s="720"/>
      <c r="AM433" s="723"/>
      <c r="AN433" s="729"/>
      <c r="AO433" s="720"/>
      <c r="AP433" s="38"/>
      <c r="AQ433" s="38"/>
      <c r="AR433" s="38"/>
      <c r="AS433" s="38"/>
      <c r="AT433" s="38"/>
      <c r="AU433" s="38"/>
      <c r="AV433" s="38"/>
      <c r="AW433" s="38"/>
      <c r="AX433" s="38"/>
      <c r="AY433" s="38"/>
      <c r="AZ433" s="38"/>
      <c r="BA433" s="38"/>
      <c r="BB433" s="38"/>
      <c r="BC433" s="38"/>
      <c r="BD433" s="38"/>
      <c r="BE433" s="38"/>
      <c r="BF433" s="38"/>
      <c r="BG433" s="38"/>
      <c r="BH433" s="38"/>
      <c r="BI433" s="38"/>
    </row>
    <row r="434" spans="1:61" ht="15.75" customHeight="1">
      <c r="A434" s="39" t="str">
        <f t="shared" si="6"/>
        <v>Csst</v>
      </c>
      <c r="B434" s="54" t="s">
        <v>123</v>
      </c>
      <c r="C434" s="723"/>
      <c r="D434" s="729"/>
      <c r="E434" s="720"/>
      <c r="F434" s="723"/>
      <c r="G434" s="729"/>
      <c r="H434" s="720"/>
      <c r="I434" s="723"/>
      <c r="J434" s="729"/>
      <c r="K434" s="720"/>
      <c r="L434" s="723"/>
      <c r="M434" s="729"/>
      <c r="N434" s="720"/>
      <c r="O434" s="723"/>
      <c r="P434" s="729"/>
      <c r="Q434" s="720"/>
      <c r="R434" s="723"/>
      <c r="S434" s="729"/>
      <c r="T434" s="1016"/>
      <c r="U434" s="723"/>
      <c r="V434" s="729"/>
      <c r="W434" s="720"/>
      <c r="X434" s="723"/>
      <c r="Y434" s="729"/>
      <c r="Z434" s="720"/>
      <c r="AA434" s="723"/>
      <c r="AB434" s="729"/>
      <c r="AC434" s="720"/>
      <c r="AD434" s="723"/>
      <c r="AE434" s="729"/>
      <c r="AF434" s="720"/>
      <c r="AG434" s="723"/>
      <c r="AH434" s="729"/>
      <c r="AI434" s="720"/>
      <c r="AJ434" s="723"/>
      <c r="AK434" s="729"/>
      <c r="AL434" s="720"/>
      <c r="AM434" s="723"/>
      <c r="AN434" s="729"/>
      <c r="AO434" s="720"/>
      <c r="AP434" s="38"/>
      <c r="AQ434" s="38"/>
      <c r="AR434" s="38"/>
      <c r="AS434" s="38"/>
      <c r="AT434" s="38"/>
      <c r="AU434" s="38"/>
      <c r="AV434" s="38"/>
      <c r="AW434" s="38"/>
      <c r="AX434" s="38"/>
      <c r="AY434" s="38"/>
      <c r="AZ434" s="38"/>
      <c r="BA434" s="38"/>
      <c r="BB434" s="38"/>
      <c r="BC434" s="38"/>
      <c r="BD434" s="38"/>
      <c r="BE434" s="38"/>
      <c r="BF434" s="38"/>
      <c r="BG434" s="38"/>
      <c r="BH434" s="38"/>
      <c r="BI434" s="38"/>
    </row>
    <row r="435" spans="1:61" ht="15.75" customHeight="1">
      <c r="A435" s="39"/>
      <c r="B435" s="44"/>
      <c r="C435" s="723"/>
      <c r="D435" s="722"/>
      <c r="E435" s="720"/>
      <c r="F435" s="723"/>
      <c r="G435" s="722"/>
      <c r="H435" s="720"/>
      <c r="I435" s="723"/>
      <c r="J435" s="722"/>
      <c r="K435" s="720"/>
      <c r="L435" s="723"/>
      <c r="M435" s="722"/>
      <c r="N435" s="720"/>
      <c r="O435" s="723"/>
      <c r="P435" s="722"/>
      <c r="Q435" s="720"/>
      <c r="R435" s="723"/>
      <c r="S435" s="722"/>
      <c r="T435" s="720"/>
      <c r="U435" s="723"/>
      <c r="V435" s="722"/>
      <c r="W435" s="720"/>
      <c r="X435" s="723"/>
      <c r="Y435" s="722"/>
      <c r="Z435" s="720"/>
      <c r="AA435" s="723"/>
      <c r="AB435" s="722"/>
      <c r="AC435" s="720"/>
      <c r="AD435" s="723"/>
      <c r="AE435" s="722"/>
      <c r="AF435" s="720"/>
      <c r="AG435" s="723"/>
      <c r="AH435" s="722"/>
      <c r="AI435" s="720"/>
      <c r="AJ435" s="723"/>
      <c r="AK435" s="722"/>
      <c r="AL435" s="720"/>
      <c r="AM435" s="723"/>
      <c r="AN435" s="722"/>
      <c r="AO435" s="720"/>
      <c r="AP435" s="38"/>
      <c r="AQ435" s="38"/>
      <c r="AR435" s="38"/>
      <c r="AS435" s="38"/>
      <c r="AT435" s="38"/>
      <c r="AU435" s="38"/>
      <c r="AV435" s="38"/>
      <c r="AW435" s="38"/>
      <c r="AX435" s="38"/>
      <c r="AY435" s="38"/>
      <c r="AZ435" s="38"/>
      <c r="BA435" s="38"/>
      <c r="BB435" s="38"/>
      <c r="BC435" s="38"/>
      <c r="BD435" s="38"/>
      <c r="BE435" s="38"/>
      <c r="BF435" s="38"/>
      <c r="BG435" s="38"/>
      <c r="BH435" s="38"/>
      <c r="BI435" s="38"/>
    </row>
    <row r="436" spans="1:61" ht="15.75" customHeight="1">
      <c r="A436" s="39" t="str">
        <f t="shared" si="6"/>
        <v>TOTAL PERSONNEL</v>
      </c>
      <c r="B436" s="70" t="s">
        <v>124</v>
      </c>
      <c r="C436" s="963"/>
      <c r="D436" s="968"/>
      <c r="E436" s="965"/>
      <c r="F436" s="963"/>
      <c r="G436" s="968"/>
      <c r="H436" s="965"/>
      <c r="I436" s="963"/>
      <c r="J436" s="968"/>
      <c r="K436" s="965"/>
      <c r="L436" s="963"/>
      <c r="M436" s="968"/>
      <c r="N436" s="965"/>
      <c r="O436" s="963"/>
      <c r="P436" s="968"/>
      <c r="Q436" s="965"/>
      <c r="R436" s="963"/>
      <c r="S436" s="968"/>
      <c r="T436" s="965"/>
      <c r="U436" s="963"/>
      <c r="V436" s="968"/>
      <c r="W436" s="1014"/>
      <c r="X436" s="963"/>
      <c r="Y436" s="968"/>
      <c r="Z436" s="1014"/>
      <c r="AA436" s="963"/>
      <c r="AB436" s="968"/>
      <c r="AC436" s="1014"/>
      <c r="AD436" s="963"/>
      <c r="AE436" s="968"/>
      <c r="AF436" s="1014"/>
      <c r="AG436" s="963"/>
      <c r="AH436" s="968"/>
      <c r="AI436" s="965"/>
      <c r="AJ436" s="963"/>
      <c r="AK436" s="968"/>
      <c r="AL436" s="965"/>
      <c r="AM436" s="963"/>
      <c r="AN436" s="968"/>
      <c r="AO436" s="965"/>
      <c r="AP436" s="38"/>
      <c r="AQ436" s="38"/>
      <c r="AR436" s="38"/>
      <c r="AS436" s="38"/>
      <c r="AT436" s="38"/>
      <c r="AU436" s="38"/>
      <c r="AV436" s="38"/>
      <c r="AW436" s="38"/>
      <c r="AX436" s="38"/>
      <c r="AY436" s="38"/>
      <c r="AZ436" s="38"/>
      <c r="BA436" s="38"/>
      <c r="BB436" s="38"/>
      <c r="BC436" s="38"/>
      <c r="BD436" s="38"/>
      <c r="BE436" s="38"/>
      <c r="BF436" s="38"/>
      <c r="BG436" s="38"/>
      <c r="BH436" s="38"/>
      <c r="BI436" s="38"/>
    </row>
    <row r="437" spans="1:61" ht="15.75" customHeight="1">
      <c r="A437" s="39" t="str">
        <f t="shared" si="6"/>
        <v>Publicité 2</v>
      </c>
      <c r="B437" s="63" t="s">
        <v>125</v>
      </c>
      <c r="C437" s="969"/>
      <c r="D437" s="970"/>
      <c r="E437" s="971"/>
      <c r="F437" s="969"/>
      <c r="G437" s="970"/>
      <c r="H437" s="971"/>
      <c r="I437" s="969"/>
      <c r="J437" s="970"/>
      <c r="K437" s="971"/>
      <c r="L437" s="969"/>
      <c r="M437" s="970"/>
      <c r="N437" s="971"/>
      <c r="O437" s="969"/>
      <c r="P437" s="970"/>
      <c r="Q437" s="971"/>
      <c r="R437" s="969"/>
      <c r="S437" s="970"/>
      <c r="T437" s="971"/>
      <c r="U437" s="969"/>
      <c r="V437" s="970"/>
      <c r="W437" s="971"/>
      <c r="X437" s="969"/>
      <c r="Y437" s="970"/>
      <c r="Z437" s="971"/>
      <c r="AA437" s="969"/>
      <c r="AB437" s="970"/>
      <c r="AC437" s="971"/>
      <c r="AD437" s="969"/>
      <c r="AE437" s="970"/>
      <c r="AF437" s="971"/>
      <c r="AG437" s="969"/>
      <c r="AH437" s="970"/>
      <c r="AI437" s="971"/>
      <c r="AJ437" s="969"/>
      <c r="AK437" s="970"/>
      <c r="AL437" s="971"/>
      <c r="AM437" s="969"/>
      <c r="AN437" s="970"/>
      <c r="AO437" s="971"/>
      <c r="AP437" s="38"/>
      <c r="AQ437" s="38"/>
      <c r="AR437" s="38"/>
      <c r="AS437" s="38"/>
      <c r="AT437" s="38"/>
      <c r="AU437" s="38"/>
      <c r="AV437" s="38"/>
      <c r="AW437" s="38"/>
      <c r="AX437" s="38"/>
      <c r="AY437" s="38"/>
      <c r="AZ437" s="38"/>
      <c r="BA437" s="38"/>
      <c r="BB437" s="38"/>
      <c r="BC437" s="38"/>
      <c r="BD437" s="38"/>
      <c r="BE437" s="38"/>
      <c r="BF437" s="38"/>
      <c r="BG437" s="38"/>
      <c r="BH437" s="38"/>
      <c r="BI437" s="38"/>
    </row>
    <row r="438" spans="1:61" ht="15.75" customHeight="1">
      <c r="A438" s="39" t="str">
        <f t="shared" si="6"/>
        <v>Service gratuit 2</v>
      </c>
      <c r="B438" s="54" t="s">
        <v>126</v>
      </c>
      <c r="C438" s="723"/>
      <c r="D438" s="722"/>
      <c r="E438" s="720"/>
      <c r="F438" s="723"/>
      <c r="G438" s="722"/>
      <c r="H438" s="720"/>
      <c r="I438" s="723"/>
      <c r="J438" s="722"/>
      <c r="K438" s="720"/>
      <c r="L438" s="723"/>
      <c r="M438" s="722"/>
      <c r="N438" s="720"/>
      <c r="O438" s="723"/>
      <c r="P438" s="722"/>
      <c r="Q438" s="720"/>
      <c r="R438" s="723"/>
      <c r="S438" s="722"/>
      <c r="T438" s="720"/>
      <c r="U438" s="723"/>
      <c r="V438" s="722"/>
      <c r="W438" s="720"/>
      <c r="X438" s="723"/>
      <c r="Y438" s="722"/>
      <c r="Z438" s="720"/>
      <c r="AA438" s="723"/>
      <c r="AB438" s="722"/>
      <c r="AC438" s="720"/>
      <c r="AD438" s="723"/>
      <c r="AE438" s="722"/>
      <c r="AF438" s="720"/>
      <c r="AG438" s="723"/>
      <c r="AH438" s="722"/>
      <c r="AI438" s="720"/>
      <c r="AJ438" s="723"/>
      <c r="AK438" s="722"/>
      <c r="AL438" s="720"/>
      <c r="AM438" s="723"/>
      <c r="AN438" s="722"/>
      <c r="AO438" s="720"/>
      <c r="AP438" s="38"/>
      <c r="AQ438" s="38"/>
      <c r="AR438" s="38"/>
      <c r="AS438" s="38"/>
      <c r="AT438" s="38"/>
      <c r="AU438" s="38"/>
      <c r="AV438" s="38"/>
      <c r="AW438" s="38"/>
      <c r="AX438" s="38"/>
      <c r="AY438" s="38"/>
      <c r="AZ438" s="38"/>
      <c r="BA438" s="38"/>
      <c r="BB438" s="38"/>
      <c r="BC438" s="38"/>
      <c r="BD438" s="38"/>
      <c r="BE438" s="38"/>
      <c r="BF438" s="38"/>
      <c r="BG438" s="38"/>
      <c r="BH438" s="38"/>
      <c r="BI438" s="38"/>
    </row>
    <row r="439" spans="1:61" ht="15.75" customHeight="1">
      <c r="A439" s="39" t="str">
        <f t="shared" si="6"/>
        <v>Frais véhicules de cie</v>
      </c>
      <c r="B439" s="55" t="s">
        <v>127</v>
      </c>
      <c r="C439" s="726"/>
      <c r="D439" s="725"/>
      <c r="E439" s="714"/>
      <c r="F439" s="726"/>
      <c r="G439" s="725"/>
      <c r="H439" s="714"/>
      <c r="I439" s="726"/>
      <c r="J439" s="725"/>
      <c r="K439" s="714"/>
      <c r="L439" s="726"/>
      <c r="M439" s="725"/>
      <c r="N439" s="714"/>
      <c r="O439" s="726"/>
      <c r="P439" s="725"/>
      <c r="Q439" s="714"/>
      <c r="R439" s="726"/>
      <c r="S439" s="725"/>
      <c r="T439" s="714"/>
      <c r="U439" s="726"/>
      <c r="V439" s="725"/>
      <c r="W439" s="714"/>
      <c r="X439" s="726"/>
      <c r="Y439" s="725"/>
      <c r="Z439" s="714"/>
      <c r="AA439" s="726"/>
      <c r="AB439" s="725"/>
      <c r="AC439" s="714"/>
      <c r="AD439" s="726"/>
      <c r="AE439" s="725"/>
      <c r="AF439" s="714"/>
      <c r="AG439" s="726"/>
      <c r="AH439" s="725"/>
      <c r="AI439" s="714"/>
      <c r="AJ439" s="726"/>
      <c r="AK439" s="725"/>
      <c r="AL439" s="714"/>
      <c r="AM439" s="726"/>
      <c r="AN439" s="725"/>
      <c r="AO439" s="714"/>
      <c r="AP439" s="38"/>
      <c r="AQ439" s="38"/>
      <c r="AR439" s="38"/>
      <c r="AS439" s="38"/>
      <c r="AT439" s="38"/>
      <c r="AU439" s="38"/>
      <c r="AV439" s="38"/>
      <c r="AW439" s="38"/>
      <c r="AX439" s="38"/>
      <c r="AY439" s="38"/>
      <c r="AZ439" s="38"/>
      <c r="BA439" s="38"/>
      <c r="BB439" s="38"/>
      <c r="BC439" s="38"/>
      <c r="BD439" s="38"/>
      <c r="BE439" s="38"/>
      <c r="BF439" s="38"/>
      <c r="BG439" s="38"/>
      <c r="BH439" s="38"/>
      <c r="BI439" s="38"/>
    </row>
    <row r="440" spans="1:61" ht="15.75" customHeight="1">
      <c r="A440" s="39" t="str">
        <f t="shared" si="6"/>
        <v>Informatique</v>
      </c>
      <c r="B440" s="54" t="s">
        <v>128</v>
      </c>
      <c r="C440" s="723"/>
      <c r="D440" s="722"/>
      <c r="E440" s="720"/>
      <c r="F440" s="723"/>
      <c r="G440" s="722"/>
      <c r="H440" s="720"/>
      <c r="I440" s="723"/>
      <c r="J440" s="722"/>
      <c r="K440" s="720"/>
      <c r="L440" s="723"/>
      <c r="M440" s="722"/>
      <c r="N440" s="720"/>
      <c r="O440" s="723"/>
      <c r="P440" s="722"/>
      <c r="Q440" s="720"/>
      <c r="R440" s="723"/>
      <c r="S440" s="722"/>
      <c r="T440" s="720"/>
      <c r="U440" s="723"/>
      <c r="V440" s="722"/>
      <c r="W440" s="720"/>
      <c r="X440" s="723"/>
      <c r="Y440" s="722"/>
      <c r="Z440" s="720"/>
      <c r="AA440" s="723"/>
      <c r="AB440" s="722"/>
      <c r="AC440" s="720"/>
      <c r="AD440" s="723"/>
      <c r="AE440" s="722"/>
      <c r="AF440" s="720"/>
      <c r="AG440" s="723"/>
      <c r="AH440" s="722"/>
      <c r="AI440" s="720"/>
      <c r="AJ440" s="723"/>
      <c r="AK440" s="722"/>
      <c r="AL440" s="720"/>
      <c r="AM440" s="723"/>
      <c r="AN440" s="722"/>
      <c r="AO440" s="720"/>
      <c r="AP440" s="38"/>
      <c r="AQ440" s="38"/>
      <c r="AR440" s="38"/>
      <c r="AS440" s="38"/>
      <c r="AT440" s="38"/>
      <c r="AU440" s="38"/>
      <c r="AV440" s="38"/>
      <c r="AW440" s="38"/>
      <c r="AX440" s="38"/>
      <c r="AY440" s="38"/>
      <c r="AZ440" s="38"/>
      <c r="BA440" s="38"/>
      <c r="BB440" s="38"/>
      <c r="BC440" s="38"/>
      <c r="BD440" s="38"/>
      <c r="BE440" s="38"/>
      <c r="BF440" s="38"/>
      <c r="BG440" s="38"/>
      <c r="BH440" s="38"/>
      <c r="BI440" s="38"/>
    </row>
    <row r="441" spans="1:61" ht="15.75" customHeight="1">
      <c r="A441" s="39" t="str">
        <f t="shared" si="6"/>
        <v>Frais de déplacement</v>
      </c>
      <c r="B441" s="54" t="s">
        <v>129</v>
      </c>
      <c r="C441" s="723"/>
      <c r="D441" s="722"/>
      <c r="E441" s="720"/>
      <c r="F441" s="723"/>
      <c r="G441" s="722"/>
      <c r="H441" s="720"/>
      <c r="I441" s="723"/>
      <c r="J441" s="722"/>
      <c r="K441" s="720"/>
      <c r="L441" s="723"/>
      <c r="M441" s="722"/>
      <c r="N441" s="720"/>
      <c r="O441" s="723"/>
      <c r="P441" s="722"/>
      <c r="Q441" s="720"/>
      <c r="R441" s="723"/>
      <c r="S441" s="722"/>
      <c r="T441" s="720"/>
      <c r="U441" s="723"/>
      <c r="V441" s="722"/>
      <c r="W441" s="720"/>
      <c r="X441" s="723"/>
      <c r="Y441" s="722"/>
      <c r="Z441" s="720"/>
      <c r="AA441" s="723"/>
      <c r="AB441" s="722"/>
      <c r="AC441" s="720"/>
      <c r="AD441" s="723"/>
      <c r="AE441" s="722"/>
      <c r="AF441" s="720"/>
      <c r="AG441" s="723"/>
      <c r="AH441" s="722"/>
      <c r="AI441" s="720"/>
      <c r="AJ441" s="723"/>
      <c r="AK441" s="722"/>
      <c r="AL441" s="720"/>
      <c r="AM441" s="723"/>
      <c r="AN441" s="722"/>
      <c r="AO441" s="720"/>
      <c r="AP441" s="38"/>
      <c r="AQ441" s="38"/>
      <c r="AR441" s="38"/>
      <c r="AS441" s="38"/>
      <c r="AT441" s="38"/>
      <c r="AU441" s="38"/>
      <c r="AV441" s="38"/>
      <c r="AW441" s="38"/>
      <c r="AX441" s="38"/>
      <c r="AY441" s="38"/>
      <c r="AZ441" s="38"/>
      <c r="BA441" s="38"/>
      <c r="BB441" s="38"/>
      <c r="BC441" s="38"/>
      <c r="BD441" s="38"/>
      <c r="BE441" s="38"/>
      <c r="BF441" s="38"/>
      <c r="BG441" s="38"/>
      <c r="BH441" s="38"/>
      <c r="BI441" s="38"/>
    </row>
    <row r="442" spans="1:61" ht="15.75" customHeight="1">
      <c r="A442" s="39" t="str">
        <f t="shared" si="6"/>
        <v>Services extérieurs</v>
      </c>
      <c r="B442" s="54" t="s">
        <v>130</v>
      </c>
      <c r="C442" s="730"/>
      <c r="D442" s="731"/>
      <c r="E442" s="732"/>
      <c r="F442" s="730"/>
      <c r="G442" s="731"/>
      <c r="H442" s="732"/>
      <c r="I442" s="730"/>
      <c r="J442" s="731"/>
      <c r="K442" s="732"/>
      <c r="L442" s="730"/>
      <c r="M442" s="731"/>
      <c r="N442" s="732"/>
      <c r="O442" s="730"/>
      <c r="P442" s="731"/>
      <c r="Q442" s="732"/>
      <c r="R442" s="730"/>
      <c r="S442" s="731"/>
      <c r="T442" s="732"/>
      <c r="U442" s="730"/>
      <c r="V442" s="731"/>
      <c r="W442" s="732"/>
      <c r="X442" s="730"/>
      <c r="Y442" s="731"/>
      <c r="Z442" s="732"/>
      <c r="AA442" s="730"/>
      <c r="AB442" s="731"/>
      <c r="AC442" s="732"/>
      <c r="AD442" s="730"/>
      <c r="AE442" s="731"/>
      <c r="AF442" s="732"/>
      <c r="AG442" s="730"/>
      <c r="AH442" s="731"/>
      <c r="AI442" s="732"/>
      <c r="AJ442" s="730"/>
      <c r="AK442" s="731"/>
      <c r="AL442" s="732"/>
      <c r="AM442" s="730"/>
      <c r="AN442" s="731"/>
      <c r="AO442" s="732"/>
      <c r="AP442" s="38"/>
      <c r="AQ442" s="38"/>
      <c r="AR442" s="38"/>
      <c r="AS442" s="38"/>
      <c r="AT442" s="38"/>
      <c r="AU442" s="38"/>
      <c r="AV442" s="38"/>
      <c r="AW442" s="38"/>
      <c r="AX442" s="38"/>
      <c r="AY442" s="38"/>
      <c r="AZ442" s="38"/>
      <c r="BA442" s="38"/>
      <c r="BB442" s="38"/>
      <c r="BC442" s="38"/>
      <c r="BD442" s="38"/>
      <c r="BE442" s="38"/>
      <c r="BF442" s="38"/>
      <c r="BG442" s="38"/>
      <c r="BH442" s="38"/>
      <c r="BI442" s="38"/>
    </row>
    <row r="443" spans="1:61" ht="15.75" customHeight="1">
      <c r="A443" s="39"/>
      <c r="B443" s="54" t="s">
        <v>483</v>
      </c>
      <c r="C443" s="723"/>
      <c r="D443" s="722"/>
      <c r="E443" s="720"/>
      <c r="F443" s="723"/>
      <c r="G443" s="722"/>
      <c r="H443" s="720"/>
      <c r="I443" s="723"/>
      <c r="J443" s="722"/>
      <c r="K443" s="720"/>
      <c r="L443" s="723"/>
      <c r="M443" s="722"/>
      <c r="N443" s="720"/>
      <c r="O443" s="723"/>
      <c r="P443" s="722"/>
      <c r="Q443" s="720"/>
      <c r="R443" s="723"/>
      <c r="S443" s="722"/>
      <c r="T443" s="720"/>
      <c r="U443" s="723"/>
      <c r="V443" s="722"/>
      <c r="W443" s="720"/>
      <c r="X443" s="723"/>
      <c r="Y443" s="722"/>
      <c r="Z443" s="720"/>
      <c r="AA443" s="723"/>
      <c r="AB443" s="722"/>
      <c r="AC443" s="720"/>
      <c r="AD443" s="723"/>
      <c r="AE443" s="722"/>
      <c r="AF443" s="720"/>
      <c r="AG443" s="723"/>
      <c r="AH443" s="722"/>
      <c r="AI443" s="720"/>
      <c r="AJ443" s="723"/>
      <c r="AK443" s="722"/>
      <c r="AL443" s="720"/>
      <c r="AM443" s="723"/>
      <c r="AN443" s="722"/>
      <c r="AO443" s="720"/>
      <c r="AP443" s="38"/>
      <c r="AQ443" s="38"/>
      <c r="AR443" s="38"/>
      <c r="AS443" s="38"/>
      <c r="AT443" s="38"/>
      <c r="AU443" s="38"/>
      <c r="AV443" s="38"/>
      <c r="AW443" s="38"/>
      <c r="AX443" s="38"/>
      <c r="AY443" s="38"/>
      <c r="AZ443" s="38"/>
      <c r="BA443" s="38"/>
      <c r="BB443" s="38"/>
      <c r="BC443" s="38"/>
      <c r="BD443" s="38"/>
      <c r="BE443" s="38"/>
      <c r="BF443" s="38"/>
      <c r="BG443" s="38"/>
      <c r="BH443" s="38"/>
      <c r="BI443" s="38"/>
    </row>
    <row r="444" spans="1:61" ht="15.75" customHeight="1">
      <c r="A444" s="39" t="str">
        <f t="shared" ref="A444:A486" si="7">B444</f>
        <v>Fournitures autres</v>
      </c>
      <c r="B444" s="63" t="s">
        <v>131</v>
      </c>
      <c r="C444" s="723"/>
      <c r="D444" s="722"/>
      <c r="E444" s="720"/>
      <c r="F444" s="723"/>
      <c r="G444" s="722"/>
      <c r="H444" s="720"/>
      <c r="I444" s="723"/>
      <c r="J444" s="722"/>
      <c r="K444" s="720"/>
      <c r="L444" s="723"/>
      <c r="M444" s="722"/>
      <c r="N444" s="720"/>
      <c r="O444" s="723"/>
      <c r="P444" s="722"/>
      <c r="Q444" s="720"/>
      <c r="R444" s="723"/>
      <c r="S444" s="722"/>
      <c r="T444" s="720"/>
      <c r="U444" s="723"/>
      <c r="V444" s="722"/>
      <c r="W444" s="720"/>
      <c r="X444" s="723"/>
      <c r="Y444" s="722"/>
      <c r="Z444" s="720"/>
      <c r="AA444" s="723"/>
      <c r="AB444" s="722"/>
      <c r="AC444" s="720"/>
      <c r="AD444" s="723"/>
      <c r="AE444" s="722"/>
      <c r="AF444" s="720"/>
      <c r="AG444" s="723"/>
      <c r="AH444" s="722"/>
      <c r="AI444" s="720"/>
      <c r="AJ444" s="723"/>
      <c r="AK444" s="722"/>
      <c r="AL444" s="720"/>
      <c r="AM444" s="723"/>
      <c r="AN444" s="722"/>
      <c r="AO444" s="720"/>
      <c r="AP444" s="38"/>
      <c r="AQ444" s="38"/>
      <c r="AR444" s="38"/>
      <c r="AS444" s="38"/>
      <c r="AT444" s="38"/>
      <c r="AU444" s="38"/>
      <c r="AV444" s="38"/>
      <c r="AW444" s="38"/>
      <c r="AX444" s="38"/>
      <c r="AY444" s="38"/>
      <c r="AZ444" s="38"/>
      <c r="BA444" s="38"/>
      <c r="BB444" s="38"/>
      <c r="BC444" s="38"/>
      <c r="BD444" s="38"/>
      <c r="BE444" s="38"/>
      <c r="BF444" s="38"/>
      <c r="BG444" s="38"/>
      <c r="BH444" s="38"/>
      <c r="BI444" s="38"/>
    </row>
    <row r="445" spans="1:61" ht="15.75" customHeight="1">
      <c r="A445" s="39" t="str">
        <f t="shared" si="7"/>
        <v>Uniformes</v>
      </c>
      <c r="B445" s="54" t="s">
        <v>132</v>
      </c>
      <c r="C445" s="723"/>
      <c r="D445" s="722"/>
      <c r="E445" s="720"/>
      <c r="F445" s="723"/>
      <c r="G445" s="722"/>
      <c r="H445" s="720"/>
      <c r="I445" s="723"/>
      <c r="J445" s="722"/>
      <c r="K445" s="720"/>
      <c r="L445" s="723"/>
      <c r="M445" s="722"/>
      <c r="N445" s="720"/>
      <c r="O445" s="723"/>
      <c r="P445" s="722"/>
      <c r="Q445" s="720"/>
      <c r="R445" s="723"/>
      <c r="S445" s="722"/>
      <c r="T445" s="720"/>
      <c r="U445" s="723"/>
      <c r="V445" s="722"/>
      <c r="W445" s="720"/>
      <c r="X445" s="723"/>
      <c r="Y445" s="722"/>
      <c r="Z445" s="720"/>
      <c r="AA445" s="723"/>
      <c r="AB445" s="722"/>
      <c r="AC445" s="720"/>
      <c r="AD445" s="723"/>
      <c r="AE445" s="722"/>
      <c r="AF445" s="720"/>
      <c r="AG445" s="723"/>
      <c r="AH445" s="722"/>
      <c r="AI445" s="720"/>
      <c r="AJ445" s="723"/>
      <c r="AK445" s="722"/>
      <c r="AL445" s="720"/>
      <c r="AM445" s="723"/>
      <c r="AN445" s="722"/>
      <c r="AO445" s="720"/>
      <c r="AP445" s="38"/>
      <c r="AQ445" s="38"/>
      <c r="AR445" s="38"/>
      <c r="AS445" s="38"/>
      <c r="AT445" s="38"/>
      <c r="AU445" s="38"/>
      <c r="AV445" s="38"/>
      <c r="AW445" s="38"/>
      <c r="AX445" s="38"/>
      <c r="AY445" s="38"/>
      <c r="AZ445" s="38"/>
      <c r="BA445" s="38"/>
      <c r="BB445" s="38"/>
      <c r="BC445" s="38"/>
      <c r="BD445" s="38"/>
      <c r="BE445" s="38"/>
      <c r="BF445" s="38"/>
      <c r="BG445" s="38"/>
      <c r="BH445" s="38"/>
      <c r="BI445" s="38"/>
    </row>
    <row r="446" spans="1:61" ht="15.75" customHeight="1">
      <c r="A446" s="39" t="str">
        <f t="shared" si="7"/>
        <v>Papeterie</v>
      </c>
      <c r="B446" s="54" t="s">
        <v>133</v>
      </c>
      <c r="C446" s="723"/>
      <c r="D446" s="722"/>
      <c r="E446" s="720"/>
      <c r="F446" s="723"/>
      <c r="G446" s="722"/>
      <c r="H446" s="720"/>
      <c r="I446" s="723"/>
      <c r="J446" s="722"/>
      <c r="K446" s="720"/>
      <c r="L446" s="723"/>
      <c r="M446" s="722"/>
      <c r="N446" s="720"/>
      <c r="O446" s="723"/>
      <c r="P446" s="722"/>
      <c r="Q446" s="720"/>
      <c r="R446" s="723"/>
      <c r="S446" s="722"/>
      <c r="T446" s="720"/>
      <c r="U446" s="723"/>
      <c r="V446" s="722"/>
      <c r="W446" s="720"/>
      <c r="X446" s="723"/>
      <c r="Y446" s="722"/>
      <c r="Z446" s="720"/>
      <c r="AA446" s="723"/>
      <c r="AB446" s="722"/>
      <c r="AC446" s="720"/>
      <c r="AD446" s="723"/>
      <c r="AE446" s="722"/>
      <c r="AF446" s="720"/>
      <c r="AG446" s="723"/>
      <c r="AH446" s="722"/>
      <c r="AI446" s="720"/>
      <c r="AJ446" s="723"/>
      <c r="AK446" s="722"/>
      <c r="AL446" s="720"/>
      <c r="AM446" s="723"/>
      <c r="AN446" s="722"/>
      <c r="AO446" s="720"/>
      <c r="AP446" s="38"/>
      <c r="AQ446" s="38"/>
      <c r="AR446" s="38"/>
      <c r="AS446" s="38"/>
      <c r="AT446" s="38"/>
      <c r="AU446" s="38"/>
      <c r="AV446" s="38"/>
      <c r="AW446" s="38"/>
      <c r="AX446" s="38"/>
      <c r="AY446" s="38"/>
      <c r="AZ446" s="38"/>
      <c r="BA446" s="38"/>
      <c r="BB446" s="38"/>
      <c r="BC446" s="38"/>
      <c r="BD446" s="38"/>
      <c r="BE446" s="38"/>
      <c r="BF446" s="38"/>
      <c r="BG446" s="38"/>
      <c r="BH446" s="38"/>
      <c r="BI446" s="38"/>
    </row>
    <row r="447" spans="1:61" ht="15.75" customHeight="1">
      <c r="A447" s="39" t="str">
        <f t="shared" si="7"/>
        <v>Téléphone</v>
      </c>
      <c r="B447" s="54" t="s">
        <v>134</v>
      </c>
      <c r="C447" s="723"/>
      <c r="D447" s="722"/>
      <c r="E447" s="720"/>
      <c r="F447" s="723"/>
      <c r="G447" s="722"/>
      <c r="H447" s="720"/>
      <c r="I447" s="723"/>
      <c r="J447" s="722"/>
      <c r="K447" s="720"/>
      <c r="L447" s="723"/>
      <c r="M447" s="722"/>
      <c r="N447" s="720"/>
      <c r="O447" s="723"/>
      <c r="P447" s="722"/>
      <c r="Q447" s="720"/>
      <c r="R447" s="723"/>
      <c r="S447" s="722"/>
      <c r="T447" s="720"/>
      <c r="U447" s="723"/>
      <c r="V447" s="722"/>
      <c r="W447" s="720"/>
      <c r="X447" s="723"/>
      <c r="Y447" s="722"/>
      <c r="Z447" s="720"/>
      <c r="AA447" s="723"/>
      <c r="AB447" s="722"/>
      <c r="AC447" s="720"/>
      <c r="AD447" s="723"/>
      <c r="AE447" s="722"/>
      <c r="AF447" s="720"/>
      <c r="AG447" s="723"/>
      <c r="AH447" s="722"/>
      <c r="AI447" s="720"/>
      <c r="AJ447" s="723"/>
      <c r="AK447" s="722"/>
      <c r="AL447" s="720"/>
      <c r="AM447" s="723"/>
      <c r="AN447" s="722"/>
      <c r="AO447" s="720"/>
      <c r="AP447" s="38"/>
      <c r="AQ447" s="38"/>
      <c r="AR447" s="38"/>
      <c r="AS447" s="38"/>
      <c r="AT447" s="38"/>
      <c r="AU447" s="38"/>
      <c r="AV447" s="38"/>
      <c r="AW447" s="38"/>
      <c r="AX447" s="38"/>
      <c r="AY447" s="38"/>
      <c r="AZ447" s="38"/>
      <c r="BA447" s="38"/>
      <c r="BB447" s="38"/>
      <c r="BC447" s="38"/>
      <c r="BD447" s="38"/>
      <c r="BE447" s="38"/>
      <c r="BF447" s="38"/>
      <c r="BG447" s="38"/>
      <c r="BH447" s="38"/>
      <c r="BI447" s="38"/>
    </row>
    <row r="448" spans="1:61" ht="15.75" customHeight="1">
      <c r="A448" s="39" t="str">
        <f t="shared" si="7"/>
        <v>Frais postaux</v>
      </c>
      <c r="B448" s="54" t="s">
        <v>135</v>
      </c>
      <c r="C448" s="723"/>
      <c r="D448" s="722"/>
      <c r="E448" s="720"/>
      <c r="F448" s="723"/>
      <c r="G448" s="722"/>
      <c r="H448" s="720"/>
      <c r="I448" s="723"/>
      <c r="J448" s="722"/>
      <c r="K448" s="720"/>
      <c r="L448" s="723"/>
      <c r="M448" s="722"/>
      <c r="N448" s="720"/>
      <c r="O448" s="723"/>
      <c r="P448" s="722"/>
      <c r="Q448" s="720"/>
      <c r="R448" s="723"/>
      <c r="S448" s="722"/>
      <c r="T448" s="720"/>
      <c r="U448" s="723"/>
      <c r="V448" s="722"/>
      <c r="W448" s="720"/>
      <c r="X448" s="723"/>
      <c r="Y448" s="722"/>
      <c r="Z448" s="720"/>
      <c r="AA448" s="723"/>
      <c r="AB448" s="722"/>
      <c r="AC448" s="720"/>
      <c r="AD448" s="723"/>
      <c r="AE448" s="722"/>
      <c r="AF448" s="720"/>
      <c r="AG448" s="723"/>
      <c r="AH448" s="722"/>
      <c r="AI448" s="720"/>
      <c r="AJ448" s="723"/>
      <c r="AK448" s="722"/>
      <c r="AL448" s="720"/>
      <c r="AM448" s="723"/>
      <c r="AN448" s="722"/>
      <c r="AO448" s="720"/>
      <c r="AP448" s="38"/>
      <c r="AQ448" s="38"/>
      <c r="AR448" s="38"/>
      <c r="AS448" s="38"/>
      <c r="AT448" s="38"/>
      <c r="AU448" s="38"/>
      <c r="AV448" s="38"/>
      <c r="AW448" s="38"/>
      <c r="AX448" s="38"/>
      <c r="AY448" s="38"/>
      <c r="AZ448" s="38"/>
      <c r="BA448" s="38"/>
      <c r="BB448" s="38"/>
      <c r="BC448" s="38"/>
      <c r="BD448" s="38"/>
      <c r="BE448" s="38"/>
      <c r="BF448" s="38"/>
      <c r="BG448" s="38"/>
      <c r="BH448" s="38"/>
      <c r="BI448" s="38"/>
    </row>
    <row r="449" spans="1:61" ht="15.75" customHeight="1">
      <c r="A449" s="39" t="str">
        <f t="shared" si="7"/>
        <v>Divers</v>
      </c>
      <c r="B449" s="54" t="s">
        <v>136</v>
      </c>
      <c r="C449" s="723"/>
      <c r="D449" s="722"/>
      <c r="E449" s="720"/>
      <c r="F449" s="723"/>
      <c r="G449" s="722"/>
      <c r="H449" s="720"/>
      <c r="I449" s="723"/>
      <c r="J449" s="722"/>
      <c r="K449" s="720"/>
      <c r="L449" s="723"/>
      <c r="M449" s="722"/>
      <c r="N449" s="720"/>
      <c r="O449" s="723"/>
      <c r="P449" s="722"/>
      <c r="Q449" s="720"/>
      <c r="R449" s="723"/>
      <c r="S449" s="722"/>
      <c r="T449" s="720"/>
      <c r="U449" s="723"/>
      <c r="V449" s="722"/>
      <c r="W449" s="720"/>
      <c r="X449" s="723"/>
      <c r="Y449" s="722"/>
      <c r="Z449" s="720"/>
      <c r="AA449" s="723"/>
      <c r="AB449" s="722"/>
      <c r="AC449" s="720"/>
      <c r="AD449" s="723"/>
      <c r="AE449" s="722"/>
      <c r="AF449" s="720"/>
      <c r="AG449" s="723"/>
      <c r="AH449" s="722"/>
      <c r="AI449" s="720"/>
      <c r="AJ449" s="723"/>
      <c r="AK449" s="722"/>
      <c r="AL449" s="720"/>
      <c r="AM449" s="723"/>
      <c r="AN449" s="722"/>
      <c r="AO449" s="720"/>
      <c r="AP449" s="38"/>
      <c r="AQ449" s="38"/>
      <c r="AR449" s="38"/>
      <c r="AS449" s="38"/>
      <c r="AT449" s="38"/>
      <c r="AU449" s="38"/>
      <c r="AV449" s="38"/>
      <c r="AW449" s="38"/>
      <c r="AX449" s="38"/>
      <c r="AY449" s="38"/>
      <c r="AZ449" s="38"/>
      <c r="BA449" s="38"/>
      <c r="BB449" s="38"/>
      <c r="BC449" s="38"/>
      <c r="BD449" s="38"/>
      <c r="BE449" s="38"/>
      <c r="BF449" s="38"/>
      <c r="BG449" s="38"/>
      <c r="BH449" s="38"/>
      <c r="BI449" s="38"/>
    </row>
    <row r="450" spans="1:61" ht="15.75" customHeight="1">
      <c r="A450" s="39" t="str">
        <f t="shared" si="7"/>
        <v>Formation</v>
      </c>
      <c r="B450" s="54" t="s">
        <v>137</v>
      </c>
      <c r="C450" s="723"/>
      <c r="D450" s="722"/>
      <c r="E450" s="720"/>
      <c r="F450" s="723"/>
      <c r="G450" s="722"/>
      <c r="H450" s="720"/>
      <c r="I450" s="723"/>
      <c r="J450" s="722"/>
      <c r="K450" s="720"/>
      <c r="L450" s="723"/>
      <c r="M450" s="722"/>
      <c r="N450" s="720"/>
      <c r="O450" s="723"/>
      <c r="P450" s="722"/>
      <c r="Q450" s="720"/>
      <c r="R450" s="723"/>
      <c r="S450" s="722"/>
      <c r="T450" s="720"/>
      <c r="U450" s="723"/>
      <c r="V450" s="722"/>
      <c r="W450" s="720"/>
      <c r="X450" s="723"/>
      <c r="Y450" s="722"/>
      <c r="Z450" s="720"/>
      <c r="AA450" s="723"/>
      <c r="AB450" s="722"/>
      <c r="AC450" s="720"/>
      <c r="AD450" s="723"/>
      <c r="AE450" s="722"/>
      <c r="AF450" s="720"/>
      <c r="AG450" s="723"/>
      <c r="AH450" s="722"/>
      <c r="AI450" s="720"/>
      <c r="AJ450" s="723"/>
      <c r="AK450" s="722"/>
      <c r="AL450" s="720"/>
      <c r="AM450" s="723"/>
      <c r="AN450" s="722"/>
      <c r="AO450" s="720"/>
      <c r="AP450" s="38"/>
      <c r="AQ450" s="38"/>
      <c r="AR450" s="38"/>
      <c r="AS450" s="38"/>
      <c r="AT450" s="38"/>
      <c r="AU450" s="38"/>
      <c r="AV450" s="38"/>
      <c r="AW450" s="38"/>
      <c r="AX450" s="38"/>
      <c r="AY450" s="38"/>
      <c r="AZ450" s="38"/>
      <c r="BA450" s="38"/>
      <c r="BB450" s="38"/>
      <c r="BC450" s="38"/>
      <c r="BD450" s="38"/>
      <c r="BE450" s="38"/>
      <c r="BF450" s="38"/>
      <c r="BG450" s="38"/>
      <c r="BH450" s="38"/>
      <c r="BI450" s="38"/>
    </row>
    <row r="451" spans="1:61" ht="15.75" customHeight="1">
      <c r="A451" s="39" t="str">
        <f t="shared" si="7"/>
        <v>Frais bancaires</v>
      </c>
      <c r="B451" s="54" t="s">
        <v>138</v>
      </c>
      <c r="C451" s="723"/>
      <c r="D451" s="722"/>
      <c r="E451" s="720"/>
      <c r="F451" s="723"/>
      <c r="G451" s="722"/>
      <c r="H451" s="720"/>
      <c r="I451" s="723"/>
      <c r="J451" s="722"/>
      <c r="K451" s="720"/>
      <c r="L451" s="723"/>
      <c r="M451" s="722"/>
      <c r="N451" s="720"/>
      <c r="O451" s="723"/>
      <c r="P451" s="722"/>
      <c r="Q451" s="720"/>
      <c r="R451" s="723"/>
      <c r="S451" s="722"/>
      <c r="T451" s="720"/>
      <c r="U451" s="723"/>
      <c r="V451" s="722"/>
      <c r="W451" s="720"/>
      <c r="X451" s="723"/>
      <c r="Y451" s="722"/>
      <c r="Z451" s="720"/>
      <c r="AA451" s="723"/>
      <c r="AB451" s="722"/>
      <c r="AC451" s="720"/>
      <c r="AD451" s="723"/>
      <c r="AE451" s="722"/>
      <c r="AF451" s="720"/>
      <c r="AG451" s="723"/>
      <c r="AH451" s="722"/>
      <c r="AI451" s="720"/>
      <c r="AJ451" s="723"/>
      <c r="AK451" s="722"/>
      <c r="AL451" s="720"/>
      <c r="AM451" s="723"/>
      <c r="AN451" s="722"/>
      <c r="AO451" s="720"/>
      <c r="AP451" s="38"/>
      <c r="AQ451" s="38"/>
      <c r="AR451" s="38"/>
      <c r="AS451" s="38"/>
      <c r="AT451" s="38"/>
      <c r="AU451" s="38"/>
      <c r="AV451" s="38"/>
      <c r="AW451" s="38"/>
      <c r="AX451" s="38"/>
      <c r="AY451" s="38"/>
      <c r="AZ451" s="38"/>
      <c r="BA451" s="38"/>
      <c r="BB451" s="38"/>
      <c r="BC451" s="38"/>
      <c r="BD451" s="38"/>
      <c r="BE451" s="38"/>
      <c r="BF451" s="38"/>
      <c r="BG451" s="38"/>
      <c r="BH451" s="38"/>
      <c r="BI451" s="38"/>
    </row>
    <row r="452" spans="1:61" ht="15.75" customHeight="1">
      <c r="A452" s="39" t="str">
        <f t="shared" si="7"/>
        <v>[...]</v>
      </c>
      <c r="B452" s="54" t="s">
        <v>55</v>
      </c>
      <c r="C452" s="723"/>
      <c r="D452" s="722"/>
      <c r="E452" s="720"/>
      <c r="F452" s="723"/>
      <c r="G452" s="722"/>
      <c r="H452" s="720"/>
      <c r="I452" s="723"/>
      <c r="J452" s="722"/>
      <c r="K452" s="720"/>
      <c r="L452" s="723"/>
      <c r="M452" s="722"/>
      <c r="N452" s="720"/>
      <c r="O452" s="723"/>
      <c r="P452" s="722"/>
      <c r="Q452" s="720"/>
      <c r="R452" s="723"/>
      <c r="S452" s="722"/>
      <c r="T452" s="720"/>
      <c r="U452" s="723"/>
      <c r="V452" s="722"/>
      <c r="W452" s="720"/>
      <c r="X452" s="723"/>
      <c r="Y452" s="722"/>
      <c r="Z452" s="720"/>
      <c r="AA452" s="723"/>
      <c r="AB452" s="722"/>
      <c r="AC452" s="720"/>
      <c r="AD452" s="723"/>
      <c r="AE452" s="722"/>
      <c r="AF452" s="720"/>
      <c r="AG452" s="723"/>
      <c r="AH452" s="722"/>
      <c r="AI452" s="720"/>
      <c r="AJ452" s="723"/>
      <c r="AK452" s="722"/>
      <c r="AL452" s="720"/>
      <c r="AM452" s="723"/>
      <c r="AN452" s="722"/>
      <c r="AO452" s="720"/>
      <c r="AP452" s="38"/>
      <c r="AQ452" s="38"/>
      <c r="AR452" s="38"/>
      <c r="AS452" s="38"/>
      <c r="AT452" s="38"/>
      <c r="AU452" s="38"/>
      <c r="AV452" s="38"/>
      <c r="AW452" s="38"/>
      <c r="AX452" s="38"/>
      <c r="AY452" s="38"/>
      <c r="AZ452" s="38"/>
      <c r="BA452" s="38"/>
      <c r="BB452" s="38"/>
      <c r="BC452" s="38"/>
      <c r="BD452" s="38"/>
      <c r="BE452" s="38"/>
      <c r="BF452" s="38"/>
      <c r="BG452" s="38"/>
      <c r="BH452" s="38"/>
      <c r="BI452" s="38"/>
    </row>
    <row r="453" spans="1:61" ht="15.75" customHeight="1">
      <c r="A453" s="39" t="str">
        <f t="shared" si="7"/>
        <v>[...]</v>
      </c>
      <c r="B453" s="54" t="s">
        <v>55</v>
      </c>
      <c r="C453" s="723"/>
      <c r="D453" s="722"/>
      <c r="E453" s="720"/>
      <c r="F453" s="723"/>
      <c r="G453" s="722"/>
      <c r="H453" s="720"/>
      <c r="I453" s="723"/>
      <c r="J453" s="722"/>
      <c r="K453" s="720"/>
      <c r="L453" s="723"/>
      <c r="M453" s="722"/>
      <c r="N453" s="720"/>
      <c r="O453" s="723"/>
      <c r="P453" s="722"/>
      <c r="Q453" s="720"/>
      <c r="R453" s="723"/>
      <c r="S453" s="722"/>
      <c r="T453" s="720"/>
      <c r="U453" s="723"/>
      <c r="V453" s="722"/>
      <c r="W453" s="720"/>
      <c r="X453" s="723"/>
      <c r="Y453" s="722"/>
      <c r="Z453" s="720"/>
      <c r="AA453" s="723"/>
      <c r="AB453" s="722"/>
      <c r="AC453" s="720"/>
      <c r="AD453" s="723"/>
      <c r="AE453" s="722"/>
      <c r="AF453" s="720"/>
      <c r="AG453" s="723"/>
      <c r="AH453" s="722"/>
      <c r="AI453" s="720"/>
      <c r="AJ453" s="723"/>
      <c r="AK453" s="722"/>
      <c r="AL453" s="720"/>
      <c r="AM453" s="723"/>
      <c r="AN453" s="722"/>
      <c r="AO453" s="720"/>
      <c r="AP453" s="38"/>
      <c r="AQ453" s="38"/>
      <c r="AR453" s="38"/>
      <c r="AS453" s="38"/>
      <c r="AT453" s="38"/>
      <c r="AU453" s="38"/>
      <c r="AV453" s="38"/>
      <c r="AW453" s="38"/>
      <c r="AX453" s="38"/>
      <c r="AY453" s="38"/>
      <c r="AZ453" s="38"/>
      <c r="BA453" s="38"/>
      <c r="BB453" s="38"/>
      <c r="BC453" s="38"/>
      <c r="BD453" s="38"/>
      <c r="BE453" s="38"/>
      <c r="BF453" s="38"/>
      <c r="BG453" s="38"/>
      <c r="BH453" s="38"/>
      <c r="BI453" s="38"/>
    </row>
    <row r="454" spans="1:61" ht="15.75" customHeight="1">
      <c r="A454" s="39">
        <f t="shared" si="7"/>
        <v>0</v>
      </c>
      <c r="B454" s="54"/>
      <c r="C454" s="723"/>
      <c r="D454" s="722"/>
      <c r="E454" s="720"/>
      <c r="F454" s="723"/>
      <c r="G454" s="722"/>
      <c r="H454" s="720"/>
      <c r="I454" s="723"/>
      <c r="J454" s="722"/>
      <c r="K454" s="720"/>
      <c r="L454" s="723"/>
      <c r="M454" s="722"/>
      <c r="N454" s="720"/>
      <c r="O454" s="723"/>
      <c r="P454" s="722"/>
      <c r="Q454" s="720"/>
      <c r="R454" s="723"/>
      <c r="S454" s="722"/>
      <c r="T454" s="720"/>
      <c r="U454" s="723"/>
      <c r="V454" s="722"/>
      <c r="W454" s="720"/>
      <c r="X454" s="723"/>
      <c r="Y454" s="722"/>
      <c r="Z454" s="720"/>
      <c r="AA454" s="723"/>
      <c r="AB454" s="722"/>
      <c r="AC454" s="720"/>
      <c r="AD454" s="723"/>
      <c r="AE454" s="722"/>
      <c r="AF454" s="720"/>
      <c r="AG454" s="723"/>
      <c r="AH454" s="722"/>
      <c r="AI454" s="720"/>
      <c r="AJ454" s="723"/>
      <c r="AK454" s="722"/>
      <c r="AL454" s="720"/>
      <c r="AM454" s="723"/>
      <c r="AN454" s="722"/>
      <c r="AO454" s="720"/>
      <c r="AP454" s="38"/>
      <c r="AQ454" s="38"/>
      <c r="AR454" s="38"/>
      <c r="AS454" s="38"/>
      <c r="AT454" s="38"/>
      <c r="AU454" s="38"/>
      <c r="AV454" s="38"/>
      <c r="AW454" s="38"/>
      <c r="AX454" s="38"/>
      <c r="AY454" s="38"/>
      <c r="AZ454" s="38"/>
      <c r="BA454" s="38"/>
      <c r="BB454" s="38"/>
      <c r="BC454" s="38"/>
      <c r="BD454" s="38"/>
      <c r="BE454" s="38"/>
      <c r="BF454" s="38"/>
      <c r="BG454" s="38"/>
      <c r="BH454" s="38"/>
      <c r="BI454" s="38"/>
    </row>
    <row r="455" spans="1:61" ht="15.75" customHeight="1">
      <c r="A455" s="39" t="str">
        <f t="shared" si="7"/>
        <v>TOTAL SEMI-FIXES</v>
      </c>
      <c r="B455" s="70" t="s">
        <v>139</v>
      </c>
      <c r="C455" s="963"/>
      <c r="D455" s="966"/>
      <c r="E455" s="965"/>
      <c r="F455" s="963"/>
      <c r="G455" s="966"/>
      <c r="H455" s="965"/>
      <c r="I455" s="963"/>
      <c r="J455" s="966"/>
      <c r="K455" s="965"/>
      <c r="L455" s="963"/>
      <c r="M455" s="966"/>
      <c r="N455" s="965"/>
      <c r="O455" s="963"/>
      <c r="P455" s="966"/>
      <c r="Q455" s="965"/>
      <c r="R455" s="963"/>
      <c r="S455" s="966"/>
      <c r="T455" s="965"/>
      <c r="U455" s="963"/>
      <c r="V455" s="966"/>
      <c r="W455" s="1014"/>
      <c r="X455" s="963"/>
      <c r="Y455" s="966"/>
      <c r="Z455" s="1014"/>
      <c r="AA455" s="963"/>
      <c r="AB455" s="966"/>
      <c r="AC455" s="1014"/>
      <c r="AD455" s="963"/>
      <c r="AE455" s="966"/>
      <c r="AF455" s="1014"/>
      <c r="AG455" s="963"/>
      <c r="AH455" s="966"/>
      <c r="AI455" s="965"/>
      <c r="AJ455" s="963"/>
      <c r="AK455" s="966"/>
      <c r="AL455" s="965"/>
      <c r="AM455" s="963"/>
      <c r="AN455" s="966"/>
      <c r="AO455" s="965"/>
      <c r="AP455" s="38"/>
      <c r="AQ455" s="38"/>
      <c r="AR455" s="38"/>
      <c r="AS455" s="38"/>
      <c r="AT455" s="38"/>
      <c r="AU455" s="38"/>
      <c r="AV455" s="38"/>
      <c r="AW455" s="38"/>
      <c r="AX455" s="38"/>
      <c r="AY455" s="38"/>
      <c r="AZ455" s="38"/>
      <c r="BA455" s="38"/>
      <c r="BB455" s="38"/>
      <c r="BC455" s="38"/>
      <c r="BD455" s="38"/>
      <c r="BE455" s="38"/>
      <c r="BF455" s="38"/>
      <c r="BG455" s="38"/>
      <c r="BH455" s="38"/>
      <c r="BI455" s="38"/>
    </row>
    <row r="456" spans="1:61" ht="15.75" customHeight="1">
      <c r="A456" s="39" t="str">
        <f t="shared" si="7"/>
        <v>Loyer</v>
      </c>
      <c r="B456" s="54" t="s">
        <v>201</v>
      </c>
      <c r="C456" s="723"/>
      <c r="D456" s="722"/>
      <c r="E456" s="727"/>
      <c r="F456" s="723"/>
      <c r="G456" s="722"/>
      <c r="H456" s="727"/>
      <c r="I456" s="723"/>
      <c r="J456" s="722"/>
      <c r="K456" s="727"/>
      <c r="L456" s="723"/>
      <c r="M456" s="722"/>
      <c r="N456" s="727"/>
      <c r="O456" s="723"/>
      <c r="P456" s="722"/>
      <c r="Q456" s="727"/>
      <c r="R456" s="723"/>
      <c r="S456" s="722"/>
      <c r="T456" s="727"/>
      <c r="U456" s="723"/>
      <c r="V456" s="722"/>
      <c r="W456" s="727"/>
      <c r="X456" s="723"/>
      <c r="Y456" s="722"/>
      <c r="Z456" s="727"/>
      <c r="AA456" s="723"/>
      <c r="AB456" s="722"/>
      <c r="AC456" s="727"/>
      <c r="AD456" s="723"/>
      <c r="AE456" s="722"/>
      <c r="AF456" s="727"/>
      <c r="AG456" s="723"/>
      <c r="AH456" s="722"/>
      <c r="AI456" s="1017"/>
      <c r="AJ456" s="723"/>
      <c r="AK456" s="722"/>
      <c r="AL456" s="1017"/>
      <c r="AM456" s="723"/>
      <c r="AN456" s="722"/>
      <c r="AO456" s="1017"/>
      <c r="AP456" s="38"/>
      <c r="AQ456" s="38"/>
      <c r="AR456" s="38"/>
      <c r="AS456" s="38"/>
      <c r="AT456" s="38"/>
      <c r="AU456" s="38"/>
      <c r="AV456" s="38"/>
      <c r="AW456" s="38"/>
      <c r="AX456" s="38"/>
      <c r="AY456" s="38"/>
      <c r="AZ456" s="38"/>
      <c r="BA456" s="38"/>
      <c r="BB456" s="38"/>
      <c r="BC456" s="38"/>
      <c r="BD456" s="38"/>
      <c r="BE456" s="38"/>
      <c r="BF456" s="38"/>
      <c r="BG456" s="38"/>
      <c r="BH456" s="38"/>
      <c r="BI456" s="38"/>
    </row>
    <row r="457" spans="1:61" ht="15.75" customHeight="1">
      <c r="A457" s="39" t="str">
        <f t="shared" si="7"/>
        <v>Taxes foncières</v>
      </c>
      <c r="B457" s="54" t="s">
        <v>202</v>
      </c>
      <c r="C457" s="723"/>
      <c r="D457" s="722"/>
      <c r="E457" s="727"/>
      <c r="F457" s="723"/>
      <c r="G457" s="722"/>
      <c r="H457" s="727"/>
      <c r="I457" s="723"/>
      <c r="J457" s="722"/>
      <c r="K457" s="727"/>
      <c r="L457" s="723"/>
      <c r="M457" s="722"/>
      <c r="N457" s="727"/>
      <c r="O457" s="723"/>
      <c r="P457" s="722"/>
      <c r="Q457" s="727"/>
      <c r="R457" s="723"/>
      <c r="S457" s="722"/>
      <c r="T457" s="727"/>
      <c r="U457" s="723"/>
      <c r="V457" s="722"/>
      <c r="W457" s="727"/>
      <c r="X457" s="723"/>
      <c r="Y457" s="722"/>
      <c r="Z457" s="727"/>
      <c r="AA457" s="723"/>
      <c r="AB457" s="722"/>
      <c r="AC457" s="727"/>
      <c r="AD457" s="723"/>
      <c r="AE457" s="722"/>
      <c r="AF457" s="727"/>
      <c r="AG457" s="723"/>
      <c r="AH457" s="722"/>
      <c r="AI457" s="1017"/>
      <c r="AJ457" s="723"/>
      <c r="AK457" s="722"/>
      <c r="AL457" s="1017"/>
      <c r="AM457" s="723"/>
      <c r="AN457" s="722"/>
      <c r="AO457" s="1017"/>
      <c r="AP457" s="38"/>
      <c r="AQ457" s="38"/>
      <c r="AR457" s="38"/>
      <c r="AS457" s="38"/>
      <c r="AT457" s="38"/>
      <c r="AU457" s="38"/>
      <c r="AV457" s="38"/>
      <c r="AW457" s="38"/>
      <c r="AX457" s="38"/>
      <c r="AY457" s="38"/>
      <c r="AZ457" s="38"/>
      <c r="BA457" s="38"/>
      <c r="BB457" s="38"/>
      <c r="BC457" s="38"/>
      <c r="BD457" s="38"/>
      <c r="BE457" s="38"/>
      <c r="BF457" s="38"/>
      <c r="BG457" s="38"/>
      <c r="BH457" s="38"/>
      <c r="BI457" s="38"/>
    </row>
    <row r="458" spans="1:61" ht="15.75" customHeight="1">
      <c r="A458" s="39" t="str">
        <f t="shared" si="7"/>
        <v>Taxes d`affaires</v>
      </c>
      <c r="B458" s="55" t="s">
        <v>203</v>
      </c>
      <c r="C458" s="726"/>
      <c r="D458" s="725"/>
      <c r="E458" s="733"/>
      <c r="F458" s="726"/>
      <c r="G458" s="725"/>
      <c r="H458" s="733"/>
      <c r="I458" s="726"/>
      <c r="J458" s="725"/>
      <c r="K458" s="733"/>
      <c r="L458" s="726"/>
      <c r="M458" s="725"/>
      <c r="N458" s="733"/>
      <c r="O458" s="726"/>
      <c r="P458" s="725"/>
      <c r="Q458" s="733"/>
      <c r="R458" s="726"/>
      <c r="S458" s="725"/>
      <c r="T458" s="733"/>
      <c r="U458" s="726"/>
      <c r="V458" s="725"/>
      <c r="W458" s="733"/>
      <c r="X458" s="726"/>
      <c r="Y458" s="725"/>
      <c r="Z458" s="733"/>
      <c r="AA458" s="726"/>
      <c r="AB458" s="725"/>
      <c r="AC458" s="733"/>
      <c r="AD458" s="726"/>
      <c r="AE458" s="725"/>
      <c r="AF458" s="733"/>
      <c r="AG458" s="726"/>
      <c r="AH458" s="725"/>
      <c r="AI458" s="1018"/>
      <c r="AJ458" s="726"/>
      <c r="AK458" s="725"/>
      <c r="AL458" s="1018"/>
      <c r="AM458" s="726"/>
      <c r="AN458" s="725"/>
      <c r="AO458" s="1018"/>
      <c r="AP458" s="38"/>
      <c r="AQ458" s="38"/>
      <c r="AR458" s="38"/>
      <c r="AS458" s="38"/>
      <c r="AT458" s="38"/>
      <c r="AU458" s="38"/>
      <c r="AV458" s="38"/>
      <c r="AW458" s="38"/>
      <c r="AX458" s="38"/>
      <c r="AY458" s="38"/>
      <c r="AZ458" s="38"/>
      <c r="BA458" s="38"/>
      <c r="BB458" s="38"/>
      <c r="BC458" s="38"/>
      <c r="BD458" s="38"/>
      <c r="BE458" s="38"/>
      <c r="BF458" s="38"/>
      <c r="BG458" s="38"/>
      <c r="BH458" s="38"/>
      <c r="BI458" s="38"/>
    </row>
    <row r="459" spans="1:61" ht="15.75" customHeight="1">
      <c r="A459" s="39" t="str">
        <f t="shared" si="7"/>
        <v>Taxe sur le capital</v>
      </c>
      <c r="B459" s="54" t="s">
        <v>204</v>
      </c>
      <c r="C459" s="723"/>
      <c r="D459" s="722"/>
      <c r="E459" s="727"/>
      <c r="F459" s="723"/>
      <c r="G459" s="722"/>
      <c r="H459" s="727"/>
      <c r="I459" s="723"/>
      <c r="J459" s="722"/>
      <c r="K459" s="727"/>
      <c r="L459" s="723"/>
      <c r="M459" s="722"/>
      <c r="N459" s="727"/>
      <c r="O459" s="723"/>
      <c r="P459" s="722"/>
      <c r="Q459" s="727"/>
      <c r="R459" s="723"/>
      <c r="S459" s="722"/>
      <c r="T459" s="727"/>
      <c r="U459" s="723"/>
      <c r="V459" s="722"/>
      <c r="W459" s="727"/>
      <c r="X459" s="723"/>
      <c r="Y459" s="722"/>
      <c r="Z459" s="727"/>
      <c r="AA459" s="723"/>
      <c r="AB459" s="722"/>
      <c r="AC459" s="727"/>
      <c r="AD459" s="723"/>
      <c r="AE459" s="722"/>
      <c r="AF459" s="727"/>
      <c r="AG459" s="723"/>
      <c r="AH459" s="722"/>
      <c r="AI459" s="1017"/>
      <c r="AJ459" s="723"/>
      <c r="AK459" s="722"/>
      <c r="AL459" s="1017"/>
      <c r="AM459" s="723"/>
      <c r="AN459" s="722"/>
      <c r="AO459" s="1017"/>
      <c r="AP459" s="38"/>
      <c r="AQ459" s="38"/>
      <c r="AR459" s="38"/>
      <c r="AS459" s="38"/>
      <c r="AT459" s="38"/>
      <c r="AU459" s="38"/>
      <c r="AV459" s="38"/>
      <c r="AW459" s="38"/>
      <c r="AX459" s="38"/>
      <c r="AY459" s="38"/>
      <c r="AZ459" s="38"/>
      <c r="BA459" s="38"/>
      <c r="BB459" s="38"/>
      <c r="BC459" s="38"/>
      <c r="BD459" s="38"/>
      <c r="BE459" s="38"/>
      <c r="BF459" s="38"/>
      <c r="BG459" s="38"/>
      <c r="BH459" s="38"/>
      <c r="BI459" s="38"/>
    </row>
    <row r="460" spans="1:61" ht="15.75" customHeight="1">
      <c r="A460" s="39" t="str">
        <f t="shared" si="7"/>
        <v>Assurances</v>
      </c>
      <c r="B460" s="55" t="s">
        <v>205</v>
      </c>
      <c r="C460" s="726"/>
      <c r="D460" s="725"/>
      <c r="E460" s="733"/>
      <c r="F460" s="726"/>
      <c r="G460" s="725"/>
      <c r="H460" s="733"/>
      <c r="I460" s="726"/>
      <c r="J460" s="725"/>
      <c r="K460" s="733"/>
      <c r="L460" s="726"/>
      <c r="M460" s="725"/>
      <c r="N460" s="733"/>
      <c r="O460" s="726"/>
      <c r="P460" s="725"/>
      <c r="Q460" s="733"/>
      <c r="R460" s="726"/>
      <c r="S460" s="725"/>
      <c r="T460" s="733"/>
      <c r="U460" s="726"/>
      <c r="V460" s="725"/>
      <c r="W460" s="733"/>
      <c r="X460" s="726"/>
      <c r="Y460" s="725"/>
      <c r="Z460" s="733"/>
      <c r="AA460" s="726"/>
      <c r="AB460" s="725"/>
      <c r="AC460" s="733"/>
      <c r="AD460" s="726"/>
      <c r="AE460" s="725"/>
      <c r="AF460" s="733"/>
      <c r="AG460" s="726"/>
      <c r="AH460" s="725"/>
      <c r="AI460" s="1018"/>
      <c r="AJ460" s="726"/>
      <c r="AK460" s="725"/>
      <c r="AL460" s="1018"/>
      <c r="AM460" s="726"/>
      <c r="AN460" s="725"/>
      <c r="AO460" s="1018"/>
      <c r="AP460" s="38"/>
      <c r="AQ460" s="38"/>
      <c r="AR460" s="38"/>
      <c r="AS460" s="38"/>
      <c r="AT460" s="38"/>
      <c r="AU460" s="38"/>
      <c r="AV460" s="38"/>
      <c r="AW460" s="38"/>
      <c r="AX460" s="38"/>
      <c r="AY460" s="38"/>
      <c r="AZ460" s="38"/>
      <c r="BA460" s="38"/>
      <c r="BB460" s="38"/>
      <c r="BC460" s="38"/>
      <c r="BD460" s="38"/>
      <c r="BE460" s="38"/>
      <c r="BF460" s="38"/>
      <c r="BG460" s="38"/>
      <c r="BH460" s="38"/>
      <c r="BI460" s="38"/>
    </row>
    <row r="461" spans="1:61" ht="15.75" customHeight="1">
      <c r="A461" s="39" t="str">
        <f t="shared" si="7"/>
        <v>Chauffage, éclairage</v>
      </c>
      <c r="B461" s="54" t="s">
        <v>206</v>
      </c>
      <c r="C461" s="723"/>
      <c r="D461" s="722"/>
      <c r="E461" s="727"/>
      <c r="F461" s="723"/>
      <c r="G461" s="722"/>
      <c r="H461" s="727"/>
      <c r="I461" s="723"/>
      <c r="J461" s="722"/>
      <c r="K461" s="727"/>
      <c r="L461" s="723"/>
      <c r="M461" s="722"/>
      <c r="N461" s="727"/>
      <c r="O461" s="723"/>
      <c r="P461" s="722"/>
      <c r="Q461" s="727"/>
      <c r="R461" s="723"/>
      <c r="S461" s="722"/>
      <c r="T461" s="727"/>
      <c r="U461" s="723"/>
      <c r="V461" s="722"/>
      <c r="W461" s="727"/>
      <c r="X461" s="723"/>
      <c r="Y461" s="722"/>
      <c r="Z461" s="727"/>
      <c r="AA461" s="723"/>
      <c r="AB461" s="722"/>
      <c r="AC461" s="727"/>
      <c r="AD461" s="723"/>
      <c r="AE461" s="722"/>
      <c r="AF461" s="727"/>
      <c r="AG461" s="723"/>
      <c r="AH461" s="722"/>
      <c r="AI461" s="1017"/>
      <c r="AJ461" s="723"/>
      <c r="AK461" s="722"/>
      <c r="AL461" s="1017"/>
      <c r="AM461" s="723"/>
      <c r="AN461" s="722"/>
      <c r="AO461" s="1017"/>
      <c r="AP461" s="38"/>
      <c r="AQ461" s="38"/>
      <c r="AR461" s="38"/>
      <c r="AS461" s="38"/>
      <c r="AT461" s="38"/>
      <c r="AU461" s="38"/>
      <c r="AV461" s="38"/>
      <c r="AW461" s="38"/>
      <c r="AX461" s="38"/>
      <c r="AY461" s="38"/>
      <c r="AZ461" s="38"/>
      <c r="BA461" s="38"/>
      <c r="BB461" s="38"/>
      <c r="BC461" s="38"/>
      <c r="BD461" s="38"/>
      <c r="BE461" s="38"/>
      <c r="BF461" s="38"/>
      <c r="BG461" s="38"/>
      <c r="BH461" s="38"/>
      <c r="BI461" s="38"/>
    </row>
    <row r="462" spans="1:61" ht="15.75" customHeight="1">
      <c r="A462" s="39" t="str">
        <f t="shared" si="7"/>
        <v>Honoraires</v>
      </c>
      <c r="B462" s="54" t="s">
        <v>207</v>
      </c>
      <c r="C462" s="723"/>
      <c r="D462" s="722"/>
      <c r="E462" s="727"/>
      <c r="F462" s="723"/>
      <c r="G462" s="722"/>
      <c r="H462" s="727"/>
      <c r="I462" s="723"/>
      <c r="J462" s="722"/>
      <c r="K462" s="727"/>
      <c r="L462" s="723"/>
      <c r="M462" s="722"/>
      <c r="N462" s="727"/>
      <c r="O462" s="723"/>
      <c r="P462" s="722"/>
      <c r="Q462" s="727"/>
      <c r="R462" s="723"/>
      <c r="S462" s="722"/>
      <c r="T462" s="727"/>
      <c r="U462" s="723"/>
      <c r="V462" s="722"/>
      <c r="W462" s="727"/>
      <c r="X462" s="723"/>
      <c r="Y462" s="722"/>
      <c r="Z462" s="727"/>
      <c r="AA462" s="723"/>
      <c r="AB462" s="722"/>
      <c r="AC462" s="727"/>
      <c r="AD462" s="723"/>
      <c r="AE462" s="722"/>
      <c r="AF462" s="727"/>
      <c r="AG462" s="723"/>
      <c r="AH462" s="722"/>
      <c r="AI462" s="1017"/>
      <c r="AJ462" s="723"/>
      <c r="AK462" s="722"/>
      <c r="AL462" s="1017"/>
      <c r="AM462" s="723"/>
      <c r="AN462" s="722"/>
      <c r="AO462" s="1017"/>
      <c r="AP462" s="38"/>
      <c r="AQ462" s="38"/>
      <c r="AR462" s="38"/>
      <c r="AS462" s="38"/>
      <c r="AT462" s="38"/>
      <c r="AU462" s="38"/>
      <c r="AV462" s="38"/>
      <c r="AW462" s="38"/>
      <c r="AX462" s="38"/>
      <c r="AY462" s="38"/>
      <c r="AZ462" s="38"/>
      <c r="BA462" s="38"/>
      <c r="BB462" s="38"/>
      <c r="BC462" s="38"/>
      <c r="BD462" s="38"/>
      <c r="BE462" s="38"/>
      <c r="BF462" s="38"/>
      <c r="BG462" s="38"/>
      <c r="BH462" s="38"/>
      <c r="BI462" s="38"/>
    </row>
    <row r="463" spans="1:61" ht="15.75" customHeight="1">
      <c r="A463" s="39" t="str">
        <f t="shared" si="7"/>
        <v>Réparation équipement</v>
      </c>
      <c r="B463" s="55" t="s">
        <v>208</v>
      </c>
      <c r="C463" s="726"/>
      <c r="D463" s="725"/>
      <c r="E463" s="733"/>
      <c r="F463" s="726"/>
      <c r="G463" s="725"/>
      <c r="H463" s="733"/>
      <c r="I463" s="726"/>
      <c r="J463" s="725"/>
      <c r="K463" s="733"/>
      <c r="L463" s="726"/>
      <c r="M463" s="725"/>
      <c r="N463" s="733"/>
      <c r="O463" s="726"/>
      <c r="P463" s="725"/>
      <c r="Q463" s="733"/>
      <c r="R463" s="726"/>
      <c r="S463" s="725"/>
      <c r="T463" s="733"/>
      <c r="U463" s="726"/>
      <c r="V463" s="725"/>
      <c r="W463" s="733"/>
      <c r="X463" s="726"/>
      <c r="Y463" s="725"/>
      <c r="Z463" s="733"/>
      <c r="AA463" s="726"/>
      <c r="AB463" s="725"/>
      <c r="AC463" s="733"/>
      <c r="AD463" s="726"/>
      <c r="AE463" s="725"/>
      <c r="AF463" s="733"/>
      <c r="AG463" s="726"/>
      <c r="AH463" s="725"/>
      <c r="AI463" s="1018"/>
      <c r="AJ463" s="726"/>
      <c r="AK463" s="725"/>
      <c r="AL463" s="1018"/>
      <c r="AM463" s="726"/>
      <c r="AN463" s="725"/>
      <c r="AO463" s="1018"/>
      <c r="AP463" s="38"/>
      <c r="AQ463" s="38"/>
      <c r="AR463" s="38"/>
      <c r="AS463" s="38"/>
      <c r="AT463" s="38"/>
      <c r="AU463" s="38"/>
      <c r="AV463" s="38"/>
      <c r="AW463" s="38"/>
      <c r="AX463" s="38"/>
      <c r="AY463" s="38"/>
      <c r="AZ463" s="38"/>
      <c r="BA463" s="38"/>
      <c r="BB463" s="38"/>
      <c r="BC463" s="38"/>
      <c r="BD463" s="38"/>
      <c r="BE463" s="38"/>
      <c r="BF463" s="38"/>
      <c r="BG463" s="38"/>
      <c r="BH463" s="38"/>
      <c r="BI463" s="38"/>
    </row>
    <row r="464" spans="1:61" ht="15.75" customHeight="1">
      <c r="A464" s="39" t="str">
        <f t="shared" si="7"/>
        <v>Location équipement</v>
      </c>
      <c r="B464" s="54" t="s">
        <v>209</v>
      </c>
      <c r="C464" s="723"/>
      <c r="D464" s="722"/>
      <c r="E464" s="727"/>
      <c r="F464" s="723"/>
      <c r="G464" s="722"/>
      <c r="H464" s="727"/>
      <c r="I464" s="723"/>
      <c r="J464" s="722"/>
      <c r="K464" s="727"/>
      <c r="L464" s="723"/>
      <c r="M464" s="722"/>
      <c r="N464" s="727"/>
      <c r="O464" s="723"/>
      <c r="P464" s="722"/>
      <c r="Q464" s="727"/>
      <c r="R464" s="723"/>
      <c r="S464" s="722"/>
      <c r="T464" s="727"/>
      <c r="U464" s="723"/>
      <c r="V464" s="722"/>
      <c r="W464" s="727"/>
      <c r="X464" s="723"/>
      <c r="Y464" s="722"/>
      <c r="Z464" s="727"/>
      <c r="AA464" s="723"/>
      <c r="AB464" s="722"/>
      <c r="AC464" s="727"/>
      <c r="AD464" s="723"/>
      <c r="AE464" s="722"/>
      <c r="AF464" s="727"/>
      <c r="AG464" s="723"/>
      <c r="AH464" s="722"/>
      <c r="AI464" s="1017"/>
      <c r="AJ464" s="723"/>
      <c r="AK464" s="722"/>
      <c r="AL464" s="1017"/>
      <c r="AM464" s="723"/>
      <c r="AN464" s="722"/>
      <c r="AO464" s="1017"/>
      <c r="AP464" s="38"/>
      <c r="AQ464" s="38"/>
      <c r="AR464" s="38"/>
      <c r="AS464" s="38"/>
      <c r="AT464" s="38"/>
      <c r="AU464" s="38"/>
      <c r="AV464" s="38"/>
      <c r="AW464" s="38"/>
      <c r="AX464" s="38"/>
      <c r="AY464" s="38"/>
      <c r="AZ464" s="38"/>
      <c r="BA464" s="38"/>
      <c r="BB464" s="38"/>
      <c r="BC464" s="38"/>
      <c r="BD464" s="38"/>
      <c r="BE464" s="38"/>
      <c r="BF464" s="38"/>
      <c r="BG464" s="38"/>
      <c r="BH464" s="38"/>
      <c r="BI464" s="38"/>
    </row>
    <row r="465" spans="1:61" ht="15.75" customHeight="1">
      <c r="A465" s="39" t="str">
        <f t="shared" si="7"/>
        <v>Dons</v>
      </c>
      <c r="B465" s="54" t="s">
        <v>210</v>
      </c>
      <c r="C465" s="723"/>
      <c r="D465" s="722"/>
      <c r="E465" s="727"/>
      <c r="F465" s="723"/>
      <c r="G465" s="722"/>
      <c r="H465" s="727"/>
      <c r="I465" s="723"/>
      <c r="J465" s="722"/>
      <c r="K465" s="727"/>
      <c r="L465" s="723"/>
      <c r="M465" s="722"/>
      <c r="N465" s="727"/>
      <c r="O465" s="723"/>
      <c r="P465" s="722"/>
      <c r="Q465" s="727"/>
      <c r="R465" s="723"/>
      <c r="S465" s="722"/>
      <c r="T465" s="727"/>
      <c r="U465" s="723"/>
      <c r="V465" s="722"/>
      <c r="W465" s="727"/>
      <c r="X465" s="723"/>
      <c r="Y465" s="722"/>
      <c r="Z465" s="727"/>
      <c r="AA465" s="723"/>
      <c r="AB465" s="722"/>
      <c r="AC465" s="727"/>
      <c r="AD465" s="723"/>
      <c r="AE465" s="722"/>
      <c r="AF465" s="727"/>
      <c r="AG465" s="723"/>
      <c r="AH465" s="722"/>
      <c r="AI465" s="1017"/>
      <c r="AJ465" s="723"/>
      <c r="AK465" s="722"/>
      <c r="AL465" s="1017"/>
      <c r="AM465" s="723"/>
      <c r="AN465" s="722"/>
      <c r="AO465" s="1017"/>
      <c r="AP465" s="38"/>
      <c r="AQ465" s="38"/>
      <c r="AR465" s="38"/>
      <c r="AS465" s="38"/>
      <c r="AT465" s="38"/>
      <c r="AU465" s="38"/>
      <c r="AV465" s="38"/>
      <c r="AW465" s="38"/>
      <c r="AX465" s="38"/>
      <c r="AY465" s="38"/>
      <c r="AZ465" s="38"/>
      <c r="BA465" s="38"/>
      <c r="BB465" s="38"/>
      <c r="BC465" s="38"/>
      <c r="BD465" s="38"/>
      <c r="BE465" s="38"/>
      <c r="BF465" s="38"/>
      <c r="BG465" s="38"/>
      <c r="BH465" s="38"/>
      <c r="BI465" s="38"/>
    </row>
    <row r="466" spans="1:61" ht="15.75" customHeight="1">
      <c r="A466" s="39" t="str">
        <f t="shared" si="7"/>
        <v>[...]</v>
      </c>
      <c r="B466" s="54" t="s">
        <v>55</v>
      </c>
      <c r="C466" s="723"/>
      <c r="D466" s="722"/>
      <c r="E466" s="720"/>
      <c r="F466" s="723"/>
      <c r="G466" s="722"/>
      <c r="H466" s="720"/>
      <c r="I466" s="723"/>
      <c r="J466" s="722"/>
      <c r="K466" s="720"/>
      <c r="L466" s="723"/>
      <c r="M466" s="722"/>
      <c r="N466" s="720"/>
      <c r="O466" s="723"/>
      <c r="P466" s="722"/>
      <c r="Q466" s="720"/>
      <c r="R466" s="723"/>
      <c r="S466" s="722"/>
      <c r="T466" s="720"/>
      <c r="U466" s="723"/>
      <c r="V466" s="722"/>
      <c r="W466" s="720"/>
      <c r="X466" s="723"/>
      <c r="Y466" s="722"/>
      <c r="Z466" s="720"/>
      <c r="AA466" s="723"/>
      <c r="AB466" s="722"/>
      <c r="AC466" s="720"/>
      <c r="AD466" s="723"/>
      <c r="AE466" s="722"/>
      <c r="AF466" s="720"/>
      <c r="AG466" s="723"/>
      <c r="AH466" s="722"/>
      <c r="AI466" s="720"/>
      <c r="AJ466" s="723"/>
      <c r="AK466" s="722"/>
      <c r="AL466" s="720"/>
      <c r="AM466" s="723"/>
      <c r="AN466" s="722"/>
      <c r="AO466" s="720"/>
      <c r="AP466" s="38"/>
      <c r="AQ466" s="38"/>
      <c r="AR466" s="38"/>
      <c r="AS466" s="38"/>
      <c r="AT466" s="38"/>
      <c r="AU466" s="38"/>
      <c r="AV466" s="38"/>
      <c r="AW466" s="38"/>
      <c r="AX466" s="38"/>
      <c r="AY466" s="38"/>
      <c r="AZ466" s="38"/>
      <c r="BA466" s="38"/>
      <c r="BB466" s="38"/>
      <c r="BC466" s="38"/>
      <c r="BD466" s="38"/>
      <c r="BE466" s="38"/>
      <c r="BF466" s="38"/>
      <c r="BG466" s="38"/>
      <c r="BH466" s="38"/>
      <c r="BI466" s="38"/>
    </row>
    <row r="467" spans="1:61" ht="15.75" customHeight="1">
      <c r="A467" s="39" t="str">
        <f t="shared" si="7"/>
        <v>[...]</v>
      </c>
      <c r="B467" s="54" t="s">
        <v>55</v>
      </c>
      <c r="C467" s="723"/>
      <c r="D467" s="722"/>
      <c r="E467" s="720"/>
      <c r="F467" s="723"/>
      <c r="G467" s="722"/>
      <c r="H467" s="720"/>
      <c r="I467" s="723"/>
      <c r="J467" s="722"/>
      <c r="K467" s="720"/>
      <c r="L467" s="723"/>
      <c r="M467" s="722"/>
      <c r="N467" s="720"/>
      <c r="O467" s="723"/>
      <c r="P467" s="722"/>
      <c r="Q467" s="720"/>
      <c r="R467" s="723"/>
      <c r="S467" s="722"/>
      <c r="T467" s="720"/>
      <c r="U467" s="723"/>
      <c r="V467" s="722"/>
      <c r="W467" s="720"/>
      <c r="X467" s="723"/>
      <c r="Y467" s="722"/>
      <c r="Z467" s="720"/>
      <c r="AA467" s="723"/>
      <c r="AB467" s="722"/>
      <c r="AC467" s="720"/>
      <c r="AD467" s="723"/>
      <c r="AE467" s="722"/>
      <c r="AF467" s="720"/>
      <c r="AG467" s="723"/>
      <c r="AH467" s="722"/>
      <c r="AI467" s="720"/>
      <c r="AJ467" s="723"/>
      <c r="AK467" s="722"/>
      <c r="AL467" s="720"/>
      <c r="AM467" s="723"/>
      <c r="AN467" s="722"/>
      <c r="AO467" s="720"/>
      <c r="AP467" s="38"/>
      <c r="AQ467" s="38"/>
      <c r="AR467" s="38"/>
      <c r="AS467" s="38"/>
      <c r="AT467" s="38"/>
      <c r="AU467" s="38"/>
      <c r="AV467" s="38"/>
      <c r="AW467" s="38"/>
      <c r="AX467" s="38"/>
      <c r="AY467" s="38"/>
      <c r="AZ467" s="38"/>
      <c r="BA467" s="38"/>
      <c r="BB467" s="38"/>
      <c r="BC467" s="38"/>
      <c r="BD467" s="38"/>
      <c r="BE467" s="38"/>
      <c r="BF467" s="38"/>
      <c r="BG467" s="38"/>
      <c r="BH467" s="38"/>
      <c r="BI467" s="38"/>
    </row>
    <row r="468" spans="1:61" ht="15.75" customHeight="1">
      <c r="A468" s="39" t="str">
        <f t="shared" si="7"/>
        <v>[...]</v>
      </c>
      <c r="B468" s="54" t="s">
        <v>55</v>
      </c>
      <c r="C468" s="723"/>
      <c r="D468" s="722"/>
      <c r="E468" s="720"/>
      <c r="F468" s="723"/>
      <c r="G468" s="722"/>
      <c r="H468" s="720"/>
      <c r="I468" s="723"/>
      <c r="J468" s="722"/>
      <c r="K468" s="720"/>
      <c r="L468" s="723"/>
      <c r="M468" s="722"/>
      <c r="N468" s="720"/>
      <c r="O468" s="723"/>
      <c r="P468" s="722"/>
      <c r="Q468" s="720"/>
      <c r="R468" s="723"/>
      <c r="S468" s="722"/>
      <c r="T468" s="720"/>
      <c r="U468" s="723"/>
      <c r="V468" s="722"/>
      <c r="W468" s="720"/>
      <c r="X468" s="723"/>
      <c r="Y468" s="722"/>
      <c r="Z468" s="720"/>
      <c r="AA468" s="723"/>
      <c r="AB468" s="722"/>
      <c r="AC468" s="720"/>
      <c r="AD468" s="723"/>
      <c r="AE468" s="722"/>
      <c r="AF468" s="720"/>
      <c r="AG468" s="723"/>
      <c r="AH468" s="722"/>
      <c r="AI468" s="720"/>
      <c r="AJ468" s="723"/>
      <c r="AK468" s="722"/>
      <c r="AL468" s="720"/>
      <c r="AM468" s="723"/>
      <c r="AN468" s="722"/>
      <c r="AO468" s="720"/>
      <c r="AP468" s="38"/>
      <c r="AQ468" s="38"/>
      <c r="AR468" s="38"/>
      <c r="AS468" s="38"/>
      <c r="AT468" s="38"/>
      <c r="AU468" s="38"/>
      <c r="AV468" s="38"/>
      <c r="AW468" s="38"/>
      <c r="AX468" s="38"/>
      <c r="AY468" s="38"/>
      <c r="AZ468" s="38"/>
      <c r="BA468" s="38"/>
      <c r="BB468" s="38"/>
      <c r="BC468" s="38"/>
      <c r="BD468" s="38"/>
      <c r="BE468" s="38"/>
      <c r="BF468" s="38"/>
      <c r="BG468" s="38"/>
      <c r="BH468" s="38"/>
      <c r="BI468" s="38"/>
    </row>
    <row r="469" spans="1:61" ht="15.75" customHeight="1">
      <c r="A469" s="39" t="str">
        <f t="shared" si="7"/>
        <v>TOTAL DÉPENSES FIXES</v>
      </c>
      <c r="B469" s="70" t="s">
        <v>211</v>
      </c>
      <c r="C469" s="963"/>
      <c r="D469" s="966"/>
      <c r="E469" s="965"/>
      <c r="F469" s="963"/>
      <c r="G469" s="966"/>
      <c r="H469" s="965"/>
      <c r="I469" s="963"/>
      <c r="J469" s="966"/>
      <c r="K469" s="965"/>
      <c r="L469" s="963"/>
      <c r="M469" s="966"/>
      <c r="N469" s="965"/>
      <c r="O469" s="963"/>
      <c r="P469" s="966"/>
      <c r="Q469" s="965"/>
      <c r="R469" s="963"/>
      <c r="S469" s="966"/>
      <c r="T469" s="965"/>
      <c r="U469" s="963"/>
      <c r="V469" s="966"/>
      <c r="W469" s="1014"/>
      <c r="X469" s="963"/>
      <c r="Y469" s="966"/>
      <c r="Z469" s="1014"/>
      <c r="AA469" s="963"/>
      <c r="AB469" s="966"/>
      <c r="AC469" s="1014"/>
      <c r="AD469" s="963"/>
      <c r="AE469" s="966"/>
      <c r="AF469" s="1014"/>
      <c r="AG469" s="963"/>
      <c r="AH469" s="966"/>
      <c r="AI469" s="965"/>
      <c r="AJ469" s="963"/>
      <c r="AK469" s="966"/>
      <c r="AL469" s="965"/>
      <c r="AM469" s="963"/>
      <c r="AN469" s="966"/>
      <c r="AO469" s="965"/>
      <c r="AP469" s="38"/>
      <c r="AQ469" s="38"/>
      <c r="AR469" s="38"/>
      <c r="AS469" s="38"/>
      <c r="AT469" s="38"/>
      <c r="AU469" s="38"/>
      <c r="AV469" s="38"/>
      <c r="AW469" s="38"/>
      <c r="AX469" s="38"/>
      <c r="AY469" s="38"/>
      <c r="AZ469" s="38"/>
      <c r="BA469" s="38"/>
      <c r="BB469" s="38"/>
      <c r="BC469" s="38"/>
      <c r="BD469" s="38"/>
      <c r="BE469" s="38"/>
      <c r="BF469" s="38"/>
      <c r="BG469" s="38"/>
      <c r="BH469" s="38"/>
      <c r="BI469" s="38"/>
    </row>
    <row r="470" spans="1:61" ht="15.75" customHeight="1">
      <c r="A470" s="39">
        <f t="shared" si="7"/>
        <v>0</v>
      </c>
      <c r="B470" s="54"/>
      <c r="C470" s="734"/>
      <c r="D470" s="735"/>
      <c r="E470" s="736"/>
      <c r="F470" s="734"/>
      <c r="G470" s="735"/>
      <c r="H470" s="736"/>
      <c r="I470" s="734"/>
      <c r="J470" s="735"/>
      <c r="K470" s="736"/>
      <c r="L470" s="734"/>
      <c r="M470" s="735"/>
      <c r="N470" s="736"/>
      <c r="O470" s="734"/>
      <c r="P470" s="735"/>
      <c r="Q470" s="736"/>
      <c r="R470" s="734"/>
      <c r="S470" s="735"/>
      <c r="T470" s="736"/>
      <c r="U470" s="734"/>
      <c r="V470" s="735"/>
      <c r="W470" s="736"/>
      <c r="X470" s="734"/>
      <c r="Y470" s="735"/>
      <c r="Z470" s="736"/>
      <c r="AA470" s="734"/>
      <c r="AB470" s="735"/>
      <c r="AC470" s="736"/>
      <c r="AD470" s="734"/>
      <c r="AE470" s="735"/>
      <c r="AF470" s="736"/>
      <c r="AG470" s="734"/>
      <c r="AH470" s="735"/>
      <c r="AI470" s="736"/>
      <c r="AJ470" s="734"/>
      <c r="AK470" s="735"/>
      <c r="AL470" s="736"/>
      <c r="AM470" s="734"/>
      <c r="AN470" s="735"/>
      <c r="AO470" s="736"/>
      <c r="AP470" s="38"/>
      <c r="AQ470" s="38"/>
      <c r="AR470" s="38"/>
      <c r="AS470" s="38"/>
      <c r="AT470" s="38"/>
      <c r="AU470" s="38"/>
      <c r="AV470" s="38"/>
      <c r="AW470" s="38"/>
      <c r="AX470" s="38"/>
      <c r="AY470" s="38"/>
      <c r="AZ470" s="38"/>
      <c r="BA470" s="38"/>
      <c r="BB470" s="38"/>
      <c r="BC470" s="38"/>
      <c r="BD470" s="38"/>
      <c r="BE470" s="38"/>
      <c r="BF470" s="38"/>
      <c r="BG470" s="38"/>
      <c r="BH470" s="38"/>
      <c r="BI470" s="38"/>
    </row>
    <row r="471" spans="1:61" ht="15.75" customHeight="1">
      <c r="A471" s="39" t="str">
        <f t="shared" si="7"/>
        <v>TOTAL DES DÉPENSES</v>
      </c>
      <c r="B471" s="70" t="s">
        <v>140</v>
      </c>
      <c r="C471" s="963"/>
      <c r="D471" s="966"/>
      <c r="E471" s="965"/>
      <c r="F471" s="963"/>
      <c r="G471" s="966"/>
      <c r="H471" s="965"/>
      <c r="I471" s="963"/>
      <c r="J471" s="966"/>
      <c r="K471" s="965"/>
      <c r="L471" s="963"/>
      <c r="M471" s="966"/>
      <c r="N471" s="965"/>
      <c r="O471" s="963"/>
      <c r="P471" s="966"/>
      <c r="Q471" s="965"/>
      <c r="R471" s="963"/>
      <c r="S471" s="966"/>
      <c r="T471" s="965"/>
      <c r="U471" s="963"/>
      <c r="V471" s="966"/>
      <c r="W471" s="1014"/>
      <c r="X471" s="963"/>
      <c r="Y471" s="966"/>
      <c r="Z471" s="1014"/>
      <c r="AA471" s="963"/>
      <c r="AB471" s="966"/>
      <c r="AC471" s="1014"/>
      <c r="AD471" s="963"/>
      <c r="AE471" s="966"/>
      <c r="AF471" s="1014"/>
      <c r="AG471" s="963"/>
      <c r="AH471" s="966"/>
      <c r="AI471" s="965"/>
      <c r="AJ471" s="963"/>
      <c r="AK471" s="966"/>
      <c r="AL471" s="965"/>
      <c r="AM471" s="963"/>
      <c r="AN471" s="966"/>
      <c r="AO471" s="965"/>
      <c r="AP471" s="38"/>
      <c r="AQ471" s="38"/>
      <c r="AR471" s="38"/>
      <c r="AS471" s="38"/>
      <c r="AT471" s="38"/>
      <c r="AU471" s="38"/>
      <c r="AV471" s="38"/>
      <c r="AW471" s="38"/>
      <c r="AX471" s="38"/>
      <c r="AY471" s="38"/>
      <c r="AZ471" s="38"/>
      <c r="BA471" s="38"/>
      <c r="BB471" s="38"/>
      <c r="BC471" s="38"/>
      <c r="BD471" s="38"/>
      <c r="BE471" s="38"/>
      <c r="BF471" s="38"/>
      <c r="BG471" s="38"/>
      <c r="BH471" s="38"/>
      <c r="BI471" s="38"/>
    </row>
    <row r="472" spans="1:61" ht="18" customHeight="1">
      <c r="A472" s="39" t="str">
        <f t="shared" si="7"/>
        <v>Revenus autres</v>
      </c>
      <c r="B472" s="54" t="s">
        <v>212</v>
      </c>
      <c r="C472" s="973"/>
      <c r="D472" s="974"/>
      <c r="E472" s="975"/>
      <c r="F472" s="973"/>
      <c r="G472" s="974"/>
      <c r="H472" s="975"/>
      <c r="I472" s="973"/>
      <c r="J472" s="974"/>
      <c r="K472" s="975"/>
      <c r="L472" s="973"/>
      <c r="M472" s="974"/>
      <c r="N472" s="975"/>
      <c r="O472" s="973"/>
      <c r="P472" s="974"/>
      <c r="Q472" s="975"/>
      <c r="R472" s="973"/>
      <c r="S472" s="974"/>
      <c r="T472" s="975"/>
      <c r="U472" s="973"/>
      <c r="V472" s="974"/>
      <c r="W472" s="971"/>
      <c r="X472" s="973"/>
      <c r="Y472" s="974"/>
      <c r="Z472" s="971"/>
      <c r="AA472" s="973"/>
      <c r="AB472" s="974"/>
      <c r="AC472" s="971"/>
      <c r="AD472" s="973"/>
      <c r="AE472" s="974"/>
      <c r="AF472" s="971"/>
      <c r="AG472" s="973"/>
      <c r="AH472" s="974"/>
      <c r="AI472" s="1019"/>
      <c r="AJ472" s="973"/>
      <c r="AK472" s="974"/>
      <c r="AL472" s="1019"/>
      <c r="AM472" s="973"/>
      <c r="AN472" s="974"/>
      <c r="AO472" s="1019"/>
      <c r="AP472" s="38"/>
      <c r="AQ472" s="38"/>
      <c r="AR472" s="38"/>
      <c r="AS472" s="38"/>
      <c r="AT472" s="38"/>
      <c r="AU472" s="38"/>
      <c r="AV472" s="38"/>
      <c r="AW472" s="38"/>
      <c r="AX472" s="38"/>
      <c r="AY472" s="38"/>
      <c r="AZ472" s="38"/>
      <c r="BA472" s="38"/>
      <c r="BB472" s="38"/>
      <c r="BC472" s="38"/>
      <c r="BD472" s="38"/>
      <c r="BE472" s="38"/>
      <c r="BF472" s="38"/>
      <c r="BG472" s="38"/>
      <c r="BH472" s="38"/>
      <c r="BI472" s="38"/>
    </row>
    <row r="473" spans="1:61" ht="18" customHeight="1">
      <c r="A473" s="39" t="str">
        <f t="shared" si="7"/>
        <v>Holdbacks</v>
      </c>
      <c r="B473" s="54" t="s">
        <v>144</v>
      </c>
      <c r="C473" s="737"/>
      <c r="D473" s="738"/>
      <c r="E473" s="720"/>
      <c r="F473" s="737"/>
      <c r="G473" s="738"/>
      <c r="H473" s="720"/>
      <c r="I473" s="737"/>
      <c r="J473" s="738"/>
      <c r="K473" s="720"/>
      <c r="L473" s="737"/>
      <c r="M473" s="738"/>
      <c r="N473" s="720"/>
      <c r="O473" s="737"/>
      <c r="P473" s="738"/>
      <c r="Q473" s="720"/>
      <c r="R473" s="737"/>
      <c r="S473" s="738"/>
      <c r="T473" s="720"/>
      <c r="U473" s="737"/>
      <c r="V473" s="738"/>
      <c r="W473" s="720"/>
      <c r="X473" s="737"/>
      <c r="Y473" s="738"/>
      <c r="Z473" s="720"/>
      <c r="AA473" s="737"/>
      <c r="AB473" s="738"/>
      <c r="AC473" s="720"/>
      <c r="AD473" s="737"/>
      <c r="AE473" s="738"/>
      <c r="AF473" s="720"/>
      <c r="AG473" s="737"/>
      <c r="AH473" s="738"/>
      <c r="AI473" s="1016"/>
      <c r="AJ473" s="737"/>
      <c r="AK473" s="738"/>
      <c r="AL473" s="1016"/>
      <c r="AM473" s="737"/>
      <c r="AN473" s="738"/>
      <c r="AO473" s="1016"/>
      <c r="AP473" s="38"/>
      <c r="AQ473" s="38"/>
      <c r="AR473" s="38"/>
      <c r="AS473" s="38"/>
      <c r="AT473" s="38"/>
      <c r="AU473" s="38"/>
      <c r="AV473" s="38"/>
      <c r="AW473" s="38"/>
      <c r="AX473" s="38"/>
      <c r="AY473" s="38"/>
      <c r="AZ473" s="38"/>
      <c r="BA473" s="38"/>
      <c r="BB473" s="38"/>
      <c r="BC473" s="38"/>
      <c r="BD473" s="38"/>
      <c r="BE473" s="38"/>
      <c r="BF473" s="38"/>
      <c r="BG473" s="38"/>
      <c r="BH473" s="38"/>
      <c r="BI473" s="38"/>
    </row>
    <row r="474" spans="1:61" ht="18" customHeight="1">
      <c r="A474" s="39" t="str">
        <f t="shared" si="7"/>
        <v>Programme neuf 1</v>
      </c>
      <c r="B474" s="54" t="s">
        <v>141</v>
      </c>
      <c r="C474" s="737"/>
      <c r="D474" s="738"/>
      <c r="E474" s="720"/>
      <c r="F474" s="737"/>
      <c r="G474" s="738"/>
      <c r="H474" s="720"/>
      <c r="I474" s="737"/>
      <c r="J474" s="738"/>
      <c r="K474" s="720"/>
      <c r="L474" s="737"/>
      <c r="M474" s="738"/>
      <c r="N474" s="720"/>
      <c r="O474" s="737"/>
      <c r="P474" s="738"/>
      <c r="Q474" s="720"/>
      <c r="R474" s="737"/>
      <c r="S474" s="738"/>
      <c r="T474" s="720"/>
      <c r="U474" s="737"/>
      <c r="V474" s="738"/>
      <c r="W474" s="720"/>
      <c r="X474" s="737"/>
      <c r="Y474" s="738"/>
      <c r="Z474" s="720"/>
      <c r="AA474" s="737"/>
      <c r="AB474" s="738"/>
      <c r="AC474" s="720"/>
      <c r="AD474" s="737"/>
      <c r="AE474" s="738"/>
      <c r="AF474" s="720"/>
      <c r="AG474" s="737"/>
      <c r="AH474" s="738"/>
      <c r="AI474" s="1016"/>
      <c r="AJ474" s="737"/>
      <c r="AK474" s="738"/>
      <c r="AL474" s="1016"/>
      <c r="AM474" s="737"/>
      <c r="AN474" s="738"/>
      <c r="AO474" s="1016"/>
      <c r="AP474" s="38"/>
      <c r="AQ474" s="38"/>
      <c r="AR474" s="38"/>
      <c r="AS474" s="38"/>
      <c r="AT474" s="38"/>
      <c r="AU474" s="38"/>
      <c r="AV474" s="38"/>
      <c r="AW474" s="38"/>
      <c r="AX474" s="38"/>
      <c r="AY474" s="38"/>
      <c r="AZ474" s="38"/>
      <c r="BA474" s="38"/>
      <c r="BB474" s="38"/>
      <c r="BC474" s="38"/>
      <c r="BD474" s="38"/>
      <c r="BE474" s="38"/>
      <c r="BF474" s="38"/>
      <c r="BG474" s="38"/>
      <c r="BH474" s="38"/>
      <c r="BI474" s="38"/>
    </row>
    <row r="475" spans="1:61" ht="18" customHeight="1">
      <c r="A475" s="39" t="str">
        <f t="shared" si="7"/>
        <v>Programme neuf 2</v>
      </c>
      <c r="B475" s="54" t="s">
        <v>142</v>
      </c>
      <c r="C475" s="737"/>
      <c r="D475" s="738"/>
      <c r="E475" s="720"/>
      <c r="F475" s="737"/>
      <c r="G475" s="738"/>
      <c r="H475" s="720"/>
      <c r="I475" s="737"/>
      <c r="J475" s="738"/>
      <c r="K475" s="720"/>
      <c r="L475" s="737"/>
      <c r="M475" s="738"/>
      <c r="N475" s="720"/>
      <c r="O475" s="737"/>
      <c r="P475" s="738"/>
      <c r="Q475" s="720"/>
      <c r="R475" s="737"/>
      <c r="S475" s="738"/>
      <c r="T475" s="720"/>
      <c r="U475" s="737"/>
      <c r="V475" s="738"/>
      <c r="W475" s="720"/>
      <c r="X475" s="737"/>
      <c r="Y475" s="738"/>
      <c r="Z475" s="720"/>
      <c r="AA475" s="737"/>
      <c r="AB475" s="738"/>
      <c r="AC475" s="720"/>
      <c r="AD475" s="737"/>
      <c r="AE475" s="738"/>
      <c r="AF475" s="720"/>
      <c r="AG475" s="737"/>
      <c r="AH475" s="738"/>
      <c r="AI475" s="1016"/>
      <c r="AJ475" s="737"/>
      <c r="AK475" s="738"/>
      <c r="AL475" s="1016"/>
      <c r="AM475" s="737"/>
      <c r="AN475" s="738"/>
      <c r="AO475" s="1016"/>
      <c r="AP475" s="38"/>
      <c r="AQ475" s="38"/>
      <c r="AR475" s="38"/>
      <c r="AS475" s="38"/>
      <c r="AT475" s="38"/>
      <c r="AU475" s="38"/>
      <c r="AV475" s="38"/>
      <c r="AW475" s="38"/>
      <c r="AX475" s="38"/>
      <c r="AY475" s="38"/>
      <c r="AZ475" s="38"/>
      <c r="BA475" s="38"/>
      <c r="BB475" s="38"/>
      <c r="BC475" s="38"/>
      <c r="BD475" s="38"/>
      <c r="BE475" s="38"/>
      <c r="BF475" s="38"/>
      <c r="BG475" s="38"/>
      <c r="BH475" s="38"/>
      <c r="BI475" s="38"/>
    </row>
    <row r="476" spans="1:61" ht="18" customHeight="1">
      <c r="A476" s="39" t="str">
        <f t="shared" si="7"/>
        <v>Programme neuf 3</v>
      </c>
      <c r="B476" s="54" t="s">
        <v>143</v>
      </c>
      <c r="C476" s="737"/>
      <c r="D476" s="738"/>
      <c r="E476" s="720"/>
      <c r="F476" s="737"/>
      <c r="G476" s="738"/>
      <c r="H476" s="720"/>
      <c r="I476" s="737"/>
      <c r="J476" s="738"/>
      <c r="K476" s="720"/>
      <c r="L476" s="737"/>
      <c r="M476" s="738"/>
      <c r="N476" s="720"/>
      <c r="O476" s="737"/>
      <c r="P476" s="738"/>
      <c r="Q476" s="720"/>
      <c r="R476" s="737"/>
      <c r="S476" s="738"/>
      <c r="T476" s="720"/>
      <c r="U476" s="737"/>
      <c r="V476" s="738"/>
      <c r="W476" s="720"/>
      <c r="X476" s="737"/>
      <c r="Y476" s="738"/>
      <c r="Z476" s="720"/>
      <c r="AA476" s="737"/>
      <c r="AB476" s="738"/>
      <c r="AC476" s="720"/>
      <c r="AD476" s="737"/>
      <c r="AE476" s="738"/>
      <c r="AF476" s="720"/>
      <c r="AG476" s="737"/>
      <c r="AH476" s="738"/>
      <c r="AI476" s="1016"/>
      <c r="AJ476" s="737"/>
      <c r="AK476" s="738"/>
      <c r="AL476" s="1016"/>
      <c r="AM476" s="737"/>
      <c r="AN476" s="738"/>
      <c r="AO476" s="1016"/>
      <c r="AP476" s="38"/>
      <c r="AQ476" s="38"/>
      <c r="AR476" s="38"/>
      <c r="AS476" s="38"/>
      <c r="AT476" s="38"/>
      <c r="AU476" s="38"/>
      <c r="AV476" s="38"/>
      <c r="AW476" s="38"/>
      <c r="AX476" s="38"/>
      <c r="AY476" s="38"/>
      <c r="AZ476" s="38"/>
      <c r="BA476" s="38"/>
      <c r="BB476" s="38"/>
      <c r="BC476" s="38"/>
      <c r="BD476" s="38"/>
      <c r="BE476" s="38"/>
      <c r="BF476" s="38"/>
      <c r="BG476" s="38"/>
      <c r="BH476" s="38"/>
      <c r="BI476" s="38"/>
    </row>
    <row r="477" spans="1:61" ht="18" customHeight="1">
      <c r="A477" s="39" t="str">
        <f t="shared" si="7"/>
        <v>Programme used 1</v>
      </c>
      <c r="B477" s="54" t="s">
        <v>154</v>
      </c>
      <c r="C477" s="737"/>
      <c r="D477" s="738"/>
      <c r="E477" s="720"/>
      <c r="F477" s="737"/>
      <c r="G477" s="738"/>
      <c r="H477" s="720"/>
      <c r="I477" s="737"/>
      <c r="J477" s="738"/>
      <c r="K477" s="720"/>
      <c r="L477" s="737"/>
      <c r="M477" s="738"/>
      <c r="N477" s="720"/>
      <c r="O477" s="737"/>
      <c r="P477" s="738"/>
      <c r="Q477" s="720"/>
      <c r="R477" s="737"/>
      <c r="S477" s="738"/>
      <c r="T477" s="720"/>
      <c r="U477" s="737"/>
      <c r="V477" s="738"/>
      <c r="W477" s="720"/>
      <c r="X477" s="737"/>
      <c r="Y477" s="738"/>
      <c r="Z477" s="720"/>
      <c r="AA477" s="737"/>
      <c r="AB477" s="738"/>
      <c r="AC477" s="720"/>
      <c r="AD477" s="737"/>
      <c r="AE477" s="738"/>
      <c r="AF477" s="720"/>
      <c r="AG477" s="737"/>
      <c r="AH477" s="738"/>
      <c r="AI477" s="1016"/>
      <c r="AJ477" s="737"/>
      <c r="AK477" s="738"/>
      <c r="AL477" s="1016"/>
      <c r="AM477" s="737"/>
      <c r="AN477" s="738"/>
      <c r="AO477" s="1016"/>
      <c r="AP477" s="38"/>
      <c r="AQ477" s="38"/>
      <c r="AR477" s="38"/>
      <c r="AS477" s="38"/>
      <c r="AT477" s="38"/>
      <c r="AU477" s="38"/>
      <c r="AV477" s="38"/>
      <c r="AW477" s="38"/>
      <c r="AX477" s="38"/>
      <c r="AY477" s="38"/>
      <c r="AZ477" s="38"/>
      <c r="BA477" s="38"/>
      <c r="BB477" s="38"/>
      <c r="BC477" s="38"/>
      <c r="BD477" s="38"/>
      <c r="BE477" s="38"/>
      <c r="BF477" s="38"/>
      <c r="BG477" s="38"/>
      <c r="BH477" s="38"/>
      <c r="BI477" s="38"/>
    </row>
    <row r="478" spans="1:61" ht="18" customHeight="1">
      <c r="A478" s="39" t="str">
        <f t="shared" si="7"/>
        <v>Programme used 2</v>
      </c>
      <c r="B478" s="54" t="s">
        <v>155</v>
      </c>
      <c r="C478" s="737"/>
      <c r="D478" s="738"/>
      <c r="E478" s="720"/>
      <c r="F478" s="737"/>
      <c r="G478" s="738"/>
      <c r="H478" s="720"/>
      <c r="I478" s="737"/>
      <c r="J478" s="738"/>
      <c r="K478" s="720"/>
      <c r="L478" s="737"/>
      <c r="M478" s="738"/>
      <c r="N478" s="720"/>
      <c r="O478" s="737"/>
      <c r="P478" s="738"/>
      <c r="Q478" s="720"/>
      <c r="R478" s="737"/>
      <c r="S478" s="738"/>
      <c r="T478" s="720"/>
      <c r="U478" s="737"/>
      <c r="V478" s="738"/>
      <c r="W478" s="720"/>
      <c r="X478" s="737"/>
      <c r="Y478" s="738"/>
      <c r="Z478" s="720"/>
      <c r="AA478" s="737"/>
      <c r="AB478" s="738"/>
      <c r="AC478" s="720"/>
      <c r="AD478" s="737"/>
      <c r="AE478" s="738"/>
      <c r="AF478" s="720"/>
      <c r="AG478" s="737"/>
      <c r="AH478" s="738"/>
      <c r="AI478" s="1016"/>
      <c r="AJ478" s="737"/>
      <c r="AK478" s="738"/>
      <c r="AL478" s="1016"/>
      <c r="AM478" s="737"/>
      <c r="AN478" s="738"/>
      <c r="AO478" s="1016"/>
      <c r="AP478" s="38"/>
      <c r="AQ478" s="38"/>
      <c r="AR478" s="38"/>
      <c r="AS478" s="38"/>
      <c r="AT478" s="38"/>
      <c r="AU478" s="38"/>
      <c r="AV478" s="38"/>
      <c r="AW478" s="38"/>
      <c r="AX478" s="38"/>
      <c r="AY478" s="38"/>
      <c r="AZ478" s="38"/>
      <c r="BA478" s="38"/>
      <c r="BB478" s="38"/>
      <c r="BC478" s="38"/>
      <c r="BD478" s="38"/>
      <c r="BE478" s="38"/>
      <c r="BF478" s="38"/>
      <c r="BG478" s="38"/>
      <c r="BH478" s="38"/>
      <c r="BI478" s="38"/>
    </row>
    <row r="479" spans="1:61" ht="18" customHeight="1">
      <c r="A479" s="39" t="str">
        <f t="shared" si="7"/>
        <v>Programme used 3</v>
      </c>
      <c r="B479" s="54" t="s">
        <v>156</v>
      </c>
      <c r="C479" s="737"/>
      <c r="D479" s="738"/>
      <c r="E479" s="720"/>
      <c r="F479" s="737"/>
      <c r="G479" s="738"/>
      <c r="H479" s="720"/>
      <c r="I479" s="737"/>
      <c r="J479" s="738"/>
      <c r="K479" s="720"/>
      <c r="L479" s="737"/>
      <c r="M479" s="738"/>
      <c r="N479" s="720"/>
      <c r="O479" s="737"/>
      <c r="P479" s="738"/>
      <c r="Q479" s="720"/>
      <c r="R479" s="737"/>
      <c r="S479" s="738"/>
      <c r="T479" s="720"/>
      <c r="U479" s="737"/>
      <c r="V479" s="738"/>
      <c r="W479" s="720"/>
      <c r="X479" s="737"/>
      <c r="Y479" s="738"/>
      <c r="Z479" s="720"/>
      <c r="AA479" s="737"/>
      <c r="AB479" s="738"/>
      <c r="AC479" s="720"/>
      <c r="AD479" s="737"/>
      <c r="AE479" s="738"/>
      <c r="AF479" s="720"/>
      <c r="AG479" s="737"/>
      <c r="AH479" s="738"/>
      <c r="AI479" s="1016"/>
      <c r="AJ479" s="737"/>
      <c r="AK479" s="738"/>
      <c r="AL479" s="1016"/>
      <c r="AM479" s="737"/>
      <c r="AN479" s="738"/>
      <c r="AO479" s="1016"/>
      <c r="AP479" s="38"/>
      <c r="AQ479" s="38"/>
      <c r="AR479" s="38"/>
      <c r="AS479" s="38"/>
      <c r="AT479" s="38"/>
      <c r="AU479" s="38"/>
      <c r="AV479" s="38"/>
      <c r="AW479" s="38"/>
      <c r="AX479" s="38"/>
      <c r="AY479" s="38"/>
      <c r="AZ479" s="38"/>
      <c r="BA479" s="38"/>
      <c r="BB479" s="38"/>
      <c r="BC479" s="38"/>
      <c r="BD479" s="38"/>
      <c r="BE479" s="38"/>
      <c r="BF479" s="38"/>
      <c r="BG479" s="38"/>
      <c r="BH479" s="38"/>
      <c r="BI479" s="38"/>
    </row>
    <row r="480" spans="1:61" ht="18" customHeight="1">
      <c r="A480" s="39" t="str">
        <f t="shared" si="7"/>
        <v>[...]</v>
      </c>
      <c r="B480" s="44" t="s">
        <v>55</v>
      </c>
      <c r="C480" s="737"/>
      <c r="D480" s="738"/>
      <c r="E480" s="720"/>
      <c r="F480" s="737"/>
      <c r="G480" s="738"/>
      <c r="H480" s="720"/>
      <c r="I480" s="737"/>
      <c r="J480" s="738"/>
      <c r="K480" s="720"/>
      <c r="L480" s="737"/>
      <c r="M480" s="738"/>
      <c r="N480" s="720"/>
      <c r="O480" s="737"/>
      <c r="P480" s="738"/>
      <c r="Q480" s="720"/>
      <c r="R480" s="737"/>
      <c r="S480" s="738"/>
      <c r="T480" s="720"/>
      <c r="U480" s="737"/>
      <c r="V480" s="738"/>
      <c r="W480" s="720"/>
      <c r="X480" s="737"/>
      <c r="Y480" s="738"/>
      <c r="Z480" s="720"/>
      <c r="AA480" s="737"/>
      <c r="AB480" s="738"/>
      <c r="AC480" s="720"/>
      <c r="AD480" s="737"/>
      <c r="AE480" s="738"/>
      <c r="AF480" s="720"/>
      <c r="AG480" s="737"/>
      <c r="AH480" s="738"/>
      <c r="AI480" s="1016"/>
      <c r="AJ480" s="737"/>
      <c r="AK480" s="738"/>
      <c r="AL480" s="1016"/>
      <c r="AM480" s="737"/>
      <c r="AN480" s="738"/>
      <c r="AO480" s="1016"/>
      <c r="AP480" s="38"/>
      <c r="AQ480" s="38"/>
      <c r="AR480" s="38"/>
      <c r="AS480" s="38"/>
      <c r="AT480" s="38"/>
      <c r="AU480" s="38"/>
      <c r="AV480" s="38"/>
      <c r="AW480" s="38"/>
      <c r="AX480" s="38"/>
      <c r="AY480" s="38"/>
      <c r="AZ480" s="38"/>
      <c r="BA480" s="38"/>
      <c r="BB480" s="38"/>
      <c r="BC480" s="38"/>
      <c r="BD480" s="38"/>
      <c r="BE480" s="38"/>
      <c r="BF480" s="38"/>
      <c r="BG480" s="38"/>
      <c r="BH480" s="38"/>
      <c r="BI480" s="38"/>
    </row>
    <row r="481" spans="1:61" ht="18" customHeight="1">
      <c r="A481" s="39" t="str">
        <f t="shared" si="7"/>
        <v>[...]</v>
      </c>
      <c r="B481" s="44" t="s">
        <v>55</v>
      </c>
      <c r="C481" s="737"/>
      <c r="D481" s="738"/>
      <c r="E481" s="720"/>
      <c r="F481" s="737"/>
      <c r="G481" s="738"/>
      <c r="H481" s="720"/>
      <c r="I481" s="737"/>
      <c r="J481" s="738"/>
      <c r="K481" s="720"/>
      <c r="L481" s="737"/>
      <c r="M481" s="738"/>
      <c r="N481" s="720"/>
      <c r="O481" s="737"/>
      <c r="P481" s="738"/>
      <c r="Q481" s="720"/>
      <c r="R481" s="737"/>
      <c r="S481" s="738"/>
      <c r="T481" s="720"/>
      <c r="U481" s="737"/>
      <c r="V481" s="738"/>
      <c r="W481" s="720"/>
      <c r="X481" s="737"/>
      <c r="Y481" s="738"/>
      <c r="Z481" s="720"/>
      <c r="AA481" s="737"/>
      <c r="AB481" s="738"/>
      <c r="AC481" s="720"/>
      <c r="AD481" s="737"/>
      <c r="AE481" s="738"/>
      <c r="AF481" s="720"/>
      <c r="AG481" s="737"/>
      <c r="AH481" s="738"/>
      <c r="AI481" s="1016"/>
      <c r="AJ481" s="737"/>
      <c r="AK481" s="738"/>
      <c r="AL481" s="1016"/>
      <c r="AM481" s="737"/>
      <c r="AN481" s="738"/>
      <c r="AO481" s="1016"/>
      <c r="AP481" s="38"/>
      <c r="AQ481" s="38"/>
      <c r="AR481" s="38"/>
      <c r="AS481" s="38"/>
      <c r="AT481" s="38"/>
      <c r="AU481" s="38"/>
      <c r="AV481" s="38"/>
      <c r="AW481" s="38"/>
      <c r="AX481" s="38"/>
      <c r="AY481" s="38"/>
      <c r="AZ481" s="38"/>
      <c r="BA481" s="38"/>
      <c r="BB481" s="38"/>
      <c r="BC481" s="38"/>
      <c r="BD481" s="38"/>
      <c r="BE481" s="38"/>
      <c r="BF481" s="38"/>
      <c r="BG481" s="38"/>
      <c r="BH481" s="38"/>
      <c r="BI481" s="38"/>
    </row>
    <row r="482" spans="1:61" ht="18" customHeight="1">
      <c r="A482" s="39" t="str">
        <f t="shared" si="7"/>
        <v>[...]</v>
      </c>
      <c r="B482" s="44" t="s">
        <v>55</v>
      </c>
      <c r="C482" s="737"/>
      <c r="D482" s="738"/>
      <c r="E482" s="720"/>
      <c r="F482" s="737"/>
      <c r="G482" s="738"/>
      <c r="H482" s="720"/>
      <c r="I482" s="737"/>
      <c r="J482" s="738"/>
      <c r="K482" s="720"/>
      <c r="L482" s="737"/>
      <c r="M482" s="738"/>
      <c r="N482" s="720"/>
      <c r="O482" s="737"/>
      <c r="P482" s="738"/>
      <c r="Q482" s="720"/>
      <c r="R482" s="737"/>
      <c r="S482" s="738"/>
      <c r="T482" s="720"/>
      <c r="U482" s="737"/>
      <c r="V482" s="738"/>
      <c r="W482" s="720"/>
      <c r="X482" s="737"/>
      <c r="Y482" s="738"/>
      <c r="Z482" s="720"/>
      <c r="AA482" s="737"/>
      <c r="AB482" s="738"/>
      <c r="AC482" s="720"/>
      <c r="AD482" s="737"/>
      <c r="AE482" s="738"/>
      <c r="AF482" s="720"/>
      <c r="AG482" s="737"/>
      <c r="AH482" s="738"/>
      <c r="AI482" s="1016"/>
      <c r="AJ482" s="737"/>
      <c r="AK482" s="738"/>
      <c r="AL482" s="1016"/>
      <c r="AM482" s="737"/>
      <c r="AN482" s="738"/>
      <c r="AO482" s="1016"/>
      <c r="AP482" s="38"/>
      <c r="AQ482" s="38"/>
      <c r="AR482" s="38"/>
      <c r="AS482" s="38"/>
      <c r="AT482" s="38"/>
      <c r="AU482" s="38"/>
      <c r="AV482" s="38"/>
      <c r="AW482" s="38"/>
      <c r="AX482" s="38"/>
      <c r="AY482" s="38"/>
      <c r="AZ482" s="38"/>
      <c r="BA482" s="38"/>
      <c r="BB482" s="38"/>
      <c r="BC482" s="38"/>
      <c r="BD482" s="38"/>
      <c r="BE482" s="38"/>
      <c r="BF482" s="38"/>
      <c r="BG482" s="38"/>
      <c r="BH482" s="38"/>
      <c r="BI482" s="38"/>
    </row>
    <row r="483" spans="1:61" ht="18" customHeight="1">
      <c r="A483" s="39" t="str">
        <f t="shared" si="7"/>
        <v>Frais administration</v>
      </c>
      <c r="B483" s="55" t="s">
        <v>145</v>
      </c>
      <c r="C483" s="739"/>
      <c r="D483" s="738"/>
      <c r="E483" s="720"/>
      <c r="F483" s="739"/>
      <c r="G483" s="738"/>
      <c r="H483" s="720"/>
      <c r="I483" s="739"/>
      <c r="J483" s="738"/>
      <c r="K483" s="720"/>
      <c r="L483" s="739"/>
      <c r="M483" s="738"/>
      <c r="N483" s="720"/>
      <c r="O483" s="739"/>
      <c r="P483" s="738"/>
      <c r="Q483" s="720"/>
      <c r="R483" s="739"/>
      <c r="S483" s="738"/>
      <c r="T483" s="720"/>
      <c r="U483" s="739"/>
      <c r="V483" s="738"/>
      <c r="W483" s="720"/>
      <c r="X483" s="739"/>
      <c r="Y483" s="738"/>
      <c r="Z483" s="720"/>
      <c r="AA483" s="739"/>
      <c r="AB483" s="738"/>
      <c r="AC483" s="720"/>
      <c r="AD483" s="739"/>
      <c r="AE483" s="738"/>
      <c r="AF483" s="720"/>
      <c r="AG483" s="739"/>
      <c r="AH483" s="738"/>
      <c r="AI483" s="1016"/>
      <c r="AJ483" s="739"/>
      <c r="AK483" s="738"/>
      <c r="AL483" s="1016"/>
      <c r="AM483" s="739"/>
      <c r="AN483" s="738"/>
      <c r="AO483" s="1016"/>
      <c r="AP483" s="38"/>
      <c r="AQ483" s="38"/>
      <c r="AR483" s="38"/>
      <c r="AS483" s="38"/>
      <c r="AT483" s="38"/>
      <c r="AU483" s="38"/>
      <c r="AV483" s="38"/>
      <c r="AW483" s="38"/>
      <c r="AX483" s="38"/>
      <c r="AY483" s="38"/>
      <c r="AZ483" s="38"/>
      <c r="BA483" s="38"/>
      <c r="BB483" s="38"/>
      <c r="BC483" s="38"/>
      <c r="BD483" s="38"/>
      <c r="BE483" s="38"/>
      <c r="BF483" s="38"/>
      <c r="BG483" s="38"/>
      <c r="BH483" s="38"/>
      <c r="BI483" s="38"/>
    </row>
    <row r="484" spans="1:61" ht="15.75" customHeight="1">
      <c r="A484" s="39" t="str">
        <f t="shared" si="7"/>
        <v>TOTAL AUTRES REVENUS</v>
      </c>
      <c r="B484" s="70" t="s">
        <v>213</v>
      </c>
      <c r="C484" s="963"/>
      <c r="D484" s="976"/>
      <c r="E484" s="965"/>
      <c r="F484" s="963"/>
      <c r="G484" s="976"/>
      <c r="H484" s="965"/>
      <c r="I484" s="963"/>
      <c r="J484" s="976"/>
      <c r="K484" s="965"/>
      <c r="L484" s="963"/>
      <c r="M484" s="976"/>
      <c r="N484" s="965"/>
      <c r="O484" s="963"/>
      <c r="P484" s="976"/>
      <c r="Q484" s="965"/>
      <c r="R484" s="963"/>
      <c r="S484" s="976"/>
      <c r="T484" s="965"/>
      <c r="U484" s="963"/>
      <c r="V484" s="976"/>
      <c r="W484" s="1014"/>
      <c r="X484" s="963"/>
      <c r="Y484" s="976"/>
      <c r="Z484" s="1014"/>
      <c r="AA484" s="963"/>
      <c r="AB484" s="976"/>
      <c r="AC484" s="1014"/>
      <c r="AD484" s="963"/>
      <c r="AE484" s="976"/>
      <c r="AF484" s="1014"/>
      <c r="AG484" s="963"/>
      <c r="AH484" s="976"/>
      <c r="AI484" s="965"/>
      <c r="AJ484" s="963"/>
      <c r="AK484" s="976"/>
      <c r="AL484" s="965"/>
      <c r="AM484" s="963"/>
      <c r="AN484" s="976"/>
      <c r="AO484" s="965"/>
      <c r="AP484" s="38"/>
      <c r="AQ484" s="38"/>
      <c r="AR484" s="38"/>
      <c r="AS484" s="38"/>
      <c r="AT484" s="38"/>
      <c r="AU484" s="38"/>
      <c r="AV484" s="38"/>
      <c r="AW484" s="38"/>
      <c r="AX484" s="38"/>
      <c r="AY484" s="38"/>
      <c r="AZ484" s="38"/>
      <c r="BA484" s="38"/>
      <c r="BB484" s="38"/>
      <c r="BC484" s="38"/>
      <c r="BD484" s="38"/>
      <c r="BE484" s="38"/>
      <c r="BF484" s="38"/>
      <c r="BG484" s="38"/>
      <c r="BH484" s="38"/>
      <c r="BI484" s="38"/>
    </row>
    <row r="485" spans="1:61" ht="15.75" customHeight="1" thickBot="1">
      <c r="A485" s="39">
        <f t="shared" si="7"/>
        <v>0</v>
      </c>
      <c r="B485" s="71"/>
      <c r="C485" s="1020"/>
      <c r="D485" s="1021"/>
      <c r="E485" s="1022"/>
      <c r="F485" s="1020"/>
      <c r="G485" s="1021"/>
      <c r="H485" s="1022"/>
      <c r="I485" s="1020"/>
      <c r="J485" s="1021"/>
      <c r="K485" s="1022"/>
      <c r="L485" s="1020"/>
      <c r="M485" s="1021"/>
      <c r="N485" s="1022"/>
      <c r="O485" s="1020"/>
      <c r="P485" s="1021"/>
      <c r="Q485" s="1022"/>
      <c r="R485" s="1020"/>
      <c r="S485" s="1021"/>
      <c r="T485" s="1022"/>
      <c r="U485" s="1020"/>
      <c r="V485" s="1021"/>
      <c r="W485" s="1023"/>
      <c r="X485" s="1020"/>
      <c r="Y485" s="1021"/>
      <c r="Z485" s="1023"/>
      <c r="AA485" s="1020"/>
      <c r="AB485" s="1021"/>
      <c r="AC485" s="1023"/>
      <c r="AD485" s="1020"/>
      <c r="AE485" s="1021"/>
      <c r="AF485" s="1023"/>
      <c r="AG485" s="1020"/>
      <c r="AH485" s="1021"/>
      <c r="AI485" s="1022"/>
      <c r="AJ485" s="1020"/>
      <c r="AK485" s="1021"/>
      <c r="AL485" s="1022"/>
      <c r="AM485" s="1020"/>
      <c r="AN485" s="1021"/>
      <c r="AO485" s="1022"/>
      <c r="AP485" s="38"/>
      <c r="AQ485" s="38"/>
      <c r="AR485" s="38"/>
      <c r="AS485" s="38"/>
      <c r="AT485" s="38"/>
      <c r="AU485" s="38"/>
      <c r="AV485" s="38"/>
      <c r="AW485" s="38"/>
      <c r="AX485" s="38"/>
      <c r="AY485" s="38"/>
      <c r="AZ485" s="38"/>
      <c r="BA485" s="38"/>
      <c r="BB485" s="38"/>
      <c r="BC485" s="38"/>
      <c r="BD485" s="38"/>
      <c r="BE485" s="38"/>
      <c r="BF485" s="38"/>
      <c r="BG485" s="38"/>
      <c r="BH485" s="38"/>
      <c r="BI485" s="38"/>
    </row>
    <row r="486" spans="1:61" ht="15.75" customHeight="1" thickTop="1" thickBot="1">
      <c r="A486" s="39" t="str">
        <f t="shared" si="7"/>
        <v>BAIIA OPÉRATIONNEL</v>
      </c>
      <c r="B486" s="72" t="s">
        <v>214</v>
      </c>
      <c r="C486" s="743"/>
      <c r="D486" s="744"/>
      <c r="E486" s="745"/>
      <c r="F486" s="743"/>
      <c r="G486" s="744"/>
      <c r="H486" s="745"/>
      <c r="I486" s="743"/>
      <c r="J486" s="744"/>
      <c r="K486" s="745"/>
      <c r="L486" s="743"/>
      <c r="M486" s="744"/>
      <c r="N486" s="745"/>
      <c r="O486" s="743"/>
      <c r="P486" s="744"/>
      <c r="Q486" s="745"/>
      <c r="R486" s="743"/>
      <c r="S486" s="744"/>
      <c r="T486" s="745"/>
      <c r="U486" s="743"/>
      <c r="V486" s="744"/>
      <c r="W486" s="1024"/>
      <c r="X486" s="743"/>
      <c r="Y486" s="744"/>
      <c r="Z486" s="1024"/>
      <c r="AA486" s="743"/>
      <c r="AB486" s="744"/>
      <c r="AC486" s="1024"/>
      <c r="AD486" s="743"/>
      <c r="AE486" s="744"/>
      <c r="AF486" s="1024"/>
      <c r="AG486" s="743"/>
      <c r="AH486" s="744"/>
      <c r="AI486" s="745"/>
      <c r="AJ486" s="743"/>
      <c r="AK486" s="744"/>
      <c r="AL486" s="745"/>
      <c r="AM486" s="743"/>
      <c r="AN486" s="744"/>
      <c r="AO486" s="745"/>
      <c r="AP486" s="38"/>
      <c r="AQ486" s="38"/>
      <c r="AR486" s="38"/>
      <c r="AS486" s="38"/>
      <c r="AT486" s="38"/>
      <c r="AU486" s="38"/>
      <c r="AV486" s="38"/>
      <c r="AW486" s="38"/>
      <c r="AX486" s="38"/>
      <c r="AY486" s="38"/>
      <c r="AZ486" s="38"/>
      <c r="BA486" s="38"/>
      <c r="BB486" s="38"/>
      <c r="BC486" s="38"/>
      <c r="BD486" s="38"/>
      <c r="BE486" s="38"/>
      <c r="BF486" s="38"/>
      <c r="BG486" s="38"/>
      <c r="BH486" s="38"/>
      <c r="BI486" s="38"/>
    </row>
    <row r="487" spans="1:61" ht="15.75" customHeight="1" thickTop="1">
      <c r="A487" s="39"/>
      <c r="B487" s="61"/>
      <c r="C487" s="625"/>
      <c r="D487" s="625"/>
      <c r="E487" s="746">
        <v>2211033.1199999936</v>
      </c>
      <c r="F487" s="625"/>
      <c r="G487" s="625"/>
      <c r="H487" s="746"/>
      <c r="I487" s="625"/>
      <c r="J487" s="625"/>
      <c r="K487" s="746"/>
      <c r="L487" s="625"/>
      <c r="M487" s="625"/>
      <c r="N487" s="746"/>
      <c r="O487" s="625"/>
      <c r="P487" s="625"/>
      <c r="Q487" s="746"/>
      <c r="R487" s="625"/>
      <c r="S487" s="625"/>
      <c r="T487" s="746"/>
      <c r="U487" s="625"/>
      <c r="V487" s="625"/>
      <c r="W487" s="746"/>
      <c r="X487" s="625"/>
      <c r="Y487" s="625"/>
      <c r="Z487" s="746"/>
      <c r="AA487" s="625"/>
      <c r="AB487" s="625"/>
      <c r="AC487" s="746"/>
      <c r="AD487" s="625"/>
      <c r="AE487" s="625"/>
      <c r="AF487" s="746"/>
      <c r="AG487" s="625"/>
      <c r="AH487" s="625"/>
      <c r="AI487" s="746"/>
      <c r="AJ487" s="625"/>
      <c r="AK487" s="625"/>
      <c r="AL487" s="746"/>
      <c r="AM487" s="625"/>
      <c r="AN487" s="625"/>
      <c r="AO487" s="746"/>
      <c r="AP487" s="38"/>
      <c r="AQ487" s="38"/>
      <c r="AR487" s="38"/>
      <c r="AS487" s="38"/>
      <c r="AT487" s="38"/>
      <c r="AU487" s="38"/>
      <c r="AV487" s="38"/>
      <c r="AW487" s="38"/>
      <c r="AX487" s="38"/>
      <c r="AY487" s="38"/>
      <c r="AZ487" s="38"/>
      <c r="BA487" s="38"/>
      <c r="BB487" s="38"/>
      <c r="BC487" s="38"/>
      <c r="BD487" s="38"/>
      <c r="BE487" s="38"/>
      <c r="BF487" s="38"/>
      <c r="BG487" s="38"/>
      <c r="BH487" s="38"/>
      <c r="BI487" s="38"/>
    </row>
    <row r="488" spans="1:61" ht="15.75" customHeight="1">
      <c r="A488" s="39"/>
      <c r="B488" s="61" t="s">
        <v>1110</v>
      </c>
      <c r="C488" s="658" t="s">
        <v>216</v>
      </c>
      <c r="D488" s="658"/>
      <c r="E488" s="658"/>
      <c r="F488" s="658"/>
      <c r="G488" s="658"/>
      <c r="H488" s="658"/>
      <c r="I488" s="658"/>
      <c r="J488" s="658"/>
      <c r="K488" s="658"/>
      <c r="L488" s="658"/>
      <c r="M488" s="658"/>
      <c r="N488" s="658"/>
      <c r="O488" s="658"/>
      <c r="P488" s="658"/>
      <c r="Q488" s="658"/>
      <c r="R488" s="658"/>
      <c r="S488" s="658"/>
      <c r="T488" s="658"/>
      <c r="U488" s="658"/>
      <c r="V488" s="658"/>
      <c r="W488" s="658"/>
      <c r="X488" s="658"/>
      <c r="Y488" s="658"/>
      <c r="Z488" s="658"/>
      <c r="AA488" s="658"/>
      <c r="AB488" s="658"/>
      <c r="AC488" s="658"/>
      <c r="AD488" s="658"/>
      <c r="AE488" s="658"/>
      <c r="AF488" s="658"/>
      <c r="AG488" s="658"/>
      <c r="AH488" s="658"/>
      <c r="AI488" s="658"/>
      <c r="AJ488" s="658"/>
      <c r="AK488" s="658"/>
      <c r="AL488" s="658"/>
      <c r="AM488" s="658"/>
      <c r="AN488" s="658"/>
      <c r="AO488" s="658"/>
      <c r="AP488" s="38"/>
      <c r="AQ488" s="38"/>
      <c r="AR488" s="38"/>
      <c r="AS488" s="38"/>
      <c r="AT488" s="38"/>
      <c r="AU488" s="38"/>
      <c r="AV488" s="38"/>
      <c r="AW488" s="38"/>
      <c r="AX488" s="38"/>
      <c r="AY488" s="38"/>
      <c r="AZ488" s="38"/>
      <c r="BA488" s="38"/>
      <c r="BB488" s="38"/>
      <c r="BC488" s="38"/>
      <c r="BD488" s="38"/>
      <c r="BE488" s="38"/>
      <c r="BF488" s="38"/>
      <c r="BG488" s="38"/>
      <c r="BH488" s="38"/>
      <c r="BI488" s="38"/>
    </row>
    <row r="489" spans="1:61" ht="15.75" customHeight="1">
      <c r="A489" s="39"/>
      <c r="B489" s="61"/>
      <c r="C489" s="625"/>
      <c r="D489" s="625"/>
      <c r="E489" s="746"/>
      <c r="F489" s="625"/>
      <c r="G489" s="625"/>
      <c r="H489" s="746"/>
      <c r="I489" s="625"/>
      <c r="J489" s="625"/>
      <c r="K489" s="746"/>
      <c r="L489" s="625"/>
      <c r="M489" s="625"/>
      <c r="N489" s="746"/>
      <c r="O489" s="625"/>
      <c r="P489" s="625"/>
      <c r="Q489" s="746"/>
      <c r="R489" s="625"/>
      <c r="S489" s="625"/>
      <c r="T489" s="746"/>
      <c r="U489" s="625"/>
      <c r="V489" s="625"/>
      <c r="W489" s="746"/>
      <c r="X489" s="625"/>
      <c r="Y489" s="625"/>
      <c r="Z489" s="746"/>
      <c r="AA489" s="625"/>
      <c r="AB489" s="625"/>
      <c r="AC489" s="746"/>
      <c r="AD489" s="625"/>
      <c r="AE489" s="625"/>
      <c r="AF489" s="746"/>
      <c r="AG489" s="625"/>
      <c r="AH489" s="625"/>
      <c r="AI489" s="746"/>
      <c r="AJ489" s="625"/>
      <c r="AK489" s="625"/>
      <c r="AL489" s="746"/>
      <c r="AM489" s="625"/>
      <c r="AN489" s="625"/>
      <c r="AO489" s="746"/>
      <c r="AP489" s="38"/>
      <c r="AQ489" s="38"/>
      <c r="AR489" s="38"/>
      <c r="AS489" s="38"/>
      <c r="AT489" s="38"/>
      <c r="AU489" s="38"/>
      <c r="AV489" s="38"/>
      <c r="AW489" s="38"/>
      <c r="AX489" s="38"/>
      <c r="AY489" s="38"/>
      <c r="AZ489" s="38"/>
      <c r="BA489" s="38"/>
      <c r="BB489" s="38"/>
      <c r="BC489" s="38"/>
      <c r="BD489" s="38"/>
      <c r="BE489" s="38"/>
      <c r="BF489" s="38"/>
      <c r="BG489" s="38"/>
      <c r="BH489" s="38"/>
      <c r="BI489" s="38"/>
    </row>
    <row r="490" spans="1:61" ht="15.75" customHeight="1" thickBot="1">
      <c r="A490" s="39"/>
      <c r="B490" s="61"/>
      <c r="C490" s="625"/>
      <c r="D490" s="625"/>
      <c r="E490" s="746"/>
      <c r="F490" s="625"/>
      <c r="G490" s="625"/>
      <c r="H490" s="746"/>
      <c r="I490" s="625"/>
      <c r="J490" s="625"/>
      <c r="K490" s="746"/>
      <c r="L490" s="625"/>
      <c r="M490" s="625"/>
      <c r="N490" s="746"/>
      <c r="O490" s="625"/>
      <c r="P490" s="625"/>
      <c r="Q490" s="746"/>
      <c r="R490" s="625"/>
      <c r="S490" s="625"/>
      <c r="T490" s="746"/>
      <c r="U490" s="625"/>
      <c r="V490" s="625"/>
      <c r="W490" s="746"/>
      <c r="X490" s="625"/>
      <c r="Y490" s="625"/>
      <c r="Z490" s="746"/>
      <c r="AA490" s="625"/>
      <c r="AB490" s="625"/>
      <c r="AC490" s="746"/>
      <c r="AD490" s="625"/>
      <c r="AE490" s="625"/>
      <c r="AF490" s="746"/>
      <c r="AG490" s="625"/>
      <c r="AH490" s="625"/>
      <c r="AI490" s="746"/>
      <c r="AJ490" s="625"/>
      <c r="AK490" s="625"/>
      <c r="AL490" s="746"/>
      <c r="AM490" s="625"/>
      <c r="AN490" s="625"/>
      <c r="AO490" s="746"/>
      <c r="AP490" s="38"/>
      <c r="AQ490" s="38"/>
      <c r="AR490" s="38"/>
      <c r="AS490" s="38"/>
      <c r="AT490" s="38"/>
      <c r="AU490" s="38"/>
      <c r="AV490" s="38"/>
      <c r="AW490" s="38"/>
      <c r="AX490" s="38"/>
      <c r="AY490" s="38"/>
      <c r="AZ490" s="38"/>
      <c r="BA490" s="38"/>
      <c r="BB490" s="38"/>
      <c r="BC490" s="38"/>
      <c r="BD490" s="38"/>
      <c r="BE490" s="38"/>
      <c r="BF490" s="38"/>
      <c r="BG490" s="38"/>
      <c r="BH490" s="38"/>
      <c r="BI490" s="38"/>
    </row>
    <row r="491" spans="1:61" ht="15.75" customHeight="1" thickTop="1" thickBot="1">
      <c r="A491" s="39"/>
      <c r="B491" s="61" t="s">
        <v>1100</v>
      </c>
      <c r="C491" s="750"/>
      <c r="D491" s="748"/>
      <c r="E491" s="751"/>
      <c r="F491" s="750"/>
      <c r="G491" s="748"/>
      <c r="H491" s="751"/>
      <c r="I491" s="750"/>
      <c r="J491" s="748"/>
      <c r="K491" s="751"/>
      <c r="L491" s="750"/>
      <c r="M491" s="748"/>
      <c r="N491" s="751"/>
      <c r="O491" s="750"/>
      <c r="P491" s="748"/>
      <c r="Q491" s="751"/>
      <c r="R491" s="750"/>
      <c r="S491" s="748"/>
      <c r="T491" s="751"/>
      <c r="U491" s="750"/>
      <c r="V491" s="748"/>
      <c r="W491" s="1025"/>
      <c r="X491" s="750"/>
      <c r="Y491" s="748"/>
      <c r="Z491" s="1025"/>
      <c r="AA491" s="750"/>
      <c r="AB491" s="748"/>
      <c r="AC491" s="1025"/>
      <c r="AD491" s="750"/>
      <c r="AE491" s="748"/>
      <c r="AF491" s="1025"/>
      <c r="AG491" s="750"/>
      <c r="AH491" s="748"/>
      <c r="AI491" s="751"/>
      <c r="AJ491" s="750"/>
      <c r="AK491" s="748"/>
      <c r="AL491" s="751"/>
      <c r="AM491" s="750"/>
      <c r="AN491" s="748"/>
      <c r="AO491" s="751"/>
      <c r="AP491" s="38"/>
      <c r="AQ491" s="38"/>
      <c r="AR491" s="38"/>
      <c r="AS491" s="38"/>
      <c r="AT491" s="38"/>
      <c r="AU491" s="38"/>
      <c r="AV491" s="38"/>
      <c r="AW491" s="38"/>
      <c r="AX491" s="38"/>
      <c r="AY491" s="38"/>
      <c r="AZ491" s="38"/>
      <c r="BA491" s="38"/>
      <c r="BB491" s="38"/>
      <c r="BC491" s="38"/>
      <c r="BD491" s="38"/>
      <c r="BE491" s="38"/>
      <c r="BF491" s="38"/>
      <c r="BG491" s="38"/>
      <c r="BH491" s="38"/>
      <c r="BI491" s="38"/>
    </row>
    <row r="492" spans="1:61" ht="15.75" customHeight="1" thickTop="1">
      <c r="A492" s="39"/>
      <c r="B492" s="73" t="s">
        <v>214</v>
      </c>
      <c r="C492" s="750"/>
      <c r="D492" s="748"/>
      <c r="E492" s="751"/>
      <c r="F492" s="750"/>
      <c r="G492" s="748"/>
      <c r="H492" s="751"/>
      <c r="I492" s="750"/>
      <c r="J492" s="748"/>
      <c r="K492" s="751"/>
      <c r="L492" s="750"/>
      <c r="M492" s="748"/>
      <c r="N492" s="751"/>
      <c r="O492" s="750"/>
      <c r="P492" s="748"/>
      <c r="Q492" s="751"/>
      <c r="R492" s="750"/>
      <c r="S492" s="748"/>
      <c r="T492" s="751"/>
      <c r="U492" s="750"/>
      <c r="V492" s="748"/>
      <c r="W492" s="1025"/>
      <c r="X492" s="750"/>
      <c r="Y492" s="748"/>
      <c r="Z492" s="1025"/>
      <c r="AA492" s="750"/>
      <c r="AB492" s="748"/>
      <c r="AC492" s="1025"/>
      <c r="AD492" s="750"/>
      <c r="AE492" s="748"/>
      <c r="AF492" s="1025"/>
      <c r="AG492" s="750"/>
      <c r="AH492" s="748"/>
      <c r="AI492" s="751"/>
      <c r="AJ492" s="750"/>
      <c r="AK492" s="748"/>
      <c r="AL492" s="751"/>
      <c r="AM492" s="750"/>
      <c r="AN492" s="748"/>
      <c r="AO492" s="751"/>
      <c r="AP492" s="38"/>
      <c r="AQ492" s="38"/>
      <c r="AR492" s="38"/>
      <c r="AS492" s="38"/>
      <c r="AT492" s="38"/>
      <c r="AU492" s="38"/>
      <c r="AV492" s="38"/>
      <c r="AW492" s="38"/>
      <c r="AX492" s="38"/>
      <c r="AY492" s="38"/>
      <c r="AZ492" s="38"/>
      <c r="BA492" s="38"/>
      <c r="BB492" s="38"/>
      <c r="BC492" s="38"/>
      <c r="BD492" s="38"/>
      <c r="BE492" s="38"/>
      <c r="BF492" s="38"/>
      <c r="BG492" s="38"/>
      <c r="BH492" s="38"/>
      <c r="BI492" s="38"/>
    </row>
    <row r="493" spans="1:61" ht="15.75" customHeight="1">
      <c r="A493" s="39"/>
      <c r="B493" s="74"/>
      <c r="C493" s="753"/>
      <c r="D493" s="752"/>
      <c r="E493" s="754"/>
      <c r="F493" s="753"/>
      <c r="G493" s="752"/>
      <c r="H493" s="754"/>
      <c r="I493" s="753"/>
      <c r="J493" s="752"/>
      <c r="K493" s="754"/>
      <c r="L493" s="753"/>
      <c r="M493" s="752"/>
      <c r="N493" s="754"/>
      <c r="O493" s="753"/>
      <c r="P493" s="752"/>
      <c r="Q493" s="754"/>
      <c r="R493" s="753"/>
      <c r="S493" s="752"/>
      <c r="T493" s="754"/>
      <c r="U493" s="753"/>
      <c r="V493" s="752"/>
      <c r="W493" s="754"/>
      <c r="X493" s="753"/>
      <c r="Y493" s="752"/>
      <c r="Z493" s="754"/>
      <c r="AA493" s="753"/>
      <c r="AB493" s="752"/>
      <c r="AC493" s="754"/>
      <c r="AD493" s="753"/>
      <c r="AE493" s="752"/>
      <c r="AF493" s="754"/>
      <c r="AG493" s="753"/>
      <c r="AH493" s="752"/>
      <c r="AI493" s="754"/>
      <c r="AJ493" s="753"/>
      <c r="AK493" s="752"/>
      <c r="AL493" s="754"/>
      <c r="AM493" s="753"/>
      <c r="AN493" s="752"/>
      <c r="AO493" s="754"/>
      <c r="AP493" s="38"/>
      <c r="AQ493" s="38"/>
      <c r="AR493" s="38"/>
      <c r="AS493" s="38"/>
      <c r="AT493" s="38"/>
      <c r="AU493" s="38"/>
      <c r="AV493" s="38"/>
      <c r="AW493" s="38"/>
      <c r="AX493" s="38"/>
      <c r="AY493" s="38"/>
      <c r="AZ493" s="38"/>
      <c r="BA493" s="38"/>
      <c r="BB493" s="38"/>
      <c r="BC493" s="38"/>
      <c r="BD493" s="38"/>
      <c r="BE493" s="38"/>
      <c r="BF493" s="38"/>
      <c r="BG493" s="38"/>
      <c r="BH493" s="38"/>
      <c r="BI493" s="38"/>
    </row>
    <row r="494" spans="1:61" ht="15.75" customHeight="1">
      <c r="A494" s="39" t="str">
        <f t="shared" ref="A494:A500" si="8">B494</f>
        <v>Amortissement</v>
      </c>
      <c r="B494" s="75" t="s">
        <v>217</v>
      </c>
      <c r="C494" s="723"/>
      <c r="D494" s="722"/>
      <c r="E494" s="727"/>
      <c r="F494" s="723"/>
      <c r="G494" s="722"/>
      <c r="H494" s="727"/>
      <c r="I494" s="723"/>
      <c r="J494" s="722"/>
      <c r="K494" s="727"/>
      <c r="L494" s="723"/>
      <c r="M494" s="722"/>
      <c r="N494" s="727"/>
      <c r="O494" s="723"/>
      <c r="P494" s="722"/>
      <c r="Q494" s="727"/>
      <c r="R494" s="723"/>
      <c r="S494" s="722"/>
      <c r="T494" s="727"/>
      <c r="U494" s="723"/>
      <c r="V494" s="722"/>
      <c r="W494" s="727"/>
      <c r="X494" s="723"/>
      <c r="Y494" s="722"/>
      <c r="Z494" s="727"/>
      <c r="AA494" s="723"/>
      <c r="AB494" s="722"/>
      <c r="AC494" s="727"/>
      <c r="AD494" s="723"/>
      <c r="AE494" s="722"/>
      <c r="AF494" s="727"/>
      <c r="AG494" s="723"/>
      <c r="AH494" s="722"/>
      <c r="AI494" s="727"/>
      <c r="AJ494" s="723"/>
      <c r="AK494" s="722"/>
      <c r="AL494" s="727"/>
      <c r="AM494" s="723"/>
      <c r="AN494" s="722"/>
      <c r="AO494" s="1015"/>
      <c r="AP494" s="38"/>
      <c r="AQ494" s="38"/>
      <c r="AR494" s="38"/>
      <c r="AS494" s="38"/>
      <c r="AT494" s="38"/>
      <c r="AU494" s="38"/>
      <c r="AV494" s="38"/>
      <c r="AW494" s="38"/>
      <c r="AX494" s="38"/>
      <c r="AY494" s="38"/>
      <c r="AZ494" s="38"/>
      <c r="BA494" s="38"/>
      <c r="BB494" s="38"/>
      <c r="BC494" s="38"/>
      <c r="BD494" s="38"/>
      <c r="BE494" s="38"/>
      <c r="BF494" s="38"/>
      <c r="BG494" s="38"/>
      <c r="BH494" s="38"/>
      <c r="BI494" s="38"/>
    </row>
    <row r="495" spans="1:61" ht="15.75" customHeight="1">
      <c r="A495" s="39" t="str">
        <f t="shared" si="8"/>
        <v>Intérêts sur marge</v>
      </c>
      <c r="B495" s="75" t="s">
        <v>218</v>
      </c>
      <c r="C495" s="756"/>
      <c r="D495" s="625"/>
      <c r="E495" s="727"/>
      <c r="F495" s="756"/>
      <c r="G495" s="625"/>
      <c r="H495" s="727"/>
      <c r="I495" s="756"/>
      <c r="J495" s="625"/>
      <c r="K495" s="727"/>
      <c r="L495" s="756"/>
      <c r="M495" s="625"/>
      <c r="N495" s="727"/>
      <c r="O495" s="756"/>
      <c r="P495" s="625"/>
      <c r="Q495" s="727"/>
      <c r="R495" s="756"/>
      <c r="S495" s="625"/>
      <c r="T495" s="727"/>
      <c r="U495" s="756"/>
      <c r="V495" s="625"/>
      <c r="W495" s="727"/>
      <c r="X495" s="756"/>
      <c r="Y495" s="625"/>
      <c r="Z495" s="727"/>
      <c r="AA495" s="756"/>
      <c r="AB495" s="625"/>
      <c r="AC495" s="727"/>
      <c r="AD495" s="756"/>
      <c r="AE495" s="625"/>
      <c r="AF495" s="727"/>
      <c r="AG495" s="756"/>
      <c r="AH495" s="625"/>
      <c r="AI495" s="727"/>
      <c r="AJ495" s="756"/>
      <c r="AK495" s="625"/>
      <c r="AL495" s="727"/>
      <c r="AM495" s="756"/>
      <c r="AN495" s="625"/>
      <c r="AO495" s="1015"/>
      <c r="AP495" s="38"/>
      <c r="AQ495" s="38"/>
      <c r="AR495" s="38"/>
      <c r="AS495" s="38"/>
      <c r="AT495" s="38"/>
      <c r="AU495" s="38"/>
      <c r="AV495" s="38"/>
      <c r="AW495" s="38"/>
      <c r="AX495" s="38"/>
      <c r="AY495" s="38"/>
      <c r="AZ495" s="38"/>
      <c r="BA495" s="38"/>
      <c r="BB495" s="38"/>
      <c r="BC495" s="38"/>
      <c r="BD495" s="38"/>
      <c r="BE495" s="38"/>
      <c r="BF495" s="38"/>
      <c r="BG495" s="38"/>
      <c r="BH495" s="38"/>
      <c r="BI495" s="38"/>
    </row>
    <row r="496" spans="1:61" ht="15.75" customHeight="1">
      <c r="A496" s="39" t="str">
        <f t="shared" si="8"/>
        <v>Intérêts sur prêt</v>
      </c>
      <c r="B496" s="75" t="s">
        <v>219</v>
      </c>
      <c r="C496" s="757"/>
      <c r="D496" s="625"/>
      <c r="E496" s="727"/>
      <c r="F496" s="757"/>
      <c r="G496" s="625"/>
      <c r="H496" s="727"/>
      <c r="I496" s="757"/>
      <c r="J496" s="625"/>
      <c r="K496" s="727"/>
      <c r="L496" s="757"/>
      <c r="M496" s="625"/>
      <c r="N496" s="727"/>
      <c r="O496" s="757"/>
      <c r="P496" s="625"/>
      <c r="Q496" s="727"/>
      <c r="R496" s="757"/>
      <c r="S496" s="625"/>
      <c r="T496" s="727"/>
      <c r="U496" s="757"/>
      <c r="V496" s="625"/>
      <c r="W496" s="727"/>
      <c r="X496" s="757"/>
      <c r="Y496" s="625"/>
      <c r="Z496" s="727"/>
      <c r="AA496" s="757"/>
      <c r="AB496" s="625"/>
      <c r="AC496" s="727"/>
      <c r="AD496" s="757"/>
      <c r="AE496" s="625"/>
      <c r="AF496" s="727"/>
      <c r="AG496" s="757"/>
      <c r="AH496" s="625"/>
      <c r="AI496" s="727"/>
      <c r="AJ496" s="757"/>
      <c r="AK496" s="625"/>
      <c r="AL496" s="727"/>
      <c r="AM496" s="757"/>
      <c r="AN496" s="625"/>
      <c r="AO496" s="1015"/>
      <c r="AP496" s="38"/>
      <c r="AQ496" s="38"/>
      <c r="AR496" s="38"/>
      <c r="AS496" s="38"/>
      <c r="AT496" s="38"/>
      <c r="AU496" s="38"/>
      <c r="AV496" s="38"/>
      <c r="AW496" s="38"/>
      <c r="AX496" s="38"/>
      <c r="AY496" s="38"/>
      <c r="AZ496" s="38"/>
      <c r="BA496" s="38"/>
      <c r="BB496" s="38"/>
      <c r="BC496" s="38"/>
      <c r="BD496" s="38"/>
      <c r="BE496" s="38"/>
      <c r="BF496" s="38"/>
      <c r="BG496" s="38"/>
      <c r="BH496" s="38"/>
      <c r="BI496" s="38"/>
    </row>
    <row r="497" spans="1:61" ht="15.75" customHeight="1">
      <c r="A497" s="39" t="str">
        <f t="shared" si="8"/>
        <v>Intérêts sur avance</v>
      </c>
      <c r="B497" s="75" t="s">
        <v>220</v>
      </c>
      <c r="C497" s="758"/>
      <c r="D497" s="666"/>
      <c r="E497" s="727"/>
      <c r="F497" s="758"/>
      <c r="G497" s="666"/>
      <c r="H497" s="727"/>
      <c r="I497" s="758"/>
      <c r="J497" s="666"/>
      <c r="K497" s="727"/>
      <c r="L497" s="758"/>
      <c r="M497" s="666"/>
      <c r="N497" s="727"/>
      <c r="O497" s="758"/>
      <c r="P497" s="666"/>
      <c r="Q497" s="727"/>
      <c r="R497" s="758"/>
      <c r="S497" s="666"/>
      <c r="T497" s="727"/>
      <c r="U497" s="758"/>
      <c r="V497" s="666"/>
      <c r="W497" s="727"/>
      <c r="X497" s="758"/>
      <c r="Y497" s="666"/>
      <c r="Z497" s="727"/>
      <c r="AA497" s="758"/>
      <c r="AB497" s="666"/>
      <c r="AC497" s="727"/>
      <c r="AD497" s="758"/>
      <c r="AE497" s="666"/>
      <c r="AF497" s="727"/>
      <c r="AG497" s="758"/>
      <c r="AH497" s="666"/>
      <c r="AI497" s="727"/>
      <c r="AJ497" s="758"/>
      <c r="AK497" s="666"/>
      <c r="AL497" s="727"/>
      <c r="AM497" s="758"/>
      <c r="AN497" s="666"/>
      <c r="AO497" s="1015"/>
      <c r="AP497" s="38"/>
      <c r="AQ497" s="38"/>
      <c r="AR497" s="38"/>
      <c r="AS497" s="38"/>
      <c r="AT497" s="38"/>
      <c r="AU497" s="38"/>
      <c r="AV497" s="38"/>
      <c r="AW497" s="38"/>
      <c r="AX497" s="38"/>
      <c r="AY497" s="38"/>
      <c r="AZ497" s="38"/>
      <c r="BA497" s="38"/>
      <c r="BB497" s="38"/>
      <c r="BC497" s="38"/>
      <c r="BD497" s="38"/>
      <c r="BE497" s="38"/>
      <c r="BF497" s="38"/>
      <c r="BG497" s="38"/>
      <c r="BH497" s="38"/>
      <c r="BI497" s="38"/>
    </row>
    <row r="498" spans="1:61" ht="15.75" customHeight="1">
      <c r="A498" s="39" t="str">
        <f t="shared" si="8"/>
        <v>Intérêts sur hypothèque</v>
      </c>
      <c r="B498" s="76" t="s">
        <v>1109</v>
      </c>
      <c r="C498" s="758"/>
      <c r="D498" s="666"/>
      <c r="E498" s="727"/>
      <c r="F498" s="758"/>
      <c r="G498" s="666"/>
      <c r="H498" s="727"/>
      <c r="I498" s="758"/>
      <c r="J498" s="666"/>
      <c r="K498" s="727"/>
      <c r="L498" s="758"/>
      <c r="M498" s="666"/>
      <c r="N498" s="727"/>
      <c r="O498" s="758"/>
      <c r="P498" s="666"/>
      <c r="Q498" s="727"/>
      <c r="R498" s="758"/>
      <c r="S498" s="666"/>
      <c r="T498" s="727"/>
      <c r="U498" s="758"/>
      <c r="V498" s="666"/>
      <c r="W498" s="727"/>
      <c r="X498" s="758"/>
      <c r="Y498" s="666"/>
      <c r="Z498" s="727"/>
      <c r="AA498" s="758"/>
      <c r="AB498" s="666"/>
      <c r="AC498" s="727"/>
      <c r="AD498" s="758"/>
      <c r="AE498" s="666"/>
      <c r="AF498" s="727"/>
      <c r="AG498" s="758"/>
      <c r="AH498" s="666"/>
      <c r="AI498" s="727"/>
      <c r="AJ498" s="758"/>
      <c r="AK498" s="666"/>
      <c r="AL498" s="727"/>
      <c r="AM498" s="758"/>
      <c r="AN498" s="666"/>
      <c r="AO498" s="727"/>
      <c r="AP498" s="38"/>
      <c r="AQ498" s="38"/>
      <c r="AR498" s="38"/>
      <c r="AS498" s="38"/>
      <c r="AT498" s="38"/>
      <c r="AU498" s="38"/>
      <c r="AV498" s="38"/>
      <c r="AW498" s="38"/>
      <c r="AX498" s="38"/>
      <c r="AY498" s="38"/>
      <c r="AZ498" s="38"/>
      <c r="BA498" s="38"/>
      <c r="BB498" s="38"/>
      <c r="BC498" s="38"/>
      <c r="BD498" s="38"/>
      <c r="BE498" s="38"/>
      <c r="BF498" s="38"/>
      <c r="BG498" s="38"/>
      <c r="BH498" s="38"/>
      <c r="BI498" s="38"/>
    </row>
    <row r="499" spans="1:61" ht="15.75" customHeight="1">
      <c r="A499" s="39" t="str">
        <f t="shared" si="8"/>
        <v>Revenus d'intérêts Floor plan</v>
      </c>
      <c r="B499" s="76" t="s">
        <v>1111</v>
      </c>
      <c r="C499" s="758"/>
      <c r="D499" s="666"/>
      <c r="E499" s="727"/>
      <c r="F499" s="758"/>
      <c r="G499" s="666"/>
      <c r="H499" s="720"/>
      <c r="I499" s="758"/>
      <c r="J499" s="666"/>
      <c r="K499" s="720"/>
      <c r="L499" s="758"/>
      <c r="M499" s="666"/>
      <c r="N499" s="720"/>
      <c r="O499" s="758"/>
      <c r="P499" s="666"/>
      <c r="Q499" s="720"/>
      <c r="R499" s="758"/>
      <c r="S499" s="666"/>
      <c r="T499" s="720"/>
      <c r="U499" s="758"/>
      <c r="V499" s="666"/>
      <c r="W499" s="720"/>
      <c r="X499" s="758"/>
      <c r="Y499" s="666"/>
      <c r="Z499" s="720"/>
      <c r="AA499" s="758"/>
      <c r="AB499" s="666"/>
      <c r="AC499" s="720"/>
      <c r="AD499" s="758"/>
      <c r="AE499" s="666"/>
      <c r="AF499" s="720"/>
      <c r="AG499" s="758"/>
      <c r="AH499" s="666"/>
      <c r="AI499" s="720"/>
      <c r="AJ499" s="758"/>
      <c r="AK499" s="666"/>
      <c r="AL499" s="720"/>
      <c r="AM499" s="758"/>
      <c r="AN499" s="666"/>
      <c r="AO499" s="720"/>
      <c r="AP499" s="38"/>
      <c r="AQ499" s="38"/>
      <c r="AR499" s="38"/>
      <c r="AS499" s="38"/>
      <c r="AT499" s="38"/>
      <c r="AU499" s="38"/>
      <c r="AV499" s="38"/>
      <c r="AW499" s="38"/>
      <c r="AX499" s="38"/>
      <c r="AY499" s="38"/>
      <c r="AZ499" s="38"/>
      <c r="BA499" s="38"/>
      <c r="BB499" s="38"/>
      <c r="BC499" s="38"/>
      <c r="BD499" s="38"/>
      <c r="BE499" s="38"/>
      <c r="BF499" s="38"/>
      <c r="BG499" s="38"/>
      <c r="BH499" s="38"/>
      <c r="BI499" s="38"/>
    </row>
    <row r="500" spans="1:61" ht="15.75" customHeight="1" thickBot="1">
      <c r="A500" s="39" t="str">
        <f t="shared" si="8"/>
        <v>[...]</v>
      </c>
      <c r="B500" s="77" t="s">
        <v>55</v>
      </c>
      <c r="C500" s="758"/>
      <c r="D500" s="666"/>
      <c r="E500" s="720"/>
      <c r="F500" s="758"/>
      <c r="G500" s="666"/>
      <c r="H500" s="720"/>
      <c r="I500" s="758"/>
      <c r="J500" s="666"/>
      <c r="K500" s="720"/>
      <c r="L500" s="758"/>
      <c r="M500" s="666"/>
      <c r="N500" s="720"/>
      <c r="O500" s="758"/>
      <c r="P500" s="666"/>
      <c r="Q500" s="720"/>
      <c r="R500" s="758"/>
      <c r="S500" s="666"/>
      <c r="T500" s="720"/>
      <c r="U500" s="758"/>
      <c r="V500" s="666"/>
      <c r="W500" s="720"/>
      <c r="X500" s="758"/>
      <c r="Y500" s="666"/>
      <c r="Z500" s="720"/>
      <c r="AA500" s="758"/>
      <c r="AB500" s="666"/>
      <c r="AC500" s="720"/>
      <c r="AD500" s="758"/>
      <c r="AE500" s="666"/>
      <c r="AF500" s="720"/>
      <c r="AG500" s="758"/>
      <c r="AH500" s="666"/>
      <c r="AI500" s="720"/>
      <c r="AJ500" s="758"/>
      <c r="AK500" s="666"/>
      <c r="AL500" s="720"/>
      <c r="AM500" s="758"/>
      <c r="AN500" s="666"/>
      <c r="AO500" s="720"/>
      <c r="AP500" s="38"/>
      <c r="AQ500" s="38"/>
      <c r="AR500" s="38"/>
      <c r="AS500" s="38"/>
      <c r="AT500" s="38"/>
      <c r="AU500" s="38"/>
      <c r="AV500" s="38"/>
      <c r="AW500" s="38"/>
      <c r="AX500" s="38"/>
      <c r="AY500" s="38"/>
      <c r="AZ500" s="38"/>
      <c r="BA500" s="38"/>
      <c r="BB500" s="38"/>
      <c r="BC500" s="38"/>
      <c r="BD500" s="38"/>
      <c r="BE500" s="38"/>
      <c r="BF500" s="38"/>
      <c r="BG500" s="38"/>
      <c r="BH500" s="38"/>
      <c r="BI500" s="38"/>
    </row>
    <row r="501" spans="1:61" ht="15.75" customHeight="1" thickTop="1" thickBot="1">
      <c r="A501" s="33"/>
      <c r="B501" s="78" t="s">
        <v>221</v>
      </c>
      <c r="C501" s="762"/>
      <c r="D501" s="760"/>
      <c r="E501" s="763"/>
      <c r="F501" s="762"/>
      <c r="G501" s="760"/>
      <c r="H501" s="763"/>
      <c r="I501" s="762"/>
      <c r="J501" s="760"/>
      <c r="K501" s="763"/>
      <c r="L501" s="762"/>
      <c r="M501" s="760"/>
      <c r="N501" s="763"/>
      <c r="O501" s="762"/>
      <c r="P501" s="760"/>
      <c r="Q501" s="763"/>
      <c r="R501" s="762"/>
      <c r="S501" s="760"/>
      <c r="T501" s="763"/>
      <c r="U501" s="762"/>
      <c r="V501" s="760"/>
      <c r="W501" s="1026"/>
      <c r="X501" s="762"/>
      <c r="Y501" s="760"/>
      <c r="Z501" s="1026"/>
      <c r="AA501" s="762"/>
      <c r="AB501" s="760"/>
      <c r="AC501" s="1026"/>
      <c r="AD501" s="762"/>
      <c r="AE501" s="760"/>
      <c r="AF501" s="1026"/>
      <c r="AG501" s="762"/>
      <c r="AH501" s="760"/>
      <c r="AI501" s="763"/>
      <c r="AJ501" s="762"/>
      <c r="AK501" s="760"/>
      <c r="AL501" s="763"/>
      <c r="AM501" s="762"/>
      <c r="AN501" s="760"/>
      <c r="AO501" s="763"/>
      <c r="AP501" s="38"/>
      <c r="AQ501" s="38"/>
      <c r="AR501" s="38"/>
      <c r="AS501" s="38"/>
      <c r="AT501" s="38"/>
      <c r="AU501" s="38"/>
      <c r="AV501" s="38"/>
      <c r="AW501" s="38"/>
      <c r="AX501" s="38"/>
      <c r="AY501" s="38"/>
      <c r="AZ501" s="38"/>
      <c r="BA501" s="38"/>
      <c r="BB501" s="38"/>
      <c r="BC501" s="38"/>
      <c r="BD501" s="38"/>
      <c r="BE501" s="38"/>
      <c r="BF501" s="38"/>
      <c r="BG501" s="38"/>
      <c r="BH501" s="38"/>
      <c r="BI501" s="38"/>
    </row>
    <row r="502" spans="1:61" ht="15.75" customHeight="1" thickTop="1">
      <c r="A502" s="33"/>
      <c r="B502" s="38"/>
      <c r="C502" s="38"/>
      <c r="D502" s="38"/>
      <c r="E502" s="38"/>
      <c r="F502" s="38"/>
      <c r="G502" s="38"/>
      <c r="H502" s="38"/>
      <c r="I502" s="38"/>
      <c r="J502" s="38"/>
      <c r="K502" s="38"/>
      <c r="L502" s="38"/>
      <c r="M502" s="38"/>
      <c r="N502" s="38"/>
      <c r="O502" s="38"/>
      <c r="P502" s="38"/>
      <c r="Q502" s="38"/>
      <c r="R502" s="38"/>
      <c r="S502" s="38"/>
      <c r="T502" s="38"/>
      <c r="U502" s="38"/>
      <c r="V502" s="38"/>
      <c r="W502" s="38"/>
      <c r="X502" s="38"/>
      <c r="Y502" s="38"/>
      <c r="Z502" s="38"/>
      <c r="AA502" s="38"/>
      <c r="AB502" s="38"/>
      <c r="AC502" s="38"/>
      <c r="AD502" s="38"/>
      <c r="AE502" s="38"/>
      <c r="AF502" s="38"/>
      <c r="AG502" s="38"/>
      <c r="AH502" s="38"/>
      <c r="AI502" s="38"/>
      <c r="AJ502" s="38"/>
      <c r="AK502" s="38"/>
      <c r="AL502" s="38"/>
      <c r="AM502" s="38"/>
      <c r="AN502" s="38"/>
      <c r="AO502" s="38"/>
      <c r="AP502" s="38"/>
      <c r="AQ502" s="38"/>
      <c r="AR502" s="38"/>
      <c r="AS502" s="38"/>
      <c r="AT502" s="38"/>
      <c r="AU502" s="38"/>
      <c r="AV502" s="38"/>
      <c r="AW502" s="38"/>
      <c r="AX502" s="38"/>
      <c r="AY502" s="38"/>
      <c r="AZ502" s="38"/>
      <c r="BA502" s="38"/>
      <c r="BB502" s="38"/>
      <c r="BC502" s="38"/>
      <c r="BD502" s="38"/>
      <c r="BE502" s="38"/>
      <c r="BF502" s="38"/>
      <c r="BG502" s="38"/>
      <c r="BH502" s="38"/>
      <c r="BI502" s="38"/>
    </row>
    <row r="503" spans="1:61" ht="15.75" customHeight="1">
      <c r="A503" s="33"/>
      <c r="B503" s="38"/>
      <c r="C503" s="38"/>
      <c r="D503" s="38"/>
      <c r="E503" s="38"/>
      <c r="F503" s="38"/>
      <c r="G503" s="38"/>
      <c r="H503" s="38"/>
      <c r="I503" s="38"/>
      <c r="J503" s="38"/>
      <c r="K503" s="38"/>
      <c r="L503" s="38"/>
      <c r="M503" s="38"/>
      <c r="N503" s="38"/>
      <c r="O503" s="38"/>
      <c r="P503" s="38"/>
      <c r="Q503" s="38"/>
      <c r="R503" s="38"/>
      <c r="S503" s="38"/>
      <c r="T503" s="38"/>
      <c r="U503" s="38"/>
      <c r="V503" s="38"/>
      <c r="W503" s="38"/>
      <c r="X503" s="38"/>
      <c r="Y503" s="38"/>
      <c r="Z503" s="38"/>
      <c r="AA503" s="38"/>
      <c r="AB503" s="38"/>
      <c r="AC503" s="38"/>
      <c r="AD503" s="38"/>
      <c r="AE503" s="38"/>
      <c r="AF503" s="38"/>
      <c r="AG503" s="38"/>
      <c r="AH503" s="38"/>
      <c r="AI503" s="38"/>
      <c r="AJ503" s="38"/>
      <c r="AK503" s="38"/>
      <c r="AL503" s="38"/>
      <c r="AM503" s="38"/>
      <c r="AN503" s="38"/>
      <c r="AO503" s="38"/>
      <c r="AP503" s="38"/>
      <c r="AQ503" s="38"/>
      <c r="AR503" s="38"/>
      <c r="AS503" s="38"/>
      <c r="AT503" s="38"/>
      <c r="AU503" s="38"/>
      <c r="AV503" s="38"/>
      <c r="AW503" s="38"/>
      <c r="AX503" s="38"/>
      <c r="AY503" s="38"/>
      <c r="AZ503" s="38"/>
      <c r="BA503" s="38"/>
      <c r="BB503" s="38"/>
      <c r="BC503" s="38"/>
      <c r="BD503" s="38"/>
      <c r="BE503" s="38"/>
      <c r="BF503" s="38"/>
      <c r="BG503" s="38"/>
      <c r="BH503" s="38"/>
      <c r="BI503" s="38"/>
    </row>
    <row r="504" spans="1:61" ht="15.75" customHeight="1">
      <c r="A504" s="33"/>
      <c r="B504" s="38"/>
      <c r="C504" s="38"/>
      <c r="D504" s="38"/>
      <c r="E504" s="38"/>
      <c r="F504" s="38"/>
      <c r="G504" s="38"/>
      <c r="H504" s="38"/>
      <c r="I504" s="38"/>
      <c r="J504" s="38"/>
      <c r="K504" s="38"/>
      <c r="L504" s="38"/>
      <c r="M504" s="38"/>
      <c r="N504" s="38"/>
      <c r="O504" s="38"/>
      <c r="P504" s="38"/>
      <c r="Q504" s="38"/>
      <c r="R504" s="38"/>
      <c r="S504" s="38"/>
      <c r="T504" s="38"/>
      <c r="U504" s="38"/>
      <c r="V504" s="38"/>
      <c r="W504" s="38"/>
      <c r="X504" s="38"/>
      <c r="Y504" s="38"/>
      <c r="Z504" s="38"/>
      <c r="AA504" s="38"/>
      <c r="AB504" s="38"/>
      <c r="AC504" s="38"/>
      <c r="AD504" s="38"/>
      <c r="AE504" s="38"/>
      <c r="AF504" s="38"/>
      <c r="AG504" s="38"/>
      <c r="AH504" s="38"/>
      <c r="AI504" s="38"/>
      <c r="AJ504" s="38"/>
      <c r="AK504" s="38"/>
      <c r="AL504" s="38"/>
      <c r="AM504" s="38"/>
      <c r="AN504" s="38"/>
      <c r="AO504" s="38"/>
      <c r="AP504" s="38"/>
      <c r="AQ504" s="38"/>
      <c r="AR504" s="38"/>
      <c r="AS504" s="38"/>
      <c r="AT504" s="38"/>
      <c r="AU504" s="38"/>
      <c r="AV504" s="38"/>
      <c r="AW504" s="38"/>
      <c r="AX504" s="38"/>
      <c r="AY504" s="38"/>
      <c r="AZ504" s="38"/>
      <c r="BA504" s="38"/>
      <c r="BB504" s="38"/>
      <c r="BC504" s="38"/>
      <c r="BD504" s="38"/>
      <c r="BE504" s="38"/>
      <c r="BF504" s="38"/>
      <c r="BG504" s="38"/>
      <c r="BH504" s="38"/>
      <c r="BI504" s="38"/>
    </row>
    <row r="505" spans="1:61" ht="15.75" customHeight="1">
      <c r="A505" s="33"/>
      <c r="B505" s="38"/>
      <c r="C505" s="38"/>
      <c r="D505" s="38"/>
      <c r="E505" s="38"/>
      <c r="F505" s="38"/>
      <c r="G505" s="38"/>
      <c r="H505" s="38"/>
      <c r="I505" s="38"/>
      <c r="J505" s="38"/>
      <c r="K505" s="38"/>
      <c r="L505" s="38"/>
      <c r="M505" s="38"/>
      <c r="N505" s="38"/>
      <c r="O505" s="38"/>
      <c r="P505" s="38"/>
      <c r="Q505" s="38"/>
      <c r="R505" s="38"/>
      <c r="S505" s="38"/>
      <c r="T505" s="38"/>
      <c r="U505" s="38"/>
      <c r="V505" s="38"/>
      <c r="W505" s="38"/>
      <c r="X505" s="38"/>
      <c r="Y505" s="38"/>
      <c r="Z505" s="38"/>
      <c r="AA505" s="38"/>
      <c r="AB505" s="38"/>
      <c r="AC505" s="38"/>
      <c r="AD505" s="38"/>
      <c r="AE505" s="38"/>
      <c r="AF505" s="38"/>
      <c r="AG505" s="38"/>
      <c r="AH505" s="38"/>
      <c r="AI505" s="38"/>
      <c r="AJ505" s="38"/>
      <c r="AK505" s="38"/>
      <c r="AL505" s="38"/>
      <c r="AM505" s="38"/>
      <c r="AN505" s="38"/>
      <c r="AO505" s="38"/>
      <c r="AP505" s="38"/>
      <c r="AQ505" s="38"/>
      <c r="AR505" s="38"/>
      <c r="AS505" s="38"/>
      <c r="AT505" s="38"/>
      <c r="AU505" s="38"/>
      <c r="AV505" s="38"/>
      <c r="AW505" s="38"/>
      <c r="AX505" s="38"/>
      <c r="AY505" s="38"/>
      <c r="AZ505" s="38"/>
      <c r="BA505" s="38"/>
      <c r="BB505" s="38"/>
      <c r="BC505" s="38"/>
      <c r="BD505" s="38"/>
      <c r="BE505" s="38"/>
      <c r="BF505" s="38"/>
      <c r="BG505" s="38"/>
      <c r="BH505" s="38"/>
      <c r="BI505" s="38"/>
    </row>
    <row r="506" spans="1:61" ht="15.75" customHeight="1">
      <c r="A506" s="33"/>
      <c r="B506" s="38"/>
      <c r="C506" s="38"/>
      <c r="D506" s="38"/>
      <c r="E506" s="38"/>
      <c r="F506" s="38"/>
      <c r="G506" s="38"/>
      <c r="H506" s="38"/>
      <c r="I506" s="38"/>
      <c r="J506" s="38"/>
      <c r="K506" s="38"/>
      <c r="L506" s="38"/>
      <c r="M506" s="38"/>
      <c r="N506" s="38"/>
      <c r="O506" s="38"/>
      <c r="P506" s="38"/>
      <c r="Q506" s="38"/>
      <c r="R506" s="38"/>
      <c r="S506" s="38"/>
      <c r="T506" s="38"/>
      <c r="U506" s="38"/>
      <c r="V506" s="38"/>
      <c r="W506" s="38"/>
      <c r="X506" s="38"/>
      <c r="Y506" s="38"/>
      <c r="Z506" s="38"/>
      <c r="AA506" s="38"/>
      <c r="AB506" s="38"/>
      <c r="AC506" s="38"/>
      <c r="AD506" s="38"/>
      <c r="AE506" s="38"/>
      <c r="AF506" s="38"/>
      <c r="AG506" s="38"/>
      <c r="AH506" s="38"/>
      <c r="AI506" s="38"/>
      <c r="AJ506" s="38"/>
      <c r="AK506" s="38"/>
      <c r="AL506" s="38"/>
      <c r="AM506" s="38"/>
      <c r="AN506" s="38"/>
      <c r="AO506" s="38"/>
      <c r="AP506" s="38"/>
      <c r="AQ506" s="38"/>
      <c r="AR506" s="38"/>
      <c r="AS506" s="38"/>
      <c r="AT506" s="38"/>
      <c r="AU506" s="38"/>
      <c r="AV506" s="38"/>
      <c r="AW506" s="38"/>
      <c r="AX506" s="38"/>
      <c r="AY506" s="38"/>
      <c r="AZ506" s="38"/>
      <c r="BA506" s="38"/>
      <c r="BB506" s="38"/>
      <c r="BC506" s="38"/>
      <c r="BD506" s="38"/>
      <c r="BE506" s="38"/>
      <c r="BF506" s="38"/>
      <c r="BG506" s="38"/>
      <c r="BH506" s="38"/>
      <c r="BI506" s="38"/>
    </row>
    <row r="507" spans="1:61" ht="15.75" customHeight="1">
      <c r="A507" s="33"/>
      <c r="B507" s="38"/>
      <c r="C507" s="38"/>
      <c r="D507" s="38"/>
      <c r="E507" s="38"/>
      <c r="F507" s="38"/>
      <c r="G507" s="38"/>
      <c r="H507" s="38"/>
      <c r="I507" s="38"/>
      <c r="J507" s="38"/>
      <c r="K507" s="38"/>
      <c r="L507" s="38"/>
      <c r="M507" s="38"/>
      <c r="N507" s="38"/>
      <c r="O507" s="38"/>
      <c r="P507" s="38"/>
      <c r="Q507" s="38"/>
      <c r="R507" s="38"/>
      <c r="S507" s="38"/>
      <c r="T507" s="38"/>
      <c r="U507" s="38"/>
      <c r="V507" s="38"/>
      <c r="W507" s="38"/>
      <c r="X507" s="38"/>
      <c r="Y507" s="38"/>
      <c r="Z507" s="38"/>
      <c r="AA507" s="38"/>
      <c r="AB507" s="38"/>
      <c r="AC507" s="38"/>
      <c r="AD507" s="38"/>
      <c r="AE507" s="38"/>
      <c r="AF507" s="38"/>
      <c r="AG507" s="38"/>
      <c r="AH507" s="38"/>
      <c r="AI507" s="38"/>
      <c r="AJ507" s="38"/>
      <c r="AK507" s="38"/>
      <c r="AL507" s="38"/>
      <c r="AM507" s="38"/>
      <c r="AN507" s="38"/>
      <c r="AO507" s="38"/>
      <c r="AP507" s="38"/>
      <c r="AQ507" s="38"/>
      <c r="AR507" s="38"/>
      <c r="AS507" s="38"/>
      <c r="AT507" s="38"/>
      <c r="AU507" s="38"/>
      <c r="AV507" s="38"/>
      <c r="AW507" s="38"/>
      <c r="AX507" s="38"/>
      <c r="AY507" s="38"/>
      <c r="AZ507" s="38"/>
      <c r="BA507" s="38"/>
      <c r="BB507" s="38"/>
      <c r="BC507" s="38"/>
      <c r="BD507" s="38"/>
      <c r="BE507" s="38"/>
      <c r="BF507" s="38"/>
      <c r="BG507" s="38"/>
      <c r="BH507" s="38"/>
      <c r="BI507" s="38"/>
    </row>
    <row r="508" spans="1:61" ht="15.75" customHeight="1">
      <c r="A508" s="33"/>
      <c r="B508" s="38"/>
      <c r="C508" s="38"/>
      <c r="D508" s="38"/>
      <c r="E508" s="38"/>
      <c r="F508" s="38"/>
      <c r="G508" s="38"/>
      <c r="H508" s="38"/>
      <c r="I508" s="38"/>
      <c r="J508" s="38"/>
      <c r="K508" s="38"/>
      <c r="L508" s="38"/>
      <c r="M508" s="38"/>
      <c r="N508" s="38"/>
      <c r="O508" s="38"/>
      <c r="P508" s="38"/>
      <c r="Q508" s="38"/>
      <c r="R508" s="38"/>
      <c r="S508" s="38"/>
      <c r="T508" s="38"/>
      <c r="U508" s="38"/>
      <c r="V508" s="38"/>
      <c r="W508" s="38"/>
      <c r="X508" s="38"/>
      <c r="Y508" s="38"/>
      <c r="Z508" s="38"/>
      <c r="AA508" s="38"/>
      <c r="AB508" s="38"/>
      <c r="AC508" s="38"/>
      <c r="AD508" s="38"/>
      <c r="AE508" s="38"/>
      <c r="AF508" s="38"/>
      <c r="AG508" s="38"/>
      <c r="AH508" s="38"/>
      <c r="AI508" s="38"/>
      <c r="AJ508" s="38"/>
      <c r="AK508" s="38"/>
      <c r="AL508" s="38"/>
      <c r="AM508" s="38"/>
      <c r="AN508" s="38"/>
      <c r="AO508" s="38"/>
      <c r="AP508" s="38"/>
      <c r="AQ508" s="38"/>
      <c r="AR508" s="38"/>
      <c r="AS508" s="38"/>
      <c r="AT508" s="38"/>
      <c r="AU508" s="38"/>
      <c r="AV508" s="38"/>
      <c r="AW508" s="38"/>
      <c r="AX508" s="38"/>
      <c r="AY508" s="38"/>
      <c r="AZ508" s="38"/>
      <c r="BA508" s="38"/>
      <c r="BB508" s="38"/>
      <c r="BC508" s="38"/>
      <c r="BD508" s="38"/>
      <c r="BE508" s="38"/>
      <c r="BF508" s="38"/>
      <c r="BG508" s="38"/>
      <c r="BH508" s="38"/>
      <c r="BI508" s="38"/>
    </row>
    <row r="509" spans="1:61" ht="15.75" customHeight="1">
      <c r="A509" s="33"/>
      <c r="B509" s="38"/>
      <c r="C509" s="38"/>
      <c r="D509" s="38"/>
      <c r="E509" s="38"/>
      <c r="F509" s="38"/>
      <c r="G509" s="38"/>
      <c r="H509" s="38"/>
      <c r="I509" s="38"/>
      <c r="J509" s="38"/>
      <c r="K509" s="38"/>
      <c r="L509" s="38"/>
      <c r="M509" s="38"/>
      <c r="N509" s="38"/>
      <c r="O509" s="38"/>
      <c r="P509" s="38"/>
      <c r="Q509" s="38"/>
      <c r="R509" s="38"/>
      <c r="S509" s="38"/>
      <c r="T509" s="38"/>
      <c r="U509" s="38"/>
      <c r="V509" s="38"/>
      <c r="W509" s="38"/>
      <c r="X509" s="38"/>
      <c r="Y509" s="38"/>
      <c r="Z509" s="38"/>
      <c r="AA509" s="38"/>
      <c r="AB509" s="38"/>
      <c r="AC509" s="38"/>
      <c r="AD509" s="38"/>
      <c r="AE509" s="38"/>
      <c r="AF509" s="38"/>
      <c r="AG509" s="38"/>
      <c r="AH509" s="38"/>
      <c r="AI509" s="38"/>
      <c r="AJ509" s="38"/>
      <c r="AK509" s="38"/>
      <c r="AL509" s="38"/>
      <c r="AM509" s="38"/>
      <c r="AN509" s="38"/>
      <c r="AO509" s="38"/>
      <c r="AP509" s="38"/>
      <c r="AQ509" s="38"/>
      <c r="AR509" s="38"/>
      <c r="AS509" s="38"/>
      <c r="AT509" s="38"/>
      <c r="AU509" s="38"/>
      <c r="AV509" s="38"/>
      <c r="AW509" s="38"/>
      <c r="AX509" s="38"/>
      <c r="AY509" s="38"/>
      <c r="AZ509" s="38"/>
      <c r="BA509" s="38"/>
      <c r="BB509" s="38"/>
      <c r="BC509" s="38"/>
      <c r="BD509" s="38"/>
      <c r="BE509" s="38"/>
      <c r="BF509" s="38"/>
      <c r="BG509" s="38"/>
      <c r="BH509" s="38"/>
      <c r="BI509" s="38"/>
    </row>
    <row r="510" spans="1:61" ht="15.75" customHeight="1">
      <c r="A510" s="33"/>
      <c r="B510" s="38"/>
      <c r="C510" s="38"/>
      <c r="D510" s="38"/>
      <c r="E510" s="38"/>
      <c r="F510" s="38"/>
      <c r="G510" s="38"/>
      <c r="H510" s="38"/>
      <c r="I510" s="38"/>
      <c r="J510" s="38"/>
      <c r="K510" s="38"/>
      <c r="L510" s="38"/>
      <c r="M510" s="38"/>
      <c r="N510" s="38"/>
      <c r="O510" s="38"/>
      <c r="P510" s="38"/>
      <c r="Q510" s="38"/>
      <c r="R510" s="38"/>
      <c r="S510" s="38"/>
      <c r="T510" s="38"/>
      <c r="U510" s="38"/>
      <c r="V510" s="38"/>
      <c r="W510" s="38"/>
      <c r="X510" s="38"/>
      <c r="Y510" s="38"/>
      <c r="Z510" s="38"/>
      <c r="AA510" s="38"/>
      <c r="AB510" s="38"/>
      <c r="AC510" s="38"/>
      <c r="AD510" s="38"/>
      <c r="AE510" s="38"/>
      <c r="AF510" s="38"/>
      <c r="AG510" s="38"/>
      <c r="AH510" s="38"/>
      <c r="AI510" s="38"/>
      <c r="AJ510" s="38"/>
      <c r="AK510" s="38"/>
      <c r="AL510" s="38"/>
      <c r="AM510" s="38"/>
      <c r="AN510" s="38"/>
      <c r="AO510" s="38"/>
      <c r="AP510" s="38"/>
      <c r="AQ510" s="38"/>
      <c r="AR510" s="38"/>
      <c r="AS510" s="38"/>
      <c r="AT510" s="38"/>
      <c r="AU510" s="38"/>
      <c r="AV510" s="38"/>
      <c r="AW510" s="38"/>
      <c r="AX510" s="38"/>
      <c r="AY510" s="38"/>
      <c r="AZ510" s="38"/>
      <c r="BA510" s="38"/>
      <c r="BB510" s="38"/>
      <c r="BC510" s="38"/>
      <c r="BD510" s="38"/>
      <c r="BE510" s="38"/>
      <c r="BF510" s="38"/>
      <c r="BG510" s="38"/>
      <c r="BH510" s="38"/>
      <c r="BI510" s="38"/>
    </row>
    <row r="511" spans="1:61" ht="15.75" customHeight="1">
      <c r="A511" s="33"/>
      <c r="B511" s="38"/>
      <c r="C511" s="38"/>
      <c r="D511" s="38"/>
      <c r="E511" s="38"/>
      <c r="F511" s="38"/>
      <c r="G511" s="38"/>
      <c r="H511" s="38"/>
      <c r="I511" s="38"/>
      <c r="J511" s="38"/>
      <c r="K511" s="38"/>
      <c r="L511" s="38"/>
      <c r="M511" s="38"/>
      <c r="N511" s="38"/>
      <c r="O511" s="38"/>
      <c r="P511" s="38"/>
      <c r="Q511" s="38"/>
      <c r="R511" s="38"/>
      <c r="S511" s="38"/>
      <c r="T511" s="38"/>
      <c r="U511" s="38"/>
      <c r="V511" s="38"/>
      <c r="W511" s="38"/>
      <c r="X511" s="38"/>
      <c r="Y511" s="38"/>
      <c r="Z511" s="38"/>
      <c r="AA511" s="38"/>
      <c r="AB511" s="38"/>
      <c r="AC511" s="38"/>
      <c r="AD511" s="38"/>
      <c r="AE511" s="38"/>
      <c r="AF511" s="38"/>
      <c r="AG511" s="38"/>
      <c r="AH511" s="38"/>
      <c r="AI511" s="38"/>
      <c r="AJ511" s="38"/>
      <c r="AK511" s="38"/>
      <c r="AL511" s="38"/>
      <c r="AM511" s="38"/>
      <c r="AN511" s="38"/>
      <c r="AO511" s="38"/>
      <c r="AP511" s="38"/>
      <c r="AQ511" s="38"/>
      <c r="AR511" s="38"/>
      <c r="AS511" s="38"/>
      <c r="AT511" s="38"/>
      <c r="AU511" s="38"/>
      <c r="AV511" s="38"/>
      <c r="AW511" s="38"/>
      <c r="AX511" s="38"/>
      <c r="AY511" s="38"/>
      <c r="AZ511" s="38"/>
      <c r="BA511" s="38"/>
      <c r="BB511" s="38"/>
      <c r="BC511" s="38"/>
      <c r="BD511" s="38"/>
      <c r="BE511" s="38"/>
      <c r="BF511" s="38"/>
      <c r="BG511" s="38"/>
      <c r="BH511" s="38"/>
      <c r="BI511" s="38"/>
    </row>
    <row r="512" spans="1:61" ht="15.75" customHeight="1">
      <c r="A512" s="33"/>
      <c r="B512" s="38"/>
      <c r="C512" s="38"/>
      <c r="D512" s="38"/>
      <c r="E512" s="38"/>
      <c r="F512" s="38"/>
      <c r="G512" s="38"/>
      <c r="H512" s="38"/>
      <c r="I512" s="38"/>
      <c r="J512" s="38"/>
      <c r="K512" s="38"/>
      <c r="L512" s="38"/>
      <c r="M512" s="38"/>
      <c r="N512" s="38"/>
      <c r="O512" s="38"/>
      <c r="P512" s="38"/>
      <c r="Q512" s="38"/>
      <c r="R512" s="38"/>
      <c r="S512" s="38"/>
      <c r="T512" s="38"/>
      <c r="U512" s="38"/>
      <c r="V512" s="38"/>
      <c r="W512" s="38"/>
      <c r="X512" s="38"/>
      <c r="Y512" s="38"/>
      <c r="Z512" s="38"/>
      <c r="AA512" s="38"/>
      <c r="AB512" s="38"/>
      <c r="AC512" s="38"/>
      <c r="AD512" s="38"/>
      <c r="AE512" s="38"/>
      <c r="AF512" s="38"/>
      <c r="AG512" s="38"/>
      <c r="AH512" s="38"/>
      <c r="AI512" s="38"/>
      <c r="AJ512" s="38"/>
      <c r="AK512" s="38"/>
      <c r="AL512" s="38"/>
      <c r="AM512" s="38"/>
      <c r="AN512" s="38"/>
      <c r="AO512" s="38"/>
      <c r="AP512" s="38"/>
      <c r="AQ512" s="38"/>
      <c r="AR512" s="38"/>
      <c r="AS512" s="38"/>
      <c r="AT512" s="38"/>
      <c r="AU512" s="38"/>
      <c r="AV512" s="38"/>
      <c r="AW512" s="38"/>
      <c r="AX512" s="38"/>
      <c r="AY512" s="38"/>
      <c r="AZ512" s="38"/>
      <c r="BA512" s="38"/>
      <c r="BB512" s="38"/>
      <c r="BC512" s="38"/>
      <c r="BD512" s="38"/>
      <c r="BE512" s="38"/>
      <c r="BF512" s="38"/>
      <c r="BG512" s="38"/>
      <c r="BH512" s="38"/>
      <c r="BI512" s="38"/>
    </row>
    <row r="513" spans="1:61" ht="15.75" customHeight="1">
      <c r="A513" s="33"/>
      <c r="B513" s="38"/>
      <c r="C513" s="38"/>
      <c r="D513" s="38"/>
      <c r="E513" s="38"/>
      <c r="F513" s="38"/>
      <c r="G513" s="38"/>
      <c r="H513" s="38"/>
      <c r="I513" s="38"/>
      <c r="J513" s="38"/>
      <c r="K513" s="38"/>
      <c r="L513" s="38"/>
      <c r="M513" s="38"/>
      <c r="N513" s="38"/>
      <c r="O513" s="38"/>
      <c r="P513" s="38"/>
      <c r="Q513" s="38"/>
      <c r="R513" s="38"/>
      <c r="S513" s="38"/>
      <c r="T513" s="38"/>
      <c r="U513" s="38"/>
      <c r="V513" s="38"/>
      <c r="W513" s="38"/>
      <c r="X513" s="38"/>
      <c r="Y513" s="38"/>
      <c r="Z513" s="38"/>
      <c r="AA513" s="38"/>
      <c r="AB513" s="38"/>
      <c r="AC513" s="38"/>
      <c r="AD513" s="38"/>
      <c r="AE513" s="38"/>
      <c r="AF513" s="38"/>
      <c r="AG513" s="38"/>
      <c r="AH513" s="38"/>
      <c r="AI513" s="38"/>
      <c r="AJ513" s="38"/>
      <c r="AK513" s="38"/>
      <c r="AL513" s="38"/>
      <c r="AM513" s="38"/>
      <c r="AN513" s="38"/>
      <c r="AO513" s="38"/>
      <c r="AP513" s="38"/>
      <c r="AQ513" s="38"/>
      <c r="AR513" s="38"/>
      <c r="AS513" s="38"/>
      <c r="AT513" s="38"/>
      <c r="AU513" s="38"/>
      <c r="AV513" s="38"/>
      <c r="AW513" s="38"/>
      <c r="AX513" s="38"/>
      <c r="AY513" s="38"/>
      <c r="AZ513" s="38"/>
      <c r="BA513" s="38"/>
      <c r="BB513" s="38"/>
      <c r="BC513" s="38"/>
      <c r="BD513" s="38"/>
      <c r="BE513" s="38"/>
      <c r="BF513" s="38"/>
      <c r="BG513" s="38"/>
      <c r="BH513" s="38"/>
      <c r="BI513" s="38"/>
    </row>
    <row r="514" spans="1:61" ht="15.75" customHeight="1">
      <c r="A514" s="33"/>
      <c r="B514" s="38"/>
      <c r="C514" s="38"/>
      <c r="D514" s="38"/>
      <c r="E514" s="38"/>
      <c r="F514" s="38"/>
      <c r="G514" s="38"/>
      <c r="H514" s="38"/>
      <c r="I514" s="38"/>
      <c r="J514" s="38"/>
      <c r="K514" s="38"/>
      <c r="L514" s="38"/>
      <c r="M514" s="38"/>
      <c r="N514" s="38"/>
      <c r="O514" s="38"/>
      <c r="P514" s="38"/>
      <c r="Q514" s="38"/>
      <c r="R514" s="38"/>
      <c r="S514" s="38"/>
      <c r="T514" s="38"/>
      <c r="U514" s="38"/>
      <c r="V514" s="38"/>
      <c r="W514" s="38"/>
      <c r="X514" s="38"/>
      <c r="Y514" s="38"/>
      <c r="Z514" s="38"/>
      <c r="AA514" s="38"/>
      <c r="AB514" s="38"/>
      <c r="AC514" s="38"/>
      <c r="AD514" s="38"/>
      <c r="AE514" s="38"/>
      <c r="AF514" s="38"/>
      <c r="AG514" s="38"/>
      <c r="AH514" s="38"/>
      <c r="AI514" s="38"/>
      <c r="AJ514" s="38"/>
      <c r="AK514" s="38"/>
      <c r="AL514" s="38"/>
      <c r="AM514" s="38"/>
      <c r="AN514" s="38"/>
      <c r="AO514" s="38"/>
      <c r="AP514" s="38"/>
      <c r="AQ514" s="38"/>
      <c r="AR514" s="38"/>
      <c r="AS514" s="38"/>
      <c r="AT514" s="38"/>
      <c r="AU514" s="38"/>
      <c r="AV514" s="38"/>
      <c r="AW514" s="38"/>
      <c r="AX514" s="38"/>
      <c r="AY514" s="38"/>
      <c r="AZ514" s="38"/>
      <c r="BA514" s="38"/>
      <c r="BB514" s="38"/>
      <c r="BC514" s="38"/>
      <c r="BD514" s="38"/>
      <c r="BE514" s="38"/>
      <c r="BF514" s="38"/>
      <c r="BG514" s="38"/>
      <c r="BH514" s="38"/>
      <c r="BI514" s="38"/>
    </row>
    <row r="515" spans="1:61" ht="15.75" customHeight="1">
      <c r="A515" s="33"/>
      <c r="B515" s="38"/>
      <c r="C515" s="38"/>
      <c r="D515" s="38"/>
      <c r="E515" s="38"/>
      <c r="F515" s="38"/>
      <c r="G515" s="38"/>
      <c r="H515" s="38"/>
      <c r="I515" s="38"/>
      <c r="J515" s="38"/>
      <c r="K515" s="38"/>
      <c r="L515" s="38"/>
      <c r="M515" s="38"/>
      <c r="N515" s="38"/>
      <c r="O515" s="38"/>
      <c r="P515" s="38"/>
      <c r="Q515" s="38"/>
      <c r="R515" s="38"/>
      <c r="S515" s="38"/>
      <c r="T515" s="38"/>
      <c r="U515" s="38"/>
      <c r="V515" s="38"/>
      <c r="W515" s="38"/>
      <c r="X515" s="38"/>
      <c r="Y515" s="38"/>
      <c r="Z515" s="38"/>
      <c r="AA515" s="38"/>
      <c r="AB515" s="38"/>
      <c r="AC515" s="38"/>
      <c r="AD515" s="38"/>
      <c r="AE515" s="38"/>
      <c r="AF515" s="38"/>
      <c r="AG515" s="38"/>
      <c r="AH515" s="38"/>
      <c r="AI515" s="38"/>
      <c r="AJ515" s="38"/>
      <c r="AK515" s="38"/>
      <c r="AL515" s="38"/>
      <c r="AM515" s="38"/>
      <c r="AN515" s="38"/>
      <c r="AO515" s="38"/>
      <c r="AP515" s="38"/>
      <c r="AQ515" s="38"/>
      <c r="AR515" s="38"/>
      <c r="AS515" s="38"/>
      <c r="AT515" s="38"/>
      <c r="AU515" s="38"/>
      <c r="AV515" s="38"/>
      <c r="AW515" s="38"/>
      <c r="AX515" s="38"/>
      <c r="AY515" s="38"/>
      <c r="AZ515" s="38"/>
      <c r="BA515" s="38"/>
      <c r="BB515" s="38"/>
      <c r="BC515" s="38"/>
      <c r="BD515" s="38"/>
      <c r="BE515" s="38"/>
      <c r="BF515" s="38"/>
      <c r="BG515" s="38"/>
      <c r="BH515" s="38"/>
      <c r="BI515" s="38"/>
    </row>
    <row r="516" spans="1:61" ht="15.75" customHeight="1">
      <c r="A516" s="33"/>
      <c r="B516" s="38"/>
      <c r="C516" s="38"/>
      <c r="D516" s="38"/>
      <c r="E516" s="38"/>
      <c r="F516" s="38"/>
      <c r="G516" s="38"/>
      <c r="H516" s="38"/>
      <c r="I516" s="38"/>
      <c r="J516" s="38"/>
      <c r="K516" s="38"/>
      <c r="L516" s="38"/>
      <c r="M516" s="38"/>
      <c r="N516" s="38"/>
      <c r="O516" s="38"/>
      <c r="P516" s="38"/>
      <c r="Q516" s="38"/>
      <c r="R516" s="38"/>
      <c r="S516" s="38"/>
      <c r="T516" s="38"/>
      <c r="U516" s="38"/>
      <c r="V516" s="38"/>
      <c r="W516" s="38"/>
      <c r="X516" s="38"/>
      <c r="Y516" s="38"/>
      <c r="Z516" s="38"/>
      <c r="AA516" s="38"/>
      <c r="AB516" s="38"/>
      <c r="AC516" s="38"/>
      <c r="AD516" s="38"/>
      <c r="AE516" s="38"/>
      <c r="AF516" s="38"/>
      <c r="AG516" s="38"/>
      <c r="AH516" s="38"/>
      <c r="AI516" s="38"/>
      <c r="AJ516" s="38"/>
      <c r="AK516" s="38"/>
      <c r="AL516" s="38"/>
      <c r="AM516" s="38"/>
      <c r="AN516" s="38"/>
      <c r="AO516" s="38"/>
      <c r="AP516" s="38"/>
      <c r="AQ516" s="38"/>
      <c r="AR516" s="38"/>
      <c r="AS516" s="38"/>
      <c r="AT516" s="38"/>
      <c r="AU516" s="38"/>
      <c r="AV516" s="38"/>
      <c r="AW516" s="38"/>
      <c r="AX516" s="38"/>
      <c r="AY516" s="38"/>
      <c r="AZ516" s="38"/>
      <c r="BA516" s="38"/>
      <c r="BB516" s="38"/>
      <c r="BC516" s="38"/>
      <c r="BD516" s="38"/>
      <c r="BE516" s="38"/>
      <c r="BF516" s="38"/>
      <c r="BG516" s="38"/>
      <c r="BH516" s="38"/>
      <c r="BI516" s="38"/>
    </row>
    <row r="517" spans="1:61" ht="15.75" customHeight="1">
      <c r="A517" s="33"/>
      <c r="B517" s="79"/>
      <c r="C517" s="80"/>
      <c r="D517" s="80"/>
      <c r="E517" s="80"/>
      <c r="F517" s="80"/>
      <c r="G517" s="80"/>
      <c r="H517" s="80"/>
      <c r="I517" s="80"/>
      <c r="J517" s="80"/>
      <c r="K517" s="80"/>
      <c r="L517" s="80"/>
      <c r="M517" s="80"/>
      <c r="N517" s="80"/>
      <c r="O517" s="80"/>
      <c r="P517" s="80"/>
      <c r="Q517" s="80"/>
      <c r="R517" s="80"/>
      <c r="S517" s="80"/>
      <c r="T517" s="80"/>
      <c r="U517" s="80"/>
      <c r="V517" s="80"/>
      <c r="W517" s="80"/>
      <c r="X517" s="80"/>
      <c r="Y517" s="80"/>
      <c r="Z517" s="80"/>
      <c r="AA517" s="80"/>
      <c r="AB517" s="80"/>
      <c r="AC517" s="80"/>
      <c r="AD517" s="80"/>
      <c r="AE517" s="80"/>
      <c r="AF517" s="80"/>
      <c r="AG517" s="80"/>
      <c r="AH517" s="80"/>
      <c r="AI517" s="80"/>
      <c r="AJ517" s="80"/>
      <c r="AK517" s="80"/>
      <c r="AL517" s="80"/>
      <c r="AM517" s="80"/>
      <c r="AN517" s="80"/>
      <c r="AO517" s="80"/>
      <c r="AP517" s="38"/>
      <c r="AQ517" s="38"/>
      <c r="AR517" s="38"/>
      <c r="AS517" s="38"/>
      <c r="AT517" s="38"/>
      <c r="AU517" s="38"/>
      <c r="AV517" s="38"/>
      <c r="AW517" s="38"/>
      <c r="AX517" s="38"/>
      <c r="AY517" s="38"/>
      <c r="AZ517" s="38"/>
      <c r="BA517" s="38"/>
      <c r="BB517" s="38"/>
      <c r="BC517" s="38"/>
      <c r="BD517" s="38"/>
      <c r="BE517" s="38"/>
      <c r="BF517" s="38"/>
      <c r="BG517" s="38"/>
      <c r="BH517" s="38"/>
      <c r="BI517" s="38"/>
    </row>
    <row r="518" spans="1:61" ht="15.75" customHeight="1">
      <c r="A518" s="33"/>
      <c r="B518" s="81"/>
      <c r="C518" s="80"/>
      <c r="D518" s="80"/>
      <c r="E518" s="80"/>
      <c r="F518" s="80"/>
      <c r="G518" s="80"/>
      <c r="H518" s="80"/>
      <c r="I518" s="80"/>
      <c r="J518" s="80"/>
      <c r="K518" s="80"/>
      <c r="L518" s="80"/>
      <c r="M518" s="80"/>
      <c r="N518" s="80"/>
      <c r="O518" s="80"/>
      <c r="P518" s="80"/>
      <c r="Q518" s="80"/>
      <c r="R518" s="80"/>
      <c r="S518" s="80"/>
      <c r="T518" s="80"/>
      <c r="U518" s="80"/>
      <c r="V518" s="80"/>
      <c r="W518" s="80"/>
      <c r="X518" s="80"/>
      <c r="Y518" s="80"/>
      <c r="Z518" s="80"/>
      <c r="AA518" s="80"/>
      <c r="AB518" s="80"/>
      <c r="AC518" s="80"/>
      <c r="AD518" s="80"/>
      <c r="AE518" s="80"/>
      <c r="AF518" s="80"/>
      <c r="AG518" s="80"/>
      <c r="AH518" s="80"/>
      <c r="AI518" s="80"/>
      <c r="AJ518" s="80"/>
      <c r="AK518" s="80"/>
      <c r="AL518" s="80"/>
      <c r="AM518" s="80"/>
      <c r="AN518" s="80"/>
      <c r="AO518" s="80"/>
      <c r="AP518" s="38"/>
      <c r="AQ518" s="38"/>
      <c r="AR518" s="38"/>
      <c r="AS518" s="38"/>
      <c r="AT518" s="38"/>
      <c r="AU518" s="38"/>
      <c r="AV518" s="38"/>
      <c r="AW518" s="38"/>
      <c r="AX518" s="38"/>
      <c r="AY518" s="38"/>
      <c r="AZ518" s="38"/>
      <c r="BA518" s="38"/>
      <c r="BB518" s="38"/>
      <c r="BC518" s="38"/>
      <c r="BD518" s="38"/>
      <c r="BE518" s="38"/>
      <c r="BF518" s="38"/>
      <c r="BG518" s="38"/>
      <c r="BH518" s="38"/>
      <c r="BI518" s="38"/>
    </row>
    <row r="519" spans="1:61" ht="15.75" customHeight="1">
      <c r="A519" s="33"/>
      <c r="B519" s="80"/>
      <c r="C519" s="80"/>
      <c r="D519" s="80"/>
      <c r="E519" s="80"/>
      <c r="F519" s="80"/>
      <c r="G519" s="80"/>
      <c r="H519" s="80"/>
      <c r="I519" s="80"/>
      <c r="J519" s="80"/>
      <c r="K519" s="80"/>
      <c r="L519" s="80"/>
      <c r="M519" s="80"/>
      <c r="N519" s="80"/>
      <c r="O519" s="80"/>
      <c r="P519" s="80"/>
      <c r="Q519" s="80"/>
      <c r="R519" s="80"/>
      <c r="S519" s="80"/>
      <c r="T519" s="80"/>
      <c r="U519" s="80"/>
      <c r="V519" s="80"/>
      <c r="W519" s="80"/>
      <c r="X519" s="80"/>
      <c r="Y519" s="80"/>
      <c r="Z519" s="80"/>
      <c r="AA519" s="80"/>
      <c r="AB519" s="80"/>
      <c r="AC519" s="80"/>
      <c r="AD519" s="80"/>
      <c r="AE519" s="80"/>
      <c r="AF519" s="80"/>
      <c r="AG519" s="80"/>
      <c r="AH519" s="80"/>
      <c r="AI519" s="80"/>
      <c r="AJ519" s="80"/>
      <c r="AK519" s="80"/>
      <c r="AL519" s="80"/>
      <c r="AM519" s="80"/>
      <c r="AN519" s="80"/>
      <c r="AO519" s="80"/>
      <c r="AP519" s="38"/>
      <c r="AQ519" s="38"/>
      <c r="AR519" s="38"/>
      <c r="AS519" s="38"/>
      <c r="AT519" s="38"/>
      <c r="AU519" s="38"/>
      <c r="AV519" s="38"/>
      <c r="AW519" s="38"/>
      <c r="AX519" s="38"/>
      <c r="AY519" s="38"/>
      <c r="AZ519" s="38"/>
      <c r="BA519" s="38"/>
      <c r="BB519" s="38"/>
      <c r="BC519" s="38"/>
      <c r="BD519" s="38"/>
      <c r="BE519" s="38"/>
      <c r="BF519" s="38"/>
      <c r="BG519" s="38"/>
      <c r="BH519" s="38"/>
      <c r="BI519" s="38"/>
    </row>
    <row r="520" spans="1:61" ht="15.75" customHeight="1">
      <c r="A520" s="33"/>
      <c r="B520" s="80"/>
      <c r="C520" s="79"/>
      <c r="D520" s="79"/>
      <c r="E520" s="79"/>
      <c r="F520" s="79"/>
      <c r="G520" s="79"/>
      <c r="H520" s="79"/>
      <c r="I520" s="79"/>
      <c r="J520" s="79"/>
      <c r="K520" s="79"/>
      <c r="L520" s="79"/>
      <c r="M520" s="79"/>
      <c r="N520" s="79"/>
      <c r="O520" s="79"/>
      <c r="P520" s="79"/>
      <c r="Q520" s="79"/>
      <c r="R520" s="79"/>
      <c r="S520" s="79"/>
      <c r="T520" s="79"/>
      <c r="U520" s="79"/>
      <c r="V520" s="79"/>
      <c r="W520" s="79"/>
      <c r="X520" s="79"/>
      <c r="Y520" s="79"/>
      <c r="Z520" s="79"/>
      <c r="AA520" s="79"/>
      <c r="AB520" s="79"/>
      <c r="AC520" s="79"/>
      <c r="AD520" s="79"/>
      <c r="AE520" s="79"/>
      <c r="AF520" s="79"/>
      <c r="AG520" s="79"/>
      <c r="AH520" s="79"/>
      <c r="AI520" s="79"/>
      <c r="AJ520" s="79"/>
      <c r="AK520" s="79"/>
      <c r="AL520" s="79"/>
      <c r="AM520" s="79"/>
      <c r="AN520" s="79"/>
      <c r="AO520" s="79"/>
      <c r="AP520" s="38"/>
      <c r="AQ520" s="38"/>
      <c r="AR520" s="38"/>
      <c r="AS520" s="38"/>
      <c r="AT520" s="38"/>
      <c r="AU520" s="38"/>
      <c r="AV520" s="38"/>
      <c r="AW520" s="38"/>
      <c r="AX520" s="38"/>
      <c r="AY520" s="38"/>
      <c r="AZ520" s="38"/>
      <c r="BA520" s="38"/>
      <c r="BB520" s="38"/>
      <c r="BC520" s="38"/>
      <c r="BD520" s="38"/>
      <c r="BE520" s="38"/>
      <c r="BF520" s="38"/>
      <c r="BG520" s="38"/>
      <c r="BH520" s="38"/>
      <c r="BI520" s="38"/>
    </row>
    <row r="521" spans="1:61" ht="15.75" customHeight="1">
      <c r="A521" s="33"/>
      <c r="B521" s="80"/>
      <c r="C521" s="80"/>
      <c r="D521" s="80"/>
      <c r="E521" s="80"/>
      <c r="F521" s="80"/>
      <c r="G521" s="80"/>
      <c r="H521" s="80"/>
      <c r="I521" s="80"/>
      <c r="J521" s="80"/>
      <c r="K521" s="80"/>
      <c r="L521" s="80"/>
      <c r="M521" s="80"/>
      <c r="N521" s="80"/>
      <c r="O521" s="80"/>
      <c r="P521" s="80"/>
      <c r="Q521" s="80"/>
      <c r="R521" s="80"/>
      <c r="S521" s="80"/>
      <c r="T521" s="80"/>
      <c r="U521" s="80"/>
      <c r="V521" s="80"/>
      <c r="W521" s="80"/>
      <c r="X521" s="80"/>
      <c r="Y521" s="80"/>
      <c r="Z521" s="80"/>
      <c r="AA521" s="80"/>
      <c r="AB521" s="80"/>
      <c r="AC521" s="80"/>
      <c r="AD521" s="80"/>
      <c r="AE521" s="80"/>
      <c r="AF521" s="80"/>
      <c r="AG521" s="80"/>
      <c r="AH521" s="80"/>
      <c r="AI521" s="80"/>
      <c r="AJ521" s="80"/>
      <c r="AK521" s="80"/>
      <c r="AL521" s="80"/>
      <c r="AM521" s="80"/>
      <c r="AN521" s="80"/>
      <c r="AO521" s="80"/>
      <c r="AP521" s="38"/>
      <c r="AQ521" s="38"/>
      <c r="AR521" s="38"/>
      <c r="AS521" s="38"/>
      <c r="AT521" s="38"/>
      <c r="AU521" s="38"/>
      <c r="AV521" s="38"/>
      <c r="AW521" s="38"/>
      <c r="AX521" s="38"/>
      <c r="AY521" s="38"/>
      <c r="AZ521" s="38"/>
      <c r="BA521" s="38"/>
      <c r="BB521" s="38"/>
      <c r="BC521" s="38"/>
      <c r="BD521" s="38"/>
      <c r="BE521" s="38"/>
      <c r="BF521" s="38"/>
      <c r="BG521" s="38"/>
      <c r="BH521" s="38"/>
      <c r="BI521" s="38"/>
    </row>
    <row r="522" spans="1:61" ht="15.75" customHeight="1">
      <c r="A522" s="33"/>
      <c r="B522" s="80"/>
      <c r="C522" s="80"/>
      <c r="D522" s="80"/>
      <c r="E522" s="80"/>
      <c r="F522" s="80"/>
      <c r="G522" s="80"/>
      <c r="H522" s="80"/>
      <c r="I522" s="80"/>
      <c r="J522" s="80"/>
      <c r="K522" s="80"/>
      <c r="L522" s="80"/>
      <c r="M522" s="80"/>
      <c r="N522" s="80"/>
      <c r="O522" s="80"/>
      <c r="P522" s="80"/>
      <c r="Q522" s="80"/>
      <c r="R522" s="80"/>
      <c r="S522" s="80"/>
      <c r="T522" s="80"/>
      <c r="U522" s="80"/>
      <c r="V522" s="80"/>
      <c r="W522" s="80"/>
      <c r="X522" s="80"/>
      <c r="Y522" s="80"/>
      <c r="Z522" s="80"/>
      <c r="AA522" s="80"/>
      <c r="AB522" s="80"/>
      <c r="AC522" s="80"/>
      <c r="AD522" s="80"/>
      <c r="AE522" s="80"/>
      <c r="AF522" s="80"/>
      <c r="AG522" s="80"/>
      <c r="AH522" s="80"/>
      <c r="AI522" s="80"/>
      <c r="AJ522" s="80"/>
      <c r="AK522" s="80"/>
      <c r="AL522" s="80"/>
      <c r="AM522" s="80"/>
      <c r="AN522" s="80"/>
      <c r="AO522" s="80"/>
      <c r="AP522" s="38"/>
      <c r="AQ522" s="38"/>
      <c r="AR522" s="38"/>
      <c r="AS522" s="38"/>
      <c r="AT522" s="38"/>
      <c r="AU522" s="38"/>
      <c r="AV522" s="38"/>
      <c r="AW522" s="38"/>
      <c r="AX522" s="38"/>
      <c r="AY522" s="38"/>
      <c r="AZ522" s="38"/>
      <c r="BA522" s="38"/>
      <c r="BB522" s="38"/>
      <c r="BC522" s="38"/>
      <c r="BD522" s="38"/>
      <c r="BE522" s="38"/>
      <c r="BF522" s="38"/>
      <c r="BG522" s="38"/>
      <c r="BH522" s="38"/>
      <c r="BI522" s="38"/>
    </row>
    <row r="523" spans="1:61" ht="15.75" customHeight="1">
      <c r="A523" s="33"/>
      <c r="B523" s="80"/>
      <c r="C523" s="80"/>
      <c r="D523" s="80"/>
      <c r="E523" s="80"/>
      <c r="F523" s="80"/>
      <c r="G523" s="80"/>
      <c r="H523" s="80"/>
      <c r="I523" s="80"/>
      <c r="J523" s="80"/>
      <c r="K523" s="80"/>
      <c r="L523" s="80"/>
      <c r="M523" s="80"/>
      <c r="N523" s="80"/>
      <c r="O523" s="80"/>
      <c r="P523" s="80"/>
      <c r="Q523" s="80"/>
      <c r="R523" s="80"/>
      <c r="S523" s="80"/>
      <c r="T523" s="80"/>
      <c r="U523" s="80"/>
      <c r="V523" s="80"/>
      <c r="W523" s="80"/>
      <c r="X523" s="80"/>
      <c r="Y523" s="80"/>
      <c r="Z523" s="80"/>
      <c r="AA523" s="80"/>
      <c r="AB523" s="80"/>
      <c r="AC523" s="80"/>
      <c r="AD523" s="80"/>
      <c r="AE523" s="80"/>
      <c r="AF523" s="80"/>
      <c r="AG523" s="80"/>
      <c r="AH523" s="80"/>
      <c r="AI523" s="80"/>
      <c r="AJ523" s="80"/>
      <c r="AK523" s="80"/>
      <c r="AL523" s="80"/>
      <c r="AM523" s="80"/>
      <c r="AN523" s="80"/>
      <c r="AO523" s="80"/>
      <c r="AP523" s="38"/>
      <c r="AQ523" s="38"/>
      <c r="AR523" s="38"/>
      <c r="AS523" s="38"/>
      <c r="AT523" s="38"/>
      <c r="AU523" s="38"/>
      <c r="AV523" s="38"/>
      <c r="AW523" s="38"/>
      <c r="AX523" s="38"/>
      <c r="AY523" s="38"/>
      <c r="AZ523" s="38"/>
      <c r="BA523" s="38"/>
      <c r="BB523" s="38"/>
      <c r="BC523" s="38"/>
      <c r="BD523" s="38"/>
      <c r="BE523" s="38"/>
      <c r="BF523" s="38"/>
      <c r="BG523" s="38"/>
      <c r="BH523" s="38"/>
      <c r="BI523" s="38"/>
    </row>
    <row r="524" spans="1:61" ht="15.75" customHeight="1">
      <c r="A524" s="33"/>
      <c r="B524" s="80"/>
      <c r="C524" s="80"/>
      <c r="D524" s="80"/>
      <c r="E524" s="80"/>
      <c r="F524" s="80"/>
      <c r="G524" s="80"/>
      <c r="H524" s="80"/>
      <c r="I524" s="80"/>
      <c r="J524" s="80"/>
      <c r="K524" s="80"/>
      <c r="L524" s="80"/>
      <c r="M524" s="80"/>
      <c r="N524" s="80"/>
      <c r="O524" s="80"/>
      <c r="P524" s="80"/>
      <c r="Q524" s="80"/>
      <c r="R524" s="80"/>
      <c r="S524" s="80"/>
      <c r="T524" s="80"/>
      <c r="U524" s="80"/>
      <c r="V524" s="80"/>
      <c r="W524" s="80"/>
      <c r="X524" s="80"/>
      <c r="Y524" s="80"/>
      <c r="Z524" s="80"/>
      <c r="AA524" s="80"/>
      <c r="AB524" s="80"/>
      <c r="AC524" s="80"/>
      <c r="AD524" s="80"/>
      <c r="AE524" s="80"/>
      <c r="AF524" s="80"/>
      <c r="AG524" s="80"/>
      <c r="AH524" s="80"/>
      <c r="AI524" s="80"/>
      <c r="AJ524" s="80"/>
      <c r="AK524" s="80"/>
      <c r="AL524" s="80"/>
      <c r="AM524" s="80"/>
      <c r="AN524" s="80"/>
      <c r="AO524" s="80"/>
      <c r="AP524" s="38"/>
      <c r="AQ524" s="38"/>
      <c r="AR524" s="38"/>
      <c r="AS524" s="38"/>
      <c r="AT524" s="38"/>
      <c r="AU524" s="38"/>
      <c r="AV524" s="38"/>
      <c r="AW524" s="38"/>
      <c r="AX524" s="38"/>
      <c r="AY524" s="38"/>
      <c r="AZ524" s="38"/>
      <c r="BA524" s="38"/>
      <c r="BB524" s="38"/>
      <c r="BC524" s="38"/>
      <c r="BD524" s="38"/>
      <c r="BE524" s="38"/>
      <c r="BF524" s="38"/>
      <c r="BG524" s="38"/>
      <c r="BH524" s="38"/>
      <c r="BI524" s="38"/>
    </row>
    <row r="525" spans="1:61" ht="15.75" customHeight="1">
      <c r="A525" s="33"/>
      <c r="B525" s="80"/>
      <c r="C525" s="79"/>
      <c r="D525" s="79"/>
      <c r="E525" s="79"/>
      <c r="F525" s="79"/>
      <c r="G525" s="79"/>
      <c r="H525" s="79"/>
      <c r="I525" s="79"/>
      <c r="J525" s="79"/>
      <c r="K525" s="79"/>
      <c r="L525" s="79"/>
      <c r="M525" s="79"/>
      <c r="N525" s="79"/>
      <c r="O525" s="79"/>
      <c r="P525" s="79"/>
      <c r="Q525" s="79"/>
      <c r="R525" s="79"/>
      <c r="S525" s="79"/>
      <c r="T525" s="79"/>
      <c r="U525" s="79"/>
      <c r="V525" s="79"/>
      <c r="W525" s="79"/>
      <c r="X525" s="79"/>
      <c r="Y525" s="79"/>
      <c r="Z525" s="79"/>
      <c r="AA525" s="79"/>
      <c r="AB525" s="79"/>
      <c r="AC525" s="79"/>
      <c r="AD525" s="79"/>
      <c r="AE525" s="79"/>
      <c r="AF525" s="79"/>
      <c r="AG525" s="79"/>
      <c r="AH525" s="79"/>
      <c r="AI525" s="79"/>
      <c r="AJ525" s="79"/>
      <c r="AK525" s="79"/>
      <c r="AL525" s="79"/>
      <c r="AM525" s="79"/>
      <c r="AN525" s="79"/>
      <c r="AO525" s="79"/>
      <c r="AP525" s="38"/>
      <c r="AQ525" s="38"/>
      <c r="AR525" s="38"/>
      <c r="AS525" s="38"/>
      <c r="AT525" s="38"/>
      <c r="AU525" s="38"/>
      <c r="AV525" s="38"/>
      <c r="AW525" s="38"/>
      <c r="AX525" s="38"/>
      <c r="AY525" s="38"/>
      <c r="AZ525" s="38"/>
      <c r="BA525" s="38"/>
      <c r="BB525" s="38"/>
      <c r="BC525" s="38"/>
      <c r="BD525" s="38"/>
      <c r="BE525" s="38"/>
      <c r="BF525" s="38"/>
      <c r="BG525" s="38"/>
      <c r="BH525" s="38"/>
      <c r="BI525" s="38"/>
    </row>
    <row r="526" spans="1:61" ht="15.75" customHeight="1">
      <c r="A526" s="33"/>
      <c r="B526" s="80"/>
      <c r="C526" s="80"/>
      <c r="D526" s="80"/>
      <c r="E526" s="80"/>
      <c r="F526" s="80"/>
      <c r="G526" s="80"/>
      <c r="H526" s="80"/>
      <c r="I526" s="80"/>
      <c r="J526" s="80"/>
      <c r="K526" s="80"/>
      <c r="L526" s="80"/>
      <c r="M526" s="80"/>
      <c r="N526" s="80"/>
      <c r="O526" s="80"/>
      <c r="P526" s="80"/>
      <c r="Q526" s="80"/>
      <c r="R526" s="80"/>
      <c r="S526" s="80"/>
      <c r="T526" s="80"/>
      <c r="U526" s="80"/>
      <c r="V526" s="80"/>
      <c r="W526" s="80"/>
      <c r="X526" s="80"/>
      <c r="Y526" s="80"/>
      <c r="Z526" s="80"/>
      <c r="AA526" s="80"/>
      <c r="AB526" s="80"/>
      <c r="AC526" s="80"/>
      <c r="AD526" s="80"/>
      <c r="AE526" s="80"/>
      <c r="AF526" s="80"/>
      <c r="AG526" s="80"/>
      <c r="AH526" s="80"/>
      <c r="AI526" s="80"/>
      <c r="AJ526" s="80"/>
      <c r="AK526" s="80"/>
      <c r="AL526" s="80"/>
      <c r="AM526" s="80"/>
      <c r="AN526" s="80"/>
      <c r="AO526" s="80"/>
      <c r="AP526" s="38"/>
      <c r="AQ526" s="38"/>
      <c r="AR526" s="38"/>
      <c r="AS526" s="38"/>
      <c r="AT526" s="38"/>
      <c r="AU526" s="38"/>
      <c r="AV526" s="38"/>
      <c r="AW526" s="38"/>
      <c r="AX526" s="38"/>
      <c r="AY526" s="38"/>
      <c r="AZ526" s="38"/>
      <c r="BA526" s="38"/>
      <c r="BB526" s="38"/>
      <c r="BC526" s="38"/>
      <c r="BD526" s="38"/>
      <c r="BE526" s="38"/>
      <c r="BF526" s="38"/>
      <c r="BG526" s="38"/>
      <c r="BH526" s="38"/>
      <c r="BI526" s="38"/>
    </row>
    <row r="527" spans="1:61" ht="15.75" customHeight="1">
      <c r="A527" s="33"/>
      <c r="B527" s="80"/>
      <c r="C527" s="80"/>
      <c r="D527" s="80"/>
      <c r="E527" s="80"/>
      <c r="F527" s="80"/>
      <c r="G527" s="80"/>
      <c r="H527" s="80"/>
      <c r="I527" s="80"/>
      <c r="J527" s="80"/>
      <c r="K527" s="80"/>
      <c r="L527" s="80"/>
      <c r="M527" s="80"/>
      <c r="N527" s="80"/>
      <c r="O527" s="80"/>
      <c r="P527" s="80"/>
      <c r="Q527" s="80"/>
      <c r="R527" s="80"/>
      <c r="S527" s="80"/>
      <c r="T527" s="80"/>
      <c r="U527" s="80"/>
      <c r="V527" s="80"/>
      <c r="W527" s="80"/>
      <c r="X527" s="80"/>
      <c r="Y527" s="80"/>
      <c r="Z527" s="80"/>
      <c r="AA527" s="80"/>
      <c r="AB527" s="80"/>
      <c r="AC527" s="80"/>
      <c r="AD527" s="80"/>
      <c r="AE527" s="80"/>
      <c r="AF527" s="80"/>
      <c r="AG527" s="80"/>
      <c r="AH527" s="80"/>
      <c r="AI527" s="80"/>
      <c r="AJ527" s="80"/>
      <c r="AK527" s="80"/>
      <c r="AL527" s="80"/>
      <c r="AM527" s="80"/>
      <c r="AN527" s="80"/>
      <c r="AO527" s="80"/>
      <c r="AP527" s="38"/>
      <c r="AQ527" s="38"/>
      <c r="AR527" s="38"/>
      <c r="AS527" s="38"/>
      <c r="AT527" s="38"/>
      <c r="AU527" s="38"/>
      <c r="AV527" s="38"/>
      <c r="AW527" s="38"/>
      <c r="AX527" s="38"/>
      <c r="AY527" s="38"/>
      <c r="AZ527" s="38"/>
      <c r="BA527" s="38"/>
      <c r="BB527" s="38"/>
      <c r="BC527" s="38"/>
      <c r="BD527" s="38"/>
      <c r="BE527" s="38"/>
      <c r="BF527" s="38"/>
      <c r="BG527" s="38"/>
      <c r="BH527" s="38"/>
      <c r="BI527" s="38"/>
    </row>
    <row r="528" spans="1:61" ht="15.75" customHeight="1">
      <c r="A528" s="33"/>
      <c r="B528" s="80"/>
      <c r="C528" s="80"/>
      <c r="D528" s="80"/>
      <c r="E528" s="80"/>
      <c r="F528" s="80"/>
      <c r="G528" s="80"/>
      <c r="H528" s="80"/>
      <c r="I528" s="80"/>
      <c r="J528" s="80"/>
      <c r="K528" s="80"/>
      <c r="L528" s="80"/>
      <c r="M528" s="80"/>
      <c r="N528" s="80"/>
      <c r="O528" s="80"/>
      <c r="P528" s="80"/>
      <c r="Q528" s="80"/>
      <c r="R528" s="80"/>
      <c r="S528" s="80"/>
      <c r="T528" s="80"/>
      <c r="U528" s="80"/>
      <c r="V528" s="80"/>
      <c r="W528" s="80"/>
      <c r="X528" s="80"/>
      <c r="Y528" s="80"/>
      <c r="Z528" s="80"/>
      <c r="AA528" s="80"/>
      <c r="AB528" s="80"/>
      <c r="AC528" s="80"/>
      <c r="AD528" s="80"/>
      <c r="AE528" s="80"/>
      <c r="AF528" s="80"/>
      <c r="AG528" s="80"/>
      <c r="AH528" s="80"/>
      <c r="AI528" s="80"/>
      <c r="AJ528" s="80"/>
      <c r="AK528" s="80"/>
      <c r="AL528" s="80"/>
      <c r="AM528" s="80"/>
      <c r="AN528" s="80"/>
      <c r="AO528" s="80"/>
      <c r="AP528" s="38"/>
      <c r="AQ528" s="38"/>
      <c r="AR528" s="38"/>
      <c r="AS528" s="38"/>
      <c r="AT528" s="38"/>
      <c r="AU528" s="38"/>
      <c r="AV528" s="38"/>
      <c r="AW528" s="38"/>
      <c r="AX528" s="38"/>
      <c r="AY528" s="38"/>
      <c r="AZ528" s="38"/>
      <c r="BA528" s="38"/>
      <c r="BB528" s="38"/>
      <c r="BC528" s="38"/>
      <c r="BD528" s="38"/>
      <c r="BE528" s="38"/>
      <c r="BF528" s="38"/>
      <c r="BG528" s="38"/>
      <c r="BH528" s="38"/>
      <c r="BI528" s="38"/>
    </row>
    <row r="529" spans="1:61" ht="15.75" customHeight="1">
      <c r="A529" s="33"/>
      <c r="B529" s="82"/>
      <c r="C529" s="83"/>
      <c r="D529" s="83"/>
      <c r="E529" s="83"/>
      <c r="F529" s="83"/>
      <c r="G529" s="83"/>
      <c r="H529" s="83"/>
      <c r="I529" s="83"/>
      <c r="J529" s="83"/>
      <c r="K529" s="83"/>
      <c r="L529" s="83"/>
      <c r="M529" s="83"/>
      <c r="N529" s="83"/>
      <c r="O529" s="83"/>
      <c r="P529" s="83"/>
      <c r="Q529" s="83"/>
      <c r="R529" s="83"/>
      <c r="S529" s="83"/>
      <c r="T529" s="83"/>
      <c r="U529" s="83"/>
      <c r="V529" s="83"/>
      <c r="W529" s="83"/>
      <c r="X529" s="83"/>
      <c r="Y529" s="83"/>
      <c r="Z529" s="83"/>
      <c r="AA529" s="83"/>
      <c r="AB529" s="83"/>
      <c r="AC529" s="83"/>
      <c r="AD529" s="83"/>
      <c r="AE529" s="83"/>
      <c r="AF529" s="83"/>
      <c r="AG529" s="83"/>
      <c r="AH529" s="83"/>
      <c r="AI529" s="83"/>
      <c r="AJ529" s="83"/>
      <c r="AK529" s="83"/>
      <c r="AL529" s="83"/>
      <c r="AM529" s="83"/>
      <c r="AN529" s="83"/>
      <c r="AO529" s="83"/>
      <c r="AP529" s="38"/>
      <c r="AQ529" s="38"/>
      <c r="AR529" s="38"/>
      <c r="AS529" s="38"/>
      <c r="AT529" s="38"/>
      <c r="AU529" s="38"/>
      <c r="AV529" s="38"/>
      <c r="AW529" s="38"/>
      <c r="AX529" s="38"/>
      <c r="AY529" s="38"/>
      <c r="AZ529" s="38"/>
      <c r="BA529" s="38"/>
      <c r="BB529" s="38"/>
      <c r="BC529" s="38"/>
      <c r="BD529" s="38"/>
      <c r="BE529" s="38"/>
      <c r="BF529" s="38"/>
      <c r="BG529" s="38"/>
      <c r="BH529" s="38"/>
      <c r="BI529" s="38"/>
    </row>
    <row r="530" spans="1:61" ht="15.75" customHeight="1">
      <c r="A530" s="33"/>
      <c r="B530" s="80"/>
      <c r="C530" s="80"/>
      <c r="D530" s="80"/>
      <c r="E530" s="80"/>
      <c r="F530" s="80"/>
      <c r="G530" s="80"/>
      <c r="H530" s="80"/>
      <c r="I530" s="80"/>
      <c r="J530" s="80"/>
      <c r="K530" s="80"/>
      <c r="L530" s="80"/>
      <c r="M530" s="80"/>
      <c r="N530" s="80"/>
      <c r="O530" s="80"/>
      <c r="P530" s="80"/>
      <c r="Q530" s="80"/>
      <c r="R530" s="80"/>
      <c r="S530" s="80"/>
      <c r="T530" s="80"/>
      <c r="U530" s="80"/>
      <c r="V530" s="80"/>
      <c r="W530" s="80"/>
      <c r="X530" s="80"/>
      <c r="Y530" s="80"/>
      <c r="Z530" s="80"/>
      <c r="AA530" s="80"/>
      <c r="AB530" s="80"/>
      <c r="AC530" s="80"/>
      <c r="AD530" s="80"/>
      <c r="AE530" s="80"/>
      <c r="AF530" s="80"/>
      <c r="AG530" s="80"/>
      <c r="AH530" s="80"/>
      <c r="AI530" s="80"/>
      <c r="AJ530" s="80"/>
      <c r="AK530" s="80"/>
      <c r="AL530" s="80"/>
      <c r="AM530" s="80"/>
      <c r="AN530" s="80"/>
      <c r="AO530" s="80"/>
      <c r="AP530" s="38"/>
      <c r="AQ530" s="38"/>
      <c r="AR530" s="38"/>
      <c r="AS530" s="38"/>
      <c r="AT530" s="38"/>
      <c r="AU530" s="38"/>
      <c r="AV530" s="38"/>
      <c r="AW530" s="38"/>
      <c r="AX530" s="38"/>
      <c r="AY530" s="38"/>
      <c r="AZ530" s="38"/>
      <c r="BA530" s="38"/>
      <c r="BB530" s="38"/>
      <c r="BC530" s="38"/>
      <c r="BD530" s="38"/>
      <c r="BE530" s="38"/>
      <c r="BF530" s="38"/>
      <c r="BG530" s="38"/>
      <c r="BH530" s="38"/>
      <c r="BI530" s="38"/>
    </row>
    <row r="531" spans="1:61" ht="15.75" customHeight="1">
      <c r="A531" s="33"/>
      <c r="B531" s="80"/>
      <c r="C531" s="80"/>
      <c r="D531" s="80"/>
      <c r="E531" s="84"/>
      <c r="F531" s="80"/>
      <c r="G531" s="80"/>
      <c r="H531" s="84"/>
      <c r="I531" s="80"/>
      <c r="J531" s="80"/>
      <c r="K531" s="84"/>
      <c r="L531" s="80"/>
      <c r="M531" s="80"/>
      <c r="N531" s="84"/>
      <c r="O531" s="80"/>
      <c r="P531" s="80"/>
      <c r="Q531" s="84"/>
      <c r="R531" s="80"/>
      <c r="S531" s="80"/>
      <c r="T531" s="84"/>
      <c r="U531" s="80"/>
      <c r="V531" s="80"/>
      <c r="W531" s="84"/>
      <c r="X531" s="80"/>
      <c r="Y531" s="80"/>
      <c r="Z531" s="84"/>
      <c r="AA531" s="80"/>
      <c r="AB531" s="80"/>
      <c r="AC531" s="84"/>
      <c r="AD531" s="80"/>
      <c r="AE531" s="80"/>
      <c r="AF531" s="84"/>
      <c r="AG531" s="80"/>
      <c r="AH531" s="80"/>
      <c r="AI531" s="84"/>
      <c r="AJ531" s="80"/>
      <c r="AK531" s="80"/>
      <c r="AL531" s="84"/>
      <c r="AM531" s="80"/>
      <c r="AN531" s="80"/>
      <c r="AO531" s="84"/>
      <c r="AP531" s="38"/>
      <c r="AQ531" s="38"/>
      <c r="AR531" s="38"/>
      <c r="AS531" s="38"/>
      <c r="AT531" s="38"/>
      <c r="AU531" s="38"/>
      <c r="AV531" s="38"/>
      <c r="AW531" s="38"/>
      <c r="AX531" s="38"/>
      <c r="AY531" s="38"/>
      <c r="AZ531" s="38"/>
      <c r="BA531" s="38"/>
      <c r="BB531" s="38"/>
      <c r="BC531" s="38"/>
      <c r="BD531" s="38"/>
      <c r="BE531" s="38"/>
      <c r="BF531" s="38"/>
      <c r="BG531" s="38"/>
      <c r="BH531" s="38"/>
      <c r="BI531" s="38"/>
    </row>
    <row r="532" spans="1:61" ht="15.75" customHeight="1">
      <c r="A532" s="33"/>
      <c r="B532" s="80"/>
      <c r="C532" s="85"/>
      <c r="D532" s="79"/>
      <c r="E532" s="84"/>
      <c r="F532" s="85"/>
      <c r="G532" s="79"/>
      <c r="H532" s="84"/>
      <c r="I532" s="85"/>
      <c r="J532" s="79"/>
      <c r="K532" s="84"/>
      <c r="L532" s="85"/>
      <c r="M532" s="79"/>
      <c r="N532" s="84"/>
      <c r="O532" s="85"/>
      <c r="P532" s="79"/>
      <c r="Q532" s="84"/>
      <c r="R532" s="85"/>
      <c r="S532" s="79"/>
      <c r="T532" s="84"/>
      <c r="U532" s="85"/>
      <c r="V532" s="79"/>
      <c r="W532" s="84"/>
      <c r="X532" s="85"/>
      <c r="Y532" s="79"/>
      <c r="Z532" s="84"/>
      <c r="AA532" s="85"/>
      <c r="AB532" s="79"/>
      <c r="AC532" s="84"/>
      <c r="AD532" s="85"/>
      <c r="AE532" s="79"/>
      <c r="AF532" s="84"/>
      <c r="AG532" s="85"/>
      <c r="AH532" s="79"/>
      <c r="AI532" s="84"/>
      <c r="AJ532" s="85"/>
      <c r="AK532" s="79"/>
      <c r="AL532" s="84"/>
      <c r="AM532" s="85"/>
      <c r="AN532" s="79"/>
      <c r="AO532" s="84"/>
      <c r="AP532" s="38"/>
      <c r="AQ532" s="38"/>
      <c r="AR532" s="38"/>
      <c r="AS532" s="38"/>
      <c r="AT532" s="38"/>
      <c r="AU532" s="38"/>
      <c r="AV532" s="38"/>
      <c r="AW532" s="38"/>
      <c r="AX532" s="38"/>
      <c r="AY532" s="38"/>
      <c r="AZ532" s="38"/>
      <c r="BA532" s="38"/>
      <c r="BB532" s="38"/>
      <c r="BC532" s="38"/>
      <c r="BD532" s="38"/>
      <c r="BE532" s="38"/>
      <c r="BF532" s="38"/>
      <c r="BG532" s="38"/>
      <c r="BH532" s="38"/>
      <c r="BI532" s="38"/>
    </row>
    <row r="533" spans="1:61" ht="15.75" customHeight="1">
      <c r="A533" s="33"/>
      <c r="B533" s="80"/>
      <c r="C533" s="86"/>
      <c r="D533" s="86"/>
      <c r="E533" s="86"/>
      <c r="F533" s="86"/>
      <c r="G533" s="86"/>
      <c r="H533" s="86"/>
      <c r="I533" s="86"/>
      <c r="J533" s="86"/>
      <c r="K533" s="86"/>
      <c r="L533" s="86"/>
      <c r="M533" s="86"/>
      <c r="N533" s="86"/>
      <c r="O533" s="86"/>
      <c r="P533" s="86"/>
      <c r="Q533" s="86"/>
      <c r="R533" s="86"/>
      <c r="S533" s="86"/>
      <c r="T533" s="86"/>
      <c r="U533" s="86"/>
      <c r="V533" s="86"/>
      <c r="W533" s="86"/>
      <c r="X533" s="86"/>
      <c r="Y533" s="86"/>
      <c r="Z533" s="86"/>
      <c r="AA533" s="86"/>
      <c r="AB533" s="86"/>
      <c r="AC533" s="86"/>
      <c r="AD533" s="86"/>
      <c r="AE533" s="86"/>
      <c r="AF533" s="86"/>
      <c r="AG533" s="86"/>
      <c r="AH533" s="86"/>
      <c r="AI533" s="86"/>
      <c r="AJ533" s="86"/>
      <c r="AK533" s="86"/>
      <c r="AL533" s="86"/>
      <c r="AM533" s="86"/>
      <c r="AN533" s="86"/>
      <c r="AO533" s="86"/>
      <c r="AP533" s="38"/>
      <c r="AQ533" s="38"/>
      <c r="AR533" s="38"/>
      <c r="AS533" s="38"/>
      <c r="AT533" s="38"/>
      <c r="AU533" s="38"/>
      <c r="AV533" s="38"/>
      <c r="AW533" s="38"/>
      <c r="AX533" s="38"/>
      <c r="AY533" s="38"/>
      <c r="AZ533" s="38"/>
      <c r="BA533" s="38"/>
      <c r="BB533" s="38"/>
      <c r="BC533" s="38"/>
      <c r="BD533" s="38"/>
      <c r="BE533" s="38"/>
      <c r="BF533" s="38"/>
      <c r="BG533" s="38"/>
      <c r="BH533" s="38"/>
      <c r="BI533" s="38"/>
    </row>
    <row r="534" spans="1:61" ht="15.75" customHeight="1">
      <c r="A534" s="33"/>
      <c r="B534" s="79"/>
      <c r="C534" s="80"/>
      <c r="D534" s="80"/>
      <c r="E534" s="80"/>
      <c r="F534" s="80"/>
      <c r="G534" s="80"/>
      <c r="H534" s="80"/>
      <c r="I534" s="80"/>
      <c r="J534" s="80"/>
      <c r="K534" s="80"/>
      <c r="L534" s="80"/>
      <c r="M534" s="80"/>
      <c r="N534" s="80"/>
      <c r="O534" s="80"/>
      <c r="P534" s="80"/>
      <c r="Q534" s="80"/>
      <c r="R534" s="80"/>
      <c r="S534" s="80"/>
      <c r="T534" s="80"/>
      <c r="U534" s="80"/>
      <c r="V534" s="80"/>
      <c r="W534" s="80"/>
      <c r="X534" s="80"/>
      <c r="Y534" s="80"/>
      <c r="Z534" s="80"/>
      <c r="AA534" s="80"/>
      <c r="AB534" s="80"/>
      <c r="AC534" s="80"/>
      <c r="AD534" s="80"/>
      <c r="AE534" s="80"/>
      <c r="AF534" s="80"/>
      <c r="AG534" s="80"/>
      <c r="AH534" s="80"/>
      <c r="AI534" s="80"/>
      <c r="AJ534" s="80"/>
      <c r="AK534" s="80"/>
      <c r="AL534" s="80"/>
      <c r="AM534" s="80"/>
      <c r="AN534" s="80"/>
      <c r="AO534" s="80"/>
      <c r="AP534" s="38"/>
      <c r="AQ534" s="38"/>
      <c r="AR534" s="38"/>
      <c r="AS534" s="38"/>
      <c r="AT534" s="38"/>
      <c r="AU534" s="38"/>
      <c r="AV534" s="38"/>
      <c r="AW534" s="38"/>
      <c r="AX534" s="38"/>
      <c r="AY534" s="38"/>
      <c r="AZ534" s="38"/>
      <c r="BA534" s="38"/>
      <c r="BB534" s="38"/>
      <c r="BC534" s="38"/>
      <c r="BD534" s="38"/>
      <c r="BE534" s="38"/>
      <c r="BF534" s="38"/>
      <c r="BG534" s="38"/>
      <c r="BH534" s="38"/>
      <c r="BI534" s="38"/>
    </row>
    <row r="535" spans="1:61" ht="15.75" customHeight="1">
      <c r="A535" s="33"/>
      <c r="B535" s="80"/>
      <c r="C535" s="80"/>
      <c r="D535" s="80"/>
      <c r="E535" s="80"/>
      <c r="F535" s="80"/>
      <c r="G535" s="80"/>
      <c r="H535" s="80"/>
      <c r="I535" s="80"/>
      <c r="J535" s="80"/>
      <c r="K535" s="80"/>
      <c r="L535" s="80"/>
      <c r="M535" s="80"/>
      <c r="N535" s="80"/>
      <c r="O535" s="80"/>
      <c r="P535" s="80"/>
      <c r="Q535" s="80"/>
      <c r="R535" s="80"/>
      <c r="S535" s="80"/>
      <c r="T535" s="80"/>
      <c r="U535" s="80"/>
      <c r="V535" s="80"/>
      <c r="W535" s="80"/>
      <c r="X535" s="80"/>
      <c r="Y535" s="80"/>
      <c r="Z535" s="80"/>
      <c r="AA535" s="80"/>
      <c r="AB535" s="80"/>
      <c r="AC535" s="80"/>
      <c r="AD535" s="80"/>
      <c r="AE535" s="80"/>
      <c r="AF535" s="80"/>
      <c r="AG535" s="80"/>
      <c r="AH535" s="80"/>
      <c r="AI535" s="80"/>
      <c r="AJ535" s="80"/>
      <c r="AK535" s="80"/>
      <c r="AL535" s="80"/>
      <c r="AM535" s="80"/>
      <c r="AN535" s="80"/>
      <c r="AO535" s="80"/>
      <c r="AP535" s="38"/>
      <c r="AQ535" s="38"/>
      <c r="AR535" s="38"/>
      <c r="AS535" s="38"/>
      <c r="AT535" s="38"/>
      <c r="AU535" s="38"/>
      <c r="AV535" s="38"/>
      <c r="AW535" s="38"/>
      <c r="AX535" s="38"/>
      <c r="AY535" s="38"/>
      <c r="AZ535" s="38"/>
      <c r="BA535" s="38"/>
      <c r="BB535" s="38"/>
      <c r="BC535" s="38"/>
      <c r="BD535" s="38"/>
      <c r="BE535" s="38"/>
      <c r="BF535" s="38"/>
      <c r="BG535" s="38"/>
      <c r="BH535" s="38"/>
      <c r="BI535" s="38"/>
    </row>
    <row r="536" spans="1:61" ht="15.75" customHeight="1">
      <c r="A536" s="33"/>
      <c r="B536" s="80"/>
      <c r="C536" s="87"/>
      <c r="D536" s="88"/>
      <c r="E536" s="87"/>
      <c r="F536" s="87"/>
      <c r="G536" s="88"/>
      <c r="H536" s="87"/>
      <c r="I536" s="87"/>
      <c r="J536" s="88"/>
      <c r="K536" s="87"/>
      <c r="L536" s="87"/>
      <c r="M536" s="88"/>
      <c r="N536" s="87"/>
      <c r="O536" s="87"/>
      <c r="P536" s="88"/>
      <c r="Q536" s="87"/>
      <c r="R536" s="87"/>
      <c r="S536" s="88"/>
      <c r="T536" s="87"/>
      <c r="U536" s="87"/>
      <c r="V536" s="88"/>
      <c r="W536" s="87"/>
      <c r="X536" s="87"/>
      <c r="Y536" s="88"/>
      <c r="Z536" s="87"/>
      <c r="AA536" s="87"/>
      <c r="AB536" s="88"/>
      <c r="AC536" s="87"/>
      <c r="AD536" s="87"/>
      <c r="AE536" s="88"/>
      <c r="AF536" s="87"/>
      <c r="AG536" s="87"/>
      <c r="AH536" s="88"/>
      <c r="AI536" s="87"/>
      <c r="AJ536" s="87"/>
      <c r="AK536" s="88"/>
      <c r="AL536" s="87"/>
      <c r="AM536" s="87"/>
      <c r="AN536" s="88"/>
      <c r="AO536" s="87"/>
      <c r="AP536" s="38"/>
      <c r="AQ536" s="38"/>
      <c r="AR536" s="38"/>
      <c r="AS536" s="38"/>
      <c r="AT536" s="38"/>
      <c r="AU536" s="38"/>
      <c r="AV536" s="38"/>
      <c r="AW536" s="38"/>
      <c r="AX536" s="38"/>
      <c r="AY536" s="38"/>
      <c r="AZ536" s="38"/>
      <c r="BA536" s="38"/>
      <c r="BB536" s="38"/>
      <c r="BC536" s="38"/>
      <c r="BD536" s="38"/>
      <c r="BE536" s="38"/>
      <c r="BF536" s="38"/>
      <c r="BG536" s="38"/>
      <c r="BH536" s="38"/>
      <c r="BI536" s="38"/>
    </row>
    <row r="537" spans="1:61" ht="15.75" customHeight="1">
      <c r="A537" s="33"/>
      <c r="B537" s="80"/>
      <c r="C537" s="87"/>
      <c r="D537" s="88"/>
      <c r="E537" s="87"/>
      <c r="F537" s="87"/>
      <c r="G537" s="88"/>
      <c r="H537" s="87"/>
      <c r="I537" s="87"/>
      <c r="J537" s="88"/>
      <c r="K537" s="87"/>
      <c r="L537" s="87"/>
      <c r="M537" s="88"/>
      <c r="N537" s="87"/>
      <c r="O537" s="87"/>
      <c r="P537" s="88"/>
      <c r="Q537" s="87"/>
      <c r="R537" s="87"/>
      <c r="S537" s="88"/>
      <c r="T537" s="87"/>
      <c r="U537" s="87"/>
      <c r="V537" s="88"/>
      <c r="W537" s="87"/>
      <c r="X537" s="87"/>
      <c r="Y537" s="88"/>
      <c r="Z537" s="87"/>
      <c r="AA537" s="87"/>
      <c r="AB537" s="88"/>
      <c r="AC537" s="87"/>
      <c r="AD537" s="87"/>
      <c r="AE537" s="88"/>
      <c r="AF537" s="87"/>
      <c r="AG537" s="87"/>
      <c r="AH537" s="88"/>
      <c r="AI537" s="87"/>
      <c r="AJ537" s="87"/>
      <c r="AK537" s="88"/>
      <c r="AL537" s="87"/>
      <c r="AM537" s="87"/>
      <c r="AN537" s="88"/>
      <c r="AO537" s="87"/>
      <c r="AP537" s="38"/>
      <c r="AQ537" s="38"/>
      <c r="AR537" s="38"/>
      <c r="AS537" s="38"/>
      <c r="AT537" s="38"/>
      <c r="AU537" s="38"/>
      <c r="AV537" s="38"/>
      <c r="AW537" s="38"/>
      <c r="AX537" s="38"/>
      <c r="AY537" s="38"/>
      <c r="AZ537" s="38"/>
      <c r="BA537" s="38"/>
      <c r="BB537" s="38"/>
      <c r="BC537" s="38"/>
      <c r="BD537" s="38"/>
      <c r="BE537" s="38"/>
      <c r="BF537" s="38"/>
      <c r="BG537" s="38"/>
      <c r="BH537" s="38"/>
      <c r="BI537" s="38"/>
    </row>
    <row r="538" spans="1:61" ht="15.75" customHeight="1">
      <c r="A538" s="33"/>
      <c r="B538" s="80"/>
      <c r="C538" s="87"/>
      <c r="D538" s="88"/>
      <c r="E538" s="87"/>
      <c r="F538" s="87"/>
      <c r="G538" s="88"/>
      <c r="H538" s="87"/>
      <c r="I538" s="87"/>
      <c r="J538" s="88"/>
      <c r="K538" s="87"/>
      <c r="L538" s="87"/>
      <c r="M538" s="88"/>
      <c r="N538" s="87"/>
      <c r="O538" s="87"/>
      <c r="P538" s="88"/>
      <c r="Q538" s="87"/>
      <c r="R538" s="87"/>
      <c r="S538" s="88"/>
      <c r="T538" s="87"/>
      <c r="U538" s="87"/>
      <c r="V538" s="88"/>
      <c r="W538" s="87"/>
      <c r="X538" s="87"/>
      <c r="Y538" s="88"/>
      <c r="Z538" s="87"/>
      <c r="AA538" s="87"/>
      <c r="AB538" s="88"/>
      <c r="AC538" s="87"/>
      <c r="AD538" s="87"/>
      <c r="AE538" s="88"/>
      <c r="AF538" s="87"/>
      <c r="AG538" s="87"/>
      <c r="AH538" s="88"/>
      <c r="AI538" s="87"/>
      <c r="AJ538" s="87"/>
      <c r="AK538" s="88"/>
      <c r="AL538" s="87"/>
      <c r="AM538" s="87"/>
      <c r="AN538" s="88"/>
      <c r="AO538" s="87"/>
      <c r="AP538" s="38"/>
      <c r="AQ538" s="38"/>
      <c r="AR538" s="38"/>
      <c r="AS538" s="38"/>
      <c r="AT538" s="38"/>
      <c r="AU538" s="38"/>
      <c r="AV538" s="38"/>
      <c r="AW538" s="38"/>
      <c r="AX538" s="38"/>
      <c r="AY538" s="38"/>
      <c r="AZ538" s="38"/>
      <c r="BA538" s="38"/>
      <c r="BB538" s="38"/>
      <c r="BC538" s="38"/>
      <c r="BD538" s="38"/>
      <c r="BE538" s="38"/>
      <c r="BF538" s="38"/>
      <c r="BG538" s="38"/>
      <c r="BH538" s="38"/>
      <c r="BI538" s="38"/>
    </row>
    <row r="539" spans="1:61" ht="15.75" customHeight="1">
      <c r="A539" s="33"/>
      <c r="B539" s="80"/>
      <c r="C539" s="87"/>
      <c r="D539" s="88"/>
      <c r="E539" s="87"/>
      <c r="F539" s="87"/>
      <c r="G539" s="88"/>
      <c r="H539" s="87"/>
      <c r="I539" s="87"/>
      <c r="J539" s="88"/>
      <c r="K539" s="87"/>
      <c r="L539" s="87"/>
      <c r="M539" s="88"/>
      <c r="N539" s="87"/>
      <c r="O539" s="87"/>
      <c r="P539" s="88"/>
      <c r="Q539" s="87"/>
      <c r="R539" s="87"/>
      <c r="S539" s="88"/>
      <c r="T539" s="87"/>
      <c r="U539" s="87"/>
      <c r="V539" s="88"/>
      <c r="W539" s="87"/>
      <c r="X539" s="87"/>
      <c r="Y539" s="88"/>
      <c r="Z539" s="87"/>
      <c r="AA539" s="87"/>
      <c r="AB539" s="88"/>
      <c r="AC539" s="87"/>
      <c r="AD539" s="87"/>
      <c r="AE539" s="88"/>
      <c r="AF539" s="87"/>
      <c r="AG539" s="87"/>
      <c r="AH539" s="88"/>
      <c r="AI539" s="87"/>
      <c r="AJ539" s="87"/>
      <c r="AK539" s="88"/>
      <c r="AL539" s="87"/>
      <c r="AM539" s="87"/>
      <c r="AN539" s="88"/>
      <c r="AO539" s="87"/>
      <c r="AP539" s="38"/>
      <c r="AQ539" s="38"/>
      <c r="AR539" s="38"/>
      <c r="AS539" s="38"/>
      <c r="AT539" s="38"/>
      <c r="AU539" s="38"/>
      <c r="AV539" s="38"/>
      <c r="AW539" s="38"/>
      <c r="AX539" s="38"/>
      <c r="AY539" s="38"/>
      <c r="AZ539" s="38"/>
      <c r="BA539" s="38"/>
      <c r="BB539" s="38"/>
      <c r="BC539" s="38"/>
      <c r="BD539" s="38"/>
      <c r="BE539" s="38"/>
      <c r="BF539" s="38"/>
      <c r="BG539" s="38"/>
      <c r="BH539" s="38"/>
      <c r="BI539" s="38"/>
    </row>
    <row r="540" spans="1:61" ht="15.75" customHeight="1">
      <c r="A540" s="33"/>
      <c r="B540" s="80"/>
      <c r="C540" s="87"/>
      <c r="D540" s="88"/>
      <c r="E540" s="87"/>
      <c r="F540" s="87"/>
      <c r="G540" s="88"/>
      <c r="H540" s="87"/>
      <c r="I540" s="87"/>
      <c r="J540" s="88"/>
      <c r="K540" s="87"/>
      <c r="L540" s="87"/>
      <c r="M540" s="88"/>
      <c r="N540" s="87"/>
      <c r="O540" s="87"/>
      <c r="P540" s="88"/>
      <c r="Q540" s="87"/>
      <c r="R540" s="87"/>
      <c r="S540" s="88"/>
      <c r="T540" s="87"/>
      <c r="U540" s="87"/>
      <c r="V540" s="88"/>
      <c r="W540" s="87"/>
      <c r="X540" s="87"/>
      <c r="Y540" s="88"/>
      <c r="Z540" s="87"/>
      <c r="AA540" s="87"/>
      <c r="AB540" s="88"/>
      <c r="AC540" s="87"/>
      <c r="AD540" s="87"/>
      <c r="AE540" s="88"/>
      <c r="AF540" s="87"/>
      <c r="AG540" s="87"/>
      <c r="AH540" s="88"/>
      <c r="AI540" s="87"/>
      <c r="AJ540" s="87"/>
      <c r="AK540" s="88"/>
      <c r="AL540" s="87"/>
      <c r="AM540" s="87"/>
      <c r="AN540" s="88"/>
      <c r="AO540" s="87"/>
      <c r="AP540" s="38"/>
      <c r="AQ540" s="38"/>
      <c r="AR540" s="38"/>
      <c r="AS540" s="38"/>
      <c r="AT540" s="38"/>
      <c r="AU540" s="38"/>
      <c r="AV540" s="38"/>
      <c r="AW540" s="38"/>
      <c r="AX540" s="38"/>
      <c r="AY540" s="38"/>
      <c r="AZ540" s="38"/>
      <c r="BA540" s="38"/>
      <c r="BB540" s="38"/>
      <c r="BC540" s="38"/>
      <c r="BD540" s="38"/>
      <c r="BE540" s="38"/>
      <c r="BF540" s="38"/>
      <c r="BG540" s="38"/>
      <c r="BH540" s="38"/>
      <c r="BI540" s="38"/>
    </row>
    <row r="541" spans="1:61" ht="15.75" customHeight="1">
      <c r="A541" s="33"/>
      <c r="B541" s="80"/>
      <c r="C541" s="87"/>
      <c r="D541" s="88"/>
      <c r="E541" s="87"/>
      <c r="F541" s="87"/>
      <c r="G541" s="88"/>
      <c r="H541" s="87"/>
      <c r="I541" s="87"/>
      <c r="J541" s="88"/>
      <c r="K541" s="87"/>
      <c r="L541" s="87"/>
      <c r="M541" s="88"/>
      <c r="N541" s="87"/>
      <c r="O541" s="87"/>
      <c r="P541" s="88"/>
      <c r="Q541" s="87"/>
      <c r="R541" s="87"/>
      <c r="S541" s="88"/>
      <c r="T541" s="87"/>
      <c r="U541" s="87"/>
      <c r="V541" s="88"/>
      <c r="W541" s="87"/>
      <c r="X541" s="87"/>
      <c r="Y541" s="88"/>
      <c r="Z541" s="87"/>
      <c r="AA541" s="87"/>
      <c r="AB541" s="88"/>
      <c r="AC541" s="87"/>
      <c r="AD541" s="87"/>
      <c r="AE541" s="88"/>
      <c r="AF541" s="87"/>
      <c r="AG541" s="87"/>
      <c r="AH541" s="88"/>
      <c r="AI541" s="87"/>
      <c r="AJ541" s="87"/>
      <c r="AK541" s="88"/>
      <c r="AL541" s="87"/>
      <c r="AM541" s="87"/>
      <c r="AN541" s="88"/>
      <c r="AO541" s="87"/>
      <c r="AP541" s="38"/>
      <c r="AQ541" s="38"/>
      <c r="AR541" s="38"/>
      <c r="AS541" s="38"/>
      <c r="AT541" s="38"/>
      <c r="AU541" s="38"/>
      <c r="AV541" s="38"/>
      <c r="AW541" s="38"/>
      <c r="AX541" s="38"/>
      <c r="AY541" s="38"/>
      <c r="AZ541" s="38"/>
      <c r="BA541" s="38"/>
      <c r="BB541" s="38"/>
      <c r="BC541" s="38"/>
      <c r="BD541" s="38"/>
      <c r="BE541" s="38"/>
      <c r="BF541" s="38"/>
      <c r="BG541" s="38"/>
      <c r="BH541" s="38"/>
      <c r="BI541" s="38"/>
    </row>
    <row r="542" spans="1:61" ht="15.75" customHeight="1">
      <c r="A542" s="33"/>
      <c r="B542" s="80"/>
      <c r="C542" s="87"/>
      <c r="D542" s="88"/>
      <c r="E542" s="87"/>
      <c r="F542" s="87"/>
      <c r="G542" s="88"/>
      <c r="H542" s="87"/>
      <c r="I542" s="87"/>
      <c r="J542" s="88"/>
      <c r="K542" s="87"/>
      <c r="L542" s="87"/>
      <c r="M542" s="88"/>
      <c r="N542" s="87"/>
      <c r="O542" s="87"/>
      <c r="P542" s="88"/>
      <c r="Q542" s="87"/>
      <c r="R542" s="87"/>
      <c r="S542" s="88"/>
      <c r="T542" s="87"/>
      <c r="U542" s="87"/>
      <c r="V542" s="88"/>
      <c r="W542" s="87"/>
      <c r="X542" s="87"/>
      <c r="Y542" s="88"/>
      <c r="Z542" s="87"/>
      <c r="AA542" s="87"/>
      <c r="AB542" s="88"/>
      <c r="AC542" s="87"/>
      <c r="AD542" s="87"/>
      <c r="AE542" s="88"/>
      <c r="AF542" s="87"/>
      <c r="AG542" s="87"/>
      <c r="AH542" s="88"/>
      <c r="AI542" s="87"/>
      <c r="AJ542" s="87"/>
      <c r="AK542" s="88"/>
      <c r="AL542" s="87"/>
      <c r="AM542" s="87"/>
      <c r="AN542" s="88"/>
      <c r="AO542" s="87"/>
      <c r="AP542" s="38"/>
      <c r="AQ542" s="38"/>
      <c r="AR542" s="38"/>
      <c r="AS542" s="38"/>
      <c r="AT542" s="38"/>
      <c r="AU542" s="38"/>
      <c r="AV542" s="38"/>
      <c r="AW542" s="38"/>
      <c r="AX542" s="38"/>
      <c r="AY542" s="38"/>
      <c r="AZ542" s="38"/>
      <c r="BA542" s="38"/>
      <c r="BB542" s="38"/>
      <c r="BC542" s="38"/>
      <c r="BD542" s="38"/>
      <c r="BE542" s="38"/>
      <c r="BF542" s="38"/>
      <c r="BG542" s="38"/>
      <c r="BH542" s="38"/>
      <c r="BI542" s="38"/>
    </row>
    <row r="543" spans="1:61" ht="15.75" customHeight="1">
      <c r="A543" s="33"/>
      <c r="B543" s="79"/>
      <c r="C543" s="89"/>
      <c r="D543" s="90"/>
      <c r="E543" s="89"/>
      <c r="F543" s="89"/>
      <c r="G543" s="90"/>
      <c r="H543" s="89"/>
      <c r="I543" s="89"/>
      <c r="J543" s="90"/>
      <c r="K543" s="89"/>
      <c r="L543" s="89"/>
      <c r="M543" s="90"/>
      <c r="N543" s="89"/>
      <c r="O543" s="89"/>
      <c r="P543" s="90"/>
      <c r="Q543" s="89"/>
      <c r="R543" s="89"/>
      <c r="S543" s="90"/>
      <c r="T543" s="89"/>
      <c r="U543" s="89"/>
      <c r="V543" s="90"/>
      <c r="W543" s="89"/>
      <c r="X543" s="89"/>
      <c r="Y543" s="90"/>
      <c r="Z543" s="89"/>
      <c r="AA543" s="89"/>
      <c r="AB543" s="90"/>
      <c r="AC543" s="89"/>
      <c r="AD543" s="89"/>
      <c r="AE543" s="90"/>
      <c r="AF543" s="89"/>
      <c r="AG543" s="89"/>
      <c r="AH543" s="90"/>
      <c r="AI543" s="89"/>
      <c r="AJ543" s="89"/>
      <c r="AK543" s="90"/>
      <c r="AL543" s="89"/>
      <c r="AM543" s="89"/>
      <c r="AN543" s="90"/>
      <c r="AO543" s="89"/>
      <c r="AP543" s="38"/>
      <c r="AQ543" s="38"/>
      <c r="AR543" s="38"/>
      <c r="AS543" s="38"/>
      <c r="AT543" s="38"/>
      <c r="AU543" s="38"/>
      <c r="AV543" s="38"/>
      <c r="AW543" s="38"/>
      <c r="AX543" s="38"/>
      <c r="AY543" s="38"/>
      <c r="AZ543" s="38"/>
      <c r="BA543" s="38"/>
      <c r="BB543" s="38"/>
      <c r="BC543" s="38"/>
      <c r="BD543" s="38"/>
      <c r="BE543" s="38"/>
      <c r="BF543" s="38"/>
      <c r="BG543" s="38"/>
      <c r="BH543" s="38"/>
      <c r="BI543" s="38"/>
    </row>
    <row r="544" spans="1:61" ht="15.75" customHeight="1">
      <c r="A544" s="33"/>
      <c r="B544" s="80"/>
      <c r="C544" s="87"/>
      <c r="D544" s="88"/>
      <c r="E544" s="87"/>
      <c r="F544" s="87"/>
      <c r="G544" s="88"/>
      <c r="H544" s="87"/>
      <c r="I544" s="87"/>
      <c r="J544" s="88"/>
      <c r="K544" s="87"/>
      <c r="L544" s="87"/>
      <c r="M544" s="88"/>
      <c r="N544" s="87"/>
      <c r="O544" s="87"/>
      <c r="P544" s="88"/>
      <c r="Q544" s="87"/>
      <c r="R544" s="87"/>
      <c r="S544" s="88"/>
      <c r="T544" s="87"/>
      <c r="U544" s="87"/>
      <c r="V544" s="88"/>
      <c r="W544" s="87"/>
      <c r="X544" s="87"/>
      <c r="Y544" s="88"/>
      <c r="Z544" s="87"/>
      <c r="AA544" s="87"/>
      <c r="AB544" s="88"/>
      <c r="AC544" s="87"/>
      <c r="AD544" s="87"/>
      <c r="AE544" s="88"/>
      <c r="AF544" s="87"/>
      <c r="AG544" s="87"/>
      <c r="AH544" s="88"/>
      <c r="AI544" s="87"/>
      <c r="AJ544" s="87"/>
      <c r="AK544" s="88"/>
      <c r="AL544" s="87"/>
      <c r="AM544" s="87"/>
      <c r="AN544" s="88"/>
      <c r="AO544" s="87"/>
      <c r="AP544" s="38"/>
      <c r="AQ544" s="38"/>
      <c r="AR544" s="38"/>
      <c r="AS544" s="38"/>
      <c r="AT544" s="38"/>
      <c r="AU544" s="38"/>
      <c r="AV544" s="38"/>
      <c r="AW544" s="38"/>
      <c r="AX544" s="38"/>
      <c r="AY544" s="38"/>
      <c r="AZ544" s="38"/>
      <c r="BA544" s="38"/>
      <c r="BB544" s="38"/>
      <c r="BC544" s="38"/>
      <c r="BD544" s="38"/>
      <c r="BE544" s="38"/>
      <c r="BF544" s="38"/>
      <c r="BG544" s="38"/>
      <c r="BH544" s="38"/>
      <c r="BI544" s="38"/>
    </row>
    <row r="545" spans="1:61" ht="15.75" customHeight="1">
      <c r="A545" s="33"/>
      <c r="B545" s="80"/>
      <c r="C545" s="87"/>
      <c r="D545" s="88"/>
      <c r="E545" s="87"/>
      <c r="F545" s="87"/>
      <c r="G545" s="88"/>
      <c r="H545" s="87"/>
      <c r="I545" s="87"/>
      <c r="J545" s="88"/>
      <c r="K545" s="87"/>
      <c r="L545" s="87"/>
      <c r="M545" s="88"/>
      <c r="N545" s="87"/>
      <c r="O545" s="87"/>
      <c r="P545" s="88"/>
      <c r="Q545" s="87"/>
      <c r="R545" s="87"/>
      <c r="S545" s="88"/>
      <c r="T545" s="87"/>
      <c r="U545" s="87"/>
      <c r="V545" s="88"/>
      <c r="W545" s="87"/>
      <c r="X545" s="87"/>
      <c r="Y545" s="88"/>
      <c r="Z545" s="87"/>
      <c r="AA545" s="87"/>
      <c r="AB545" s="88"/>
      <c r="AC545" s="87"/>
      <c r="AD545" s="87"/>
      <c r="AE545" s="88"/>
      <c r="AF545" s="87"/>
      <c r="AG545" s="87"/>
      <c r="AH545" s="88"/>
      <c r="AI545" s="87"/>
      <c r="AJ545" s="87"/>
      <c r="AK545" s="88"/>
      <c r="AL545" s="87"/>
      <c r="AM545" s="87"/>
      <c r="AN545" s="88"/>
      <c r="AO545" s="87"/>
      <c r="AP545" s="38"/>
      <c r="AQ545" s="38"/>
      <c r="AR545" s="38"/>
      <c r="AS545" s="38"/>
      <c r="AT545" s="38"/>
      <c r="AU545" s="38"/>
      <c r="AV545" s="38"/>
      <c r="AW545" s="38"/>
      <c r="AX545" s="38"/>
      <c r="AY545" s="38"/>
      <c r="AZ545" s="38"/>
      <c r="BA545" s="38"/>
      <c r="BB545" s="38"/>
      <c r="BC545" s="38"/>
      <c r="BD545" s="38"/>
      <c r="BE545" s="38"/>
      <c r="BF545" s="38"/>
      <c r="BG545" s="38"/>
      <c r="BH545" s="38"/>
      <c r="BI545" s="38"/>
    </row>
    <row r="546" spans="1:61" ht="15.75" customHeight="1">
      <c r="A546" s="33"/>
      <c r="B546" s="79"/>
      <c r="C546" s="87"/>
      <c r="D546" s="88"/>
      <c r="E546" s="87"/>
      <c r="F546" s="87"/>
      <c r="G546" s="88"/>
      <c r="H546" s="87"/>
      <c r="I546" s="87"/>
      <c r="J546" s="88"/>
      <c r="K546" s="87"/>
      <c r="L546" s="87"/>
      <c r="M546" s="88"/>
      <c r="N546" s="87"/>
      <c r="O546" s="87"/>
      <c r="P546" s="88"/>
      <c r="Q546" s="87"/>
      <c r="R546" s="87"/>
      <c r="S546" s="88"/>
      <c r="T546" s="87"/>
      <c r="U546" s="87"/>
      <c r="V546" s="88"/>
      <c r="W546" s="87"/>
      <c r="X546" s="87"/>
      <c r="Y546" s="88"/>
      <c r="Z546" s="87"/>
      <c r="AA546" s="87"/>
      <c r="AB546" s="88"/>
      <c r="AC546" s="87"/>
      <c r="AD546" s="87"/>
      <c r="AE546" s="88"/>
      <c r="AF546" s="87"/>
      <c r="AG546" s="87"/>
      <c r="AH546" s="88"/>
      <c r="AI546" s="87"/>
      <c r="AJ546" s="87"/>
      <c r="AK546" s="88"/>
      <c r="AL546" s="87"/>
      <c r="AM546" s="87"/>
      <c r="AN546" s="88"/>
      <c r="AO546" s="87"/>
      <c r="AP546" s="38"/>
      <c r="AQ546" s="38"/>
      <c r="AR546" s="38"/>
      <c r="AS546" s="38"/>
      <c r="AT546" s="38"/>
      <c r="AU546" s="38"/>
      <c r="AV546" s="38"/>
      <c r="AW546" s="38"/>
      <c r="AX546" s="38"/>
      <c r="AY546" s="38"/>
      <c r="AZ546" s="38"/>
      <c r="BA546" s="38"/>
      <c r="BB546" s="38"/>
      <c r="BC546" s="38"/>
      <c r="BD546" s="38"/>
      <c r="BE546" s="38"/>
      <c r="BF546" s="38"/>
      <c r="BG546" s="38"/>
      <c r="BH546" s="38"/>
      <c r="BI546" s="38"/>
    </row>
    <row r="547" spans="1:61" ht="15.75" customHeight="1">
      <c r="A547" s="33"/>
      <c r="B547" s="80"/>
      <c r="C547" s="80"/>
      <c r="D547" s="80"/>
      <c r="E547" s="80"/>
      <c r="F547" s="80"/>
      <c r="G547" s="80"/>
      <c r="H547" s="80"/>
      <c r="I547" s="80"/>
      <c r="J547" s="80"/>
      <c r="K547" s="80"/>
      <c r="L547" s="80"/>
      <c r="M547" s="80"/>
      <c r="N547" s="80"/>
      <c r="O547" s="80"/>
      <c r="P547" s="80"/>
      <c r="Q547" s="80"/>
      <c r="R547" s="80"/>
      <c r="S547" s="80"/>
      <c r="T547" s="80"/>
      <c r="U547" s="80"/>
      <c r="V547" s="80"/>
      <c r="W547" s="80"/>
      <c r="X547" s="80"/>
      <c r="Y547" s="80"/>
      <c r="Z547" s="80"/>
      <c r="AA547" s="80"/>
      <c r="AB547" s="80"/>
      <c r="AC547" s="80"/>
      <c r="AD547" s="80"/>
      <c r="AE547" s="80"/>
      <c r="AF547" s="80"/>
      <c r="AG547" s="80"/>
      <c r="AH547" s="80"/>
      <c r="AI547" s="80"/>
      <c r="AJ547" s="80"/>
      <c r="AK547" s="80"/>
      <c r="AL547" s="80"/>
      <c r="AM547" s="80"/>
      <c r="AN547" s="80"/>
      <c r="AO547" s="80"/>
      <c r="AP547" s="38"/>
      <c r="AQ547" s="38"/>
      <c r="AR547" s="38"/>
      <c r="AS547" s="38"/>
      <c r="AT547" s="38"/>
      <c r="AU547" s="38"/>
      <c r="AV547" s="38"/>
      <c r="AW547" s="38"/>
      <c r="AX547" s="38"/>
      <c r="AY547" s="38"/>
      <c r="AZ547" s="38"/>
      <c r="BA547" s="38"/>
      <c r="BB547" s="38"/>
      <c r="BC547" s="38"/>
      <c r="BD547" s="38"/>
      <c r="BE547" s="38"/>
      <c r="BF547" s="38"/>
      <c r="BG547" s="38"/>
      <c r="BH547" s="38"/>
      <c r="BI547" s="38"/>
    </row>
    <row r="548" spans="1:61" ht="15.75" customHeight="1">
      <c r="A548" s="33"/>
      <c r="B548" s="80"/>
      <c r="C548" s="87"/>
      <c r="D548" s="80"/>
      <c r="E548" s="87"/>
      <c r="F548" s="87"/>
      <c r="G548" s="80"/>
      <c r="H548" s="87"/>
      <c r="I548" s="87"/>
      <c r="J548" s="80"/>
      <c r="K548" s="87"/>
      <c r="L548" s="87"/>
      <c r="M548" s="80"/>
      <c r="N548" s="87"/>
      <c r="O548" s="87"/>
      <c r="P548" s="80"/>
      <c r="Q548" s="87"/>
      <c r="R548" s="87"/>
      <c r="S548" s="80"/>
      <c r="T548" s="87"/>
      <c r="U548" s="87"/>
      <c r="V548" s="80"/>
      <c r="W548" s="87"/>
      <c r="X548" s="87"/>
      <c r="Y548" s="80"/>
      <c r="Z548" s="87"/>
      <c r="AA548" s="87"/>
      <c r="AB548" s="80"/>
      <c r="AC548" s="87"/>
      <c r="AD548" s="87"/>
      <c r="AE548" s="80"/>
      <c r="AF548" s="87"/>
      <c r="AG548" s="87"/>
      <c r="AH548" s="80"/>
      <c r="AI548" s="87"/>
      <c r="AJ548" s="87"/>
      <c r="AK548" s="80"/>
      <c r="AL548" s="87"/>
      <c r="AM548" s="87"/>
      <c r="AN548" s="80"/>
      <c r="AO548" s="87"/>
      <c r="AP548" s="38"/>
      <c r="AQ548" s="38"/>
      <c r="AR548" s="38"/>
      <c r="AS548" s="38"/>
      <c r="AT548" s="38"/>
      <c r="AU548" s="38"/>
      <c r="AV548" s="38"/>
      <c r="AW548" s="38"/>
      <c r="AX548" s="38"/>
      <c r="AY548" s="38"/>
      <c r="AZ548" s="38"/>
      <c r="BA548" s="38"/>
      <c r="BB548" s="38"/>
      <c r="BC548" s="38"/>
      <c r="BD548" s="38"/>
      <c r="BE548" s="38"/>
      <c r="BF548" s="38"/>
      <c r="BG548" s="38"/>
      <c r="BH548" s="38"/>
      <c r="BI548" s="38"/>
    </row>
    <row r="549" spans="1:61" ht="15.75" customHeight="1">
      <c r="A549" s="33"/>
      <c r="B549" s="80"/>
      <c r="C549" s="87"/>
      <c r="D549" s="88"/>
      <c r="E549" s="87"/>
      <c r="F549" s="87"/>
      <c r="G549" s="88"/>
      <c r="H549" s="87"/>
      <c r="I549" s="87"/>
      <c r="J549" s="88"/>
      <c r="K549" s="87"/>
      <c r="L549" s="87"/>
      <c r="M549" s="88"/>
      <c r="N549" s="87"/>
      <c r="O549" s="87"/>
      <c r="P549" s="88"/>
      <c r="Q549" s="87"/>
      <c r="R549" s="87"/>
      <c r="S549" s="88"/>
      <c r="T549" s="87"/>
      <c r="U549" s="87"/>
      <c r="V549" s="88"/>
      <c r="W549" s="87"/>
      <c r="X549" s="87"/>
      <c r="Y549" s="88"/>
      <c r="Z549" s="87"/>
      <c r="AA549" s="87"/>
      <c r="AB549" s="88"/>
      <c r="AC549" s="87"/>
      <c r="AD549" s="87"/>
      <c r="AE549" s="88"/>
      <c r="AF549" s="87"/>
      <c r="AG549" s="87"/>
      <c r="AH549" s="88"/>
      <c r="AI549" s="87"/>
      <c r="AJ549" s="87"/>
      <c r="AK549" s="88"/>
      <c r="AL549" s="87"/>
      <c r="AM549" s="87"/>
      <c r="AN549" s="88"/>
      <c r="AO549" s="87"/>
      <c r="AP549" s="38"/>
      <c r="AQ549" s="38"/>
      <c r="AR549" s="38"/>
      <c r="AS549" s="38"/>
      <c r="AT549" s="38"/>
      <c r="AU549" s="38"/>
      <c r="AV549" s="38"/>
      <c r="AW549" s="38"/>
      <c r="AX549" s="38"/>
      <c r="AY549" s="38"/>
      <c r="AZ549" s="38"/>
      <c r="BA549" s="38"/>
      <c r="BB549" s="38"/>
      <c r="BC549" s="38"/>
      <c r="BD549" s="38"/>
      <c r="BE549" s="38"/>
      <c r="BF549" s="38"/>
      <c r="BG549" s="38"/>
      <c r="BH549" s="38"/>
      <c r="BI549" s="38"/>
    </row>
    <row r="550" spans="1:61" ht="15.75" customHeight="1">
      <c r="A550" s="33"/>
      <c r="B550" s="80"/>
      <c r="C550" s="87"/>
      <c r="D550" s="88"/>
      <c r="E550" s="87"/>
      <c r="F550" s="87"/>
      <c r="G550" s="88"/>
      <c r="H550" s="87"/>
      <c r="I550" s="87"/>
      <c r="J550" s="88"/>
      <c r="K550" s="87"/>
      <c r="L550" s="87"/>
      <c r="M550" s="88"/>
      <c r="N550" s="87"/>
      <c r="O550" s="87"/>
      <c r="P550" s="88"/>
      <c r="Q550" s="87"/>
      <c r="R550" s="87"/>
      <c r="S550" s="88"/>
      <c r="T550" s="87"/>
      <c r="U550" s="87"/>
      <c r="V550" s="88"/>
      <c r="W550" s="87"/>
      <c r="X550" s="87"/>
      <c r="Y550" s="88"/>
      <c r="Z550" s="87"/>
      <c r="AA550" s="87"/>
      <c r="AB550" s="88"/>
      <c r="AC550" s="87"/>
      <c r="AD550" s="87"/>
      <c r="AE550" s="88"/>
      <c r="AF550" s="87"/>
      <c r="AG550" s="87"/>
      <c r="AH550" s="88"/>
      <c r="AI550" s="87"/>
      <c r="AJ550" s="87"/>
      <c r="AK550" s="88"/>
      <c r="AL550" s="87"/>
      <c r="AM550" s="87"/>
      <c r="AN550" s="88"/>
      <c r="AO550" s="87"/>
      <c r="AP550" s="38"/>
      <c r="AQ550" s="38"/>
      <c r="AR550" s="38"/>
      <c r="AS550" s="38"/>
      <c r="AT550" s="38"/>
      <c r="AU550" s="38"/>
      <c r="AV550" s="38"/>
      <c r="AW550" s="38"/>
      <c r="AX550" s="38"/>
      <c r="AY550" s="38"/>
      <c r="AZ550" s="38"/>
      <c r="BA550" s="38"/>
      <c r="BB550" s="38"/>
      <c r="BC550" s="38"/>
      <c r="BD550" s="38"/>
      <c r="BE550" s="38"/>
      <c r="BF550" s="38"/>
      <c r="BG550" s="38"/>
      <c r="BH550" s="38"/>
      <c r="BI550" s="38"/>
    </row>
    <row r="551" spans="1:61" ht="15.75" customHeight="1">
      <c r="A551" s="33"/>
      <c r="B551" s="80"/>
      <c r="C551" s="87"/>
      <c r="D551" s="88"/>
      <c r="E551" s="87"/>
      <c r="F551" s="87"/>
      <c r="G551" s="88"/>
      <c r="H551" s="87"/>
      <c r="I551" s="87"/>
      <c r="J551" s="88"/>
      <c r="K551" s="87"/>
      <c r="L551" s="87"/>
      <c r="M551" s="88"/>
      <c r="N551" s="87"/>
      <c r="O551" s="87"/>
      <c r="P551" s="88"/>
      <c r="Q551" s="87"/>
      <c r="R551" s="87"/>
      <c r="S551" s="88"/>
      <c r="T551" s="87"/>
      <c r="U551" s="87"/>
      <c r="V551" s="88"/>
      <c r="W551" s="87"/>
      <c r="X551" s="87"/>
      <c r="Y551" s="88"/>
      <c r="Z551" s="87"/>
      <c r="AA551" s="87"/>
      <c r="AB551" s="88"/>
      <c r="AC551" s="87"/>
      <c r="AD551" s="87"/>
      <c r="AE551" s="88"/>
      <c r="AF551" s="87"/>
      <c r="AG551" s="87"/>
      <c r="AH551" s="88"/>
      <c r="AI551" s="87"/>
      <c r="AJ551" s="87"/>
      <c r="AK551" s="88"/>
      <c r="AL551" s="87"/>
      <c r="AM551" s="87"/>
      <c r="AN551" s="88"/>
      <c r="AO551" s="87"/>
      <c r="AP551" s="38"/>
      <c r="AQ551" s="38"/>
      <c r="AR551" s="38"/>
      <c r="AS551" s="38"/>
      <c r="AT551" s="38"/>
      <c r="AU551" s="38"/>
      <c r="AV551" s="38"/>
      <c r="AW551" s="38"/>
      <c r="AX551" s="38"/>
      <c r="AY551" s="38"/>
      <c r="AZ551" s="38"/>
      <c r="BA551" s="38"/>
      <c r="BB551" s="38"/>
      <c r="BC551" s="38"/>
      <c r="BD551" s="38"/>
      <c r="BE551" s="38"/>
      <c r="BF551" s="38"/>
      <c r="BG551" s="38"/>
      <c r="BH551" s="38"/>
      <c r="BI551" s="38"/>
    </row>
    <row r="552" spans="1:61" ht="15.75" customHeight="1">
      <c r="A552" s="33"/>
      <c r="B552" s="79"/>
      <c r="C552" s="89"/>
      <c r="D552" s="90"/>
      <c r="E552" s="89"/>
      <c r="F552" s="89"/>
      <c r="G552" s="90"/>
      <c r="H552" s="89"/>
      <c r="I552" s="89"/>
      <c r="J552" s="90"/>
      <c r="K552" s="89"/>
      <c r="L552" s="89"/>
      <c r="M552" s="90"/>
      <c r="N552" s="89"/>
      <c r="O552" s="89"/>
      <c r="P552" s="90"/>
      <c r="Q552" s="89"/>
      <c r="R552" s="89"/>
      <c r="S552" s="90"/>
      <c r="T552" s="89"/>
      <c r="U552" s="89"/>
      <c r="V552" s="90"/>
      <c r="W552" s="89"/>
      <c r="X552" s="89"/>
      <c r="Y552" s="90"/>
      <c r="Z552" s="89"/>
      <c r="AA552" s="89"/>
      <c r="AB552" s="90"/>
      <c r="AC552" s="89"/>
      <c r="AD552" s="89"/>
      <c r="AE552" s="90"/>
      <c r="AF552" s="89"/>
      <c r="AG552" s="89"/>
      <c r="AH552" s="90"/>
      <c r="AI552" s="89"/>
      <c r="AJ552" s="89"/>
      <c r="AK552" s="90"/>
      <c r="AL552" s="89"/>
      <c r="AM552" s="89"/>
      <c r="AN552" s="90"/>
      <c r="AO552" s="89"/>
      <c r="AP552" s="38"/>
      <c r="AQ552" s="38"/>
      <c r="AR552" s="38"/>
      <c r="AS552" s="38"/>
      <c r="AT552" s="38"/>
      <c r="AU552" s="38"/>
      <c r="AV552" s="38"/>
      <c r="AW552" s="38"/>
      <c r="AX552" s="38"/>
      <c r="AY552" s="38"/>
      <c r="AZ552" s="38"/>
      <c r="BA552" s="38"/>
      <c r="BB552" s="38"/>
      <c r="BC552" s="38"/>
      <c r="BD552" s="38"/>
      <c r="BE552" s="38"/>
      <c r="BF552" s="38"/>
      <c r="BG552" s="38"/>
      <c r="BH552" s="38"/>
      <c r="BI552" s="38"/>
    </row>
    <row r="553" spans="1:61" ht="15.75" customHeight="1">
      <c r="A553" s="33"/>
      <c r="B553" s="80"/>
      <c r="C553" s="80"/>
      <c r="D553" s="80"/>
      <c r="E553" s="80"/>
      <c r="F553" s="80"/>
      <c r="G553" s="80"/>
      <c r="H553" s="80"/>
      <c r="I553" s="80"/>
      <c r="J553" s="80"/>
      <c r="K553" s="80"/>
      <c r="L553" s="80"/>
      <c r="M553" s="80"/>
      <c r="N553" s="80"/>
      <c r="O553" s="80"/>
      <c r="P553" s="80"/>
      <c r="Q553" s="80"/>
      <c r="R553" s="80"/>
      <c r="S553" s="80"/>
      <c r="T553" s="80"/>
      <c r="U553" s="80"/>
      <c r="V553" s="80"/>
      <c r="W553" s="80"/>
      <c r="X553" s="80"/>
      <c r="Y553" s="80"/>
      <c r="Z553" s="80"/>
      <c r="AA553" s="80"/>
      <c r="AB553" s="80"/>
      <c r="AC553" s="80"/>
      <c r="AD553" s="80"/>
      <c r="AE553" s="80"/>
      <c r="AF553" s="80"/>
      <c r="AG553" s="80"/>
      <c r="AH553" s="80"/>
      <c r="AI553" s="80"/>
      <c r="AJ553" s="80"/>
      <c r="AK553" s="80"/>
      <c r="AL553" s="80"/>
      <c r="AM553" s="80"/>
      <c r="AN553" s="80"/>
      <c r="AO553" s="80"/>
      <c r="AP553" s="38"/>
      <c r="AQ553" s="38"/>
      <c r="AR553" s="38"/>
      <c r="AS553" s="38"/>
      <c r="AT553" s="38"/>
      <c r="AU553" s="38"/>
      <c r="AV553" s="38"/>
      <c r="AW553" s="38"/>
      <c r="AX553" s="38"/>
      <c r="AY553" s="38"/>
      <c r="AZ553" s="38"/>
      <c r="BA553" s="38"/>
      <c r="BB553" s="38"/>
      <c r="BC553" s="38"/>
      <c r="BD553" s="38"/>
      <c r="BE553" s="38"/>
      <c r="BF553" s="38"/>
      <c r="BG553" s="38"/>
      <c r="BH553" s="38"/>
      <c r="BI553" s="38"/>
    </row>
    <row r="554" spans="1:61" ht="15.75" customHeight="1">
      <c r="A554" s="33"/>
      <c r="B554" s="80"/>
      <c r="C554" s="87"/>
      <c r="D554" s="88"/>
      <c r="E554" s="87"/>
      <c r="F554" s="87"/>
      <c r="G554" s="88"/>
      <c r="H554" s="87"/>
      <c r="I554" s="87"/>
      <c r="J554" s="88"/>
      <c r="K554" s="87"/>
      <c r="L554" s="87"/>
      <c r="M554" s="88"/>
      <c r="N554" s="87"/>
      <c r="O554" s="87"/>
      <c r="P554" s="88"/>
      <c r="Q554" s="87"/>
      <c r="R554" s="87"/>
      <c r="S554" s="88"/>
      <c r="T554" s="87"/>
      <c r="U554" s="87"/>
      <c r="V554" s="88"/>
      <c r="W554" s="87"/>
      <c r="X554" s="87"/>
      <c r="Y554" s="88"/>
      <c r="Z554" s="87"/>
      <c r="AA554" s="87"/>
      <c r="AB554" s="88"/>
      <c r="AC554" s="87"/>
      <c r="AD554" s="87"/>
      <c r="AE554" s="88"/>
      <c r="AF554" s="87"/>
      <c r="AG554" s="87"/>
      <c r="AH554" s="88"/>
      <c r="AI554" s="87"/>
      <c r="AJ554" s="87"/>
      <c r="AK554" s="88"/>
      <c r="AL554" s="87"/>
      <c r="AM554" s="87"/>
      <c r="AN554" s="88"/>
      <c r="AO554" s="87"/>
      <c r="AP554" s="38"/>
      <c r="AQ554" s="38"/>
      <c r="AR554" s="38"/>
      <c r="AS554" s="38"/>
      <c r="AT554" s="38"/>
      <c r="AU554" s="38"/>
      <c r="AV554" s="38"/>
      <c r="AW554" s="38"/>
      <c r="AX554" s="38"/>
      <c r="AY554" s="38"/>
      <c r="AZ554" s="38"/>
      <c r="BA554" s="38"/>
      <c r="BB554" s="38"/>
      <c r="BC554" s="38"/>
      <c r="BD554" s="38"/>
      <c r="BE554" s="38"/>
      <c r="BF554" s="38"/>
      <c r="BG554" s="38"/>
      <c r="BH554" s="38"/>
      <c r="BI554" s="38"/>
    </row>
    <row r="555" spans="1:61" ht="15.75" customHeight="1">
      <c r="A555" s="33"/>
      <c r="B555" s="79"/>
      <c r="C555" s="87"/>
      <c r="D555" s="88"/>
      <c r="E555" s="87"/>
      <c r="F555" s="87"/>
      <c r="G555" s="88"/>
      <c r="H555" s="87"/>
      <c r="I555" s="87"/>
      <c r="J555" s="88"/>
      <c r="K555" s="87"/>
      <c r="L555" s="87"/>
      <c r="M555" s="88"/>
      <c r="N555" s="87"/>
      <c r="O555" s="87"/>
      <c r="P555" s="88"/>
      <c r="Q555" s="87"/>
      <c r="R555" s="87"/>
      <c r="S555" s="88"/>
      <c r="T555" s="87"/>
      <c r="U555" s="87"/>
      <c r="V555" s="88"/>
      <c r="W555" s="87"/>
      <c r="X555" s="87"/>
      <c r="Y555" s="88"/>
      <c r="Z555" s="87"/>
      <c r="AA555" s="87"/>
      <c r="AB555" s="88"/>
      <c r="AC555" s="87"/>
      <c r="AD555" s="87"/>
      <c r="AE555" s="88"/>
      <c r="AF555" s="87"/>
      <c r="AG555" s="87"/>
      <c r="AH555" s="88"/>
      <c r="AI555" s="87"/>
      <c r="AJ555" s="87"/>
      <c r="AK555" s="88"/>
      <c r="AL555" s="87"/>
      <c r="AM555" s="87"/>
      <c r="AN555" s="88"/>
      <c r="AO555" s="87"/>
      <c r="AP555" s="38"/>
      <c r="AQ555" s="38"/>
      <c r="AR555" s="38"/>
      <c r="AS555" s="38"/>
      <c r="AT555" s="38"/>
      <c r="AU555" s="38"/>
      <c r="AV555" s="38"/>
      <c r="AW555" s="38"/>
      <c r="AX555" s="38"/>
      <c r="AY555" s="38"/>
      <c r="AZ555" s="38"/>
      <c r="BA555" s="38"/>
      <c r="BB555" s="38"/>
      <c r="BC555" s="38"/>
      <c r="BD555" s="38"/>
      <c r="BE555" s="38"/>
      <c r="BF555" s="38"/>
      <c r="BG555" s="38"/>
      <c r="BH555" s="38"/>
      <c r="BI555" s="38"/>
    </row>
    <row r="556" spans="1:61" ht="15.75" customHeight="1">
      <c r="A556" s="33"/>
      <c r="B556" s="80"/>
      <c r="C556" s="87"/>
      <c r="D556" s="88"/>
      <c r="E556" s="87"/>
      <c r="F556" s="87"/>
      <c r="G556" s="88"/>
      <c r="H556" s="87"/>
      <c r="I556" s="87"/>
      <c r="J556" s="88"/>
      <c r="K556" s="87"/>
      <c r="L556" s="87"/>
      <c r="M556" s="88"/>
      <c r="N556" s="87"/>
      <c r="O556" s="87"/>
      <c r="P556" s="88"/>
      <c r="Q556" s="87"/>
      <c r="R556" s="87"/>
      <c r="S556" s="88"/>
      <c r="T556" s="87"/>
      <c r="U556" s="87"/>
      <c r="V556" s="88"/>
      <c r="W556" s="87"/>
      <c r="X556" s="87"/>
      <c r="Y556" s="88"/>
      <c r="Z556" s="87"/>
      <c r="AA556" s="87"/>
      <c r="AB556" s="88"/>
      <c r="AC556" s="87"/>
      <c r="AD556" s="87"/>
      <c r="AE556" s="88"/>
      <c r="AF556" s="87"/>
      <c r="AG556" s="87"/>
      <c r="AH556" s="88"/>
      <c r="AI556" s="87"/>
      <c r="AJ556" s="87"/>
      <c r="AK556" s="88"/>
      <c r="AL556" s="87"/>
      <c r="AM556" s="87"/>
      <c r="AN556" s="88"/>
      <c r="AO556" s="87"/>
      <c r="AP556" s="38"/>
      <c r="AQ556" s="38"/>
      <c r="AR556" s="38"/>
      <c r="AS556" s="38"/>
      <c r="AT556" s="38"/>
      <c r="AU556" s="38"/>
      <c r="AV556" s="38"/>
      <c r="AW556" s="38"/>
      <c r="AX556" s="38"/>
      <c r="AY556" s="38"/>
      <c r="AZ556" s="38"/>
      <c r="BA556" s="38"/>
      <c r="BB556" s="38"/>
      <c r="BC556" s="38"/>
      <c r="BD556" s="38"/>
      <c r="BE556" s="38"/>
      <c r="BF556" s="38"/>
      <c r="BG556" s="38"/>
      <c r="BH556" s="38"/>
      <c r="BI556" s="38"/>
    </row>
    <row r="557" spans="1:61" ht="15.75" customHeight="1">
      <c r="A557" s="33"/>
      <c r="B557" s="80"/>
      <c r="C557" s="80"/>
      <c r="D557" s="80"/>
      <c r="E557" s="80"/>
      <c r="F557" s="80"/>
      <c r="G557" s="80"/>
      <c r="H557" s="80"/>
      <c r="I557" s="80"/>
      <c r="J557" s="80"/>
      <c r="K557" s="80"/>
      <c r="L557" s="80"/>
      <c r="M557" s="80"/>
      <c r="N557" s="80"/>
      <c r="O557" s="80"/>
      <c r="P557" s="80"/>
      <c r="Q557" s="80"/>
      <c r="R557" s="80"/>
      <c r="S557" s="80"/>
      <c r="T557" s="80"/>
      <c r="U557" s="80"/>
      <c r="V557" s="80"/>
      <c r="W557" s="80"/>
      <c r="X557" s="80"/>
      <c r="Y557" s="80"/>
      <c r="Z557" s="80"/>
      <c r="AA557" s="80"/>
      <c r="AB557" s="80"/>
      <c r="AC557" s="80"/>
      <c r="AD557" s="80"/>
      <c r="AE557" s="80"/>
      <c r="AF557" s="80"/>
      <c r="AG557" s="80"/>
      <c r="AH557" s="80"/>
      <c r="AI557" s="80"/>
      <c r="AJ557" s="80"/>
      <c r="AK557" s="80"/>
      <c r="AL557" s="80"/>
      <c r="AM557" s="80"/>
      <c r="AN557" s="80"/>
      <c r="AO557" s="80"/>
      <c r="AP557" s="38"/>
      <c r="AQ557" s="38"/>
      <c r="AR557" s="38"/>
      <c r="AS557" s="38"/>
      <c r="AT557" s="38"/>
      <c r="AU557" s="38"/>
      <c r="AV557" s="38"/>
      <c r="AW557" s="38"/>
      <c r="AX557" s="38"/>
      <c r="AY557" s="38"/>
      <c r="AZ557" s="38"/>
      <c r="BA557" s="38"/>
      <c r="BB557" s="38"/>
      <c r="BC557" s="38"/>
      <c r="BD557" s="38"/>
      <c r="BE557" s="38"/>
      <c r="BF557" s="38"/>
      <c r="BG557" s="38"/>
      <c r="BH557" s="38"/>
      <c r="BI557" s="38"/>
    </row>
    <row r="558" spans="1:61" ht="15.75" customHeight="1">
      <c r="A558" s="33"/>
      <c r="B558" s="80"/>
      <c r="C558" s="80"/>
      <c r="D558" s="80"/>
      <c r="E558" s="80"/>
      <c r="F558" s="80"/>
      <c r="G558" s="80"/>
      <c r="H558" s="80"/>
      <c r="I558" s="80"/>
      <c r="J558" s="80"/>
      <c r="K558" s="80"/>
      <c r="L558" s="80"/>
      <c r="M558" s="80"/>
      <c r="N558" s="80"/>
      <c r="O558" s="80"/>
      <c r="P558" s="80"/>
      <c r="Q558" s="80"/>
      <c r="R558" s="80"/>
      <c r="S558" s="80"/>
      <c r="T558" s="80"/>
      <c r="U558" s="80"/>
      <c r="V558" s="80"/>
      <c r="W558" s="80"/>
      <c r="X558" s="80"/>
      <c r="Y558" s="80"/>
      <c r="Z558" s="80"/>
      <c r="AA558" s="80"/>
      <c r="AB558" s="80"/>
      <c r="AC558" s="80"/>
      <c r="AD558" s="80"/>
      <c r="AE558" s="80"/>
      <c r="AF558" s="80"/>
      <c r="AG558" s="80"/>
      <c r="AH558" s="80"/>
      <c r="AI558" s="80"/>
      <c r="AJ558" s="80"/>
      <c r="AK558" s="80"/>
      <c r="AL558" s="80"/>
      <c r="AM558" s="80"/>
      <c r="AN558" s="80"/>
      <c r="AO558" s="80"/>
      <c r="AP558" s="38"/>
      <c r="AQ558" s="38"/>
      <c r="AR558" s="38"/>
      <c r="AS558" s="38"/>
      <c r="AT558" s="38"/>
      <c r="AU558" s="38"/>
      <c r="AV558" s="38"/>
      <c r="AW558" s="38"/>
      <c r="AX558" s="38"/>
      <c r="AY558" s="38"/>
      <c r="AZ558" s="38"/>
      <c r="BA558" s="38"/>
      <c r="BB558" s="38"/>
      <c r="BC558" s="38"/>
      <c r="BD558" s="38"/>
      <c r="BE558" s="38"/>
      <c r="BF558" s="38"/>
      <c r="BG558" s="38"/>
      <c r="BH558" s="38"/>
      <c r="BI558" s="38"/>
    </row>
    <row r="559" spans="1:61" ht="15.75" customHeight="1">
      <c r="A559" s="33"/>
      <c r="B559" s="80"/>
      <c r="C559" s="80"/>
      <c r="D559" s="80"/>
      <c r="E559" s="80"/>
      <c r="F559" s="80"/>
      <c r="G559" s="80"/>
      <c r="H559" s="80"/>
      <c r="I559" s="80"/>
      <c r="J559" s="80"/>
      <c r="K559" s="80"/>
      <c r="L559" s="80"/>
      <c r="M559" s="80"/>
      <c r="N559" s="80"/>
      <c r="O559" s="80"/>
      <c r="P559" s="80"/>
      <c r="Q559" s="80"/>
      <c r="R559" s="80"/>
      <c r="S559" s="80"/>
      <c r="T559" s="80"/>
      <c r="U559" s="80"/>
      <c r="V559" s="80"/>
      <c r="W559" s="80"/>
      <c r="X559" s="80"/>
      <c r="Y559" s="80"/>
      <c r="Z559" s="80"/>
      <c r="AA559" s="80"/>
      <c r="AB559" s="80"/>
      <c r="AC559" s="80"/>
      <c r="AD559" s="80"/>
      <c r="AE559" s="80"/>
      <c r="AF559" s="80"/>
      <c r="AG559" s="80"/>
      <c r="AH559" s="80"/>
      <c r="AI559" s="80"/>
      <c r="AJ559" s="80"/>
      <c r="AK559" s="80"/>
      <c r="AL559" s="80"/>
      <c r="AM559" s="80"/>
      <c r="AN559" s="80"/>
      <c r="AO559" s="80"/>
      <c r="AP559" s="38"/>
      <c r="AQ559" s="38"/>
      <c r="AR559" s="38"/>
      <c r="AS559" s="38"/>
      <c r="AT559" s="38"/>
      <c r="AU559" s="38"/>
      <c r="AV559" s="38"/>
      <c r="AW559" s="38"/>
      <c r="AX559" s="38"/>
      <c r="AY559" s="38"/>
      <c r="AZ559" s="38"/>
      <c r="BA559" s="38"/>
      <c r="BB559" s="38"/>
      <c r="BC559" s="38"/>
      <c r="BD559" s="38"/>
      <c r="BE559" s="38"/>
      <c r="BF559" s="38"/>
      <c r="BG559" s="38"/>
      <c r="BH559" s="38"/>
      <c r="BI559" s="38"/>
    </row>
    <row r="560" spans="1:61" ht="15.75" customHeight="1">
      <c r="A560" s="33"/>
      <c r="B560" s="80"/>
      <c r="C560" s="80"/>
      <c r="D560" s="80"/>
      <c r="E560" s="80"/>
      <c r="F560" s="80"/>
      <c r="G560" s="80"/>
      <c r="H560" s="80"/>
      <c r="I560" s="80"/>
      <c r="J560" s="80"/>
      <c r="K560" s="80"/>
      <c r="L560" s="80"/>
      <c r="M560" s="80"/>
      <c r="N560" s="80"/>
      <c r="O560" s="80"/>
      <c r="P560" s="80"/>
      <c r="Q560" s="80"/>
      <c r="R560" s="80"/>
      <c r="S560" s="80"/>
      <c r="T560" s="80"/>
      <c r="U560" s="80"/>
      <c r="V560" s="80"/>
      <c r="W560" s="80"/>
      <c r="X560" s="80"/>
      <c r="Y560" s="80"/>
      <c r="Z560" s="80"/>
      <c r="AA560" s="80"/>
      <c r="AB560" s="80"/>
      <c r="AC560" s="80"/>
      <c r="AD560" s="80"/>
      <c r="AE560" s="80"/>
      <c r="AF560" s="80"/>
      <c r="AG560" s="80"/>
      <c r="AH560" s="80"/>
      <c r="AI560" s="80"/>
      <c r="AJ560" s="80"/>
      <c r="AK560" s="80"/>
      <c r="AL560" s="80"/>
      <c r="AM560" s="80"/>
      <c r="AN560" s="80"/>
      <c r="AO560" s="80"/>
      <c r="AP560" s="38"/>
      <c r="AQ560" s="38"/>
      <c r="AR560" s="38"/>
      <c r="AS560" s="38"/>
      <c r="AT560" s="38"/>
      <c r="AU560" s="38"/>
      <c r="AV560" s="38"/>
      <c r="AW560" s="38"/>
      <c r="AX560" s="38"/>
      <c r="AY560" s="38"/>
      <c r="AZ560" s="38"/>
      <c r="BA560" s="38"/>
      <c r="BB560" s="38"/>
      <c r="BC560" s="38"/>
      <c r="BD560" s="38"/>
      <c r="BE560" s="38"/>
      <c r="BF560" s="38"/>
      <c r="BG560" s="38"/>
      <c r="BH560" s="38"/>
      <c r="BI560" s="38"/>
    </row>
    <row r="561" spans="1:61" ht="15.75" customHeight="1">
      <c r="A561" s="33"/>
      <c r="B561" s="80"/>
      <c r="C561" s="80"/>
      <c r="D561" s="80"/>
      <c r="E561" s="80"/>
      <c r="F561" s="80"/>
      <c r="G561" s="80"/>
      <c r="H561" s="80"/>
      <c r="I561" s="80"/>
      <c r="J561" s="80"/>
      <c r="K561" s="80"/>
      <c r="L561" s="80"/>
      <c r="M561" s="80"/>
      <c r="N561" s="80"/>
      <c r="O561" s="80"/>
      <c r="P561" s="80"/>
      <c r="Q561" s="80"/>
      <c r="R561" s="80"/>
      <c r="S561" s="80"/>
      <c r="T561" s="80"/>
      <c r="U561" s="80"/>
      <c r="V561" s="80"/>
      <c r="W561" s="80"/>
      <c r="X561" s="80"/>
      <c r="Y561" s="80"/>
      <c r="Z561" s="80"/>
      <c r="AA561" s="80"/>
      <c r="AB561" s="80"/>
      <c r="AC561" s="80"/>
      <c r="AD561" s="80"/>
      <c r="AE561" s="80"/>
      <c r="AF561" s="80"/>
      <c r="AG561" s="80"/>
      <c r="AH561" s="80"/>
      <c r="AI561" s="80"/>
      <c r="AJ561" s="80"/>
      <c r="AK561" s="80"/>
      <c r="AL561" s="80"/>
      <c r="AM561" s="80"/>
      <c r="AN561" s="80"/>
      <c r="AO561" s="80"/>
      <c r="AP561" s="38"/>
      <c r="AQ561" s="38"/>
      <c r="AR561" s="38"/>
      <c r="AS561" s="38"/>
      <c r="AT561" s="38"/>
      <c r="AU561" s="38"/>
      <c r="AV561" s="38"/>
      <c r="AW561" s="38"/>
      <c r="AX561" s="38"/>
      <c r="AY561" s="38"/>
      <c r="AZ561" s="38"/>
      <c r="BA561" s="38"/>
      <c r="BB561" s="38"/>
      <c r="BC561" s="38"/>
      <c r="BD561" s="38"/>
      <c r="BE561" s="38"/>
      <c r="BF561" s="38"/>
      <c r="BG561" s="38"/>
      <c r="BH561" s="38"/>
      <c r="BI561" s="38"/>
    </row>
    <row r="562" spans="1:61" ht="15.75" customHeight="1">
      <c r="A562" s="33"/>
      <c r="B562" s="80"/>
      <c r="C562" s="80"/>
      <c r="D562" s="80"/>
      <c r="E562" s="80"/>
      <c r="F562" s="80"/>
      <c r="G562" s="80"/>
      <c r="H562" s="80"/>
      <c r="I562" s="80"/>
      <c r="J562" s="80"/>
      <c r="K562" s="80"/>
      <c r="L562" s="80"/>
      <c r="M562" s="80"/>
      <c r="N562" s="80"/>
      <c r="O562" s="80"/>
      <c r="P562" s="80"/>
      <c r="Q562" s="80"/>
      <c r="R562" s="80"/>
      <c r="S562" s="80"/>
      <c r="T562" s="80"/>
      <c r="U562" s="80"/>
      <c r="V562" s="80"/>
      <c r="W562" s="80"/>
      <c r="X562" s="80"/>
      <c r="Y562" s="80"/>
      <c r="Z562" s="80"/>
      <c r="AA562" s="80"/>
      <c r="AB562" s="80"/>
      <c r="AC562" s="80"/>
      <c r="AD562" s="80"/>
      <c r="AE562" s="80"/>
      <c r="AF562" s="80"/>
      <c r="AG562" s="80"/>
      <c r="AH562" s="80"/>
      <c r="AI562" s="80"/>
      <c r="AJ562" s="80"/>
      <c r="AK562" s="80"/>
      <c r="AL562" s="80"/>
      <c r="AM562" s="80"/>
      <c r="AN562" s="80"/>
      <c r="AO562" s="80"/>
      <c r="AP562" s="38"/>
      <c r="AQ562" s="38"/>
      <c r="AR562" s="38"/>
      <c r="AS562" s="38"/>
      <c r="AT562" s="38"/>
      <c r="AU562" s="38"/>
      <c r="AV562" s="38"/>
      <c r="AW562" s="38"/>
      <c r="AX562" s="38"/>
      <c r="AY562" s="38"/>
      <c r="AZ562" s="38"/>
      <c r="BA562" s="38"/>
      <c r="BB562" s="38"/>
      <c r="BC562" s="38"/>
      <c r="BD562" s="38"/>
      <c r="BE562" s="38"/>
      <c r="BF562" s="38"/>
      <c r="BG562" s="38"/>
      <c r="BH562" s="38"/>
      <c r="BI562" s="38"/>
    </row>
    <row r="563" spans="1:61" ht="15.75" customHeight="1">
      <c r="A563" s="33"/>
      <c r="B563" s="80"/>
      <c r="C563" s="80"/>
      <c r="D563" s="80"/>
      <c r="E563" s="80"/>
      <c r="F563" s="80"/>
      <c r="G563" s="80"/>
      <c r="H563" s="80"/>
      <c r="I563" s="80"/>
      <c r="J563" s="80"/>
      <c r="K563" s="80"/>
      <c r="L563" s="80"/>
      <c r="M563" s="80"/>
      <c r="N563" s="80"/>
      <c r="O563" s="80"/>
      <c r="P563" s="80"/>
      <c r="Q563" s="80"/>
      <c r="R563" s="80"/>
      <c r="S563" s="80"/>
      <c r="T563" s="80"/>
      <c r="U563" s="80"/>
      <c r="V563" s="80"/>
      <c r="W563" s="80"/>
      <c r="X563" s="80"/>
      <c r="Y563" s="80"/>
      <c r="Z563" s="80"/>
      <c r="AA563" s="80"/>
      <c r="AB563" s="80"/>
      <c r="AC563" s="80"/>
      <c r="AD563" s="80"/>
      <c r="AE563" s="80"/>
      <c r="AF563" s="80"/>
      <c r="AG563" s="80"/>
      <c r="AH563" s="80"/>
      <c r="AI563" s="80"/>
      <c r="AJ563" s="80"/>
      <c r="AK563" s="80"/>
      <c r="AL563" s="80"/>
      <c r="AM563" s="80"/>
      <c r="AN563" s="80"/>
      <c r="AO563" s="80"/>
      <c r="AP563" s="38"/>
      <c r="AQ563" s="38"/>
      <c r="AR563" s="38"/>
      <c r="AS563" s="38"/>
      <c r="AT563" s="38"/>
      <c r="AU563" s="38"/>
      <c r="AV563" s="38"/>
      <c r="AW563" s="38"/>
      <c r="AX563" s="38"/>
      <c r="AY563" s="38"/>
      <c r="AZ563" s="38"/>
      <c r="BA563" s="38"/>
      <c r="BB563" s="38"/>
      <c r="BC563" s="38"/>
      <c r="BD563" s="38"/>
      <c r="BE563" s="38"/>
      <c r="BF563" s="38"/>
      <c r="BG563" s="38"/>
      <c r="BH563" s="38"/>
      <c r="BI563" s="38"/>
    </row>
    <row r="564" spans="1:61" ht="15.75" customHeight="1">
      <c r="A564" s="33"/>
      <c r="B564" s="80"/>
      <c r="C564" s="80"/>
      <c r="D564" s="80"/>
      <c r="E564" s="80"/>
      <c r="F564" s="80"/>
      <c r="G564" s="80"/>
      <c r="H564" s="80"/>
      <c r="I564" s="80"/>
      <c r="J564" s="80"/>
      <c r="K564" s="80"/>
      <c r="L564" s="80"/>
      <c r="M564" s="80"/>
      <c r="N564" s="80"/>
      <c r="O564" s="80"/>
      <c r="P564" s="80"/>
      <c r="Q564" s="80"/>
      <c r="R564" s="80"/>
      <c r="S564" s="80"/>
      <c r="T564" s="80"/>
      <c r="U564" s="80"/>
      <c r="V564" s="80"/>
      <c r="W564" s="80"/>
      <c r="X564" s="80"/>
      <c r="Y564" s="80"/>
      <c r="Z564" s="80"/>
      <c r="AA564" s="80"/>
      <c r="AB564" s="80"/>
      <c r="AC564" s="80"/>
      <c r="AD564" s="80"/>
      <c r="AE564" s="80"/>
      <c r="AF564" s="80"/>
      <c r="AG564" s="80"/>
      <c r="AH564" s="80"/>
      <c r="AI564" s="80"/>
      <c r="AJ564" s="80"/>
      <c r="AK564" s="80"/>
      <c r="AL564" s="80"/>
      <c r="AM564" s="80"/>
      <c r="AN564" s="80"/>
      <c r="AO564" s="80"/>
      <c r="AP564" s="38"/>
      <c r="AQ564" s="38"/>
      <c r="AR564" s="38"/>
      <c r="AS564" s="38"/>
      <c r="AT564" s="38"/>
      <c r="AU564" s="38"/>
      <c r="AV564" s="38"/>
      <c r="AW564" s="38"/>
      <c r="AX564" s="38"/>
      <c r="AY564" s="38"/>
      <c r="AZ564" s="38"/>
      <c r="BA564" s="38"/>
      <c r="BB564" s="38"/>
      <c r="BC564" s="38"/>
      <c r="BD564" s="38"/>
      <c r="BE564" s="38"/>
      <c r="BF564" s="38"/>
      <c r="BG564" s="38"/>
      <c r="BH564" s="38"/>
      <c r="BI564" s="38"/>
    </row>
    <row r="565" spans="1:61" ht="15.75" customHeight="1">
      <c r="A565" s="33"/>
      <c r="B565" s="79"/>
      <c r="C565" s="80"/>
      <c r="D565" s="80"/>
      <c r="E565" s="80"/>
      <c r="F565" s="80"/>
      <c r="G565" s="80"/>
      <c r="H565" s="80"/>
      <c r="I565" s="80"/>
      <c r="J565" s="80"/>
      <c r="K565" s="80"/>
      <c r="L565" s="80"/>
      <c r="M565" s="80"/>
      <c r="N565" s="80"/>
      <c r="O565" s="80"/>
      <c r="P565" s="80"/>
      <c r="Q565" s="80"/>
      <c r="R565" s="80"/>
      <c r="S565" s="80"/>
      <c r="T565" s="80"/>
      <c r="U565" s="80"/>
      <c r="V565" s="80"/>
      <c r="W565" s="80"/>
      <c r="X565" s="80"/>
      <c r="Y565" s="80"/>
      <c r="Z565" s="80"/>
      <c r="AA565" s="80"/>
      <c r="AB565" s="80"/>
      <c r="AC565" s="80"/>
      <c r="AD565" s="80"/>
      <c r="AE565" s="80"/>
      <c r="AF565" s="80"/>
      <c r="AG565" s="80"/>
      <c r="AH565" s="80"/>
      <c r="AI565" s="80"/>
      <c r="AJ565" s="80"/>
      <c r="AK565" s="80"/>
      <c r="AL565" s="80"/>
      <c r="AM565" s="80"/>
      <c r="AN565" s="80"/>
      <c r="AO565" s="80"/>
      <c r="AP565" s="38"/>
      <c r="AQ565" s="38"/>
      <c r="AR565" s="38"/>
      <c r="AS565" s="38"/>
      <c r="AT565" s="38"/>
      <c r="AU565" s="38"/>
      <c r="AV565" s="38"/>
      <c r="AW565" s="38"/>
      <c r="AX565" s="38"/>
      <c r="AY565" s="38"/>
      <c r="AZ565" s="38"/>
      <c r="BA565" s="38"/>
      <c r="BB565" s="38"/>
      <c r="BC565" s="38"/>
      <c r="BD565" s="38"/>
      <c r="BE565" s="38"/>
      <c r="BF565" s="38"/>
      <c r="BG565" s="38"/>
      <c r="BH565" s="38"/>
      <c r="BI565" s="38"/>
    </row>
    <row r="566" spans="1:61" ht="15.75" customHeight="1">
      <c r="A566" s="33"/>
      <c r="B566" s="80"/>
      <c r="C566" s="80"/>
      <c r="D566" s="80"/>
      <c r="E566" s="80"/>
      <c r="F566" s="80"/>
      <c r="G566" s="80"/>
      <c r="H566" s="80"/>
      <c r="I566" s="80"/>
      <c r="J566" s="80"/>
      <c r="K566" s="80"/>
      <c r="L566" s="80"/>
      <c r="M566" s="80"/>
      <c r="N566" s="80"/>
      <c r="O566" s="80"/>
      <c r="P566" s="80"/>
      <c r="Q566" s="80"/>
      <c r="R566" s="80"/>
      <c r="S566" s="80"/>
      <c r="T566" s="80"/>
      <c r="U566" s="80"/>
      <c r="V566" s="80"/>
      <c r="W566" s="80"/>
      <c r="X566" s="80"/>
      <c r="Y566" s="80"/>
      <c r="Z566" s="80"/>
      <c r="AA566" s="80"/>
      <c r="AB566" s="80"/>
      <c r="AC566" s="80"/>
      <c r="AD566" s="80"/>
      <c r="AE566" s="80"/>
      <c r="AF566" s="80"/>
      <c r="AG566" s="80"/>
      <c r="AH566" s="80"/>
      <c r="AI566" s="80"/>
      <c r="AJ566" s="80"/>
      <c r="AK566" s="80"/>
      <c r="AL566" s="80"/>
      <c r="AM566" s="80"/>
      <c r="AN566" s="80"/>
      <c r="AO566" s="80"/>
      <c r="AP566" s="38"/>
      <c r="AQ566" s="38"/>
      <c r="AR566" s="38"/>
      <c r="AS566" s="38"/>
      <c r="AT566" s="38"/>
      <c r="AU566" s="38"/>
      <c r="AV566" s="38"/>
      <c r="AW566" s="38"/>
      <c r="AX566" s="38"/>
      <c r="AY566" s="38"/>
      <c r="AZ566" s="38"/>
      <c r="BA566" s="38"/>
      <c r="BB566" s="38"/>
      <c r="BC566" s="38"/>
      <c r="BD566" s="38"/>
      <c r="BE566" s="38"/>
      <c r="BF566" s="38"/>
      <c r="BG566" s="38"/>
      <c r="BH566" s="38"/>
      <c r="BI566" s="38"/>
    </row>
    <row r="567" spans="1:61" ht="15.75" customHeight="1">
      <c r="A567" s="33"/>
      <c r="B567" s="80"/>
      <c r="C567" s="80"/>
      <c r="D567" s="80"/>
      <c r="E567" s="80"/>
      <c r="F567" s="80"/>
      <c r="G567" s="80"/>
      <c r="H567" s="80"/>
      <c r="I567" s="80"/>
      <c r="J567" s="80"/>
      <c r="K567" s="80"/>
      <c r="L567" s="80"/>
      <c r="M567" s="80"/>
      <c r="N567" s="80"/>
      <c r="O567" s="80"/>
      <c r="P567" s="80"/>
      <c r="Q567" s="80"/>
      <c r="R567" s="80"/>
      <c r="S567" s="80"/>
      <c r="T567" s="80"/>
      <c r="U567" s="80"/>
      <c r="V567" s="80"/>
      <c r="W567" s="80"/>
      <c r="X567" s="80"/>
      <c r="Y567" s="80"/>
      <c r="Z567" s="80"/>
      <c r="AA567" s="80"/>
      <c r="AB567" s="80"/>
      <c r="AC567" s="80"/>
      <c r="AD567" s="80"/>
      <c r="AE567" s="80"/>
      <c r="AF567" s="80"/>
      <c r="AG567" s="80"/>
      <c r="AH567" s="80"/>
      <c r="AI567" s="80"/>
      <c r="AJ567" s="80"/>
      <c r="AK567" s="80"/>
      <c r="AL567" s="80"/>
      <c r="AM567" s="80"/>
      <c r="AN567" s="80"/>
      <c r="AO567" s="80"/>
      <c r="AP567" s="38"/>
      <c r="AQ567" s="38"/>
      <c r="AR567" s="38"/>
      <c r="AS567" s="38"/>
      <c r="AT567" s="38"/>
      <c r="AU567" s="38"/>
      <c r="AV567" s="38"/>
      <c r="AW567" s="38"/>
      <c r="AX567" s="38"/>
      <c r="AY567" s="38"/>
      <c r="AZ567" s="38"/>
      <c r="BA567" s="38"/>
      <c r="BB567" s="38"/>
      <c r="BC567" s="38"/>
      <c r="BD567" s="38"/>
      <c r="BE567" s="38"/>
      <c r="BF567" s="38"/>
      <c r="BG567" s="38"/>
      <c r="BH567" s="38"/>
      <c r="BI567" s="38"/>
    </row>
    <row r="568" spans="1:61" ht="15.75" customHeight="1">
      <c r="A568" s="33"/>
      <c r="B568" s="80"/>
      <c r="C568" s="80"/>
      <c r="D568" s="80"/>
      <c r="E568" s="80"/>
      <c r="F568" s="80"/>
      <c r="G568" s="80"/>
      <c r="H568" s="80"/>
      <c r="I568" s="80"/>
      <c r="J568" s="80"/>
      <c r="K568" s="80"/>
      <c r="L568" s="80"/>
      <c r="M568" s="80"/>
      <c r="N568" s="80"/>
      <c r="O568" s="80"/>
      <c r="P568" s="80"/>
      <c r="Q568" s="80"/>
      <c r="R568" s="80"/>
      <c r="S568" s="80"/>
      <c r="T568" s="80"/>
      <c r="U568" s="80"/>
      <c r="V568" s="80"/>
      <c r="W568" s="80"/>
      <c r="X568" s="80"/>
      <c r="Y568" s="80"/>
      <c r="Z568" s="80"/>
      <c r="AA568" s="80"/>
      <c r="AB568" s="80"/>
      <c r="AC568" s="80"/>
      <c r="AD568" s="80"/>
      <c r="AE568" s="80"/>
      <c r="AF568" s="80"/>
      <c r="AG568" s="80"/>
      <c r="AH568" s="80"/>
      <c r="AI568" s="80"/>
      <c r="AJ568" s="80"/>
      <c r="AK568" s="80"/>
      <c r="AL568" s="80"/>
      <c r="AM568" s="80"/>
      <c r="AN568" s="80"/>
      <c r="AO568" s="80"/>
      <c r="AP568" s="38"/>
      <c r="AQ568" s="38"/>
      <c r="AR568" s="38"/>
      <c r="AS568" s="38"/>
      <c r="AT568" s="38"/>
      <c r="AU568" s="38"/>
      <c r="AV568" s="38"/>
      <c r="AW568" s="38"/>
      <c r="AX568" s="38"/>
      <c r="AY568" s="38"/>
      <c r="AZ568" s="38"/>
      <c r="BA568" s="38"/>
      <c r="BB568" s="38"/>
      <c r="BC568" s="38"/>
      <c r="BD568" s="38"/>
      <c r="BE568" s="38"/>
      <c r="BF568" s="38"/>
      <c r="BG568" s="38"/>
      <c r="BH568" s="38"/>
      <c r="BI568" s="38"/>
    </row>
    <row r="569" spans="1:61" ht="15.75" customHeight="1">
      <c r="A569" s="33"/>
      <c r="B569" s="79"/>
      <c r="C569" s="80"/>
      <c r="D569" s="80"/>
      <c r="E569" s="80"/>
      <c r="F569" s="80"/>
      <c r="G569" s="80"/>
      <c r="H569" s="80"/>
      <c r="I569" s="80"/>
      <c r="J569" s="80"/>
      <c r="K569" s="80"/>
      <c r="L569" s="80"/>
      <c r="M569" s="80"/>
      <c r="N569" s="80"/>
      <c r="O569" s="80"/>
      <c r="P569" s="80"/>
      <c r="Q569" s="80"/>
      <c r="R569" s="80"/>
      <c r="S569" s="80"/>
      <c r="T569" s="80"/>
      <c r="U569" s="80"/>
      <c r="V569" s="80"/>
      <c r="W569" s="80"/>
      <c r="X569" s="80"/>
      <c r="Y569" s="80"/>
      <c r="Z569" s="80"/>
      <c r="AA569" s="80"/>
      <c r="AB569" s="80"/>
      <c r="AC569" s="80"/>
      <c r="AD569" s="80"/>
      <c r="AE569" s="80"/>
      <c r="AF569" s="80"/>
      <c r="AG569" s="80"/>
      <c r="AH569" s="80"/>
      <c r="AI569" s="80"/>
      <c r="AJ569" s="80"/>
      <c r="AK569" s="80"/>
      <c r="AL569" s="80"/>
      <c r="AM569" s="80"/>
      <c r="AN569" s="80"/>
      <c r="AO569" s="80"/>
      <c r="AP569" s="38"/>
      <c r="AQ569" s="38"/>
      <c r="AR569" s="38"/>
      <c r="AS569" s="38"/>
      <c r="AT569" s="38"/>
      <c r="AU569" s="38"/>
      <c r="AV569" s="38"/>
      <c r="AW569" s="38"/>
      <c r="AX569" s="38"/>
      <c r="AY569" s="38"/>
      <c r="AZ569" s="38"/>
      <c r="BA569" s="38"/>
      <c r="BB569" s="38"/>
      <c r="BC569" s="38"/>
      <c r="BD569" s="38"/>
      <c r="BE569" s="38"/>
      <c r="BF569" s="38"/>
      <c r="BG569" s="38"/>
      <c r="BH569" s="38"/>
      <c r="BI569" s="38"/>
    </row>
    <row r="570" spans="1:61" ht="15.75" customHeight="1">
      <c r="A570" s="33"/>
      <c r="B570" s="80"/>
      <c r="C570" s="80"/>
      <c r="D570" s="80"/>
      <c r="E570" s="80"/>
      <c r="F570" s="80"/>
      <c r="G570" s="80"/>
      <c r="H570" s="80"/>
      <c r="I570" s="80"/>
      <c r="J570" s="80"/>
      <c r="K570" s="80"/>
      <c r="L570" s="80"/>
      <c r="M570" s="80"/>
      <c r="N570" s="80"/>
      <c r="O570" s="80"/>
      <c r="P570" s="80"/>
      <c r="Q570" s="80"/>
      <c r="R570" s="80"/>
      <c r="S570" s="80"/>
      <c r="T570" s="80"/>
      <c r="U570" s="80"/>
      <c r="V570" s="80"/>
      <c r="W570" s="80"/>
      <c r="X570" s="80"/>
      <c r="Y570" s="80"/>
      <c r="Z570" s="80"/>
      <c r="AA570" s="80"/>
      <c r="AB570" s="80"/>
      <c r="AC570" s="80"/>
      <c r="AD570" s="80"/>
      <c r="AE570" s="80"/>
      <c r="AF570" s="80"/>
      <c r="AG570" s="80"/>
      <c r="AH570" s="80"/>
      <c r="AI570" s="80"/>
      <c r="AJ570" s="80"/>
      <c r="AK570" s="80"/>
      <c r="AL570" s="80"/>
      <c r="AM570" s="80"/>
      <c r="AN570" s="80"/>
      <c r="AO570" s="80"/>
      <c r="AP570" s="38"/>
      <c r="AQ570" s="38"/>
      <c r="AR570" s="38"/>
      <c r="AS570" s="38"/>
      <c r="AT570" s="38"/>
      <c r="AU570" s="38"/>
      <c r="AV570" s="38"/>
      <c r="AW570" s="38"/>
      <c r="AX570" s="38"/>
      <c r="AY570" s="38"/>
      <c r="AZ570" s="38"/>
      <c r="BA570" s="38"/>
      <c r="BB570" s="38"/>
      <c r="BC570" s="38"/>
      <c r="BD570" s="38"/>
      <c r="BE570" s="38"/>
      <c r="BF570" s="38"/>
      <c r="BG570" s="38"/>
      <c r="BH570" s="38"/>
      <c r="BI570" s="38"/>
    </row>
    <row r="571" spans="1:61" ht="15.75" customHeight="1">
      <c r="A571" s="33"/>
      <c r="B571" s="80"/>
      <c r="C571" s="80"/>
      <c r="D571" s="80"/>
      <c r="E571" s="80"/>
      <c r="F571" s="80"/>
      <c r="G571" s="80"/>
      <c r="H571" s="80"/>
      <c r="I571" s="80"/>
      <c r="J571" s="80"/>
      <c r="K571" s="80"/>
      <c r="L571" s="80"/>
      <c r="M571" s="80"/>
      <c r="N571" s="80"/>
      <c r="O571" s="80"/>
      <c r="P571" s="80"/>
      <c r="Q571" s="80"/>
      <c r="R571" s="80"/>
      <c r="S571" s="80"/>
      <c r="T571" s="80"/>
      <c r="U571" s="80"/>
      <c r="V571" s="80"/>
      <c r="W571" s="80"/>
      <c r="X571" s="80"/>
      <c r="Y571" s="80"/>
      <c r="Z571" s="80"/>
      <c r="AA571" s="80"/>
      <c r="AB571" s="80"/>
      <c r="AC571" s="80"/>
      <c r="AD571" s="80"/>
      <c r="AE571" s="80"/>
      <c r="AF571" s="80"/>
      <c r="AG571" s="80"/>
      <c r="AH571" s="80"/>
      <c r="AI571" s="80"/>
      <c r="AJ571" s="80"/>
      <c r="AK571" s="80"/>
      <c r="AL571" s="80"/>
      <c r="AM571" s="80"/>
      <c r="AN571" s="80"/>
      <c r="AO571" s="80"/>
      <c r="AP571" s="38"/>
      <c r="AQ571" s="38"/>
      <c r="AR571" s="38"/>
      <c r="AS571" s="38"/>
      <c r="AT571" s="38"/>
      <c r="AU571" s="38"/>
      <c r="AV571" s="38"/>
      <c r="AW571" s="38"/>
      <c r="AX571" s="38"/>
      <c r="AY571" s="38"/>
      <c r="AZ571" s="38"/>
      <c r="BA571" s="38"/>
      <c r="BB571" s="38"/>
      <c r="BC571" s="38"/>
      <c r="BD571" s="38"/>
      <c r="BE571" s="38"/>
      <c r="BF571" s="38"/>
      <c r="BG571" s="38"/>
      <c r="BH571" s="38"/>
      <c r="BI571" s="38"/>
    </row>
    <row r="572" spans="1:61" ht="15.75" customHeight="1">
      <c r="A572" s="33"/>
      <c r="B572" s="79"/>
      <c r="C572" s="80"/>
      <c r="D572" s="80"/>
      <c r="E572" s="80"/>
      <c r="F572" s="80"/>
      <c r="G572" s="80"/>
      <c r="H572" s="80"/>
      <c r="I572" s="80"/>
      <c r="J572" s="80"/>
      <c r="K572" s="80"/>
      <c r="L572" s="80"/>
      <c r="M572" s="80"/>
      <c r="N572" s="80"/>
      <c r="O572" s="80"/>
      <c r="P572" s="80"/>
      <c r="Q572" s="80"/>
      <c r="R572" s="80"/>
      <c r="S572" s="80"/>
      <c r="T572" s="80"/>
      <c r="U572" s="80"/>
      <c r="V572" s="80"/>
      <c r="W572" s="80"/>
      <c r="X572" s="80"/>
      <c r="Y572" s="80"/>
      <c r="Z572" s="80"/>
      <c r="AA572" s="80"/>
      <c r="AB572" s="80"/>
      <c r="AC572" s="80"/>
      <c r="AD572" s="80"/>
      <c r="AE572" s="80"/>
      <c r="AF572" s="80"/>
      <c r="AG572" s="80"/>
      <c r="AH572" s="80"/>
      <c r="AI572" s="80"/>
      <c r="AJ572" s="80"/>
      <c r="AK572" s="80"/>
      <c r="AL572" s="80"/>
      <c r="AM572" s="80"/>
      <c r="AN572" s="80"/>
      <c r="AO572" s="80"/>
      <c r="AP572" s="38"/>
      <c r="AQ572" s="38"/>
      <c r="AR572" s="38"/>
      <c r="AS572" s="38"/>
      <c r="AT572" s="38"/>
      <c r="AU572" s="38"/>
      <c r="AV572" s="38"/>
      <c r="AW572" s="38"/>
      <c r="AX572" s="38"/>
      <c r="AY572" s="38"/>
      <c r="AZ572" s="38"/>
      <c r="BA572" s="38"/>
      <c r="BB572" s="38"/>
      <c r="BC572" s="38"/>
      <c r="BD572" s="38"/>
      <c r="BE572" s="38"/>
      <c r="BF572" s="38"/>
      <c r="BG572" s="38"/>
      <c r="BH572" s="38"/>
      <c r="BI572" s="38"/>
    </row>
    <row r="573" spans="1:61" ht="15.75" customHeight="1">
      <c r="A573" s="33"/>
      <c r="B573" s="80"/>
      <c r="C573" s="80"/>
      <c r="D573" s="80"/>
      <c r="E573" s="80"/>
      <c r="F573" s="80"/>
      <c r="G573" s="80"/>
      <c r="H573" s="80"/>
      <c r="I573" s="80"/>
      <c r="J573" s="80"/>
      <c r="K573" s="80"/>
      <c r="L573" s="80"/>
      <c r="M573" s="80"/>
      <c r="N573" s="80"/>
      <c r="O573" s="80"/>
      <c r="P573" s="80"/>
      <c r="Q573" s="80"/>
      <c r="R573" s="80"/>
      <c r="S573" s="80"/>
      <c r="T573" s="80"/>
      <c r="U573" s="80"/>
      <c r="V573" s="80"/>
      <c r="W573" s="80"/>
      <c r="X573" s="80"/>
      <c r="Y573" s="80"/>
      <c r="Z573" s="80"/>
      <c r="AA573" s="80"/>
      <c r="AB573" s="80"/>
      <c r="AC573" s="80"/>
      <c r="AD573" s="80"/>
      <c r="AE573" s="80"/>
      <c r="AF573" s="80"/>
      <c r="AG573" s="80"/>
      <c r="AH573" s="80"/>
      <c r="AI573" s="80"/>
      <c r="AJ573" s="80"/>
      <c r="AK573" s="80"/>
      <c r="AL573" s="80"/>
      <c r="AM573" s="80"/>
      <c r="AN573" s="80"/>
      <c r="AO573" s="80"/>
      <c r="AP573" s="38"/>
      <c r="AQ573" s="38"/>
      <c r="AR573" s="38"/>
      <c r="AS573" s="38"/>
      <c r="AT573" s="38"/>
      <c r="AU573" s="38"/>
      <c r="AV573" s="38"/>
      <c r="AW573" s="38"/>
      <c r="AX573" s="38"/>
      <c r="AY573" s="38"/>
      <c r="AZ573" s="38"/>
      <c r="BA573" s="38"/>
      <c r="BB573" s="38"/>
      <c r="BC573" s="38"/>
      <c r="BD573" s="38"/>
      <c r="BE573" s="38"/>
      <c r="BF573" s="38"/>
      <c r="BG573" s="38"/>
      <c r="BH573" s="38"/>
      <c r="BI573" s="38"/>
    </row>
    <row r="574" spans="1:61" ht="15.75" customHeight="1">
      <c r="A574" s="33"/>
      <c r="B574" s="80"/>
      <c r="C574" s="87"/>
      <c r="D574" s="88"/>
      <c r="E574" s="87"/>
      <c r="F574" s="87"/>
      <c r="G574" s="88"/>
      <c r="H574" s="87"/>
      <c r="I574" s="87"/>
      <c r="J574" s="88"/>
      <c r="K574" s="87"/>
      <c r="L574" s="87"/>
      <c r="M574" s="88"/>
      <c r="N574" s="87"/>
      <c r="O574" s="87"/>
      <c r="P574" s="88"/>
      <c r="Q574" s="87"/>
      <c r="R574" s="87"/>
      <c r="S574" s="88"/>
      <c r="T574" s="87"/>
      <c r="U574" s="87"/>
      <c r="V574" s="88"/>
      <c r="W574" s="87"/>
      <c r="X574" s="87"/>
      <c r="Y574" s="88"/>
      <c r="Z574" s="87"/>
      <c r="AA574" s="87"/>
      <c r="AB574" s="88"/>
      <c r="AC574" s="87"/>
      <c r="AD574" s="87"/>
      <c r="AE574" s="88"/>
      <c r="AF574" s="87"/>
      <c r="AG574" s="87"/>
      <c r="AH574" s="88"/>
      <c r="AI574" s="87"/>
      <c r="AJ574" s="87"/>
      <c r="AK574" s="88"/>
      <c r="AL574" s="87"/>
      <c r="AM574" s="87"/>
      <c r="AN574" s="88"/>
      <c r="AO574" s="87"/>
      <c r="AP574" s="38"/>
      <c r="AQ574" s="38"/>
      <c r="AR574" s="38"/>
      <c r="AS574" s="38"/>
      <c r="AT574" s="38"/>
      <c r="AU574" s="38"/>
      <c r="AV574" s="38"/>
      <c r="AW574" s="38"/>
      <c r="AX574" s="38"/>
      <c r="AY574" s="38"/>
      <c r="AZ574" s="38"/>
      <c r="BA574" s="38"/>
      <c r="BB574" s="38"/>
      <c r="BC574" s="38"/>
      <c r="BD574" s="38"/>
      <c r="BE574" s="38"/>
      <c r="BF574" s="38"/>
      <c r="BG574" s="38"/>
      <c r="BH574" s="38"/>
      <c r="BI574" s="38"/>
    </row>
    <row r="575" spans="1:61" ht="15.75" customHeight="1">
      <c r="A575" s="33"/>
      <c r="B575" s="79"/>
      <c r="C575" s="89"/>
      <c r="D575" s="90"/>
      <c r="E575" s="89"/>
      <c r="F575" s="89"/>
      <c r="G575" s="90"/>
      <c r="H575" s="89"/>
      <c r="I575" s="89"/>
      <c r="J575" s="90"/>
      <c r="K575" s="89"/>
      <c r="L575" s="89"/>
      <c r="M575" s="90"/>
      <c r="N575" s="89"/>
      <c r="O575" s="89"/>
      <c r="P575" s="90"/>
      <c r="Q575" s="89"/>
      <c r="R575" s="89"/>
      <c r="S575" s="90"/>
      <c r="T575" s="89"/>
      <c r="U575" s="89"/>
      <c r="V575" s="90"/>
      <c r="W575" s="89"/>
      <c r="X575" s="89"/>
      <c r="Y575" s="90"/>
      <c r="Z575" s="89"/>
      <c r="AA575" s="89"/>
      <c r="AB575" s="90"/>
      <c r="AC575" s="89"/>
      <c r="AD575" s="89"/>
      <c r="AE575" s="90"/>
      <c r="AF575" s="89"/>
      <c r="AG575" s="89"/>
      <c r="AH575" s="90"/>
      <c r="AI575" s="89"/>
      <c r="AJ575" s="89"/>
      <c r="AK575" s="90"/>
      <c r="AL575" s="89"/>
      <c r="AM575" s="89"/>
      <c r="AN575" s="90"/>
      <c r="AO575" s="89"/>
      <c r="AP575" s="38"/>
      <c r="AQ575" s="38"/>
      <c r="AR575" s="38"/>
      <c r="AS575" s="38"/>
      <c r="AT575" s="38"/>
      <c r="AU575" s="38"/>
      <c r="AV575" s="38"/>
      <c r="AW575" s="38"/>
      <c r="AX575" s="38"/>
      <c r="AY575" s="38"/>
      <c r="AZ575" s="38"/>
      <c r="BA575" s="38"/>
      <c r="BB575" s="38"/>
      <c r="BC575" s="38"/>
      <c r="BD575" s="38"/>
      <c r="BE575" s="38"/>
      <c r="BF575" s="38"/>
      <c r="BG575" s="38"/>
      <c r="BH575" s="38"/>
      <c r="BI575" s="38"/>
    </row>
    <row r="576" spans="1:61" ht="15.75" customHeight="1">
      <c r="A576" s="33"/>
      <c r="B576" s="80"/>
      <c r="C576" s="88"/>
      <c r="D576" s="87"/>
      <c r="E576" s="88"/>
      <c r="F576" s="88"/>
      <c r="G576" s="87"/>
      <c r="H576" s="88"/>
      <c r="I576" s="88"/>
      <c r="J576" s="87"/>
      <c r="K576" s="88"/>
      <c r="L576" s="88"/>
      <c r="M576" s="87"/>
      <c r="N576" s="88"/>
      <c r="O576" s="88"/>
      <c r="P576" s="87"/>
      <c r="Q576" s="88"/>
      <c r="R576" s="88"/>
      <c r="S576" s="87"/>
      <c r="T576" s="88"/>
      <c r="U576" s="88"/>
      <c r="V576" s="87"/>
      <c r="W576" s="88"/>
      <c r="X576" s="88"/>
      <c r="Y576" s="87"/>
      <c r="Z576" s="88"/>
      <c r="AA576" s="88"/>
      <c r="AB576" s="87"/>
      <c r="AC576" s="88"/>
      <c r="AD576" s="88"/>
      <c r="AE576" s="87"/>
      <c r="AF576" s="88"/>
      <c r="AG576" s="88"/>
      <c r="AH576" s="87"/>
      <c r="AI576" s="88"/>
      <c r="AJ576" s="88"/>
      <c r="AK576" s="87"/>
      <c r="AL576" s="88"/>
      <c r="AM576" s="88"/>
      <c r="AN576" s="87"/>
      <c r="AO576" s="88"/>
      <c r="AP576" s="38"/>
      <c r="AQ576" s="38"/>
      <c r="AR576" s="38"/>
      <c r="AS576" s="38"/>
      <c r="AT576" s="38"/>
      <c r="AU576" s="38"/>
      <c r="AV576" s="38"/>
      <c r="AW576" s="38"/>
      <c r="AX576" s="38"/>
      <c r="AY576" s="38"/>
      <c r="AZ576" s="38"/>
      <c r="BA576" s="38"/>
      <c r="BB576" s="38"/>
      <c r="BC576" s="38"/>
      <c r="BD576" s="38"/>
      <c r="BE576" s="38"/>
      <c r="BF576" s="38"/>
      <c r="BG576" s="38"/>
      <c r="BH576" s="38"/>
      <c r="BI576" s="38"/>
    </row>
    <row r="577" spans="1:61" ht="15.75" customHeight="1">
      <c r="A577" s="33"/>
      <c r="B577" s="80"/>
      <c r="C577" s="88"/>
      <c r="D577" s="87"/>
      <c r="E577" s="88"/>
      <c r="F577" s="88"/>
      <c r="G577" s="87"/>
      <c r="H577" s="88"/>
      <c r="I577" s="88"/>
      <c r="J577" s="87"/>
      <c r="K577" s="88"/>
      <c r="L577" s="88"/>
      <c r="M577" s="87"/>
      <c r="N577" s="88"/>
      <c r="O577" s="88"/>
      <c r="P577" s="87"/>
      <c r="Q577" s="88"/>
      <c r="R577" s="88"/>
      <c r="S577" s="87"/>
      <c r="T577" s="88"/>
      <c r="U577" s="88"/>
      <c r="V577" s="87"/>
      <c r="W577" s="88"/>
      <c r="X577" s="88"/>
      <c r="Y577" s="87"/>
      <c r="Z577" s="88"/>
      <c r="AA577" s="88"/>
      <c r="AB577" s="87"/>
      <c r="AC577" s="88"/>
      <c r="AD577" s="88"/>
      <c r="AE577" s="87"/>
      <c r="AF577" s="88"/>
      <c r="AG577" s="88"/>
      <c r="AH577" s="87"/>
      <c r="AI577" s="88"/>
      <c r="AJ577" s="88"/>
      <c r="AK577" s="87"/>
      <c r="AL577" s="88"/>
      <c r="AM577" s="88"/>
      <c r="AN577" s="87"/>
      <c r="AO577" s="88"/>
      <c r="AP577" s="38"/>
      <c r="AQ577" s="38"/>
      <c r="AR577" s="38"/>
      <c r="AS577" s="38"/>
      <c r="AT577" s="38"/>
      <c r="AU577" s="38"/>
      <c r="AV577" s="38"/>
      <c r="AW577" s="38"/>
      <c r="AX577" s="38"/>
      <c r="AY577" s="38"/>
      <c r="AZ577" s="38"/>
      <c r="BA577" s="38"/>
      <c r="BB577" s="38"/>
      <c r="BC577" s="38"/>
      <c r="BD577" s="38"/>
      <c r="BE577" s="38"/>
      <c r="BF577" s="38"/>
      <c r="BG577" s="38"/>
      <c r="BH577" s="38"/>
      <c r="BI577" s="38"/>
    </row>
    <row r="578" spans="1:61" ht="15.75" customHeight="1">
      <c r="A578" s="33"/>
      <c r="B578" s="80"/>
      <c r="C578" s="80"/>
      <c r="D578" s="80"/>
      <c r="E578" s="80"/>
      <c r="F578" s="80"/>
      <c r="G578" s="80"/>
      <c r="H578" s="80"/>
      <c r="I578" s="80"/>
      <c r="J578" s="80"/>
      <c r="K578" s="80"/>
      <c r="L578" s="80"/>
      <c r="M578" s="80"/>
      <c r="N578" s="80"/>
      <c r="O578" s="80"/>
      <c r="P578" s="80"/>
      <c r="Q578" s="80"/>
      <c r="R578" s="80"/>
      <c r="S578" s="80"/>
      <c r="T578" s="80"/>
      <c r="U578" s="80"/>
      <c r="V578" s="80"/>
      <c r="W578" s="80"/>
      <c r="X578" s="80"/>
      <c r="Y578" s="80"/>
      <c r="Z578" s="80"/>
      <c r="AA578" s="80"/>
      <c r="AB578" s="80"/>
      <c r="AC578" s="80"/>
      <c r="AD578" s="80"/>
      <c r="AE578" s="80"/>
      <c r="AF578" s="80"/>
      <c r="AG578" s="80"/>
      <c r="AH578" s="80"/>
      <c r="AI578" s="80"/>
      <c r="AJ578" s="80"/>
      <c r="AK578" s="80"/>
      <c r="AL578" s="80"/>
      <c r="AM578" s="80"/>
      <c r="AN578" s="80"/>
      <c r="AO578" s="80"/>
      <c r="AP578" s="38"/>
      <c r="AQ578" s="38"/>
      <c r="AR578" s="38"/>
      <c r="AS578" s="38"/>
      <c r="AT578" s="38"/>
      <c r="AU578" s="38"/>
      <c r="AV578" s="38"/>
      <c r="AW578" s="38"/>
      <c r="AX578" s="38"/>
      <c r="AY578" s="38"/>
      <c r="AZ578" s="38"/>
      <c r="BA578" s="38"/>
      <c r="BB578" s="38"/>
      <c r="BC578" s="38"/>
      <c r="BD578" s="38"/>
      <c r="BE578" s="38"/>
      <c r="BF578" s="38"/>
      <c r="BG578" s="38"/>
      <c r="BH578" s="38"/>
      <c r="BI578" s="38"/>
    </row>
    <row r="579" spans="1:61" ht="15.75" customHeight="1">
      <c r="A579" s="33"/>
      <c r="B579" s="80"/>
      <c r="C579" s="88"/>
      <c r="D579" s="87"/>
      <c r="E579" s="88"/>
      <c r="F579" s="88"/>
      <c r="G579" s="87"/>
      <c r="H579" s="88"/>
      <c r="I579" s="88"/>
      <c r="J579" s="87"/>
      <c r="K579" s="88"/>
      <c r="L579" s="88"/>
      <c r="M579" s="87"/>
      <c r="N579" s="88"/>
      <c r="O579" s="88"/>
      <c r="P579" s="87"/>
      <c r="Q579" s="88"/>
      <c r="R579" s="88"/>
      <c r="S579" s="87"/>
      <c r="T579" s="88"/>
      <c r="U579" s="88"/>
      <c r="V579" s="87"/>
      <c r="W579" s="88"/>
      <c r="X579" s="88"/>
      <c r="Y579" s="87"/>
      <c r="Z579" s="88"/>
      <c r="AA579" s="88"/>
      <c r="AB579" s="87"/>
      <c r="AC579" s="88"/>
      <c r="AD579" s="88"/>
      <c r="AE579" s="87"/>
      <c r="AF579" s="88"/>
      <c r="AG579" s="88"/>
      <c r="AH579" s="87"/>
      <c r="AI579" s="88"/>
      <c r="AJ579" s="88"/>
      <c r="AK579" s="87"/>
      <c r="AL579" s="88"/>
      <c r="AM579" s="88"/>
      <c r="AN579" s="87"/>
      <c r="AO579" s="88"/>
      <c r="AP579" s="38"/>
      <c r="AQ579" s="38"/>
      <c r="AR579" s="38"/>
      <c r="AS579" s="38"/>
      <c r="AT579" s="38"/>
      <c r="AU579" s="38"/>
      <c r="AV579" s="38"/>
      <c r="AW579" s="38"/>
      <c r="AX579" s="38"/>
      <c r="AY579" s="38"/>
      <c r="AZ579" s="38"/>
      <c r="BA579" s="38"/>
      <c r="BB579" s="38"/>
      <c r="BC579" s="38"/>
      <c r="BD579" s="38"/>
      <c r="BE579" s="38"/>
      <c r="BF579" s="38"/>
      <c r="BG579" s="38"/>
      <c r="BH579" s="38"/>
      <c r="BI579" s="38"/>
    </row>
    <row r="580" spans="1:61" ht="15.75" customHeight="1">
      <c r="A580" s="33"/>
      <c r="B580" s="80"/>
      <c r="C580" s="88"/>
      <c r="D580" s="87"/>
      <c r="E580" s="88"/>
      <c r="F580" s="88"/>
      <c r="G580" s="87"/>
      <c r="H580" s="88"/>
      <c r="I580" s="88"/>
      <c r="J580" s="87"/>
      <c r="K580" s="88"/>
      <c r="L580" s="88"/>
      <c r="M580" s="87"/>
      <c r="N580" s="88"/>
      <c r="O580" s="88"/>
      <c r="P580" s="87"/>
      <c r="Q580" s="88"/>
      <c r="R580" s="88"/>
      <c r="S580" s="87"/>
      <c r="T580" s="88"/>
      <c r="U580" s="88"/>
      <c r="V580" s="87"/>
      <c r="W580" s="88"/>
      <c r="X580" s="88"/>
      <c r="Y580" s="87"/>
      <c r="Z580" s="88"/>
      <c r="AA580" s="88"/>
      <c r="AB580" s="87"/>
      <c r="AC580" s="88"/>
      <c r="AD580" s="88"/>
      <c r="AE580" s="87"/>
      <c r="AF580" s="88"/>
      <c r="AG580" s="88"/>
      <c r="AH580" s="87"/>
      <c r="AI580" s="88"/>
      <c r="AJ580" s="88"/>
      <c r="AK580" s="87"/>
      <c r="AL580" s="88"/>
      <c r="AM580" s="88"/>
      <c r="AN580" s="87"/>
      <c r="AO580" s="88"/>
      <c r="AP580" s="38"/>
      <c r="AQ580" s="38"/>
      <c r="AR580" s="38"/>
      <c r="AS580" s="38"/>
      <c r="AT580" s="38"/>
      <c r="AU580" s="38"/>
      <c r="AV580" s="38"/>
      <c r="AW580" s="38"/>
      <c r="AX580" s="38"/>
      <c r="AY580" s="38"/>
      <c r="AZ580" s="38"/>
      <c r="BA580" s="38"/>
      <c r="BB580" s="38"/>
      <c r="BC580" s="38"/>
      <c r="BD580" s="38"/>
      <c r="BE580" s="38"/>
      <c r="BF580" s="38"/>
      <c r="BG580" s="38"/>
      <c r="BH580" s="38"/>
      <c r="BI580" s="38"/>
    </row>
    <row r="581" spans="1:61" ht="15.75" customHeight="1">
      <c r="A581" s="33"/>
      <c r="B581" s="80"/>
      <c r="C581" s="88"/>
      <c r="D581" s="87"/>
      <c r="E581" s="88"/>
      <c r="F581" s="88"/>
      <c r="G581" s="87"/>
      <c r="H581" s="88"/>
      <c r="I581" s="88"/>
      <c r="J581" s="87"/>
      <c r="K581" s="88"/>
      <c r="L581" s="88"/>
      <c r="M581" s="87"/>
      <c r="N581" s="88"/>
      <c r="O581" s="88"/>
      <c r="P581" s="87"/>
      <c r="Q581" s="88"/>
      <c r="R581" s="88"/>
      <c r="S581" s="87"/>
      <c r="T581" s="88"/>
      <c r="U581" s="88"/>
      <c r="V581" s="87"/>
      <c r="W581" s="88"/>
      <c r="X581" s="88"/>
      <c r="Y581" s="87"/>
      <c r="Z581" s="88"/>
      <c r="AA581" s="88"/>
      <c r="AB581" s="87"/>
      <c r="AC581" s="88"/>
      <c r="AD581" s="88"/>
      <c r="AE581" s="87"/>
      <c r="AF581" s="88"/>
      <c r="AG581" s="88"/>
      <c r="AH581" s="87"/>
      <c r="AI581" s="88"/>
      <c r="AJ581" s="88"/>
      <c r="AK581" s="87"/>
      <c r="AL581" s="88"/>
      <c r="AM581" s="88"/>
      <c r="AN581" s="87"/>
      <c r="AO581" s="88"/>
      <c r="AP581" s="38"/>
      <c r="AQ581" s="38"/>
      <c r="AR581" s="38"/>
      <c r="AS581" s="38"/>
      <c r="AT581" s="38"/>
      <c r="AU581" s="38"/>
      <c r="AV581" s="38"/>
      <c r="AW581" s="38"/>
      <c r="AX581" s="38"/>
      <c r="AY581" s="38"/>
      <c r="AZ581" s="38"/>
      <c r="BA581" s="38"/>
      <c r="BB581" s="38"/>
      <c r="BC581" s="38"/>
      <c r="BD581" s="38"/>
      <c r="BE581" s="38"/>
      <c r="BF581" s="38"/>
      <c r="BG581" s="38"/>
      <c r="BH581" s="38"/>
      <c r="BI581" s="38"/>
    </row>
    <row r="582" spans="1:61" ht="15.75" customHeight="1">
      <c r="A582" s="33"/>
      <c r="B582" s="80"/>
      <c r="C582" s="88"/>
      <c r="D582" s="87"/>
      <c r="E582" s="88"/>
      <c r="F582" s="88"/>
      <c r="G582" s="87"/>
      <c r="H582" s="88"/>
      <c r="I582" s="88"/>
      <c r="J582" s="87"/>
      <c r="K582" s="88"/>
      <c r="L582" s="88"/>
      <c r="M582" s="87"/>
      <c r="N582" s="88"/>
      <c r="O582" s="88"/>
      <c r="P582" s="87"/>
      <c r="Q582" s="88"/>
      <c r="R582" s="88"/>
      <c r="S582" s="87"/>
      <c r="T582" s="88"/>
      <c r="U582" s="88"/>
      <c r="V582" s="87"/>
      <c r="W582" s="88"/>
      <c r="X582" s="88"/>
      <c r="Y582" s="87"/>
      <c r="Z582" s="88"/>
      <c r="AA582" s="88"/>
      <c r="AB582" s="87"/>
      <c r="AC582" s="88"/>
      <c r="AD582" s="88"/>
      <c r="AE582" s="87"/>
      <c r="AF582" s="88"/>
      <c r="AG582" s="88"/>
      <c r="AH582" s="87"/>
      <c r="AI582" s="88"/>
      <c r="AJ582" s="88"/>
      <c r="AK582" s="87"/>
      <c r="AL582" s="88"/>
      <c r="AM582" s="88"/>
      <c r="AN582" s="87"/>
      <c r="AO582" s="88"/>
      <c r="AP582" s="38"/>
      <c r="AQ582" s="38"/>
      <c r="AR582" s="38"/>
      <c r="AS582" s="38"/>
      <c r="AT582" s="38"/>
      <c r="AU582" s="38"/>
      <c r="AV582" s="38"/>
      <c r="AW582" s="38"/>
      <c r="AX582" s="38"/>
      <c r="AY582" s="38"/>
      <c r="AZ582" s="38"/>
      <c r="BA582" s="38"/>
      <c r="BB582" s="38"/>
      <c r="BC582" s="38"/>
      <c r="BD582" s="38"/>
      <c r="BE582" s="38"/>
      <c r="BF582" s="38"/>
      <c r="BG582" s="38"/>
      <c r="BH582" s="38"/>
      <c r="BI582" s="38"/>
    </row>
    <row r="583" spans="1:61" ht="15.75" customHeight="1">
      <c r="A583" s="33"/>
      <c r="B583" s="80"/>
      <c r="C583" s="88"/>
      <c r="D583" s="87"/>
      <c r="E583" s="88"/>
      <c r="F583" s="88"/>
      <c r="G583" s="87"/>
      <c r="H583" s="88"/>
      <c r="I583" s="88"/>
      <c r="J583" s="87"/>
      <c r="K583" s="88"/>
      <c r="L583" s="88"/>
      <c r="M583" s="87"/>
      <c r="N583" s="88"/>
      <c r="O583" s="88"/>
      <c r="P583" s="87"/>
      <c r="Q583" s="88"/>
      <c r="R583" s="88"/>
      <c r="S583" s="87"/>
      <c r="T583" s="88"/>
      <c r="U583" s="88"/>
      <c r="V583" s="87"/>
      <c r="W583" s="88"/>
      <c r="X583" s="88"/>
      <c r="Y583" s="87"/>
      <c r="Z583" s="88"/>
      <c r="AA583" s="88"/>
      <c r="AB583" s="87"/>
      <c r="AC583" s="88"/>
      <c r="AD583" s="88"/>
      <c r="AE583" s="87"/>
      <c r="AF583" s="88"/>
      <c r="AG583" s="88"/>
      <c r="AH583" s="87"/>
      <c r="AI583" s="88"/>
      <c r="AJ583" s="88"/>
      <c r="AK583" s="87"/>
      <c r="AL583" s="88"/>
      <c r="AM583" s="88"/>
      <c r="AN583" s="87"/>
      <c r="AO583" s="88"/>
      <c r="AP583" s="38"/>
      <c r="AQ583" s="38"/>
      <c r="AR583" s="38"/>
      <c r="AS583" s="38"/>
      <c r="AT583" s="38"/>
      <c r="AU583" s="38"/>
      <c r="AV583" s="38"/>
      <c r="AW583" s="38"/>
      <c r="AX583" s="38"/>
      <c r="AY583" s="38"/>
      <c r="AZ583" s="38"/>
      <c r="BA583" s="38"/>
      <c r="BB583" s="38"/>
      <c r="BC583" s="38"/>
      <c r="BD583" s="38"/>
      <c r="BE583" s="38"/>
      <c r="BF583" s="38"/>
      <c r="BG583" s="38"/>
      <c r="BH583" s="38"/>
      <c r="BI583" s="38"/>
    </row>
    <row r="584" spans="1:61" ht="15.75" customHeight="1">
      <c r="A584" s="33"/>
      <c r="B584" s="80"/>
      <c r="C584" s="88"/>
      <c r="D584" s="87"/>
      <c r="E584" s="88"/>
      <c r="F584" s="88"/>
      <c r="G584" s="87"/>
      <c r="H584" s="88"/>
      <c r="I584" s="88"/>
      <c r="J584" s="87"/>
      <c r="K584" s="88"/>
      <c r="L584" s="88"/>
      <c r="M584" s="87"/>
      <c r="N584" s="88"/>
      <c r="O584" s="88"/>
      <c r="P584" s="87"/>
      <c r="Q584" s="88"/>
      <c r="R584" s="88"/>
      <c r="S584" s="87"/>
      <c r="T584" s="88"/>
      <c r="U584" s="88"/>
      <c r="V584" s="87"/>
      <c r="W584" s="88"/>
      <c r="X584" s="88"/>
      <c r="Y584" s="87"/>
      <c r="Z584" s="88"/>
      <c r="AA584" s="88"/>
      <c r="AB584" s="87"/>
      <c r="AC584" s="88"/>
      <c r="AD584" s="88"/>
      <c r="AE584" s="87"/>
      <c r="AF584" s="88"/>
      <c r="AG584" s="88"/>
      <c r="AH584" s="87"/>
      <c r="AI584" s="88"/>
      <c r="AJ584" s="88"/>
      <c r="AK584" s="87"/>
      <c r="AL584" s="88"/>
      <c r="AM584" s="88"/>
      <c r="AN584" s="87"/>
      <c r="AO584" s="88"/>
      <c r="AP584" s="38"/>
      <c r="AQ584" s="38"/>
      <c r="AR584" s="38"/>
      <c r="AS584" s="38"/>
      <c r="AT584" s="38"/>
      <c r="AU584" s="38"/>
      <c r="AV584" s="38"/>
      <c r="AW584" s="38"/>
      <c r="AX584" s="38"/>
      <c r="AY584" s="38"/>
      <c r="AZ584" s="38"/>
      <c r="BA584" s="38"/>
      <c r="BB584" s="38"/>
      <c r="BC584" s="38"/>
      <c r="BD584" s="38"/>
      <c r="BE584" s="38"/>
      <c r="BF584" s="38"/>
      <c r="BG584" s="38"/>
      <c r="BH584" s="38"/>
      <c r="BI584" s="38"/>
    </row>
    <row r="585" spans="1:61" ht="15.75" customHeight="1">
      <c r="A585" s="33"/>
      <c r="B585" s="80"/>
      <c r="C585" s="88"/>
      <c r="D585" s="87"/>
      <c r="E585" s="88"/>
      <c r="F585" s="88"/>
      <c r="G585" s="87"/>
      <c r="H585" s="88"/>
      <c r="I585" s="88"/>
      <c r="J585" s="87"/>
      <c r="K585" s="88"/>
      <c r="L585" s="88"/>
      <c r="M585" s="87"/>
      <c r="N585" s="88"/>
      <c r="O585" s="88"/>
      <c r="P585" s="87"/>
      <c r="Q585" s="88"/>
      <c r="R585" s="88"/>
      <c r="S585" s="87"/>
      <c r="T585" s="88"/>
      <c r="U585" s="88"/>
      <c r="V585" s="87"/>
      <c r="W585" s="88"/>
      <c r="X585" s="88"/>
      <c r="Y585" s="87"/>
      <c r="Z585" s="88"/>
      <c r="AA585" s="88"/>
      <c r="AB585" s="87"/>
      <c r="AC585" s="88"/>
      <c r="AD585" s="88"/>
      <c r="AE585" s="87"/>
      <c r="AF585" s="88"/>
      <c r="AG585" s="88"/>
      <c r="AH585" s="87"/>
      <c r="AI585" s="88"/>
      <c r="AJ585" s="88"/>
      <c r="AK585" s="87"/>
      <c r="AL585" s="88"/>
      <c r="AM585" s="88"/>
      <c r="AN585" s="87"/>
      <c r="AO585" s="88"/>
      <c r="AP585" s="38"/>
      <c r="AQ585" s="38"/>
      <c r="AR585" s="38"/>
      <c r="AS585" s="38"/>
      <c r="AT585" s="38"/>
      <c r="AU585" s="38"/>
      <c r="AV585" s="38"/>
      <c r="AW585" s="38"/>
      <c r="AX585" s="38"/>
      <c r="AY585" s="38"/>
      <c r="AZ585" s="38"/>
      <c r="BA585" s="38"/>
      <c r="BB585" s="38"/>
      <c r="BC585" s="38"/>
      <c r="BD585" s="38"/>
      <c r="BE585" s="38"/>
      <c r="BF585" s="38"/>
      <c r="BG585" s="38"/>
      <c r="BH585" s="38"/>
      <c r="BI585" s="38"/>
    </row>
    <row r="586" spans="1:61" ht="15.75" customHeight="1">
      <c r="A586" s="33"/>
      <c r="B586" s="80"/>
      <c r="C586" s="80"/>
      <c r="D586" s="80"/>
      <c r="E586" s="80"/>
      <c r="F586" s="80"/>
      <c r="G586" s="80"/>
      <c r="H586" s="80"/>
      <c r="I586" s="80"/>
      <c r="J586" s="80"/>
      <c r="K586" s="80"/>
      <c r="L586" s="80"/>
      <c r="M586" s="80"/>
      <c r="N586" s="80"/>
      <c r="O586" s="80"/>
      <c r="P586" s="80"/>
      <c r="Q586" s="80"/>
      <c r="R586" s="80"/>
      <c r="S586" s="80"/>
      <c r="T586" s="80"/>
      <c r="U586" s="80"/>
      <c r="V586" s="80"/>
      <c r="W586" s="80"/>
      <c r="X586" s="80"/>
      <c r="Y586" s="80"/>
      <c r="Z586" s="80"/>
      <c r="AA586" s="80"/>
      <c r="AB586" s="80"/>
      <c r="AC586" s="80"/>
      <c r="AD586" s="80"/>
      <c r="AE586" s="80"/>
      <c r="AF586" s="80"/>
      <c r="AG586" s="80"/>
      <c r="AH586" s="80"/>
      <c r="AI586" s="80"/>
      <c r="AJ586" s="80"/>
      <c r="AK586" s="80"/>
      <c r="AL586" s="80"/>
      <c r="AM586" s="80"/>
      <c r="AN586" s="80"/>
      <c r="AO586" s="80"/>
      <c r="AP586" s="38"/>
      <c r="AQ586" s="38"/>
      <c r="AR586" s="38"/>
      <c r="AS586" s="38"/>
      <c r="AT586" s="38"/>
      <c r="AU586" s="38"/>
      <c r="AV586" s="38"/>
      <c r="AW586" s="38"/>
      <c r="AX586" s="38"/>
      <c r="AY586" s="38"/>
      <c r="AZ586" s="38"/>
      <c r="BA586" s="38"/>
      <c r="BB586" s="38"/>
      <c r="BC586" s="38"/>
      <c r="BD586" s="38"/>
      <c r="BE586" s="38"/>
      <c r="BF586" s="38"/>
      <c r="BG586" s="38"/>
      <c r="BH586" s="38"/>
      <c r="BI586" s="38"/>
    </row>
    <row r="587" spans="1:61" ht="15.75" customHeight="1">
      <c r="A587" s="33"/>
      <c r="B587" s="80"/>
      <c r="C587" s="80"/>
      <c r="D587" s="80"/>
      <c r="E587" s="80"/>
      <c r="F587" s="80"/>
      <c r="G587" s="80"/>
      <c r="H587" s="80"/>
      <c r="I587" s="80"/>
      <c r="J587" s="80"/>
      <c r="K587" s="80"/>
      <c r="L587" s="80"/>
      <c r="M587" s="80"/>
      <c r="N587" s="80"/>
      <c r="O587" s="80"/>
      <c r="P587" s="80"/>
      <c r="Q587" s="80"/>
      <c r="R587" s="80"/>
      <c r="S587" s="80"/>
      <c r="T587" s="80"/>
      <c r="U587" s="80"/>
      <c r="V587" s="80"/>
      <c r="W587" s="80"/>
      <c r="X587" s="80"/>
      <c r="Y587" s="80"/>
      <c r="Z587" s="80"/>
      <c r="AA587" s="80"/>
      <c r="AB587" s="80"/>
      <c r="AC587" s="80"/>
      <c r="AD587" s="80"/>
      <c r="AE587" s="80"/>
      <c r="AF587" s="80"/>
      <c r="AG587" s="80"/>
      <c r="AH587" s="80"/>
      <c r="AI587" s="80"/>
      <c r="AJ587" s="80"/>
      <c r="AK587" s="80"/>
      <c r="AL587" s="80"/>
      <c r="AM587" s="80"/>
      <c r="AN587" s="80"/>
      <c r="AO587" s="80"/>
      <c r="AP587" s="38"/>
      <c r="AQ587" s="38"/>
      <c r="AR587" s="38"/>
      <c r="AS587" s="38"/>
      <c r="AT587" s="38"/>
      <c r="AU587" s="38"/>
      <c r="AV587" s="38"/>
      <c r="AW587" s="38"/>
      <c r="AX587" s="38"/>
      <c r="AY587" s="38"/>
      <c r="AZ587" s="38"/>
      <c r="BA587" s="38"/>
      <c r="BB587" s="38"/>
      <c r="BC587" s="38"/>
      <c r="BD587" s="38"/>
      <c r="BE587" s="38"/>
      <c r="BF587" s="38"/>
      <c r="BG587" s="38"/>
      <c r="BH587" s="38"/>
      <c r="BI587" s="38"/>
    </row>
    <row r="588" spans="1:61" ht="15.75" customHeight="1">
      <c r="A588" s="33"/>
      <c r="B588" s="80"/>
      <c r="C588" s="80"/>
      <c r="D588" s="80"/>
      <c r="E588" s="80"/>
      <c r="F588" s="80"/>
      <c r="G588" s="80"/>
      <c r="H588" s="80"/>
      <c r="I588" s="80"/>
      <c r="J588" s="80"/>
      <c r="K588" s="80"/>
      <c r="L588" s="80"/>
      <c r="M588" s="80"/>
      <c r="N588" s="80"/>
      <c r="O588" s="80"/>
      <c r="P588" s="80"/>
      <c r="Q588" s="80"/>
      <c r="R588" s="80"/>
      <c r="S588" s="80"/>
      <c r="T588" s="80"/>
      <c r="U588" s="80"/>
      <c r="V588" s="80"/>
      <c r="W588" s="80"/>
      <c r="X588" s="80"/>
      <c r="Y588" s="80"/>
      <c r="Z588" s="80"/>
      <c r="AA588" s="80"/>
      <c r="AB588" s="80"/>
      <c r="AC588" s="80"/>
      <c r="AD588" s="80"/>
      <c r="AE588" s="80"/>
      <c r="AF588" s="80"/>
      <c r="AG588" s="80"/>
      <c r="AH588" s="80"/>
      <c r="AI588" s="80"/>
      <c r="AJ588" s="80"/>
      <c r="AK588" s="80"/>
      <c r="AL588" s="80"/>
      <c r="AM588" s="80"/>
      <c r="AN588" s="80"/>
      <c r="AO588" s="80"/>
      <c r="AP588" s="38"/>
      <c r="AQ588" s="38"/>
      <c r="AR588" s="38"/>
      <c r="AS588" s="38"/>
      <c r="AT588" s="38"/>
      <c r="AU588" s="38"/>
      <c r="AV588" s="38"/>
      <c r="AW588" s="38"/>
      <c r="AX588" s="38"/>
      <c r="AY588" s="38"/>
      <c r="AZ588" s="38"/>
      <c r="BA588" s="38"/>
      <c r="BB588" s="38"/>
      <c r="BC588" s="38"/>
      <c r="BD588" s="38"/>
      <c r="BE588" s="38"/>
      <c r="BF588" s="38"/>
      <c r="BG588" s="38"/>
      <c r="BH588" s="38"/>
      <c r="BI588" s="38"/>
    </row>
    <row r="589" spans="1:61" ht="15.75" customHeight="1">
      <c r="A589" s="33"/>
      <c r="B589" s="80"/>
      <c r="C589" s="80"/>
      <c r="D589" s="80"/>
      <c r="E589" s="80"/>
      <c r="F589" s="80"/>
      <c r="G589" s="80"/>
      <c r="H589" s="80"/>
      <c r="I589" s="80"/>
      <c r="J589" s="80"/>
      <c r="K589" s="80"/>
      <c r="L589" s="80"/>
      <c r="M589" s="80"/>
      <c r="N589" s="80"/>
      <c r="O589" s="80"/>
      <c r="P589" s="80"/>
      <c r="Q589" s="80"/>
      <c r="R589" s="80"/>
      <c r="S589" s="80"/>
      <c r="T589" s="80"/>
      <c r="U589" s="80"/>
      <c r="V589" s="80"/>
      <c r="W589" s="80"/>
      <c r="X589" s="80"/>
      <c r="Y589" s="80"/>
      <c r="Z589" s="80"/>
      <c r="AA589" s="80"/>
      <c r="AB589" s="80"/>
      <c r="AC589" s="80"/>
      <c r="AD589" s="80"/>
      <c r="AE589" s="80"/>
      <c r="AF589" s="80"/>
      <c r="AG589" s="80"/>
      <c r="AH589" s="80"/>
      <c r="AI589" s="80"/>
      <c r="AJ589" s="80"/>
      <c r="AK589" s="80"/>
      <c r="AL589" s="80"/>
      <c r="AM589" s="80"/>
      <c r="AN589" s="80"/>
      <c r="AO589" s="80"/>
      <c r="AP589" s="38"/>
      <c r="AQ589" s="38"/>
      <c r="AR589" s="38"/>
      <c r="AS589" s="38"/>
      <c r="AT589" s="38"/>
      <c r="AU589" s="38"/>
      <c r="AV589" s="38"/>
      <c r="AW589" s="38"/>
      <c r="AX589" s="38"/>
      <c r="AY589" s="38"/>
      <c r="AZ589" s="38"/>
      <c r="BA589" s="38"/>
      <c r="BB589" s="38"/>
      <c r="BC589" s="38"/>
      <c r="BD589" s="38"/>
      <c r="BE589" s="38"/>
      <c r="BF589" s="38"/>
      <c r="BG589" s="38"/>
      <c r="BH589" s="38"/>
      <c r="BI589" s="38"/>
    </row>
    <row r="590" spans="1:61" ht="15.75" customHeight="1">
      <c r="A590" s="33"/>
      <c r="B590" s="80"/>
      <c r="C590" s="80"/>
      <c r="D590" s="80"/>
      <c r="E590" s="80"/>
      <c r="F590" s="80"/>
      <c r="G590" s="80"/>
      <c r="H590" s="80"/>
      <c r="I590" s="80"/>
      <c r="J590" s="80"/>
      <c r="K590" s="80"/>
      <c r="L590" s="80"/>
      <c r="M590" s="80"/>
      <c r="N590" s="80"/>
      <c r="O590" s="80"/>
      <c r="P590" s="80"/>
      <c r="Q590" s="80"/>
      <c r="R590" s="80"/>
      <c r="S590" s="80"/>
      <c r="T590" s="80"/>
      <c r="U590" s="80"/>
      <c r="V590" s="80"/>
      <c r="W590" s="80"/>
      <c r="X590" s="80"/>
      <c r="Y590" s="80"/>
      <c r="Z590" s="80"/>
      <c r="AA590" s="80"/>
      <c r="AB590" s="80"/>
      <c r="AC590" s="80"/>
      <c r="AD590" s="80"/>
      <c r="AE590" s="80"/>
      <c r="AF590" s="80"/>
      <c r="AG590" s="80"/>
      <c r="AH590" s="80"/>
      <c r="AI590" s="80"/>
      <c r="AJ590" s="80"/>
      <c r="AK590" s="80"/>
      <c r="AL590" s="80"/>
      <c r="AM590" s="80"/>
      <c r="AN590" s="80"/>
      <c r="AO590" s="80"/>
      <c r="AP590" s="38"/>
      <c r="AQ590" s="38"/>
      <c r="AR590" s="38"/>
      <c r="AS590" s="38"/>
      <c r="AT590" s="38"/>
      <c r="AU590" s="38"/>
      <c r="AV590" s="38"/>
      <c r="AW590" s="38"/>
      <c r="AX590" s="38"/>
      <c r="AY590" s="38"/>
      <c r="AZ590" s="38"/>
      <c r="BA590" s="38"/>
      <c r="BB590" s="38"/>
      <c r="BC590" s="38"/>
      <c r="BD590" s="38"/>
      <c r="BE590" s="38"/>
      <c r="BF590" s="38"/>
      <c r="BG590" s="38"/>
      <c r="BH590" s="38"/>
      <c r="BI590" s="38"/>
    </row>
    <row r="591" spans="1:61" ht="15.75" customHeight="1">
      <c r="A591" s="33"/>
      <c r="B591" s="80"/>
      <c r="C591" s="80"/>
      <c r="D591" s="80"/>
      <c r="E591" s="80"/>
      <c r="F591" s="80"/>
      <c r="G591" s="80"/>
      <c r="H591" s="80"/>
      <c r="I591" s="80"/>
      <c r="J591" s="80"/>
      <c r="K591" s="80"/>
      <c r="L591" s="80"/>
      <c r="M591" s="80"/>
      <c r="N591" s="80"/>
      <c r="O591" s="80"/>
      <c r="P591" s="80"/>
      <c r="Q591" s="80"/>
      <c r="R591" s="80"/>
      <c r="S591" s="80"/>
      <c r="T591" s="80"/>
      <c r="U591" s="80"/>
      <c r="V591" s="80"/>
      <c r="W591" s="80"/>
      <c r="X591" s="80"/>
      <c r="Y591" s="80"/>
      <c r="Z591" s="80"/>
      <c r="AA591" s="80"/>
      <c r="AB591" s="80"/>
      <c r="AC591" s="80"/>
      <c r="AD591" s="80"/>
      <c r="AE591" s="80"/>
      <c r="AF591" s="80"/>
      <c r="AG591" s="80"/>
      <c r="AH591" s="80"/>
      <c r="AI591" s="80"/>
      <c r="AJ591" s="80"/>
      <c r="AK591" s="80"/>
      <c r="AL591" s="80"/>
      <c r="AM591" s="80"/>
      <c r="AN591" s="80"/>
      <c r="AO591" s="80"/>
      <c r="AP591" s="38"/>
      <c r="AQ591" s="38"/>
      <c r="AR591" s="38"/>
      <c r="AS591" s="38"/>
      <c r="AT591" s="38"/>
      <c r="AU591" s="38"/>
      <c r="AV591" s="38"/>
      <c r="AW591" s="38"/>
      <c r="AX591" s="38"/>
      <c r="AY591" s="38"/>
      <c r="AZ591" s="38"/>
      <c r="BA591" s="38"/>
      <c r="BB591" s="38"/>
      <c r="BC591" s="38"/>
      <c r="BD591" s="38"/>
      <c r="BE591" s="38"/>
      <c r="BF591" s="38"/>
      <c r="BG591" s="38"/>
      <c r="BH591" s="38"/>
      <c r="BI591" s="38"/>
    </row>
    <row r="592" spans="1:61" ht="15.75" customHeight="1">
      <c r="A592" s="33"/>
      <c r="B592" s="80"/>
      <c r="C592" s="80"/>
      <c r="D592" s="80"/>
      <c r="E592" s="80"/>
      <c r="F592" s="80"/>
      <c r="G592" s="80"/>
      <c r="H592" s="80"/>
      <c r="I592" s="80"/>
      <c r="J592" s="80"/>
      <c r="K592" s="80"/>
      <c r="L592" s="80"/>
      <c r="M592" s="80"/>
      <c r="N592" s="80"/>
      <c r="O592" s="80"/>
      <c r="P592" s="80"/>
      <c r="Q592" s="80"/>
      <c r="R592" s="80"/>
      <c r="S592" s="80"/>
      <c r="T592" s="80"/>
      <c r="U592" s="80"/>
      <c r="V592" s="80"/>
      <c r="W592" s="80"/>
      <c r="X592" s="80"/>
      <c r="Y592" s="80"/>
      <c r="Z592" s="80"/>
      <c r="AA592" s="80"/>
      <c r="AB592" s="80"/>
      <c r="AC592" s="80"/>
      <c r="AD592" s="80"/>
      <c r="AE592" s="80"/>
      <c r="AF592" s="80"/>
      <c r="AG592" s="80"/>
      <c r="AH592" s="80"/>
      <c r="AI592" s="80"/>
      <c r="AJ592" s="80"/>
      <c r="AK592" s="80"/>
      <c r="AL592" s="80"/>
      <c r="AM592" s="80"/>
      <c r="AN592" s="80"/>
      <c r="AO592" s="80"/>
      <c r="AP592" s="38"/>
      <c r="AQ592" s="38"/>
      <c r="AR592" s="38"/>
      <c r="AS592" s="38"/>
      <c r="AT592" s="38"/>
      <c r="AU592" s="38"/>
      <c r="AV592" s="38"/>
      <c r="AW592" s="38"/>
      <c r="AX592" s="38"/>
      <c r="AY592" s="38"/>
      <c r="AZ592" s="38"/>
      <c r="BA592" s="38"/>
      <c r="BB592" s="38"/>
      <c r="BC592" s="38"/>
      <c r="BD592" s="38"/>
      <c r="BE592" s="38"/>
      <c r="BF592" s="38"/>
      <c r="BG592" s="38"/>
      <c r="BH592" s="38"/>
      <c r="BI592" s="38"/>
    </row>
    <row r="593" spans="1:61" ht="15.75" customHeight="1">
      <c r="A593" s="33"/>
      <c r="B593" s="80"/>
      <c r="C593" s="80"/>
      <c r="D593" s="80"/>
      <c r="E593" s="80"/>
      <c r="F593" s="80"/>
      <c r="G593" s="80"/>
      <c r="H593" s="80"/>
      <c r="I593" s="80"/>
      <c r="J593" s="80"/>
      <c r="K593" s="80"/>
      <c r="L593" s="80"/>
      <c r="M593" s="80"/>
      <c r="N593" s="80"/>
      <c r="O593" s="80"/>
      <c r="P593" s="80"/>
      <c r="Q593" s="80"/>
      <c r="R593" s="80"/>
      <c r="S593" s="80"/>
      <c r="T593" s="80"/>
      <c r="U593" s="80"/>
      <c r="V593" s="80"/>
      <c r="W593" s="80"/>
      <c r="X593" s="80"/>
      <c r="Y593" s="80"/>
      <c r="Z593" s="80"/>
      <c r="AA593" s="80"/>
      <c r="AB593" s="80"/>
      <c r="AC593" s="80"/>
      <c r="AD593" s="80"/>
      <c r="AE593" s="80"/>
      <c r="AF593" s="80"/>
      <c r="AG593" s="80"/>
      <c r="AH593" s="80"/>
      <c r="AI593" s="80"/>
      <c r="AJ593" s="80"/>
      <c r="AK593" s="80"/>
      <c r="AL593" s="80"/>
      <c r="AM593" s="80"/>
      <c r="AN593" s="80"/>
      <c r="AO593" s="80"/>
      <c r="AP593" s="38"/>
      <c r="AQ593" s="38"/>
      <c r="AR593" s="38"/>
      <c r="AS593" s="38"/>
      <c r="AT593" s="38"/>
      <c r="AU593" s="38"/>
      <c r="AV593" s="38"/>
      <c r="AW593" s="38"/>
      <c r="AX593" s="38"/>
      <c r="AY593" s="38"/>
      <c r="AZ593" s="38"/>
      <c r="BA593" s="38"/>
      <c r="BB593" s="38"/>
      <c r="BC593" s="38"/>
      <c r="BD593" s="38"/>
      <c r="BE593" s="38"/>
      <c r="BF593" s="38"/>
      <c r="BG593" s="38"/>
      <c r="BH593" s="38"/>
      <c r="BI593" s="38"/>
    </row>
    <row r="594" spans="1:61" ht="15.75" customHeight="1">
      <c r="A594" s="33"/>
      <c r="B594" s="80"/>
      <c r="C594" s="80"/>
      <c r="D594" s="80"/>
      <c r="E594" s="80"/>
      <c r="F594" s="80"/>
      <c r="G594" s="80"/>
      <c r="H594" s="80"/>
      <c r="I594" s="80"/>
      <c r="J594" s="80"/>
      <c r="K594" s="80"/>
      <c r="L594" s="80"/>
      <c r="M594" s="80"/>
      <c r="N594" s="80"/>
      <c r="O594" s="80"/>
      <c r="P594" s="80"/>
      <c r="Q594" s="80"/>
      <c r="R594" s="80"/>
      <c r="S594" s="80"/>
      <c r="T594" s="80"/>
      <c r="U594" s="80"/>
      <c r="V594" s="80"/>
      <c r="W594" s="80"/>
      <c r="X594" s="80"/>
      <c r="Y594" s="80"/>
      <c r="Z594" s="80"/>
      <c r="AA594" s="80"/>
      <c r="AB594" s="80"/>
      <c r="AC594" s="80"/>
      <c r="AD594" s="80"/>
      <c r="AE594" s="80"/>
      <c r="AF594" s="80"/>
      <c r="AG594" s="80"/>
      <c r="AH594" s="80"/>
      <c r="AI594" s="80"/>
      <c r="AJ594" s="80"/>
      <c r="AK594" s="80"/>
      <c r="AL594" s="80"/>
      <c r="AM594" s="80"/>
      <c r="AN594" s="80"/>
      <c r="AO594" s="80"/>
      <c r="AP594" s="38"/>
      <c r="AQ594" s="38"/>
      <c r="AR594" s="38"/>
      <c r="AS594" s="38"/>
      <c r="AT594" s="38"/>
      <c r="AU594" s="38"/>
      <c r="AV594" s="38"/>
      <c r="AW594" s="38"/>
      <c r="AX594" s="38"/>
      <c r="AY594" s="38"/>
      <c r="AZ594" s="38"/>
      <c r="BA594" s="38"/>
      <c r="BB594" s="38"/>
      <c r="BC594" s="38"/>
      <c r="BD594" s="38"/>
      <c r="BE594" s="38"/>
      <c r="BF594" s="38"/>
      <c r="BG594" s="38"/>
      <c r="BH594" s="38"/>
      <c r="BI594" s="38"/>
    </row>
    <row r="595" spans="1:61" ht="15.75" customHeight="1">
      <c r="A595" s="33"/>
      <c r="B595" s="80"/>
      <c r="C595" s="80"/>
      <c r="D595" s="80"/>
      <c r="E595" s="80"/>
      <c r="F595" s="80"/>
      <c r="G595" s="80"/>
      <c r="H595" s="80"/>
      <c r="I595" s="80"/>
      <c r="J595" s="80"/>
      <c r="K595" s="80"/>
      <c r="L595" s="80"/>
      <c r="M595" s="80"/>
      <c r="N595" s="80"/>
      <c r="O595" s="80"/>
      <c r="P595" s="80"/>
      <c r="Q595" s="80"/>
      <c r="R595" s="80"/>
      <c r="S595" s="80"/>
      <c r="T595" s="80"/>
      <c r="U595" s="80"/>
      <c r="V595" s="80"/>
      <c r="W595" s="80"/>
      <c r="X595" s="80"/>
      <c r="Y595" s="80"/>
      <c r="Z595" s="80"/>
      <c r="AA595" s="80"/>
      <c r="AB595" s="80"/>
      <c r="AC595" s="80"/>
      <c r="AD595" s="80"/>
      <c r="AE595" s="80"/>
      <c r="AF595" s="80"/>
      <c r="AG595" s="80"/>
      <c r="AH595" s="80"/>
      <c r="AI595" s="80"/>
      <c r="AJ595" s="80"/>
      <c r="AK595" s="80"/>
      <c r="AL595" s="80"/>
      <c r="AM595" s="80"/>
      <c r="AN595" s="80"/>
      <c r="AO595" s="80"/>
      <c r="AP595" s="38"/>
      <c r="AQ595" s="38"/>
      <c r="AR595" s="38"/>
      <c r="AS595" s="38"/>
      <c r="AT595" s="38"/>
      <c r="AU595" s="38"/>
      <c r="AV595" s="38"/>
      <c r="AW595" s="38"/>
      <c r="AX595" s="38"/>
      <c r="AY595" s="38"/>
      <c r="AZ595" s="38"/>
      <c r="BA595" s="38"/>
      <c r="BB595" s="38"/>
      <c r="BC595" s="38"/>
      <c r="BD595" s="38"/>
      <c r="BE595" s="38"/>
      <c r="BF595" s="38"/>
      <c r="BG595" s="38"/>
      <c r="BH595" s="38"/>
      <c r="BI595" s="38"/>
    </row>
    <row r="596" spans="1:61" ht="15.75" customHeight="1">
      <c r="A596" s="33"/>
      <c r="B596" s="80"/>
      <c r="C596" s="80"/>
      <c r="D596" s="80"/>
      <c r="E596" s="80"/>
      <c r="F596" s="80"/>
      <c r="G596" s="80"/>
      <c r="H596" s="80"/>
      <c r="I596" s="80"/>
      <c r="J596" s="80"/>
      <c r="K596" s="80"/>
      <c r="L596" s="80"/>
      <c r="M596" s="80"/>
      <c r="N596" s="80"/>
      <c r="O596" s="80"/>
      <c r="P596" s="80"/>
      <c r="Q596" s="80"/>
      <c r="R596" s="80"/>
      <c r="S596" s="80"/>
      <c r="T596" s="80"/>
      <c r="U596" s="80"/>
      <c r="V596" s="80"/>
      <c r="W596" s="80"/>
      <c r="X596" s="80"/>
      <c r="Y596" s="80"/>
      <c r="Z596" s="80"/>
      <c r="AA596" s="80"/>
      <c r="AB596" s="80"/>
      <c r="AC596" s="80"/>
      <c r="AD596" s="80"/>
      <c r="AE596" s="80"/>
      <c r="AF596" s="80"/>
      <c r="AG596" s="80"/>
      <c r="AH596" s="80"/>
      <c r="AI596" s="80"/>
      <c r="AJ596" s="80"/>
      <c r="AK596" s="80"/>
      <c r="AL596" s="80"/>
      <c r="AM596" s="80"/>
      <c r="AN596" s="80"/>
      <c r="AO596" s="80"/>
      <c r="AP596" s="38"/>
      <c r="AQ596" s="38"/>
      <c r="AR596" s="38"/>
      <c r="AS596" s="38"/>
      <c r="AT596" s="38"/>
      <c r="AU596" s="38"/>
      <c r="AV596" s="38"/>
      <c r="AW596" s="38"/>
      <c r="AX596" s="38"/>
      <c r="AY596" s="38"/>
      <c r="AZ596" s="38"/>
      <c r="BA596" s="38"/>
      <c r="BB596" s="38"/>
      <c r="BC596" s="38"/>
      <c r="BD596" s="38"/>
      <c r="BE596" s="38"/>
      <c r="BF596" s="38"/>
      <c r="BG596" s="38"/>
      <c r="BH596" s="38"/>
      <c r="BI596" s="38"/>
    </row>
    <row r="597" spans="1:61" ht="15.75" customHeight="1">
      <c r="A597" s="33"/>
      <c r="B597" s="80"/>
      <c r="C597" s="80"/>
      <c r="D597" s="80"/>
      <c r="E597" s="80"/>
      <c r="F597" s="80"/>
      <c r="G597" s="80"/>
      <c r="H597" s="80"/>
      <c r="I597" s="80"/>
      <c r="J597" s="80"/>
      <c r="K597" s="80"/>
      <c r="L597" s="80"/>
      <c r="M597" s="80"/>
      <c r="N597" s="80"/>
      <c r="O597" s="80"/>
      <c r="P597" s="80"/>
      <c r="Q597" s="80"/>
      <c r="R597" s="80"/>
      <c r="S597" s="80"/>
      <c r="T597" s="80"/>
      <c r="U597" s="80"/>
      <c r="V597" s="80"/>
      <c r="W597" s="80"/>
      <c r="X597" s="80"/>
      <c r="Y597" s="80"/>
      <c r="Z597" s="80"/>
      <c r="AA597" s="80"/>
      <c r="AB597" s="80"/>
      <c r="AC597" s="80"/>
      <c r="AD597" s="80"/>
      <c r="AE597" s="80"/>
      <c r="AF597" s="80"/>
      <c r="AG597" s="80"/>
      <c r="AH597" s="80"/>
      <c r="AI597" s="80"/>
      <c r="AJ597" s="80"/>
      <c r="AK597" s="80"/>
      <c r="AL597" s="80"/>
      <c r="AM597" s="80"/>
      <c r="AN597" s="80"/>
      <c r="AO597" s="80"/>
      <c r="AP597" s="38"/>
      <c r="AQ597" s="38"/>
      <c r="AR597" s="38"/>
      <c r="AS597" s="38"/>
      <c r="AT597" s="38"/>
      <c r="AU597" s="38"/>
      <c r="AV597" s="38"/>
      <c r="AW597" s="38"/>
      <c r="AX597" s="38"/>
      <c r="AY597" s="38"/>
      <c r="AZ597" s="38"/>
      <c r="BA597" s="38"/>
      <c r="BB597" s="38"/>
      <c r="BC597" s="38"/>
      <c r="BD597" s="38"/>
      <c r="BE597" s="38"/>
      <c r="BF597" s="38"/>
      <c r="BG597" s="38"/>
      <c r="BH597" s="38"/>
      <c r="BI597" s="38"/>
    </row>
    <row r="598" spans="1:61" ht="15.75" customHeight="1">
      <c r="A598" s="33"/>
      <c r="B598" s="80"/>
      <c r="C598" s="80"/>
      <c r="D598" s="80"/>
      <c r="E598" s="80"/>
      <c r="F598" s="80"/>
      <c r="G598" s="80"/>
      <c r="H598" s="80"/>
      <c r="I598" s="80"/>
      <c r="J598" s="80"/>
      <c r="K598" s="80"/>
      <c r="L598" s="80"/>
      <c r="M598" s="80"/>
      <c r="N598" s="80"/>
      <c r="O598" s="80"/>
      <c r="P598" s="80"/>
      <c r="Q598" s="80"/>
      <c r="R598" s="80"/>
      <c r="S598" s="80"/>
      <c r="T598" s="80"/>
      <c r="U598" s="80"/>
      <c r="V598" s="80"/>
      <c r="W598" s="80"/>
      <c r="X598" s="80"/>
      <c r="Y598" s="80"/>
      <c r="Z598" s="80"/>
      <c r="AA598" s="80"/>
      <c r="AB598" s="80"/>
      <c r="AC598" s="80"/>
      <c r="AD598" s="80"/>
      <c r="AE598" s="80"/>
      <c r="AF598" s="80"/>
      <c r="AG598" s="80"/>
      <c r="AH598" s="80"/>
      <c r="AI598" s="80"/>
      <c r="AJ598" s="80"/>
      <c r="AK598" s="80"/>
      <c r="AL598" s="80"/>
      <c r="AM598" s="80"/>
      <c r="AN598" s="80"/>
      <c r="AO598" s="80"/>
      <c r="AP598" s="38"/>
      <c r="AQ598" s="38"/>
      <c r="AR598" s="38"/>
      <c r="AS598" s="38"/>
      <c r="AT598" s="38"/>
      <c r="AU598" s="38"/>
      <c r="AV598" s="38"/>
      <c r="AW598" s="38"/>
      <c r="AX598" s="38"/>
      <c r="AY598" s="38"/>
      <c r="AZ598" s="38"/>
      <c r="BA598" s="38"/>
      <c r="BB598" s="38"/>
      <c r="BC598" s="38"/>
      <c r="BD598" s="38"/>
      <c r="BE598" s="38"/>
      <c r="BF598" s="38"/>
      <c r="BG598" s="38"/>
      <c r="BH598" s="38"/>
      <c r="BI598" s="38"/>
    </row>
    <row r="599" spans="1:61" ht="15.75" customHeight="1">
      <c r="A599" s="33"/>
      <c r="B599" s="80"/>
      <c r="C599" s="80"/>
      <c r="D599" s="80"/>
      <c r="E599" s="80"/>
      <c r="F599" s="80"/>
      <c r="G599" s="80"/>
      <c r="H599" s="80"/>
      <c r="I599" s="80"/>
      <c r="J599" s="80"/>
      <c r="K599" s="80"/>
      <c r="L599" s="80"/>
      <c r="M599" s="80"/>
      <c r="N599" s="80"/>
      <c r="O599" s="80"/>
      <c r="P599" s="80"/>
      <c r="Q599" s="80"/>
      <c r="R599" s="80"/>
      <c r="S599" s="80"/>
      <c r="T599" s="80"/>
      <c r="U599" s="80"/>
      <c r="V599" s="80"/>
      <c r="W599" s="80"/>
      <c r="X599" s="80"/>
      <c r="Y599" s="80"/>
      <c r="Z599" s="80"/>
      <c r="AA599" s="80"/>
      <c r="AB599" s="80"/>
      <c r="AC599" s="80"/>
      <c r="AD599" s="80"/>
      <c r="AE599" s="80"/>
      <c r="AF599" s="80"/>
      <c r="AG599" s="80"/>
      <c r="AH599" s="80"/>
      <c r="AI599" s="80"/>
      <c r="AJ599" s="80"/>
      <c r="AK599" s="80"/>
      <c r="AL599" s="80"/>
      <c r="AM599" s="80"/>
      <c r="AN599" s="80"/>
      <c r="AO599" s="80"/>
      <c r="AP599" s="38"/>
      <c r="AQ599" s="38"/>
      <c r="AR599" s="38"/>
      <c r="AS599" s="38"/>
      <c r="AT599" s="38"/>
      <c r="AU599" s="38"/>
      <c r="AV599" s="38"/>
      <c r="AW599" s="38"/>
      <c r="AX599" s="38"/>
      <c r="AY599" s="38"/>
      <c r="AZ599" s="38"/>
      <c r="BA599" s="38"/>
      <c r="BB599" s="38"/>
      <c r="BC599" s="38"/>
      <c r="BD599" s="38"/>
      <c r="BE599" s="38"/>
      <c r="BF599" s="38"/>
      <c r="BG599" s="38"/>
      <c r="BH599" s="38"/>
      <c r="BI599" s="38"/>
    </row>
    <row r="600" spans="1:61" ht="15.75" customHeight="1">
      <c r="A600" s="33"/>
      <c r="B600" s="80"/>
      <c r="C600" s="80"/>
      <c r="D600" s="80"/>
      <c r="E600" s="80"/>
      <c r="F600" s="80"/>
      <c r="G600" s="80"/>
      <c r="H600" s="80"/>
      <c r="I600" s="80"/>
      <c r="J600" s="80"/>
      <c r="K600" s="80"/>
      <c r="L600" s="80"/>
      <c r="M600" s="80"/>
      <c r="N600" s="80"/>
      <c r="O600" s="80"/>
      <c r="P600" s="80"/>
      <c r="Q600" s="80"/>
      <c r="R600" s="80"/>
      <c r="S600" s="80"/>
      <c r="T600" s="80"/>
      <c r="U600" s="80"/>
      <c r="V600" s="80"/>
      <c r="W600" s="80"/>
      <c r="X600" s="80"/>
      <c r="Y600" s="80"/>
      <c r="Z600" s="80"/>
      <c r="AA600" s="80"/>
      <c r="AB600" s="80"/>
      <c r="AC600" s="80"/>
      <c r="AD600" s="80"/>
      <c r="AE600" s="80"/>
      <c r="AF600" s="80"/>
      <c r="AG600" s="80"/>
      <c r="AH600" s="80"/>
      <c r="AI600" s="80"/>
      <c r="AJ600" s="80"/>
      <c r="AK600" s="80"/>
      <c r="AL600" s="80"/>
      <c r="AM600" s="80"/>
      <c r="AN600" s="80"/>
      <c r="AO600" s="80"/>
      <c r="AP600" s="38"/>
      <c r="AQ600" s="38"/>
      <c r="AR600" s="38"/>
      <c r="AS600" s="38"/>
      <c r="AT600" s="38"/>
      <c r="AU600" s="38"/>
      <c r="AV600" s="38"/>
      <c r="AW600" s="38"/>
      <c r="AX600" s="38"/>
      <c r="AY600" s="38"/>
      <c r="AZ600" s="38"/>
      <c r="BA600" s="38"/>
      <c r="BB600" s="38"/>
      <c r="BC600" s="38"/>
      <c r="BD600" s="38"/>
      <c r="BE600" s="38"/>
      <c r="BF600" s="38"/>
      <c r="BG600" s="38"/>
      <c r="BH600" s="38"/>
      <c r="BI600" s="38"/>
    </row>
    <row r="601" spans="1:61" ht="15.75" customHeight="1">
      <c r="A601" s="33"/>
      <c r="B601" s="80"/>
      <c r="C601" s="80"/>
      <c r="D601" s="80"/>
      <c r="E601" s="80"/>
      <c r="F601" s="80"/>
      <c r="G601" s="80"/>
      <c r="H601" s="80"/>
      <c r="I601" s="80"/>
      <c r="J601" s="80"/>
      <c r="K601" s="80"/>
      <c r="L601" s="80"/>
      <c r="M601" s="80"/>
      <c r="N601" s="80"/>
      <c r="O601" s="80"/>
      <c r="P601" s="80"/>
      <c r="Q601" s="80"/>
      <c r="R601" s="80"/>
      <c r="S601" s="80"/>
      <c r="T601" s="80"/>
      <c r="U601" s="80"/>
      <c r="V601" s="80"/>
      <c r="W601" s="80"/>
      <c r="X601" s="80"/>
      <c r="Y601" s="80"/>
      <c r="Z601" s="80"/>
      <c r="AA601" s="80"/>
      <c r="AB601" s="80"/>
      <c r="AC601" s="80"/>
      <c r="AD601" s="80"/>
      <c r="AE601" s="80"/>
      <c r="AF601" s="80"/>
      <c r="AG601" s="80"/>
      <c r="AH601" s="80"/>
      <c r="AI601" s="80"/>
      <c r="AJ601" s="80"/>
      <c r="AK601" s="80"/>
      <c r="AL601" s="80"/>
      <c r="AM601" s="80"/>
      <c r="AN601" s="80"/>
      <c r="AO601" s="80"/>
      <c r="AP601" s="38"/>
      <c r="AQ601" s="38"/>
      <c r="AR601" s="38"/>
      <c r="AS601" s="38"/>
      <c r="AT601" s="38"/>
      <c r="AU601" s="38"/>
      <c r="AV601" s="38"/>
      <c r="AW601" s="38"/>
      <c r="AX601" s="38"/>
      <c r="AY601" s="38"/>
      <c r="AZ601" s="38"/>
      <c r="BA601" s="38"/>
      <c r="BB601" s="38"/>
      <c r="BC601" s="38"/>
      <c r="BD601" s="38"/>
      <c r="BE601" s="38"/>
      <c r="BF601" s="38"/>
      <c r="BG601" s="38"/>
      <c r="BH601" s="38"/>
      <c r="BI601" s="38"/>
    </row>
    <row r="602" spans="1:61" ht="15.75" customHeight="1">
      <c r="A602" s="33"/>
      <c r="B602" s="80"/>
      <c r="C602" s="80"/>
      <c r="D602" s="80"/>
      <c r="E602" s="80"/>
      <c r="F602" s="80"/>
      <c r="G602" s="80"/>
      <c r="H602" s="80"/>
      <c r="I602" s="80"/>
      <c r="J602" s="80"/>
      <c r="K602" s="80"/>
      <c r="L602" s="80"/>
      <c r="M602" s="80"/>
      <c r="N602" s="80"/>
      <c r="O602" s="80"/>
      <c r="P602" s="80"/>
      <c r="Q602" s="80"/>
      <c r="R602" s="80"/>
      <c r="S602" s="80"/>
      <c r="T602" s="80"/>
      <c r="U602" s="80"/>
      <c r="V602" s="80"/>
      <c r="W602" s="80"/>
      <c r="X602" s="80"/>
      <c r="Y602" s="80"/>
      <c r="Z602" s="80"/>
      <c r="AA602" s="80"/>
      <c r="AB602" s="80"/>
      <c r="AC602" s="80"/>
      <c r="AD602" s="80"/>
      <c r="AE602" s="80"/>
      <c r="AF602" s="80"/>
      <c r="AG602" s="80"/>
      <c r="AH602" s="80"/>
      <c r="AI602" s="80"/>
      <c r="AJ602" s="80"/>
      <c r="AK602" s="80"/>
      <c r="AL602" s="80"/>
      <c r="AM602" s="80"/>
      <c r="AN602" s="80"/>
      <c r="AO602" s="80"/>
      <c r="AP602" s="38"/>
      <c r="AQ602" s="38"/>
      <c r="AR602" s="38"/>
      <c r="AS602" s="38"/>
      <c r="AT602" s="38"/>
      <c r="AU602" s="38"/>
      <c r="AV602" s="38"/>
      <c r="AW602" s="38"/>
      <c r="AX602" s="38"/>
      <c r="AY602" s="38"/>
      <c r="AZ602" s="38"/>
      <c r="BA602" s="38"/>
      <c r="BB602" s="38"/>
      <c r="BC602" s="38"/>
      <c r="BD602" s="38"/>
      <c r="BE602" s="38"/>
      <c r="BF602" s="38"/>
      <c r="BG602" s="38"/>
      <c r="BH602" s="38"/>
      <c r="BI602" s="38"/>
    </row>
    <row r="603" spans="1:61" ht="15.75" customHeight="1">
      <c r="A603" s="33"/>
      <c r="B603" s="80"/>
      <c r="C603" s="80"/>
      <c r="D603" s="80"/>
      <c r="E603" s="80"/>
      <c r="F603" s="80"/>
      <c r="G603" s="80"/>
      <c r="H603" s="80"/>
      <c r="I603" s="80"/>
      <c r="J603" s="80"/>
      <c r="K603" s="80"/>
      <c r="L603" s="80"/>
      <c r="M603" s="80"/>
      <c r="N603" s="80"/>
      <c r="O603" s="80"/>
      <c r="P603" s="80"/>
      <c r="Q603" s="80"/>
      <c r="R603" s="80"/>
      <c r="S603" s="80"/>
      <c r="T603" s="80"/>
      <c r="U603" s="80"/>
      <c r="V603" s="80"/>
      <c r="W603" s="80"/>
      <c r="X603" s="80"/>
      <c r="Y603" s="80"/>
      <c r="Z603" s="80"/>
      <c r="AA603" s="80"/>
      <c r="AB603" s="80"/>
      <c r="AC603" s="80"/>
      <c r="AD603" s="80"/>
      <c r="AE603" s="80"/>
      <c r="AF603" s="80"/>
      <c r="AG603" s="80"/>
      <c r="AH603" s="80"/>
      <c r="AI603" s="80"/>
      <c r="AJ603" s="80"/>
      <c r="AK603" s="80"/>
      <c r="AL603" s="80"/>
      <c r="AM603" s="80"/>
      <c r="AN603" s="80"/>
      <c r="AO603" s="80"/>
      <c r="AP603" s="38"/>
      <c r="AQ603" s="38"/>
      <c r="AR603" s="38"/>
      <c r="AS603" s="38"/>
      <c r="AT603" s="38"/>
      <c r="AU603" s="38"/>
      <c r="AV603" s="38"/>
      <c r="AW603" s="38"/>
      <c r="AX603" s="38"/>
      <c r="AY603" s="38"/>
      <c r="AZ603" s="38"/>
      <c r="BA603" s="38"/>
      <c r="BB603" s="38"/>
      <c r="BC603" s="38"/>
      <c r="BD603" s="38"/>
      <c r="BE603" s="38"/>
      <c r="BF603" s="38"/>
      <c r="BG603" s="38"/>
      <c r="BH603" s="38"/>
      <c r="BI603" s="38"/>
    </row>
    <row r="604" spans="1:61" ht="15.75" customHeight="1">
      <c r="A604" s="33"/>
      <c r="B604" s="80"/>
      <c r="C604" s="80"/>
      <c r="D604" s="80"/>
      <c r="E604" s="80"/>
      <c r="F604" s="80"/>
      <c r="G604" s="80"/>
      <c r="H604" s="80"/>
      <c r="I604" s="80"/>
      <c r="J604" s="80"/>
      <c r="K604" s="80"/>
      <c r="L604" s="80"/>
      <c r="M604" s="80"/>
      <c r="N604" s="80"/>
      <c r="O604" s="80"/>
      <c r="P604" s="80"/>
      <c r="Q604" s="80"/>
      <c r="R604" s="80"/>
      <c r="S604" s="80"/>
      <c r="T604" s="80"/>
      <c r="U604" s="80"/>
      <c r="V604" s="80"/>
      <c r="W604" s="80"/>
      <c r="X604" s="80"/>
      <c r="Y604" s="80"/>
      <c r="Z604" s="80"/>
      <c r="AA604" s="80"/>
      <c r="AB604" s="80"/>
      <c r="AC604" s="80"/>
      <c r="AD604" s="80"/>
      <c r="AE604" s="80"/>
      <c r="AF604" s="80"/>
      <c r="AG604" s="80"/>
      <c r="AH604" s="80"/>
      <c r="AI604" s="80"/>
      <c r="AJ604" s="80"/>
      <c r="AK604" s="80"/>
      <c r="AL604" s="80"/>
      <c r="AM604" s="80"/>
      <c r="AN604" s="80"/>
      <c r="AO604" s="80"/>
      <c r="AP604" s="38"/>
      <c r="AQ604" s="38"/>
      <c r="AR604" s="38"/>
      <c r="AS604" s="38"/>
      <c r="AT604" s="38"/>
      <c r="AU604" s="38"/>
      <c r="AV604" s="38"/>
      <c r="AW604" s="38"/>
      <c r="AX604" s="38"/>
      <c r="AY604" s="38"/>
      <c r="AZ604" s="38"/>
      <c r="BA604" s="38"/>
      <c r="BB604" s="38"/>
      <c r="BC604" s="38"/>
      <c r="BD604" s="38"/>
      <c r="BE604" s="38"/>
      <c r="BF604" s="38"/>
      <c r="BG604" s="38"/>
      <c r="BH604" s="38"/>
      <c r="BI604" s="38"/>
    </row>
    <row r="605" spans="1:61" ht="15.75" customHeight="1">
      <c r="A605" s="33"/>
      <c r="B605" s="80"/>
      <c r="C605" s="80"/>
      <c r="D605" s="80"/>
      <c r="E605" s="80"/>
      <c r="F605" s="80"/>
      <c r="G605" s="80"/>
      <c r="H605" s="80"/>
      <c r="I605" s="80"/>
      <c r="J605" s="80"/>
      <c r="K605" s="80"/>
      <c r="L605" s="80"/>
      <c r="M605" s="80"/>
      <c r="N605" s="80"/>
      <c r="O605" s="80"/>
      <c r="P605" s="80"/>
      <c r="Q605" s="80"/>
      <c r="R605" s="80"/>
      <c r="S605" s="80"/>
      <c r="T605" s="80"/>
      <c r="U605" s="80"/>
      <c r="V605" s="80"/>
      <c r="W605" s="80"/>
      <c r="X605" s="80"/>
      <c r="Y605" s="80"/>
      <c r="Z605" s="80"/>
      <c r="AA605" s="80"/>
      <c r="AB605" s="80"/>
      <c r="AC605" s="80"/>
      <c r="AD605" s="80"/>
      <c r="AE605" s="80"/>
      <c r="AF605" s="80"/>
      <c r="AG605" s="80"/>
      <c r="AH605" s="80"/>
      <c r="AI605" s="80"/>
      <c r="AJ605" s="80"/>
      <c r="AK605" s="80"/>
      <c r="AL605" s="80"/>
      <c r="AM605" s="80"/>
      <c r="AN605" s="80"/>
      <c r="AO605" s="80"/>
      <c r="AP605" s="38"/>
      <c r="AQ605" s="38"/>
      <c r="AR605" s="38"/>
      <c r="AS605" s="38"/>
      <c r="AT605" s="38"/>
      <c r="AU605" s="38"/>
      <c r="AV605" s="38"/>
      <c r="AW605" s="38"/>
      <c r="AX605" s="38"/>
      <c r="AY605" s="38"/>
      <c r="AZ605" s="38"/>
      <c r="BA605" s="38"/>
      <c r="BB605" s="38"/>
      <c r="BC605" s="38"/>
      <c r="BD605" s="38"/>
      <c r="BE605" s="38"/>
      <c r="BF605" s="38"/>
      <c r="BG605" s="38"/>
      <c r="BH605" s="38"/>
      <c r="BI605" s="38"/>
    </row>
    <row r="606" spans="1:61" ht="15.75" customHeight="1">
      <c r="A606" s="33"/>
      <c r="B606" s="80"/>
      <c r="C606" s="80"/>
      <c r="D606" s="80"/>
      <c r="E606" s="80"/>
      <c r="F606" s="80"/>
      <c r="G606" s="80"/>
      <c r="H606" s="80"/>
      <c r="I606" s="80"/>
      <c r="J606" s="80"/>
      <c r="K606" s="80"/>
      <c r="L606" s="80"/>
      <c r="M606" s="80"/>
      <c r="N606" s="80"/>
      <c r="O606" s="80"/>
      <c r="P606" s="80"/>
      <c r="Q606" s="80"/>
      <c r="R606" s="80"/>
      <c r="S606" s="80"/>
      <c r="T606" s="80"/>
      <c r="U606" s="80"/>
      <c r="V606" s="80"/>
      <c r="W606" s="80"/>
      <c r="X606" s="80"/>
      <c r="Y606" s="80"/>
      <c r="Z606" s="80"/>
      <c r="AA606" s="80"/>
      <c r="AB606" s="80"/>
      <c r="AC606" s="80"/>
      <c r="AD606" s="80"/>
      <c r="AE606" s="80"/>
      <c r="AF606" s="80"/>
      <c r="AG606" s="80"/>
      <c r="AH606" s="80"/>
      <c r="AI606" s="80"/>
      <c r="AJ606" s="80"/>
      <c r="AK606" s="80"/>
      <c r="AL606" s="80"/>
      <c r="AM606" s="80"/>
      <c r="AN606" s="80"/>
      <c r="AO606" s="80"/>
      <c r="AP606" s="38"/>
      <c r="AQ606" s="38"/>
      <c r="AR606" s="38"/>
      <c r="AS606" s="38"/>
      <c r="AT606" s="38"/>
      <c r="AU606" s="38"/>
      <c r="AV606" s="38"/>
      <c r="AW606" s="38"/>
      <c r="AX606" s="38"/>
      <c r="AY606" s="38"/>
      <c r="AZ606" s="38"/>
      <c r="BA606" s="38"/>
      <c r="BB606" s="38"/>
      <c r="BC606" s="38"/>
      <c r="BD606" s="38"/>
      <c r="BE606" s="38"/>
      <c r="BF606" s="38"/>
      <c r="BG606" s="38"/>
      <c r="BH606" s="38"/>
      <c r="BI606" s="38"/>
    </row>
    <row r="607" spans="1:61" ht="15.75" customHeight="1">
      <c r="A607" s="33"/>
      <c r="B607" s="80"/>
      <c r="C607" s="80"/>
      <c r="D607" s="80"/>
      <c r="E607" s="80"/>
      <c r="F607" s="80"/>
      <c r="G607" s="80"/>
      <c r="H607" s="80"/>
      <c r="I607" s="80"/>
      <c r="J607" s="80"/>
      <c r="K607" s="80"/>
      <c r="L607" s="80"/>
      <c r="M607" s="80"/>
      <c r="N607" s="80"/>
      <c r="O607" s="80"/>
      <c r="P607" s="80"/>
      <c r="Q607" s="80"/>
      <c r="R607" s="80"/>
      <c r="S607" s="80"/>
      <c r="T607" s="80"/>
      <c r="U607" s="80"/>
      <c r="V607" s="80"/>
      <c r="W607" s="80"/>
      <c r="X607" s="80"/>
      <c r="Y607" s="80"/>
      <c r="Z607" s="80"/>
      <c r="AA607" s="80"/>
      <c r="AB607" s="80"/>
      <c r="AC607" s="80"/>
      <c r="AD607" s="80"/>
      <c r="AE607" s="80"/>
      <c r="AF607" s="80"/>
      <c r="AG607" s="80"/>
      <c r="AH607" s="80"/>
      <c r="AI607" s="80"/>
      <c r="AJ607" s="80"/>
      <c r="AK607" s="80"/>
      <c r="AL607" s="80"/>
      <c r="AM607" s="80"/>
      <c r="AN607" s="80"/>
      <c r="AO607" s="80"/>
      <c r="AP607" s="38"/>
      <c r="AQ607" s="38"/>
      <c r="AR607" s="38"/>
      <c r="AS607" s="38"/>
      <c r="AT607" s="38"/>
      <c r="AU607" s="38"/>
      <c r="AV607" s="38"/>
      <c r="AW607" s="38"/>
      <c r="AX607" s="38"/>
      <c r="AY607" s="38"/>
      <c r="AZ607" s="38"/>
      <c r="BA607" s="38"/>
      <c r="BB607" s="38"/>
      <c r="BC607" s="38"/>
      <c r="BD607" s="38"/>
      <c r="BE607" s="38"/>
      <c r="BF607" s="38"/>
      <c r="BG607" s="38"/>
      <c r="BH607" s="38"/>
      <c r="BI607" s="38"/>
    </row>
    <row r="608" spans="1:61" ht="15.75" customHeight="1">
      <c r="A608" s="33"/>
      <c r="B608" s="80"/>
      <c r="C608" s="80"/>
      <c r="D608" s="80"/>
      <c r="E608" s="80"/>
      <c r="F608" s="80"/>
      <c r="G608" s="80"/>
      <c r="H608" s="80"/>
      <c r="I608" s="80"/>
      <c r="J608" s="80"/>
      <c r="K608" s="80"/>
      <c r="L608" s="80"/>
      <c r="M608" s="80"/>
      <c r="N608" s="80"/>
      <c r="O608" s="80"/>
      <c r="P608" s="80"/>
      <c r="Q608" s="80"/>
      <c r="R608" s="80"/>
      <c r="S608" s="80"/>
      <c r="T608" s="80"/>
      <c r="U608" s="80"/>
      <c r="V608" s="80"/>
      <c r="W608" s="80"/>
      <c r="X608" s="80"/>
      <c r="Y608" s="80"/>
      <c r="Z608" s="80"/>
      <c r="AA608" s="80"/>
      <c r="AB608" s="80"/>
      <c r="AC608" s="80"/>
      <c r="AD608" s="80"/>
      <c r="AE608" s="80"/>
      <c r="AF608" s="80"/>
      <c r="AG608" s="80"/>
      <c r="AH608" s="80"/>
      <c r="AI608" s="80"/>
      <c r="AJ608" s="80"/>
      <c r="AK608" s="80"/>
      <c r="AL608" s="80"/>
      <c r="AM608" s="80"/>
      <c r="AN608" s="80"/>
      <c r="AO608" s="80"/>
      <c r="AP608" s="38"/>
      <c r="AQ608" s="38"/>
      <c r="AR608" s="38"/>
      <c r="AS608" s="38"/>
      <c r="AT608" s="38"/>
      <c r="AU608" s="38"/>
      <c r="AV608" s="38"/>
      <c r="AW608" s="38"/>
      <c r="AX608" s="38"/>
      <c r="AY608" s="38"/>
      <c r="AZ608" s="38"/>
      <c r="BA608" s="38"/>
      <c r="BB608" s="38"/>
      <c r="BC608" s="38"/>
      <c r="BD608" s="38"/>
      <c r="BE608" s="38"/>
      <c r="BF608" s="38"/>
      <c r="BG608" s="38"/>
      <c r="BH608" s="38"/>
      <c r="BI608" s="38"/>
    </row>
    <row r="609" spans="1:61" ht="15.75" customHeight="1">
      <c r="A609" s="33"/>
      <c r="B609" s="80"/>
      <c r="C609" s="80"/>
      <c r="D609" s="80"/>
      <c r="E609" s="80"/>
      <c r="F609" s="80"/>
      <c r="G609" s="80"/>
      <c r="H609" s="80"/>
      <c r="I609" s="80"/>
      <c r="J609" s="80"/>
      <c r="K609" s="80"/>
      <c r="L609" s="80"/>
      <c r="M609" s="80"/>
      <c r="N609" s="80"/>
      <c r="O609" s="80"/>
      <c r="P609" s="80"/>
      <c r="Q609" s="80"/>
      <c r="R609" s="80"/>
      <c r="S609" s="80"/>
      <c r="T609" s="80"/>
      <c r="U609" s="80"/>
      <c r="V609" s="80"/>
      <c r="W609" s="80"/>
      <c r="X609" s="80"/>
      <c r="Y609" s="80"/>
      <c r="Z609" s="80"/>
      <c r="AA609" s="80"/>
      <c r="AB609" s="80"/>
      <c r="AC609" s="80"/>
      <c r="AD609" s="80"/>
      <c r="AE609" s="80"/>
      <c r="AF609" s="80"/>
      <c r="AG609" s="80"/>
      <c r="AH609" s="80"/>
      <c r="AI609" s="80"/>
      <c r="AJ609" s="80"/>
      <c r="AK609" s="80"/>
      <c r="AL609" s="80"/>
      <c r="AM609" s="80"/>
      <c r="AN609" s="80"/>
      <c r="AO609" s="80"/>
      <c r="AP609" s="38"/>
      <c r="AQ609" s="38"/>
      <c r="AR609" s="38"/>
      <c r="AS609" s="38"/>
      <c r="AT609" s="38"/>
      <c r="AU609" s="38"/>
      <c r="AV609" s="38"/>
      <c r="AW609" s="38"/>
      <c r="AX609" s="38"/>
      <c r="AY609" s="38"/>
      <c r="AZ609" s="38"/>
      <c r="BA609" s="38"/>
      <c r="BB609" s="38"/>
      <c r="BC609" s="38"/>
      <c r="BD609" s="38"/>
      <c r="BE609" s="38"/>
      <c r="BF609" s="38"/>
      <c r="BG609" s="38"/>
      <c r="BH609" s="38"/>
      <c r="BI609" s="38"/>
    </row>
    <row r="610" spans="1:61" ht="15.75" customHeight="1">
      <c r="A610" s="33"/>
      <c r="B610" s="80"/>
      <c r="C610" s="80"/>
      <c r="D610" s="80"/>
      <c r="E610" s="80"/>
      <c r="F610" s="80"/>
      <c r="G610" s="80"/>
      <c r="H610" s="80"/>
      <c r="I610" s="80"/>
      <c r="J610" s="80"/>
      <c r="K610" s="80"/>
      <c r="L610" s="80"/>
      <c r="M610" s="80"/>
      <c r="N610" s="80"/>
      <c r="O610" s="80"/>
      <c r="P610" s="80"/>
      <c r="Q610" s="80"/>
      <c r="R610" s="80"/>
      <c r="S610" s="80"/>
      <c r="T610" s="80"/>
      <c r="U610" s="80"/>
      <c r="V610" s="80"/>
      <c r="W610" s="80"/>
      <c r="X610" s="80"/>
      <c r="Y610" s="80"/>
      <c r="Z610" s="80"/>
      <c r="AA610" s="80"/>
      <c r="AB610" s="80"/>
      <c r="AC610" s="80"/>
      <c r="AD610" s="80"/>
      <c r="AE610" s="80"/>
      <c r="AF610" s="80"/>
      <c r="AG610" s="80"/>
      <c r="AH610" s="80"/>
      <c r="AI610" s="80"/>
      <c r="AJ610" s="80"/>
      <c r="AK610" s="80"/>
      <c r="AL610" s="80"/>
      <c r="AM610" s="80"/>
      <c r="AN610" s="80"/>
      <c r="AO610" s="80"/>
      <c r="AP610" s="38"/>
      <c r="AQ610" s="38"/>
      <c r="AR610" s="38"/>
      <c r="AS610" s="38"/>
      <c r="AT610" s="38"/>
      <c r="AU610" s="38"/>
      <c r="AV610" s="38"/>
      <c r="AW610" s="38"/>
      <c r="AX610" s="38"/>
      <c r="AY610" s="38"/>
      <c r="AZ610" s="38"/>
      <c r="BA610" s="38"/>
      <c r="BB610" s="38"/>
      <c r="BC610" s="38"/>
      <c r="BD610" s="38"/>
      <c r="BE610" s="38"/>
      <c r="BF610" s="38"/>
      <c r="BG610" s="38"/>
      <c r="BH610" s="38"/>
      <c r="BI610" s="38"/>
    </row>
    <row r="611" spans="1:61" ht="15.75" customHeight="1">
      <c r="A611" s="33"/>
      <c r="B611" s="80"/>
      <c r="C611" s="80"/>
      <c r="D611" s="80"/>
      <c r="E611" s="80"/>
      <c r="F611" s="80"/>
      <c r="G611" s="80"/>
      <c r="H611" s="80"/>
      <c r="I611" s="80"/>
      <c r="J611" s="80"/>
      <c r="K611" s="80"/>
      <c r="L611" s="80"/>
      <c r="M611" s="80"/>
      <c r="N611" s="80"/>
      <c r="O611" s="80"/>
      <c r="P611" s="80"/>
      <c r="Q611" s="80"/>
      <c r="R611" s="80"/>
      <c r="S611" s="80"/>
      <c r="T611" s="80"/>
      <c r="U611" s="80"/>
      <c r="V611" s="80"/>
      <c r="W611" s="80"/>
      <c r="X611" s="80"/>
      <c r="Y611" s="80"/>
      <c r="Z611" s="80"/>
      <c r="AA611" s="80"/>
      <c r="AB611" s="80"/>
      <c r="AC611" s="80"/>
      <c r="AD611" s="80"/>
      <c r="AE611" s="80"/>
      <c r="AF611" s="80"/>
      <c r="AG611" s="80"/>
      <c r="AH611" s="80"/>
      <c r="AI611" s="80"/>
      <c r="AJ611" s="80"/>
      <c r="AK611" s="80"/>
      <c r="AL611" s="80"/>
      <c r="AM611" s="80"/>
      <c r="AN611" s="80"/>
      <c r="AO611" s="80"/>
      <c r="AP611" s="38"/>
      <c r="AQ611" s="38"/>
      <c r="AR611" s="38"/>
      <c r="AS611" s="38"/>
      <c r="AT611" s="38"/>
      <c r="AU611" s="38"/>
      <c r="AV611" s="38"/>
      <c r="AW611" s="38"/>
      <c r="AX611" s="38"/>
      <c r="AY611" s="38"/>
      <c r="AZ611" s="38"/>
      <c r="BA611" s="38"/>
      <c r="BB611" s="38"/>
      <c r="BC611" s="38"/>
      <c r="BD611" s="38"/>
      <c r="BE611" s="38"/>
      <c r="BF611" s="38"/>
      <c r="BG611" s="38"/>
      <c r="BH611" s="38"/>
      <c r="BI611" s="38"/>
    </row>
    <row r="612" spans="1:61" ht="15.75" customHeight="1">
      <c r="A612" s="33"/>
      <c r="B612" s="80"/>
      <c r="C612" s="80"/>
      <c r="D612" s="80"/>
      <c r="E612" s="80"/>
      <c r="F612" s="80"/>
      <c r="G612" s="80"/>
      <c r="H612" s="80"/>
      <c r="I612" s="80"/>
      <c r="J612" s="80"/>
      <c r="K612" s="80"/>
      <c r="L612" s="80"/>
      <c r="M612" s="80"/>
      <c r="N612" s="80"/>
      <c r="O612" s="80"/>
      <c r="P612" s="80"/>
      <c r="Q612" s="80"/>
      <c r="R612" s="80"/>
      <c r="S612" s="80"/>
      <c r="T612" s="80"/>
      <c r="U612" s="80"/>
      <c r="V612" s="80"/>
      <c r="W612" s="80"/>
      <c r="X612" s="80"/>
      <c r="Y612" s="80"/>
      <c r="Z612" s="80"/>
      <c r="AA612" s="80"/>
      <c r="AB612" s="80"/>
      <c r="AC612" s="80"/>
      <c r="AD612" s="80"/>
      <c r="AE612" s="80"/>
      <c r="AF612" s="80"/>
      <c r="AG612" s="80"/>
      <c r="AH612" s="80"/>
      <c r="AI612" s="80"/>
      <c r="AJ612" s="80"/>
      <c r="AK612" s="80"/>
      <c r="AL612" s="80"/>
      <c r="AM612" s="80"/>
      <c r="AN612" s="80"/>
      <c r="AO612" s="80"/>
      <c r="AP612" s="38"/>
      <c r="AQ612" s="38"/>
      <c r="AR612" s="38"/>
      <c r="AS612" s="38"/>
      <c r="AT612" s="38"/>
      <c r="AU612" s="38"/>
      <c r="AV612" s="38"/>
      <c r="AW612" s="38"/>
      <c r="AX612" s="38"/>
      <c r="AY612" s="38"/>
      <c r="AZ612" s="38"/>
      <c r="BA612" s="38"/>
      <c r="BB612" s="38"/>
      <c r="BC612" s="38"/>
      <c r="BD612" s="38"/>
      <c r="BE612" s="38"/>
      <c r="BF612" s="38"/>
      <c r="BG612" s="38"/>
      <c r="BH612" s="38"/>
      <c r="BI612" s="38"/>
    </row>
    <row r="613" spans="1:61" ht="15.75" customHeight="1">
      <c r="A613" s="33"/>
      <c r="B613" s="80"/>
      <c r="C613" s="80"/>
      <c r="D613" s="80"/>
      <c r="E613" s="80"/>
      <c r="F613" s="80"/>
      <c r="G613" s="80"/>
      <c r="H613" s="80"/>
      <c r="I613" s="80"/>
      <c r="J613" s="80"/>
      <c r="K613" s="80"/>
      <c r="L613" s="80"/>
      <c r="M613" s="80"/>
      <c r="N613" s="80"/>
      <c r="O613" s="80"/>
      <c r="P613" s="80"/>
      <c r="Q613" s="80"/>
      <c r="R613" s="80"/>
      <c r="S613" s="80"/>
      <c r="T613" s="80"/>
      <c r="U613" s="80"/>
      <c r="V613" s="80"/>
      <c r="W613" s="80"/>
      <c r="X613" s="80"/>
      <c r="Y613" s="80"/>
      <c r="Z613" s="80"/>
      <c r="AA613" s="80"/>
      <c r="AB613" s="80"/>
      <c r="AC613" s="80"/>
      <c r="AD613" s="80"/>
      <c r="AE613" s="80"/>
      <c r="AF613" s="80"/>
      <c r="AG613" s="80"/>
      <c r="AH613" s="80"/>
      <c r="AI613" s="80"/>
      <c r="AJ613" s="80"/>
      <c r="AK613" s="80"/>
      <c r="AL613" s="80"/>
      <c r="AM613" s="80"/>
      <c r="AN613" s="80"/>
      <c r="AO613" s="80"/>
      <c r="AP613" s="38"/>
      <c r="AQ613" s="38"/>
      <c r="AR613" s="38"/>
      <c r="AS613" s="38"/>
      <c r="AT613" s="38"/>
      <c r="AU613" s="38"/>
      <c r="AV613" s="38"/>
      <c r="AW613" s="38"/>
      <c r="AX613" s="38"/>
      <c r="AY613" s="38"/>
      <c r="AZ613" s="38"/>
      <c r="BA613" s="38"/>
      <c r="BB613" s="38"/>
      <c r="BC613" s="38"/>
      <c r="BD613" s="38"/>
      <c r="BE613" s="38"/>
      <c r="BF613" s="38"/>
      <c r="BG613" s="38"/>
      <c r="BH613" s="38"/>
      <c r="BI613" s="38"/>
    </row>
    <row r="614" spans="1:61" ht="15.75" customHeight="1">
      <c r="A614" s="33"/>
      <c r="B614" s="80"/>
      <c r="C614" s="80"/>
      <c r="D614" s="80"/>
      <c r="E614" s="80"/>
      <c r="F614" s="80"/>
      <c r="G614" s="80"/>
      <c r="H614" s="80"/>
      <c r="I614" s="80"/>
      <c r="J614" s="80"/>
      <c r="K614" s="80"/>
      <c r="L614" s="80"/>
      <c r="M614" s="80"/>
      <c r="N614" s="80"/>
      <c r="O614" s="80"/>
      <c r="P614" s="80"/>
      <c r="Q614" s="80"/>
      <c r="R614" s="80"/>
      <c r="S614" s="80"/>
      <c r="T614" s="80"/>
      <c r="U614" s="80"/>
      <c r="V614" s="80"/>
      <c r="W614" s="80"/>
      <c r="X614" s="80"/>
      <c r="Y614" s="80"/>
      <c r="Z614" s="80"/>
      <c r="AA614" s="80"/>
      <c r="AB614" s="80"/>
      <c r="AC614" s="80"/>
      <c r="AD614" s="80"/>
      <c r="AE614" s="80"/>
      <c r="AF614" s="80"/>
      <c r="AG614" s="80"/>
      <c r="AH614" s="80"/>
      <c r="AI614" s="80"/>
      <c r="AJ614" s="80"/>
      <c r="AK614" s="80"/>
      <c r="AL614" s="80"/>
      <c r="AM614" s="80"/>
      <c r="AN614" s="80"/>
      <c r="AO614" s="80"/>
      <c r="AP614" s="38"/>
      <c r="AQ614" s="38"/>
      <c r="AR614" s="38"/>
      <c r="AS614" s="38"/>
      <c r="AT614" s="38"/>
      <c r="AU614" s="38"/>
      <c r="AV614" s="38"/>
      <c r="AW614" s="38"/>
      <c r="AX614" s="38"/>
      <c r="AY614" s="38"/>
      <c r="AZ614" s="38"/>
      <c r="BA614" s="38"/>
      <c r="BB614" s="38"/>
      <c r="BC614" s="38"/>
      <c r="BD614" s="38"/>
      <c r="BE614" s="38"/>
      <c r="BF614" s="38"/>
      <c r="BG614" s="38"/>
      <c r="BH614" s="38"/>
      <c r="BI614" s="38"/>
    </row>
    <row r="615" spans="1:61" ht="15.75" customHeight="1">
      <c r="A615" s="33"/>
      <c r="B615" s="80"/>
      <c r="C615" s="80"/>
      <c r="D615" s="80"/>
      <c r="E615" s="80"/>
      <c r="F615" s="80"/>
      <c r="G615" s="80"/>
      <c r="H615" s="80"/>
      <c r="I615" s="80"/>
      <c r="J615" s="80"/>
      <c r="K615" s="80"/>
      <c r="L615" s="80"/>
      <c r="M615" s="80"/>
      <c r="N615" s="80"/>
      <c r="O615" s="80"/>
      <c r="P615" s="80"/>
      <c r="Q615" s="80"/>
      <c r="R615" s="80"/>
      <c r="S615" s="80"/>
      <c r="T615" s="80"/>
      <c r="U615" s="80"/>
      <c r="V615" s="80"/>
      <c r="W615" s="80"/>
      <c r="X615" s="80"/>
      <c r="Y615" s="80"/>
      <c r="Z615" s="80"/>
      <c r="AA615" s="80"/>
      <c r="AB615" s="80"/>
      <c r="AC615" s="80"/>
      <c r="AD615" s="80"/>
      <c r="AE615" s="80"/>
      <c r="AF615" s="80"/>
      <c r="AG615" s="80"/>
      <c r="AH615" s="80"/>
      <c r="AI615" s="80"/>
      <c r="AJ615" s="80"/>
      <c r="AK615" s="80"/>
      <c r="AL615" s="80"/>
      <c r="AM615" s="80"/>
      <c r="AN615" s="80"/>
      <c r="AO615" s="80"/>
      <c r="AP615" s="38"/>
      <c r="AQ615" s="38"/>
      <c r="AR615" s="38"/>
      <c r="AS615" s="38"/>
      <c r="AT615" s="38"/>
      <c r="AU615" s="38"/>
      <c r="AV615" s="38"/>
      <c r="AW615" s="38"/>
      <c r="AX615" s="38"/>
      <c r="AY615" s="38"/>
      <c r="AZ615" s="38"/>
      <c r="BA615" s="38"/>
      <c r="BB615" s="38"/>
      <c r="BC615" s="38"/>
      <c r="BD615" s="38"/>
      <c r="BE615" s="38"/>
      <c r="BF615" s="38"/>
      <c r="BG615" s="38"/>
      <c r="BH615" s="38"/>
      <c r="BI615" s="38"/>
    </row>
    <row r="616" spans="1:61" ht="15.75" customHeight="1">
      <c r="A616" s="33"/>
      <c r="B616" s="80"/>
      <c r="C616" s="80"/>
      <c r="D616" s="80"/>
      <c r="E616" s="80"/>
      <c r="F616" s="80"/>
      <c r="G616" s="80"/>
      <c r="H616" s="80"/>
      <c r="I616" s="80"/>
      <c r="J616" s="80"/>
      <c r="K616" s="80"/>
      <c r="L616" s="80"/>
      <c r="M616" s="80"/>
      <c r="N616" s="80"/>
      <c r="O616" s="80"/>
      <c r="P616" s="80"/>
      <c r="Q616" s="80"/>
      <c r="R616" s="80"/>
      <c r="S616" s="80"/>
      <c r="T616" s="80"/>
      <c r="U616" s="80"/>
      <c r="V616" s="80"/>
      <c r="W616" s="80"/>
      <c r="X616" s="80"/>
      <c r="Y616" s="80"/>
      <c r="Z616" s="80"/>
      <c r="AA616" s="80"/>
      <c r="AB616" s="80"/>
      <c r="AC616" s="80"/>
      <c r="AD616" s="80"/>
      <c r="AE616" s="80"/>
      <c r="AF616" s="80"/>
      <c r="AG616" s="80"/>
      <c r="AH616" s="80"/>
      <c r="AI616" s="80"/>
      <c r="AJ616" s="80"/>
      <c r="AK616" s="80"/>
      <c r="AL616" s="80"/>
      <c r="AM616" s="80"/>
      <c r="AN616" s="80"/>
      <c r="AO616" s="80"/>
      <c r="AP616" s="38"/>
      <c r="AQ616" s="38"/>
      <c r="AR616" s="38"/>
      <c r="AS616" s="38"/>
      <c r="AT616" s="38"/>
      <c r="AU616" s="38"/>
      <c r="AV616" s="38"/>
      <c r="AW616" s="38"/>
      <c r="AX616" s="38"/>
      <c r="AY616" s="38"/>
      <c r="AZ616" s="38"/>
      <c r="BA616" s="38"/>
      <c r="BB616" s="38"/>
      <c r="BC616" s="38"/>
      <c r="BD616" s="38"/>
      <c r="BE616" s="38"/>
      <c r="BF616" s="38"/>
      <c r="BG616" s="38"/>
      <c r="BH616" s="38"/>
      <c r="BI616" s="38"/>
    </row>
    <row r="617" spans="1:61" ht="15.75" customHeight="1">
      <c r="A617" s="33"/>
      <c r="B617" s="80"/>
      <c r="C617" s="80"/>
      <c r="D617" s="80"/>
      <c r="E617" s="80"/>
      <c r="F617" s="80"/>
      <c r="G617" s="80"/>
      <c r="H617" s="80"/>
      <c r="I617" s="80"/>
      <c r="J617" s="80"/>
      <c r="K617" s="80"/>
      <c r="L617" s="80"/>
      <c r="M617" s="80"/>
      <c r="N617" s="80"/>
      <c r="O617" s="80"/>
      <c r="P617" s="80"/>
      <c r="Q617" s="80"/>
      <c r="R617" s="80"/>
      <c r="S617" s="80"/>
      <c r="T617" s="80"/>
      <c r="U617" s="80"/>
      <c r="V617" s="80"/>
      <c r="W617" s="80"/>
      <c r="X617" s="80"/>
      <c r="Y617" s="80"/>
      <c r="Z617" s="80"/>
      <c r="AA617" s="80"/>
      <c r="AB617" s="80"/>
      <c r="AC617" s="80"/>
      <c r="AD617" s="80"/>
      <c r="AE617" s="80"/>
      <c r="AF617" s="80"/>
      <c r="AG617" s="80"/>
      <c r="AH617" s="80"/>
      <c r="AI617" s="80"/>
      <c r="AJ617" s="80"/>
      <c r="AK617" s="80"/>
      <c r="AL617" s="80"/>
      <c r="AM617" s="80"/>
      <c r="AN617" s="80"/>
      <c r="AO617" s="80"/>
      <c r="AP617" s="38"/>
      <c r="AQ617" s="38"/>
      <c r="AR617" s="38"/>
      <c r="AS617" s="38"/>
      <c r="AT617" s="38"/>
      <c r="AU617" s="38"/>
      <c r="AV617" s="38"/>
      <c r="AW617" s="38"/>
      <c r="AX617" s="38"/>
      <c r="AY617" s="38"/>
      <c r="AZ617" s="38"/>
      <c r="BA617" s="38"/>
      <c r="BB617" s="38"/>
      <c r="BC617" s="38"/>
      <c r="BD617" s="38"/>
      <c r="BE617" s="38"/>
      <c r="BF617" s="38"/>
      <c r="BG617" s="38"/>
      <c r="BH617" s="38"/>
      <c r="BI617" s="38"/>
    </row>
    <row r="618" spans="1:61" ht="15.75" customHeight="1">
      <c r="A618" s="33"/>
      <c r="B618" s="80"/>
      <c r="C618" s="80"/>
      <c r="D618" s="80"/>
      <c r="E618" s="80"/>
      <c r="F618" s="80"/>
      <c r="G618" s="80"/>
      <c r="H618" s="80"/>
      <c r="I618" s="80"/>
      <c r="J618" s="80"/>
      <c r="K618" s="80"/>
      <c r="L618" s="80"/>
      <c r="M618" s="80"/>
      <c r="N618" s="80"/>
      <c r="O618" s="80"/>
      <c r="P618" s="80"/>
      <c r="Q618" s="80"/>
      <c r="R618" s="80"/>
      <c r="S618" s="80"/>
      <c r="T618" s="80"/>
      <c r="U618" s="80"/>
      <c r="V618" s="80"/>
      <c r="W618" s="80"/>
      <c r="X618" s="80"/>
      <c r="Y618" s="80"/>
      <c r="Z618" s="80"/>
      <c r="AA618" s="80"/>
      <c r="AB618" s="80"/>
      <c r="AC618" s="80"/>
      <c r="AD618" s="80"/>
      <c r="AE618" s="80"/>
      <c r="AF618" s="80"/>
      <c r="AG618" s="80"/>
      <c r="AH618" s="80"/>
      <c r="AI618" s="80"/>
      <c r="AJ618" s="80"/>
      <c r="AK618" s="80"/>
      <c r="AL618" s="80"/>
      <c r="AM618" s="80"/>
      <c r="AN618" s="80"/>
      <c r="AO618" s="80"/>
      <c r="AP618" s="38"/>
      <c r="AQ618" s="38"/>
      <c r="AR618" s="38"/>
      <c r="AS618" s="38"/>
      <c r="AT618" s="38"/>
      <c r="AU618" s="38"/>
      <c r="AV618" s="38"/>
      <c r="AW618" s="38"/>
      <c r="AX618" s="38"/>
      <c r="AY618" s="38"/>
      <c r="AZ618" s="38"/>
      <c r="BA618" s="38"/>
      <c r="BB618" s="38"/>
      <c r="BC618" s="38"/>
      <c r="BD618" s="38"/>
      <c r="BE618" s="38"/>
      <c r="BF618" s="38"/>
      <c r="BG618" s="38"/>
      <c r="BH618" s="38"/>
      <c r="BI618" s="38"/>
    </row>
    <row r="619" spans="1:61" ht="15.75" customHeight="1">
      <c r="A619" s="33"/>
      <c r="B619" s="80"/>
      <c r="C619" s="80"/>
      <c r="D619" s="80"/>
      <c r="E619" s="80"/>
      <c r="F619" s="80"/>
      <c r="G619" s="80"/>
      <c r="H619" s="80"/>
      <c r="I619" s="80"/>
      <c r="J619" s="80"/>
      <c r="K619" s="80"/>
      <c r="L619" s="80"/>
      <c r="M619" s="80"/>
      <c r="N619" s="80"/>
      <c r="O619" s="80"/>
      <c r="P619" s="80"/>
      <c r="Q619" s="80"/>
      <c r="R619" s="80"/>
      <c r="S619" s="80"/>
      <c r="T619" s="80"/>
      <c r="U619" s="80"/>
      <c r="V619" s="80"/>
      <c r="W619" s="80"/>
      <c r="X619" s="80"/>
      <c r="Y619" s="80"/>
      <c r="Z619" s="80"/>
      <c r="AA619" s="80"/>
      <c r="AB619" s="80"/>
      <c r="AC619" s="80"/>
      <c r="AD619" s="80"/>
      <c r="AE619" s="80"/>
      <c r="AF619" s="80"/>
      <c r="AG619" s="80"/>
      <c r="AH619" s="80"/>
      <c r="AI619" s="80"/>
      <c r="AJ619" s="80"/>
      <c r="AK619" s="80"/>
      <c r="AL619" s="80"/>
      <c r="AM619" s="80"/>
      <c r="AN619" s="80"/>
      <c r="AO619" s="80"/>
      <c r="AP619" s="38"/>
      <c r="AQ619" s="38"/>
      <c r="AR619" s="38"/>
      <c r="AS619" s="38"/>
      <c r="AT619" s="38"/>
      <c r="AU619" s="38"/>
      <c r="AV619" s="38"/>
      <c r="AW619" s="38"/>
      <c r="AX619" s="38"/>
      <c r="AY619" s="38"/>
      <c r="AZ619" s="38"/>
      <c r="BA619" s="38"/>
      <c r="BB619" s="38"/>
      <c r="BC619" s="38"/>
      <c r="BD619" s="38"/>
      <c r="BE619" s="38"/>
      <c r="BF619" s="38"/>
      <c r="BG619" s="38"/>
      <c r="BH619" s="38"/>
      <c r="BI619" s="38"/>
    </row>
    <row r="620" spans="1:61" ht="15.75" customHeight="1">
      <c r="A620" s="33"/>
      <c r="B620" s="80"/>
      <c r="C620" s="80"/>
      <c r="D620" s="80"/>
      <c r="E620" s="80"/>
      <c r="F620" s="80"/>
      <c r="G620" s="80"/>
      <c r="H620" s="80"/>
      <c r="I620" s="80"/>
      <c r="J620" s="80"/>
      <c r="K620" s="80"/>
      <c r="L620" s="80"/>
      <c r="M620" s="80"/>
      <c r="N620" s="80"/>
      <c r="O620" s="80"/>
      <c r="P620" s="80"/>
      <c r="Q620" s="80"/>
      <c r="R620" s="80"/>
      <c r="S620" s="80"/>
      <c r="T620" s="80"/>
      <c r="U620" s="80"/>
      <c r="V620" s="80"/>
      <c r="W620" s="80"/>
      <c r="X620" s="80"/>
      <c r="Y620" s="80"/>
      <c r="Z620" s="80"/>
      <c r="AA620" s="80"/>
      <c r="AB620" s="80"/>
      <c r="AC620" s="80"/>
      <c r="AD620" s="80"/>
      <c r="AE620" s="80"/>
      <c r="AF620" s="80"/>
      <c r="AG620" s="80"/>
      <c r="AH620" s="80"/>
      <c r="AI620" s="80"/>
      <c r="AJ620" s="80"/>
      <c r="AK620" s="80"/>
      <c r="AL620" s="80"/>
      <c r="AM620" s="80"/>
      <c r="AN620" s="80"/>
      <c r="AO620" s="80"/>
      <c r="AP620" s="38"/>
      <c r="AQ620" s="38"/>
      <c r="AR620" s="38"/>
      <c r="AS620" s="38"/>
      <c r="AT620" s="38"/>
      <c r="AU620" s="38"/>
      <c r="AV620" s="38"/>
      <c r="AW620" s="38"/>
      <c r="AX620" s="38"/>
      <c r="AY620" s="38"/>
      <c r="AZ620" s="38"/>
      <c r="BA620" s="38"/>
      <c r="BB620" s="38"/>
      <c r="BC620" s="38"/>
      <c r="BD620" s="38"/>
      <c r="BE620" s="38"/>
      <c r="BF620" s="38"/>
      <c r="BG620" s="38"/>
      <c r="BH620" s="38"/>
      <c r="BI620" s="38"/>
    </row>
    <row r="621" spans="1:61" ht="15.75" customHeight="1">
      <c r="A621" s="33"/>
      <c r="B621" s="80"/>
      <c r="C621" s="80"/>
      <c r="D621" s="80"/>
      <c r="E621" s="80"/>
      <c r="F621" s="80"/>
      <c r="G621" s="80"/>
      <c r="H621" s="80"/>
      <c r="I621" s="80"/>
      <c r="J621" s="80"/>
      <c r="K621" s="80"/>
      <c r="L621" s="80"/>
      <c r="M621" s="80"/>
      <c r="N621" s="80"/>
      <c r="O621" s="80"/>
      <c r="P621" s="80"/>
      <c r="Q621" s="80"/>
      <c r="R621" s="80"/>
      <c r="S621" s="80"/>
      <c r="T621" s="80"/>
      <c r="U621" s="80"/>
      <c r="V621" s="80"/>
      <c r="W621" s="80"/>
      <c r="X621" s="80"/>
      <c r="Y621" s="80"/>
      <c r="Z621" s="80"/>
      <c r="AA621" s="80"/>
      <c r="AB621" s="80"/>
      <c r="AC621" s="80"/>
      <c r="AD621" s="80"/>
      <c r="AE621" s="80"/>
      <c r="AF621" s="80"/>
      <c r="AG621" s="80"/>
      <c r="AH621" s="80"/>
      <c r="AI621" s="80"/>
      <c r="AJ621" s="80"/>
      <c r="AK621" s="80"/>
      <c r="AL621" s="80"/>
      <c r="AM621" s="80"/>
      <c r="AN621" s="80"/>
      <c r="AO621" s="80"/>
      <c r="AP621" s="38"/>
      <c r="AQ621" s="38"/>
      <c r="AR621" s="38"/>
      <c r="AS621" s="38"/>
      <c r="AT621" s="38"/>
      <c r="AU621" s="38"/>
      <c r="AV621" s="38"/>
      <c r="AW621" s="38"/>
      <c r="AX621" s="38"/>
      <c r="AY621" s="38"/>
      <c r="AZ621" s="38"/>
      <c r="BA621" s="38"/>
      <c r="BB621" s="38"/>
      <c r="BC621" s="38"/>
      <c r="BD621" s="38"/>
      <c r="BE621" s="38"/>
      <c r="BF621" s="38"/>
      <c r="BG621" s="38"/>
      <c r="BH621" s="38"/>
      <c r="BI621" s="38"/>
    </row>
    <row r="622" spans="1:61" ht="15.75" customHeight="1">
      <c r="A622" s="33"/>
      <c r="B622" s="80"/>
      <c r="C622" s="80"/>
      <c r="D622" s="80"/>
      <c r="E622" s="80"/>
      <c r="F622" s="80"/>
      <c r="G622" s="80"/>
      <c r="H622" s="80"/>
      <c r="I622" s="80"/>
      <c r="J622" s="80"/>
      <c r="K622" s="80"/>
      <c r="L622" s="80"/>
      <c r="M622" s="80"/>
      <c r="N622" s="80"/>
      <c r="O622" s="80"/>
      <c r="P622" s="80"/>
      <c r="Q622" s="80"/>
      <c r="R622" s="80"/>
      <c r="S622" s="80"/>
      <c r="T622" s="80"/>
      <c r="U622" s="80"/>
      <c r="V622" s="80"/>
      <c r="W622" s="80"/>
      <c r="X622" s="80"/>
      <c r="Y622" s="80"/>
      <c r="Z622" s="80"/>
      <c r="AA622" s="80"/>
      <c r="AB622" s="80"/>
      <c r="AC622" s="80"/>
      <c r="AD622" s="80"/>
      <c r="AE622" s="80"/>
      <c r="AF622" s="80"/>
      <c r="AG622" s="80"/>
      <c r="AH622" s="80"/>
      <c r="AI622" s="80"/>
      <c r="AJ622" s="80"/>
      <c r="AK622" s="80"/>
      <c r="AL622" s="80"/>
      <c r="AM622" s="80"/>
      <c r="AN622" s="80"/>
      <c r="AO622" s="80"/>
      <c r="AP622" s="38"/>
      <c r="AQ622" s="38"/>
      <c r="AR622" s="38"/>
      <c r="AS622" s="38"/>
      <c r="AT622" s="38"/>
      <c r="AU622" s="38"/>
      <c r="AV622" s="38"/>
      <c r="AW622" s="38"/>
      <c r="AX622" s="38"/>
      <c r="AY622" s="38"/>
      <c r="AZ622" s="38"/>
      <c r="BA622" s="38"/>
      <c r="BB622" s="38"/>
      <c r="BC622" s="38"/>
      <c r="BD622" s="38"/>
      <c r="BE622" s="38"/>
      <c r="BF622" s="38"/>
      <c r="BG622" s="38"/>
      <c r="BH622" s="38"/>
      <c r="BI622" s="38"/>
    </row>
    <row r="623" spans="1:61" ht="15.75" customHeight="1">
      <c r="A623" s="33"/>
      <c r="B623" s="80"/>
      <c r="C623" s="80"/>
      <c r="D623" s="80"/>
      <c r="E623" s="80"/>
      <c r="F623" s="80"/>
      <c r="G623" s="80"/>
      <c r="H623" s="80"/>
      <c r="I623" s="80"/>
      <c r="J623" s="80"/>
      <c r="K623" s="80"/>
      <c r="L623" s="80"/>
      <c r="M623" s="80"/>
      <c r="N623" s="80"/>
      <c r="O623" s="80"/>
      <c r="P623" s="80"/>
      <c r="Q623" s="80"/>
      <c r="R623" s="80"/>
      <c r="S623" s="80"/>
      <c r="T623" s="80"/>
      <c r="U623" s="80"/>
      <c r="V623" s="80"/>
      <c r="W623" s="80"/>
      <c r="X623" s="80"/>
      <c r="Y623" s="80"/>
      <c r="Z623" s="80"/>
      <c r="AA623" s="80"/>
      <c r="AB623" s="80"/>
      <c r="AC623" s="80"/>
      <c r="AD623" s="80"/>
      <c r="AE623" s="80"/>
      <c r="AF623" s="80"/>
      <c r="AG623" s="80"/>
      <c r="AH623" s="80"/>
      <c r="AI623" s="80"/>
      <c r="AJ623" s="80"/>
      <c r="AK623" s="80"/>
      <c r="AL623" s="80"/>
      <c r="AM623" s="80"/>
      <c r="AN623" s="80"/>
      <c r="AO623" s="80"/>
      <c r="AP623" s="38"/>
      <c r="AQ623" s="38"/>
      <c r="AR623" s="38"/>
      <c r="AS623" s="38"/>
      <c r="AT623" s="38"/>
      <c r="AU623" s="38"/>
      <c r="AV623" s="38"/>
      <c r="AW623" s="38"/>
      <c r="AX623" s="38"/>
      <c r="AY623" s="38"/>
      <c r="AZ623" s="38"/>
      <c r="BA623" s="38"/>
      <c r="BB623" s="38"/>
      <c r="BC623" s="38"/>
      <c r="BD623" s="38"/>
      <c r="BE623" s="38"/>
      <c r="BF623" s="38"/>
      <c r="BG623" s="38"/>
      <c r="BH623" s="38"/>
      <c r="BI623" s="38"/>
    </row>
    <row r="624" spans="1:61" ht="15.75" customHeight="1">
      <c r="A624" s="33"/>
      <c r="B624" s="80"/>
      <c r="C624" s="80"/>
      <c r="D624" s="80"/>
      <c r="E624" s="80"/>
      <c r="F624" s="80"/>
      <c r="G624" s="80"/>
      <c r="H624" s="80"/>
      <c r="I624" s="80"/>
      <c r="J624" s="80"/>
      <c r="K624" s="80"/>
      <c r="L624" s="80"/>
      <c r="M624" s="80"/>
      <c r="N624" s="80"/>
      <c r="O624" s="80"/>
      <c r="P624" s="80"/>
      <c r="Q624" s="80"/>
      <c r="R624" s="80"/>
      <c r="S624" s="80"/>
      <c r="T624" s="80"/>
      <c r="U624" s="80"/>
      <c r="V624" s="80"/>
      <c r="W624" s="80"/>
      <c r="X624" s="80"/>
      <c r="Y624" s="80"/>
      <c r="Z624" s="80"/>
      <c r="AA624" s="80"/>
      <c r="AB624" s="80"/>
      <c r="AC624" s="80"/>
      <c r="AD624" s="80"/>
      <c r="AE624" s="80"/>
      <c r="AF624" s="80"/>
      <c r="AG624" s="80"/>
      <c r="AH624" s="80"/>
      <c r="AI624" s="80"/>
      <c r="AJ624" s="80"/>
      <c r="AK624" s="80"/>
      <c r="AL624" s="80"/>
      <c r="AM624" s="80"/>
      <c r="AN624" s="80"/>
      <c r="AO624" s="80"/>
      <c r="AP624" s="38"/>
      <c r="AQ624" s="38"/>
      <c r="AR624" s="38"/>
      <c r="AS624" s="38"/>
      <c r="AT624" s="38"/>
      <c r="AU624" s="38"/>
      <c r="AV624" s="38"/>
      <c r="AW624" s="38"/>
      <c r="AX624" s="38"/>
      <c r="AY624" s="38"/>
      <c r="AZ624" s="38"/>
      <c r="BA624" s="38"/>
      <c r="BB624" s="38"/>
      <c r="BC624" s="38"/>
      <c r="BD624" s="38"/>
      <c r="BE624" s="38"/>
      <c r="BF624" s="38"/>
      <c r="BG624" s="38"/>
      <c r="BH624" s="38"/>
      <c r="BI624" s="38"/>
    </row>
    <row r="625" spans="1:61" ht="15.75" customHeight="1">
      <c r="A625" s="33"/>
      <c r="B625" s="80"/>
      <c r="C625" s="80"/>
      <c r="D625" s="80"/>
      <c r="E625" s="80"/>
      <c r="F625" s="80"/>
      <c r="G625" s="80"/>
      <c r="H625" s="80"/>
      <c r="I625" s="80"/>
      <c r="J625" s="80"/>
      <c r="K625" s="80"/>
      <c r="L625" s="80"/>
      <c r="M625" s="80"/>
      <c r="N625" s="80"/>
      <c r="O625" s="80"/>
      <c r="P625" s="80"/>
      <c r="Q625" s="80"/>
      <c r="R625" s="80"/>
      <c r="S625" s="80"/>
      <c r="T625" s="80"/>
      <c r="U625" s="80"/>
      <c r="V625" s="80"/>
      <c r="W625" s="80"/>
      <c r="X625" s="80"/>
      <c r="Y625" s="80"/>
      <c r="Z625" s="80"/>
      <c r="AA625" s="80"/>
      <c r="AB625" s="80"/>
      <c r="AC625" s="80"/>
      <c r="AD625" s="80"/>
      <c r="AE625" s="80"/>
      <c r="AF625" s="80"/>
      <c r="AG625" s="80"/>
      <c r="AH625" s="80"/>
      <c r="AI625" s="80"/>
      <c r="AJ625" s="80"/>
      <c r="AK625" s="80"/>
      <c r="AL625" s="80"/>
      <c r="AM625" s="80"/>
      <c r="AN625" s="80"/>
      <c r="AO625" s="80"/>
      <c r="AP625" s="38"/>
      <c r="AQ625" s="38"/>
      <c r="AR625" s="38"/>
      <c r="AS625" s="38"/>
      <c r="AT625" s="38"/>
      <c r="AU625" s="38"/>
      <c r="AV625" s="38"/>
      <c r="AW625" s="38"/>
      <c r="AX625" s="38"/>
      <c r="AY625" s="38"/>
      <c r="AZ625" s="38"/>
      <c r="BA625" s="38"/>
      <c r="BB625" s="38"/>
      <c r="BC625" s="38"/>
      <c r="BD625" s="38"/>
      <c r="BE625" s="38"/>
      <c r="BF625" s="38"/>
      <c r="BG625" s="38"/>
      <c r="BH625" s="38"/>
      <c r="BI625" s="38"/>
    </row>
    <row r="626" spans="1:61" ht="15.75" customHeight="1">
      <c r="A626" s="33"/>
      <c r="B626" s="80"/>
      <c r="C626" s="80"/>
      <c r="D626" s="80"/>
      <c r="E626" s="80"/>
      <c r="F626" s="80"/>
      <c r="G626" s="80"/>
      <c r="H626" s="80"/>
      <c r="I626" s="80"/>
      <c r="J626" s="80"/>
      <c r="K626" s="80"/>
      <c r="L626" s="80"/>
      <c r="M626" s="80"/>
      <c r="N626" s="80"/>
      <c r="O626" s="80"/>
      <c r="P626" s="80"/>
      <c r="Q626" s="80"/>
      <c r="R626" s="80"/>
      <c r="S626" s="80"/>
      <c r="T626" s="80"/>
      <c r="U626" s="80"/>
      <c r="V626" s="80"/>
      <c r="W626" s="80"/>
      <c r="X626" s="80"/>
      <c r="Y626" s="80"/>
      <c r="Z626" s="80"/>
      <c r="AA626" s="80"/>
      <c r="AB626" s="80"/>
      <c r="AC626" s="80"/>
      <c r="AD626" s="80"/>
      <c r="AE626" s="80"/>
      <c r="AF626" s="80"/>
      <c r="AG626" s="80"/>
      <c r="AH626" s="80"/>
      <c r="AI626" s="80"/>
      <c r="AJ626" s="80"/>
      <c r="AK626" s="80"/>
      <c r="AL626" s="80"/>
      <c r="AM626" s="80"/>
      <c r="AN626" s="80"/>
      <c r="AO626" s="80"/>
      <c r="AP626" s="38"/>
      <c r="AQ626" s="38"/>
      <c r="AR626" s="38"/>
      <c r="AS626" s="38"/>
      <c r="AT626" s="38"/>
      <c r="AU626" s="38"/>
      <c r="AV626" s="38"/>
      <c r="AW626" s="38"/>
      <c r="AX626" s="38"/>
      <c r="AY626" s="38"/>
      <c r="AZ626" s="38"/>
      <c r="BA626" s="38"/>
      <c r="BB626" s="38"/>
      <c r="BC626" s="38"/>
      <c r="BD626" s="38"/>
      <c r="BE626" s="38"/>
      <c r="BF626" s="38"/>
      <c r="BG626" s="38"/>
      <c r="BH626" s="38"/>
      <c r="BI626" s="38"/>
    </row>
    <row r="627" spans="1:61" ht="15.75" customHeight="1">
      <c r="A627" s="33"/>
      <c r="B627" s="80"/>
      <c r="C627" s="80"/>
      <c r="D627" s="80"/>
      <c r="E627" s="80"/>
      <c r="F627" s="80"/>
      <c r="G627" s="80"/>
      <c r="H627" s="80"/>
      <c r="I627" s="80"/>
      <c r="J627" s="80"/>
      <c r="K627" s="80"/>
      <c r="L627" s="80"/>
      <c r="M627" s="80"/>
      <c r="N627" s="80"/>
      <c r="O627" s="80"/>
      <c r="P627" s="80"/>
      <c r="Q627" s="80"/>
      <c r="R627" s="80"/>
      <c r="S627" s="80"/>
      <c r="T627" s="80"/>
      <c r="U627" s="80"/>
      <c r="V627" s="80"/>
      <c r="W627" s="80"/>
      <c r="X627" s="80"/>
      <c r="Y627" s="80"/>
      <c r="Z627" s="80"/>
      <c r="AA627" s="80"/>
      <c r="AB627" s="80"/>
      <c r="AC627" s="80"/>
      <c r="AD627" s="80"/>
      <c r="AE627" s="80"/>
      <c r="AF627" s="80"/>
      <c r="AG627" s="80"/>
      <c r="AH627" s="80"/>
      <c r="AI627" s="80"/>
      <c r="AJ627" s="80"/>
      <c r="AK627" s="80"/>
      <c r="AL627" s="80"/>
      <c r="AM627" s="80"/>
      <c r="AN627" s="80"/>
      <c r="AO627" s="80"/>
      <c r="AP627" s="38"/>
      <c r="AQ627" s="38"/>
      <c r="AR627" s="38"/>
      <c r="AS627" s="38"/>
      <c r="AT627" s="38"/>
      <c r="AU627" s="38"/>
      <c r="AV627" s="38"/>
      <c r="AW627" s="38"/>
      <c r="AX627" s="38"/>
      <c r="AY627" s="38"/>
      <c r="AZ627" s="38"/>
      <c r="BA627" s="38"/>
      <c r="BB627" s="38"/>
      <c r="BC627" s="38"/>
      <c r="BD627" s="38"/>
      <c r="BE627" s="38"/>
      <c r="BF627" s="38"/>
      <c r="BG627" s="38"/>
      <c r="BH627" s="38"/>
      <c r="BI627" s="38"/>
    </row>
    <row r="628" spans="1:61" ht="15.75" customHeight="1">
      <c r="A628" s="33"/>
      <c r="B628" s="80"/>
      <c r="C628" s="80"/>
      <c r="D628" s="80"/>
      <c r="E628" s="80"/>
      <c r="F628" s="80"/>
      <c r="G628" s="80"/>
      <c r="H628" s="80"/>
      <c r="I628" s="80"/>
      <c r="J628" s="80"/>
      <c r="K628" s="80"/>
      <c r="L628" s="80"/>
      <c r="M628" s="80"/>
      <c r="N628" s="80"/>
      <c r="O628" s="80"/>
      <c r="P628" s="80"/>
      <c r="Q628" s="80"/>
      <c r="R628" s="80"/>
      <c r="S628" s="80"/>
      <c r="T628" s="80"/>
      <c r="U628" s="80"/>
      <c r="V628" s="80"/>
      <c r="W628" s="80"/>
      <c r="X628" s="80"/>
      <c r="Y628" s="80"/>
      <c r="Z628" s="80"/>
      <c r="AA628" s="80"/>
      <c r="AB628" s="80"/>
      <c r="AC628" s="80"/>
      <c r="AD628" s="80"/>
      <c r="AE628" s="80"/>
      <c r="AF628" s="80"/>
      <c r="AG628" s="80"/>
      <c r="AH628" s="80"/>
      <c r="AI628" s="80"/>
      <c r="AJ628" s="80"/>
      <c r="AK628" s="80"/>
      <c r="AL628" s="80"/>
      <c r="AM628" s="80"/>
      <c r="AN628" s="80"/>
      <c r="AO628" s="80"/>
      <c r="AP628" s="38"/>
      <c r="AQ628" s="38"/>
      <c r="AR628" s="38"/>
      <c r="AS628" s="38"/>
      <c r="AT628" s="38"/>
      <c r="AU628" s="38"/>
      <c r="AV628" s="38"/>
      <c r="AW628" s="38"/>
      <c r="AX628" s="38"/>
      <c r="AY628" s="38"/>
      <c r="AZ628" s="38"/>
      <c r="BA628" s="38"/>
      <c r="BB628" s="38"/>
      <c r="BC628" s="38"/>
      <c r="BD628" s="38"/>
      <c r="BE628" s="38"/>
      <c r="BF628" s="38"/>
      <c r="BG628" s="38"/>
      <c r="BH628" s="38"/>
      <c r="BI628" s="38"/>
    </row>
    <row r="629" spans="1:61" ht="15.75" customHeight="1">
      <c r="A629" s="33"/>
      <c r="B629" s="80"/>
      <c r="C629" s="80"/>
      <c r="D629" s="80"/>
      <c r="E629" s="80"/>
      <c r="F629" s="80"/>
      <c r="G629" s="80"/>
      <c r="H629" s="80"/>
      <c r="I629" s="80"/>
      <c r="J629" s="80"/>
      <c r="K629" s="80"/>
      <c r="L629" s="80"/>
      <c r="M629" s="80"/>
      <c r="N629" s="80"/>
      <c r="O629" s="80"/>
      <c r="P629" s="80"/>
      <c r="Q629" s="80"/>
      <c r="R629" s="80"/>
      <c r="S629" s="80"/>
      <c r="T629" s="80"/>
      <c r="U629" s="80"/>
      <c r="V629" s="80"/>
      <c r="W629" s="80"/>
      <c r="X629" s="80"/>
      <c r="Y629" s="80"/>
      <c r="Z629" s="80"/>
      <c r="AA629" s="80"/>
      <c r="AB629" s="80"/>
      <c r="AC629" s="80"/>
      <c r="AD629" s="80"/>
      <c r="AE629" s="80"/>
      <c r="AF629" s="80"/>
      <c r="AG629" s="80"/>
      <c r="AH629" s="80"/>
      <c r="AI629" s="80"/>
      <c r="AJ629" s="80"/>
      <c r="AK629" s="80"/>
      <c r="AL629" s="80"/>
      <c r="AM629" s="80"/>
      <c r="AN629" s="80"/>
      <c r="AO629" s="80"/>
      <c r="AP629" s="38"/>
      <c r="AQ629" s="38"/>
      <c r="AR629" s="38"/>
      <c r="AS629" s="38"/>
      <c r="AT629" s="38"/>
      <c r="AU629" s="38"/>
      <c r="AV629" s="38"/>
      <c r="AW629" s="38"/>
      <c r="AX629" s="38"/>
      <c r="AY629" s="38"/>
      <c r="AZ629" s="38"/>
      <c r="BA629" s="38"/>
      <c r="BB629" s="38"/>
      <c r="BC629" s="38"/>
      <c r="BD629" s="38"/>
      <c r="BE629" s="38"/>
      <c r="BF629" s="38"/>
      <c r="BG629" s="38"/>
      <c r="BH629" s="38"/>
      <c r="BI629" s="38"/>
    </row>
    <row r="630" spans="1:61" ht="15.75" customHeight="1">
      <c r="A630" s="33"/>
      <c r="B630" s="80"/>
      <c r="C630" s="80"/>
      <c r="D630" s="80"/>
      <c r="E630" s="80"/>
      <c r="F630" s="80"/>
      <c r="G630" s="80"/>
      <c r="H630" s="80"/>
      <c r="I630" s="80"/>
      <c r="J630" s="80"/>
      <c r="K630" s="80"/>
      <c r="L630" s="80"/>
      <c r="M630" s="80"/>
      <c r="N630" s="80"/>
      <c r="O630" s="80"/>
      <c r="P630" s="80"/>
      <c r="Q630" s="80"/>
      <c r="R630" s="80"/>
      <c r="S630" s="80"/>
      <c r="T630" s="80"/>
      <c r="U630" s="80"/>
      <c r="V630" s="80"/>
      <c r="W630" s="80"/>
      <c r="X630" s="80"/>
      <c r="Y630" s="80"/>
      <c r="Z630" s="80"/>
      <c r="AA630" s="80"/>
      <c r="AB630" s="80"/>
      <c r="AC630" s="80"/>
      <c r="AD630" s="80"/>
      <c r="AE630" s="80"/>
      <c r="AF630" s="80"/>
      <c r="AG630" s="80"/>
      <c r="AH630" s="80"/>
      <c r="AI630" s="80"/>
      <c r="AJ630" s="80"/>
      <c r="AK630" s="80"/>
      <c r="AL630" s="80"/>
      <c r="AM630" s="80"/>
      <c r="AN630" s="80"/>
      <c r="AO630" s="80"/>
      <c r="AP630" s="38"/>
      <c r="AQ630" s="38"/>
      <c r="AR630" s="38"/>
      <c r="AS630" s="38"/>
      <c r="AT630" s="38"/>
      <c r="AU630" s="38"/>
      <c r="AV630" s="38"/>
      <c r="AW630" s="38"/>
      <c r="AX630" s="38"/>
      <c r="AY630" s="38"/>
      <c r="AZ630" s="38"/>
      <c r="BA630" s="38"/>
      <c r="BB630" s="38"/>
      <c r="BC630" s="38"/>
      <c r="BD630" s="38"/>
      <c r="BE630" s="38"/>
      <c r="BF630" s="38"/>
      <c r="BG630" s="38"/>
      <c r="BH630" s="38"/>
      <c r="BI630" s="38"/>
    </row>
    <row r="631" spans="1:61" ht="15.75" customHeight="1">
      <c r="A631" s="33"/>
      <c r="B631" s="80"/>
      <c r="C631" s="80"/>
      <c r="D631" s="80"/>
      <c r="E631" s="80"/>
      <c r="F631" s="80"/>
      <c r="G631" s="80"/>
      <c r="H631" s="80"/>
      <c r="I631" s="80"/>
      <c r="J631" s="80"/>
      <c r="K631" s="80"/>
      <c r="L631" s="80"/>
      <c r="M631" s="80"/>
      <c r="N631" s="80"/>
      <c r="O631" s="80"/>
      <c r="P631" s="80"/>
      <c r="Q631" s="80"/>
      <c r="R631" s="80"/>
      <c r="S631" s="80"/>
      <c r="T631" s="80"/>
      <c r="U631" s="80"/>
      <c r="V631" s="80"/>
      <c r="W631" s="80"/>
      <c r="X631" s="80"/>
      <c r="Y631" s="80"/>
      <c r="Z631" s="80"/>
      <c r="AA631" s="80"/>
      <c r="AB631" s="80"/>
      <c r="AC631" s="80"/>
      <c r="AD631" s="80"/>
      <c r="AE631" s="80"/>
      <c r="AF631" s="80"/>
      <c r="AG631" s="80"/>
      <c r="AH631" s="80"/>
      <c r="AI631" s="80"/>
      <c r="AJ631" s="80"/>
      <c r="AK631" s="80"/>
      <c r="AL631" s="80"/>
      <c r="AM631" s="80"/>
      <c r="AN631" s="80"/>
      <c r="AO631" s="80"/>
      <c r="AP631" s="38"/>
      <c r="AQ631" s="38"/>
      <c r="AR631" s="38"/>
      <c r="AS631" s="38"/>
      <c r="AT631" s="38"/>
      <c r="AU631" s="38"/>
      <c r="AV631" s="38"/>
      <c r="AW631" s="38"/>
      <c r="AX631" s="38"/>
      <c r="AY631" s="38"/>
      <c r="AZ631" s="38"/>
      <c r="BA631" s="38"/>
      <c r="BB631" s="38"/>
      <c r="BC631" s="38"/>
      <c r="BD631" s="38"/>
      <c r="BE631" s="38"/>
      <c r="BF631" s="38"/>
      <c r="BG631" s="38"/>
      <c r="BH631" s="38"/>
      <c r="BI631" s="38"/>
    </row>
    <row r="632" spans="1:61" ht="15.75" customHeight="1">
      <c r="A632" s="33"/>
      <c r="B632" s="80"/>
      <c r="C632" s="80"/>
      <c r="D632" s="80"/>
      <c r="E632" s="80"/>
      <c r="F632" s="80"/>
      <c r="G632" s="80"/>
      <c r="H632" s="80"/>
      <c r="I632" s="80"/>
      <c r="J632" s="80"/>
      <c r="K632" s="80"/>
      <c r="L632" s="80"/>
      <c r="M632" s="80"/>
      <c r="N632" s="80"/>
      <c r="O632" s="80"/>
      <c r="P632" s="80"/>
      <c r="Q632" s="80"/>
      <c r="R632" s="80"/>
      <c r="S632" s="80"/>
      <c r="T632" s="80"/>
      <c r="U632" s="80"/>
      <c r="V632" s="80"/>
      <c r="W632" s="80"/>
      <c r="X632" s="80"/>
      <c r="Y632" s="80"/>
      <c r="Z632" s="80"/>
      <c r="AA632" s="80"/>
      <c r="AB632" s="80"/>
      <c r="AC632" s="80"/>
      <c r="AD632" s="80"/>
      <c r="AE632" s="80"/>
      <c r="AF632" s="80"/>
      <c r="AG632" s="80"/>
      <c r="AH632" s="80"/>
      <c r="AI632" s="80"/>
      <c r="AJ632" s="80"/>
      <c r="AK632" s="80"/>
      <c r="AL632" s="80"/>
      <c r="AM632" s="80"/>
      <c r="AN632" s="80"/>
      <c r="AO632" s="80"/>
      <c r="AP632" s="38"/>
      <c r="AQ632" s="38"/>
      <c r="AR632" s="38"/>
      <c r="AS632" s="38"/>
      <c r="AT632" s="38"/>
      <c r="AU632" s="38"/>
      <c r="AV632" s="38"/>
      <c r="AW632" s="38"/>
      <c r="AX632" s="38"/>
      <c r="AY632" s="38"/>
      <c r="AZ632" s="38"/>
      <c r="BA632" s="38"/>
      <c r="BB632" s="38"/>
      <c r="BC632" s="38"/>
      <c r="BD632" s="38"/>
      <c r="BE632" s="38"/>
      <c r="BF632" s="38"/>
      <c r="BG632" s="38"/>
      <c r="BH632" s="38"/>
      <c r="BI632" s="38"/>
    </row>
    <row r="633" spans="1:61" ht="15.75" customHeight="1">
      <c r="A633" s="33"/>
      <c r="B633" s="80"/>
      <c r="C633" s="80"/>
      <c r="D633" s="80"/>
      <c r="E633" s="80"/>
      <c r="F633" s="80"/>
      <c r="G633" s="80"/>
      <c r="H633" s="80"/>
      <c r="I633" s="80"/>
      <c r="J633" s="80"/>
      <c r="K633" s="80"/>
      <c r="L633" s="80"/>
      <c r="M633" s="80"/>
      <c r="N633" s="80"/>
      <c r="O633" s="80"/>
      <c r="P633" s="80"/>
      <c r="Q633" s="80"/>
      <c r="R633" s="80"/>
      <c r="S633" s="80"/>
      <c r="T633" s="80"/>
      <c r="U633" s="80"/>
      <c r="V633" s="80"/>
      <c r="W633" s="80"/>
      <c r="X633" s="80"/>
      <c r="Y633" s="80"/>
      <c r="Z633" s="80"/>
      <c r="AA633" s="80"/>
      <c r="AB633" s="80"/>
      <c r="AC633" s="80"/>
      <c r="AD633" s="80"/>
      <c r="AE633" s="80"/>
      <c r="AF633" s="80"/>
      <c r="AG633" s="80"/>
      <c r="AH633" s="80"/>
      <c r="AI633" s="80"/>
      <c r="AJ633" s="80"/>
      <c r="AK633" s="80"/>
      <c r="AL633" s="80"/>
      <c r="AM633" s="80"/>
      <c r="AN633" s="80"/>
      <c r="AO633" s="80"/>
      <c r="AP633" s="38"/>
      <c r="AQ633" s="38"/>
      <c r="AR633" s="38"/>
      <c r="AS633" s="38"/>
      <c r="AT633" s="38"/>
      <c r="AU633" s="38"/>
      <c r="AV633" s="38"/>
      <c r="AW633" s="38"/>
      <c r="AX633" s="38"/>
      <c r="AY633" s="38"/>
      <c r="AZ633" s="38"/>
      <c r="BA633" s="38"/>
      <c r="BB633" s="38"/>
      <c r="BC633" s="38"/>
      <c r="BD633" s="38"/>
      <c r="BE633" s="38"/>
      <c r="BF633" s="38"/>
      <c r="BG633" s="38"/>
      <c r="BH633" s="38"/>
      <c r="BI633" s="38"/>
    </row>
    <row r="634" spans="1:61" ht="15.75" customHeight="1">
      <c r="A634" s="33"/>
      <c r="B634" s="80"/>
      <c r="C634" s="80"/>
      <c r="D634" s="80"/>
      <c r="E634" s="80"/>
      <c r="F634" s="80"/>
      <c r="G634" s="80"/>
      <c r="H634" s="80"/>
      <c r="I634" s="80"/>
      <c r="J634" s="80"/>
      <c r="K634" s="80"/>
      <c r="L634" s="80"/>
      <c r="M634" s="80"/>
      <c r="N634" s="80"/>
      <c r="O634" s="80"/>
      <c r="P634" s="80"/>
      <c r="Q634" s="80"/>
      <c r="R634" s="80"/>
      <c r="S634" s="80"/>
      <c r="T634" s="80"/>
      <c r="U634" s="80"/>
      <c r="V634" s="80"/>
      <c r="W634" s="80"/>
      <c r="X634" s="80"/>
      <c r="Y634" s="80"/>
      <c r="Z634" s="80"/>
      <c r="AA634" s="80"/>
      <c r="AB634" s="80"/>
      <c r="AC634" s="80"/>
      <c r="AD634" s="80"/>
      <c r="AE634" s="80"/>
      <c r="AF634" s="80"/>
      <c r="AG634" s="80"/>
      <c r="AH634" s="80"/>
      <c r="AI634" s="80"/>
      <c r="AJ634" s="80"/>
      <c r="AK634" s="80"/>
      <c r="AL634" s="80"/>
      <c r="AM634" s="80"/>
      <c r="AN634" s="80"/>
      <c r="AO634" s="80"/>
      <c r="AP634" s="38"/>
      <c r="AQ634" s="38"/>
      <c r="AR634" s="38"/>
      <c r="AS634" s="38"/>
      <c r="AT634" s="38"/>
      <c r="AU634" s="38"/>
      <c r="AV634" s="38"/>
      <c r="AW634" s="38"/>
      <c r="AX634" s="38"/>
      <c r="AY634" s="38"/>
      <c r="AZ634" s="38"/>
      <c r="BA634" s="38"/>
      <c r="BB634" s="38"/>
      <c r="BC634" s="38"/>
      <c r="BD634" s="38"/>
      <c r="BE634" s="38"/>
      <c r="BF634" s="38"/>
      <c r="BG634" s="38"/>
      <c r="BH634" s="38"/>
      <c r="BI634" s="38"/>
    </row>
    <row r="635" spans="1:61" ht="15.75" customHeight="1">
      <c r="A635" s="33"/>
      <c r="B635" s="80"/>
      <c r="C635" s="80"/>
      <c r="D635" s="80"/>
      <c r="E635" s="80"/>
      <c r="F635" s="80"/>
      <c r="G635" s="80"/>
      <c r="H635" s="80"/>
      <c r="I635" s="80"/>
      <c r="J635" s="80"/>
      <c r="K635" s="80"/>
      <c r="L635" s="80"/>
      <c r="M635" s="80"/>
      <c r="N635" s="80"/>
      <c r="O635" s="80"/>
      <c r="P635" s="80"/>
      <c r="Q635" s="80"/>
      <c r="R635" s="80"/>
      <c r="S635" s="80"/>
      <c r="T635" s="80"/>
      <c r="U635" s="80"/>
      <c r="V635" s="80"/>
      <c r="W635" s="80"/>
      <c r="X635" s="80"/>
      <c r="Y635" s="80"/>
      <c r="Z635" s="80"/>
      <c r="AA635" s="80"/>
      <c r="AB635" s="80"/>
      <c r="AC635" s="80"/>
      <c r="AD635" s="80"/>
      <c r="AE635" s="80"/>
      <c r="AF635" s="80"/>
      <c r="AG635" s="80"/>
      <c r="AH635" s="80"/>
      <c r="AI635" s="80"/>
      <c r="AJ635" s="80"/>
      <c r="AK635" s="80"/>
      <c r="AL635" s="80"/>
      <c r="AM635" s="80"/>
      <c r="AN635" s="80"/>
      <c r="AO635" s="80"/>
      <c r="AP635" s="38"/>
      <c r="AQ635" s="38"/>
      <c r="AR635" s="38"/>
      <c r="AS635" s="38"/>
      <c r="AT635" s="38"/>
      <c r="AU635" s="38"/>
      <c r="AV635" s="38"/>
      <c r="AW635" s="38"/>
      <c r="AX635" s="38"/>
      <c r="AY635" s="38"/>
      <c r="AZ635" s="38"/>
      <c r="BA635" s="38"/>
      <c r="BB635" s="38"/>
      <c r="BC635" s="38"/>
      <c r="BD635" s="38"/>
      <c r="BE635" s="38"/>
      <c r="BF635" s="38"/>
      <c r="BG635" s="38"/>
      <c r="BH635" s="38"/>
      <c r="BI635" s="38"/>
    </row>
    <row r="636" spans="1:61" ht="15.75" customHeight="1">
      <c r="A636" s="33"/>
      <c r="B636" s="80"/>
      <c r="C636" s="80"/>
      <c r="D636" s="80"/>
      <c r="E636" s="80"/>
      <c r="F636" s="80"/>
      <c r="G636" s="80"/>
      <c r="H636" s="80"/>
      <c r="I636" s="80"/>
      <c r="J636" s="80"/>
      <c r="K636" s="80"/>
      <c r="L636" s="80"/>
      <c r="M636" s="80"/>
      <c r="N636" s="80"/>
      <c r="O636" s="80"/>
      <c r="P636" s="80"/>
      <c r="Q636" s="80"/>
      <c r="R636" s="80"/>
      <c r="S636" s="80"/>
      <c r="T636" s="80"/>
      <c r="U636" s="80"/>
      <c r="V636" s="80"/>
      <c r="W636" s="80"/>
      <c r="X636" s="80"/>
      <c r="Y636" s="80"/>
      <c r="Z636" s="80"/>
      <c r="AA636" s="80"/>
      <c r="AB636" s="80"/>
      <c r="AC636" s="80"/>
      <c r="AD636" s="80"/>
      <c r="AE636" s="80"/>
      <c r="AF636" s="80"/>
      <c r="AG636" s="80"/>
      <c r="AH636" s="80"/>
      <c r="AI636" s="80"/>
      <c r="AJ636" s="80"/>
      <c r="AK636" s="80"/>
      <c r="AL636" s="80"/>
      <c r="AM636" s="80"/>
      <c r="AN636" s="80"/>
      <c r="AO636" s="80"/>
      <c r="AP636" s="38"/>
      <c r="AQ636" s="38"/>
      <c r="AR636" s="38"/>
      <c r="AS636" s="38"/>
      <c r="AT636" s="38"/>
      <c r="AU636" s="38"/>
      <c r="AV636" s="38"/>
      <c r="AW636" s="38"/>
      <c r="AX636" s="38"/>
      <c r="AY636" s="38"/>
      <c r="AZ636" s="38"/>
      <c r="BA636" s="38"/>
      <c r="BB636" s="38"/>
      <c r="BC636" s="38"/>
      <c r="BD636" s="38"/>
      <c r="BE636" s="38"/>
      <c r="BF636" s="38"/>
      <c r="BG636" s="38"/>
      <c r="BH636" s="38"/>
      <c r="BI636" s="38"/>
    </row>
    <row r="637" spans="1:61" ht="15.75" customHeight="1">
      <c r="A637" s="33"/>
      <c r="B637" s="80"/>
      <c r="C637" s="80"/>
      <c r="D637" s="80"/>
      <c r="E637" s="80"/>
      <c r="F637" s="80"/>
      <c r="G637" s="80"/>
      <c r="H637" s="80"/>
      <c r="I637" s="80"/>
      <c r="J637" s="80"/>
      <c r="K637" s="80"/>
      <c r="L637" s="80"/>
      <c r="M637" s="80"/>
      <c r="N637" s="80"/>
      <c r="O637" s="80"/>
      <c r="P637" s="80"/>
      <c r="Q637" s="80"/>
      <c r="R637" s="80"/>
      <c r="S637" s="80"/>
      <c r="T637" s="80"/>
      <c r="U637" s="80"/>
      <c r="V637" s="80"/>
      <c r="W637" s="80"/>
      <c r="X637" s="80"/>
      <c r="Y637" s="80"/>
      <c r="Z637" s="80"/>
      <c r="AA637" s="80"/>
      <c r="AB637" s="80"/>
      <c r="AC637" s="80"/>
      <c r="AD637" s="80"/>
      <c r="AE637" s="80"/>
      <c r="AF637" s="80"/>
      <c r="AG637" s="80"/>
      <c r="AH637" s="80"/>
      <c r="AI637" s="80"/>
      <c r="AJ637" s="80"/>
      <c r="AK637" s="80"/>
      <c r="AL637" s="80"/>
      <c r="AM637" s="80"/>
      <c r="AN637" s="80"/>
      <c r="AO637" s="80"/>
      <c r="AP637" s="38"/>
      <c r="AQ637" s="38"/>
      <c r="AR637" s="38"/>
      <c r="AS637" s="38"/>
      <c r="AT637" s="38"/>
      <c r="AU637" s="38"/>
      <c r="AV637" s="38"/>
      <c r="AW637" s="38"/>
      <c r="AX637" s="38"/>
      <c r="AY637" s="38"/>
      <c r="AZ637" s="38"/>
      <c r="BA637" s="38"/>
      <c r="BB637" s="38"/>
      <c r="BC637" s="38"/>
      <c r="BD637" s="38"/>
      <c r="BE637" s="38"/>
      <c r="BF637" s="38"/>
      <c r="BG637" s="38"/>
      <c r="BH637" s="38"/>
      <c r="BI637" s="38"/>
    </row>
    <row r="638" spans="1:61" ht="15.75" customHeight="1">
      <c r="A638" s="33"/>
      <c r="B638" s="80"/>
      <c r="C638" s="80"/>
      <c r="D638" s="80"/>
      <c r="E638" s="80"/>
      <c r="F638" s="80"/>
      <c r="G638" s="80"/>
      <c r="H638" s="80"/>
      <c r="I638" s="80"/>
      <c r="J638" s="80"/>
      <c r="K638" s="80"/>
      <c r="L638" s="80"/>
      <c r="M638" s="80"/>
      <c r="N638" s="80"/>
      <c r="O638" s="80"/>
      <c r="P638" s="80"/>
      <c r="Q638" s="80"/>
      <c r="R638" s="80"/>
      <c r="S638" s="80"/>
      <c r="T638" s="80"/>
      <c r="U638" s="80"/>
      <c r="V638" s="80"/>
      <c r="W638" s="80"/>
      <c r="X638" s="80"/>
      <c r="Y638" s="80"/>
      <c r="Z638" s="80"/>
      <c r="AA638" s="80"/>
      <c r="AB638" s="80"/>
      <c r="AC638" s="80"/>
      <c r="AD638" s="80"/>
      <c r="AE638" s="80"/>
      <c r="AF638" s="80"/>
      <c r="AG638" s="80"/>
      <c r="AH638" s="80"/>
      <c r="AI638" s="80"/>
      <c r="AJ638" s="80"/>
      <c r="AK638" s="80"/>
      <c r="AL638" s="80"/>
      <c r="AM638" s="80"/>
      <c r="AN638" s="80"/>
      <c r="AO638" s="80"/>
      <c r="AP638" s="38"/>
      <c r="AQ638" s="38"/>
      <c r="AR638" s="38"/>
      <c r="AS638" s="38"/>
      <c r="AT638" s="38"/>
      <c r="AU638" s="38"/>
      <c r="AV638" s="38"/>
      <c r="AW638" s="38"/>
      <c r="AX638" s="38"/>
      <c r="AY638" s="38"/>
      <c r="AZ638" s="38"/>
      <c r="BA638" s="38"/>
      <c r="BB638" s="38"/>
      <c r="BC638" s="38"/>
      <c r="BD638" s="38"/>
      <c r="BE638" s="38"/>
      <c r="BF638" s="38"/>
      <c r="BG638" s="38"/>
      <c r="BH638" s="38"/>
      <c r="BI638" s="38"/>
    </row>
    <row r="639" spans="1:61" ht="15.75" customHeight="1">
      <c r="A639" s="33"/>
      <c r="B639" s="80"/>
      <c r="C639" s="80"/>
      <c r="D639" s="80"/>
      <c r="E639" s="80"/>
      <c r="F639" s="80"/>
      <c r="G639" s="80"/>
      <c r="H639" s="80"/>
      <c r="I639" s="80"/>
      <c r="J639" s="80"/>
      <c r="K639" s="80"/>
      <c r="L639" s="80"/>
      <c r="M639" s="80"/>
      <c r="N639" s="80"/>
      <c r="O639" s="80"/>
      <c r="P639" s="80"/>
      <c r="Q639" s="80"/>
      <c r="R639" s="80"/>
      <c r="S639" s="80"/>
      <c r="T639" s="80"/>
      <c r="U639" s="80"/>
      <c r="V639" s="80"/>
      <c r="W639" s="80"/>
      <c r="X639" s="80"/>
      <c r="Y639" s="80"/>
      <c r="Z639" s="80"/>
      <c r="AA639" s="80"/>
      <c r="AB639" s="80"/>
      <c r="AC639" s="80"/>
      <c r="AD639" s="80"/>
      <c r="AE639" s="80"/>
      <c r="AF639" s="80"/>
      <c r="AG639" s="80"/>
      <c r="AH639" s="80"/>
      <c r="AI639" s="80"/>
      <c r="AJ639" s="80"/>
      <c r="AK639" s="80"/>
      <c r="AL639" s="80"/>
      <c r="AM639" s="80"/>
      <c r="AN639" s="80"/>
      <c r="AO639" s="80"/>
      <c r="AP639" s="38"/>
      <c r="AQ639" s="38"/>
      <c r="AR639" s="38"/>
      <c r="AS639" s="38"/>
      <c r="AT639" s="38"/>
      <c r="AU639" s="38"/>
      <c r="AV639" s="38"/>
      <c r="AW639" s="38"/>
      <c r="AX639" s="38"/>
      <c r="AY639" s="38"/>
      <c r="AZ639" s="38"/>
      <c r="BA639" s="38"/>
      <c r="BB639" s="38"/>
      <c r="BC639" s="38"/>
      <c r="BD639" s="38"/>
      <c r="BE639" s="38"/>
      <c r="BF639" s="38"/>
      <c r="BG639" s="38"/>
      <c r="BH639" s="38"/>
      <c r="BI639" s="38"/>
    </row>
    <row r="640" spans="1:61" ht="15.75" customHeight="1">
      <c r="A640" s="33"/>
      <c r="B640" s="80"/>
      <c r="C640" s="80"/>
      <c r="D640" s="80"/>
      <c r="E640" s="80"/>
      <c r="F640" s="80"/>
      <c r="G640" s="80"/>
      <c r="H640" s="80"/>
      <c r="I640" s="80"/>
      <c r="J640" s="80"/>
      <c r="K640" s="80"/>
      <c r="L640" s="80"/>
      <c r="M640" s="80"/>
      <c r="N640" s="80"/>
      <c r="O640" s="80"/>
      <c r="P640" s="80"/>
      <c r="Q640" s="80"/>
      <c r="R640" s="80"/>
      <c r="S640" s="80"/>
      <c r="T640" s="80"/>
      <c r="U640" s="80"/>
      <c r="V640" s="80"/>
      <c r="W640" s="80"/>
      <c r="X640" s="80"/>
      <c r="Y640" s="80"/>
      <c r="Z640" s="80"/>
      <c r="AA640" s="80"/>
      <c r="AB640" s="80"/>
      <c r="AC640" s="80"/>
      <c r="AD640" s="80"/>
      <c r="AE640" s="80"/>
      <c r="AF640" s="80"/>
      <c r="AG640" s="80"/>
      <c r="AH640" s="80"/>
      <c r="AI640" s="80"/>
      <c r="AJ640" s="80"/>
      <c r="AK640" s="80"/>
      <c r="AL640" s="80"/>
      <c r="AM640" s="80"/>
      <c r="AN640" s="80"/>
      <c r="AO640" s="80"/>
      <c r="AP640" s="38"/>
      <c r="AQ640" s="38"/>
      <c r="AR640" s="38"/>
      <c r="AS640" s="38"/>
      <c r="AT640" s="38"/>
      <c r="AU640" s="38"/>
      <c r="AV640" s="38"/>
      <c r="AW640" s="38"/>
      <c r="AX640" s="38"/>
      <c r="AY640" s="38"/>
      <c r="AZ640" s="38"/>
      <c r="BA640" s="38"/>
      <c r="BB640" s="38"/>
      <c r="BC640" s="38"/>
      <c r="BD640" s="38"/>
      <c r="BE640" s="38"/>
      <c r="BF640" s="38"/>
      <c r="BG640" s="38"/>
      <c r="BH640" s="38"/>
      <c r="BI640" s="38"/>
    </row>
    <row r="641" spans="1:61" ht="15.75" customHeight="1">
      <c r="A641" s="33"/>
      <c r="B641" s="80"/>
      <c r="C641" s="80"/>
      <c r="D641" s="80"/>
      <c r="E641" s="80"/>
      <c r="F641" s="80"/>
      <c r="G641" s="80"/>
      <c r="H641" s="80"/>
      <c r="I641" s="80"/>
      <c r="J641" s="80"/>
      <c r="K641" s="80"/>
      <c r="L641" s="80"/>
      <c r="M641" s="80"/>
      <c r="N641" s="80"/>
      <c r="O641" s="80"/>
      <c r="P641" s="80"/>
      <c r="Q641" s="80"/>
      <c r="R641" s="80"/>
      <c r="S641" s="80"/>
      <c r="T641" s="80"/>
      <c r="U641" s="80"/>
      <c r="V641" s="80"/>
      <c r="W641" s="80"/>
      <c r="X641" s="80"/>
      <c r="Y641" s="80"/>
      <c r="Z641" s="80"/>
      <c r="AA641" s="80"/>
      <c r="AB641" s="80"/>
      <c r="AC641" s="80"/>
      <c r="AD641" s="80"/>
      <c r="AE641" s="80"/>
      <c r="AF641" s="80"/>
      <c r="AG641" s="80"/>
      <c r="AH641" s="80"/>
      <c r="AI641" s="80"/>
      <c r="AJ641" s="80"/>
      <c r="AK641" s="80"/>
      <c r="AL641" s="80"/>
      <c r="AM641" s="80"/>
      <c r="AN641" s="80"/>
      <c r="AO641" s="80"/>
      <c r="AP641" s="38"/>
      <c r="AQ641" s="38"/>
      <c r="AR641" s="38"/>
      <c r="AS641" s="38"/>
      <c r="AT641" s="38"/>
      <c r="AU641" s="38"/>
      <c r="AV641" s="38"/>
      <c r="AW641" s="38"/>
      <c r="AX641" s="38"/>
      <c r="AY641" s="38"/>
      <c r="AZ641" s="38"/>
      <c r="BA641" s="38"/>
      <c r="BB641" s="38"/>
      <c r="BC641" s="38"/>
      <c r="BD641" s="38"/>
      <c r="BE641" s="38"/>
      <c r="BF641" s="38"/>
      <c r="BG641" s="38"/>
      <c r="BH641" s="38"/>
      <c r="BI641" s="38"/>
    </row>
    <row r="642" spans="1:61" ht="15.75" customHeight="1">
      <c r="A642" s="33"/>
      <c r="B642" s="80"/>
      <c r="C642" s="80"/>
      <c r="D642" s="80"/>
      <c r="E642" s="80"/>
      <c r="F642" s="80"/>
      <c r="G642" s="80"/>
      <c r="H642" s="80"/>
      <c r="I642" s="80"/>
      <c r="J642" s="80"/>
      <c r="K642" s="80"/>
      <c r="L642" s="80"/>
      <c r="M642" s="80"/>
      <c r="N642" s="80"/>
      <c r="O642" s="80"/>
      <c r="P642" s="80"/>
      <c r="Q642" s="80"/>
      <c r="R642" s="80"/>
      <c r="S642" s="80"/>
      <c r="T642" s="80"/>
      <c r="U642" s="80"/>
      <c r="V642" s="80"/>
      <c r="W642" s="80"/>
      <c r="X642" s="80"/>
      <c r="Y642" s="80"/>
      <c r="Z642" s="80"/>
      <c r="AA642" s="80"/>
      <c r="AB642" s="80"/>
      <c r="AC642" s="80"/>
      <c r="AD642" s="80"/>
      <c r="AE642" s="80"/>
      <c r="AF642" s="80"/>
      <c r="AG642" s="80"/>
      <c r="AH642" s="80"/>
      <c r="AI642" s="80"/>
      <c r="AJ642" s="80"/>
      <c r="AK642" s="80"/>
      <c r="AL642" s="80"/>
      <c r="AM642" s="80"/>
      <c r="AN642" s="80"/>
      <c r="AO642" s="80"/>
      <c r="AP642" s="38"/>
      <c r="AQ642" s="38"/>
      <c r="AR642" s="38"/>
      <c r="AS642" s="38"/>
      <c r="AT642" s="38"/>
      <c r="AU642" s="38"/>
      <c r="AV642" s="38"/>
      <c r="AW642" s="38"/>
      <c r="AX642" s="38"/>
      <c r="AY642" s="38"/>
      <c r="AZ642" s="38"/>
      <c r="BA642" s="38"/>
      <c r="BB642" s="38"/>
      <c r="BC642" s="38"/>
      <c r="BD642" s="38"/>
      <c r="BE642" s="38"/>
      <c r="BF642" s="38"/>
      <c r="BG642" s="38"/>
      <c r="BH642" s="38"/>
      <c r="BI642" s="38"/>
    </row>
    <row r="643" spans="1:61" ht="15.75" customHeight="1">
      <c r="A643" s="33"/>
      <c r="B643" s="80"/>
      <c r="C643" s="80"/>
      <c r="D643" s="80"/>
      <c r="E643" s="80"/>
      <c r="F643" s="80"/>
      <c r="G643" s="80"/>
      <c r="H643" s="80"/>
      <c r="I643" s="80"/>
      <c r="J643" s="80"/>
      <c r="K643" s="80"/>
      <c r="L643" s="80"/>
      <c r="M643" s="80"/>
      <c r="N643" s="80"/>
      <c r="O643" s="80"/>
      <c r="P643" s="80"/>
      <c r="Q643" s="80"/>
      <c r="R643" s="80"/>
      <c r="S643" s="80"/>
      <c r="T643" s="80"/>
      <c r="U643" s="80"/>
      <c r="V643" s="80"/>
      <c r="W643" s="80"/>
      <c r="X643" s="80"/>
      <c r="Y643" s="80"/>
      <c r="Z643" s="80"/>
      <c r="AA643" s="80"/>
      <c r="AB643" s="80"/>
      <c r="AC643" s="80"/>
      <c r="AD643" s="80"/>
      <c r="AE643" s="80"/>
      <c r="AF643" s="80"/>
      <c r="AG643" s="80"/>
      <c r="AH643" s="80"/>
      <c r="AI643" s="80"/>
      <c r="AJ643" s="80"/>
      <c r="AK643" s="80"/>
      <c r="AL643" s="80"/>
      <c r="AM643" s="80"/>
      <c r="AN643" s="80"/>
      <c r="AO643" s="80"/>
      <c r="AP643" s="38"/>
      <c r="AQ643" s="38"/>
      <c r="AR643" s="38"/>
      <c r="AS643" s="38"/>
      <c r="AT643" s="38"/>
      <c r="AU643" s="38"/>
      <c r="AV643" s="38"/>
      <c r="AW643" s="38"/>
      <c r="AX643" s="38"/>
      <c r="AY643" s="38"/>
      <c r="AZ643" s="38"/>
      <c r="BA643" s="38"/>
      <c r="BB643" s="38"/>
      <c r="BC643" s="38"/>
      <c r="BD643" s="38"/>
      <c r="BE643" s="38"/>
      <c r="BF643" s="38"/>
      <c r="BG643" s="38"/>
      <c r="BH643" s="38"/>
      <c r="BI643" s="38"/>
    </row>
    <row r="644" spans="1:61" ht="15.75" customHeight="1">
      <c r="A644" s="33"/>
      <c r="B644" s="80"/>
      <c r="C644" s="80"/>
      <c r="D644" s="80"/>
      <c r="E644" s="80"/>
      <c r="F644" s="80"/>
      <c r="G644" s="80"/>
      <c r="H644" s="80"/>
      <c r="I644" s="80"/>
      <c r="J644" s="80"/>
      <c r="K644" s="80"/>
      <c r="L644" s="80"/>
      <c r="M644" s="80"/>
      <c r="N644" s="80"/>
      <c r="O644" s="80"/>
      <c r="P644" s="80"/>
      <c r="Q644" s="80"/>
      <c r="R644" s="80"/>
      <c r="S644" s="80"/>
      <c r="T644" s="80"/>
      <c r="U644" s="80"/>
      <c r="V644" s="80"/>
      <c r="W644" s="80"/>
      <c r="X644" s="80"/>
      <c r="Y644" s="80"/>
      <c r="Z644" s="80"/>
      <c r="AA644" s="80"/>
      <c r="AB644" s="80"/>
      <c r="AC644" s="80"/>
      <c r="AD644" s="80"/>
      <c r="AE644" s="80"/>
      <c r="AF644" s="80"/>
      <c r="AG644" s="80"/>
      <c r="AH644" s="80"/>
      <c r="AI644" s="80"/>
      <c r="AJ644" s="80"/>
      <c r="AK644" s="80"/>
      <c r="AL644" s="80"/>
      <c r="AM644" s="80"/>
      <c r="AN644" s="80"/>
      <c r="AO644" s="80"/>
      <c r="AP644" s="38"/>
      <c r="AQ644" s="38"/>
      <c r="AR644" s="38"/>
      <c r="AS644" s="38"/>
      <c r="AT644" s="38"/>
      <c r="AU644" s="38"/>
      <c r="AV644" s="38"/>
      <c r="AW644" s="38"/>
      <c r="AX644" s="38"/>
      <c r="AY644" s="38"/>
      <c r="AZ644" s="38"/>
      <c r="BA644" s="38"/>
      <c r="BB644" s="38"/>
      <c r="BC644" s="38"/>
      <c r="BD644" s="38"/>
      <c r="BE644" s="38"/>
      <c r="BF644" s="38"/>
      <c r="BG644" s="38"/>
      <c r="BH644" s="38"/>
      <c r="BI644" s="38"/>
    </row>
    <row r="645" spans="1:61" ht="15.75" customHeight="1">
      <c r="A645" s="33"/>
      <c r="B645" s="80"/>
      <c r="C645" s="80"/>
      <c r="D645" s="80"/>
      <c r="E645" s="80"/>
      <c r="F645" s="80"/>
      <c r="G645" s="80"/>
      <c r="H645" s="80"/>
      <c r="I645" s="80"/>
      <c r="J645" s="80"/>
      <c r="K645" s="80"/>
      <c r="L645" s="80"/>
      <c r="M645" s="80"/>
      <c r="N645" s="80"/>
      <c r="O645" s="80"/>
      <c r="P645" s="80"/>
      <c r="Q645" s="80"/>
      <c r="R645" s="80"/>
      <c r="S645" s="80"/>
      <c r="T645" s="80"/>
      <c r="U645" s="80"/>
      <c r="V645" s="80"/>
      <c r="W645" s="80"/>
      <c r="X645" s="80"/>
      <c r="Y645" s="80"/>
      <c r="Z645" s="80"/>
      <c r="AA645" s="80"/>
      <c r="AB645" s="80"/>
      <c r="AC645" s="80"/>
      <c r="AD645" s="80"/>
      <c r="AE645" s="80"/>
      <c r="AF645" s="80"/>
      <c r="AG645" s="80"/>
      <c r="AH645" s="80"/>
      <c r="AI645" s="80"/>
      <c r="AJ645" s="80"/>
      <c r="AK645" s="80"/>
      <c r="AL645" s="80"/>
      <c r="AM645" s="80"/>
      <c r="AN645" s="80"/>
      <c r="AO645" s="80"/>
      <c r="AP645" s="38"/>
      <c r="AQ645" s="38"/>
      <c r="AR645" s="38"/>
      <c r="AS645" s="38"/>
      <c r="AT645" s="38"/>
      <c r="AU645" s="38"/>
      <c r="AV645" s="38"/>
      <c r="AW645" s="38"/>
      <c r="AX645" s="38"/>
      <c r="AY645" s="38"/>
      <c r="AZ645" s="38"/>
      <c r="BA645" s="38"/>
      <c r="BB645" s="38"/>
      <c r="BC645" s="38"/>
      <c r="BD645" s="38"/>
      <c r="BE645" s="38"/>
      <c r="BF645" s="38"/>
      <c r="BG645" s="38"/>
      <c r="BH645" s="38"/>
      <c r="BI645" s="38"/>
    </row>
    <row r="646" spans="1:61" ht="15.75" customHeight="1">
      <c r="A646" s="33"/>
      <c r="B646" s="80"/>
      <c r="C646" s="80"/>
      <c r="D646" s="80"/>
      <c r="E646" s="80"/>
      <c r="F646" s="80"/>
      <c r="G646" s="80"/>
      <c r="H646" s="80"/>
      <c r="I646" s="80"/>
      <c r="J646" s="80"/>
      <c r="K646" s="80"/>
      <c r="L646" s="80"/>
      <c r="M646" s="80"/>
      <c r="N646" s="80"/>
      <c r="O646" s="80"/>
      <c r="P646" s="80"/>
      <c r="Q646" s="80"/>
      <c r="R646" s="80"/>
      <c r="S646" s="80"/>
      <c r="T646" s="80"/>
      <c r="U646" s="80"/>
      <c r="V646" s="80"/>
      <c r="W646" s="80"/>
      <c r="X646" s="80"/>
      <c r="Y646" s="80"/>
      <c r="Z646" s="80"/>
      <c r="AA646" s="80"/>
      <c r="AB646" s="80"/>
      <c r="AC646" s="80"/>
      <c r="AD646" s="80"/>
      <c r="AE646" s="80"/>
      <c r="AF646" s="80"/>
      <c r="AG646" s="80"/>
      <c r="AH646" s="80"/>
      <c r="AI646" s="80"/>
      <c r="AJ646" s="80"/>
      <c r="AK646" s="80"/>
      <c r="AL646" s="80"/>
      <c r="AM646" s="80"/>
      <c r="AN646" s="80"/>
      <c r="AO646" s="80"/>
      <c r="AP646" s="38"/>
      <c r="AQ646" s="38"/>
      <c r="AR646" s="38"/>
      <c r="AS646" s="38"/>
      <c r="AT646" s="38"/>
      <c r="AU646" s="38"/>
      <c r="AV646" s="38"/>
      <c r="AW646" s="38"/>
      <c r="AX646" s="38"/>
      <c r="AY646" s="38"/>
      <c r="AZ646" s="38"/>
      <c r="BA646" s="38"/>
      <c r="BB646" s="38"/>
      <c r="BC646" s="38"/>
      <c r="BD646" s="38"/>
      <c r="BE646" s="38"/>
      <c r="BF646" s="38"/>
      <c r="BG646" s="38"/>
      <c r="BH646" s="38"/>
      <c r="BI646" s="38"/>
    </row>
    <row r="647" spans="1:61" ht="15.75" customHeight="1">
      <c r="A647" s="33"/>
      <c r="B647" s="80"/>
      <c r="C647" s="80"/>
      <c r="D647" s="80"/>
      <c r="E647" s="80"/>
      <c r="F647" s="80"/>
      <c r="G647" s="80"/>
      <c r="H647" s="80"/>
      <c r="I647" s="80"/>
      <c r="J647" s="80"/>
      <c r="K647" s="80"/>
      <c r="L647" s="80"/>
      <c r="M647" s="80"/>
      <c r="N647" s="80"/>
      <c r="O647" s="80"/>
      <c r="P647" s="80"/>
      <c r="Q647" s="80"/>
      <c r="R647" s="80"/>
      <c r="S647" s="80"/>
      <c r="T647" s="80"/>
      <c r="U647" s="80"/>
      <c r="V647" s="80"/>
      <c r="W647" s="80"/>
      <c r="X647" s="80"/>
      <c r="Y647" s="80"/>
      <c r="Z647" s="80"/>
      <c r="AA647" s="80"/>
      <c r="AB647" s="80"/>
      <c r="AC647" s="80"/>
      <c r="AD647" s="80"/>
      <c r="AE647" s="80"/>
      <c r="AF647" s="80"/>
      <c r="AG647" s="80"/>
      <c r="AH647" s="80"/>
      <c r="AI647" s="80"/>
      <c r="AJ647" s="80"/>
      <c r="AK647" s="80"/>
      <c r="AL647" s="80"/>
      <c r="AM647" s="80"/>
      <c r="AN647" s="80"/>
      <c r="AO647" s="80"/>
      <c r="AP647" s="38"/>
      <c r="AQ647" s="38"/>
      <c r="AR647" s="38"/>
      <c r="AS647" s="38"/>
      <c r="AT647" s="38"/>
      <c r="AU647" s="38"/>
      <c r="AV647" s="38"/>
      <c r="AW647" s="38"/>
      <c r="AX647" s="38"/>
      <c r="AY647" s="38"/>
      <c r="AZ647" s="38"/>
      <c r="BA647" s="38"/>
      <c r="BB647" s="38"/>
      <c r="BC647" s="38"/>
      <c r="BD647" s="38"/>
      <c r="BE647" s="38"/>
      <c r="BF647" s="38"/>
      <c r="BG647" s="38"/>
      <c r="BH647" s="38"/>
      <c r="BI647" s="38"/>
    </row>
    <row r="648" spans="1:61" ht="15.75" customHeight="1">
      <c r="A648" s="33"/>
      <c r="B648" s="80"/>
      <c r="C648" s="80"/>
      <c r="D648" s="80"/>
      <c r="E648" s="80"/>
      <c r="F648" s="80"/>
      <c r="G648" s="80"/>
      <c r="H648" s="80"/>
      <c r="I648" s="80"/>
      <c r="J648" s="80"/>
      <c r="K648" s="80"/>
      <c r="L648" s="80"/>
      <c r="M648" s="80"/>
      <c r="N648" s="80"/>
      <c r="O648" s="80"/>
      <c r="P648" s="80"/>
      <c r="Q648" s="80"/>
      <c r="R648" s="80"/>
      <c r="S648" s="80"/>
      <c r="T648" s="80"/>
      <c r="U648" s="80"/>
      <c r="V648" s="80"/>
      <c r="W648" s="80"/>
      <c r="X648" s="80"/>
      <c r="Y648" s="80"/>
      <c r="Z648" s="80"/>
      <c r="AA648" s="80"/>
      <c r="AB648" s="80"/>
      <c r="AC648" s="80"/>
      <c r="AD648" s="80"/>
      <c r="AE648" s="80"/>
      <c r="AF648" s="80"/>
      <c r="AG648" s="80"/>
      <c r="AH648" s="80"/>
      <c r="AI648" s="80"/>
      <c r="AJ648" s="80"/>
      <c r="AK648" s="80"/>
      <c r="AL648" s="80"/>
      <c r="AM648" s="80"/>
      <c r="AN648" s="80"/>
      <c r="AO648" s="80"/>
      <c r="AP648" s="38"/>
      <c r="AQ648" s="38"/>
      <c r="AR648" s="38"/>
      <c r="AS648" s="38"/>
      <c r="AT648" s="38"/>
      <c r="AU648" s="38"/>
      <c r="AV648" s="38"/>
      <c r="AW648" s="38"/>
      <c r="AX648" s="38"/>
      <c r="AY648" s="38"/>
      <c r="AZ648" s="38"/>
      <c r="BA648" s="38"/>
      <c r="BB648" s="38"/>
      <c r="BC648" s="38"/>
      <c r="BD648" s="38"/>
      <c r="BE648" s="38"/>
      <c r="BF648" s="38"/>
      <c r="BG648" s="38"/>
      <c r="BH648" s="38"/>
      <c r="BI648" s="38"/>
    </row>
    <row r="649" spans="1:61" ht="15.75" customHeight="1">
      <c r="A649" s="33"/>
      <c r="B649" s="91"/>
      <c r="C649" s="80"/>
      <c r="D649" s="80"/>
      <c r="E649" s="80"/>
      <c r="F649" s="80"/>
      <c r="G649" s="80"/>
      <c r="H649" s="80"/>
      <c r="I649" s="80"/>
      <c r="J649" s="80"/>
      <c r="K649" s="80"/>
      <c r="L649" s="80"/>
      <c r="M649" s="80"/>
      <c r="N649" s="80"/>
      <c r="O649" s="80"/>
      <c r="P649" s="80"/>
      <c r="Q649" s="80"/>
      <c r="R649" s="80"/>
      <c r="S649" s="80"/>
      <c r="T649" s="80"/>
      <c r="U649" s="80"/>
      <c r="V649" s="80"/>
      <c r="W649" s="80"/>
      <c r="X649" s="80"/>
      <c r="Y649" s="80"/>
      <c r="Z649" s="80"/>
      <c r="AA649" s="80"/>
      <c r="AB649" s="80"/>
      <c r="AC649" s="80"/>
      <c r="AD649" s="80"/>
      <c r="AE649" s="80"/>
      <c r="AF649" s="80"/>
      <c r="AG649" s="80"/>
      <c r="AH649" s="80"/>
      <c r="AI649" s="80"/>
      <c r="AJ649" s="80"/>
      <c r="AK649" s="80"/>
      <c r="AL649" s="80"/>
      <c r="AM649" s="80"/>
      <c r="AN649" s="80"/>
      <c r="AO649" s="80"/>
      <c r="AP649" s="38"/>
      <c r="AQ649" s="38"/>
      <c r="AR649" s="38"/>
      <c r="AS649" s="38"/>
      <c r="AT649" s="38"/>
      <c r="AU649" s="38"/>
      <c r="AV649" s="38"/>
      <c r="AW649" s="38"/>
      <c r="AX649" s="38"/>
      <c r="AY649" s="38"/>
      <c r="AZ649" s="38"/>
      <c r="BA649" s="38"/>
      <c r="BB649" s="38"/>
      <c r="BC649" s="38"/>
      <c r="BD649" s="38"/>
      <c r="BE649" s="38"/>
      <c r="BF649" s="38"/>
      <c r="BG649" s="38"/>
      <c r="BH649" s="38"/>
      <c r="BI649" s="38"/>
    </row>
    <row r="650" spans="1:61" ht="15.75" customHeight="1">
      <c r="A650" s="33"/>
      <c r="B650" s="82"/>
      <c r="C650" s="85"/>
      <c r="D650" s="85"/>
      <c r="E650" s="85"/>
      <c r="F650" s="85"/>
      <c r="G650" s="85"/>
      <c r="H650" s="85"/>
      <c r="I650" s="85"/>
      <c r="J650" s="85"/>
      <c r="K650" s="85"/>
      <c r="L650" s="85"/>
      <c r="M650" s="85"/>
      <c r="N650" s="85"/>
      <c r="O650" s="85"/>
      <c r="P650" s="85"/>
      <c r="Q650" s="85"/>
      <c r="R650" s="85"/>
      <c r="S650" s="85"/>
      <c r="T650" s="85"/>
      <c r="U650" s="85"/>
      <c r="V650" s="85"/>
      <c r="W650" s="85"/>
      <c r="X650" s="85"/>
      <c r="Y650" s="85"/>
      <c r="Z650" s="85"/>
      <c r="AA650" s="85"/>
      <c r="AB650" s="85"/>
      <c r="AC650" s="85"/>
      <c r="AD650" s="85"/>
      <c r="AE650" s="85"/>
      <c r="AF650" s="85"/>
      <c r="AG650" s="85"/>
      <c r="AH650" s="85"/>
      <c r="AI650" s="85"/>
      <c r="AJ650" s="85"/>
      <c r="AK650" s="85"/>
      <c r="AL650" s="85"/>
      <c r="AM650" s="85"/>
      <c r="AN650" s="85"/>
      <c r="AO650" s="85"/>
      <c r="AP650" s="38"/>
      <c r="AQ650" s="38"/>
      <c r="AR650" s="38"/>
      <c r="AS650" s="38"/>
      <c r="AT650" s="38"/>
      <c r="AU650" s="38"/>
      <c r="AV650" s="38"/>
      <c r="AW650" s="38"/>
      <c r="AX650" s="38"/>
      <c r="AY650" s="38"/>
      <c r="AZ650" s="38"/>
      <c r="BA650" s="38"/>
      <c r="BB650" s="38"/>
      <c r="BC650" s="38"/>
      <c r="BD650" s="38"/>
      <c r="BE650" s="38"/>
      <c r="BF650" s="38"/>
      <c r="BG650" s="38"/>
      <c r="BH650" s="38"/>
      <c r="BI650" s="38"/>
    </row>
    <row r="651" spans="1:61" ht="15.75" customHeight="1">
      <c r="A651" s="33"/>
      <c r="B651" s="80"/>
      <c r="C651" s="86"/>
      <c r="D651" s="86"/>
      <c r="E651" s="92"/>
      <c r="F651" s="86"/>
      <c r="G651" s="86"/>
      <c r="H651" s="92"/>
      <c r="I651" s="86"/>
      <c r="J651" s="86"/>
      <c r="K651" s="92"/>
      <c r="L651" s="86"/>
      <c r="M651" s="86"/>
      <c r="N651" s="92"/>
      <c r="O651" s="86"/>
      <c r="P651" s="86"/>
      <c r="Q651" s="92"/>
      <c r="R651" s="86"/>
      <c r="S651" s="86"/>
      <c r="T651" s="92"/>
      <c r="U651" s="86"/>
      <c r="V651" s="86"/>
      <c r="W651" s="92"/>
      <c r="X651" s="86"/>
      <c r="Y651" s="86"/>
      <c r="Z651" s="92"/>
      <c r="AA651" s="86"/>
      <c r="AB651" s="86"/>
      <c r="AC651" s="92"/>
      <c r="AD651" s="86"/>
      <c r="AE651" s="86"/>
      <c r="AF651" s="92"/>
      <c r="AG651" s="86"/>
      <c r="AH651" s="86"/>
      <c r="AI651" s="92"/>
      <c r="AJ651" s="86"/>
      <c r="AK651" s="86"/>
      <c r="AL651" s="92"/>
      <c r="AM651" s="86"/>
      <c r="AN651" s="86"/>
      <c r="AO651" s="92"/>
      <c r="AP651" s="38"/>
      <c r="AQ651" s="38"/>
      <c r="AR651" s="38"/>
      <c r="AS651" s="38"/>
      <c r="AT651" s="38"/>
      <c r="AU651" s="38"/>
      <c r="AV651" s="38"/>
      <c r="AW651" s="38"/>
      <c r="AX651" s="38"/>
      <c r="AY651" s="38"/>
      <c r="AZ651" s="38"/>
      <c r="BA651" s="38"/>
      <c r="BB651" s="38"/>
      <c r="BC651" s="38"/>
      <c r="BD651" s="38"/>
      <c r="BE651" s="38"/>
      <c r="BF651" s="38"/>
      <c r="BG651" s="38"/>
      <c r="BH651" s="38"/>
      <c r="BI651" s="38"/>
    </row>
    <row r="652" spans="1:61" ht="15.75" customHeight="1">
      <c r="A652" s="33"/>
      <c r="B652" s="93"/>
      <c r="C652" s="85"/>
      <c r="D652" s="85"/>
      <c r="E652" s="80"/>
      <c r="F652" s="85"/>
      <c r="G652" s="85"/>
      <c r="H652" s="80"/>
      <c r="I652" s="85"/>
      <c r="J652" s="85"/>
      <c r="K652" s="80"/>
      <c r="L652" s="85"/>
      <c r="M652" s="85"/>
      <c r="N652" s="80"/>
      <c r="O652" s="85"/>
      <c r="P652" s="85"/>
      <c r="Q652" s="80"/>
      <c r="R652" s="85"/>
      <c r="S652" s="85"/>
      <c r="T652" s="80"/>
      <c r="U652" s="85"/>
      <c r="V652" s="85"/>
      <c r="W652" s="80"/>
      <c r="X652" s="85"/>
      <c r="Y652" s="85"/>
      <c r="Z652" s="80"/>
      <c r="AA652" s="85"/>
      <c r="AB652" s="85"/>
      <c r="AC652" s="80"/>
      <c r="AD652" s="85"/>
      <c r="AE652" s="85"/>
      <c r="AF652" s="80"/>
      <c r="AG652" s="85"/>
      <c r="AH652" s="85"/>
      <c r="AI652" s="80"/>
      <c r="AJ652" s="85"/>
      <c r="AK652" s="85"/>
      <c r="AL652" s="80"/>
      <c r="AM652" s="85"/>
      <c r="AN652" s="85"/>
      <c r="AO652" s="80"/>
      <c r="AP652" s="38"/>
      <c r="AQ652" s="38"/>
      <c r="AR652" s="38"/>
      <c r="AS652" s="38"/>
      <c r="AT652" s="38"/>
      <c r="AU652" s="38"/>
      <c r="AV652" s="38"/>
      <c r="AW652" s="38"/>
      <c r="AX652" s="38"/>
      <c r="AY652" s="38"/>
      <c r="AZ652" s="38"/>
      <c r="BA652" s="38"/>
      <c r="BB652" s="38"/>
      <c r="BC652" s="38"/>
      <c r="BD652" s="38"/>
      <c r="BE652" s="38"/>
      <c r="BF652" s="38"/>
      <c r="BG652" s="38"/>
      <c r="BH652" s="38"/>
      <c r="BI652" s="38"/>
    </row>
    <row r="653" spans="1:61" ht="15.75" customHeight="1">
      <c r="A653" s="33"/>
      <c r="B653" s="80"/>
      <c r="C653" s="88"/>
      <c r="D653" s="88"/>
      <c r="E653" s="88"/>
      <c r="F653" s="88"/>
      <c r="G653" s="88"/>
      <c r="H653" s="88"/>
      <c r="I653" s="88"/>
      <c r="J653" s="88"/>
      <c r="K653" s="88"/>
      <c r="L653" s="88"/>
      <c r="M653" s="88"/>
      <c r="N653" s="88"/>
      <c r="O653" s="88"/>
      <c r="P653" s="88"/>
      <c r="Q653" s="88"/>
      <c r="R653" s="88"/>
      <c r="S653" s="88"/>
      <c r="T653" s="88"/>
      <c r="U653" s="88"/>
      <c r="V653" s="88"/>
      <c r="W653" s="88"/>
      <c r="X653" s="88"/>
      <c r="Y653" s="88"/>
      <c r="Z653" s="88"/>
      <c r="AA653" s="88"/>
      <c r="AB653" s="88"/>
      <c r="AC653" s="88"/>
      <c r="AD653" s="88"/>
      <c r="AE653" s="88"/>
      <c r="AF653" s="88"/>
      <c r="AG653" s="88"/>
      <c r="AH653" s="88"/>
      <c r="AI653" s="88"/>
      <c r="AJ653" s="88"/>
      <c r="AK653" s="88"/>
      <c r="AL653" s="88"/>
      <c r="AM653" s="88"/>
      <c r="AN653" s="88"/>
      <c r="AO653" s="88"/>
      <c r="AP653" s="38"/>
      <c r="AQ653" s="38"/>
      <c r="AR653" s="38"/>
      <c r="AS653" s="38"/>
      <c r="AT653" s="38"/>
      <c r="AU653" s="38"/>
      <c r="AV653" s="38"/>
      <c r="AW653" s="38"/>
      <c r="AX653" s="38"/>
      <c r="AY653" s="38"/>
      <c r="AZ653" s="38"/>
      <c r="BA653" s="38"/>
      <c r="BB653" s="38"/>
      <c r="BC653" s="38"/>
      <c r="BD653" s="38"/>
      <c r="BE653" s="38"/>
      <c r="BF653" s="38"/>
      <c r="BG653" s="38"/>
      <c r="BH653" s="38"/>
      <c r="BI653" s="38"/>
    </row>
    <row r="654" spans="1:61" ht="15.75" customHeight="1">
      <c r="A654" s="33"/>
      <c r="B654" s="79"/>
      <c r="C654" s="90"/>
      <c r="D654" s="90"/>
      <c r="E654" s="90"/>
      <c r="F654" s="90"/>
      <c r="G654" s="90"/>
      <c r="H654" s="90"/>
      <c r="I654" s="90"/>
      <c r="J654" s="90"/>
      <c r="K654" s="90"/>
      <c r="L654" s="90"/>
      <c r="M654" s="90"/>
      <c r="N654" s="90"/>
      <c r="O654" s="90"/>
      <c r="P654" s="90"/>
      <c r="Q654" s="90"/>
      <c r="R654" s="90"/>
      <c r="S654" s="90"/>
      <c r="T654" s="90"/>
      <c r="U654" s="90"/>
      <c r="V654" s="90"/>
      <c r="W654" s="90"/>
      <c r="X654" s="90"/>
      <c r="Y654" s="90"/>
      <c r="Z654" s="90"/>
      <c r="AA654" s="90"/>
      <c r="AB654" s="90"/>
      <c r="AC654" s="90"/>
      <c r="AD654" s="90"/>
      <c r="AE654" s="90"/>
      <c r="AF654" s="90"/>
      <c r="AG654" s="90"/>
      <c r="AH654" s="90"/>
      <c r="AI654" s="90"/>
      <c r="AJ654" s="90"/>
      <c r="AK654" s="90"/>
      <c r="AL654" s="90"/>
      <c r="AM654" s="90"/>
      <c r="AN654" s="90"/>
      <c r="AO654" s="90"/>
      <c r="AP654" s="38"/>
      <c r="AQ654" s="38"/>
      <c r="AR654" s="38"/>
      <c r="AS654" s="38"/>
      <c r="AT654" s="38"/>
      <c r="AU654" s="38"/>
      <c r="AV654" s="38"/>
      <c r="AW654" s="38"/>
      <c r="AX654" s="38"/>
      <c r="AY654" s="38"/>
      <c r="AZ654" s="38"/>
      <c r="BA654" s="38"/>
      <c r="BB654" s="38"/>
      <c r="BC654" s="38"/>
      <c r="BD654" s="38"/>
      <c r="BE654" s="38"/>
      <c r="BF654" s="38"/>
      <c r="BG654" s="38"/>
      <c r="BH654" s="38"/>
      <c r="BI654" s="38"/>
    </row>
    <row r="655" spans="1:61" ht="15.75" customHeight="1">
      <c r="A655" s="33"/>
      <c r="B655" s="80"/>
      <c r="C655" s="88"/>
      <c r="D655" s="88"/>
      <c r="E655" s="88"/>
      <c r="F655" s="88"/>
      <c r="G655" s="88"/>
      <c r="H655" s="88"/>
      <c r="I655" s="88"/>
      <c r="J655" s="88"/>
      <c r="K655" s="88"/>
      <c r="L655" s="88"/>
      <c r="M655" s="88"/>
      <c r="N655" s="88"/>
      <c r="O655" s="88"/>
      <c r="P655" s="88"/>
      <c r="Q655" s="88"/>
      <c r="R655" s="88"/>
      <c r="S655" s="88"/>
      <c r="T655" s="88"/>
      <c r="U655" s="88"/>
      <c r="V655" s="88"/>
      <c r="W655" s="88"/>
      <c r="X655" s="88"/>
      <c r="Y655" s="88"/>
      <c r="Z655" s="88"/>
      <c r="AA655" s="88"/>
      <c r="AB655" s="88"/>
      <c r="AC655" s="88"/>
      <c r="AD655" s="88"/>
      <c r="AE655" s="88"/>
      <c r="AF655" s="88"/>
      <c r="AG655" s="88"/>
      <c r="AH655" s="88"/>
      <c r="AI655" s="88"/>
      <c r="AJ655" s="88"/>
      <c r="AK655" s="88"/>
      <c r="AL655" s="88"/>
      <c r="AM655" s="88"/>
      <c r="AN655" s="88"/>
      <c r="AO655" s="88"/>
      <c r="AP655" s="38"/>
      <c r="AQ655" s="38"/>
      <c r="AR655" s="38"/>
      <c r="AS655" s="38"/>
      <c r="AT655" s="38"/>
      <c r="AU655" s="38"/>
      <c r="AV655" s="38"/>
      <c r="AW655" s="38"/>
      <c r="AX655" s="38"/>
      <c r="AY655" s="38"/>
      <c r="AZ655" s="38"/>
      <c r="BA655" s="38"/>
      <c r="BB655" s="38"/>
      <c r="BC655" s="38"/>
      <c r="BD655" s="38"/>
      <c r="BE655" s="38"/>
      <c r="BF655" s="38"/>
      <c r="BG655" s="38"/>
      <c r="BH655" s="38"/>
      <c r="BI655" s="38"/>
    </row>
    <row r="656" spans="1:61" ht="15.75" customHeight="1">
      <c r="A656" s="33"/>
      <c r="B656" s="80"/>
      <c r="C656" s="80"/>
      <c r="D656" s="88"/>
      <c r="E656" s="88"/>
      <c r="F656" s="80"/>
      <c r="G656" s="88"/>
      <c r="H656" s="88"/>
      <c r="I656" s="80"/>
      <c r="J656" s="88"/>
      <c r="K656" s="88"/>
      <c r="L656" s="80"/>
      <c r="M656" s="88"/>
      <c r="N656" s="88"/>
      <c r="O656" s="80"/>
      <c r="P656" s="88"/>
      <c r="Q656" s="88"/>
      <c r="R656" s="80"/>
      <c r="S656" s="88"/>
      <c r="T656" s="88"/>
      <c r="U656" s="80"/>
      <c r="V656" s="88"/>
      <c r="W656" s="88"/>
      <c r="X656" s="80"/>
      <c r="Y656" s="88"/>
      <c r="Z656" s="88"/>
      <c r="AA656" s="80"/>
      <c r="AB656" s="88"/>
      <c r="AC656" s="88"/>
      <c r="AD656" s="80"/>
      <c r="AE656" s="88"/>
      <c r="AF656" s="88"/>
      <c r="AG656" s="80"/>
      <c r="AH656" s="88"/>
      <c r="AI656" s="88"/>
      <c r="AJ656" s="80"/>
      <c r="AK656" s="88"/>
      <c r="AL656" s="88"/>
      <c r="AM656" s="80"/>
      <c r="AN656" s="88"/>
      <c r="AO656" s="88"/>
      <c r="AP656" s="38"/>
      <c r="AQ656" s="38"/>
      <c r="AR656" s="38"/>
      <c r="AS656" s="38"/>
      <c r="AT656" s="38"/>
      <c r="AU656" s="38"/>
      <c r="AV656" s="38"/>
      <c r="AW656" s="38"/>
      <c r="AX656" s="38"/>
      <c r="AY656" s="38"/>
      <c r="AZ656" s="38"/>
      <c r="BA656" s="38"/>
      <c r="BB656" s="38"/>
      <c r="BC656" s="38"/>
      <c r="BD656" s="38"/>
      <c r="BE656" s="38"/>
      <c r="BF656" s="38"/>
      <c r="BG656" s="38"/>
      <c r="BH656" s="38"/>
      <c r="BI656" s="38"/>
    </row>
    <row r="657" spans="1:61" ht="15.75" customHeight="1">
      <c r="A657" s="33"/>
      <c r="B657" s="80"/>
      <c r="C657" s="80"/>
      <c r="D657" s="88"/>
      <c r="E657" s="88"/>
      <c r="F657" s="80"/>
      <c r="G657" s="88"/>
      <c r="H657" s="88"/>
      <c r="I657" s="80"/>
      <c r="J657" s="88"/>
      <c r="K657" s="88"/>
      <c r="L657" s="80"/>
      <c r="M657" s="88"/>
      <c r="N657" s="88"/>
      <c r="O657" s="80"/>
      <c r="P657" s="88"/>
      <c r="Q657" s="88"/>
      <c r="R657" s="80"/>
      <c r="S657" s="88"/>
      <c r="T657" s="88"/>
      <c r="U657" s="80"/>
      <c r="V657" s="88"/>
      <c r="W657" s="88"/>
      <c r="X657" s="80"/>
      <c r="Y657" s="88"/>
      <c r="Z657" s="88"/>
      <c r="AA657" s="80"/>
      <c r="AB657" s="88"/>
      <c r="AC657" s="88"/>
      <c r="AD657" s="80"/>
      <c r="AE657" s="88"/>
      <c r="AF657" s="88"/>
      <c r="AG657" s="80"/>
      <c r="AH657" s="88"/>
      <c r="AI657" s="88"/>
      <c r="AJ657" s="80"/>
      <c r="AK657" s="88"/>
      <c r="AL657" s="88"/>
      <c r="AM657" s="80"/>
      <c r="AN657" s="88"/>
      <c r="AO657" s="88"/>
      <c r="AP657" s="38"/>
      <c r="AQ657" s="38"/>
      <c r="AR657" s="38"/>
      <c r="AS657" s="38"/>
      <c r="AT657" s="38"/>
      <c r="AU657" s="38"/>
      <c r="AV657" s="38"/>
      <c r="AW657" s="38"/>
      <c r="AX657" s="38"/>
      <c r="AY657" s="38"/>
      <c r="AZ657" s="38"/>
      <c r="BA657" s="38"/>
      <c r="BB657" s="38"/>
      <c r="BC657" s="38"/>
      <c r="BD657" s="38"/>
      <c r="BE657" s="38"/>
      <c r="BF657" s="38"/>
      <c r="BG657" s="38"/>
      <c r="BH657" s="38"/>
      <c r="BI657" s="38"/>
    </row>
    <row r="658" spans="1:61" ht="15.75" customHeight="1">
      <c r="A658" s="33"/>
      <c r="B658" s="80"/>
      <c r="C658" s="80"/>
      <c r="D658" s="88"/>
      <c r="E658" s="88"/>
      <c r="F658" s="80"/>
      <c r="G658" s="88"/>
      <c r="H658" s="88"/>
      <c r="I658" s="80"/>
      <c r="J658" s="88"/>
      <c r="K658" s="88"/>
      <c r="L658" s="80"/>
      <c r="M658" s="88"/>
      <c r="N658" s="88"/>
      <c r="O658" s="80"/>
      <c r="P658" s="88"/>
      <c r="Q658" s="88"/>
      <c r="R658" s="80"/>
      <c r="S658" s="88"/>
      <c r="T658" s="88"/>
      <c r="U658" s="80"/>
      <c r="V658" s="88"/>
      <c r="W658" s="88"/>
      <c r="X658" s="80"/>
      <c r="Y658" s="88"/>
      <c r="Z658" s="88"/>
      <c r="AA658" s="80"/>
      <c r="AB658" s="88"/>
      <c r="AC658" s="88"/>
      <c r="AD658" s="80"/>
      <c r="AE658" s="88"/>
      <c r="AF658" s="88"/>
      <c r="AG658" s="80"/>
      <c r="AH658" s="88"/>
      <c r="AI658" s="88"/>
      <c r="AJ658" s="80"/>
      <c r="AK658" s="88"/>
      <c r="AL658" s="88"/>
      <c r="AM658" s="80"/>
      <c r="AN658" s="88"/>
      <c r="AO658" s="88"/>
      <c r="AP658" s="38"/>
      <c r="AQ658" s="38"/>
      <c r="AR658" s="38"/>
      <c r="AS658" s="38"/>
      <c r="AT658" s="38"/>
      <c r="AU658" s="38"/>
      <c r="AV658" s="38"/>
      <c r="AW658" s="38"/>
      <c r="AX658" s="38"/>
      <c r="AY658" s="38"/>
      <c r="AZ658" s="38"/>
      <c r="BA658" s="38"/>
      <c r="BB658" s="38"/>
      <c r="BC658" s="38"/>
      <c r="BD658" s="38"/>
      <c r="BE658" s="38"/>
      <c r="BF658" s="38"/>
      <c r="BG658" s="38"/>
      <c r="BH658" s="38"/>
      <c r="BI658" s="38"/>
    </row>
    <row r="659" spans="1:61" ht="15.75" customHeight="1">
      <c r="A659" s="33"/>
      <c r="B659" s="80"/>
      <c r="C659" s="80"/>
      <c r="D659" s="88"/>
      <c r="E659" s="88"/>
      <c r="F659" s="80"/>
      <c r="G659" s="88"/>
      <c r="H659" s="88"/>
      <c r="I659" s="80"/>
      <c r="J659" s="88"/>
      <c r="K659" s="88"/>
      <c r="L659" s="80"/>
      <c r="M659" s="88"/>
      <c r="N659" s="88"/>
      <c r="O659" s="80"/>
      <c r="P659" s="88"/>
      <c r="Q659" s="88"/>
      <c r="R659" s="80"/>
      <c r="S659" s="88"/>
      <c r="T659" s="88"/>
      <c r="U659" s="80"/>
      <c r="V659" s="88"/>
      <c r="W659" s="88"/>
      <c r="X659" s="80"/>
      <c r="Y659" s="88"/>
      <c r="Z659" s="88"/>
      <c r="AA659" s="80"/>
      <c r="AB659" s="88"/>
      <c r="AC659" s="88"/>
      <c r="AD659" s="80"/>
      <c r="AE659" s="88"/>
      <c r="AF659" s="88"/>
      <c r="AG659" s="80"/>
      <c r="AH659" s="88"/>
      <c r="AI659" s="88"/>
      <c r="AJ659" s="80"/>
      <c r="AK659" s="88"/>
      <c r="AL659" s="88"/>
      <c r="AM659" s="80"/>
      <c r="AN659" s="88"/>
      <c r="AO659" s="88"/>
      <c r="AP659" s="38"/>
      <c r="AQ659" s="38"/>
      <c r="AR659" s="38"/>
      <c r="AS659" s="38"/>
      <c r="AT659" s="38"/>
      <c r="AU659" s="38"/>
      <c r="AV659" s="38"/>
      <c r="AW659" s="38"/>
      <c r="AX659" s="38"/>
      <c r="AY659" s="38"/>
      <c r="AZ659" s="38"/>
      <c r="BA659" s="38"/>
      <c r="BB659" s="38"/>
      <c r="BC659" s="38"/>
      <c r="BD659" s="38"/>
      <c r="BE659" s="38"/>
      <c r="BF659" s="38"/>
      <c r="BG659" s="38"/>
      <c r="BH659" s="38"/>
      <c r="BI659" s="38"/>
    </row>
    <row r="660" spans="1:61" ht="15.75" customHeight="1">
      <c r="A660" s="33"/>
      <c r="B660" s="80"/>
      <c r="C660" s="80"/>
      <c r="D660" s="88"/>
      <c r="E660" s="88"/>
      <c r="F660" s="80"/>
      <c r="G660" s="88"/>
      <c r="H660" s="88"/>
      <c r="I660" s="80"/>
      <c r="J660" s="88"/>
      <c r="K660" s="88"/>
      <c r="L660" s="80"/>
      <c r="M660" s="88"/>
      <c r="N660" s="88"/>
      <c r="O660" s="80"/>
      <c r="P660" s="88"/>
      <c r="Q660" s="88"/>
      <c r="R660" s="80"/>
      <c r="S660" s="88"/>
      <c r="T660" s="88"/>
      <c r="U660" s="80"/>
      <c r="V660" s="88"/>
      <c r="W660" s="88"/>
      <c r="X660" s="80"/>
      <c r="Y660" s="88"/>
      <c r="Z660" s="88"/>
      <c r="AA660" s="80"/>
      <c r="AB660" s="88"/>
      <c r="AC660" s="88"/>
      <c r="AD660" s="80"/>
      <c r="AE660" s="88"/>
      <c r="AF660" s="88"/>
      <c r="AG660" s="80"/>
      <c r="AH660" s="88"/>
      <c r="AI660" s="88"/>
      <c r="AJ660" s="80"/>
      <c r="AK660" s="88"/>
      <c r="AL660" s="88"/>
      <c r="AM660" s="80"/>
      <c r="AN660" s="88"/>
      <c r="AO660" s="88"/>
      <c r="AP660" s="38"/>
      <c r="AQ660" s="38"/>
      <c r="AR660" s="38"/>
      <c r="AS660" s="38"/>
      <c r="AT660" s="38"/>
      <c r="AU660" s="38"/>
      <c r="AV660" s="38"/>
      <c r="AW660" s="38"/>
      <c r="AX660" s="38"/>
      <c r="AY660" s="38"/>
      <c r="AZ660" s="38"/>
      <c r="BA660" s="38"/>
      <c r="BB660" s="38"/>
      <c r="BC660" s="38"/>
      <c r="BD660" s="38"/>
      <c r="BE660" s="38"/>
      <c r="BF660" s="38"/>
      <c r="BG660" s="38"/>
      <c r="BH660" s="38"/>
      <c r="BI660" s="38"/>
    </row>
    <row r="661" spans="1:61" ht="15.75" customHeight="1">
      <c r="A661" s="33"/>
      <c r="B661" s="80"/>
      <c r="C661" s="80"/>
      <c r="D661" s="88"/>
      <c r="E661" s="90"/>
      <c r="F661" s="80"/>
      <c r="G661" s="88"/>
      <c r="H661" s="90"/>
      <c r="I661" s="80"/>
      <c r="J661" s="88"/>
      <c r="K661" s="90"/>
      <c r="L661" s="80"/>
      <c r="M661" s="88"/>
      <c r="N661" s="90"/>
      <c r="O661" s="80"/>
      <c r="P661" s="88"/>
      <c r="Q661" s="90"/>
      <c r="R661" s="80"/>
      <c r="S661" s="88"/>
      <c r="T661" s="90"/>
      <c r="U661" s="80"/>
      <c r="V661" s="88"/>
      <c r="W661" s="90"/>
      <c r="X661" s="80"/>
      <c r="Y661" s="88"/>
      <c r="Z661" s="90"/>
      <c r="AA661" s="80"/>
      <c r="AB661" s="88"/>
      <c r="AC661" s="90"/>
      <c r="AD661" s="80"/>
      <c r="AE661" s="88"/>
      <c r="AF661" s="90"/>
      <c r="AG661" s="80"/>
      <c r="AH661" s="88"/>
      <c r="AI661" s="90"/>
      <c r="AJ661" s="80"/>
      <c r="AK661" s="88"/>
      <c r="AL661" s="90"/>
      <c r="AM661" s="80"/>
      <c r="AN661" s="88"/>
      <c r="AO661" s="90"/>
      <c r="AP661" s="38"/>
      <c r="AQ661" s="38"/>
      <c r="AR661" s="38"/>
      <c r="AS661" s="38"/>
      <c r="AT661" s="38"/>
      <c r="AU661" s="38"/>
      <c r="AV661" s="38"/>
      <c r="AW661" s="38"/>
      <c r="AX661" s="38"/>
      <c r="AY661" s="38"/>
      <c r="AZ661" s="38"/>
      <c r="BA661" s="38"/>
      <c r="BB661" s="38"/>
      <c r="BC661" s="38"/>
      <c r="BD661" s="38"/>
      <c r="BE661" s="38"/>
      <c r="BF661" s="38"/>
      <c r="BG661" s="38"/>
      <c r="BH661" s="38"/>
      <c r="BI661" s="38"/>
    </row>
    <row r="662" spans="1:61" ht="15.75" customHeight="1">
      <c r="A662" s="33"/>
      <c r="B662" s="80"/>
      <c r="C662" s="80"/>
      <c r="D662" s="88"/>
      <c r="E662" s="88"/>
      <c r="F662" s="80"/>
      <c r="G662" s="88"/>
      <c r="H662" s="88"/>
      <c r="I662" s="80"/>
      <c r="J662" s="88"/>
      <c r="K662" s="88"/>
      <c r="L662" s="80"/>
      <c r="M662" s="88"/>
      <c r="N662" s="88"/>
      <c r="O662" s="80"/>
      <c r="P662" s="88"/>
      <c r="Q662" s="88"/>
      <c r="R662" s="80"/>
      <c r="S662" s="88"/>
      <c r="T662" s="88"/>
      <c r="U662" s="80"/>
      <c r="V662" s="88"/>
      <c r="W662" s="88"/>
      <c r="X662" s="80"/>
      <c r="Y662" s="88"/>
      <c r="Z662" s="88"/>
      <c r="AA662" s="80"/>
      <c r="AB662" s="88"/>
      <c r="AC662" s="88"/>
      <c r="AD662" s="80"/>
      <c r="AE662" s="88"/>
      <c r="AF662" s="88"/>
      <c r="AG662" s="80"/>
      <c r="AH662" s="88"/>
      <c r="AI662" s="88"/>
      <c r="AJ662" s="80"/>
      <c r="AK662" s="88"/>
      <c r="AL662" s="88"/>
      <c r="AM662" s="80"/>
      <c r="AN662" s="88"/>
      <c r="AO662" s="88"/>
      <c r="AP662" s="38"/>
      <c r="AQ662" s="38"/>
      <c r="AR662" s="38"/>
      <c r="AS662" s="38"/>
      <c r="AT662" s="38"/>
      <c r="AU662" s="38"/>
      <c r="AV662" s="38"/>
      <c r="AW662" s="38"/>
      <c r="AX662" s="38"/>
      <c r="AY662" s="38"/>
      <c r="AZ662" s="38"/>
      <c r="BA662" s="38"/>
      <c r="BB662" s="38"/>
      <c r="BC662" s="38"/>
      <c r="BD662" s="38"/>
      <c r="BE662" s="38"/>
      <c r="BF662" s="38"/>
      <c r="BG662" s="38"/>
      <c r="BH662" s="38"/>
      <c r="BI662" s="38"/>
    </row>
    <row r="663" spans="1:61" ht="15.75" customHeight="1">
      <c r="A663" s="33"/>
      <c r="B663" s="80"/>
      <c r="C663" s="80"/>
      <c r="D663" s="80"/>
      <c r="E663" s="80"/>
      <c r="F663" s="80"/>
      <c r="G663" s="80"/>
      <c r="H663" s="80"/>
      <c r="I663" s="80"/>
      <c r="J663" s="80"/>
      <c r="K663" s="80"/>
      <c r="L663" s="80"/>
      <c r="M663" s="80"/>
      <c r="N663" s="80"/>
      <c r="O663" s="80"/>
      <c r="P663" s="80"/>
      <c r="Q663" s="80"/>
      <c r="R663" s="80"/>
      <c r="S663" s="80"/>
      <c r="T663" s="80"/>
      <c r="U663" s="80"/>
      <c r="V663" s="80"/>
      <c r="W663" s="80"/>
      <c r="X663" s="80"/>
      <c r="Y663" s="80"/>
      <c r="Z663" s="80"/>
      <c r="AA663" s="80"/>
      <c r="AB663" s="80"/>
      <c r="AC663" s="80"/>
      <c r="AD663" s="80"/>
      <c r="AE663" s="80"/>
      <c r="AF663" s="80"/>
      <c r="AG663" s="80"/>
      <c r="AH663" s="80"/>
      <c r="AI663" s="80"/>
      <c r="AJ663" s="80"/>
      <c r="AK663" s="80"/>
      <c r="AL663" s="80"/>
      <c r="AM663" s="80"/>
      <c r="AN663" s="80"/>
      <c r="AO663" s="80"/>
      <c r="AP663" s="38"/>
      <c r="AQ663" s="38"/>
      <c r="AR663" s="38"/>
      <c r="AS663" s="38"/>
      <c r="AT663" s="38"/>
      <c r="AU663" s="38"/>
      <c r="AV663" s="38"/>
      <c r="AW663" s="38"/>
      <c r="AX663" s="38"/>
      <c r="AY663" s="38"/>
      <c r="AZ663" s="38"/>
      <c r="BA663" s="38"/>
      <c r="BB663" s="38"/>
      <c r="BC663" s="38"/>
      <c r="BD663" s="38"/>
      <c r="BE663" s="38"/>
      <c r="BF663" s="38"/>
      <c r="BG663" s="38"/>
      <c r="BH663" s="38"/>
      <c r="BI663" s="38"/>
    </row>
    <row r="664" spans="1:61" ht="15.75" customHeight="1">
      <c r="A664" s="33"/>
      <c r="B664" s="80"/>
      <c r="C664" s="80"/>
      <c r="D664" s="90"/>
      <c r="E664" s="90"/>
      <c r="F664" s="80"/>
      <c r="G664" s="90"/>
      <c r="H664" s="90"/>
      <c r="I664" s="80"/>
      <c r="J664" s="90"/>
      <c r="K664" s="90"/>
      <c r="L664" s="80"/>
      <c r="M664" s="90"/>
      <c r="N664" s="90"/>
      <c r="O664" s="80"/>
      <c r="P664" s="90"/>
      <c r="Q664" s="90"/>
      <c r="R664" s="80"/>
      <c r="S664" s="90"/>
      <c r="T664" s="90"/>
      <c r="U664" s="80"/>
      <c r="V664" s="90"/>
      <c r="W664" s="90"/>
      <c r="X664" s="80"/>
      <c r="Y664" s="90"/>
      <c r="Z664" s="90"/>
      <c r="AA664" s="80"/>
      <c r="AB664" s="90"/>
      <c r="AC664" s="90"/>
      <c r="AD664" s="80"/>
      <c r="AE664" s="90"/>
      <c r="AF664" s="90"/>
      <c r="AG664" s="80"/>
      <c r="AH664" s="90"/>
      <c r="AI664" s="90"/>
      <c r="AJ664" s="80"/>
      <c r="AK664" s="90"/>
      <c r="AL664" s="90"/>
      <c r="AM664" s="80"/>
      <c r="AN664" s="90"/>
      <c r="AO664" s="90"/>
      <c r="AP664" s="38"/>
      <c r="AQ664" s="38"/>
      <c r="AR664" s="38"/>
      <c r="AS664" s="38"/>
      <c r="AT664" s="38"/>
      <c r="AU664" s="38"/>
      <c r="AV664" s="38"/>
      <c r="AW664" s="38"/>
      <c r="AX664" s="38"/>
      <c r="AY664" s="38"/>
      <c r="AZ664" s="38"/>
      <c r="BA664" s="38"/>
      <c r="BB664" s="38"/>
      <c r="BC664" s="38"/>
      <c r="BD664" s="38"/>
      <c r="BE664" s="38"/>
      <c r="BF664" s="38"/>
      <c r="BG664" s="38"/>
      <c r="BH664" s="38"/>
      <c r="BI664" s="38"/>
    </row>
    <row r="665" spans="1:61" ht="15.75" customHeight="1">
      <c r="A665" s="33"/>
      <c r="B665" s="80"/>
      <c r="C665" s="80"/>
      <c r="D665" s="88"/>
      <c r="E665" s="88"/>
      <c r="F665" s="80"/>
      <c r="G665" s="88"/>
      <c r="H665" s="88"/>
      <c r="I665" s="80"/>
      <c r="J665" s="88"/>
      <c r="K665" s="88"/>
      <c r="L665" s="80"/>
      <c r="M665" s="88"/>
      <c r="N665" s="88"/>
      <c r="O665" s="80"/>
      <c r="P665" s="88"/>
      <c r="Q665" s="88"/>
      <c r="R665" s="80"/>
      <c r="S665" s="88"/>
      <c r="T665" s="88"/>
      <c r="U665" s="80"/>
      <c r="V665" s="88"/>
      <c r="W665" s="88"/>
      <c r="X665" s="80"/>
      <c r="Y665" s="88"/>
      <c r="Z665" s="88"/>
      <c r="AA665" s="80"/>
      <c r="AB665" s="88"/>
      <c r="AC665" s="88"/>
      <c r="AD665" s="80"/>
      <c r="AE665" s="88"/>
      <c r="AF665" s="88"/>
      <c r="AG665" s="80"/>
      <c r="AH665" s="88"/>
      <c r="AI665" s="88"/>
      <c r="AJ665" s="80"/>
      <c r="AK665" s="88"/>
      <c r="AL665" s="88"/>
      <c r="AM665" s="80"/>
      <c r="AN665" s="88"/>
      <c r="AO665" s="88"/>
      <c r="AP665" s="38"/>
      <c r="AQ665" s="38"/>
      <c r="AR665" s="38"/>
      <c r="AS665" s="38"/>
      <c r="AT665" s="38"/>
      <c r="AU665" s="38"/>
      <c r="AV665" s="38"/>
      <c r="AW665" s="38"/>
      <c r="AX665" s="38"/>
      <c r="AY665" s="38"/>
      <c r="AZ665" s="38"/>
      <c r="BA665" s="38"/>
      <c r="BB665" s="38"/>
      <c r="BC665" s="38"/>
      <c r="BD665" s="38"/>
      <c r="BE665" s="38"/>
      <c r="BF665" s="38"/>
      <c r="BG665" s="38"/>
      <c r="BH665" s="38"/>
      <c r="BI665" s="38"/>
    </row>
    <row r="666" spans="1:61" ht="15.75" customHeight="1">
      <c r="A666" s="33"/>
      <c r="B666" s="80"/>
      <c r="C666" s="80"/>
      <c r="D666" s="88"/>
      <c r="E666" s="88"/>
      <c r="F666" s="80"/>
      <c r="G666" s="88"/>
      <c r="H666" s="88"/>
      <c r="I666" s="80"/>
      <c r="J666" s="88"/>
      <c r="K666" s="88"/>
      <c r="L666" s="80"/>
      <c r="M666" s="88"/>
      <c r="N666" s="88"/>
      <c r="O666" s="80"/>
      <c r="P666" s="88"/>
      <c r="Q666" s="88"/>
      <c r="R666" s="80"/>
      <c r="S666" s="88"/>
      <c r="T666" s="88"/>
      <c r="U666" s="80"/>
      <c r="V666" s="88"/>
      <c r="W666" s="88"/>
      <c r="X666" s="80"/>
      <c r="Y666" s="88"/>
      <c r="Z666" s="88"/>
      <c r="AA666" s="80"/>
      <c r="AB666" s="88"/>
      <c r="AC666" s="88"/>
      <c r="AD666" s="80"/>
      <c r="AE666" s="88"/>
      <c r="AF666" s="88"/>
      <c r="AG666" s="80"/>
      <c r="AH666" s="88"/>
      <c r="AI666" s="88"/>
      <c r="AJ666" s="80"/>
      <c r="AK666" s="88"/>
      <c r="AL666" s="88"/>
      <c r="AM666" s="80"/>
      <c r="AN666" s="88"/>
      <c r="AO666" s="88"/>
      <c r="AP666" s="38"/>
      <c r="AQ666" s="38"/>
      <c r="AR666" s="38"/>
      <c r="AS666" s="38"/>
      <c r="AT666" s="38"/>
      <c r="AU666" s="38"/>
      <c r="AV666" s="38"/>
      <c r="AW666" s="38"/>
      <c r="AX666" s="38"/>
      <c r="AY666" s="38"/>
      <c r="AZ666" s="38"/>
      <c r="BA666" s="38"/>
      <c r="BB666" s="38"/>
      <c r="BC666" s="38"/>
      <c r="BD666" s="38"/>
      <c r="BE666" s="38"/>
      <c r="BF666" s="38"/>
      <c r="BG666" s="38"/>
      <c r="BH666" s="38"/>
      <c r="BI666" s="38"/>
    </row>
    <row r="667" spans="1:61" ht="15.75" customHeight="1">
      <c r="A667" s="33"/>
      <c r="B667" s="80"/>
      <c r="C667" s="80"/>
      <c r="D667" s="88"/>
      <c r="E667" s="88"/>
      <c r="F667" s="80"/>
      <c r="G667" s="88"/>
      <c r="H667" s="88"/>
      <c r="I667" s="80"/>
      <c r="J667" s="88"/>
      <c r="K667" s="88"/>
      <c r="L667" s="80"/>
      <c r="M667" s="88"/>
      <c r="N667" s="88"/>
      <c r="O667" s="80"/>
      <c r="P667" s="88"/>
      <c r="Q667" s="88"/>
      <c r="R667" s="80"/>
      <c r="S667" s="88"/>
      <c r="T667" s="88"/>
      <c r="U667" s="80"/>
      <c r="V667" s="88"/>
      <c r="W667" s="88"/>
      <c r="X667" s="80"/>
      <c r="Y667" s="88"/>
      <c r="Z667" s="88"/>
      <c r="AA667" s="80"/>
      <c r="AB667" s="88"/>
      <c r="AC667" s="88"/>
      <c r="AD667" s="80"/>
      <c r="AE667" s="88"/>
      <c r="AF667" s="88"/>
      <c r="AG667" s="80"/>
      <c r="AH667" s="88"/>
      <c r="AI667" s="88"/>
      <c r="AJ667" s="80"/>
      <c r="AK667" s="88"/>
      <c r="AL667" s="88"/>
      <c r="AM667" s="80"/>
      <c r="AN667" s="88"/>
      <c r="AO667" s="88"/>
      <c r="AP667" s="38"/>
      <c r="AQ667" s="38"/>
      <c r="AR667" s="38"/>
      <c r="AS667" s="38"/>
      <c r="AT667" s="38"/>
      <c r="AU667" s="38"/>
      <c r="AV667" s="38"/>
      <c r="AW667" s="38"/>
      <c r="AX667" s="38"/>
      <c r="AY667" s="38"/>
      <c r="AZ667" s="38"/>
      <c r="BA667" s="38"/>
      <c r="BB667" s="38"/>
      <c r="BC667" s="38"/>
      <c r="BD667" s="38"/>
      <c r="BE667" s="38"/>
      <c r="BF667" s="38"/>
      <c r="BG667" s="38"/>
      <c r="BH667" s="38"/>
      <c r="BI667" s="38"/>
    </row>
    <row r="668" spans="1:61" ht="15.75" customHeight="1">
      <c r="A668" s="33"/>
      <c r="B668" s="80"/>
      <c r="C668" s="80"/>
      <c r="D668" s="88"/>
      <c r="E668" s="88"/>
      <c r="F668" s="80"/>
      <c r="G668" s="88"/>
      <c r="H668" s="88"/>
      <c r="I668" s="80"/>
      <c r="J668" s="88"/>
      <c r="K668" s="88"/>
      <c r="L668" s="80"/>
      <c r="M668" s="88"/>
      <c r="N668" s="88"/>
      <c r="O668" s="80"/>
      <c r="P668" s="88"/>
      <c r="Q668" s="88"/>
      <c r="R668" s="80"/>
      <c r="S668" s="88"/>
      <c r="T668" s="88"/>
      <c r="U668" s="80"/>
      <c r="V668" s="88"/>
      <c r="W668" s="88"/>
      <c r="X668" s="80"/>
      <c r="Y668" s="88"/>
      <c r="Z668" s="88"/>
      <c r="AA668" s="80"/>
      <c r="AB668" s="88"/>
      <c r="AC668" s="88"/>
      <c r="AD668" s="80"/>
      <c r="AE668" s="88"/>
      <c r="AF668" s="88"/>
      <c r="AG668" s="80"/>
      <c r="AH668" s="88"/>
      <c r="AI668" s="88"/>
      <c r="AJ668" s="80"/>
      <c r="AK668" s="88"/>
      <c r="AL668" s="88"/>
      <c r="AM668" s="80"/>
      <c r="AN668" s="88"/>
      <c r="AO668" s="88"/>
      <c r="AP668" s="38"/>
      <c r="AQ668" s="38"/>
      <c r="AR668" s="38"/>
      <c r="AS668" s="38"/>
      <c r="AT668" s="38"/>
      <c r="AU668" s="38"/>
      <c r="AV668" s="38"/>
      <c r="AW668" s="38"/>
      <c r="AX668" s="38"/>
      <c r="AY668" s="38"/>
      <c r="AZ668" s="38"/>
      <c r="BA668" s="38"/>
      <c r="BB668" s="38"/>
      <c r="BC668" s="38"/>
      <c r="BD668" s="38"/>
      <c r="BE668" s="38"/>
      <c r="BF668" s="38"/>
      <c r="BG668" s="38"/>
      <c r="BH668" s="38"/>
      <c r="BI668" s="38"/>
    </row>
    <row r="669" spans="1:61" ht="15.75" customHeight="1">
      <c r="A669" s="33"/>
      <c r="B669" s="80"/>
      <c r="C669" s="80"/>
      <c r="D669" s="88"/>
      <c r="E669" s="88"/>
      <c r="F669" s="80"/>
      <c r="G669" s="88"/>
      <c r="H669" s="88"/>
      <c r="I669" s="80"/>
      <c r="J669" s="88"/>
      <c r="K669" s="88"/>
      <c r="L669" s="80"/>
      <c r="M669" s="88"/>
      <c r="N669" s="88"/>
      <c r="O669" s="80"/>
      <c r="P669" s="88"/>
      <c r="Q669" s="88"/>
      <c r="R669" s="80"/>
      <c r="S669" s="88"/>
      <c r="T669" s="88"/>
      <c r="U669" s="80"/>
      <c r="V669" s="88"/>
      <c r="W669" s="88"/>
      <c r="X669" s="80"/>
      <c r="Y669" s="88"/>
      <c r="Z669" s="88"/>
      <c r="AA669" s="80"/>
      <c r="AB669" s="88"/>
      <c r="AC669" s="88"/>
      <c r="AD669" s="80"/>
      <c r="AE669" s="88"/>
      <c r="AF669" s="88"/>
      <c r="AG669" s="80"/>
      <c r="AH669" s="88"/>
      <c r="AI669" s="88"/>
      <c r="AJ669" s="80"/>
      <c r="AK669" s="88"/>
      <c r="AL669" s="88"/>
      <c r="AM669" s="80"/>
      <c r="AN669" s="88"/>
      <c r="AO669" s="88"/>
      <c r="AP669" s="38"/>
      <c r="AQ669" s="38"/>
      <c r="AR669" s="38"/>
      <c r="AS669" s="38"/>
      <c r="AT669" s="38"/>
      <c r="AU669" s="38"/>
      <c r="AV669" s="38"/>
      <c r="AW669" s="38"/>
      <c r="AX669" s="38"/>
      <c r="AY669" s="38"/>
      <c r="AZ669" s="38"/>
      <c r="BA669" s="38"/>
      <c r="BB669" s="38"/>
      <c r="BC669" s="38"/>
      <c r="BD669" s="38"/>
      <c r="BE669" s="38"/>
      <c r="BF669" s="38"/>
      <c r="BG669" s="38"/>
      <c r="BH669" s="38"/>
      <c r="BI669" s="38"/>
    </row>
    <row r="670" spans="1:61" ht="15.75" customHeight="1">
      <c r="A670" s="33"/>
      <c r="B670" s="80"/>
      <c r="C670" s="80"/>
      <c r="D670" s="88"/>
      <c r="E670" s="88"/>
      <c r="F670" s="80"/>
      <c r="G670" s="88"/>
      <c r="H670" s="88"/>
      <c r="I670" s="80"/>
      <c r="J670" s="88"/>
      <c r="K670" s="88"/>
      <c r="L670" s="80"/>
      <c r="M670" s="88"/>
      <c r="N670" s="88"/>
      <c r="O670" s="80"/>
      <c r="P670" s="88"/>
      <c r="Q670" s="88"/>
      <c r="R670" s="80"/>
      <c r="S670" s="88"/>
      <c r="T670" s="88"/>
      <c r="U670" s="80"/>
      <c r="V670" s="88"/>
      <c r="W670" s="88"/>
      <c r="X670" s="80"/>
      <c r="Y670" s="88"/>
      <c r="Z670" s="88"/>
      <c r="AA670" s="80"/>
      <c r="AB670" s="88"/>
      <c r="AC670" s="88"/>
      <c r="AD670" s="80"/>
      <c r="AE670" s="88"/>
      <c r="AF670" s="88"/>
      <c r="AG670" s="80"/>
      <c r="AH670" s="88"/>
      <c r="AI670" s="88"/>
      <c r="AJ670" s="80"/>
      <c r="AK670" s="88"/>
      <c r="AL670" s="88"/>
      <c r="AM670" s="80"/>
      <c r="AN670" s="88"/>
      <c r="AO670" s="88"/>
      <c r="AP670" s="38"/>
      <c r="AQ670" s="38"/>
      <c r="AR670" s="38"/>
      <c r="AS670" s="38"/>
      <c r="AT670" s="38"/>
      <c r="AU670" s="38"/>
      <c r="AV670" s="38"/>
      <c r="AW670" s="38"/>
      <c r="AX670" s="38"/>
      <c r="AY670" s="38"/>
      <c r="AZ670" s="38"/>
      <c r="BA670" s="38"/>
      <c r="BB670" s="38"/>
      <c r="BC670" s="38"/>
      <c r="BD670" s="38"/>
      <c r="BE670" s="38"/>
      <c r="BF670" s="38"/>
      <c r="BG670" s="38"/>
      <c r="BH670" s="38"/>
      <c r="BI670" s="38"/>
    </row>
    <row r="671" spans="1:61" ht="15.75" customHeight="1">
      <c r="A671" s="33"/>
      <c r="B671" s="80"/>
      <c r="C671" s="80"/>
      <c r="D671" s="88"/>
      <c r="E671" s="88"/>
      <c r="F671" s="80"/>
      <c r="G671" s="88"/>
      <c r="H671" s="88"/>
      <c r="I671" s="80"/>
      <c r="J671" s="88"/>
      <c r="K671" s="88"/>
      <c r="L671" s="80"/>
      <c r="M671" s="88"/>
      <c r="N671" s="88"/>
      <c r="O671" s="80"/>
      <c r="P671" s="88"/>
      <c r="Q671" s="88"/>
      <c r="R671" s="80"/>
      <c r="S671" s="88"/>
      <c r="T671" s="88"/>
      <c r="U671" s="80"/>
      <c r="V671" s="88"/>
      <c r="W671" s="88"/>
      <c r="X671" s="80"/>
      <c r="Y671" s="88"/>
      <c r="Z671" s="88"/>
      <c r="AA671" s="80"/>
      <c r="AB671" s="88"/>
      <c r="AC671" s="88"/>
      <c r="AD671" s="80"/>
      <c r="AE671" s="88"/>
      <c r="AF671" s="88"/>
      <c r="AG671" s="80"/>
      <c r="AH671" s="88"/>
      <c r="AI671" s="88"/>
      <c r="AJ671" s="80"/>
      <c r="AK671" s="88"/>
      <c r="AL671" s="88"/>
      <c r="AM671" s="80"/>
      <c r="AN671" s="88"/>
      <c r="AO671" s="88"/>
      <c r="AP671" s="38"/>
      <c r="AQ671" s="38"/>
      <c r="AR671" s="38"/>
      <c r="AS671" s="38"/>
      <c r="AT671" s="38"/>
      <c r="AU671" s="38"/>
      <c r="AV671" s="38"/>
      <c r="AW671" s="38"/>
      <c r="AX671" s="38"/>
      <c r="AY671" s="38"/>
      <c r="AZ671" s="38"/>
      <c r="BA671" s="38"/>
      <c r="BB671" s="38"/>
      <c r="BC671" s="38"/>
      <c r="BD671" s="38"/>
      <c r="BE671" s="38"/>
      <c r="BF671" s="38"/>
      <c r="BG671" s="38"/>
      <c r="BH671" s="38"/>
      <c r="BI671" s="38"/>
    </row>
    <row r="672" spans="1:61" ht="15.75" customHeight="1">
      <c r="A672" s="33"/>
      <c r="B672" s="80"/>
      <c r="C672" s="80"/>
      <c r="D672" s="88"/>
      <c r="E672" s="88"/>
      <c r="F672" s="80"/>
      <c r="G672" s="88"/>
      <c r="H672" s="88"/>
      <c r="I672" s="80"/>
      <c r="J672" s="88"/>
      <c r="K672" s="88"/>
      <c r="L672" s="80"/>
      <c r="M672" s="88"/>
      <c r="N672" s="88"/>
      <c r="O672" s="80"/>
      <c r="P672" s="88"/>
      <c r="Q672" s="88"/>
      <c r="R672" s="80"/>
      <c r="S672" s="88"/>
      <c r="T672" s="88"/>
      <c r="U672" s="80"/>
      <c r="V672" s="88"/>
      <c r="W672" s="88"/>
      <c r="X672" s="80"/>
      <c r="Y672" s="88"/>
      <c r="Z672" s="88"/>
      <c r="AA672" s="80"/>
      <c r="AB672" s="88"/>
      <c r="AC672" s="88"/>
      <c r="AD672" s="80"/>
      <c r="AE672" s="88"/>
      <c r="AF672" s="88"/>
      <c r="AG672" s="80"/>
      <c r="AH672" s="88"/>
      <c r="AI672" s="88"/>
      <c r="AJ672" s="80"/>
      <c r="AK672" s="88"/>
      <c r="AL672" s="88"/>
      <c r="AM672" s="80"/>
      <c r="AN672" s="88"/>
      <c r="AO672" s="88"/>
      <c r="AP672" s="38"/>
      <c r="AQ672" s="38"/>
      <c r="AR672" s="38"/>
      <c r="AS672" s="38"/>
      <c r="AT672" s="38"/>
      <c r="AU672" s="38"/>
      <c r="AV672" s="38"/>
      <c r="AW672" s="38"/>
      <c r="AX672" s="38"/>
      <c r="AY672" s="38"/>
      <c r="AZ672" s="38"/>
      <c r="BA672" s="38"/>
      <c r="BB672" s="38"/>
      <c r="BC672" s="38"/>
      <c r="BD672" s="38"/>
      <c r="BE672" s="38"/>
      <c r="BF672" s="38"/>
      <c r="BG672" s="38"/>
      <c r="BH672" s="38"/>
      <c r="BI672" s="38"/>
    </row>
    <row r="673" spans="1:61" ht="15.75" customHeight="1">
      <c r="A673" s="33"/>
      <c r="B673" s="80"/>
      <c r="C673" s="80"/>
      <c r="D673" s="88"/>
      <c r="E673" s="88"/>
      <c r="F673" s="80"/>
      <c r="G673" s="88"/>
      <c r="H673" s="88"/>
      <c r="I673" s="80"/>
      <c r="J673" s="88"/>
      <c r="K673" s="88"/>
      <c r="L673" s="80"/>
      <c r="M673" s="88"/>
      <c r="N673" s="88"/>
      <c r="O673" s="80"/>
      <c r="P673" s="88"/>
      <c r="Q673" s="88"/>
      <c r="R673" s="80"/>
      <c r="S673" s="88"/>
      <c r="T673" s="88"/>
      <c r="U673" s="80"/>
      <c r="V673" s="88"/>
      <c r="W673" s="88"/>
      <c r="X673" s="80"/>
      <c r="Y673" s="88"/>
      <c r="Z673" s="88"/>
      <c r="AA673" s="80"/>
      <c r="AB673" s="88"/>
      <c r="AC673" s="88"/>
      <c r="AD673" s="80"/>
      <c r="AE673" s="88"/>
      <c r="AF673" s="88"/>
      <c r="AG673" s="80"/>
      <c r="AH673" s="88"/>
      <c r="AI673" s="88"/>
      <c r="AJ673" s="80"/>
      <c r="AK673" s="88"/>
      <c r="AL673" s="88"/>
      <c r="AM673" s="80"/>
      <c r="AN673" s="88"/>
      <c r="AO673" s="88"/>
      <c r="AP673" s="38"/>
      <c r="AQ673" s="38"/>
      <c r="AR673" s="38"/>
      <c r="AS673" s="38"/>
      <c r="AT673" s="38"/>
      <c r="AU673" s="38"/>
      <c r="AV673" s="38"/>
      <c r="AW673" s="38"/>
      <c r="AX673" s="38"/>
      <c r="AY673" s="38"/>
      <c r="AZ673" s="38"/>
      <c r="BA673" s="38"/>
      <c r="BB673" s="38"/>
      <c r="BC673" s="38"/>
      <c r="BD673" s="38"/>
      <c r="BE673" s="38"/>
      <c r="BF673" s="38"/>
      <c r="BG673" s="38"/>
      <c r="BH673" s="38"/>
      <c r="BI673" s="38"/>
    </row>
    <row r="674" spans="1:61" ht="15.75" customHeight="1">
      <c r="A674" s="33"/>
      <c r="B674" s="80"/>
      <c r="C674" s="80"/>
      <c r="D674" s="90"/>
      <c r="E674" s="90"/>
      <c r="F674" s="80"/>
      <c r="G674" s="90"/>
      <c r="H674" s="90"/>
      <c r="I674" s="80"/>
      <c r="J674" s="90"/>
      <c r="K674" s="90"/>
      <c r="L674" s="80"/>
      <c r="M674" s="90"/>
      <c r="N674" s="90"/>
      <c r="O674" s="80"/>
      <c r="P674" s="90"/>
      <c r="Q674" s="90"/>
      <c r="R674" s="80"/>
      <c r="S674" s="90"/>
      <c r="T674" s="90"/>
      <c r="U674" s="80"/>
      <c r="V674" s="90"/>
      <c r="W674" s="90"/>
      <c r="X674" s="80"/>
      <c r="Y674" s="90"/>
      <c r="Z674" s="90"/>
      <c r="AA674" s="80"/>
      <c r="AB674" s="90"/>
      <c r="AC674" s="90"/>
      <c r="AD674" s="80"/>
      <c r="AE674" s="90"/>
      <c r="AF674" s="90"/>
      <c r="AG674" s="80"/>
      <c r="AH674" s="90"/>
      <c r="AI674" s="90"/>
      <c r="AJ674" s="80"/>
      <c r="AK674" s="90"/>
      <c r="AL674" s="90"/>
      <c r="AM674" s="80"/>
      <c r="AN674" s="90"/>
      <c r="AO674" s="90"/>
      <c r="AP674" s="38"/>
      <c r="AQ674" s="38"/>
      <c r="AR674" s="38"/>
      <c r="AS674" s="38"/>
      <c r="AT674" s="38"/>
      <c r="AU674" s="38"/>
      <c r="AV674" s="38"/>
      <c r="AW674" s="38"/>
      <c r="AX674" s="38"/>
      <c r="AY674" s="38"/>
      <c r="AZ674" s="38"/>
      <c r="BA674" s="38"/>
      <c r="BB674" s="38"/>
      <c r="BC674" s="38"/>
      <c r="BD674" s="38"/>
      <c r="BE674" s="38"/>
      <c r="BF674" s="38"/>
      <c r="BG674" s="38"/>
      <c r="BH674" s="38"/>
      <c r="BI674" s="38"/>
    </row>
    <row r="675" spans="1:61" ht="15.75" customHeight="1">
      <c r="A675" s="33"/>
      <c r="B675" s="80"/>
      <c r="C675" s="80"/>
      <c r="D675" s="88"/>
      <c r="E675" s="88"/>
      <c r="F675" s="80"/>
      <c r="G675" s="88"/>
      <c r="H675" s="88"/>
      <c r="I675" s="80"/>
      <c r="J675" s="88"/>
      <c r="K675" s="88"/>
      <c r="L675" s="80"/>
      <c r="M675" s="88"/>
      <c r="N675" s="88"/>
      <c r="O675" s="80"/>
      <c r="P675" s="88"/>
      <c r="Q675" s="88"/>
      <c r="R675" s="80"/>
      <c r="S675" s="88"/>
      <c r="T675" s="88"/>
      <c r="U675" s="80"/>
      <c r="V675" s="88"/>
      <c r="W675" s="88"/>
      <c r="X675" s="80"/>
      <c r="Y675" s="88"/>
      <c r="Z675" s="88"/>
      <c r="AA675" s="80"/>
      <c r="AB675" s="88"/>
      <c r="AC675" s="88"/>
      <c r="AD675" s="80"/>
      <c r="AE675" s="88"/>
      <c r="AF675" s="88"/>
      <c r="AG675" s="80"/>
      <c r="AH675" s="88"/>
      <c r="AI675" s="88"/>
      <c r="AJ675" s="80"/>
      <c r="AK675" s="88"/>
      <c r="AL675" s="88"/>
      <c r="AM675" s="80"/>
      <c r="AN675" s="88"/>
      <c r="AO675" s="88"/>
      <c r="AP675" s="38"/>
      <c r="AQ675" s="38"/>
      <c r="AR675" s="38"/>
      <c r="AS675" s="38"/>
      <c r="AT675" s="38"/>
      <c r="AU675" s="38"/>
      <c r="AV675" s="38"/>
      <c r="AW675" s="38"/>
      <c r="AX675" s="38"/>
      <c r="AY675" s="38"/>
      <c r="AZ675" s="38"/>
      <c r="BA675" s="38"/>
      <c r="BB675" s="38"/>
      <c r="BC675" s="38"/>
      <c r="BD675" s="38"/>
      <c r="BE675" s="38"/>
      <c r="BF675" s="38"/>
      <c r="BG675" s="38"/>
      <c r="BH675" s="38"/>
      <c r="BI675" s="38"/>
    </row>
    <row r="676" spans="1:61" ht="15.75" customHeight="1">
      <c r="A676" s="33"/>
      <c r="B676" s="80"/>
      <c r="C676" s="80"/>
      <c r="D676" s="88"/>
      <c r="E676" s="88"/>
      <c r="F676" s="80"/>
      <c r="G676" s="88"/>
      <c r="H676" s="88"/>
      <c r="I676" s="80"/>
      <c r="J676" s="88"/>
      <c r="K676" s="88"/>
      <c r="L676" s="80"/>
      <c r="M676" s="88"/>
      <c r="N676" s="88"/>
      <c r="O676" s="80"/>
      <c r="P676" s="88"/>
      <c r="Q676" s="88"/>
      <c r="R676" s="80"/>
      <c r="S676" s="88"/>
      <c r="T676" s="88"/>
      <c r="U676" s="80"/>
      <c r="V676" s="88"/>
      <c r="W676" s="88"/>
      <c r="X676" s="80"/>
      <c r="Y676" s="88"/>
      <c r="Z676" s="88"/>
      <c r="AA676" s="80"/>
      <c r="AB676" s="88"/>
      <c r="AC676" s="88"/>
      <c r="AD676" s="80"/>
      <c r="AE676" s="88"/>
      <c r="AF676" s="88"/>
      <c r="AG676" s="80"/>
      <c r="AH676" s="88"/>
      <c r="AI676" s="88"/>
      <c r="AJ676" s="80"/>
      <c r="AK676" s="88"/>
      <c r="AL676" s="88"/>
      <c r="AM676" s="80"/>
      <c r="AN676" s="88"/>
      <c r="AO676" s="88"/>
      <c r="AP676" s="38"/>
      <c r="AQ676" s="38"/>
      <c r="AR676" s="38"/>
      <c r="AS676" s="38"/>
      <c r="AT676" s="38"/>
      <c r="AU676" s="38"/>
      <c r="AV676" s="38"/>
      <c r="AW676" s="38"/>
      <c r="AX676" s="38"/>
      <c r="AY676" s="38"/>
      <c r="AZ676" s="38"/>
      <c r="BA676" s="38"/>
      <c r="BB676" s="38"/>
      <c r="BC676" s="38"/>
      <c r="BD676" s="38"/>
      <c r="BE676" s="38"/>
      <c r="BF676" s="38"/>
      <c r="BG676" s="38"/>
      <c r="BH676" s="38"/>
      <c r="BI676" s="38"/>
    </row>
    <row r="677" spans="1:61" ht="15.75" customHeight="1">
      <c r="A677" s="33"/>
      <c r="B677" s="80"/>
      <c r="C677" s="80"/>
      <c r="D677" s="88"/>
      <c r="E677" s="88"/>
      <c r="F677" s="80"/>
      <c r="G677" s="88"/>
      <c r="H677" s="88"/>
      <c r="I677" s="80"/>
      <c r="J677" s="88"/>
      <c r="K677" s="88"/>
      <c r="L677" s="80"/>
      <c r="M677" s="88"/>
      <c r="N677" s="88"/>
      <c r="O677" s="80"/>
      <c r="P677" s="88"/>
      <c r="Q677" s="88"/>
      <c r="R677" s="80"/>
      <c r="S677" s="88"/>
      <c r="T677" s="88"/>
      <c r="U677" s="80"/>
      <c r="V677" s="88"/>
      <c r="W677" s="88"/>
      <c r="X677" s="80"/>
      <c r="Y677" s="88"/>
      <c r="Z677" s="88"/>
      <c r="AA677" s="80"/>
      <c r="AB677" s="88"/>
      <c r="AC677" s="88"/>
      <c r="AD677" s="80"/>
      <c r="AE677" s="88"/>
      <c r="AF677" s="88"/>
      <c r="AG677" s="80"/>
      <c r="AH677" s="88"/>
      <c r="AI677" s="88"/>
      <c r="AJ677" s="80"/>
      <c r="AK677" s="88"/>
      <c r="AL677" s="88"/>
      <c r="AM677" s="80"/>
      <c r="AN677" s="88"/>
      <c r="AO677" s="88"/>
      <c r="AP677" s="38"/>
      <c r="AQ677" s="38"/>
      <c r="AR677" s="38"/>
      <c r="AS677" s="38"/>
      <c r="AT677" s="38"/>
      <c r="AU677" s="38"/>
      <c r="AV677" s="38"/>
      <c r="AW677" s="38"/>
      <c r="AX677" s="38"/>
      <c r="AY677" s="38"/>
      <c r="AZ677" s="38"/>
      <c r="BA677" s="38"/>
      <c r="BB677" s="38"/>
      <c r="BC677" s="38"/>
      <c r="BD677" s="38"/>
      <c r="BE677" s="38"/>
      <c r="BF677" s="38"/>
      <c r="BG677" s="38"/>
      <c r="BH677" s="38"/>
      <c r="BI677" s="38"/>
    </row>
    <row r="678" spans="1:61" ht="15.75" customHeight="1">
      <c r="A678" s="33"/>
      <c r="B678" s="80"/>
      <c r="C678" s="80"/>
      <c r="D678" s="88"/>
      <c r="E678" s="88"/>
      <c r="F678" s="80"/>
      <c r="G678" s="88"/>
      <c r="H678" s="88"/>
      <c r="I678" s="80"/>
      <c r="J678" s="88"/>
      <c r="K678" s="88"/>
      <c r="L678" s="80"/>
      <c r="M678" s="88"/>
      <c r="N678" s="88"/>
      <c r="O678" s="80"/>
      <c r="P678" s="88"/>
      <c r="Q678" s="88"/>
      <c r="R678" s="80"/>
      <c r="S678" s="88"/>
      <c r="T678" s="88"/>
      <c r="U678" s="80"/>
      <c r="V678" s="88"/>
      <c r="W678" s="88"/>
      <c r="X678" s="80"/>
      <c r="Y678" s="88"/>
      <c r="Z678" s="88"/>
      <c r="AA678" s="80"/>
      <c r="AB678" s="88"/>
      <c r="AC678" s="88"/>
      <c r="AD678" s="80"/>
      <c r="AE678" s="88"/>
      <c r="AF678" s="88"/>
      <c r="AG678" s="80"/>
      <c r="AH678" s="88"/>
      <c r="AI678" s="88"/>
      <c r="AJ678" s="80"/>
      <c r="AK678" s="88"/>
      <c r="AL678" s="88"/>
      <c r="AM678" s="80"/>
      <c r="AN678" s="88"/>
      <c r="AO678" s="88"/>
      <c r="AP678" s="38"/>
      <c r="AQ678" s="38"/>
      <c r="AR678" s="38"/>
      <c r="AS678" s="38"/>
      <c r="AT678" s="38"/>
      <c r="AU678" s="38"/>
      <c r="AV678" s="38"/>
      <c r="AW678" s="38"/>
      <c r="AX678" s="38"/>
      <c r="AY678" s="38"/>
      <c r="AZ678" s="38"/>
      <c r="BA678" s="38"/>
      <c r="BB678" s="38"/>
      <c r="BC678" s="38"/>
      <c r="BD678" s="38"/>
      <c r="BE678" s="38"/>
      <c r="BF678" s="38"/>
      <c r="BG678" s="38"/>
      <c r="BH678" s="38"/>
      <c r="BI678" s="38"/>
    </row>
    <row r="679" spans="1:61" ht="15.75" customHeight="1">
      <c r="A679" s="33"/>
      <c r="B679" s="80"/>
      <c r="C679" s="80"/>
      <c r="D679" s="88"/>
      <c r="E679" s="88"/>
      <c r="F679" s="80"/>
      <c r="G679" s="88"/>
      <c r="H679" s="88"/>
      <c r="I679" s="80"/>
      <c r="J679" s="88"/>
      <c r="K679" s="88"/>
      <c r="L679" s="80"/>
      <c r="M679" s="88"/>
      <c r="N679" s="88"/>
      <c r="O679" s="80"/>
      <c r="P679" s="88"/>
      <c r="Q679" s="88"/>
      <c r="R679" s="80"/>
      <c r="S679" s="88"/>
      <c r="T679" s="88"/>
      <c r="U679" s="80"/>
      <c r="V679" s="88"/>
      <c r="W679" s="88"/>
      <c r="X679" s="80"/>
      <c r="Y679" s="88"/>
      <c r="Z679" s="88"/>
      <c r="AA679" s="80"/>
      <c r="AB679" s="88"/>
      <c r="AC679" s="88"/>
      <c r="AD679" s="80"/>
      <c r="AE679" s="88"/>
      <c r="AF679" s="88"/>
      <c r="AG679" s="80"/>
      <c r="AH679" s="88"/>
      <c r="AI679" s="88"/>
      <c r="AJ679" s="80"/>
      <c r="AK679" s="88"/>
      <c r="AL679" s="88"/>
      <c r="AM679" s="80"/>
      <c r="AN679" s="88"/>
      <c r="AO679" s="88"/>
      <c r="AP679" s="38"/>
      <c r="AQ679" s="38"/>
      <c r="AR679" s="38"/>
      <c r="AS679" s="38"/>
      <c r="AT679" s="38"/>
      <c r="AU679" s="38"/>
      <c r="AV679" s="38"/>
      <c r="AW679" s="38"/>
      <c r="AX679" s="38"/>
      <c r="AY679" s="38"/>
      <c r="AZ679" s="38"/>
      <c r="BA679" s="38"/>
      <c r="BB679" s="38"/>
      <c r="BC679" s="38"/>
      <c r="BD679" s="38"/>
      <c r="BE679" s="38"/>
      <c r="BF679" s="38"/>
      <c r="BG679" s="38"/>
      <c r="BH679" s="38"/>
      <c r="BI679" s="38"/>
    </row>
    <row r="680" spans="1:61" ht="15.75" customHeight="1">
      <c r="A680" s="33"/>
      <c r="B680" s="80"/>
      <c r="C680" s="80"/>
      <c r="D680" s="88"/>
      <c r="E680" s="88"/>
      <c r="F680" s="80"/>
      <c r="G680" s="88"/>
      <c r="H680" s="88"/>
      <c r="I680" s="80"/>
      <c r="J680" s="88"/>
      <c r="K680" s="88"/>
      <c r="L680" s="80"/>
      <c r="M680" s="88"/>
      <c r="N680" s="88"/>
      <c r="O680" s="80"/>
      <c r="P680" s="88"/>
      <c r="Q680" s="88"/>
      <c r="R680" s="80"/>
      <c r="S680" s="88"/>
      <c r="T680" s="88"/>
      <c r="U680" s="80"/>
      <c r="V680" s="88"/>
      <c r="W680" s="88"/>
      <c r="X680" s="80"/>
      <c r="Y680" s="88"/>
      <c r="Z680" s="88"/>
      <c r="AA680" s="80"/>
      <c r="AB680" s="88"/>
      <c r="AC680" s="88"/>
      <c r="AD680" s="80"/>
      <c r="AE680" s="88"/>
      <c r="AF680" s="88"/>
      <c r="AG680" s="80"/>
      <c r="AH680" s="88"/>
      <c r="AI680" s="88"/>
      <c r="AJ680" s="80"/>
      <c r="AK680" s="88"/>
      <c r="AL680" s="88"/>
      <c r="AM680" s="80"/>
      <c r="AN680" s="88"/>
      <c r="AO680" s="88"/>
      <c r="AP680" s="38"/>
      <c r="AQ680" s="38"/>
      <c r="AR680" s="38"/>
      <c r="AS680" s="38"/>
      <c r="AT680" s="38"/>
      <c r="AU680" s="38"/>
      <c r="AV680" s="38"/>
      <c r="AW680" s="38"/>
      <c r="AX680" s="38"/>
      <c r="AY680" s="38"/>
      <c r="AZ680" s="38"/>
      <c r="BA680" s="38"/>
      <c r="BB680" s="38"/>
      <c r="BC680" s="38"/>
      <c r="BD680" s="38"/>
      <c r="BE680" s="38"/>
      <c r="BF680" s="38"/>
      <c r="BG680" s="38"/>
      <c r="BH680" s="38"/>
      <c r="BI680" s="38"/>
    </row>
    <row r="681" spans="1:61" ht="15.75" customHeight="1">
      <c r="A681" s="33"/>
      <c r="B681" s="80"/>
      <c r="C681" s="80"/>
      <c r="D681" s="88"/>
      <c r="E681" s="88"/>
      <c r="F681" s="80"/>
      <c r="G681" s="88"/>
      <c r="H681" s="88"/>
      <c r="I681" s="80"/>
      <c r="J681" s="88"/>
      <c r="K681" s="88"/>
      <c r="L681" s="80"/>
      <c r="M681" s="88"/>
      <c r="N681" s="88"/>
      <c r="O681" s="80"/>
      <c r="P681" s="88"/>
      <c r="Q681" s="88"/>
      <c r="R681" s="80"/>
      <c r="S681" s="88"/>
      <c r="T681" s="88"/>
      <c r="U681" s="80"/>
      <c r="V681" s="88"/>
      <c r="W681" s="88"/>
      <c r="X681" s="80"/>
      <c r="Y681" s="88"/>
      <c r="Z681" s="88"/>
      <c r="AA681" s="80"/>
      <c r="AB681" s="88"/>
      <c r="AC681" s="88"/>
      <c r="AD681" s="80"/>
      <c r="AE681" s="88"/>
      <c r="AF681" s="88"/>
      <c r="AG681" s="80"/>
      <c r="AH681" s="88"/>
      <c r="AI681" s="88"/>
      <c r="AJ681" s="80"/>
      <c r="AK681" s="88"/>
      <c r="AL681" s="88"/>
      <c r="AM681" s="80"/>
      <c r="AN681" s="88"/>
      <c r="AO681" s="88"/>
      <c r="AP681" s="38"/>
      <c r="AQ681" s="38"/>
      <c r="AR681" s="38"/>
      <c r="AS681" s="38"/>
      <c r="AT681" s="38"/>
      <c r="AU681" s="38"/>
      <c r="AV681" s="38"/>
      <c r="AW681" s="38"/>
      <c r="AX681" s="38"/>
      <c r="AY681" s="38"/>
      <c r="AZ681" s="38"/>
      <c r="BA681" s="38"/>
      <c r="BB681" s="38"/>
      <c r="BC681" s="38"/>
      <c r="BD681" s="38"/>
      <c r="BE681" s="38"/>
      <c r="BF681" s="38"/>
      <c r="BG681" s="38"/>
      <c r="BH681" s="38"/>
      <c r="BI681" s="38"/>
    </row>
    <row r="682" spans="1:61" ht="15.75" customHeight="1">
      <c r="A682" s="33"/>
      <c r="B682" s="80"/>
      <c r="C682" s="80"/>
      <c r="D682" s="88"/>
      <c r="E682" s="88"/>
      <c r="F682" s="80"/>
      <c r="G682" s="88"/>
      <c r="H682" s="88"/>
      <c r="I682" s="80"/>
      <c r="J682" s="88"/>
      <c r="K682" s="88"/>
      <c r="L682" s="80"/>
      <c r="M682" s="88"/>
      <c r="N682" s="88"/>
      <c r="O682" s="80"/>
      <c r="P682" s="88"/>
      <c r="Q682" s="88"/>
      <c r="R682" s="80"/>
      <c r="S682" s="88"/>
      <c r="T682" s="88"/>
      <c r="U682" s="80"/>
      <c r="V682" s="88"/>
      <c r="W682" s="88"/>
      <c r="X682" s="80"/>
      <c r="Y682" s="88"/>
      <c r="Z682" s="88"/>
      <c r="AA682" s="80"/>
      <c r="AB682" s="88"/>
      <c r="AC682" s="88"/>
      <c r="AD682" s="80"/>
      <c r="AE682" s="88"/>
      <c r="AF682" s="88"/>
      <c r="AG682" s="80"/>
      <c r="AH682" s="88"/>
      <c r="AI682" s="88"/>
      <c r="AJ682" s="80"/>
      <c r="AK682" s="88"/>
      <c r="AL682" s="88"/>
      <c r="AM682" s="80"/>
      <c r="AN682" s="88"/>
      <c r="AO682" s="88"/>
      <c r="AP682" s="38"/>
      <c r="AQ682" s="38"/>
      <c r="AR682" s="38"/>
      <c r="AS682" s="38"/>
      <c r="AT682" s="38"/>
      <c r="AU682" s="38"/>
      <c r="AV682" s="38"/>
      <c r="AW682" s="38"/>
      <c r="AX682" s="38"/>
      <c r="AY682" s="38"/>
      <c r="AZ682" s="38"/>
      <c r="BA682" s="38"/>
      <c r="BB682" s="38"/>
      <c r="BC682" s="38"/>
      <c r="BD682" s="38"/>
      <c r="BE682" s="38"/>
      <c r="BF682" s="38"/>
      <c r="BG682" s="38"/>
      <c r="BH682" s="38"/>
      <c r="BI682" s="38"/>
    </row>
    <row r="683" spans="1:61" ht="15.75" customHeight="1">
      <c r="A683" s="33"/>
      <c r="B683" s="80"/>
      <c r="C683" s="80"/>
      <c r="D683" s="88"/>
      <c r="E683" s="88"/>
      <c r="F683" s="80"/>
      <c r="G683" s="88"/>
      <c r="H683" s="88"/>
      <c r="I683" s="80"/>
      <c r="J683" s="88"/>
      <c r="K683" s="88"/>
      <c r="L683" s="80"/>
      <c r="M683" s="88"/>
      <c r="N683" s="88"/>
      <c r="O683" s="80"/>
      <c r="P683" s="88"/>
      <c r="Q683" s="88"/>
      <c r="R683" s="80"/>
      <c r="S683" s="88"/>
      <c r="T683" s="88"/>
      <c r="U683" s="80"/>
      <c r="V683" s="88"/>
      <c r="W683" s="88"/>
      <c r="X683" s="80"/>
      <c r="Y683" s="88"/>
      <c r="Z683" s="88"/>
      <c r="AA683" s="80"/>
      <c r="AB683" s="88"/>
      <c r="AC683" s="88"/>
      <c r="AD683" s="80"/>
      <c r="AE683" s="88"/>
      <c r="AF683" s="88"/>
      <c r="AG683" s="80"/>
      <c r="AH683" s="88"/>
      <c r="AI683" s="88"/>
      <c r="AJ683" s="80"/>
      <c r="AK683" s="88"/>
      <c r="AL683" s="88"/>
      <c r="AM683" s="80"/>
      <c r="AN683" s="88"/>
      <c r="AO683" s="88"/>
      <c r="AP683" s="38"/>
      <c r="AQ683" s="38"/>
      <c r="AR683" s="38"/>
      <c r="AS683" s="38"/>
      <c r="AT683" s="38"/>
      <c r="AU683" s="38"/>
      <c r="AV683" s="38"/>
      <c r="AW683" s="38"/>
      <c r="AX683" s="38"/>
      <c r="AY683" s="38"/>
      <c r="AZ683" s="38"/>
      <c r="BA683" s="38"/>
      <c r="BB683" s="38"/>
      <c r="BC683" s="38"/>
      <c r="BD683" s="38"/>
      <c r="BE683" s="38"/>
      <c r="BF683" s="38"/>
      <c r="BG683" s="38"/>
      <c r="BH683" s="38"/>
      <c r="BI683" s="38"/>
    </row>
    <row r="684" spans="1:61" ht="15.75" customHeight="1">
      <c r="A684" s="33"/>
      <c r="B684" s="80"/>
      <c r="C684" s="80"/>
      <c r="D684" s="88"/>
      <c r="E684" s="88"/>
      <c r="F684" s="80"/>
      <c r="G684" s="88"/>
      <c r="H684" s="88"/>
      <c r="I684" s="80"/>
      <c r="J684" s="88"/>
      <c r="K684" s="88"/>
      <c r="L684" s="80"/>
      <c r="M684" s="88"/>
      <c r="N684" s="88"/>
      <c r="O684" s="80"/>
      <c r="P684" s="88"/>
      <c r="Q684" s="88"/>
      <c r="R684" s="80"/>
      <c r="S684" s="88"/>
      <c r="T684" s="88"/>
      <c r="U684" s="80"/>
      <c r="V684" s="88"/>
      <c r="W684" s="88"/>
      <c r="X684" s="80"/>
      <c r="Y684" s="88"/>
      <c r="Z684" s="88"/>
      <c r="AA684" s="80"/>
      <c r="AB684" s="88"/>
      <c r="AC684" s="88"/>
      <c r="AD684" s="80"/>
      <c r="AE684" s="88"/>
      <c r="AF684" s="88"/>
      <c r="AG684" s="80"/>
      <c r="AH684" s="88"/>
      <c r="AI684" s="88"/>
      <c r="AJ684" s="80"/>
      <c r="AK684" s="88"/>
      <c r="AL684" s="88"/>
      <c r="AM684" s="80"/>
      <c r="AN684" s="88"/>
      <c r="AO684" s="88"/>
      <c r="AP684" s="38"/>
      <c r="AQ684" s="38"/>
      <c r="AR684" s="38"/>
      <c r="AS684" s="38"/>
      <c r="AT684" s="38"/>
      <c r="AU684" s="38"/>
      <c r="AV684" s="38"/>
      <c r="AW684" s="38"/>
      <c r="AX684" s="38"/>
      <c r="AY684" s="38"/>
      <c r="AZ684" s="38"/>
      <c r="BA684" s="38"/>
      <c r="BB684" s="38"/>
      <c r="BC684" s="38"/>
      <c r="BD684" s="38"/>
      <c r="BE684" s="38"/>
      <c r="BF684" s="38"/>
      <c r="BG684" s="38"/>
      <c r="BH684" s="38"/>
      <c r="BI684" s="38"/>
    </row>
    <row r="685" spans="1:61" ht="15.75" customHeight="1">
      <c r="A685" s="33"/>
      <c r="B685" s="80"/>
      <c r="C685" s="80"/>
      <c r="D685" s="88"/>
      <c r="E685" s="88"/>
      <c r="F685" s="80"/>
      <c r="G685" s="88"/>
      <c r="H685" s="88"/>
      <c r="I685" s="80"/>
      <c r="J685" s="88"/>
      <c r="K685" s="88"/>
      <c r="L685" s="80"/>
      <c r="M685" s="88"/>
      <c r="N685" s="88"/>
      <c r="O685" s="80"/>
      <c r="P685" s="88"/>
      <c r="Q685" s="88"/>
      <c r="R685" s="80"/>
      <c r="S685" s="88"/>
      <c r="T685" s="88"/>
      <c r="U685" s="80"/>
      <c r="V685" s="88"/>
      <c r="W685" s="88"/>
      <c r="X685" s="80"/>
      <c r="Y685" s="88"/>
      <c r="Z685" s="88"/>
      <c r="AA685" s="80"/>
      <c r="AB685" s="88"/>
      <c r="AC685" s="88"/>
      <c r="AD685" s="80"/>
      <c r="AE685" s="88"/>
      <c r="AF685" s="88"/>
      <c r="AG685" s="80"/>
      <c r="AH685" s="88"/>
      <c r="AI685" s="88"/>
      <c r="AJ685" s="80"/>
      <c r="AK685" s="88"/>
      <c r="AL685" s="88"/>
      <c r="AM685" s="80"/>
      <c r="AN685" s="88"/>
      <c r="AO685" s="88"/>
      <c r="AP685" s="38"/>
      <c r="AQ685" s="38"/>
      <c r="AR685" s="38"/>
      <c r="AS685" s="38"/>
      <c r="AT685" s="38"/>
      <c r="AU685" s="38"/>
      <c r="AV685" s="38"/>
      <c r="AW685" s="38"/>
      <c r="AX685" s="38"/>
      <c r="AY685" s="38"/>
      <c r="AZ685" s="38"/>
      <c r="BA685" s="38"/>
      <c r="BB685" s="38"/>
      <c r="BC685" s="38"/>
      <c r="BD685" s="38"/>
      <c r="BE685" s="38"/>
      <c r="BF685" s="38"/>
      <c r="BG685" s="38"/>
      <c r="BH685" s="38"/>
      <c r="BI685" s="38"/>
    </row>
    <row r="686" spans="1:61" ht="15.75" customHeight="1">
      <c r="A686" s="33"/>
      <c r="B686" s="80"/>
      <c r="C686" s="80"/>
      <c r="D686" s="88"/>
      <c r="E686" s="88"/>
      <c r="F686" s="80"/>
      <c r="G686" s="88"/>
      <c r="H686" s="88"/>
      <c r="I686" s="80"/>
      <c r="J686" s="88"/>
      <c r="K686" s="88"/>
      <c r="L686" s="80"/>
      <c r="M686" s="88"/>
      <c r="N686" s="88"/>
      <c r="O686" s="80"/>
      <c r="P686" s="88"/>
      <c r="Q686" s="88"/>
      <c r="R686" s="80"/>
      <c r="S686" s="88"/>
      <c r="T686" s="88"/>
      <c r="U686" s="80"/>
      <c r="V686" s="88"/>
      <c r="W686" s="88"/>
      <c r="X686" s="80"/>
      <c r="Y686" s="88"/>
      <c r="Z686" s="88"/>
      <c r="AA686" s="80"/>
      <c r="AB686" s="88"/>
      <c r="AC686" s="88"/>
      <c r="AD686" s="80"/>
      <c r="AE686" s="88"/>
      <c r="AF686" s="88"/>
      <c r="AG686" s="80"/>
      <c r="AH686" s="88"/>
      <c r="AI686" s="88"/>
      <c r="AJ686" s="80"/>
      <c r="AK686" s="88"/>
      <c r="AL686" s="88"/>
      <c r="AM686" s="80"/>
      <c r="AN686" s="88"/>
      <c r="AO686" s="88"/>
      <c r="AP686" s="38"/>
      <c r="AQ686" s="38"/>
      <c r="AR686" s="38"/>
      <c r="AS686" s="38"/>
      <c r="AT686" s="38"/>
      <c r="AU686" s="38"/>
      <c r="AV686" s="38"/>
      <c r="AW686" s="38"/>
      <c r="AX686" s="38"/>
      <c r="AY686" s="38"/>
      <c r="AZ686" s="38"/>
      <c r="BA686" s="38"/>
      <c r="BB686" s="38"/>
      <c r="BC686" s="38"/>
      <c r="BD686" s="38"/>
      <c r="BE686" s="38"/>
      <c r="BF686" s="38"/>
      <c r="BG686" s="38"/>
      <c r="BH686" s="38"/>
      <c r="BI686" s="38"/>
    </row>
    <row r="687" spans="1:61" ht="15.75" customHeight="1">
      <c r="A687" s="33"/>
      <c r="B687" s="80"/>
      <c r="C687" s="80"/>
      <c r="D687" s="88"/>
      <c r="E687" s="88"/>
      <c r="F687" s="80"/>
      <c r="G687" s="88"/>
      <c r="H687" s="88"/>
      <c r="I687" s="80"/>
      <c r="J687" s="88"/>
      <c r="K687" s="88"/>
      <c r="L687" s="80"/>
      <c r="M687" s="88"/>
      <c r="N687" s="88"/>
      <c r="O687" s="80"/>
      <c r="P687" s="88"/>
      <c r="Q687" s="88"/>
      <c r="R687" s="80"/>
      <c r="S687" s="88"/>
      <c r="T687" s="88"/>
      <c r="U687" s="80"/>
      <c r="V687" s="88"/>
      <c r="W687" s="88"/>
      <c r="X687" s="80"/>
      <c r="Y687" s="88"/>
      <c r="Z687" s="88"/>
      <c r="AA687" s="80"/>
      <c r="AB687" s="88"/>
      <c r="AC687" s="88"/>
      <c r="AD687" s="80"/>
      <c r="AE687" s="88"/>
      <c r="AF687" s="88"/>
      <c r="AG687" s="80"/>
      <c r="AH687" s="88"/>
      <c r="AI687" s="88"/>
      <c r="AJ687" s="80"/>
      <c r="AK687" s="88"/>
      <c r="AL687" s="88"/>
      <c r="AM687" s="80"/>
      <c r="AN687" s="88"/>
      <c r="AO687" s="88"/>
      <c r="AP687" s="38"/>
      <c r="AQ687" s="38"/>
      <c r="AR687" s="38"/>
      <c r="AS687" s="38"/>
      <c r="AT687" s="38"/>
      <c r="AU687" s="38"/>
      <c r="AV687" s="38"/>
      <c r="AW687" s="38"/>
      <c r="AX687" s="38"/>
      <c r="AY687" s="38"/>
      <c r="AZ687" s="38"/>
      <c r="BA687" s="38"/>
      <c r="BB687" s="38"/>
      <c r="BC687" s="38"/>
      <c r="BD687" s="38"/>
      <c r="BE687" s="38"/>
      <c r="BF687" s="38"/>
      <c r="BG687" s="38"/>
      <c r="BH687" s="38"/>
      <c r="BI687" s="38"/>
    </row>
    <row r="688" spans="1:61" ht="15.75" customHeight="1">
      <c r="A688" s="33"/>
      <c r="B688" s="80"/>
      <c r="C688" s="80"/>
      <c r="D688" s="88"/>
      <c r="E688" s="88"/>
      <c r="F688" s="80"/>
      <c r="G688" s="88"/>
      <c r="H688" s="88"/>
      <c r="I688" s="80"/>
      <c r="J688" s="88"/>
      <c r="K688" s="88"/>
      <c r="L688" s="80"/>
      <c r="M688" s="88"/>
      <c r="N688" s="88"/>
      <c r="O688" s="80"/>
      <c r="P688" s="88"/>
      <c r="Q688" s="88"/>
      <c r="R688" s="80"/>
      <c r="S688" s="88"/>
      <c r="T688" s="88"/>
      <c r="U688" s="80"/>
      <c r="V688" s="88"/>
      <c r="W688" s="88"/>
      <c r="X688" s="80"/>
      <c r="Y688" s="88"/>
      <c r="Z688" s="88"/>
      <c r="AA688" s="80"/>
      <c r="AB688" s="88"/>
      <c r="AC688" s="88"/>
      <c r="AD688" s="80"/>
      <c r="AE688" s="88"/>
      <c r="AF688" s="88"/>
      <c r="AG688" s="80"/>
      <c r="AH688" s="88"/>
      <c r="AI688" s="88"/>
      <c r="AJ688" s="80"/>
      <c r="AK688" s="88"/>
      <c r="AL688" s="88"/>
      <c r="AM688" s="80"/>
      <c r="AN688" s="88"/>
      <c r="AO688" s="88"/>
      <c r="AP688" s="38"/>
      <c r="AQ688" s="38"/>
      <c r="AR688" s="38"/>
      <c r="AS688" s="38"/>
      <c r="AT688" s="38"/>
      <c r="AU688" s="38"/>
      <c r="AV688" s="38"/>
      <c r="AW688" s="38"/>
      <c r="AX688" s="38"/>
      <c r="AY688" s="38"/>
      <c r="AZ688" s="38"/>
      <c r="BA688" s="38"/>
      <c r="BB688" s="38"/>
      <c r="BC688" s="38"/>
      <c r="BD688" s="38"/>
      <c r="BE688" s="38"/>
      <c r="BF688" s="38"/>
      <c r="BG688" s="38"/>
      <c r="BH688" s="38"/>
      <c r="BI688" s="38"/>
    </row>
    <row r="689" spans="1:61" ht="15.75" customHeight="1">
      <c r="A689" s="33"/>
      <c r="B689" s="80"/>
      <c r="C689" s="80"/>
      <c r="D689" s="88"/>
      <c r="E689" s="88"/>
      <c r="F689" s="80"/>
      <c r="G689" s="88"/>
      <c r="H689" s="88"/>
      <c r="I689" s="80"/>
      <c r="J689" s="88"/>
      <c r="K689" s="88"/>
      <c r="L689" s="80"/>
      <c r="M689" s="88"/>
      <c r="N689" s="88"/>
      <c r="O689" s="80"/>
      <c r="P689" s="88"/>
      <c r="Q689" s="88"/>
      <c r="R689" s="80"/>
      <c r="S689" s="88"/>
      <c r="T689" s="88"/>
      <c r="U689" s="80"/>
      <c r="V689" s="88"/>
      <c r="W689" s="88"/>
      <c r="X689" s="80"/>
      <c r="Y689" s="88"/>
      <c r="Z689" s="88"/>
      <c r="AA689" s="80"/>
      <c r="AB689" s="88"/>
      <c r="AC689" s="88"/>
      <c r="AD689" s="80"/>
      <c r="AE689" s="88"/>
      <c r="AF689" s="88"/>
      <c r="AG689" s="80"/>
      <c r="AH689" s="88"/>
      <c r="AI689" s="88"/>
      <c r="AJ689" s="80"/>
      <c r="AK689" s="88"/>
      <c r="AL689" s="88"/>
      <c r="AM689" s="80"/>
      <c r="AN689" s="88"/>
      <c r="AO689" s="88"/>
      <c r="AP689" s="38"/>
      <c r="AQ689" s="38"/>
      <c r="AR689" s="38"/>
      <c r="AS689" s="38"/>
      <c r="AT689" s="38"/>
      <c r="AU689" s="38"/>
      <c r="AV689" s="38"/>
      <c r="AW689" s="38"/>
      <c r="AX689" s="38"/>
      <c r="AY689" s="38"/>
      <c r="AZ689" s="38"/>
      <c r="BA689" s="38"/>
      <c r="BB689" s="38"/>
      <c r="BC689" s="38"/>
      <c r="BD689" s="38"/>
      <c r="BE689" s="38"/>
      <c r="BF689" s="38"/>
      <c r="BG689" s="38"/>
      <c r="BH689" s="38"/>
      <c r="BI689" s="38"/>
    </row>
    <row r="690" spans="1:61" ht="15.75" customHeight="1">
      <c r="A690" s="33"/>
      <c r="B690" s="80"/>
      <c r="C690" s="80"/>
      <c r="D690" s="80"/>
      <c r="E690" s="80"/>
      <c r="F690" s="80"/>
      <c r="G690" s="80"/>
      <c r="H690" s="80"/>
      <c r="I690" s="80"/>
      <c r="J690" s="80"/>
      <c r="K690" s="80"/>
      <c r="L690" s="80"/>
      <c r="M690" s="80"/>
      <c r="N690" s="80"/>
      <c r="O690" s="80"/>
      <c r="P690" s="80"/>
      <c r="Q690" s="80"/>
      <c r="R690" s="80"/>
      <c r="S690" s="80"/>
      <c r="T690" s="80"/>
      <c r="U690" s="80"/>
      <c r="V690" s="80"/>
      <c r="W690" s="80"/>
      <c r="X690" s="80"/>
      <c r="Y690" s="80"/>
      <c r="Z690" s="80"/>
      <c r="AA690" s="80"/>
      <c r="AB690" s="80"/>
      <c r="AC690" s="80"/>
      <c r="AD690" s="80"/>
      <c r="AE690" s="80"/>
      <c r="AF690" s="80"/>
      <c r="AG690" s="80"/>
      <c r="AH690" s="80"/>
      <c r="AI690" s="80"/>
      <c r="AJ690" s="80"/>
      <c r="AK690" s="80"/>
      <c r="AL690" s="80"/>
      <c r="AM690" s="80"/>
      <c r="AN690" s="80"/>
      <c r="AO690" s="80"/>
      <c r="AP690" s="38"/>
      <c r="AQ690" s="38"/>
      <c r="AR690" s="38"/>
      <c r="AS690" s="38"/>
      <c r="AT690" s="38"/>
      <c r="AU690" s="38"/>
      <c r="AV690" s="38"/>
      <c r="AW690" s="38"/>
      <c r="AX690" s="38"/>
      <c r="AY690" s="38"/>
      <c r="AZ690" s="38"/>
      <c r="BA690" s="38"/>
      <c r="BB690" s="38"/>
      <c r="BC690" s="38"/>
      <c r="BD690" s="38"/>
      <c r="BE690" s="38"/>
      <c r="BF690" s="38"/>
      <c r="BG690" s="38"/>
      <c r="BH690" s="38"/>
      <c r="BI690" s="38"/>
    </row>
    <row r="691" spans="1:61" ht="15.75" customHeight="1">
      <c r="A691" s="33"/>
      <c r="B691" s="80"/>
      <c r="C691" s="80"/>
      <c r="D691" s="90"/>
      <c r="E691" s="90"/>
      <c r="F691" s="80"/>
      <c r="G691" s="90"/>
      <c r="H691" s="90"/>
      <c r="I691" s="80"/>
      <c r="J691" s="90"/>
      <c r="K691" s="90"/>
      <c r="L691" s="80"/>
      <c r="M691" s="90"/>
      <c r="N691" s="90"/>
      <c r="O691" s="80"/>
      <c r="P691" s="90"/>
      <c r="Q691" s="90"/>
      <c r="R691" s="80"/>
      <c r="S691" s="90"/>
      <c r="T691" s="90"/>
      <c r="U691" s="80"/>
      <c r="V691" s="90"/>
      <c r="W691" s="90"/>
      <c r="X691" s="80"/>
      <c r="Y691" s="90"/>
      <c r="Z691" s="90"/>
      <c r="AA691" s="80"/>
      <c r="AB691" s="90"/>
      <c r="AC691" s="90"/>
      <c r="AD691" s="80"/>
      <c r="AE691" s="90"/>
      <c r="AF691" s="90"/>
      <c r="AG691" s="80"/>
      <c r="AH691" s="90"/>
      <c r="AI691" s="90"/>
      <c r="AJ691" s="80"/>
      <c r="AK691" s="90"/>
      <c r="AL691" s="90"/>
      <c r="AM691" s="80"/>
      <c r="AN691" s="90"/>
      <c r="AO691" s="90"/>
      <c r="AP691" s="38"/>
      <c r="AQ691" s="38"/>
      <c r="AR691" s="38"/>
      <c r="AS691" s="38"/>
      <c r="AT691" s="38"/>
      <c r="AU691" s="38"/>
      <c r="AV691" s="38"/>
      <c r="AW691" s="38"/>
      <c r="AX691" s="38"/>
      <c r="AY691" s="38"/>
      <c r="AZ691" s="38"/>
      <c r="BA691" s="38"/>
      <c r="BB691" s="38"/>
      <c r="BC691" s="38"/>
      <c r="BD691" s="38"/>
      <c r="BE691" s="38"/>
      <c r="BF691" s="38"/>
      <c r="BG691" s="38"/>
      <c r="BH691" s="38"/>
      <c r="BI691" s="38"/>
    </row>
    <row r="692" spans="1:61" ht="15.75" customHeight="1">
      <c r="A692" s="33"/>
      <c r="B692" s="80"/>
      <c r="C692" s="80"/>
      <c r="D692" s="88"/>
      <c r="E692" s="88"/>
      <c r="F692" s="80"/>
      <c r="G692" s="88"/>
      <c r="H692" s="88"/>
      <c r="I692" s="80"/>
      <c r="J692" s="88"/>
      <c r="K692" s="88"/>
      <c r="L692" s="80"/>
      <c r="M692" s="88"/>
      <c r="N692" s="88"/>
      <c r="O692" s="80"/>
      <c r="P692" s="88"/>
      <c r="Q692" s="88"/>
      <c r="R692" s="80"/>
      <c r="S692" s="88"/>
      <c r="T692" s="88"/>
      <c r="U692" s="80"/>
      <c r="V692" s="88"/>
      <c r="W692" s="88"/>
      <c r="X692" s="80"/>
      <c r="Y692" s="88"/>
      <c r="Z692" s="88"/>
      <c r="AA692" s="80"/>
      <c r="AB692" s="88"/>
      <c r="AC692" s="88"/>
      <c r="AD692" s="80"/>
      <c r="AE692" s="88"/>
      <c r="AF692" s="88"/>
      <c r="AG692" s="80"/>
      <c r="AH692" s="88"/>
      <c r="AI692" s="88"/>
      <c r="AJ692" s="80"/>
      <c r="AK692" s="88"/>
      <c r="AL692" s="88"/>
      <c r="AM692" s="80"/>
      <c r="AN692" s="88"/>
      <c r="AO692" s="88"/>
      <c r="AP692" s="38"/>
      <c r="AQ692" s="38"/>
      <c r="AR692" s="38"/>
      <c r="AS692" s="38"/>
      <c r="AT692" s="38"/>
      <c r="AU692" s="38"/>
      <c r="AV692" s="38"/>
      <c r="AW692" s="38"/>
      <c r="AX692" s="38"/>
      <c r="AY692" s="38"/>
      <c r="AZ692" s="38"/>
      <c r="BA692" s="38"/>
      <c r="BB692" s="38"/>
      <c r="BC692" s="38"/>
      <c r="BD692" s="38"/>
      <c r="BE692" s="38"/>
      <c r="BF692" s="38"/>
      <c r="BG692" s="38"/>
      <c r="BH692" s="38"/>
      <c r="BI692" s="38"/>
    </row>
    <row r="693" spans="1:61" ht="15.75" customHeight="1">
      <c r="A693" s="33"/>
      <c r="B693" s="80"/>
      <c r="C693" s="80"/>
      <c r="D693" s="88"/>
      <c r="E693" s="88"/>
      <c r="F693" s="80"/>
      <c r="G693" s="88"/>
      <c r="H693" s="88"/>
      <c r="I693" s="80"/>
      <c r="J693" s="88"/>
      <c r="K693" s="88"/>
      <c r="L693" s="80"/>
      <c r="M693" s="88"/>
      <c r="N693" s="88"/>
      <c r="O693" s="80"/>
      <c r="P693" s="88"/>
      <c r="Q693" s="88"/>
      <c r="R693" s="80"/>
      <c r="S693" s="88"/>
      <c r="T693" s="88"/>
      <c r="U693" s="80"/>
      <c r="V693" s="88"/>
      <c r="W693" s="88"/>
      <c r="X693" s="80"/>
      <c r="Y693" s="88"/>
      <c r="Z693" s="88"/>
      <c r="AA693" s="80"/>
      <c r="AB693" s="88"/>
      <c r="AC693" s="88"/>
      <c r="AD693" s="80"/>
      <c r="AE693" s="88"/>
      <c r="AF693" s="88"/>
      <c r="AG693" s="80"/>
      <c r="AH693" s="88"/>
      <c r="AI693" s="88"/>
      <c r="AJ693" s="80"/>
      <c r="AK693" s="88"/>
      <c r="AL693" s="88"/>
      <c r="AM693" s="80"/>
      <c r="AN693" s="88"/>
      <c r="AO693" s="88"/>
      <c r="AP693" s="38"/>
      <c r="AQ693" s="38"/>
      <c r="AR693" s="38"/>
      <c r="AS693" s="38"/>
      <c r="AT693" s="38"/>
      <c r="AU693" s="38"/>
      <c r="AV693" s="38"/>
      <c r="AW693" s="38"/>
      <c r="AX693" s="38"/>
      <c r="AY693" s="38"/>
      <c r="AZ693" s="38"/>
      <c r="BA693" s="38"/>
      <c r="BB693" s="38"/>
      <c r="BC693" s="38"/>
      <c r="BD693" s="38"/>
      <c r="BE693" s="38"/>
      <c r="BF693" s="38"/>
      <c r="BG693" s="38"/>
      <c r="BH693" s="38"/>
      <c r="BI693" s="38"/>
    </row>
    <row r="694" spans="1:61" ht="15.75" customHeight="1">
      <c r="A694" s="33"/>
      <c r="B694" s="80"/>
      <c r="C694" s="80"/>
      <c r="D694" s="88"/>
      <c r="E694" s="88"/>
      <c r="F694" s="80"/>
      <c r="G694" s="88"/>
      <c r="H694" s="88"/>
      <c r="I694" s="80"/>
      <c r="J694" s="88"/>
      <c r="K694" s="88"/>
      <c r="L694" s="80"/>
      <c r="M694" s="88"/>
      <c r="N694" s="88"/>
      <c r="O694" s="80"/>
      <c r="P694" s="88"/>
      <c r="Q694" s="88"/>
      <c r="R694" s="80"/>
      <c r="S694" s="88"/>
      <c r="T694" s="88"/>
      <c r="U694" s="80"/>
      <c r="V694" s="88"/>
      <c r="W694" s="88"/>
      <c r="X694" s="80"/>
      <c r="Y694" s="88"/>
      <c r="Z694" s="88"/>
      <c r="AA694" s="80"/>
      <c r="AB694" s="88"/>
      <c r="AC694" s="88"/>
      <c r="AD694" s="80"/>
      <c r="AE694" s="88"/>
      <c r="AF694" s="88"/>
      <c r="AG694" s="80"/>
      <c r="AH694" s="88"/>
      <c r="AI694" s="88"/>
      <c r="AJ694" s="80"/>
      <c r="AK694" s="88"/>
      <c r="AL694" s="88"/>
      <c r="AM694" s="80"/>
      <c r="AN694" s="88"/>
      <c r="AO694" s="88"/>
      <c r="AP694" s="38"/>
      <c r="AQ694" s="38"/>
      <c r="AR694" s="38"/>
      <c r="AS694" s="38"/>
      <c r="AT694" s="38"/>
      <c r="AU694" s="38"/>
      <c r="AV694" s="38"/>
      <c r="AW694" s="38"/>
      <c r="AX694" s="38"/>
      <c r="AY694" s="38"/>
      <c r="AZ694" s="38"/>
      <c r="BA694" s="38"/>
      <c r="BB694" s="38"/>
      <c r="BC694" s="38"/>
      <c r="BD694" s="38"/>
      <c r="BE694" s="38"/>
      <c r="BF694" s="38"/>
      <c r="BG694" s="38"/>
      <c r="BH694" s="38"/>
      <c r="BI694" s="38"/>
    </row>
    <row r="695" spans="1:61" ht="15.75" customHeight="1">
      <c r="A695" s="33"/>
      <c r="B695" s="80"/>
      <c r="C695" s="80"/>
      <c r="D695" s="88"/>
      <c r="E695" s="88"/>
      <c r="F695" s="80"/>
      <c r="G695" s="88"/>
      <c r="H695" s="88"/>
      <c r="I695" s="80"/>
      <c r="J695" s="88"/>
      <c r="K695" s="88"/>
      <c r="L695" s="80"/>
      <c r="M695" s="88"/>
      <c r="N695" s="88"/>
      <c r="O695" s="80"/>
      <c r="P695" s="88"/>
      <c r="Q695" s="88"/>
      <c r="R695" s="80"/>
      <c r="S695" s="88"/>
      <c r="T695" s="88"/>
      <c r="U695" s="80"/>
      <c r="V695" s="88"/>
      <c r="W695" s="88"/>
      <c r="X695" s="80"/>
      <c r="Y695" s="88"/>
      <c r="Z695" s="88"/>
      <c r="AA695" s="80"/>
      <c r="AB695" s="88"/>
      <c r="AC695" s="88"/>
      <c r="AD695" s="80"/>
      <c r="AE695" s="88"/>
      <c r="AF695" s="88"/>
      <c r="AG695" s="80"/>
      <c r="AH695" s="88"/>
      <c r="AI695" s="88"/>
      <c r="AJ695" s="80"/>
      <c r="AK695" s="88"/>
      <c r="AL695" s="88"/>
      <c r="AM695" s="80"/>
      <c r="AN695" s="88"/>
      <c r="AO695" s="88"/>
      <c r="AP695" s="38"/>
      <c r="AQ695" s="38"/>
      <c r="AR695" s="38"/>
      <c r="AS695" s="38"/>
      <c r="AT695" s="38"/>
      <c r="AU695" s="38"/>
      <c r="AV695" s="38"/>
      <c r="AW695" s="38"/>
      <c r="AX695" s="38"/>
      <c r="AY695" s="38"/>
      <c r="AZ695" s="38"/>
      <c r="BA695" s="38"/>
      <c r="BB695" s="38"/>
      <c r="BC695" s="38"/>
      <c r="BD695" s="38"/>
      <c r="BE695" s="38"/>
      <c r="BF695" s="38"/>
      <c r="BG695" s="38"/>
      <c r="BH695" s="38"/>
      <c r="BI695" s="38"/>
    </row>
    <row r="696" spans="1:61" ht="15.75" customHeight="1">
      <c r="A696" s="33"/>
      <c r="B696" s="80"/>
      <c r="C696" s="80"/>
      <c r="D696" s="88"/>
      <c r="E696" s="88"/>
      <c r="F696" s="80"/>
      <c r="G696" s="88"/>
      <c r="H696" s="88"/>
      <c r="I696" s="80"/>
      <c r="J696" s="88"/>
      <c r="K696" s="88"/>
      <c r="L696" s="80"/>
      <c r="M696" s="88"/>
      <c r="N696" s="88"/>
      <c r="O696" s="80"/>
      <c r="P696" s="88"/>
      <c r="Q696" s="88"/>
      <c r="R696" s="80"/>
      <c r="S696" s="88"/>
      <c r="T696" s="88"/>
      <c r="U696" s="80"/>
      <c r="V696" s="88"/>
      <c r="W696" s="88"/>
      <c r="X696" s="80"/>
      <c r="Y696" s="88"/>
      <c r="Z696" s="88"/>
      <c r="AA696" s="80"/>
      <c r="AB696" s="88"/>
      <c r="AC696" s="88"/>
      <c r="AD696" s="80"/>
      <c r="AE696" s="88"/>
      <c r="AF696" s="88"/>
      <c r="AG696" s="80"/>
      <c r="AH696" s="88"/>
      <c r="AI696" s="88"/>
      <c r="AJ696" s="80"/>
      <c r="AK696" s="88"/>
      <c r="AL696" s="88"/>
      <c r="AM696" s="80"/>
      <c r="AN696" s="88"/>
      <c r="AO696" s="88"/>
      <c r="AP696" s="38"/>
      <c r="AQ696" s="38"/>
      <c r="AR696" s="38"/>
      <c r="AS696" s="38"/>
      <c r="AT696" s="38"/>
      <c r="AU696" s="38"/>
      <c r="AV696" s="38"/>
      <c r="AW696" s="38"/>
      <c r="AX696" s="38"/>
      <c r="AY696" s="38"/>
      <c r="AZ696" s="38"/>
      <c r="BA696" s="38"/>
      <c r="BB696" s="38"/>
      <c r="BC696" s="38"/>
      <c r="BD696" s="38"/>
      <c r="BE696" s="38"/>
      <c r="BF696" s="38"/>
      <c r="BG696" s="38"/>
      <c r="BH696" s="38"/>
      <c r="BI696" s="38"/>
    </row>
    <row r="697" spans="1:61" ht="15.75" customHeight="1">
      <c r="A697" s="33"/>
      <c r="B697" s="80"/>
      <c r="C697" s="80"/>
      <c r="D697" s="88"/>
      <c r="E697" s="88"/>
      <c r="F697" s="80"/>
      <c r="G697" s="88"/>
      <c r="H697" s="88"/>
      <c r="I697" s="80"/>
      <c r="J697" s="88"/>
      <c r="K697" s="88"/>
      <c r="L697" s="80"/>
      <c r="M697" s="88"/>
      <c r="N697" s="88"/>
      <c r="O697" s="80"/>
      <c r="P697" s="88"/>
      <c r="Q697" s="88"/>
      <c r="R697" s="80"/>
      <c r="S697" s="88"/>
      <c r="T697" s="88"/>
      <c r="U697" s="80"/>
      <c r="V697" s="88"/>
      <c r="W697" s="88"/>
      <c r="X697" s="80"/>
      <c r="Y697" s="88"/>
      <c r="Z697" s="88"/>
      <c r="AA697" s="80"/>
      <c r="AB697" s="88"/>
      <c r="AC697" s="88"/>
      <c r="AD697" s="80"/>
      <c r="AE697" s="88"/>
      <c r="AF697" s="88"/>
      <c r="AG697" s="80"/>
      <c r="AH697" s="88"/>
      <c r="AI697" s="88"/>
      <c r="AJ697" s="80"/>
      <c r="AK697" s="88"/>
      <c r="AL697" s="88"/>
      <c r="AM697" s="80"/>
      <c r="AN697" s="88"/>
      <c r="AO697" s="88"/>
      <c r="AP697" s="38"/>
      <c r="AQ697" s="38"/>
      <c r="AR697" s="38"/>
      <c r="AS697" s="38"/>
      <c r="AT697" s="38"/>
      <c r="AU697" s="38"/>
      <c r="AV697" s="38"/>
      <c r="AW697" s="38"/>
      <c r="AX697" s="38"/>
      <c r="AY697" s="38"/>
      <c r="AZ697" s="38"/>
      <c r="BA697" s="38"/>
      <c r="BB697" s="38"/>
      <c r="BC697" s="38"/>
      <c r="BD697" s="38"/>
      <c r="BE697" s="38"/>
      <c r="BF697" s="38"/>
      <c r="BG697" s="38"/>
      <c r="BH697" s="38"/>
      <c r="BI697" s="38"/>
    </row>
    <row r="698" spans="1:61" ht="15.75" customHeight="1">
      <c r="A698" s="33"/>
      <c r="B698" s="80"/>
      <c r="C698" s="80"/>
      <c r="D698" s="88"/>
      <c r="E698" s="90"/>
      <c r="F698" s="80"/>
      <c r="G698" s="88"/>
      <c r="H698" s="90"/>
      <c r="I698" s="80"/>
      <c r="J698" s="88"/>
      <c r="K698" s="90"/>
      <c r="L698" s="80"/>
      <c r="M698" s="88"/>
      <c r="N698" s="90"/>
      <c r="O698" s="80"/>
      <c r="P698" s="88"/>
      <c r="Q698" s="90"/>
      <c r="R698" s="80"/>
      <c r="S698" s="88"/>
      <c r="T698" s="90"/>
      <c r="U698" s="80"/>
      <c r="V698" s="88"/>
      <c r="W698" s="90"/>
      <c r="X698" s="80"/>
      <c r="Y698" s="88"/>
      <c r="Z698" s="90"/>
      <c r="AA698" s="80"/>
      <c r="AB698" s="88"/>
      <c r="AC698" s="90"/>
      <c r="AD698" s="80"/>
      <c r="AE698" s="88"/>
      <c r="AF698" s="90"/>
      <c r="AG698" s="80"/>
      <c r="AH698" s="88"/>
      <c r="AI698" s="90"/>
      <c r="AJ698" s="80"/>
      <c r="AK698" s="88"/>
      <c r="AL698" s="90"/>
      <c r="AM698" s="80"/>
      <c r="AN698" s="88"/>
      <c r="AO698" s="90"/>
      <c r="AP698" s="38"/>
      <c r="AQ698" s="38"/>
      <c r="AR698" s="38"/>
      <c r="AS698" s="38"/>
      <c r="AT698" s="38"/>
      <c r="AU698" s="38"/>
      <c r="AV698" s="38"/>
      <c r="AW698" s="38"/>
      <c r="AX698" s="38"/>
      <c r="AY698" s="38"/>
      <c r="AZ698" s="38"/>
      <c r="BA698" s="38"/>
      <c r="BB698" s="38"/>
      <c r="BC698" s="38"/>
      <c r="BD698" s="38"/>
      <c r="BE698" s="38"/>
      <c r="BF698" s="38"/>
      <c r="BG698" s="38"/>
      <c r="BH698" s="38"/>
      <c r="BI698" s="38"/>
    </row>
    <row r="699" spans="1:61" ht="15.75" customHeight="1">
      <c r="A699" s="33"/>
      <c r="B699" s="80"/>
      <c r="C699" s="80"/>
      <c r="D699" s="88"/>
      <c r="E699" s="88"/>
      <c r="F699" s="80"/>
      <c r="G699" s="88"/>
      <c r="H699" s="88"/>
      <c r="I699" s="80"/>
      <c r="J699" s="88"/>
      <c r="K699" s="88"/>
      <c r="L699" s="80"/>
      <c r="M699" s="88"/>
      <c r="N699" s="88"/>
      <c r="O699" s="80"/>
      <c r="P699" s="88"/>
      <c r="Q699" s="88"/>
      <c r="R699" s="80"/>
      <c r="S699" s="88"/>
      <c r="T699" s="88"/>
      <c r="U699" s="80"/>
      <c r="V699" s="88"/>
      <c r="W699" s="88"/>
      <c r="X699" s="80"/>
      <c r="Y699" s="88"/>
      <c r="Z699" s="88"/>
      <c r="AA699" s="80"/>
      <c r="AB699" s="88"/>
      <c r="AC699" s="88"/>
      <c r="AD699" s="80"/>
      <c r="AE699" s="88"/>
      <c r="AF699" s="88"/>
      <c r="AG699" s="80"/>
      <c r="AH699" s="88"/>
      <c r="AI699" s="88"/>
      <c r="AJ699" s="80"/>
      <c r="AK699" s="88"/>
      <c r="AL699" s="88"/>
      <c r="AM699" s="80"/>
      <c r="AN699" s="88"/>
      <c r="AO699" s="88"/>
      <c r="AP699" s="38"/>
      <c r="AQ699" s="38"/>
      <c r="AR699" s="38"/>
      <c r="AS699" s="38"/>
      <c r="AT699" s="38"/>
      <c r="AU699" s="38"/>
      <c r="AV699" s="38"/>
      <c r="AW699" s="38"/>
      <c r="AX699" s="38"/>
      <c r="AY699" s="38"/>
      <c r="AZ699" s="38"/>
      <c r="BA699" s="38"/>
      <c r="BB699" s="38"/>
      <c r="BC699" s="38"/>
      <c r="BD699" s="38"/>
      <c r="BE699" s="38"/>
      <c r="BF699" s="38"/>
      <c r="BG699" s="38"/>
      <c r="BH699" s="38"/>
      <c r="BI699" s="38"/>
    </row>
    <row r="700" spans="1:61" ht="15.75" customHeight="1">
      <c r="A700" s="33"/>
      <c r="B700" s="80"/>
      <c r="C700" s="80"/>
      <c r="D700" s="88"/>
      <c r="E700" s="88"/>
      <c r="F700" s="80"/>
      <c r="G700" s="88"/>
      <c r="H700" s="88"/>
      <c r="I700" s="80"/>
      <c r="J700" s="88"/>
      <c r="K700" s="88"/>
      <c r="L700" s="80"/>
      <c r="M700" s="88"/>
      <c r="N700" s="88"/>
      <c r="O700" s="80"/>
      <c r="P700" s="88"/>
      <c r="Q700" s="88"/>
      <c r="R700" s="80"/>
      <c r="S700" s="88"/>
      <c r="T700" s="88"/>
      <c r="U700" s="80"/>
      <c r="V700" s="88"/>
      <c r="W700" s="88"/>
      <c r="X700" s="80"/>
      <c r="Y700" s="88"/>
      <c r="Z700" s="88"/>
      <c r="AA700" s="80"/>
      <c r="AB700" s="88"/>
      <c r="AC700" s="88"/>
      <c r="AD700" s="80"/>
      <c r="AE700" s="88"/>
      <c r="AF700" s="88"/>
      <c r="AG700" s="80"/>
      <c r="AH700" s="88"/>
      <c r="AI700" s="88"/>
      <c r="AJ700" s="80"/>
      <c r="AK700" s="88"/>
      <c r="AL700" s="88"/>
      <c r="AM700" s="80"/>
      <c r="AN700" s="88"/>
      <c r="AO700" s="88"/>
      <c r="AP700" s="38"/>
      <c r="AQ700" s="38"/>
      <c r="AR700" s="38"/>
      <c r="AS700" s="38"/>
      <c r="AT700" s="38"/>
      <c r="AU700" s="38"/>
      <c r="AV700" s="38"/>
      <c r="AW700" s="38"/>
      <c r="AX700" s="38"/>
      <c r="AY700" s="38"/>
      <c r="AZ700" s="38"/>
      <c r="BA700" s="38"/>
      <c r="BB700" s="38"/>
      <c r="BC700" s="38"/>
      <c r="BD700" s="38"/>
      <c r="BE700" s="38"/>
      <c r="BF700" s="38"/>
      <c r="BG700" s="38"/>
      <c r="BH700" s="38"/>
      <c r="BI700" s="38"/>
    </row>
    <row r="701" spans="1:61" ht="15.75" customHeight="1">
      <c r="A701" s="33"/>
      <c r="B701" s="80"/>
      <c r="C701" s="80"/>
      <c r="D701" s="88"/>
      <c r="E701" s="88"/>
      <c r="F701" s="80"/>
      <c r="G701" s="88"/>
      <c r="H701" s="88"/>
      <c r="I701" s="80"/>
      <c r="J701" s="88"/>
      <c r="K701" s="88"/>
      <c r="L701" s="80"/>
      <c r="M701" s="88"/>
      <c r="N701" s="88"/>
      <c r="O701" s="80"/>
      <c r="P701" s="88"/>
      <c r="Q701" s="88"/>
      <c r="R701" s="80"/>
      <c r="S701" s="88"/>
      <c r="T701" s="88"/>
      <c r="U701" s="80"/>
      <c r="V701" s="88"/>
      <c r="W701" s="88"/>
      <c r="X701" s="80"/>
      <c r="Y701" s="88"/>
      <c r="Z701" s="88"/>
      <c r="AA701" s="80"/>
      <c r="AB701" s="88"/>
      <c r="AC701" s="88"/>
      <c r="AD701" s="80"/>
      <c r="AE701" s="88"/>
      <c r="AF701" s="88"/>
      <c r="AG701" s="80"/>
      <c r="AH701" s="88"/>
      <c r="AI701" s="88"/>
      <c r="AJ701" s="80"/>
      <c r="AK701" s="88"/>
      <c r="AL701" s="88"/>
      <c r="AM701" s="80"/>
      <c r="AN701" s="88"/>
      <c r="AO701" s="88"/>
      <c r="AP701" s="38"/>
      <c r="AQ701" s="38"/>
      <c r="AR701" s="38"/>
      <c r="AS701" s="38"/>
      <c r="AT701" s="38"/>
      <c r="AU701" s="38"/>
      <c r="AV701" s="38"/>
      <c r="AW701" s="38"/>
      <c r="AX701" s="38"/>
      <c r="AY701" s="38"/>
      <c r="AZ701" s="38"/>
      <c r="BA701" s="38"/>
      <c r="BB701" s="38"/>
      <c r="BC701" s="38"/>
      <c r="BD701" s="38"/>
      <c r="BE701" s="38"/>
      <c r="BF701" s="38"/>
      <c r="BG701" s="38"/>
      <c r="BH701" s="38"/>
      <c r="BI701" s="38"/>
    </row>
  </sheetData>
  <conditionalFormatting sqref="C6">
    <cfRule type="expression" priority="168" stopIfTrue="1">
      <formula>"esterreur(reference)"</formula>
    </cfRule>
  </conditionalFormatting>
  <conditionalFormatting sqref="C9 C11:C17 C19:C27 C97:AO121 D122:E124 C168:D170 C213:D213 C232:D232 C236:D238 E253:E254 C269:D269 C292:D293 C297:E332 F298:K319 F320:G331 I320:J331 H321:H331 K321:K331 F332:K332 C333:D333 C356:D358 C403:D403">
    <cfRule type="expression" priority="124" stopIfTrue="1">
      <formula>"esterreur(reference)"</formula>
    </cfRule>
  </conditionalFormatting>
  <conditionalFormatting sqref="C94">
    <cfRule type="expression" priority="121" stopIfTrue="1">
      <formula>"esterreur(reference)"</formula>
    </cfRule>
  </conditionalFormatting>
  <conditionalFormatting sqref="C173">
    <cfRule type="expression" priority="120" stopIfTrue="1">
      <formula>"esterreur(reference)"</formula>
    </cfRule>
  </conditionalFormatting>
  <conditionalFormatting sqref="C241">
    <cfRule type="expression" priority="119" stopIfTrue="1">
      <formula>"esterreur(reference)"</formula>
    </cfRule>
  </conditionalFormatting>
  <conditionalFormatting sqref="C296">
    <cfRule type="expression" priority="118" stopIfTrue="1">
      <formula>"esterreur(reference)"</formula>
    </cfRule>
  </conditionalFormatting>
  <conditionalFormatting sqref="C361">
    <cfRule type="expression" priority="117" stopIfTrue="1">
      <formula>"esterreur(reference)"</formula>
    </cfRule>
  </conditionalFormatting>
  <conditionalFormatting sqref="C407">
    <cfRule type="expression" priority="116" stopIfTrue="1">
      <formula>"esterreur(reference)"</formula>
    </cfRule>
  </conditionalFormatting>
  <conditionalFormatting sqref="C253:D257">
    <cfRule type="expression" priority="122" stopIfTrue="1">
      <formula>"esterreur(reference)"</formula>
    </cfRule>
  </conditionalFormatting>
  <conditionalFormatting sqref="C28:AO75">
    <cfRule type="expression" priority="9" stopIfTrue="1">
      <formula>"esterreur(reference)"</formula>
    </cfRule>
  </conditionalFormatting>
  <conditionalFormatting sqref="C86:AO91">
    <cfRule type="expression" priority="7" stopIfTrue="1">
      <formula>"esterreur(reference)"</formula>
    </cfRule>
  </conditionalFormatting>
  <conditionalFormatting sqref="C93:AO93 E169:AO170 C172:AO172 E237:AO238 C240:AO240 E293:AO293 C295:AO295 F356:G358 I356:J358 F403:G403 I403:J403">
    <cfRule type="expression" priority="92" stopIfTrue="1">
      <formula>"esterreur(reference)"</formula>
    </cfRule>
  </conditionalFormatting>
  <conditionalFormatting sqref="C138:AO156">
    <cfRule type="expression" priority="25" stopIfTrue="1">
      <formula>"esterreur(reference)"</formula>
    </cfRule>
  </conditionalFormatting>
  <conditionalFormatting sqref="C174:AO212">
    <cfRule type="expression" priority="3" stopIfTrue="1">
      <formula>"esterreur(reference)"</formula>
    </cfRule>
  </conditionalFormatting>
  <conditionalFormatting sqref="C246:AO246">
    <cfRule type="expression" priority="64" stopIfTrue="1">
      <formula>"esterreur(reference)"</formula>
    </cfRule>
  </conditionalFormatting>
  <conditionalFormatting sqref="C270:AO288 AH291:AI291 AK291:AL291 AN291:AO291 AH292 AK292 AN292">
    <cfRule type="expression" priority="61" stopIfTrue="1">
      <formula>"esterreur(reference)"</formula>
    </cfRule>
  </conditionalFormatting>
  <conditionalFormatting sqref="C334:AO352 AH355:AI355 AK355:AL355 AN355:AO355 AH356 AK356 AN356">
    <cfRule type="expression" priority="57" stopIfTrue="1">
      <formula>"esterreur(reference)"</formula>
    </cfRule>
  </conditionalFormatting>
  <conditionalFormatting sqref="C360:AO360">
    <cfRule type="expression" priority="91" stopIfTrue="1">
      <formula>"esterreur(reference)"</formula>
    </cfRule>
  </conditionalFormatting>
  <conditionalFormatting sqref="C362:AO397">
    <cfRule type="expression" priority="56" stopIfTrue="1">
      <formula>"esterreur(reference)"</formula>
    </cfRule>
  </conditionalFormatting>
  <conditionalFormatting sqref="C399:AO402">
    <cfRule type="expression" priority="54" stopIfTrue="1">
      <formula>"esterreur(reference)"</formula>
    </cfRule>
  </conditionalFormatting>
  <conditionalFormatting sqref="D398">
    <cfRule type="expression" priority="123" stopIfTrue="1">
      <formula>"esterreur(reference)"</formula>
    </cfRule>
  </conditionalFormatting>
  <conditionalFormatting sqref="E9:F9 H9:I9 K9:K17 E11:F17 H11:I17 E19:F27 H19:I27 K19:L27 G122:H124 J122:K124 C125:Q137 C159:AO160 C167:AF167 F168:G168 I168:J168 F213:G213 I213:J213 C214:AO231 F232:G232 I232:J232 C235:AF235 F236:G236 I236:J236 C242:AO243 C252:AF252 H253:H254 K253:K254 C255:AO268 F269:G269 I269:J269 C291:AF291 F292:G292 I292:J292 F333:G333 I333:J333 C355:AF355">
    <cfRule type="expression" priority="93" stopIfTrue="1">
      <formula>"esterreur(reference)"</formula>
    </cfRule>
  </conditionalFormatting>
  <conditionalFormatting sqref="F6 I6 L6 O6 R6 U6 X6 AA6 AD6 AG6 AJ6 AM6">
    <cfRule type="expression" priority="170" stopIfTrue="1">
      <formula>"esterreur(reference)"</formula>
    </cfRule>
  </conditionalFormatting>
  <conditionalFormatting sqref="F94">
    <cfRule type="expression" priority="88" stopIfTrue="1">
      <formula>"esterreur(reference)"</formula>
    </cfRule>
  </conditionalFormatting>
  <conditionalFormatting sqref="F173">
    <cfRule type="expression" priority="87" stopIfTrue="1">
      <formula>"esterreur(reference)"</formula>
    </cfRule>
  </conditionalFormatting>
  <conditionalFormatting sqref="F241">
    <cfRule type="expression" priority="86" stopIfTrue="1">
      <formula>"esterreur(reference)"</formula>
    </cfRule>
  </conditionalFormatting>
  <conditionalFormatting sqref="F296:F297">
    <cfRule type="expression" priority="85" stopIfTrue="1">
      <formula>"esterreur(reference)"</formula>
    </cfRule>
  </conditionalFormatting>
  <conditionalFormatting sqref="F361">
    <cfRule type="expression" priority="84" stopIfTrue="1">
      <formula>"esterreur(reference)"</formula>
    </cfRule>
  </conditionalFormatting>
  <conditionalFormatting sqref="F407">
    <cfRule type="expression" priority="83" stopIfTrue="1">
      <formula>"esterreur(reference)"</formula>
    </cfRule>
  </conditionalFormatting>
  <conditionalFormatting sqref="F253:G257 I253:J257">
    <cfRule type="expression" priority="89" stopIfTrue="1">
      <formula>"esterreur(reference)"</formula>
    </cfRule>
  </conditionalFormatting>
  <conditionalFormatting sqref="G398 J398">
    <cfRule type="expression" priority="90" stopIfTrue="1">
      <formula>"esterreur(reference)"</formula>
    </cfRule>
  </conditionalFormatting>
  <conditionalFormatting sqref="G297:K297">
    <cfRule type="expression" priority="82" stopIfTrue="1">
      <formula>"esterreur(reference)"</formula>
    </cfRule>
  </conditionalFormatting>
  <conditionalFormatting sqref="I94 L94 O94 R94">
    <cfRule type="expression" priority="47" stopIfTrue="1">
      <formula>"esterreur(reference)"</formula>
    </cfRule>
  </conditionalFormatting>
  <conditionalFormatting sqref="I173 L173 O173 R173">
    <cfRule type="expression" priority="46" stopIfTrue="1">
      <formula>"esterreur(reference)"</formula>
    </cfRule>
  </conditionalFormatting>
  <conditionalFormatting sqref="I241 L241 O241 R241">
    <cfRule type="expression" priority="45" stopIfTrue="1">
      <formula>"esterreur(reference)"</formula>
    </cfRule>
  </conditionalFormatting>
  <conditionalFormatting sqref="I296 L296 O296 R296">
    <cfRule type="expression" priority="44" stopIfTrue="1">
      <formula>"esterreur(reference)"</formula>
    </cfRule>
  </conditionalFormatting>
  <conditionalFormatting sqref="I361 L361 O361 R361">
    <cfRule type="expression" priority="43" stopIfTrue="1">
      <formula>"esterreur(reference)"</formula>
    </cfRule>
  </conditionalFormatting>
  <conditionalFormatting sqref="I407 L407 O407 R407">
    <cfRule type="expression" priority="42" stopIfTrue="1">
      <formula>"esterreur(reference)"</formula>
    </cfRule>
  </conditionalFormatting>
  <conditionalFormatting sqref="L9 N9:O9 Q9:R9 T9:U9 W9:X9 Z9:AA9 AC9:AD9 L11:L17 N11:O17 Q11:R17 T11:U17 W11:X17 Z11:AA17 AC11:AD17 N19:O27 Q19:R27 T19:U27 W19:X27 Z19:AA27 AC19:AD27 M122:N124 P122:Q124 S122:T125 V122:W125 Y122:Z125 AB122:AC125 AE122:AF125 L168:M168 O168:P168 R168:S168 U168:V168 X168:Y168 AA168:AB168 AD168:AE168 L213:M213 O213:P213 R213:S213 U213:V213 X213:Y213 AA213:AB213 AD213:AE213 L232:M232 O232:P232 R232:S232 U232:V232 X232:Y232 AA232:AB232 AD232:AE232 L236:M236 O236:P236 R236:S236 U236:V236 X236:Y236 AA236:AB236 AD236:AE236 N253:N254 Q253:Q254 T253:T254 W253:W254 Z253:Z254 AC253:AC254 AF253:AF254 L269:M269 O269:P269 R269:S269 U269:V269 X269:Y269 AA269:AB269 AD269:AE269 L292:M292 O292:P292 R292:S292 U292:V292 X292:Y292 AA292:AB292 AD292:AE292 L333:M333 O333:P333 R333:S333 U333:V333 X333:Y333 AA333:AB333 AD333:AE333">
    <cfRule type="expression" priority="106" stopIfTrue="1">
      <formula>"esterreur(reference)"</formula>
    </cfRule>
  </conditionalFormatting>
  <conditionalFormatting sqref="L253:M257 O253:P257 R253:S257 U253:V257 X253:Y257">
    <cfRule type="expression" priority="104" stopIfTrue="1">
      <formula>"esterreur(reference)"</formula>
    </cfRule>
  </conditionalFormatting>
  <conditionalFormatting sqref="L356:M358 O356:P358 R356:S358 U356:V358 X356:Y358 AA356:AB358 AD356:AE358 L403:M403 O403:P403 R403:S403 U403:V403 X403:Y403 AA403:AB403 AD403:AE403">
    <cfRule type="expression" priority="103" stopIfTrue="1">
      <formula>"esterreur(reference)"</formula>
    </cfRule>
  </conditionalFormatting>
  <conditionalFormatting sqref="L297:AO332">
    <cfRule type="expression" priority="60" stopIfTrue="1">
      <formula>"esterreur(reference)"</formula>
    </cfRule>
  </conditionalFormatting>
  <conditionalFormatting sqref="M398 P398 S398 V398">
    <cfRule type="expression" priority="105" stopIfTrue="1">
      <formula>"esterreur(reference)"</formula>
    </cfRule>
  </conditionalFormatting>
  <conditionalFormatting sqref="U94">
    <cfRule type="expression" priority="53" stopIfTrue="1">
      <formula>"esterreur(reference)"</formula>
    </cfRule>
  </conditionalFormatting>
  <conditionalFormatting sqref="U173">
    <cfRule type="expression" priority="52" stopIfTrue="1">
      <formula>"esterreur(reference)"</formula>
    </cfRule>
  </conditionalFormatting>
  <conditionalFormatting sqref="U241">
    <cfRule type="expression" priority="51" stopIfTrue="1">
      <formula>"esterreur(reference)"</formula>
    </cfRule>
  </conditionalFormatting>
  <conditionalFormatting sqref="U296">
    <cfRule type="expression" priority="50" stopIfTrue="1">
      <formula>"esterreur(reference)"</formula>
    </cfRule>
  </conditionalFormatting>
  <conditionalFormatting sqref="U361">
    <cfRule type="expression" priority="49" stopIfTrue="1">
      <formula>"esterreur(reference)"</formula>
    </cfRule>
  </conditionalFormatting>
  <conditionalFormatting sqref="U407">
    <cfRule type="expression" priority="48" stopIfTrue="1">
      <formula>"esterreur(reference)"</formula>
    </cfRule>
  </conditionalFormatting>
  <conditionalFormatting sqref="X94">
    <cfRule type="expression" priority="40" stopIfTrue="1">
      <formula>"esterreur(reference)"</formula>
    </cfRule>
  </conditionalFormatting>
  <conditionalFormatting sqref="X173">
    <cfRule type="expression" priority="39" stopIfTrue="1">
      <formula>"esterreur(reference)"</formula>
    </cfRule>
  </conditionalFormatting>
  <conditionalFormatting sqref="X241">
    <cfRule type="expression" priority="38" stopIfTrue="1">
      <formula>"esterreur(reference)"</formula>
    </cfRule>
  </conditionalFormatting>
  <conditionalFormatting sqref="X296">
    <cfRule type="expression" priority="37" stopIfTrue="1">
      <formula>"esterreur(reference)"</formula>
    </cfRule>
  </conditionalFormatting>
  <conditionalFormatting sqref="X361">
    <cfRule type="expression" priority="36" stopIfTrue="1">
      <formula>"esterreur(reference)"</formula>
    </cfRule>
  </conditionalFormatting>
  <conditionalFormatting sqref="X407">
    <cfRule type="expression" priority="35" stopIfTrue="1">
      <formula>"esterreur(reference)"</formula>
    </cfRule>
  </conditionalFormatting>
  <conditionalFormatting sqref="Y398">
    <cfRule type="expression" priority="41" stopIfTrue="1">
      <formula>"esterreur(reference)"</formula>
    </cfRule>
  </conditionalFormatting>
  <conditionalFormatting sqref="AA94">
    <cfRule type="expression" priority="32" stopIfTrue="1">
      <formula>"esterreur(reference)"</formula>
    </cfRule>
  </conditionalFormatting>
  <conditionalFormatting sqref="AA173">
    <cfRule type="expression" priority="31" stopIfTrue="1">
      <formula>"esterreur(reference)"</formula>
    </cfRule>
  </conditionalFormatting>
  <conditionalFormatting sqref="AA241">
    <cfRule type="expression" priority="30" stopIfTrue="1">
      <formula>"esterreur(reference)"</formula>
    </cfRule>
  </conditionalFormatting>
  <conditionalFormatting sqref="AA296">
    <cfRule type="expression" priority="29" stopIfTrue="1">
      <formula>"esterreur(reference)"</formula>
    </cfRule>
  </conditionalFormatting>
  <conditionalFormatting sqref="AA361">
    <cfRule type="expression" priority="28" stopIfTrue="1">
      <formula>"esterreur(reference)"</formula>
    </cfRule>
  </conditionalFormatting>
  <conditionalFormatting sqref="AA407">
    <cfRule type="expression" priority="27" stopIfTrue="1">
      <formula>"esterreur(reference)"</formula>
    </cfRule>
  </conditionalFormatting>
  <conditionalFormatting sqref="AA253:AB257">
    <cfRule type="expression" priority="34" stopIfTrue="1">
      <formula>"esterreur(reference)"</formula>
    </cfRule>
  </conditionalFormatting>
  <conditionalFormatting sqref="AB398">
    <cfRule type="expression" priority="33" stopIfTrue="1">
      <formula>"esterreur(reference)"</formula>
    </cfRule>
  </conditionalFormatting>
  <conditionalFormatting sqref="AD94">
    <cfRule type="expression" priority="23" stopIfTrue="1">
      <formula>"esterreur(reference)"</formula>
    </cfRule>
  </conditionalFormatting>
  <conditionalFormatting sqref="AD173">
    <cfRule type="expression" priority="22" stopIfTrue="1">
      <formula>"esterreur(reference)"</formula>
    </cfRule>
  </conditionalFormatting>
  <conditionalFormatting sqref="AD241">
    <cfRule type="expression" priority="21" stopIfTrue="1">
      <formula>"esterreur(reference)"</formula>
    </cfRule>
  </conditionalFormatting>
  <conditionalFormatting sqref="AD296">
    <cfRule type="expression" priority="20" stopIfTrue="1">
      <formula>"esterreur(reference)"</formula>
    </cfRule>
  </conditionalFormatting>
  <conditionalFormatting sqref="AD361">
    <cfRule type="expression" priority="19" stopIfTrue="1">
      <formula>"esterreur(reference)"</formula>
    </cfRule>
  </conditionalFormatting>
  <conditionalFormatting sqref="AD407">
    <cfRule type="expression" priority="18" stopIfTrue="1">
      <formula>"esterreur(reference)"</formula>
    </cfRule>
  </conditionalFormatting>
  <conditionalFormatting sqref="AD253:AE257">
    <cfRule type="expression" priority="26" stopIfTrue="1">
      <formula>"esterreur(reference)"</formula>
    </cfRule>
  </conditionalFormatting>
  <conditionalFormatting sqref="AE398">
    <cfRule type="expression" priority="24" stopIfTrue="1">
      <formula>"esterreur(reference)"</formula>
    </cfRule>
  </conditionalFormatting>
  <conditionalFormatting sqref="AF9:AG9 AI9:AJ9 AL9:AM9 R126:AO137 AG167:AH168 AJ167:AK168 AG235:AG236 AJ235:AJ236 AG291:AG292 AJ291:AJ292 AG355:AG356 AJ355:AJ356">
    <cfRule type="expression" priority="102" stopIfTrue="1">
      <formula>"esterreur(reference)"</formula>
    </cfRule>
  </conditionalFormatting>
  <conditionalFormatting sqref="AF11:AG17 AI11:AJ17">
    <cfRule type="expression" priority="81" stopIfTrue="1">
      <formula>"esterreur(reference)"</formula>
    </cfRule>
  </conditionalFormatting>
  <conditionalFormatting sqref="AF19:AG27 AI19:AJ27">
    <cfRule type="expression" priority="79" stopIfTrue="1">
      <formula>"esterreur(reference)"</formula>
    </cfRule>
  </conditionalFormatting>
  <conditionalFormatting sqref="AG94">
    <cfRule type="expression" priority="99" stopIfTrue="1">
      <formula>"esterreur(reference)"</formula>
    </cfRule>
  </conditionalFormatting>
  <conditionalFormatting sqref="AG173">
    <cfRule type="expression" priority="98" stopIfTrue="1">
      <formula>"esterreur(reference)"</formula>
    </cfRule>
  </conditionalFormatting>
  <conditionalFormatting sqref="AG241">
    <cfRule type="expression" priority="97" stopIfTrue="1">
      <formula>"esterreur(reference)"</formula>
    </cfRule>
  </conditionalFormatting>
  <conditionalFormatting sqref="AG296">
    <cfRule type="expression" priority="96" stopIfTrue="1">
      <formula>"esterreur(reference)"</formula>
    </cfRule>
  </conditionalFormatting>
  <conditionalFormatting sqref="AG361">
    <cfRule type="expression" priority="95" stopIfTrue="1">
      <formula>"esterreur(reference)"</formula>
    </cfRule>
  </conditionalFormatting>
  <conditionalFormatting sqref="AG407">
    <cfRule type="expression" priority="94" stopIfTrue="1">
      <formula>"esterreur(reference)"</formula>
    </cfRule>
  </conditionalFormatting>
  <conditionalFormatting sqref="AG213:AH213">
    <cfRule type="expression" priority="68" stopIfTrue="1">
      <formula>"esterreur(reference)"</formula>
    </cfRule>
  </conditionalFormatting>
  <conditionalFormatting sqref="AG232:AH232 AJ232:AK232 AM232:AN232 AH235:AI235 AK235:AL235 AN235:AO235 AH236 AK236 AN236">
    <cfRule type="expression" priority="65" stopIfTrue="1">
      <formula>"esterreur(reference)"</formula>
    </cfRule>
  </conditionalFormatting>
  <conditionalFormatting sqref="AG255:AH257">
    <cfRule type="expression" priority="100" stopIfTrue="1">
      <formula>"esterreur(reference)"</formula>
    </cfRule>
  </conditionalFormatting>
  <conditionalFormatting sqref="AG269:AH269 AJ269:AK269 AM269:AN269">
    <cfRule type="expression" priority="63" stopIfTrue="1">
      <formula>"esterreur(reference)"</formula>
    </cfRule>
  </conditionalFormatting>
  <conditionalFormatting sqref="AG333:AH333">
    <cfRule type="expression" priority="59" stopIfTrue="1">
      <formula>"esterreur(reference)"</formula>
    </cfRule>
  </conditionalFormatting>
  <conditionalFormatting sqref="AG357:AH358 AJ357:AK358 AG403:AH403 AJ403:AK403">
    <cfRule type="expression" priority="101" stopIfTrue="1">
      <formula>"esterreur(reference)"</formula>
    </cfRule>
  </conditionalFormatting>
  <conditionalFormatting sqref="AG252:AO254">
    <cfRule type="expression" priority="17" stopIfTrue="1">
      <formula>"esterreur(reference)"</formula>
    </cfRule>
  </conditionalFormatting>
  <conditionalFormatting sqref="AH77">
    <cfRule type="expression" priority="77" stopIfTrue="1">
      <formula>"esterreur(reference)"</formula>
    </cfRule>
  </conditionalFormatting>
  <conditionalFormatting sqref="AH122:AH124 AG125:AH125">
    <cfRule type="expression" priority="75" stopIfTrue="1">
      <formula>"esterreur(reference)"</formula>
    </cfRule>
  </conditionalFormatting>
  <conditionalFormatting sqref="AH158">
    <cfRule type="expression" priority="72" stopIfTrue="1">
      <formula>"esterreur(reference)"</formula>
    </cfRule>
  </conditionalFormatting>
  <conditionalFormatting sqref="AH234 AK234 AN234">
    <cfRule type="expression" priority="66" stopIfTrue="1">
      <formula>"esterreur(reference)"</formula>
    </cfRule>
  </conditionalFormatting>
  <conditionalFormatting sqref="AH290 AK290 AN290">
    <cfRule type="expression" priority="62" stopIfTrue="1">
      <formula>"esterreur(reference)"</formula>
    </cfRule>
  </conditionalFormatting>
  <conditionalFormatting sqref="AH398 AK398 AN398">
    <cfRule type="expression" priority="55" stopIfTrue="1">
      <formula>"esterreur(reference)"</formula>
    </cfRule>
  </conditionalFormatting>
  <conditionalFormatting sqref="AI122:AI125 AL122:AL125 AO122:AO125">
    <cfRule type="expression" priority="73" stopIfTrue="1">
      <formula>"esterreur(reference)"</formula>
    </cfRule>
  </conditionalFormatting>
  <conditionalFormatting sqref="AI167">
    <cfRule type="expression" priority="70" stopIfTrue="1">
      <formula>"esterreur(reference)"</formula>
    </cfRule>
  </conditionalFormatting>
  <conditionalFormatting sqref="AJ94">
    <cfRule type="expression" priority="15" stopIfTrue="1">
      <formula>"esterreur(reference)"</formula>
    </cfRule>
  </conditionalFormatting>
  <conditionalFormatting sqref="AJ173">
    <cfRule type="expression" priority="14" stopIfTrue="1">
      <formula>"esterreur(reference)"</formula>
    </cfRule>
  </conditionalFormatting>
  <conditionalFormatting sqref="AJ241">
    <cfRule type="expression" priority="13" stopIfTrue="1">
      <formula>"esterreur(reference)"</formula>
    </cfRule>
  </conditionalFormatting>
  <conditionalFormatting sqref="AJ296">
    <cfRule type="expression" priority="12" stopIfTrue="1">
      <formula>"esterreur(reference)"</formula>
    </cfRule>
  </conditionalFormatting>
  <conditionalFormatting sqref="AJ361">
    <cfRule type="expression" priority="11" stopIfTrue="1">
      <formula>"esterreur(reference)"</formula>
    </cfRule>
  </conditionalFormatting>
  <conditionalFormatting sqref="AJ407">
    <cfRule type="expression" priority="10" stopIfTrue="1">
      <formula>"esterreur(reference)"</formula>
    </cfRule>
  </conditionalFormatting>
  <conditionalFormatting sqref="AJ213:AK213">
    <cfRule type="expression" priority="2" stopIfTrue="1">
      <formula>"esterreur(reference)"</formula>
    </cfRule>
  </conditionalFormatting>
  <conditionalFormatting sqref="AJ255:AK257">
    <cfRule type="expression" priority="16" stopIfTrue="1">
      <formula>"esterreur(reference)"</formula>
    </cfRule>
  </conditionalFormatting>
  <conditionalFormatting sqref="AJ333:AK333">
    <cfRule type="expression" priority="1" stopIfTrue="1">
      <formula>"esterreur(reference)"</formula>
    </cfRule>
  </conditionalFormatting>
  <conditionalFormatting sqref="AK77">
    <cfRule type="expression" priority="8" stopIfTrue="1">
      <formula>"esterreur(reference)"</formula>
    </cfRule>
  </conditionalFormatting>
  <conditionalFormatting sqref="AK122:AK124 AJ125:AK125">
    <cfRule type="expression" priority="6" stopIfTrue="1">
      <formula>"esterreur(reference)"</formula>
    </cfRule>
  </conditionalFormatting>
  <conditionalFormatting sqref="AK158">
    <cfRule type="expression" priority="5" stopIfTrue="1">
      <formula>"esterreur(reference)"</formula>
    </cfRule>
  </conditionalFormatting>
  <conditionalFormatting sqref="AL167">
    <cfRule type="expression" priority="4" stopIfTrue="1">
      <formula>"esterreur(reference)"</formula>
    </cfRule>
  </conditionalFormatting>
  <conditionalFormatting sqref="AL11:AM17 AO11:AO17">
    <cfRule type="expression" priority="80" stopIfTrue="1">
      <formula>"esterreur(reference)"</formula>
    </cfRule>
  </conditionalFormatting>
  <conditionalFormatting sqref="AL19:AM27 AO19:AO27">
    <cfRule type="expression" priority="78" stopIfTrue="1">
      <formula>"esterreur(reference)"</formula>
    </cfRule>
  </conditionalFormatting>
  <conditionalFormatting sqref="AM94">
    <cfRule type="expression" priority="112" stopIfTrue="1">
      <formula>"esterreur(reference)"</formula>
    </cfRule>
  </conditionalFormatting>
  <conditionalFormatting sqref="AM173">
    <cfRule type="expression" priority="111" stopIfTrue="1">
      <formula>"esterreur(reference)"</formula>
    </cfRule>
  </conditionalFormatting>
  <conditionalFormatting sqref="AM241">
    <cfRule type="expression" priority="110" stopIfTrue="1">
      <formula>"esterreur(reference)"</formula>
    </cfRule>
  </conditionalFormatting>
  <conditionalFormatting sqref="AM296">
    <cfRule type="expression" priority="109" stopIfTrue="1">
      <formula>"esterreur(reference)"</formula>
    </cfRule>
  </conditionalFormatting>
  <conditionalFormatting sqref="AM361">
    <cfRule type="expression" priority="108" stopIfTrue="1">
      <formula>"esterreur(reference)"</formula>
    </cfRule>
  </conditionalFormatting>
  <conditionalFormatting sqref="AM407">
    <cfRule type="expression" priority="107" stopIfTrue="1">
      <formula>"esterreur(reference)"</formula>
    </cfRule>
  </conditionalFormatting>
  <conditionalFormatting sqref="AM213:AN213">
    <cfRule type="expression" priority="67" stopIfTrue="1">
      <formula>"esterreur(reference)"</formula>
    </cfRule>
  </conditionalFormatting>
  <conditionalFormatting sqref="AM255:AN257">
    <cfRule type="expression" priority="114" stopIfTrue="1">
      <formula>"esterreur(reference)"</formula>
    </cfRule>
  </conditionalFormatting>
  <conditionalFormatting sqref="AM333:AN333">
    <cfRule type="expression" priority="58" stopIfTrue="1">
      <formula>"esterreur(reference)"</formula>
    </cfRule>
  </conditionalFormatting>
  <conditionalFormatting sqref="AM357:AN358 AM403:AN403">
    <cfRule type="expression" priority="113" stopIfTrue="1">
      <formula>"esterreur(reference)"</formula>
    </cfRule>
  </conditionalFormatting>
  <conditionalFormatting sqref="AN77">
    <cfRule type="expression" priority="76" stopIfTrue="1">
      <formula>"esterreur(reference)"</formula>
    </cfRule>
  </conditionalFormatting>
  <conditionalFormatting sqref="AN122:AN124 AM125:AN125">
    <cfRule type="expression" priority="74" stopIfTrue="1">
      <formula>"esterreur(reference)"</formula>
    </cfRule>
  </conditionalFormatting>
  <conditionalFormatting sqref="AN158">
    <cfRule type="expression" priority="71" stopIfTrue="1">
      <formula>"esterreur(reference)"</formula>
    </cfRule>
  </conditionalFormatting>
  <conditionalFormatting sqref="AO9 AM167:AN168 AM235:AM236 AM291:AM292 AM355:AM356">
    <cfRule type="expression" priority="115" stopIfTrue="1">
      <formula>"esterreur(reference)"</formula>
    </cfRule>
  </conditionalFormatting>
  <conditionalFormatting sqref="AO167">
    <cfRule type="expression" priority="69" stopIfTrue="1">
      <formula>"esterreur(reference)"</formula>
    </cfRule>
  </conditionalFormatting>
  <printOptions horizontalCentered="1"/>
  <pageMargins left="0" right="0" top="0" bottom="0" header="0" footer="0"/>
  <pageSetup paperSize="5" orientation="landscape" r:id="rId1"/>
  <rowBreaks count="6" manualBreakCount="6">
    <brk id="402" man="1"/>
    <brk id="356" man="1"/>
    <brk id="292" man="1"/>
    <brk id="168" man="1"/>
    <brk id="88" man="1"/>
    <brk id="236"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Z999"/>
  <sheetViews>
    <sheetView topLeftCell="B1" workbookViewId="0">
      <selection activeCell="H9" sqref="H9"/>
    </sheetView>
  </sheetViews>
  <sheetFormatPr baseColWidth="10" defaultColWidth="12.625" defaultRowHeight="15" customHeight="1"/>
  <cols>
    <col min="1" max="1" width="11.625" hidden="1" customWidth="1"/>
    <col min="2" max="2" width="12.125" customWidth="1"/>
    <col min="3" max="3" width="27" customWidth="1"/>
    <col min="4" max="4" width="22.75" customWidth="1"/>
    <col min="5" max="7" width="13.625" customWidth="1"/>
    <col min="8" max="19" width="10.5" customWidth="1"/>
    <col min="20" max="20" width="37.875" customWidth="1"/>
    <col min="21" max="26" width="11" customWidth="1"/>
  </cols>
  <sheetData>
    <row r="1" spans="1:26" ht="31.5">
      <c r="A1" s="95" t="s">
        <v>222</v>
      </c>
      <c r="B1" s="95" t="s">
        <v>222</v>
      </c>
      <c r="C1" s="3"/>
      <c r="D1" s="95"/>
      <c r="E1" s="95"/>
      <c r="F1" s="95"/>
      <c r="G1" s="95"/>
      <c r="H1" s="95"/>
      <c r="I1" s="95"/>
      <c r="J1" s="95"/>
      <c r="K1" s="95"/>
      <c r="L1" s="95"/>
      <c r="M1" s="95"/>
      <c r="N1" s="95"/>
      <c r="O1" s="95"/>
      <c r="P1" s="95"/>
      <c r="Q1" s="95"/>
      <c r="R1" s="95"/>
      <c r="S1" s="95"/>
      <c r="T1" s="95"/>
      <c r="U1" s="3"/>
      <c r="V1" s="3"/>
      <c r="W1" s="3"/>
      <c r="X1" s="3"/>
      <c r="Y1" s="3"/>
      <c r="Z1" s="3"/>
    </row>
    <row r="2" spans="1:26" ht="21">
      <c r="A2" s="96" t="s">
        <v>223</v>
      </c>
      <c r="B2" s="96" t="s">
        <v>1106</v>
      </c>
      <c r="C2" s="3"/>
      <c r="D2" s="96"/>
      <c r="E2" s="96"/>
      <c r="F2" s="96"/>
      <c r="G2" s="96"/>
      <c r="H2" s="97">
        <v>1</v>
      </c>
      <c r="I2" s="97">
        <v>2</v>
      </c>
      <c r="J2" s="97">
        <v>3</v>
      </c>
      <c r="K2" s="97">
        <v>4</v>
      </c>
      <c r="L2" s="97">
        <v>5</v>
      </c>
      <c r="M2" s="97">
        <v>6</v>
      </c>
      <c r="N2" s="97">
        <v>7</v>
      </c>
      <c r="O2" s="97">
        <v>8</v>
      </c>
      <c r="P2" s="97">
        <v>9</v>
      </c>
      <c r="Q2" s="97">
        <v>10</v>
      </c>
      <c r="R2" s="97">
        <v>11</v>
      </c>
      <c r="S2" s="97">
        <v>12</v>
      </c>
      <c r="T2" s="96"/>
      <c r="U2" s="3"/>
      <c r="V2" s="3"/>
      <c r="W2" s="3"/>
      <c r="X2" s="3"/>
      <c r="Y2" s="3"/>
      <c r="Z2" s="3"/>
    </row>
    <row r="3" spans="1:26">
      <c r="A3" s="3"/>
      <c r="B3" s="3"/>
      <c r="C3" s="3"/>
      <c r="D3" s="33"/>
      <c r="E3" s="33"/>
      <c r="F3" s="33"/>
      <c r="G3" s="33"/>
      <c r="H3" s="98" t="str">
        <f>+IF(VLOOKUP(H2,Parametres!$L$3:$N$14,3,0)="X","REEL","FORECAST")</f>
        <v>REEL</v>
      </c>
      <c r="I3" s="98" t="str">
        <f>+IF(VLOOKUP(I2,Parametres!$L$3:$N$14,3,0)="X","REEL","FORECAST")</f>
        <v>REEL</v>
      </c>
      <c r="J3" s="98" t="str">
        <f>+IF(VLOOKUP(J2,Parametres!$L$3:$N$14,3,0)="X","REEL","FORECAST")</f>
        <v>FORECAST</v>
      </c>
      <c r="K3" s="98" t="str">
        <f>+IF(VLOOKUP(K2,Parametres!$L$3:$N$14,3,0)="X","REEL","FORECAST")</f>
        <v>FORECAST</v>
      </c>
      <c r="L3" s="98" t="str">
        <f>+IF(VLOOKUP(L2,Parametres!$L$3:$N$14,3,0)="X","REEL","FORECAST")</f>
        <v>FORECAST</v>
      </c>
      <c r="M3" s="98" t="str">
        <f>+IF(VLOOKUP(M2,Parametres!$L$3:$N$14,3,0)="X","REEL","FORECAST")</f>
        <v>FORECAST</v>
      </c>
      <c r="N3" s="98" t="str">
        <f>+IF(VLOOKUP(N2,Parametres!$L$3:$N$14,3,0)="X","REEL","FORECAST")</f>
        <v>FORECAST</v>
      </c>
      <c r="O3" s="98" t="str">
        <f>+IF(VLOOKUP(O2,Parametres!$L$3:$N$14,3,0)="X","REEL","FORECAST")</f>
        <v>FORECAST</v>
      </c>
      <c r="P3" s="98" t="str">
        <f>+IF(VLOOKUP(P2,Parametres!$L$3:$N$14,3,0)="X","REEL","FORECAST")</f>
        <v>FORECAST</v>
      </c>
      <c r="Q3" s="98" t="str">
        <f>+IF(VLOOKUP(Q2,Parametres!$L$3:$N$14,3,0)="X","REEL","FORECAST")</f>
        <v>FORECAST</v>
      </c>
      <c r="R3" s="98" t="str">
        <f>+IF(VLOOKUP(R2,Parametres!$L$3:$N$14,3,0)="X","REEL","FORECAST")</f>
        <v>FORECAST</v>
      </c>
      <c r="S3" s="98" t="str">
        <f>+IF(VLOOKUP(S2,Parametres!$L$3:$N$14,3,0)="X","REEL","FORECAST")</f>
        <v>FORECAST</v>
      </c>
      <c r="T3" s="3"/>
      <c r="U3" s="3"/>
      <c r="V3" s="3"/>
      <c r="W3" s="3"/>
      <c r="X3" s="3"/>
      <c r="Y3" s="3"/>
      <c r="Z3" s="3"/>
    </row>
    <row r="4" spans="1:26" ht="30" customHeight="1">
      <c r="A4" s="1046" t="s">
        <v>224</v>
      </c>
      <c r="B4" s="1046" t="s">
        <v>225</v>
      </c>
      <c r="C4" s="99" t="s">
        <v>226</v>
      </c>
      <c r="D4" s="100" t="s">
        <v>227</v>
      </c>
      <c r="E4" s="101" t="s">
        <v>228</v>
      </c>
      <c r="F4" s="99" t="s">
        <v>229</v>
      </c>
      <c r="G4" s="99" t="s">
        <v>230</v>
      </c>
      <c r="H4" s="101" t="s">
        <v>231</v>
      </c>
      <c r="I4" s="99" t="s">
        <v>232</v>
      </c>
      <c r="J4" s="99" t="s">
        <v>233</v>
      </c>
      <c r="K4" s="99" t="s">
        <v>234</v>
      </c>
      <c r="L4" s="99" t="s">
        <v>235</v>
      </c>
      <c r="M4" s="99" t="s">
        <v>236</v>
      </c>
      <c r="N4" s="99" t="s">
        <v>237</v>
      </c>
      <c r="O4" s="99" t="s">
        <v>238</v>
      </c>
      <c r="P4" s="99" t="s">
        <v>239</v>
      </c>
      <c r="Q4" s="99" t="s">
        <v>240</v>
      </c>
      <c r="R4" s="99" t="s">
        <v>241</v>
      </c>
      <c r="S4" s="99" t="s">
        <v>242</v>
      </c>
      <c r="T4" s="102" t="s">
        <v>243</v>
      </c>
      <c r="U4" s="1"/>
      <c r="V4" s="1"/>
      <c r="W4" s="1"/>
      <c r="X4" s="1"/>
      <c r="Y4" s="1"/>
      <c r="Z4" s="1"/>
    </row>
    <row r="5" spans="1:26" ht="30" customHeight="1">
      <c r="A5" s="1047"/>
      <c r="B5" s="1047"/>
      <c r="C5" s="1048" t="s">
        <v>244</v>
      </c>
      <c r="D5" s="1049"/>
      <c r="E5" s="103">
        <f t="shared" ref="E5:S5" si="0">+SUM(E6:E20)</f>
        <v>30931.3</v>
      </c>
      <c r="F5" s="104">
        <f t="shared" si="0"/>
        <v>40000</v>
      </c>
      <c r="G5" s="104">
        <f t="shared" si="0"/>
        <v>-9068.7000000000007</v>
      </c>
      <c r="H5" s="105">
        <f t="shared" si="0"/>
        <v>30931.3</v>
      </c>
      <c r="I5" s="106">
        <f t="shared" si="0"/>
        <v>0</v>
      </c>
      <c r="J5" s="106">
        <f t="shared" si="0"/>
        <v>0</v>
      </c>
      <c r="K5" s="106">
        <f t="shared" si="0"/>
        <v>0</v>
      </c>
      <c r="L5" s="106">
        <f t="shared" si="0"/>
        <v>0</v>
      </c>
      <c r="M5" s="106">
        <f t="shared" si="0"/>
        <v>0</v>
      </c>
      <c r="N5" s="106">
        <f t="shared" si="0"/>
        <v>0</v>
      </c>
      <c r="O5" s="106">
        <f t="shared" si="0"/>
        <v>0</v>
      </c>
      <c r="P5" s="106">
        <f t="shared" si="0"/>
        <v>0</v>
      </c>
      <c r="Q5" s="106">
        <f t="shared" si="0"/>
        <v>0</v>
      </c>
      <c r="R5" s="106">
        <f t="shared" si="0"/>
        <v>0</v>
      </c>
      <c r="S5" s="106">
        <f t="shared" si="0"/>
        <v>0</v>
      </c>
      <c r="T5" s="107"/>
      <c r="U5" s="3"/>
      <c r="V5" s="3"/>
      <c r="W5" s="3"/>
      <c r="X5" s="1" t="s">
        <v>62</v>
      </c>
      <c r="Y5" s="3"/>
      <c r="Z5" s="3"/>
    </row>
    <row r="6" spans="1:26" ht="30" customHeight="1">
      <c r="A6" s="108" t="str">
        <f>+Parametres!$B$1</f>
        <v>Hyundai</v>
      </c>
      <c r="B6" s="109" t="s">
        <v>245</v>
      </c>
      <c r="C6" t="s">
        <v>1099</v>
      </c>
      <c r="D6" s="110"/>
      <c r="E6" s="111">
        <f t="shared" ref="E6:E20" si="1">+SUM(H6:S6)</f>
        <v>0</v>
      </c>
      <c r="F6" s="111">
        <v>40000</v>
      </c>
      <c r="G6" s="111">
        <f t="shared" ref="G6:G20" si="2">+E6-F6</f>
        <v>-40000</v>
      </c>
      <c r="H6" s="112"/>
      <c r="I6" s="111"/>
      <c r="J6" s="111"/>
      <c r="K6" s="111"/>
      <c r="L6" s="111"/>
      <c r="M6" s="111"/>
      <c r="N6" s="111"/>
      <c r="O6" s="111"/>
      <c r="P6" s="111"/>
      <c r="Q6" s="111"/>
      <c r="R6" s="111"/>
      <c r="S6" s="111"/>
      <c r="T6" s="113"/>
      <c r="U6" s="3"/>
      <c r="V6" s="3"/>
      <c r="W6" s="3"/>
      <c r="X6" s="3" t="s">
        <v>64</v>
      </c>
      <c r="Y6" s="3"/>
      <c r="Z6" s="3"/>
    </row>
    <row r="7" spans="1:26" ht="30" customHeight="1">
      <c r="A7" s="113" t="str">
        <f>+Parametres!$B$1</f>
        <v>Hyundai</v>
      </c>
      <c r="B7" s="114" t="s">
        <v>246</v>
      </c>
      <c r="C7" t="s">
        <v>1107</v>
      </c>
      <c r="D7" s="110"/>
      <c r="E7" s="112">
        <f t="shared" si="1"/>
        <v>0</v>
      </c>
      <c r="F7" s="111"/>
      <c r="G7" s="111">
        <f t="shared" si="2"/>
        <v>0</v>
      </c>
      <c r="H7" s="112"/>
      <c r="I7" s="111"/>
      <c r="J7" s="111"/>
      <c r="K7" s="111"/>
      <c r="L7" s="111"/>
      <c r="M7" s="111"/>
      <c r="N7" s="111"/>
      <c r="O7" s="111"/>
      <c r="P7" s="111"/>
      <c r="Q7" s="111"/>
      <c r="R7" s="111"/>
      <c r="S7" s="111"/>
      <c r="T7" s="113"/>
      <c r="U7" s="3"/>
      <c r="V7" s="3"/>
      <c r="W7" s="3"/>
      <c r="X7" s="3" t="s">
        <v>66</v>
      </c>
      <c r="Y7" s="3"/>
      <c r="Z7" s="3"/>
    </row>
    <row r="8" spans="1:26" ht="30" customHeight="1">
      <c r="A8" s="113" t="str">
        <f>+Parametres!$B$1</f>
        <v>Hyundai</v>
      </c>
      <c r="B8" s="114"/>
      <c r="C8" t="s">
        <v>1112</v>
      </c>
      <c r="D8" s="110"/>
      <c r="E8" s="112">
        <f t="shared" si="1"/>
        <v>30931.3</v>
      </c>
      <c r="F8" s="111"/>
      <c r="G8" s="111">
        <f t="shared" si="2"/>
        <v>30931.3</v>
      </c>
      <c r="H8" s="112">
        <v>30931.3</v>
      </c>
      <c r="I8" s="111"/>
      <c r="J8" s="111"/>
      <c r="K8" s="111"/>
      <c r="L8" s="111"/>
      <c r="M8" s="33"/>
      <c r="N8" s="111"/>
      <c r="O8" s="111"/>
      <c r="P8" s="111"/>
      <c r="Q8" s="111"/>
      <c r="R8" s="111"/>
      <c r="S8" s="111"/>
      <c r="T8" s="113"/>
      <c r="U8" s="3"/>
      <c r="V8" s="3"/>
      <c r="W8" s="3"/>
      <c r="X8" s="3" t="s">
        <v>71</v>
      </c>
      <c r="Y8" s="3"/>
      <c r="Z8" s="3"/>
    </row>
    <row r="9" spans="1:26" ht="30" customHeight="1">
      <c r="A9" s="113" t="str">
        <f>+Parametres!$B$1</f>
        <v>Hyundai</v>
      </c>
      <c r="B9" s="114"/>
      <c r="D9" s="110"/>
      <c r="E9" s="112">
        <f t="shared" si="1"/>
        <v>0</v>
      </c>
      <c r="F9" s="111"/>
      <c r="G9" s="111">
        <f t="shared" si="2"/>
        <v>0</v>
      </c>
      <c r="H9" s="112"/>
      <c r="I9" s="111"/>
      <c r="J9" s="111"/>
      <c r="K9" s="111"/>
      <c r="L9" s="111"/>
      <c r="M9" s="33"/>
      <c r="N9" s="111"/>
      <c r="O9" s="111"/>
      <c r="P9" s="111"/>
      <c r="Q9" s="111"/>
      <c r="R9" s="111"/>
      <c r="S9" s="111"/>
      <c r="T9" s="113"/>
      <c r="U9" s="3"/>
      <c r="V9" s="3"/>
      <c r="W9" s="3"/>
      <c r="X9" s="3" t="s">
        <v>72</v>
      </c>
      <c r="Y9" s="3"/>
      <c r="Z9" s="3"/>
    </row>
    <row r="10" spans="1:26" ht="30" customHeight="1">
      <c r="A10" s="113" t="str">
        <f>+Parametres!$B$1</f>
        <v>Hyundai</v>
      </c>
      <c r="B10" s="114"/>
      <c r="D10" s="110"/>
      <c r="E10" s="112">
        <f t="shared" si="1"/>
        <v>0</v>
      </c>
      <c r="F10" s="111"/>
      <c r="G10" s="111">
        <f t="shared" si="2"/>
        <v>0</v>
      </c>
      <c r="H10" s="112"/>
      <c r="I10" s="111"/>
      <c r="J10" s="111"/>
      <c r="K10" s="111"/>
      <c r="L10" s="111"/>
      <c r="M10" s="111"/>
      <c r="N10" s="111"/>
      <c r="O10" s="111"/>
      <c r="P10" s="111"/>
      <c r="Q10" s="111"/>
      <c r="R10" s="111"/>
      <c r="S10" s="111"/>
      <c r="T10" s="113"/>
      <c r="U10" s="3"/>
      <c r="V10" s="3"/>
      <c r="W10" s="3"/>
      <c r="X10" s="3" t="s">
        <v>73</v>
      </c>
      <c r="Y10" s="3"/>
      <c r="Z10" s="3"/>
    </row>
    <row r="11" spans="1:26" ht="30" customHeight="1">
      <c r="A11" s="113" t="str">
        <f>+Parametres!$B$1</f>
        <v>Hyundai</v>
      </c>
      <c r="B11" s="114"/>
      <c r="C11" s="115"/>
      <c r="D11" s="110"/>
      <c r="E11" s="112">
        <f t="shared" si="1"/>
        <v>0</v>
      </c>
      <c r="F11" s="111"/>
      <c r="G11" s="111">
        <f t="shared" si="2"/>
        <v>0</v>
      </c>
      <c r="H11" s="112"/>
      <c r="I11" s="111"/>
      <c r="J11" s="33"/>
      <c r="K11" s="33"/>
      <c r="L11" s="111"/>
      <c r="M11" s="111"/>
      <c r="N11" s="111"/>
      <c r="O11" s="111"/>
      <c r="P11" s="111"/>
      <c r="Q11" s="111"/>
      <c r="R11" s="111"/>
      <c r="S11" s="111"/>
      <c r="T11" s="113"/>
      <c r="U11" s="3"/>
      <c r="V11" s="3"/>
      <c r="W11" s="3"/>
      <c r="X11" s="3" t="s">
        <v>75</v>
      </c>
      <c r="Y11" s="3"/>
      <c r="Z11" s="3"/>
    </row>
    <row r="12" spans="1:26" ht="30" customHeight="1">
      <c r="A12" s="113" t="str">
        <f>+Parametres!$B$1</f>
        <v>Hyundai</v>
      </c>
      <c r="B12" s="114"/>
      <c r="C12" s="115"/>
      <c r="D12" s="110"/>
      <c r="E12" s="112">
        <f t="shared" si="1"/>
        <v>0</v>
      </c>
      <c r="F12" s="111"/>
      <c r="G12" s="111">
        <f t="shared" si="2"/>
        <v>0</v>
      </c>
      <c r="H12" s="112"/>
      <c r="I12" s="111"/>
      <c r="J12" s="33"/>
      <c r="K12" s="111"/>
      <c r="L12" s="111"/>
      <c r="M12" s="111"/>
      <c r="N12" s="111"/>
      <c r="O12" s="111"/>
      <c r="P12" s="111"/>
      <c r="Q12" s="111"/>
      <c r="R12" s="111"/>
      <c r="S12" s="111"/>
      <c r="T12" s="113"/>
      <c r="U12" s="3"/>
      <c r="V12" s="3"/>
      <c r="W12" s="3"/>
      <c r="X12" s="3"/>
      <c r="Y12" s="3"/>
      <c r="Z12" s="3"/>
    </row>
    <row r="13" spans="1:26" ht="30" customHeight="1">
      <c r="A13" s="113" t="str">
        <f>+Parametres!$B$1</f>
        <v>Hyundai</v>
      </c>
      <c r="B13" s="114"/>
      <c r="C13" s="115"/>
      <c r="D13" s="110"/>
      <c r="E13" s="112">
        <f t="shared" si="1"/>
        <v>0</v>
      </c>
      <c r="F13" s="111"/>
      <c r="G13" s="111">
        <f t="shared" si="2"/>
        <v>0</v>
      </c>
      <c r="H13" s="112"/>
      <c r="I13" s="111"/>
      <c r="J13" s="111"/>
      <c r="K13" s="111"/>
      <c r="L13" s="111"/>
      <c r="M13" s="111"/>
      <c r="N13" s="111"/>
      <c r="O13" s="111"/>
      <c r="P13" s="111"/>
      <c r="Q13" s="111"/>
      <c r="R13" s="111"/>
      <c r="S13" s="111"/>
      <c r="T13" s="113"/>
      <c r="U13" s="3"/>
      <c r="V13" s="3"/>
      <c r="W13" s="3"/>
      <c r="X13" s="3"/>
      <c r="Y13" s="3"/>
      <c r="Z13" s="3"/>
    </row>
    <row r="14" spans="1:26" ht="30" customHeight="1">
      <c r="A14" s="113" t="str">
        <f>+Parametres!$B$1</f>
        <v>Hyundai</v>
      </c>
      <c r="B14" s="114"/>
      <c r="C14" s="115"/>
      <c r="D14" s="110"/>
      <c r="E14" s="112">
        <f t="shared" si="1"/>
        <v>0</v>
      </c>
      <c r="F14" s="111"/>
      <c r="G14" s="111">
        <f t="shared" si="2"/>
        <v>0</v>
      </c>
      <c r="H14" s="112"/>
      <c r="I14" s="111"/>
      <c r="J14" s="111"/>
      <c r="K14" s="111"/>
      <c r="L14" s="111"/>
      <c r="M14" s="111"/>
      <c r="N14" s="111"/>
      <c r="O14" s="111"/>
      <c r="P14" s="111"/>
      <c r="Q14" s="111"/>
      <c r="R14" s="111"/>
      <c r="S14" s="111"/>
      <c r="T14" s="113"/>
      <c r="U14" s="3"/>
      <c r="V14" s="3"/>
      <c r="W14" s="3"/>
      <c r="X14" s="3"/>
      <c r="Y14" s="3"/>
      <c r="Z14" s="3"/>
    </row>
    <row r="15" spans="1:26" ht="30" customHeight="1">
      <c r="A15" s="113" t="str">
        <f>+Parametres!$B$1</f>
        <v>Hyundai</v>
      </c>
      <c r="B15" s="114"/>
      <c r="C15" s="115"/>
      <c r="D15" s="110"/>
      <c r="E15" s="112">
        <f t="shared" si="1"/>
        <v>0</v>
      </c>
      <c r="F15" s="111"/>
      <c r="G15" s="111">
        <f t="shared" si="2"/>
        <v>0</v>
      </c>
      <c r="H15" s="112"/>
      <c r="I15" s="111"/>
      <c r="J15" s="111"/>
      <c r="K15" s="111"/>
      <c r="L15" s="111"/>
      <c r="M15" s="111"/>
      <c r="N15" s="111"/>
      <c r="O15" s="111"/>
      <c r="P15" s="111"/>
      <c r="Q15" s="111"/>
      <c r="R15" s="111"/>
      <c r="S15" s="111"/>
      <c r="T15" s="113"/>
      <c r="U15" s="3"/>
      <c r="V15" s="3"/>
      <c r="W15" s="3"/>
      <c r="X15" s="3"/>
      <c r="Y15" s="3"/>
      <c r="Z15" s="3"/>
    </row>
    <row r="16" spans="1:26" ht="30" customHeight="1">
      <c r="A16" s="113" t="str">
        <f>+Parametres!$B$1</f>
        <v>Hyundai</v>
      </c>
      <c r="B16" s="114"/>
      <c r="C16" s="115"/>
      <c r="D16" s="110"/>
      <c r="E16" s="112">
        <f t="shared" si="1"/>
        <v>0</v>
      </c>
      <c r="F16" s="111"/>
      <c r="G16" s="111">
        <f t="shared" si="2"/>
        <v>0</v>
      </c>
      <c r="H16" s="112"/>
      <c r="I16" s="111"/>
      <c r="J16" s="111"/>
      <c r="K16" s="111"/>
      <c r="L16" s="111"/>
      <c r="M16" s="111"/>
      <c r="N16" s="111"/>
      <c r="O16" s="111"/>
      <c r="P16" s="111"/>
      <c r="Q16" s="111"/>
      <c r="R16" s="111"/>
      <c r="S16" s="111"/>
      <c r="T16" s="113"/>
      <c r="U16" s="3"/>
      <c r="V16" s="3"/>
      <c r="W16" s="3"/>
      <c r="X16" s="3"/>
      <c r="Y16" s="3"/>
      <c r="Z16" s="3"/>
    </row>
    <row r="17" spans="1:26" ht="30" customHeight="1">
      <c r="A17" s="113" t="str">
        <f>+Parametres!$B$1</f>
        <v>Hyundai</v>
      </c>
      <c r="B17" s="114"/>
      <c r="C17" s="115"/>
      <c r="D17" s="116"/>
      <c r="E17" s="112">
        <f t="shared" si="1"/>
        <v>0</v>
      </c>
      <c r="F17" s="111"/>
      <c r="G17" s="111">
        <f t="shared" si="2"/>
        <v>0</v>
      </c>
      <c r="H17" s="112"/>
      <c r="I17" s="111"/>
      <c r="J17" s="111"/>
      <c r="K17" s="111"/>
      <c r="L17" s="111"/>
      <c r="M17" s="111"/>
      <c r="N17" s="111"/>
      <c r="O17" s="111"/>
      <c r="P17" s="111"/>
      <c r="Q17" s="111"/>
      <c r="R17" s="111"/>
      <c r="S17" s="111"/>
      <c r="T17" s="113"/>
      <c r="U17" s="3"/>
      <c r="V17" s="3"/>
      <c r="W17" s="3"/>
      <c r="X17" s="3" t="s">
        <v>246</v>
      </c>
      <c r="Y17" s="3"/>
      <c r="Z17" s="3"/>
    </row>
    <row r="18" spans="1:26" ht="30" customHeight="1">
      <c r="A18" s="113" t="str">
        <f>+Parametres!$B$1</f>
        <v>Hyundai</v>
      </c>
      <c r="B18" s="114"/>
      <c r="C18" s="115"/>
      <c r="D18" s="110"/>
      <c r="E18" s="112">
        <f t="shared" si="1"/>
        <v>0</v>
      </c>
      <c r="F18" s="111"/>
      <c r="G18" s="111">
        <f t="shared" si="2"/>
        <v>0</v>
      </c>
      <c r="H18" s="112"/>
      <c r="I18" s="111"/>
      <c r="J18" s="111"/>
      <c r="K18" s="111"/>
      <c r="L18" s="111"/>
      <c r="M18" s="111"/>
      <c r="N18" s="33"/>
      <c r="O18" s="111"/>
      <c r="P18" s="111"/>
      <c r="Q18" s="111"/>
      <c r="R18" s="111"/>
      <c r="S18" s="111"/>
      <c r="T18" s="113"/>
      <c r="U18" s="3"/>
      <c r="V18" s="3"/>
      <c r="W18" s="3"/>
      <c r="X18" s="3"/>
      <c r="Y18" s="3"/>
      <c r="Z18" s="3"/>
    </row>
    <row r="19" spans="1:26" ht="30" customHeight="1">
      <c r="A19" s="113" t="str">
        <f>+Parametres!$B$1</f>
        <v>Hyundai</v>
      </c>
      <c r="B19" s="114"/>
      <c r="C19" s="117"/>
      <c r="D19" s="116"/>
      <c r="E19" s="112">
        <f t="shared" si="1"/>
        <v>0</v>
      </c>
      <c r="F19" s="111"/>
      <c r="G19" s="111">
        <f t="shared" si="2"/>
        <v>0</v>
      </c>
      <c r="H19" s="112"/>
      <c r="I19" s="111"/>
      <c r="J19" s="111"/>
      <c r="K19" s="111"/>
      <c r="L19" s="111"/>
      <c r="M19" s="111"/>
      <c r="N19" s="111"/>
      <c r="O19" s="111"/>
      <c r="P19" s="111"/>
      <c r="Q19" s="111"/>
      <c r="R19" s="111"/>
      <c r="S19" s="111"/>
      <c r="T19" s="113"/>
      <c r="U19" s="3"/>
      <c r="V19" s="3"/>
      <c r="W19" s="3"/>
      <c r="X19" s="3"/>
      <c r="Y19" s="3"/>
      <c r="Z19" s="3"/>
    </row>
    <row r="20" spans="1:26" ht="30" customHeight="1">
      <c r="A20" s="118" t="str">
        <f>+Parametres!$B$1</f>
        <v>Hyundai</v>
      </c>
      <c r="B20" s="119"/>
      <c r="C20" s="120"/>
      <c r="D20" s="121"/>
      <c r="E20" s="122">
        <f t="shared" si="1"/>
        <v>0</v>
      </c>
      <c r="F20" s="123"/>
      <c r="G20" s="123">
        <f t="shared" si="2"/>
        <v>0</v>
      </c>
      <c r="H20" s="122"/>
      <c r="I20" s="123"/>
      <c r="J20" s="123"/>
      <c r="K20" s="123"/>
      <c r="L20" s="123"/>
      <c r="M20" s="123"/>
      <c r="N20" s="123"/>
      <c r="O20" s="123"/>
      <c r="P20" s="123"/>
      <c r="Q20" s="123"/>
      <c r="R20" s="123"/>
      <c r="S20" s="123"/>
      <c r="T20" s="118"/>
      <c r="U20" s="3"/>
      <c r="V20" s="3"/>
      <c r="W20" s="3"/>
      <c r="X20" s="3"/>
      <c r="Y20" s="3"/>
      <c r="Z20" s="3"/>
    </row>
    <row r="21" spans="1:26" ht="15.75" customHeight="1">
      <c r="A21" s="3"/>
      <c r="B21" s="3"/>
      <c r="C21" s="3"/>
      <c r="D21" s="33"/>
      <c r="E21" s="33"/>
      <c r="F21" s="33"/>
      <c r="G21" s="33"/>
      <c r="H21" s="33"/>
      <c r="I21" s="33"/>
      <c r="J21" s="33"/>
      <c r="K21" s="33"/>
      <c r="L21" s="33"/>
      <c r="M21" s="33"/>
      <c r="N21" s="33"/>
      <c r="O21" s="33"/>
      <c r="P21" s="33"/>
      <c r="Q21" s="33"/>
      <c r="R21" s="33"/>
      <c r="S21" s="33"/>
      <c r="T21" s="124"/>
      <c r="U21" s="3"/>
      <c r="V21" s="3"/>
      <c r="W21" s="3"/>
      <c r="X21" s="3"/>
      <c r="Y21" s="3"/>
      <c r="Z21" s="3"/>
    </row>
    <row r="22" spans="1:26" ht="30" customHeight="1">
      <c r="A22" s="3"/>
      <c r="B22" s="3"/>
      <c r="C22" s="125"/>
      <c r="D22" s="125"/>
      <c r="E22" s="33"/>
      <c r="F22" s="33"/>
      <c r="G22" s="126"/>
      <c r="H22" s="127"/>
      <c r="I22" s="127"/>
      <c r="J22" s="127"/>
      <c r="K22" s="127"/>
      <c r="L22" s="127"/>
      <c r="M22" s="127"/>
      <c r="N22" s="127"/>
      <c r="O22" s="127"/>
      <c r="P22" s="127"/>
      <c r="Q22" s="127"/>
      <c r="R22" s="127"/>
      <c r="S22" s="127"/>
      <c r="T22" s="124"/>
      <c r="U22" s="3"/>
      <c r="V22" s="3"/>
      <c r="W22" s="3"/>
      <c r="X22" s="3"/>
      <c r="Y22" s="3"/>
      <c r="Z22" s="3"/>
    </row>
    <row r="23" spans="1:26" ht="30" customHeight="1">
      <c r="A23" s="128"/>
      <c r="B23" s="129"/>
      <c r="C23" s="130"/>
      <c r="D23" s="131"/>
      <c r="E23" s="132"/>
      <c r="F23" s="33"/>
      <c r="G23" s="33"/>
      <c r="H23" s="33"/>
      <c r="I23" s="33"/>
      <c r="J23" s="33"/>
      <c r="K23" s="33"/>
      <c r="L23" s="33"/>
      <c r="M23" s="33"/>
      <c r="N23" s="33"/>
      <c r="O23" s="33"/>
      <c r="P23" s="33"/>
      <c r="Q23" s="127"/>
      <c r="R23" s="33"/>
      <c r="S23" s="33"/>
      <c r="T23" s="124"/>
      <c r="U23" s="3"/>
      <c r="V23" s="3"/>
      <c r="W23" s="3"/>
      <c r="X23" s="3"/>
      <c r="Y23" s="3"/>
      <c r="Z23" s="3"/>
    </row>
    <row r="24" spans="1:26" ht="15.75" customHeight="1">
      <c r="A24" s="126"/>
      <c r="B24" s="133"/>
      <c r="C24" s="134"/>
      <c r="D24" s="127"/>
      <c r="E24" s="127"/>
      <c r="F24" s="33"/>
      <c r="G24" s="33"/>
      <c r="H24" s="33"/>
      <c r="I24" s="33"/>
      <c r="J24" s="33"/>
      <c r="K24" s="33"/>
      <c r="L24" s="33"/>
      <c r="M24" s="33"/>
      <c r="N24" s="33"/>
      <c r="O24" s="33"/>
      <c r="P24" s="33"/>
      <c r="Q24" s="33"/>
      <c r="R24" s="33"/>
      <c r="S24" s="33"/>
      <c r="T24" s="124"/>
      <c r="U24" s="3"/>
      <c r="V24" s="3"/>
      <c r="W24" s="3"/>
      <c r="X24" s="3"/>
      <c r="Y24" s="3"/>
      <c r="Z24" s="3"/>
    </row>
    <row r="25" spans="1:26" ht="15.75" customHeight="1">
      <c r="A25" s="126"/>
      <c r="B25" s="133"/>
      <c r="C25" s="134"/>
      <c r="D25" s="127"/>
      <c r="E25" s="127"/>
      <c r="F25" s="33"/>
      <c r="G25" s="33"/>
      <c r="H25" s="33"/>
      <c r="I25" s="33"/>
      <c r="J25" s="33"/>
      <c r="K25" s="33"/>
      <c r="L25" s="33"/>
      <c r="M25" s="33"/>
      <c r="N25" s="33"/>
      <c r="O25" s="33"/>
      <c r="P25" s="33"/>
      <c r="Q25" s="127"/>
      <c r="R25" s="33"/>
      <c r="S25" s="33"/>
      <c r="T25" s="124"/>
      <c r="U25" s="3"/>
      <c r="V25" s="3"/>
      <c r="W25" s="3"/>
      <c r="X25" s="3"/>
      <c r="Y25" s="3"/>
      <c r="Z25" s="3"/>
    </row>
    <row r="26" spans="1:26" ht="15.75" customHeight="1">
      <c r="A26" s="126"/>
      <c r="B26" s="133"/>
      <c r="C26" s="134"/>
      <c r="D26" s="127"/>
      <c r="E26" s="127"/>
      <c r="F26" s="33"/>
      <c r="G26" s="33"/>
      <c r="H26" s="33"/>
      <c r="I26" s="33"/>
      <c r="J26" s="33"/>
      <c r="K26" s="33"/>
      <c r="L26" s="33"/>
      <c r="M26" s="33"/>
      <c r="N26" s="33"/>
      <c r="O26" s="33"/>
      <c r="P26" s="33"/>
      <c r="Q26" s="33"/>
      <c r="R26" s="33"/>
      <c r="S26" s="33"/>
      <c r="T26" s="124"/>
      <c r="U26" s="3"/>
      <c r="V26" s="3"/>
      <c r="W26" s="3"/>
      <c r="X26" s="3"/>
      <c r="Y26" s="3"/>
      <c r="Z26" s="3"/>
    </row>
    <row r="27" spans="1:26" ht="15.75" customHeight="1">
      <c r="A27" s="126"/>
      <c r="B27" s="133"/>
      <c r="C27" s="134"/>
      <c r="D27" s="127"/>
      <c r="E27" s="127"/>
      <c r="F27" s="33"/>
      <c r="G27" s="33"/>
      <c r="H27" s="33"/>
      <c r="I27" s="33"/>
      <c r="J27" s="33"/>
      <c r="K27" s="33"/>
      <c r="L27" s="33"/>
      <c r="M27" s="33"/>
      <c r="N27" s="33"/>
      <c r="O27" s="33"/>
      <c r="P27" s="33"/>
      <c r="Q27" s="33"/>
      <c r="R27" s="33"/>
      <c r="S27" s="33"/>
      <c r="T27" s="124"/>
      <c r="U27" s="3"/>
      <c r="V27" s="3"/>
      <c r="W27" s="3"/>
      <c r="X27" s="3"/>
      <c r="Y27" s="3"/>
      <c r="Z27" s="3"/>
    </row>
    <row r="28" spans="1:26" ht="15.75" customHeight="1">
      <c r="A28" s="126"/>
      <c r="B28" s="133"/>
      <c r="C28" s="134"/>
      <c r="D28" s="127"/>
      <c r="E28" s="127"/>
      <c r="F28" s="33"/>
      <c r="G28" s="33"/>
      <c r="H28" s="33"/>
      <c r="I28" s="33"/>
      <c r="J28" s="33"/>
      <c r="K28" s="33"/>
      <c r="L28" s="33"/>
      <c r="M28" s="33"/>
      <c r="N28" s="33"/>
      <c r="O28" s="33"/>
      <c r="P28" s="33"/>
      <c r="Q28" s="33"/>
      <c r="R28" s="33"/>
      <c r="S28" s="33"/>
      <c r="T28" s="124"/>
      <c r="U28" s="3"/>
      <c r="V28" s="3"/>
      <c r="W28" s="3"/>
      <c r="X28" s="3"/>
      <c r="Y28" s="3"/>
      <c r="Z28" s="3"/>
    </row>
    <row r="29" spans="1:26" ht="15.75" customHeight="1">
      <c r="A29" s="126"/>
      <c r="B29" s="133"/>
      <c r="C29" s="134"/>
      <c r="D29" s="127"/>
      <c r="E29" s="127"/>
      <c r="F29" s="33"/>
      <c r="G29" s="33"/>
      <c r="H29" s="33"/>
      <c r="I29" s="33"/>
      <c r="J29" s="33"/>
      <c r="K29" s="33"/>
      <c r="L29" s="33"/>
      <c r="M29" s="33"/>
      <c r="N29" s="33"/>
      <c r="O29" s="33"/>
      <c r="P29" s="33"/>
      <c r="Q29" s="33"/>
      <c r="R29" s="33"/>
      <c r="S29" s="33"/>
      <c r="T29" s="124"/>
      <c r="U29" s="3"/>
      <c r="V29" s="3"/>
      <c r="W29" s="3"/>
      <c r="X29" s="3"/>
      <c r="Y29" s="3"/>
      <c r="Z29" s="3"/>
    </row>
    <row r="30" spans="1:26" ht="15.75" customHeight="1">
      <c r="A30" s="126"/>
      <c r="B30" s="133"/>
      <c r="C30" s="134"/>
      <c r="D30" s="127"/>
      <c r="E30" s="127"/>
      <c r="F30" s="33"/>
      <c r="G30" s="33"/>
      <c r="H30" s="33"/>
      <c r="I30" s="33"/>
      <c r="J30" s="33"/>
      <c r="K30" s="33"/>
      <c r="L30" s="33"/>
      <c r="M30" s="33"/>
      <c r="N30" s="33"/>
      <c r="O30" s="33"/>
      <c r="P30" s="33"/>
      <c r="Q30" s="33"/>
      <c r="R30" s="33"/>
      <c r="S30" s="33"/>
      <c r="T30" s="124"/>
      <c r="U30" s="3"/>
      <c r="V30" s="3"/>
      <c r="W30" s="3"/>
      <c r="X30" s="3"/>
      <c r="Y30" s="3"/>
      <c r="Z30" s="3"/>
    </row>
    <row r="31" spans="1:26" ht="15.75" customHeight="1">
      <c r="A31" s="126"/>
      <c r="B31" s="133"/>
      <c r="C31" s="134"/>
      <c r="D31" s="127"/>
      <c r="E31" s="127"/>
      <c r="F31" s="33"/>
      <c r="G31" s="33"/>
      <c r="H31" s="33"/>
      <c r="I31" s="33"/>
      <c r="J31" s="33"/>
      <c r="K31" s="33"/>
      <c r="L31" s="33"/>
      <c r="M31" s="33"/>
      <c r="N31" s="33"/>
      <c r="O31" s="33"/>
      <c r="P31" s="33"/>
      <c r="Q31" s="33"/>
      <c r="R31" s="33"/>
      <c r="S31" s="33"/>
      <c r="T31" s="124"/>
      <c r="U31" s="3"/>
      <c r="V31" s="3"/>
      <c r="W31" s="3"/>
      <c r="X31" s="3"/>
      <c r="Y31" s="3"/>
      <c r="Z31" s="3"/>
    </row>
    <row r="32" spans="1:26" ht="15.75" customHeight="1">
      <c r="A32" s="126"/>
      <c r="B32" s="3"/>
      <c r="C32" s="135"/>
      <c r="D32" s="135"/>
      <c r="E32" s="135"/>
      <c r="F32" s="33"/>
      <c r="G32" s="33"/>
      <c r="H32" s="33"/>
      <c r="I32" s="33"/>
      <c r="J32" s="33"/>
      <c r="K32" s="33"/>
      <c r="L32" s="33"/>
      <c r="M32" s="33"/>
      <c r="N32" s="33"/>
      <c r="O32" s="33"/>
      <c r="P32" s="33"/>
      <c r="Q32" s="33"/>
      <c r="R32" s="33"/>
      <c r="S32" s="33"/>
      <c r="T32" s="124"/>
      <c r="U32" s="3"/>
      <c r="V32" s="3"/>
      <c r="W32" s="3"/>
      <c r="X32" s="3"/>
      <c r="Y32" s="3"/>
      <c r="Z32" s="3"/>
    </row>
    <row r="33" spans="1:26" ht="15.75" customHeight="1">
      <c r="A33" s="126"/>
      <c r="B33" s="3"/>
      <c r="C33" s="3"/>
      <c r="D33" s="33"/>
      <c r="E33" s="33"/>
      <c r="F33" s="33"/>
      <c r="G33" s="33"/>
      <c r="H33" s="33"/>
      <c r="I33" s="33"/>
      <c r="J33" s="33"/>
      <c r="K33" s="33"/>
      <c r="L33" s="33"/>
      <c r="M33" s="33"/>
      <c r="N33" s="33"/>
      <c r="O33" s="33"/>
      <c r="P33" s="33"/>
      <c r="Q33" s="33"/>
      <c r="R33" s="33"/>
      <c r="S33" s="33"/>
      <c r="T33" s="124"/>
      <c r="U33" s="3"/>
      <c r="V33" s="3"/>
      <c r="W33" s="3"/>
      <c r="X33" s="3"/>
      <c r="Y33" s="3"/>
      <c r="Z33" s="3"/>
    </row>
    <row r="34" spans="1:26" ht="15.75" customHeight="1">
      <c r="A34" s="126"/>
      <c r="B34" s="133"/>
      <c r="C34" s="134"/>
      <c r="D34" s="127"/>
      <c r="E34" s="127"/>
      <c r="F34" s="33"/>
      <c r="G34" s="33"/>
      <c r="H34" s="33"/>
      <c r="I34" s="33"/>
      <c r="J34" s="33"/>
      <c r="K34" s="33"/>
      <c r="L34" s="33"/>
      <c r="M34" s="33"/>
      <c r="N34" s="33"/>
      <c r="O34" s="33"/>
      <c r="P34" s="33"/>
      <c r="Q34" s="33"/>
      <c r="R34" s="33"/>
      <c r="S34" s="33"/>
      <c r="T34" s="124"/>
      <c r="U34" s="3"/>
      <c r="V34" s="3"/>
      <c r="W34" s="3"/>
      <c r="X34" s="3"/>
      <c r="Y34" s="3"/>
      <c r="Z34" s="3"/>
    </row>
    <row r="35" spans="1:26" ht="15.75" customHeight="1">
      <c r="A35" s="126"/>
      <c r="B35" s="133"/>
      <c r="C35" s="134"/>
      <c r="D35" s="127"/>
      <c r="E35" s="127"/>
      <c r="F35" s="33"/>
      <c r="G35" s="33"/>
      <c r="H35" s="33"/>
      <c r="I35" s="33"/>
      <c r="J35" s="33"/>
      <c r="K35" s="33"/>
      <c r="L35" s="33"/>
      <c r="M35" s="33"/>
      <c r="N35" s="33"/>
      <c r="O35" s="33"/>
      <c r="P35" s="33"/>
      <c r="Q35" s="33"/>
      <c r="R35" s="33"/>
      <c r="S35" s="33"/>
      <c r="T35" s="124"/>
      <c r="U35" s="3"/>
      <c r="V35" s="3"/>
      <c r="W35" s="3"/>
      <c r="X35" s="3"/>
      <c r="Y35" s="3"/>
      <c r="Z35" s="3"/>
    </row>
    <row r="36" spans="1:26" ht="15.75" customHeight="1">
      <c r="A36" s="126"/>
      <c r="B36" s="133"/>
      <c r="C36" s="134"/>
      <c r="D36" s="127"/>
      <c r="E36" s="127"/>
      <c r="F36" s="33"/>
      <c r="G36" s="33"/>
      <c r="H36" s="33"/>
      <c r="I36" s="33"/>
      <c r="J36" s="33"/>
      <c r="K36" s="33"/>
      <c r="L36" s="33"/>
      <c r="M36" s="33"/>
      <c r="N36" s="33"/>
      <c r="O36" s="33"/>
      <c r="P36" s="33"/>
      <c r="Q36" s="33"/>
      <c r="R36" s="33"/>
      <c r="S36" s="33"/>
      <c r="T36" s="124"/>
      <c r="U36" s="3"/>
      <c r="V36" s="3"/>
      <c r="W36" s="3"/>
      <c r="X36" s="3"/>
      <c r="Y36" s="3"/>
      <c r="Z36" s="3"/>
    </row>
    <row r="37" spans="1:26" ht="15.75" customHeight="1">
      <c r="A37" s="126"/>
      <c r="B37" s="133"/>
      <c r="C37" s="134"/>
      <c r="D37" s="127"/>
      <c r="E37" s="127"/>
      <c r="F37" s="33"/>
      <c r="G37" s="33"/>
      <c r="H37" s="33"/>
      <c r="I37" s="33"/>
      <c r="J37" s="33"/>
      <c r="K37" s="33"/>
      <c r="L37" s="33"/>
      <c r="M37" s="33"/>
      <c r="N37" s="33"/>
      <c r="O37" s="33"/>
      <c r="P37" s="33"/>
      <c r="Q37" s="33"/>
      <c r="R37" s="33"/>
      <c r="S37" s="33"/>
      <c r="T37" s="124"/>
      <c r="U37" s="3"/>
      <c r="V37" s="3"/>
      <c r="W37" s="3"/>
      <c r="X37" s="3"/>
      <c r="Y37" s="3"/>
      <c r="Z37" s="3"/>
    </row>
    <row r="38" spans="1:26" ht="15.75" customHeight="1">
      <c r="A38" s="126"/>
      <c r="B38" s="133"/>
      <c r="C38" s="134"/>
      <c r="D38" s="127"/>
      <c r="E38" s="127"/>
      <c r="F38" s="33"/>
      <c r="G38" s="33"/>
      <c r="H38" s="33"/>
      <c r="I38" s="33"/>
      <c r="J38" s="33"/>
      <c r="K38" s="33"/>
      <c r="L38" s="33"/>
      <c r="M38" s="33"/>
      <c r="N38" s="33"/>
      <c r="O38" s="33"/>
      <c r="P38" s="33"/>
      <c r="Q38" s="33"/>
      <c r="R38" s="33"/>
      <c r="S38" s="33"/>
      <c r="T38" s="124"/>
      <c r="U38" s="3"/>
      <c r="V38" s="3"/>
      <c r="W38" s="3"/>
      <c r="X38" s="3"/>
      <c r="Y38" s="3"/>
      <c r="Z38" s="3"/>
    </row>
    <row r="39" spans="1:26" ht="15.75" customHeight="1">
      <c r="A39" s="126"/>
      <c r="B39" s="133"/>
      <c r="C39" s="134"/>
      <c r="D39" s="127"/>
      <c r="E39" s="127"/>
      <c r="F39" s="33"/>
      <c r="G39" s="33"/>
      <c r="H39" s="33"/>
      <c r="I39" s="33"/>
      <c r="J39" s="33"/>
      <c r="K39" s="33"/>
      <c r="L39" s="33"/>
      <c r="M39" s="33"/>
      <c r="N39" s="33"/>
      <c r="O39" s="33"/>
      <c r="P39" s="33"/>
      <c r="Q39" s="33"/>
      <c r="R39" s="33"/>
      <c r="S39" s="33"/>
      <c r="T39" s="124"/>
      <c r="U39" s="3"/>
      <c r="V39" s="3"/>
      <c r="W39" s="3"/>
      <c r="X39" s="3"/>
      <c r="Y39" s="3"/>
      <c r="Z39" s="3"/>
    </row>
    <row r="40" spans="1:26" ht="15.75" customHeight="1">
      <c r="A40" s="126"/>
      <c r="B40" s="133"/>
      <c r="C40" s="134"/>
      <c r="D40" s="127"/>
      <c r="E40" s="127"/>
      <c r="F40" s="33"/>
      <c r="G40" s="33"/>
      <c r="H40" s="33"/>
      <c r="I40" s="33"/>
      <c r="J40" s="33"/>
      <c r="K40" s="33"/>
      <c r="L40" s="33"/>
      <c r="M40" s="33"/>
      <c r="N40" s="33"/>
      <c r="O40" s="33"/>
      <c r="P40" s="33"/>
      <c r="Q40" s="33"/>
      <c r="R40" s="33"/>
      <c r="S40" s="33"/>
      <c r="T40" s="124"/>
      <c r="U40" s="3"/>
      <c r="V40" s="3"/>
      <c r="W40" s="3"/>
      <c r="X40" s="3"/>
      <c r="Y40" s="3"/>
      <c r="Z40" s="3"/>
    </row>
    <row r="41" spans="1:26" ht="15.75" customHeight="1">
      <c r="A41" s="3"/>
      <c r="B41" s="3"/>
      <c r="C41" s="134"/>
      <c r="D41" s="127"/>
      <c r="E41" s="127"/>
      <c r="F41" s="33"/>
      <c r="G41" s="33"/>
      <c r="H41" s="33"/>
      <c r="I41" s="33"/>
      <c r="J41" s="33"/>
      <c r="K41" s="33"/>
      <c r="L41" s="33"/>
      <c r="M41" s="33"/>
      <c r="N41" s="33"/>
      <c r="O41" s="33"/>
      <c r="P41" s="33"/>
      <c r="Q41" s="33"/>
      <c r="R41" s="33"/>
      <c r="S41" s="33"/>
      <c r="T41" s="124"/>
      <c r="U41" s="3"/>
      <c r="V41" s="3"/>
      <c r="W41" s="3"/>
      <c r="X41" s="3"/>
      <c r="Y41" s="3"/>
      <c r="Z41" s="3"/>
    </row>
    <row r="42" spans="1:26" ht="15.75" customHeight="1">
      <c r="A42" s="3"/>
      <c r="B42" s="3"/>
      <c r="C42" s="136"/>
      <c r="D42" s="136"/>
      <c r="E42" s="136"/>
      <c r="F42" s="33"/>
      <c r="G42" s="33"/>
      <c r="H42" s="33"/>
      <c r="I42" s="33"/>
      <c r="J42" s="33"/>
      <c r="K42" s="33"/>
      <c r="L42" s="33"/>
      <c r="M42" s="33"/>
      <c r="N42" s="33"/>
      <c r="O42" s="33"/>
      <c r="P42" s="33"/>
      <c r="Q42" s="33"/>
      <c r="R42" s="33"/>
      <c r="S42" s="33"/>
      <c r="T42" s="124"/>
      <c r="U42" s="3"/>
      <c r="V42" s="3"/>
      <c r="W42" s="3"/>
      <c r="X42" s="3"/>
      <c r="Y42" s="3"/>
      <c r="Z42" s="3"/>
    </row>
    <row r="43" spans="1:26" ht="15.75" customHeight="1">
      <c r="A43" s="3"/>
      <c r="B43" s="3"/>
      <c r="C43" s="3"/>
      <c r="D43" s="33"/>
      <c r="E43" s="33"/>
      <c r="F43" s="33"/>
      <c r="G43" s="33"/>
      <c r="H43" s="33"/>
      <c r="I43" s="33"/>
      <c r="J43" s="33"/>
      <c r="K43" s="33"/>
      <c r="L43" s="33"/>
      <c r="M43" s="33"/>
      <c r="N43" s="33"/>
      <c r="O43" s="33"/>
      <c r="P43" s="33"/>
      <c r="Q43" s="33"/>
      <c r="R43" s="33"/>
      <c r="S43" s="33"/>
      <c r="T43" s="124"/>
      <c r="U43" s="3"/>
      <c r="V43" s="3"/>
      <c r="W43" s="3"/>
      <c r="X43" s="3"/>
      <c r="Y43" s="3"/>
      <c r="Z43" s="3"/>
    </row>
    <row r="44" spans="1:26" ht="15.75" customHeight="1">
      <c r="A44" s="3"/>
      <c r="B44" s="3"/>
      <c r="C44" s="137"/>
      <c r="D44" s="137"/>
      <c r="E44" s="137"/>
      <c r="F44" s="33"/>
      <c r="G44" s="33"/>
      <c r="H44" s="33"/>
      <c r="I44" s="33"/>
      <c r="J44" s="33"/>
      <c r="K44" s="33"/>
      <c r="L44" s="33"/>
      <c r="M44" s="33"/>
      <c r="N44" s="33"/>
      <c r="O44" s="33"/>
      <c r="P44" s="33"/>
      <c r="Q44" s="33"/>
      <c r="R44" s="33"/>
      <c r="S44" s="33"/>
      <c r="T44" s="124"/>
      <c r="U44" s="3"/>
      <c r="V44" s="3"/>
      <c r="W44" s="3"/>
      <c r="X44" s="3"/>
      <c r="Y44" s="3"/>
      <c r="Z44" s="3"/>
    </row>
    <row r="45" spans="1:26" ht="15.75" customHeight="1">
      <c r="A45" s="3"/>
      <c r="B45" s="3"/>
      <c r="C45" s="3"/>
      <c r="D45" s="33"/>
      <c r="E45" s="33"/>
      <c r="F45" s="33"/>
      <c r="G45" s="33"/>
      <c r="H45" s="33"/>
      <c r="I45" s="33"/>
      <c r="J45" s="33"/>
      <c r="K45" s="33"/>
      <c r="L45" s="33"/>
      <c r="M45" s="33"/>
      <c r="N45" s="33"/>
      <c r="O45" s="33"/>
      <c r="P45" s="33"/>
      <c r="Q45" s="33"/>
      <c r="R45" s="33"/>
      <c r="S45" s="33"/>
      <c r="T45" s="124"/>
      <c r="U45" s="3"/>
      <c r="V45" s="3"/>
      <c r="W45" s="3"/>
      <c r="X45" s="3"/>
      <c r="Y45" s="3"/>
      <c r="Z45" s="3"/>
    </row>
    <row r="46" spans="1:26" ht="15.75" customHeight="1">
      <c r="A46" s="3"/>
      <c r="B46" s="3"/>
      <c r="C46" s="3"/>
      <c r="D46" s="33"/>
      <c r="E46" s="33"/>
      <c r="F46" s="33"/>
      <c r="G46" s="33"/>
      <c r="H46" s="33"/>
      <c r="I46" s="33"/>
      <c r="J46" s="33"/>
      <c r="K46" s="33"/>
      <c r="L46" s="33"/>
      <c r="M46" s="33"/>
      <c r="N46" s="33"/>
      <c r="O46" s="33"/>
      <c r="P46" s="33"/>
      <c r="Q46" s="33"/>
      <c r="R46" s="33"/>
      <c r="S46" s="33"/>
      <c r="T46" s="124"/>
      <c r="U46" s="3"/>
      <c r="V46" s="3"/>
      <c r="W46" s="3"/>
      <c r="X46" s="3"/>
      <c r="Y46" s="3"/>
      <c r="Z46" s="3"/>
    </row>
    <row r="47" spans="1:26" ht="15.75" customHeight="1">
      <c r="A47" s="3"/>
      <c r="B47" s="3"/>
      <c r="C47" s="3"/>
      <c r="D47" s="33"/>
      <c r="E47" s="33"/>
      <c r="F47" s="33"/>
      <c r="G47" s="33"/>
      <c r="H47" s="33"/>
      <c r="I47" s="33"/>
      <c r="J47" s="33"/>
      <c r="K47" s="33"/>
      <c r="L47" s="33"/>
      <c r="M47" s="33"/>
      <c r="N47" s="33"/>
      <c r="O47" s="33"/>
      <c r="P47" s="33"/>
      <c r="Q47" s="33"/>
      <c r="R47" s="33"/>
      <c r="S47" s="33"/>
      <c r="T47" s="124"/>
      <c r="U47" s="3"/>
      <c r="V47" s="3"/>
      <c r="W47" s="3"/>
      <c r="X47" s="3"/>
      <c r="Y47" s="3"/>
      <c r="Z47" s="3"/>
    </row>
    <row r="48" spans="1:26" ht="15.75" customHeight="1">
      <c r="A48" s="3"/>
      <c r="B48" s="3"/>
      <c r="C48" s="3"/>
      <c r="D48" s="33"/>
      <c r="E48" s="33"/>
      <c r="F48" s="33"/>
      <c r="G48" s="33"/>
      <c r="H48" s="33"/>
      <c r="I48" s="33"/>
      <c r="J48" s="33"/>
      <c r="K48" s="33"/>
      <c r="L48" s="33"/>
      <c r="M48" s="33"/>
      <c r="N48" s="33"/>
      <c r="O48" s="33"/>
      <c r="P48" s="33"/>
      <c r="Q48" s="33"/>
      <c r="R48" s="33"/>
      <c r="S48" s="33"/>
      <c r="T48" s="124"/>
      <c r="U48" s="3"/>
      <c r="V48" s="3"/>
      <c r="W48" s="3"/>
      <c r="X48" s="3"/>
      <c r="Y48" s="3"/>
      <c r="Z48" s="3"/>
    </row>
    <row r="49" spans="1:26" ht="15.75" customHeight="1">
      <c r="A49" s="3"/>
      <c r="B49" s="3"/>
      <c r="C49" s="3"/>
      <c r="D49" s="33"/>
      <c r="E49" s="33"/>
      <c r="F49" s="33"/>
      <c r="G49" s="33"/>
      <c r="H49" s="33"/>
      <c r="I49" s="33"/>
      <c r="J49" s="33"/>
      <c r="K49" s="33"/>
      <c r="L49" s="33"/>
      <c r="M49" s="33"/>
      <c r="N49" s="33"/>
      <c r="O49" s="33"/>
      <c r="P49" s="33"/>
      <c r="Q49" s="33"/>
      <c r="R49" s="33"/>
      <c r="S49" s="33"/>
      <c r="T49" s="124"/>
      <c r="U49" s="3"/>
      <c r="V49" s="3"/>
      <c r="W49" s="3"/>
      <c r="X49" s="3"/>
      <c r="Y49" s="3"/>
      <c r="Z49" s="3"/>
    </row>
    <row r="50" spans="1:26" ht="15.75" customHeight="1">
      <c r="A50" s="3"/>
      <c r="B50" s="3"/>
      <c r="C50" s="3"/>
      <c r="D50" s="33"/>
      <c r="E50" s="33"/>
      <c r="F50" s="33"/>
      <c r="G50" s="33"/>
      <c r="H50" s="33"/>
      <c r="I50" s="33"/>
      <c r="J50" s="33"/>
      <c r="K50" s="33"/>
      <c r="L50" s="33"/>
      <c r="M50" s="33"/>
      <c r="N50" s="33"/>
      <c r="O50" s="33"/>
      <c r="P50" s="33"/>
      <c r="Q50" s="33"/>
      <c r="R50" s="33"/>
      <c r="S50" s="33"/>
      <c r="T50" s="124"/>
      <c r="U50" s="3"/>
      <c r="V50" s="3"/>
      <c r="W50" s="3"/>
      <c r="X50" s="3"/>
      <c r="Y50" s="3"/>
      <c r="Z50" s="3"/>
    </row>
    <row r="51" spans="1:26" ht="15.75" customHeight="1">
      <c r="A51" s="3"/>
      <c r="B51" s="3"/>
      <c r="C51" s="3"/>
      <c r="D51" s="33"/>
      <c r="E51" s="33"/>
      <c r="F51" s="33"/>
      <c r="G51" s="33"/>
      <c r="H51" s="33"/>
      <c r="I51" s="33"/>
      <c r="J51" s="33"/>
      <c r="K51" s="33"/>
      <c r="L51" s="33"/>
      <c r="M51" s="33"/>
      <c r="N51" s="33"/>
      <c r="O51" s="33"/>
      <c r="P51" s="33"/>
      <c r="Q51" s="33"/>
      <c r="R51" s="33"/>
      <c r="S51" s="33"/>
      <c r="T51" s="124"/>
      <c r="U51" s="3"/>
      <c r="V51" s="3"/>
      <c r="W51" s="3"/>
      <c r="X51" s="3"/>
      <c r="Y51" s="3"/>
      <c r="Z51" s="3"/>
    </row>
    <row r="52" spans="1:26" ht="15.75" customHeight="1">
      <c r="A52" s="3"/>
      <c r="B52" s="3"/>
      <c r="C52" s="3"/>
      <c r="D52" s="33"/>
      <c r="E52" s="33"/>
      <c r="F52" s="33"/>
      <c r="G52" s="33"/>
      <c r="H52" s="33"/>
      <c r="I52" s="33"/>
      <c r="J52" s="33"/>
      <c r="K52" s="33"/>
      <c r="L52" s="33"/>
      <c r="M52" s="33"/>
      <c r="N52" s="33"/>
      <c r="O52" s="33"/>
      <c r="P52" s="33"/>
      <c r="Q52" s="33"/>
      <c r="R52" s="33"/>
      <c r="S52" s="33"/>
      <c r="T52" s="124"/>
      <c r="U52" s="3"/>
      <c r="V52" s="3"/>
      <c r="W52" s="3"/>
      <c r="X52" s="3"/>
      <c r="Y52" s="3"/>
      <c r="Z52" s="3"/>
    </row>
    <row r="53" spans="1:26" ht="15.75" customHeight="1">
      <c r="A53" s="3"/>
      <c r="B53" s="3"/>
      <c r="C53" s="3"/>
      <c r="D53" s="33"/>
      <c r="E53" s="33"/>
      <c r="F53" s="33"/>
      <c r="G53" s="33"/>
      <c r="H53" s="33"/>
      <c r="I53" s="33"/>
      <c r="J53" s="33"/>
      <c r="K53" s="33"/>
      <c r="L53" s="33"/>
      <c r="M53" s="33"/>
      <c r="N53" s="33"/>
      <c r="O53" s="33"/>
      <c r="P53" s="33"/>
      <c r="Q53" s="33"/>
      <c r="R53" s="33"/>
      <c r="S53" s="33"/>
      <c r="T53" s="124"/>
      <c r="U53" s="3"/>
      <c r="V53" s="3"/>
      <c r="W53" s="3"/>
      <c r="X53" s="3"/>
      <c r="Y53" s="3"/>
      <c r="Z53" s="3"/>
    </row>
    <row r="54" spans="1:26" ht="15.75" customHeight="1">
      <c r="A54" s="3"/>
      <c r="B54" s="3"/>
      <c r="C54" s="3"/>
      <c r="D54" s="33"/>
      <c r="E54" s="33"/>
      <c r="F54" s="33"/>
      <c r="G54" s="33"/>
      <c r="H54" s="33"/>
      <c r="I54" s="33"/>
      <c r="J54" s="33"/>
      <c r="K54" s="33"/>
      <c r="L54" s="33"/>
      <c r="M54" s="33"/>
      <c r="N54" s="33"/>
      <c r="O54" s="33"/>
      <c r="P54" s="33"/>
      <c r="Q54" s="33"/>
      <c r="R54" s="33"/>
      <c r="S54" s="33"/>
      <c r="T54" s="124"/>
      <c r="U54" s="3"/>
      <c r="V54" s="3"/>
      <c r="W54" s="3"/>
      <c r="X54" s="3"/>
      <c r="Y54" s="3"/>
      <c r="Z54" s="3"/>
    </row>
    <row r="55" spans="1:26" ht="15.75" customHeight="1">
      <c r="A55" s="3"/>
      <c r="B55" s="3"/>
      <c r="C55" s="3"/>
      <c r="D55" s="33"/>
      <c r="E55" s="33"/>
      <c r="F55" s="33"/>
      <c r="G55" s="33"/>
      <c r="H55" s="33"/>
      <c r="I55" s="33"/>
      <c r="J55" s="33"/>
      <c r="K55" s="33"/>
      <c r="L55" s="33"/>
      <c r="M55" s="33"/>
      <c r="N55" s="33"/>
      <c r="O55" s="33"/>
      <c r="P55" s="33"/>
      <c r="Q55" s="33"/>
      <c r="R55" s="33"/>
      <c r="S55" s="33"/>
      <c r="T55" s="124"/>
      <c r="U55" s="3"/>
      <c r="V55" s="3"/>
      <c r="W55" s="3"/>
      <c r="X55" s="3"/>
      <c r="Y55" s="3"/>
      <c r="Z55" s="3"/>
    </row>
    <row r="56" spans="1:26" ht="15.75" customHeight="1">
      <c r="A56" s="3"/>
      <c r="B56" s="3"/>
      <c r="C56" s="3"/>
      <c r="D56" s="33"/>
      <c r="E56" s="33"/>
      <c r="F56" s="33"/>
      <c r="G56" s="33"/>
      <c r="H56" s="33"/>
      <c r="I56" s="33"/>
      <c r="J56" s="33"/>
      <c r="K56" s="33"/>
      <c r="L56" s="33"/>
      <c r="M56" s="33"/>
      <c r="N56" s="33"/>
      <c r="O56" s="33"/>
      <c r="P56" s="33"/>
      <c r="Q56" s="33"/>
      <c r="R56" s="33"/>
      <c r="S56" s="33"/>
      <c r="T56" s="124"/>
      <c r="U56" s="3"/>
      <c r="V56" s="3"/>
      <c r="W56" s="3"/>
      <c r="X56" s="3"/>
      <c r="Y56" s="3"/>
      <c r="Z56" s="3"/>
    </row>
    <row r="57" spans="1:26" ht="15.75" customHeight="1">
      <c r="A57" s="3"/>
      <c r="B57" s="3"/>
      <c r="C57" s="3"/>
      <c r="D57" s="33"/>
      <c r="E57" s="33"/>
      <c r="F57" s="33"/>
      <c r="G57" s="33"/>
      <c r="H57" s="33"/>
      <c r="I57" s="33"/>
      <c r="J57" s="33"/>
      <c r="K57" s="33"/>
      <c r="L57" s="33"/>
      <c r="M57" s="33"/>
      <c r="N57" s="33"/>
      <c r="O57" s="33"/>
      <c r="P57" s="33"/>
      <c r="Q57" s="33"/>
      <c r="R57" s="33"/>
      <c r="S57" s="33"/>
      <c r="T57" s="124"/>
      <c r="U57" s="3"/>
      <c r="V57" s="3"/>
      <c r="W57" s="3"/>
      <c r="X57" s="3"/>
      <c r="Y57" s="3"/>
      <c r="Z57" s="3"/>
    </row>
    <row r="58" spans="1:26" ht="15.75" customHeight="1">
      <c r="A58" s="3"/>
      <c r="B58" s="3"/>
      <c r="C58" s="3"/>
      <c r="D58" s="33"/>
      <c r="E58" s="33"/>
      <c r="F58" s="33"/>
      <c r="G58" s="33"/>
      <c r="H58" s="33"/>
      <c r="I58" s="33"/>
      <c r="J58" s="33"/>
      <c r="K58" s="33"/>
      <c r="L58" s="33"/>
      <c r="M58" s="33"/>
      <c r="N58" s="33"/>
      <c r="O58" s="33"/>
      <c r="P58" s="33"/>
      <c r="Q58" s="33"/>
      <c r="R58" s="33"/>
      <c r="S58" s="33"/>
      <c r="T58" s="124"/>
      <c r="U58" s="3"/>
      <c r="V58" s="3"/>
      <c r="W58" s="3"/>
      <c r="X58" s="3"/>
      <c r="Y58" s="3"/>
      <c r="Z58" s="3"/>
    </row>
    <row r="59" spans="1:26" ht="15.75" customHeight="1">
      <c r="A59" s="3"/>
      <c r="B59" s="3"/>
      <c r="C59" s="3"/>
      <c r="D59" s="33"/>
      <c r="E59" s="33"/>
      <c r="F59" s="33"/>
      <c r="G59" s="33"/>
      <c r="H59" s="33"/>
      <c r="I59" s="33"/>
      <c r="J59" s="33"/>
      <c r="K59" s="33"/>
      <c r="L59" s="33"/>
      <c r="M59" s="33"/>
      <c r="N59" s="33"/>
      <c r="O59" s="33"/>
      <c r="P59" s="33"/>
      <c r="Q59" s="33"/>
      <c r="R59" s="33"/>
      <c r="S59" s="33"/>
      <c r="T59" s="124"/>
      <c r="U59" s="3"/>
      <c r="V59" s="3"/>
      <c r="W59" s="3"/>
      <c r="X59" s="3"/>
      <c r="Y59" s="3"/>
      <c r="Z59" s="3"/>
    </row>
    <row r="60" spans="1:26" ht="15.75" customHeight="1">
      <c r="A60" s="3"/>
      <c r="B60" s="3"/>
      <c r="C60" s="3"/>
      <c r="D60" s="33"/>
      <c r="E60" s="33"/>
      <c r="F60" s="33"/>
      <c r="G60" s="33"/>
      <c r="H60" s="33"/>
      <c r="I60" s="33"/>
      <c r="J60" s="33"/>
      <c r="K60" s="33"/>
      <c r="L60" s="33"/>
      <c r="M60" s="33"/>
      <c r="N60" s="33"/>
      <c r="O60" s="33"/>
      <c r="P60" s="33"/>
      <c r="Q60" s="33"/>
      <c r="R60" s="33"/>
      <c r="S60" s="33"/>
      <c r="T60" s="124"/>
      <c r="U60" s="3"/>
      <c r="V60" s="3"/>
      <c r="W60" s="3"/>
      <c r="X60" s="3"/>
      <c r="Y60" s="3"/>
      <c r="Z60" s="3"/>
    </row>
    <row r="61" spans="1:26" ht="15.75" customHeight="1">
      <c r="A61" s="3"/>
      <c r="B61" s="3"/>
      <c r="C61" s="3"/>
      <c r="D61" s="33"/>
      <c r="E61" s="33"/>
      <c r="F61" s="33"/>
      <c r="G61" s="33"/>
      <c r="H61" s="33"/>
      <c r="I61" s="33"/>
      <c r="J61" s="33"/>
      <c r="K61" s="33"/>
      <c r="L61" s="33"/>
      <c r="M61" s="33"/>
      <c r="N61" s="33"/>
      <c r="O61" s="33"/>
      <c r="P61" s="33"/>
      <c r="Q61" s="33"/>
      <c r="R61" s="33"/>
      <c r="S61" s="33"/>
      <c r="T61" s="124"/>
      <c r="U61" s="3"/>
      <c r="V61" s="3"/>
      <c r="W61" s="3"/>
      <c r="X61" s="3"/>
      <c r="Y61" s="3"/>
      <c r="Z61" s="3"/>
    </row>
    <row r="62" spans="1:26" ht="15.75" customHeight="1">
      <c r="A62" s="3"/>
      <c r="B62" s="3"/>
      <c r="C62" s="3"/>
      <c r="D62" s="33"/>
      <c r="E62" s="33"/>
      <c r="F62" s="33"/>
      <c r="G62" s="33"/>
      <c r="H62" s="33"/>
      <c r="I62" s="33"/>
      <c r="J62" s="33"/>
      <c r="K62" s="33"/>
      <c r="L62" s="33"/>
      <c r="M62" s="33"/>
      <c r="N62" s="33"/>
      <c r="O62" s="33"/>
      <c r="P62" s="33"/>
      <c r="Q62" s="33"/>
      <c r="R62" s="33"/>
      <c r="S62" s="33"/>
      <c r="T62" s="124"/>
      <c r="U62" s="3"/>
      <c r="V62" s="3"/>
      <c r="W62" s="3"/>
      <c r="X62" s="3"/>
      <c r="Y62" s="3"/>
      <c r="Z62" s="3"/>
    </row>
    <row r="63" spans="1:26" ht="15.75" customHeight="1">
      <c r="A63" s="3"/>
      <c r="B63" s="3"/>
      <c r="C63" s="3"/>
      <c r="D63" s="33"/>
      <c r="E63" s="33"/>
      <c r="F63" s="33"/>
      <c r="G63" s="33"/>
      <c r="H63" s="33"/>
      <c r="I63" s="33"/>
      <c r="J63" s="33"/>
      <c r="K63" s="33"/>
      <c r="L63" s="33"/>
      <c r="M63" s="33"/>
      <c r="N63" s="33"/>
      <c r="O63" s="33"/>
      <c r="P63" s="33"/>
      <c r="Q63" s="33"/>
      <c r="R63" s="33"/>
      <c r="S63" s="33"/>
      <c r="T63" s="124"/>
      <c r="U63" s="3"/>
      <c r="V63" s="3"/>
      <c r="W63" s="3"/>
      <c r="X63" s="3"/>
      <c r="Y63" s="3"/>
      <c r="Z63" s="3"/>
    </row>
    <row r="64" spans="1:26" ht="15.75" customHeight="1">
      <c r="A64" s="3"/>
      <c r="B64" s="3"/>
      <c r="C64" s="3"/>
      <c r="D64" s="33"/>
      <c r="E64" s="33"/>
      <c r="F64" s="33"/>
      <c r="G64" s="33"/>
      <c r="H64" s="33"/>
      <c r="I64" s="33"/>
      <c r="J64" s="33"/>
      <c r="K64" s="33"/>
      <c r="L64" s="33"/>
      <c r="M64" s="33"/>
      <c r="N64" s="33"/>
      <c r="O64" s="33"/>
      <c r="P64" s="33"/>
      <c r="Q64" s="33"/>
      <c r="R64" s="33"/>
      <c r="S64" s="33"/>
      <c r="T64" s="124"/>
      <c r="U64" s="3"/>
      <c r="V64" s="3"/>
      <c r="W64" s="3"/>
      <c r="X64" s="3"/>
      <c r="Y64" s="3"/>
      <c r="Z64" s="3"/>
    </row>
    <row r="65" spans="1:26" ht="15.75" customHeight="1">
      <c r="A65" s="3"/>
      <c r="B65" s="3"/>
      <c r="C65" s="3"/>
      <c r="D65" s="33"/>
      <c r="E65" s="33"/>
      <c r="F65" s="33"/>
      <c r="G65" s="33"/>
      <c r="H65" s="33"/>
      <c r="I65" s="33"/>
      <c r="J65" s="33"/>
      <c r="K65" s="33"/>
      <c r="L65" s="33"/>
      <c r="M65" s="33"/>
      <c r="N65" s="33"/>
      <c r="O65" s="33"/>
      <c r="P65" s="33"/>
      <c r="Q65" s="33"/>
      <c r="R65" s="33"/>
      <c r="S65" s="33"/>
      <c r="T65" s="124"/>
      <c r="U65" s="3"/>
      <c r="V65" s="3"/>
      <c r="W65" s="3"/>
      <c r="X65" s="3"/>
      <c r="Y65" s="3"/>
      <c r="Z65" s="3"/>
    </row>
    <row r="66" spans="1:26" ht="15.75" customHeight="1">
      <c r="A66" s="3"/>
      <c r="B66" s="3"/>
      <c r="C66" s="3"/>
      <c r="D66" s="33"/>
      <c r="E66" s="33"/>
      <c r="F66" s="33"/>
      <c r="G66" s="33"/>
      <c r="H66" s="33"/>
      <c r="I66" s="33"/>
      <c r="J66" s="33"/>
      <c r="K66" s="33"/>
      <c r="L66" s="33"/>
      <c r="M66" s="33"/>
      <c r="N66" s="33"/>
      <c r="O66" s="33"/>
      <c r="P66" s="33"/>
      <c r="Q66" s="33"/>
      <c r="R66" s="33"/>
      <c r="S66" s="33"/>
      <c r="T66" s="124"/>
      <c r="U66" s="3"/>
      <c r="V66" s="3"/>
      <c r="W66" s="3"/>
      <c r="X66" s="3"/>
      <c r="Y66" s="3"/>
      <c r="Z66" s="3"/>
    </row>
    <row r="67" spans="1:26" ht="15.75" customHeight="1">
      <c r="A67" s="3"/>
      <c r="B67" s="3"/>
      <c r="C67" s="3"/>
      <c r="D67" s="33"/>
      <c r="E67" s="33"/>
      <c r="F67" s="33"/>
      <c r="G67" s="33"/>
      <c r="H67" s="33"/>
      <c r="I67" s="33"/>
      <c r="J67" s="33"/>
      <c r="K67" s="33"/>
      <c r="L67" s="33"/>
      <c r="M67" s="33"/>
      <c r="N67" s="33"/>
      <c r="O67" s="33"/>
      <c r="P67" s="33"/>
      <c r="Q67" s="33"/>
      <c r="R67" s="33"/>
      <c r="S67" s="33"/>
      <c r="T67" s="124"/>
      <c r="U67" s="3"/>
      <c r="V67" s="3"/>
      <c r="W67" s="3"/>
      <c r="X67" s="3"/>
      <c r="Y67" s="3"/>
      <c r="Z67" s="3"/>
    </row>
    <row r="68" spans="1:26" ht="15.75" customHeight="1">
      <c r="A68" s="3"/>
      <c r="B68" s="3"/>
      <c r="C68" s="3"/>
      <c r="D68" s="33"/>
      <c r="E68" s="33"/>
      <c r="F68" s="33"/>
      <c r="G68" s="33"/>
      <c r="H68" s="33"/>
      <c r="I68" s="33"/>
      <c r="J68" s="33"/>
      <c r="K68" s="33"/>
      <c r="L68" s="33"/>
      <c r="M68" s="33"/>
      <c r="N68" s="33"/>
      <c r="O68" s="33"/>
      <c r="P68" s="33"/>
      <c r="Q68" s="33"/>
      <c r="R68" s="33"/>
      <c r="S68" s="33"/>
      <c r="T68" s="124"/>
      <c r="U68" s="3"/>
      <c r="V68" s="3"/>
      <c r="W68" s="3"/>
      <c r="X68" s="3"/>
      <c r="Y68" s="3"/>
      <c r="Z68" s="3"/>
    </row>
    <row r="69" spans="1:26" ht="15.75" customHeight="1">
      <c r="A69" s="3"/>
      <c r="B69" s="3"/>
      <c r="C69" s="3"/>
      <c r="D69" s="33"/>
      <c r="E69" s="33"/>
      <c r="F69" s="33"/>
      <c r="G69" s="33"/>
      <c r="H69" s="33"/>
      <c r="I69" s="33"/>
      <c r="J69" s="33"/>
      <c r="K69" s="33"/>
      <c r="L69" s="33"/>
      <c r="M69" s="33"/>
      <c r="N69" s="33"/>
      <c r="O69" s="33"/>
      <c r="P69" s="33"/>
      <c r="Q69" s="33"/>
      <c r="R69" s="33"/>
      <c r="S69" s="33"/>
      <c r="T69" s="124"/>
      <c r="U69" s="3"/>
      <c r="V69" s="3"/>
      <c r="W69" s="3"/>
      <c r="X69" s="3"/>
      <c r="Y69" s="3"/>
      <c r="Z69" s="3"/>
    </row>
    <row r="70" spans="1:26" ht="15.75" customHeight="1">
      <c r="A70" s="3"/>
      <c r="B70" s="3"/>
      <c r="C70" s="3"/>
      <c r="D70" s="33"/>
      <c r="E70" s="33"/>
      <c r="F70" s="33"/>
      <c r="G70" s="33"/>
      <c r="H70" s="33"/>
      <c r="I70" s="33"/>
      <c r="J70" s="33"/>
      <c r="K70" s="33"/>
      <c r="L70" s="33"/>
      <c r="M70" s="33"/>
      <c r="N70" s="33"/>
      <c r="O70" s="33"/>
      <c r="P70" s="33"/>
      <c r="Q70" s="33"/>
      <c r="R70" s="33"/>
      <c r="S70" s="33"/>
      <c r="T70" s="124"/>
      <c r="U70" s="3"/>
      <c r="V70" s="3"/>
      <c r="W70" s="3"/>
      <c r="X70" s="3"/>
      <c r="Y70" s="3"/>
      <c r="Z70" s="3"/>
    </row>
    <row r="71" spans="1:26" ht="15.75" customHeight="1">
      <c r="A71" s="3"/>
      <c r="B71" s="3"/>
      <c r="C71" s="3"/>
      <c r="D71" s="33"/>
      <c r="E71" s="33"/>
      <c r="F71" s="33"/>
      <c r="G71" s="33"/>
      <c r="H71" s="33"/>
      <c r="I71" s="33"/>
      <c r="J71" s="33"/>
      <c r="K71" s="33"/>
      <c r="L71" s="33"/>
      <c r="M71" s="33"/>
      <c r="N71" s="33"/>
      <c r="O71" s="33"/>
      <c r="P71" s="33"/>
      <c r="Q71" s="33"/>
      <c r="R71" s="33"/>
      <c r="S71" s="33"/>
      <c r="T71" s="124"/>
      <c r="U71" s="3"/>
      <c r="V71" s="3"/>
      <c r="W71" s="3"/>
      <c r="X71" s="3"/>
      <c r="Y71" s="3"/>
      <c r="Z71" s="3"/>
    </row>
    <row r="72" spans="1:26" ht="15.75" customHeight="1">
      <c r="A72" s="3"/>
      <c r="B72" s="3"/>
      <c r="C72" s="3"/>
      <c r="D72" s="33"/>
      <c r="E72" s="33"/>
      <c r="F72" s="33"/>
      <c r="G72" s="33"/>
      <c r="H72" s="33"/>
      <c r="I72" s="33"/>
      <c r="J72" s="33"/>
      <c r="K72" s="33"/>
      <c r="L72" s="33"/>
      <c r="M72" s="33"/>
      <c r="N72" s="33"/>
      <c r="O72" s="33"/>
      <c r="P72" s="33"/>
      <c r="Q72" s="33"/>
      <c r="R72" s="33"/>
      <c r="S72" s="33"/>
      <c r="T72" s="124"/>
      <c r="U72" s="3"/>
      <c r="V72" s="3"/>
      <c r="W72" s="3"/>
      <c r="X72" s="3"/>
      <c r="Y72" s="3"/>
      <c r="Z72" s="3"/>
    </row>
    <row r="73" spans="1:26" ht="15.75" customHeight="1">
      <c r="A73" s="3"/>
      <c r="B73" s="3"/>
      <c r="C73" s="3"/>
      <c r="D73" s="33"/>
      <c r="E73" s="33"/>
      <c r="F73" s="33"/>
      <c r="G73" s="33"/>
      <c r="H73" s="33"/>
      <c r="I73" s="33"/>
      <c r="J73" s="33"/>
      <c r="K73" s="33"/>
      <c r="L73" s="33"/>
      <c r="M73" s="33"/>
      <c r="N73" s="33"/>
      <c r="O73" s="33"/>
      <c r="P73" s="33"/>
      <c r="Q73" s="33"/>
      <c r="R73" s="33"/>
      <c r="S73" s="33"/>
      <c r="T73" s="124"/>
      <c r="U73" s="3"/>
      <c r="V73" s="3"/>
      <c r="W73" s="3"/>
      <c r="X73" s="3"/>
      <c r="Y73" s="3"/>
      <c r="Z73" s="3"/>
    </row>
    <row r="74" spans="1:26" ht="15.75" customHeight="1">
      <c r="A74" s="3"/>
      <c r="B74" s="3"/>
      <c r="C74" s="3"/>
      <c r="D74" s="33"/>
      <c r="E74" s="33"/>
      <c r="F74" s="33"/>
      <c r="G74" s="33"/>
      <c r="H74" s="33"/>
      <c r="I74" s="33"/>
      <c r="J74" s="33"/>
      <c r="K74" s="33"/>
      <c r="L74" s="33"/>
      <c r="M74" s="33"/>
      <c r="N74" s="33"/>
      <c r="O74" s="33"/>
      <c r="P74" s="33"/>
      <c r="Q74" s="33"/>
      <c r="R74" s="33"/>
      <c r="S74" s="33"/>
      <c r="T74" s="124"/>
      <c r="U74" s="3"/>
      <c r="V74" s="3"/>
      <c r="W74" s="3"/>
      <c r="X74" s="3"/>
      <c r="Y74" s="3"/>
      <c r="Z74" s="3"/>
    </row>
    <row r="75" spans="1:26" ht="15.75" customHeight="1">
      <c r="A75" s="3"/>
      <c r="B75" s="3"/>
      <c r="C75" s="3"/>
      <c r="D75" s="33"/>
      <c r="E75" s="33"/>
      <c r="F75" s="33"/>
      <c r="G75" s="33"/>
      <c r="H75" s="33"/>
      <c r="I75" s="33"/>
      <c r="J75" s="33"/>
      <c r="K75" s="33"/>
      <c r="L75" s="33"/>
      <c r="M75" s="33"/>
      <c r="N75" s="33"/>
      <c r="O75" s="33"/>
      <c r="P75" s="33"/>
      <c r="Q75" s="33"/>
      <c r="R75" s="33"/>
      <c r="S75" s="33"/>
      <c r="T75" s="124"/>
      <c r="U75" s="3"/>
      <c r="V75" s="3"/>
      <c r="W75" s="3"/>
      <c r="X75" s="3"/>
      <c r="Y75" s="3"/>
      <c r="Z75" s="3"/>
    </row>
    <row r="76" spans="1:26" ht="15.75" customHeight="1">
      <c r="A76" s="3"/>
      <c r="B76" s="3"/>
      <c r="C76" s="3"/>
      <c r="D76" s="33"/>
      <c r="E76" s="33"/>
      <c r="F76" s="33"/>
      <c r="G76" s="33"/>
      <c r="H76" s="33"/>
      <c r="I76" s="33"/>
      <c r="J76" s="33"/>
      <c r="K76" s="33"/>
      <c r="L76" s="33"/>
      <c r="M76" s="33"/>
      <c r="N76" s="33"/>
      <c r="O76" s="33"/>
      <c r="P76" s="33"/>
      <c r="Q76" s="33"/>
      <c r="R76" s="33"/>
      <c r="S76" s="33"/>
      <c r="T76" s="124"/>
      <c r="U76" s="3"/>
      <c r="V76" s="3"/>
      <c r="W76" s="3"/>
      <c r="X76" s="3"/>
      <c r="Y76" s="3"/>
      <c r="Z76" s="3"/>
    </row>
    <row r="77" spans="1:26" ht="15.75" customHeight="1">
      <c r="A77" s="3"/>
      <c r="B77" s="3"/>
      <c r="C77" s="3"/>
      <c r="D77" s="33"/>
      <c r="E77" s="33"/>
      <c r="F77" s="33"/>
      <c r="G77" s="33"/>
      <c r="H77" s="33"/>
      <c r="I77" s="33"/>
      <c r="J77" s="33"/>
      <c r="K77" s="33"/>
      <c r="L77" s="33"/>
      <c r="M77" s="33"/>
      <c r="N77" s="33"/>
      <c r="O77" s="33"/>
      <c r="P77" s="33"/>
      <c r="Q77" s="33"/>
      <c r="R77" s="33"/>
      <c r="S77" s="33"/>
      <c r="T77" s="124"/>
      <c r="U77" s="3"/>
      <c r="V77" s="3"/>
      <c r="W77" s="3"/>
      <c r="X77" s="3"/>
      <c r="Y77" s="3"/>
      <c r="Z77" s="3"/>
    </row>
    <row r="78" spans="1:26" ht="15.75" customHeight="1">
      <c r="A78" s="3"/>
      <c r="B78" s="3"/>
      <c r="C78" s="3"/>
      <c r="D78" s="33"/>
      <c r="E78" s="33"/>
      <c r="F78" s="33"/>
      <c r="G78" s="33"/>
      <c r="H78" s="33"/>
      <c r="I78" s="33"/>
      <c r="J78" s="33"/>
      <c r="K78" s="33"/>
      <c r="L78" s="33"/>
      <c r="M78" s="33"/>
      <c r="N78" s="33"/>
      <c r="O78" s="33"/>
      <c r="P78" s="33"/>
      <c r="Q78" s="33"/>
      <c r="R78" s="33"/>
      <c r="S78" s="33"/>
      <c r="T78" s="124"/>
      <c r="U78" s="3"/>
      <c r="V78" s="3"/>
      <c r="W78" s="3"/>
      <c r="X78" s="3"/>
      <c r="Y78" s="3"/>
      <c r="Z78" s="3"/>
    </row>
    <row r="79" spans="1:26" ht="15.75" customHeight="1">
      <c r="A79" s="3"/>
      <c r="B79" s="3"/>
      <c r="C79" s="3"/>
      <c r="D79" s="33"/>
      <c r="E79" s="33"/>
      <c r="F79" s="33"/>
      <c r="G79" s="33"/>
      <c r="H79" s="33"/>
      <c r="I79" s="33"/>
      <c r="J79" s="33"/>
      <c r="K79" s="33"/>
      <c r="L79" s="33"/>
      <c r="M79" s="33"/>
      <c r="N79" s="33"/>
      <c r="O79" s="33"/>
      <c r="P79" s="33"/>
      <c r="Q79" s="33"/>
      <c r="R79" s="33"/>
      <c r="S79" s="33"/>
      <c r="T79" s="124"/>
      <c r="U79" s="3"/>
      <c r="V79" s="3"/>
      <c r="W79" s="3"/>
      <c r="X79" s="3"/>
      <c r="Y79" s="3"/>
      <c r="Z79" s="3"/>
    </row>
    <row r="80" spans="1:26" ht="15.75" customHeight="1">
      <c r="A80" s="3"/>
      <c r="B80" s="3"/>
      <c r="C80" s="3"/>
      <c r="D80" s="33"/>
      <c r="E80" s="33"/>
      <c r="F80" s="33"/>
      <c r="G80" s="33"/>
      <c r="H80" s="33"/>
      <c r="I80" s="33"/>
      <c r="J80" s="33"/>
      <c r="K80" s="33"/>
      <c r="L80" s="33"/>
      <c r="M80" s="33"/>
      <c r="N80" s="33"/>
      <c r="O80" s="33"/>
      <c r="P80" s="33"/>
      <c r="Q80" s="33"/>
      <c r="R80" s="33"/>
      <c r="S80" s="33"/>
      <c r="T80" s="124"/>
      <c r="U80" s="3"/>
      <c r="V80" s="3"/>
      <c r="W80" s="3"/>
      <c r="X80" s="3"/>
      <c r="Y80" s="3"/>
      <c r="Z80" s="3"/>
    </row>
    <row r="81" spans="1:26" ht="15.75" customHeight="1">
      <c r="A81" s="3"/>
      <c r="B81" s="3"/>
      <c r="C81" s="3"/>
      <c r="D81" s="33"/>
      <c r="E81" s="33"/>
      <c r="F81" s="33"/>
      <c r="G81" s="33"/>
      <c r="H81" s="33"/>
      <c r="I81" s="33"/>
      <c r="J81" s="33"/>
      <c r="K81" s="33"/>
      <c r="L81" s="33"/>
      <c r="M81" s="33"/>
      <c r="N81" s="33"/>
      <c r="O81" s="33"/>
      <c r="P81" s="33"/>
      <c r="Q81" s="33"/>
      <c r="R81" s="33"/>
      <c r="S81" s="33"/>
      <c r="T81" s="124"/>
      <c r="U81" s="3"/>
      <c r="V81" s="3"/>
      <c r="W81" s="3"/>
      <c r="X81" s="3"/>
      <c r="Y81" s="3"/>
      <c r="Z81" s="3"/>
    </row>
    <row r="82" spans="1:26" ht="15.75" customHeight="1">
      <c r="A82" s="3"/>
      <c r="B82" s="3"/>
      <c r="C82" s="3"/>
      <c r="D82" s="33"/>
      <c r="E82" s="33"/>
      <c r="F82" s="33"/>
      <c r="G82" s="33"/>
      <c r="H82" s="33"/>
      <c r="I82" s="33"/>
      <c r="J82" s="33"/>
      <c r="K82" s="33"/>
      <c r="L82" s="33"/>
      <c r="M82" s="33"/>
      <c r="N82" s="33"/>
      <c r="O82" s="33"/>
      <c r="P82" s="33"/>
      <c r="Q82" s="33"/>
      <c r="R82" s="33"/>
      <c r="S82" s="33"/>
      <c r="T82" s="124"/>
      <c r="U82" s="3"/>
      <c r="V82" s="3"/>
      <c r="W82" s="3"/>
      <c r="X82" s="3"/>
      <c r="Y82" s="3"/>
      <c r="Z82" s="3"/>
    </row>
    <row r="83" spans="1:26" ht="15.75" customHeight="1">
      <c r="A83" s="3"/>
      <c r="B83" s="3"/>
      <c r="C83" s="3"/>
      <c r="D83" s="33"/>
      <c r="E83" s="33"/>
      <c r="F83" s="33"/>
      <c r="G83" s="33"/>
      <c r="H83" s="33"/>
      <c r="I83" s="33"/>
      <c r="J83" s="33"/>
      <c r="K83" s="33"/>
      <c r="L83" s="33"/>
      <c r="M83" s="33"/>
      <c r="N83" s="33"/>
      <c r="O83" s="33"/>
      <c r="P83" s="33"/>
      <c r="Q83" s="33"/>
      <c r="R83" s="33"/>
      <c r="S83" s="33"/>
      <c r="T83" s="124"/>
      <c r="U83" s="3"/>
      <c r="V83" s="3"/>
      <c r="W83" s="3"/>
      <c r="X83" s="3"/>
      <c r="Y83" s="3"/>
      <c r="Z83" s="3"/>
    </row>
    <row r="84" spans="1:26" ht="15.75" customHeight="1">
      <c r="A84" s="3"/>
      <c r="B84" s="3"/>
      <c r="C84" s="3"/>
      <c r="D84" s="33"/>
      <c r="E84" s="33"/>
      <c r="F84" s="33"/>
      <c r="G84" s="33"/>
      <c r="H84" s="33"/>
      <c r="I84" s="33"/>
      <c r="J84" s="33"/>
      <c r="K84" s="33"/>
      <c r="L84" s="33"/>
      <c r="M84" s="33"/>
      <c r="N84" s="33"/>
      <c r="O84" s="33"/>
      <c r="P84" s="33"/>
      <c r="Q84" s="33"/>
      <c r="R84" s="33"/>
      <c r="S84" s="33"/>
      <c r="T84" s="124"/>
      <c r="U84" s="3"/>
      <c r="V84" s="3"/>
      <c r="W84" s="3"/>
      <c r="X84" s="3"/>
      <c r="Y84" s="3"/>
      <c r="Z84" s="3"/>
    </row>
    <row r="85" spans="1:26" ht="15.75" customHeight="1">
      <c r="A85" s="3"/>
      <c r="B85" s="3"/>
      <c r="C85" s="3"/>
      <c r="D85" s="33"/>
      <c r="E85" s="33"/>
      <c r="F85" s="33"/>
      <c r="G85" s="33"/>
      <c r="H85" s="33"/>
      <c r="I85" s="33"/>
      <c r="J85" s="33"/>
      <c r="K85" s="33"/>
      <c r="L85" s="33"/>
      <c r="M85" s="33"/>
      <c r="N85" s="33"/>
      <c r="O85" s="33"/>
      <c r="P85" s="33"/>
      <c r="Q85" s="33"/>
      <c r="R85" s="33"/>
      <c r="S85" s="33"/>
      <c r="T85" s="124"/>
      <c r="U85" s="3"/>
      <c r="V85" s="3"/>
      <c r="W85" s="3"/>
      <c r="X85" s="3"/>
      <c r="Y85" s="3"/>
      <c r="Z85" s="3"/>
    </row>
    <row r="86" spans="1:26" ht="15.75" customHeight="1">
      <c r="A86" s="3"/>
      <c r="B86" s="3"/>
      <c r="C86" s="3"/>
      <c r="D86" s="33"/>
      <c r="E86" s="33"/>
      <c r="F86" s="33"/>
      <c r="G86" s="33"/>
      <c r="H86" s="33"/>
      <c r="I86" s="33"/>
      <c r="J86" s="33"/>
      <c r="K86" s="33"/>
      <c r="L86" s="33"/>
      <c r="M86" s="33"/>
      <c r="N86" s="33"/>
      <c r="O86" s="33"/>
      <c r="P86" s="33"/>
      <c r="Q86" s="33"/>
      <c r="R86" s="33"/>
      <c r="S86" s="33"/>
      <c r="T86" s="124"/>
      <c r="U86" s="3"/>
      <c r="V86" s="3"/>
      <c r="W86" s="3"/>
      <c r="X86" s="3"/>
      <c r="Y86" s="3"/>
      <c r="Z86" s="3"/>
    </row>
    <row r="87" spans="1:26" ht="15.75" customHeight="1">
      <c r="A87" s="3"/>
      <c r="B87" s="3"/>
      <c r="C87" s="3"/>
      <c r="D87" s="33"/>
      <c r="E87" s="33"/>
      <c r="F87" s="33"/>
      <c r="G87" s="33"/>
      <c r="H87" s="33"/>
      <c r="I87" s="33"/>
      <c r="J87" s="33"/>
      <c r="K87" s="33"/>
      <c r="L87" s="33"/>
      <c r="M87" s="33"/>
      <c r="N87" s="33"/>
      <c r="O87" s="33"/>
      <c r="P87" s="33"/>
      <c r="Q87" s="33"/>
      <c r="R87" s="33"/>
      <c r="S87" s="33"/>
      <c r="T87" s="124"/>
      <c r="U87" s="3"/>
      <c r="V87" s="3"/>
      <c r="W87" s="3"/>
      <c r="X87" s="3"/>
      <c r="Y87" s="3"/>
      <c r="Z87" s="3"/>
    </row>
    <row r="88" spans="1:26" ht="15.75" customHeight="1">
      <c r="A88" s="3"/>
      <c r="B88" s="3"/>
      <c r="C88" s="3"/>
      <c r="D88" s="33"/>
      <c r="E88" s="33"/>
      <c r="F88" s="33"/>
      <c r="G88" s="33"/>
      <c r="H88" s="33"/>
      <c r="I88" s="33"/>
      <c r="J88" s="33"/>
      <c r="K88" s="33"/>
      <c r="L88" s="33"/>
      <c r="M88" s="33"/>
      <c r="N88" s="33"/>
      <c r="O88" s="33"/>
      <c r="P88" s="33"/>
      <c r="Q88" s="33"/>
      <c r="R88" s="33"/>
      <c r="S88" s="33"/>
      <c r="T88" s="124"/>
      <c r="U88" s="3"/>
      <c r="V88" s="3"/>
      <c r="W88" s="3"/>
      <c r="X88" s="3"/>
      <c r="Y88" s="3"/>
      <c r="Z88" s="3"/>
    </row>
    <row r="89" spans="1:26" ht="15.75" customHeight="1">
      <c r="A89" s="3"/>
      <c r="B89" s="3"/>
      <c r="C89" s="3"/>
      <c r="D89" s="33"/>
      <c r="E89" s="33"/>
      <c r="F89" s="33"/>
      <c r="G89" s="33"/>
      <c r="H89" s="33"/>
      <c r="I89" s="33"/>
      <c r="J89" s="33"/>
      <c r="K89" s="33"/>
      <c r="L89" s="33"/>
      <c r="M89" s="33"/>
      <c r="N89" s="33"/>
      <c r="O89" s="33"/>
      <c r="P89" s="33"/>
      <c r="Q89" s="33"/>
      <c r="R89" s="33"/>
      <c r="S89" s="33"/>
      <c r="T89" s="124"/>
      <c r="U89" s="3"/>
      <c r="V89" s="3"/>
      <c r="W89" s="3"/>
      <c r="X89" s="3"/>
      <c r="Y89" s="3"/>
      <c r="Z89" s="3"/>
    </row>
    <row r="90" spans="1:26" ht="15.75" customHeight="1">
      <c r="A90" s="3"/>
      <c r="B90" s="3"/>
      <c r="C90" s="3"/>
      <c r="D90" s="33"/>
      <c r="E90" s="33"/>
      <c r="F90" s="33"/>
      <c r="G90" s="33"/>
      <c r="H90" s="33"/>
      <c r="I90" s="33"/>
      <c r="J90" s="33"/>
      <c r="K90" s="33"/>
      <c r="L90" s="33"/>
      <c r="M90" s="33"/>
      <c r="N90" s="33"/>
      <c r="O90" s="33"/>
      <c r="P90" s="33"/>
      <c r="Q90" s="33"/>
      <c r="R90" s="33"/>
      <c r="S90" s="33"/>
      <c r="T90" s="124"/>
      <c r="U90" s="3"/>
      <c r="V90" s="3"/>
      <c r="W90" s="3"/>
      <c r="X90" s="3"/>
      <c r="Y90" s="3"/>
      <c r="Z90" s="3"/>
    </row>
    <row r="91" spans="1:26" ht="15.75" customHeight="1">
      <c r="A91" s="3"/>
      <c r="B91" s="3"/>
      <c r="C91" s="3"/>
      <c r="D91" s="33"/>
      <c r="E91" s="33"/>
      <c r="F91" s="33"/>
      <c r="G91" s="33"/>
      <c r="H91" s="33"/>
      <c r="I91" s="33"/>
      <c r="J91" s="33"/>
      <c r="K91" s="33"/>
      <c r="L91" s="33"/>
      <c r="M91" s="33"/>
      <c r="N91" s="33"/>
      <c r="O91" s="33"/>
      <c r="P91" s="33"/>
      <c r="Q91" s="33"/>
      <c r="R91" s="33"/>
      <c r="S91" s="33"/>
      <c r="T91" s="124"/>
      <c r="U91" s="3"/>
      <c r="V91" s="3"/>
      <c r="W91" s="3"/>
      <c r="X91" s="3"/>
      <c r="Y91" s="3"/>
      <c r="Z91" s="3"/>
    </row>
    <row r="92" spans="1:26" ht="15.75" customHeight="1">
      <c r="A92" s="3"/>
      <c r="B92" s="3"/>
      <c r="C92" s="3"/>
      <c r="D92" s="33"/>
      <c r="E92" s="33"/>
      <c r="F92" s="33"/>
      <c r="G92" s="33"/>
      <c r="H92" s="33"/>
      <c r="I92" s="33"/>
      <c r="J92" s="33"/>
      <c r="K92" s="33"/>
      <c r="L92" s="33"/>
      <c r="M92" s="33"/>
      <c r="N92" s="33"/>
      <c r="O92" s="33"/>
      <c r="P92" s="33"/>
      <c r="Q92" s="33"/>
      <c r="R92" s="33"/>
      <c r="S92" s="33"/>
      <c r="T92" s="124"/>
      <c r="U92" s="3"/>
      <c r="V92" s="3"/>
      <c r="W92" s="3"/>
      <c r="X92" s="3"/>
      <c r="Y92" s="3"/>
      <c r="Z92" s="3"/>
    </row>
    <row r="93" spans="1:26" ht="15.75" customHeight="1">
      <c r="A93" s="3"/>
      <c r="B93" s="3"/>
      <c r="C93" s="3"/>
      <c r="D93" s="33"/>
      <c r="E93" s="33"/>
      <c r="F93" s="33"/>
      <c r="G93" s="33"/>
      <c r="H93" s="33"/>
      <c r="I93" s="33"/>
      <c r="J93" s="33"/>
      <c r="K93" s="33"/>
      <c r="L93" s="33"/>
      <c r="M93" s="33"/>
      <c r="N93" s="33"/>
      <c r="O93" s="33"/>
      <c r="P93" s="33"/>
      <c r="Q93" s="33"/>
      <c r="R93" s="33"/>
      <c r="S93" s="33"/>
      <c r="T93" s="124"/>
      <c r="U93" s="3"/>
      <c r="V93" s="3"/>
      <c r="W93" s="3"/>
      <c r="X93" s="3"/>
      <c r="Y93" s="3"/>
      <c r="Z93" s="3"/>
    </row>
    <row r="94" spans="1:26" ht="15.75" customHeight="1">
      <c r="A94" s="3"/>
      <c r="B94" s="3"/>
      <c r="C94" s="3"/>
      <c r="D94" s="33"/>
      <c r="E94" s="33"/>
      <c r="F94" s="33"/>
      <c r="G94" s="33"/>
      <c r="H94" s="33"/>
      <c r="I94" s="33"/>
      <c r="J94" s="33"/>
      <c r="K94" s="33"/>
      <c r="L94" s="33"/>
      <c r="M94" s="33"/>
      <c r="N94" s="33"/>
      <c r="O94" s="33"/>
      <c r="P94" s="33"/>
      <c r="Q94" s="33"/>
      <c r="R94" s="33"/>
      <c r="S94" s="33"/>
      <c r="T94" s="124"/>
      <c r="U94" s="3"/>
      <c r="V94" s="3"/>
      <c r="W94" s="3"/>
      <c r="X94" s="3"/>
      <c r="Y94" s="3"/>
      <c r="Z94" s="3"/>
    </row>
    <row r="95" spans="1:26" ht="15.75" customHeight="1">
      <c r="A95" s="3"/>
      <c r="B95" s="3"/>
      <c r="C95" s="3"/>
      <c r="D95" s="33"/>
      <c r="E95" s="33"/>
      <c r="F95" s="33"/>
      <c r="G95" s="33"/>
      <c r="H95" s="33"/>
      <c r="I95" s="33"/>
      <c r="J95" s="33"/>
      <c r="K95" s="33"/>
      <c r="L95" s="33"/>
      <c r="M95" s="33"/>
      <c r="N95" s="33"/>
      <c r="O95" s="33"/>
      <c r="P95" s="33"/>
      <c r="Q95" s="33"/>
      <c r="R95" s="33"/>
      <c r="S95" s="33"/>
      <c r="T95" s="124"/>
      <c r="U95" s="3"/>
      <c r="V95" s="3"/>
      <c r="W95" s="3"/>
      <c r="X95" s="3"/>
      <c r="Y95" s="3"/>
      <c r="Z95" s="3"/>
    </row>
    <row r="96" spans="1:26" ht="15.75" customHeight="1">
      <c r="A96" s="3"/>
      <c r="B96" s="3"/>
      <c r="C96" s="3"/>
      <c r="D96" s="33"/>
      <c r="E96" s="33"/>
      <c r="F96" s="33"/>
      <c r="G96" s="33"/>
      <c r="H96" s="33"/>
      <c r="I96" s="33"/>
      <c r="J96" s="33"/>
      <c r="K96" s="33"/>
      <c r="L96" s="33"/>
      <c r="M96" s="33"/>
      <c r="N96" s="33"/>
      <c r="O96" s="33"/>
      <c r="P96" s="33"/>
      <c r="Q96" s="33"/>
      <c r="R96" s="33"/>
      <c r="S96" s="33"/>
      <c r="T96" s="124"/>
      <c r="U96" s="3"/>
      <c r="V96" s="3"/>
      <c r="W96" s="3"/>
      <c r="X96" s="3"/>
      <c r="Y96" s="3"/>
      <c r="Z96" s="3"/>
    </row>
    <row r="97" spans="1:26" ht="15.75" customHeight="1">
      <c r="A97" s="3"/>
      <c r="B97" s="3"/>
      <c r="C97" s="3"/>
      <c r="D97" s="33"/>
      <c r="E97" s="33"/>
      <c r="F97" s="33"/>
      <c r="G97" s="33"/>
      <c r="H97" s="33"/>
      <c r="I97" s="33"/>
      <c r="J97" s="33"/>
      <c r="K97" s="33"/>
      <c r="L97" s="33"/>
      <c r="M97" s="33"/>
      <c r="N97" s="33"/>
      <c r="O97" s="33"/>
      <c r="P97" s="33"/>
      <c r="Q97" s="33"/>
      <c r="R97" s="33"/>
      <c r="S97" s="33"/>
      <c r="T97" s="124"/>
      <c r="U97" s="3"/>
      <c r="V97" s="3"/>
      <c r="W97" s="3"/>
      <c r="X97" s="3"/>
      <c r="Y97" s="3"/>
      <c r="Z97" s="3"/>
    </row>
    <row r="98" spans="1:26" ht="15.75" customHeight="1">
      <c r="A98" s="3"/>
      <c r="B98" s="3"/>
      <c r="C98" s="3"/>
      <c r="D98" s="33"/>
      <c r="E98" s="33"/>
      <c r="F98" s="33"/>
      <c r="G98" s="33"/>
      <c r="H98" s="33"/>
      <c r="I98" s="33"/>
      <c r="J98" s="33"/>
      <c r="K98" s="33"/>
      <c r="L98" s="33"/>
      <c r="M98" s="33"/>
      <c r="N98" s="33"/>
      <c r="O98" s="33"/>
      <c r="P98" s="33"/>
      <c r="Q98" s="33"/>
      <c r="R98" s="33"/>
      <c r="S98" s="33"/>
      <c r="T98" s="124"/>
      <c r="U98" s="3"/>
      <c r="V98" s="3"/>
      <c r="W98" s="3"/>
      <c r="X98" s="3"/>
      <c r="Y98" s="3"/>
      <c r="Z98" s="3"/>
    </row>
    <row r="99" spans="1:26" ht="15.75" customHeight="1">
      <c r="A99" s="3"/>
      <c r="B99" s="3"/>
      <c r="C99" s="3"/>
      <c r="D99" s="33"/>
      <c r="E99" s="33"/>
      <c r="F99" s="33"/>
      <c r="G99" s="33"/>
      <c r="H99" s="33"/>
      <c r="I99" s="33"/>
      <c r="J99" s="33"/>
      <c r="K99" s="33"/>
      <c r="L99" s="33"/>
      <c r="M99" s="33"/>
      <c r="N99" s="33"/>
      <c r="O99" s="33"/>
      <c r="P99" s="33"/>
      <c r="Q99" s="33"/>
      <c r="R99" s="33"/>
      <c r="S99" s="33"/>
      <c r="T99" s="124"/>
      <c r="U99" s="3"/>
      <c r="V99" s="3"/>
      <c r="W99" s="3"/>
      <c r="X99" s="3"/>
      <c r="Y99" s="3"/>
      <c r="Z99" s="3"/>
    </row>
    <row r="100" spans="1:26" ht="15.75" customHeight="1">
      <c r="A100" s="3"/>
      <c r="B100" s="3"/>
      <c r="C100" s="3"/>
      <c r="D100" s="33"/>
      <c r="E100" s="33"/>
      <c r="F100" s="33"/>
      <c r="G100" s="33"/>
      <c r="H100" s="33"/>
      <c r="I100" s="33"/>
      <c r="J100" s="33"/>
      <c r="K100" s="33"/>
      <c r="L100" s="33"/>
      <c r="M100" s="33"/>
      <c r="N100" s="33"/>
      <c r="O100" s="33"/>
      <c r="P100" s="33"/>
      <c r="Q100" s="33"/>
      <c r="R100" s="33"/>
      <c r="S100" s="33"/>
      <c r="T100" s="124"/>
      <c r="U100" s="3"/>
      <c r="V100" s="3"/>
      <c r="W100" s="3"/>
      <c r="X100" s="3"/>
      <c r="Y100" s="3"/>
      <c r="Z100" s="3"/>
    </row>
    <row r="101" spans="1:26" ht="15.75" customHeight="1">
      <c r="A101" s="3"/>
      <c r="B101" s="3"/>
      <c r="C101" s="3"/>
      <c r="D101" s="33"/>
      <c r="E101" s="33"/>
      <c r="F101" s="33"/>
      <c r="G101" s="33"/>
      <c r="H101" s="33"/>
      <c r="I101" s="33"/>
      <c r="J101" s="33"/>
      <c r="K101" s="33"/>
      <c r="L101" s="33"/>
      <c r="M101" s="33"/>
      <c r="N101" s="33"/>
      <c r="O101" s="33"/>
      <c r="P101" s="33"/>
      <c r="Q101" s="33"/>
      <c r="R101" s="33"/>
      <c r="S101" s="33"/>
      <c r="T101" s="124"/>
      <c r="U101" s="3"/>
      <c r="V101" s="3"/>
      <c r="W101" s="3"/>
      <c r="X101" s="3"/>
      <c r="Y101" s="3"/>
      <c r="Z101" s="3"/>
    </row>
    <row r="102" spans="1:26" ht="15.75" customHeight="1">
      <c r="A102" s="3"/>
      <c r="B102" s="3"/>
      <c r="C102" s="3"/>
      <c r="D102" s="33"/>
      <c r="E102" s="33"/>
      <c r="F102" s="33"/>
      <c r="G102" s="33"/>
      <c r="H102" s="33"/>
      <c r="I102" s="33"/>
      <c r="J102" s="33"/>
      <c r="K102" s="33"/>
      <c r="L102" s="33"/>
      <c r="M102" s="33"/>
      <c r="N102" s="33"/>
      <c r="O102" s="33"/>
      <c r="P102" s="33"/>
      <c r="Q102" s="33"/>
      <c r="R102" s="33"/>
      <c r="S102" s="33"/>
      <c r="T102" s="124"/>
      <c r="U102" s="3"/>
      <c r="V102" s="3"/>
      <c r="W102" s="3"/>
      <c r="X102" s="3"/>
      <c r="Y102" s="3"/>
      <c r="Z102" s="3"/>
    </row>
    <row r="103" spans="1:26" ht="15.75" customHeight="1">
      <c r="A103" s="3"/>
      <c r="B103" s="3"/>
      <c r="C103" s="3"/>
      <c r="D103" s="33"/>
      <c r="E103" s="33"/>
      <c r="F103" s="33"/>
      <c r="G103" s="33"/>
      <c r="H103" s="33"/>
      <c r="I103" s="33"/>
      <c r="J103" s="33"/>
      <c r="K103" s="33"/>
      <c r="L103" s="33"/>
      <c r="M103" s="33"/>
      <c r="N103" s="33"/>
      <c r="O103" s="33"/>
      <c r="P103" s="33"/>
      <c r="Q103" s="33"/>
      <c r="R103" s="33"/>
      <c r="S103" s="33"/>
      <c r="T103" s="124"/>
      <c r="U103" s="3"/>
      <c r="V103" s="3"/>
      <c r="W103" s="3"/>
      <c r="X103" s="3"/>
      <c r="Y103" s="3"/>
      <c r="Z103" s="3"/>
    </row>
    <row r="104" spans="1:26" ht="15.75" customHeight="1">
      <c r="A104" s="3"/>
      <c r="B104" s="3"/>
      <c r="C104" s="3"/>
      <c r="D104" s="33"/>
      <c r="E104" s="33"/>
      <c r="F104" s="33"/>
      <c r="G104" s="33"/>
      <c r="H104" s="33"/>
      <c r="I104" s="33"/>
      <c r="J104" s="33"/>
      <c r="K104" s="33"/>
      <c r="L104" s="33"/>
      <c r="M104" s="33"/>
      <c r="N104" s="33"/>
      <c r="O104" s="33"/>
      <c r="P104" s="33"/>
      <c r="Q104" s="33"/>
      <c r="R104" s="33"/>
      <c r="S104" s="33"/>
      <c r="T104" s="124"/>
      <c r="U104" s="3"/>
      <c r="V104" s="3"/>
      <c r="W104" s="3"/>
      <c r="X104" s="3"/>
      <c r="Y104" s="3"/>
      <c r="Z104" s="3"/>
    </row>
    <row r="105" spans="1:26" ht="15.75" customHeight="1">
      <c r="A105" s="3"/>
      <c r="B105" s="3"/>
      <c r="C105" s="3"/>
      <c r="D105" s="33"/>
      <c r="E105" s="33"/>
      <c r="F105" s="33"/>
      <c r="G105" s="33"/>
      <c r="H105" s="33"/>
      <c r="I105" s="33"/>
      <c r="J105" s="33"/>
      <c r="K105" s="33"/>
      <c r="L105" s="33"/>
      <c r="M105" s="33"/>
      <c r="N105" s="33"/>
      <c r="O105" s="33"/>
      <c r="P105" s="33"/>
      <c r="Q105" s="33"/>
      <c r="R105" s="33"/>
      <c r="S105" s="33"/>
      <c r="T105" s="124"/>
      <c r="U105" s="3"/>
      <c r="V105" s="3"/>
      <c r="W105" s="3"/>
      <c r="X105" s="3"/>
      <c r="Y105" s="3"/>
      <c r="Z105" s="3"/>
    </row>
    <row r="106" spans="1:26" ht="15.75" customHeight="1">
      <c r="A106" s="3"/>
      <c r="B106" s="3"/>
      <c r="C106" s="3"/>
      <c r="D106" s="33"/>
      <c r="E106" s="33"/>
      <c r="F106" s="33"/>
      <c r="G106" s="33"/>
      <c r="H106" s="33"/>
      <c r="I106" s="33"/>
      <c r="J106" s="33"/>
      <c r="K106" s="33"/>
      <c r="L106" s="33"/>
      <c r="M106" s="33"/>
      <c r="N106" s="33"/>
      <c r="O106" s="33"/>
      <c r="P106" s="33"/>
      <c r="Q106" s="33"/>
      <c r="R106" s="33"/>
      <c r="S106" s="33"/>
      <c r="T106" s="124"/>
      <c r="U106" s="3"/>
      <c r="V106" s="3"/>
      <c r="W106" s="3"/>
      <c r="X106" s="3"/>
      <c r="Y106" s="3"/>
      <c r="Z106" s="3"/>
    </row>
    <row r="107" spans="1:26" ht="15.75" customHeight="1">
      <c r="A107" s="3"/>
      <c r="B107" s="3"/>
      <c r="C107" s="3"/>
      <c r="D107" s="33"/>
      <c r="E107" s="33"/>
      <c r="F107" s="33"/>
      <c r="G107" s="33"/>
      <c r="H107" s="33"/>
      <c r="I107" s="33"/>
      <c r="J107" s="33"/>
      <c r="K107" s="33"/>
      <c r="L107" s="33"/>
      <c r="M107" s="33"/>
      <c r="N107" s="33"/>
      <c r="O107" s="33"/>
      <c r="P107" s="33"/>
      <c r="Q107" s="33"/>
      <c r="R107" s="33"/>
      <c r="S107" s="33"/>
      <c r="T107" s="124"/>
      <c r="U107" s="3"/>
      <c r="V107" s="3"/>
      <c r="W107" s="3"/>
      <c r="X107" s="3"/>
      <c r="Y107" s="3"/>
      <c r="Z107" s="3"/>
    </row>
    <row r="108" spans="1:26" ht="15.75" customHeight="1">
      <c r="A108" s="3"/>
      <c r="B108" s="3"/>
      <c r="C108" s="3"/>
      <c r="D108" s="33"/>
      <c r="E108" s="33"/>
      <c r="F108" s="33"/>
      <c r="G108" s="33"/>
      <c r="H108" s="33"/>
      <c r="I108" s="33"/>
      <c r="J108" s="33"/>
      <c r="K108" s="33"/>
      <c r="L108" s="33"/>
      <c r="M108" s="33"/>
      <c r="N108" s="33"/>
      <c r="O108" s="33"/>
      <c r="P108" s="33"/>
      <c r="Q108" s="33"/>
      <c r="R108" s="33"/>
      <c r="S108" s="33"/>
      <c r="T108" s="124"/>
      <c r="U108" s="3"/>
      <c r="V108" s="3"/>
      <c r="W108" s="3"/>
      <c r="X108" s="3"/>
      <c r="Y108" s="3"/>
      <c r="Z108" s="3"/>
    </row>
    <row r="109" spans="1:26" ht="15.75" customHeight="1">
      <c r="A109" s="3"/>
      <c r="B109" s="3"/>
      <c r="C109" s="3"/>
      <c r="D109" s="33"/>
      <c r="E109" s="33"/>
      <c r="F109" s="33"/>
      <c r="G109" s="33"/>
      <c r="H109" s="33"/>
      <c r="I109" s="33"/>
      <c r="J109" s="33"/>
      <c r="K109" s="33"/>
      <c r="L109" s="33"/>
      <c r="M109" s="33"/>
      <c r="N109" s="33"/>
      <c r="O109" s="33"/>
      <c r="P109" s="33"/>
      <c r="Q109" s="33"/>
      <c r="R109" s="33"/>
      <c r="S109" s="33"/>
      <c r="T109" s="124"/>
      <c r="U109" s="3"/>
      <c r="V109" s="3"/>
      <c r="W109" s="3"/>
      <c r="X109" s="3"/>
      <c r="Y109" s="3"/>
      <c r="Z109" s="3"/>
    </row>
    <row r="110" spans="1:26" ht="15.75" customHeight="1">
      <c r="A110" s="3"/>
      <c r="B110" s="3"/>
      <c r="C110" s="3"/>
      <c r="D110" s="33"/>
      <c r="E110" s="33"/>
      <c r="F110" s="33"/>
      <c r="G110" s="33"/>
      <c r="H110" s="33"/>
      <c r="I110" s="33"/>
      <c r="J110" s="33"/>
      <c r="K110" s="33"/>
      <c r="L110" s="33"/>
      <c r="M110" s="33"/>
      <c r="N110" s="33"/>
      <c r="O110" s="33"/>
      <c r="P110" s="33"/>
      <c r="Q110" s="33"/>
      <c r="R110" s="33"/>
      <c r="S110" s="33"/>
      <c r="T110" s="124"/>
      <c r="U110" s="3"/>
      <c r="V110" s="3"/>
      <c r="W110" s="3"/>
      <c r="X110" s="3"/>
      <c r="Y110" s="3"/>
      <c r="Z110" s="3"/>
    </row>
    <row r="111" spans="1:26" ht="15.75" customHeight="1">
      <c r="A111" s="3"/>
      <c r="B111" s="3"/>
      <c r="C111" s="3"/>
      <c r="D111" s="33"/>
      <c r="E111" s="33"/>
      <c r="F111" s="33"/>
      <c r="G111" s="33"/>
      <c r="H111" s="33"/>
      <c r="I111" s="33"/>
      <c r="J111" s="33"/>
      <c r="K111" s="33"/>
      <c r="L111" s="33"/>
      <c r="M111" s="33"/>
      <c r="N111" s="33"/>
      <c r="O111" s="33"/>
      <c r="P111" s="33"/>
      <c r="Q111" s="33"/>
      <c r="R111" s="33"/>
      <c r="S111" s="33"/>
      <c r="T111" s="124"/>
      <c r="U111" s="3"/>
      <c r="V111" s="3"/>
      <c r="W111" s="3"/>
      <c r="X111" s="3"/>
      <c r="Y111" s="3"/>
      <c r="Z111" s="3"/>
    </row>
    <row r="112" spans="1:26" ht="15.75" customHeight="1">
      <c r="A112" s="3"/>
      <c r="B112" s="3"/>
      <c r="C112" s="3"/>
      <c r="D112" s="33"/>
      <c r="E112" s="33"/>
      <c r="F112" s="33"/>
      <c r="G112" s="33"/>
      <c r="H112" s="33"/>
      <c r="I112" s="33"/>
      <c r="J112" s="33"/>
      <c r="K112" s="33"/>
      <c r="L112" s="33"/>
      <c r="M112" s="33"/>
      <c r="N112" s="33"/>
      <c r="O112" s="33"/>
      <c r="P112" s="33"/>
      <c r="Q112" s="33"/>
      <c r="R112" s="33"/>
      <c r="S112" s="33"/>
      <c r="T112" s="124"/>
      <c r="U112" s="3"/>
      <c r="V112" s="3"/>
      <c r="W112" s="3"/>
      <c r="X112" s="3"/>
      <c r="Y112" s="3"/>
      <c r="Z112" s="3"/>
    </row>
    <row r="113" spans="1:26" ht="15.75" customHeight="1">
      <c r="A113" s="3"/>
      <c r="B113" s="3"/>
      <c r="C113" s="3"/>
      <c r="D113" s="33"/>
      <c r="E113" s="33"/>
      <c r="F113" s="33"/>
      <c r="G113" s="33"/>
      <c r="H113" s="33"/>
      <c r="I113" s="33"/>
      <c r="J113" s="33"/>
      <c r="K113" s="33"/>
      <c r="L113" s="33"/>
      <c r="M113" s="33"/>
      <c r="N113" s="33"/>
      <c r="O113" s="33"/>
      <c r="P113" s="33"/>
      <c r="Q113" s="33"/>
      <c r="R113" s="33"/>
      <c r="S113" s="33"/>
      <c r="T113" s="124"/>
      <c r="U113" s="3"/>
      <c r="V113" s="3"/>
      <c r="W113" s="3"/>
      <c r="X113" s="3"/>
      <c r="Y113" s="3"/>
      <c r="Z113" s="3"/>
    </row>
    <row r="114" spans="1:26" ht="15.75" customHeight="1">
      <c r="A114" s="3"/>
      <c r="B114" s="3"/>
      <c r="C114" s="3"/>
      <c r="D114" s="33"/>
      <c r="E114" s="33"/>
      <c r="F114" s="33"/>
      <c r="G114" s="33"/>
      <c r="H114" s="33"/>
      <c r="I114" s="33"/>
      <c r="J114" s="33"/>
      <c r="K114" s="33"/>
      <c r="L114" s="33"/>
      <c r="M114" s="33"/>
      <c r="N114" s="33"/>
      <c r="O114" s="33"/>
      <c r="P114" s="33"/>
      <c r="Q114" s="33"/>
      <c r="R114" s="33"/>
      <c r="S114" s="33"/>
      <c r="T114" s="124"/>
      <c r="U114" s="3"/>
      <c r="V114" s="3"/>
      <c r="W114" s="3"/>
      <c r="X114" s="3"/>
      <c r="Y114" s="3"/>
      <c r="Z114" s="3"/>
    </row>
    <row r="115" spans="1:26" ht="15.75" customHeight="1">
      <c r="A115" s="3"/>
      <c r="B115" s="3"/>
      <c r="C115" s="3"/>
      <c r="D115" s="33"/>
      <c r="E115" s="33"/>
      <c r="F115" s="33"/>
      <c r="G115" s="33"/>
      <c r="H115" s="33"/>
      <c r="I115" s="33"/>
      <c r="J115" s="33"/>
      <c r="K115" s="33"/>
      <c r="L115" s="33"/>
      <c r="M115" s="33"/>
      <c r="N115" s="33"/>
      <c r="O115" s="33"/>
      <c r="P115" s="33"/>
      <c r="Q115" s="33"/>
      <c r="R115" s="33"/>
      <c r="S115" s="33"/>
      <c r="T115" s="124"/>
      <c r="U115" s="3"/>
      <c r="V115" s="3"/>
      <c r="W115" s="3"/>
      <c r="X115" s="3"/>
      <c r="Y115" s="3"/>
      <c r="Z115" s="3"/>
    </row>
    <row r="116" spans="1:26" ht="15.75" customHeight="1">
      <c r="A116" s="3"/>
      <c r="B116" s="3"/>
      <c r="C116" s="3"/>
      <c r="D116" s="33"/>
      <c r="E116" s="33"/>
      <c r="F116" s="33"/>
      <c r="G116" s="33"/>
      <c r="H116" s="33"/>
      <c r="I116" s="33"/>
      <c r="J116" s="33"/>
      <c r="K116" s="33"/>
      <c r="L116" s="33"/>
      <c r="M116" s="33"/>
      <c r="N116" s="33"/>
      <c r="O116" s="33"/>
      <c r="P116" s="33"/>
      <c r="Q116" s="33"/>
      <c r="R116" s="33"/>
      <c r="S116" s="33"/>
      <c r="T116" s="124"/>
      <c r="U116" s="3"/>
      <c r="V116" s="3"/>
      <c r="W116" s="3"/>
      <c r="X116" s="3"/>
      <c r="Y116" s="3"/>
      <c r="Z116" s="3"/>
    </row>
    <row r="117" spans="1:26" ht="15.75" customHeight="1">
      <c r="A117" s="3"/>
      <c r="B117" s="3"/>
      <c r="C117" s="3"/>
      <c r="D117" s="33"/>
      <c r="E117" s="33"/>
      <c r="F117" s="33"/>
      <c r="G117" s="33"/>
      <c r="H117" s="33"/>
      <c r="I117" s="33"/>
      <c r="J117" s="33"/>
      <c r="K117" s="33"/>
      <c r="L117" s="33"/>
      <c r="M117" s="33"/>
      <c r="N117" s="33"/>
      <c r="O117" s="33"/>
      <c r="P117" s="33"/>
      <c r="Q117" s="33"/>
      <c r="R117" s="33"/>
      <c r="S117" s="33"/>
      <c r="T117" s="124"/>
      <c r="U117" s="3"/>
      <c r="V117" s="3"/>
      <c r="W117" s="3"/>
      <c r="X117" s="3"/>
      <c r="Y117" s="3"/>
      <c r="Z117" s="3"/>
    </row>
    <row r="118" spans="1:26" ht="15.75" customHeight="1">
      <c r="A118" s="3"/>
      <c r="B118" s="3"/>
      <c r="C118" s="3"/>
      <c r="D118" s="33"/>
      <c r="E118" s="33"/>
      <c r="F118" s="33"/>
      <c r="G118" s="33"/>
      <c r="H118" s="33"/>
      <c r="I118" s="33"/>
      <c r="J118" s="33"/>
      <c r="K118" s="33"/>
      <c r="L118" s="33"/>
      <c r="M118" s="33"/>
      <c r="N118" s="33"/>
      <c r="O118" s="33"/>
      <c r="P118" s="33"/>
      <c r="Q118" s="33"/>
      <c r="R118" s="33"/>
      <c r="S118" s="33"/>
      <c r="T118" s="124"/>
      <c r="U118" s="3"/>
      <c r="V118" s="3"/>
      <c r="W118" s="3"/>
      <c r="X118" s="3"/>
      <c r="Y118" s="3"/>
      <c r="Z118" s="3"/>
    </row>
    <row r="119" spans="1:26" ht="15.75" customHeight="1">
      <c r="A119" s="3"/>
      <c r="B119" s="3"/>
      <c r="C119" s="3"/>
      <c r="D119" s="33"/>
      <c r="E119" s="33"/>
      <c r="F119" s="33"/>
      <c r="G119" s="33"/>
      <c r="H119" s="33"/>
      <c r="I119" s="33"/>
      <c r="J119" s="33"/>
      <c r="K119" s="33"/>
      <c r="L119" s="33"/>
      <c r="M119" s="33"/>
      <c r="N119" s="33"/>
      <c r="O119" s="33"/>
      <c r="P119" s="33"/>
      <c r="Q119" s="33"/>
      <c r="R119" s="33"/>
      <c r="S119" s="33"/>
      <c r="T119" s="124"/>
      <c r="U119" s="3"/>
      <c r="V119" s="3"/>
      <c r="W119" s="3"/>
      <c r="X119" s="3"/>
      <c r="Y119" s="3"/>
      <c r="Z119" s="3"/>
    </row>
    <row r="120" spans="1:26" ht="15.75" customHeight="1">
      <c r="A120" s="3"/>
      <c r="B120" s="3"/>
      <c r="C120" s="3"/>
      <c r="D120" s="33"/>
      <c r="E120" s="33"/>
      <c r="F120" s="33"/>
      <c r="G120" s="33"/>
      <c r="H120" s="33"/>
      <c r="I120" s="33"/>
      <c r="J120" s="33"/>
      <c r="K120" s="33"/>
      <c r="L120" s="33"/>
      <c r="M120" s="33"/>
      <c r="N120" s="33"/>
      <c r="O120" s="33"/>
      <c r="P120" s="33"/>
      <c r="Q120" s="33"/>
      <c r="R120" s="33"/>
      <c r="S120" s="33"/>
      <c r="T120" s="124"/>
      <c r="U120" s="3"/>
      <c r="V120" s="3"/>
      <c r="W120" s="3"/>
      <c r="X120" s="3"/>
      <c r="Y120" s="3"/>
      <c r="Z120" s="3"/>
    </row>
    <row r="121" spans="1:26" ht="15.75" customHeight="1">
      <c r="A121" s="3"/>
      <c r="B121" s="3"/>
      <c r="C121" s="3"/>
      <c r="D121" s="33"/>
      <c r="E121" s="33"/>
      <c r="F121" s="33"/>
      <c r="G121" s="33"/>
      <c r="H121" s="33"/>
      <c r="I121" s="33"/>
      <c r="J121" s="33"/>
      <c r="K121" s="33"/>
      <c r="L121" s="33"/>
      <c r="M121" s="33"/>
      <c r="N121" s="33"/>
      <c r="O121" s="33"/>
      <c r="P121" s="33"/>
      <c r="Q121" s="33"/>
      <c r="R121" s="33"/>
      <c r="S121" s="33"/>
      <c r="T121" s="124"/>
      <c r="U121" s="3"/>
      <c r="V121" s="3"/>
      <c r="W121" s="3"/>
      <c r="X121" s="3"/>
      <c r="Y121" s="3"/>
      <c r="Z121" s="3"/>
    </row>
    <row r="122" spans="1:26" ht="15.75" customHeight="1">
      <c r="A122" s="3"/>
      <c r="B122" s="3"/>
      <c r="C122" s="3"/>
      <c r="D122" s="33"/>
      <c r="E122" s="33"/>
      <c r="F122" s="33"/>
      <c r="G122" s="33"/>
      <c r="H122" s="33"/>
      <c r="I122" s="33"/>
      <c r="J122" s="33"/>
      <c r="K122" s="33"/>
      <c r="L122" s="33"/>
      <c r="M122" s="33"/>
      <c r="N122" s="33"/>
      <c r="O122" s="33"/>
      <c r="P122" s="33"/>
      <c r="Q122" s="33"/>
      <c r="R122" s="33"/>
      <c r="S122" s="33"/>
      <c r="T122" s="124"/>
      <c r="U122" s="3"/>
      <c r="V122" s="3"/>
      <c r="W122" s="3"/>
      <c r="X122" s="3"/>
      <c r="Y122" s="3"/>
      <c r="Z122" s="3"/>
    </row>
    <row r="123" spans="1:26" ht="15.75" customHeight="1">
      <c r="A123" s="3"/>
      <c r="B123" s="3"/>
      <c r="C123" s="3"/>
      <c r="D123" s="33"/>
      <c r="E123" s="33"/>
      <c r="F123" s="33"/>
      <c r="G123" s="33"/>
      <c r="H123" s="33"/>
      <c r="I123" s="33"/>
      <c r="J123" s="33"/>
      <c r="K123" s="33"/>
      <c r="L123" s="33"/>
      <c r="M123" s="33"/>
      <c r="N123" s="33"/>
      <c r="O123" s="33"/>
      <c r="P123" s="33"/>
      <c r="Q123" s="33"/>
      <c r="R123" s="33"/>
      <c r="S123" s="33"/>
      <c r="T123" s="124"/>
      <c r="U123" s="3"/>
      <c r="V123" s="3"/>
      <c r="W123" s="3"/>
      <c r="X123" s="3"/>
      <c r="Y123" s="3"/>
      <c r="Z123" s="3"/>
    </row>
    <row r="124" spans="1:26" ht="15.75" customHeight="1">
      <c r="A124" s="3"/>
      <c r="B124" s="3"/>
      <c r="C124" s="3"/>
      <c r="D124" s="33"/>
      <c r="E124" s="33"/>
      <c r="F124" s="33"/>
      <c r="G124" s="33"/>
      <c r="H124" s="33"/>
      <c r="I124" s="33"/>
      <c r="J124" s="33"/>
      <c r="K124" s="33"/>
      <c r="L124" s="33"/>
      <c r="M124" s="33"/>
      <c r="N124" s="33"/>
      <c r="O124" s="33"/>
      <c r="P124" s="33"/>
      <c r="Q124" s="33"/>
      <c r="R124" s="33"/>
      <c r="S124" s="33"/>
      <c r="T124" s="124"/>
      <c r="U124" s="3"/>
      <c r="V124" s="3"/>
      <c r="W124" s="3"/>
      <c r="X124" s="3"/>
      <c r="Y124" s="3"/>
      <c r="Z124" s="3"/>
    </row>
    <row r="125" spans="1:26" ht="15.75" customHeight="1">
      <c r="A125" s="3"/>
      <c r="B125" s="3"/>
      <c r="C125" s="3"/>
      <c r="D125" s="33"/>
      <c r="E125" s="33"/>
      <c r="F125" s="33"/>
      <c r="G125" s="33"/>
      <c r="H125" s="33"/>
      <c r="I125" s="33"/>
      <c r="J125" s="33"/>
      <c r="K125" s="33"/>
      <c r="L125" s="33"/>
      <c r="M125" s="33"/>
      <c r="N125" s="33"/>
      <c r="O125" s="33"/>
      <c r="P125" s="33"/>
      <c r="Q125" s="33"/>
      <c r="R125" s="33"/>
      <c r="S125" s="33"/>
      <c r="T125" s="124"/>
      <c r="U125" s="3"/>
      <c r="V125" s="3"/>
      <c r="W125" s="3"/>
      <c r="X125" s="3"/>
      <c r="Y125" s="3"/>
      <c r="Z125" s="3"/>
    </row>
    <row r="126" spans="1:26" ht="15.75" customHeight="1">
      <c r="A126" s="3"/>
      <c r="B126" s="3"/>
      <c r="C126" s="3"/>
      <c r="D126" s="33"/>
      <c r="E126" s="33"/>
      <c r="F126" s="33"/>
      <c r="G126" s="33"/>
      <c r="H126" s="33"/>
      <c r="I126" s="33"/>
      <c r="J126" s="33"/>
      <c r="K126" s="33"/>
      <c r="L126" s="33"/>
      <c r="M126" s="33"/>
      <c r="N126" s="33"/>
      <c r="O126" s="33"/>
      <c r="P126" s="33"/>
      <c r="Q126" s="33"/>
      <c r="R126" s="33"/>
      <c r="S126" s="33"/>
      <c r="T126" s="124"/>
      <c r="U126" s="3"/>
      <c r="V126" s="3"/>
      <c r="W126" s="3"/>
      <c r="X126" s="3"/>
      <c r="Y126" s="3"/>
      <c r="Z126" s="3"/>
    </row>
    <row r="127" spans="1:26" ht="15.75" customHeight="1">
      <c r="A127" s="3"/>
      <c r="B127" s="3"/>
      <c r="C127" s="3"/>
      <c r="D127" s="33"/>
      <c r="E127" s="33"/>
      <c r="F127" s="33"/>
      <c r="G127" s="33"/>
      <c r="H127" s="33"/>
      <c r="I127" s="33"/>
      <c r="J127" s="33"/>
      <c r="K127" s="33"/>
      <c r="L127" s="33"/>
      <c r="M127" s="33"/>
      <c r="N127" s="33"/>
      <c r="O127" s="33"/>
      <c r="P127" s="33"/>
      <c r="Q127" s="33"/>
      <c r="R127" s="33"/>
      <c r="S127" s="33"/>
      <c r="T127" s="124"/>
      <c r="U127" s="3"/>
      <c r="V127" s="3"/>
      <c r="W127" s="3"/>
      <c r="X127" s="3"/>
      <c r="Y127" s="3"/>
      <c r="Z127" s="3"/>
    </row>
    <row r="128" spans="1:26" ht="15.75" customHeight="1">
      <c r="A128" s="3"/>
      <c r="B128" s="3"/>
      <c r="C128" s="3"/>
      <c r="D128" s="33"/>
      <c r="E128" s="33"/>
      <c r="F128" s="33"/>
      <c r="G128" s="33"/>
      <c r="H128" s="33"/>
      <c r="I128" s="33"/>
      <c r="J128" s="33"/>
      <c r="K128" s="33"/>
      <c r="L128" s="33"/>
      <c r="M128" s="33"/>
      <c r="N128" s="33"/>
      <c r="O128" s="33"/>
      <c r="P128" s="33"/>
      <c r="Q128" s="33"/>
      <c r="R128" s="33"/>
      <c r="S128" s="33"/>
      <c r="T128" s="124"/>
      <c r="U128" s="3"/>
      <c r="V128" s="3"/>
      <c r="W128" s="3"/>
      <c r="X128" s="3"/>
      <c r="Y128" s="3"/>
      <c r="Z128" s="3"/>
    </row>
    <row r="129" spans="1:26" ht="15.75" customHeight="1">
      <c r="A129" s="3"/>
      <c r="B129" s="3"/>
      <c r="C129" s="3"/>
      <c r="D129" s="33"/>
      <c r="E129" s="33"/>
      <c r="F129" s="33"/>
      <c r="G129" s="33"/>
      <c r="H129" s="33"/>
      <c r="I129" s="33"/>
      <c r="J129" s="33"/>
      <c r="K129" s="33"/>
      <c r="L129" s="33"/>
      <c r="M129" s="33"/>
      <c r="N129" s="33"/>
      <c r="O129" s="33"/>
      <c r="P129" s="33"/>
      <c r="Q129" s="33"/>
      <c r="R129" s="33"/>
      <c r="S129" s="33"/>
      <c r="T129" s="124"/>
      <c r="U129" s="3"/>
      <c r="V129" s="3"/>
      <c r="W129" s="3"/>
      <c r="X129" s="3"/>
      <c r="Y129" s="3"/>
      <c r="Z129" s="3"/>
    </row>
    <row r="130" spans="1:26" ht="15.75" customHeight="1">
      <c r="A130" s="3"/>
      <c r="B130" s="3"/>
      <c r="C130" s="3"/>
      <c r="D130" s="33"/>
      <c r="E130" s="33"/>
      <c r="F130" s="33"/>
      <c r="G130" s="33"/>
      <c r="H130" s="33"/>
      <c r="I130" s="33"/>
      <c r="J130" s="33"/>
      <c r="K130" s="33"/>
      <c r="L130" s="33"/>
      <c r="M130" s="33"/>
      <c r="N130" s="33"/>
      <c r="O130" s="33"/>
      <c r="P130" s="33"/>
      <c r="Q130" s="33"/>
      <c r="R130" s="33"/>
      <c r="S130" s="33"/>
      <c r="T130" s="124"/>
      <c r="U130" s="3"/>
      <c r="V130" s="3"/>
      <c r="W130" s="3"/>
      <c r="X130" s="3"/>
      <c r="Y130" s="3"/>
      <c r="Z130" s="3"/>
    </row>
    <row r="131" spans="1:26" ht="15.75" customHeight="1">
      <c r="A131" s="3"/>
      <c r="B131" s="3"/>
      <c r="C131" s="3"/>
      <c r="D131" s="33"/>
      <c r="E131" s="33"/>
      <c r="F131" s="33"/>
      <c r="G131" s="33"/>
      <c r="H131" s="33"/>
      <c r="I131" s="33"/>
      <c r="J131" s="33"/>
      <c r="K131" s="33"/>
      <c r="L131" s="33"/>
      <c r="M131" s="33"/>
      <c r="N131" s="33"/>
      <c r="O131" s="33"/>
      <c r="P131" s="33"/>
      <c r="Q131" s="33"/>
      <c r="R131" s="33"/>
      <c r="S131" s="33"/>
      <c r="T131" s="124"/>
      <c r="U131" s="3"/>
      <c r="V131" s="3"/>
      <c r="W131" s="3"/>
      <c r="X131" s="3"/>
      <c r="Y131" s="3"/>
      <c r="Z131" s="3"/>
    </row>
    <row r="132" spans="1:26" ht="15.75" customHeight="1">
      <c r="A132" s="3"/>
      <c r="B132" s="3"/>
      <c r="C132" s="3"/>
      <c r="D132" s="33"/>
      <c r="E132" s="33"/>
      <c r="F132" s="33"/>
      <c r="G132" s="33"/>
      <c r="H132" s="33"/>
      <c r="I132" s="33"/>
      <c r="J132" s="33"/>
      <c r="K132" s="33"/>
      <c r="L132" s="33"/>
      <c r="M132" s="33"/>
      <c r="N132" s="33"/>
      <c r="O132" s="33"/>
      <c r="P132" s="33"/>
      <c r="Q132" s="33"/>
      <c r="R132" s="33"/>
      <c r="S132" s="33"/>
      <c r="T132" s="124"/>
      <c r="U132" s="3"/>
      <c r="V132" s="3"/>
      <c r="W132" s="3"/>
      <c r="X132" s="3"/>
      <c r="Y132" s="3"/>
      <c r="Z132" s="3"/>
    </row>
    <row r="133" spans="1:26" ht="15.75" customHeight="1">
      <c r="A133" s="3"/>
      <c r="B133" s="3"/>
      <c r="C133" s="3"/>
      <c r="D133" s="33"/>
      <c r="E133" s="33"/>
      <c r="F133" s="33"/>
      <c r="G133" s="33"/>
      <c r="H133" s="33"/>
      <c r="I133" s="33"/>
      <c r="J133" s="33"/>
      <c r="K133" s="33"/>
      <c r="L133" s="33"/>
      <c r="M133" s="33"/>
      <c r="N133" s="33"/>
      <c r="O133" s="33"/>
      <c r="P133" s="33"/>
      <c r="Q133" s="33"/>
      <c r="R133" s="33"/>
      <c r="S133" s="33"/>
      <c r="T133" s="124"/>
      <c r="U133" s="3"/>
      <c r="V133" s="3"/>
      <c r="W133" s="3"/>
      <c r="X133" s="3"/>
      <c r="Y133" s="3"/>
      <c r="Z133" s="3"/>
    </row>
    <row r="134" spans="1:26" ht="15.75" customHeight="1">
      <c r="A134" s="3"/>
      <c r="B134" s="3"/>
      <c r="C134" s="3"/>
      <c r="D134" s="33"/>
      <c r="E134" s="33"/>
      <c r="F134" s="33"/>
      <c r="G134" s="33"/>
      <c r="H134" s="33"/>
      <c r="I134" s="33"/>
      <c r="J134" s="33"/>
      <c r="K134" s="33"/>
      <c r="L134" s="33"/>
      <c r="M134" s="33"/>
      <c r="N134" s="33"/>
      <c r="O134" s="33"/>
      <c r="P134" s="33"/>
      <c r="Q134" s="33"/>
      <c r="R134" s="33"/>
      <c r="S134" s="33"/>
      <c r="T134" s="124"/>
      <c r="U134" s="3"/>
      <c r="V134" s="3"/>
      <c r="W134" s="3"/>
      <c r="X134" s="3"/>
      <c r="Y134" s="3"/>
      <c r="Z134" s="3"/>
    </row>
    <row r="135" spans="1:26" ht="15.75" customHeight="1">
      <c r="A135" s="3"/>
      <c r="B135" s="3"/>
      <c r="C135" s="3"/>
      <c r="D135" s="33"/>
      <c r="E135" s="33"/>
      <c r="F135" s="33"/>
      <c r="G135" s="33"/>
      <c r="H135" s="33"/>
      <c r="I135" s="33"/>
      <c r="J135" s="33"/>
      <c r="K135" s="33"/>
      <c r="L135" s="33"/>
      <c r="M135" s="33"/>
      <c r="N135" s="33"/>
      <c r="O135" s="33"/>
      <c r="P135" s="33"/>
      <c r="Q135" s="33"/>
      <c r="R135" s="33"/>
      <c r="S135" s="33"/>
      <c r="T135" s="124"/>
      <c r="U135" s="3"/>
      <c r="V135" s="3"/>
      <c r="W135" s="3"/>
      <c r="X135" s="3"/>
      <c r="Y135" s="3"/>
      <c r="Z135" s="3"/>
    </row>
    <row r="136" spans="1:26" ht="15.75" customHeight="1">
      <c r="A136" s="3"/>
      <c r="B136" s="3"/>
      <c r="C136" s="3"/>
      <c r="D136" s="33"/>
      <c r="E136" s="33"/>
      <c r="F136" s="33"/>
      <c r="G136" s="33"/>
      <c r="H136" s="33"/>
      <c r="I136" s="33"/>
      <c r="J136" s="33"/>
      <c r="K136" s="33"/>
      <c r="L136" s="33"/>
      <c r="M136" s="33"/>
      <c r="N136" s="33"/>
      <c r="O136" s="33"/>
      <c r="P136" s="33"/>
      <c r="Q136" s="33"/>
      <c r="R136" s="33"/>
      <c r="S136" s="33"/>
      <c r="T136" s="124"/>
      <c r="U136" s="3"/>
      <c r="V136" s="3"/>
      <c r="W136" s="3"/>
      <c r="X136" s="3"/>
      <c r="Y136" s="3"/>
      <c r="Z136" s="3"/>
    </row>
    <row r="137" spans="1:26" ht="15.75" customHeight="1">
      <c r="A137" s="3"/>
      <c r="B137" s="3"/>
      <c r="C137" s="3"/>
      <c r="D137" s="33"/>
      <c r="E137" s="33"/>
      <c r="F137" s="33"/>
      <c r="G137" s="33"/>
      <c r="H137" s="33"/>
      <c r="I137" s="33"/>
      <c r="J137" s="33"/>
      <c r="K137" s="33"/>
      <c r="L137" s="33"/>
      <c r="M137" s="33"/>
      <c r="N137" s="33"/>
      <c r="O137" s="33"/>
      <c r="P137" s="33"/>
      <c r="Q137" s="33"/>
      <c r="R137" s="33"/>
      <c r="S137" s="33"/>
      <c r="T137" s="124"/>
      <c r="U137" s="3"/>
      <c r="V137" s="3"/>
      <c r="W137" s="3"/>
      <c r="X137" s="3"/>
      <c r="Y137" s="3"/>
      <c r="Z137" s="3"/>
    </row>
    <row r="138" spans="1:26" ht="15.75" customHeight="1">
      <c r="A138" s="3"/>
      <c r="B138" s="3"/>
      <c r="C138" s="3"/>
      <c r="D138" s="33"/>
      <c r="E138" s="33"/>
      <c r="F138" s="33"/>
      <c r="G138" s="33"/>
      <c r="H138" s="33"/>
      <c r="I138" s="33"/>
      <c r="J138" s="33"/>
      <c r="K138" s="33"/>
      <c r="L138" s="33"/>
      <c r="M138" s="33"/>
      <c r="N138" s="33"/>
      <c r="O138" s="33"/>
      <c r="P138" s="33"/>
      <c r="Q138" s="33"/>
      <c r="R138" s="33"/>
      <c r="S138" s="33"/>
      <c r="T138" s="124"/>
      <c r="U138" s="3"/>
      <c r="V138" s="3"/>
      <c r="W138" s="3"/>
      <c r="X138" s="3"/>
      <c r="Y138" s="3"/>
      <c r="Z138" s="3"/>
    </row>
    <row r="139" spans="1:26" ht="15.75" customHeight="1">
      <c r="A139" s="3"/>
      <c r="B139" s="3"/>
      <c r="C139" s="3"/>
      <c r="D139" s="33"/>
      <c r="E139" s="33"/>
      <c r="F139" s="33"/>
      <c r="G139" s="33"/>
      <c r="H139" s="33"/>
      <c r="I139" s="33"/>
      <c r="J139" s="33"/>
      <c r="K139" s="33"/>
      <c r="L139" s="33"/>
      <c r="M139" s="33"/>
      <c r="N139" s="33"/>
      <c r="O139" s="33"/>
      <c r="P139" s="33"/>
      <c r="Q139" s="33"/>
      <c r="R139" s="33"/>
      <c r="S139" s="33"/>
      <c r="T139" s="124"/>
      <c r="U139" s="3"/>
      <c r="V139" s="3"/>
      <c r="W139" s="3"/>
      <c r="X139" s="3"/>
      <c r="Y139" s="3"/>
      <c r="Z139" s="3"/>
    </row>
    <row r="140" spans="1:26" ht="15.75" customHeight="1">
      <c r="A140" s="3"/>
      <c r="B140" s="3"/>
      <c r="C140" s="3"/>
      <c r="D140" s="33"/>
      <c r="E140" s="33"/>
      <c r="F140" s="33"/>
      <c r="G140" s="33"/>
      <c r="H140" s="33"/>
      <c r="I140" s="33"/>
      <c r="J140" s="33"/>
      <c r="K140" s="33"/>
      <c r="L140" s="33"/>
      <c r="M140" s="33"/>
      <c r="N140" s="33"/>
      <c r="O140" s="33"/>
      <c r="P140" s="33"/>
      <c r="Q140" s="33"/>
      <c r="R140" s="33"/>
      <c r="S140" s="33"/>
      <c r="T140" s="124"/>
      <c r="U140" s="3"/>
      <c r="V140" s="3"/>
      <c r="W140" s="3"/>
      <c r="X140" s="3"/>
      <c r="Y140" s="3"/>
      <c r="Z140" s="3"/>
    </row>
    <row r="141" spans="1:26" ht="15.75" customHeight="1">
      <c r="A141" s="3"/>
      <c r="B141" s="3"/>
      <c r="C141" s="3"/>
      <c r="D141" s="33"/>
      <c r="E141" s="33"/>
      <c r="F141" s="33"/>
      <c r="G141" s="33"/>
      <c r="H141" s="33"/>
      <c r="I141" s="33"/>
      <c r="J141" s="33"/>
      <c r="K141" s="33"/>
      <c r="L141" s="33"/>
      <c r="M141" s="33"/>
      <c r="N141" s="33"/>
      <c r="O141" s="33"/>
      <c r="P141" s="33"/>
      <c r="Q141" s="33"/>
      <c r="R141" s="33"/>
      <c r="S141" s="33"/>
      <c r="T141" s="124"/>
      <c r="U141" s="3"/>
      <c r="V141" s="3"/>
      <c r="W141" s="3"/>
      <c r="X141" s="3"/>
      <c r="Y141" s="3"/>
      <c r="Z141" s="3"/>
    </row>
    <row r="142" spans="1:26" ht="15.75" customHeight="1">
      <c r="A142" s="3"/>
      <c r="B142" s="3"/>
      <c r="C142" s="3"/>
      <c r="D142" s="33"/>
      <c r="E142" s="33"/>
      <c r="F142" s="33"/>
      <c r="G142" s="33"/>
      <c r="H142" s="33"/>
      <c r="I142" s="33"/>
      <c r="J142" s="33"/>
      <c r="K142" s="33"/>
      <c r="L142" s="33"/>
      <c r="M142" s="33"/>
      <c r="N142" s="33"/>
      <c r="O142" s="33"/>
      <c r="P142" s="33"/>
      <c r="Q142" s="33"/>
      <c r="R142" s="33"/>
      <c r="S142" s="33"/>
      <c r="T142" s="124"/>
      <c r="U142" s="3"/>
      <c r="V142" s="3"/>
      <c r="W142" s="3"/>
      <c r="X142" s="3"/>
      <c r="Y142" s="3"/>
      <c r="Z142" s="3"/>
    </row>
    <row r="143" spans="1:26" ht="15.75" customHeight="1">
      <c r="A143" s="3"/>
      <c r="B143" s="3"/>
      <c r="C143" s="3"/>
      <c r="D143" s="33"/>
      <c r="E143" s="33"/>
      <c r="F143" s="33"/>
      <c r="G143" s="33"/>
      <c r="H143" s="33"/>
      <c r="I143" s="33"/>
      <c r="J143" s="33"/>
      <c r="K143" s="33"/>
      <c r="L143" s="33"/>
      <c r="M143" s="33"/>
      <c r="N143" s="33"/>
      <c r="O143" s="33"/>
      <c r="P143" s="33"/>
      <c r="Q143" s="33"/>
      <c r="R143" s="33"/>
      <c r="S143" s="33"/>
      <c r="T143" s="124"/>
      <c r="U143" s="3"/>
      <c r="V143" s="3"/>
      <c r="W143" s="3"/>
      <c r="X143" s="3"/>
      <c r="Y143" s="3"/>
      <c r="Z143" s="3"/>
    </row>
    <row r="144" spans="1:26" ht="15.75" customHeight="1">
      <c r="A144" s="3"/>
      <c r="B144" s="3"/>
      <c r="C144" s="3"/>
      <c r="D144" s="33"/>
      <c r="E144" s="33"/>
      <c r="F144" s="33"/>
      <c r="G144" s="33"/>
      <c r="H144" s="33"/>
      <c r="I144" s="33"/>
      <c r="J144" s="33"/>
      <c r="K144" s="33"/>
      <c r="L144" s="33"/>
      <c r="M144" s="33"/>
      <c r="N144" s="33"/>
      <c r="O144" s="33"/>
      <c r="P144" s="33"/>
      <c r="Q144" s="33"/>
      <c r="R144" s="33"/>
      <c r="S144" s="33"/>
      <c r="T144" s="124"/>
      <c r="U144" s="3"/>
      <c r="V144" s="3"/>
      <c r="W144" s="3"/>
      <c r="X144" s="3"/>
      <c r="Y144" s="3"/>
      <c r="Z144" s="3"/>
    </row>
    <row r="145" spans="1:26" ht="15.75" customHeight="1">
      <c r="A145" s="3"/>
      <c r="B145" s="3"/>
      <c r="C145" s="3"/>
      <c r="D145" s="33"/>
      <c r="E145" s="33"/>
      <c r="F145" s="33"/>
      <c r="G145" s="33"/>
      <c r="H145" s="33"/>
      <c r="I145" s="33"/>
      <c r="J145" s="33"/>
      <c r="K145" s="33"/>
      <c r="L145" s="33"/>
      <c r="M145" s="33"/>
      <c r="N145" s="33"/>
      <c r="O145" s="33"/>
      <c r="P145" s="33"/>
      <c r="Q145" s="33"/>
      <c r="R145" s="33"/>
      <c r="S145" s="33"/>
      <c r="T145" s="124"/>
      <c r="U145" s="3"/>
      <c r="V145" s="3"/>
      <c r="W145" s="3"/>
      <c r="X145" s="3"/>
      <c r="Y145" s="3"/>
      <c r="Z145" s="3"/>
    </row>
    <row r="146" spans="1:26" ht="15.75" customHeight="1">
      <c r="A146" s="3"/>
      <c r="B146" s="3"/>
      <c r="C146" s="3"/>
      <c r="D146" s="33"/>
      <c r="E146" s="33"/>
      <c r="F146" s="33"/>
      <c r="G146" s="33"/>
      <c r="H146" s="33"/>
      <c r="I146" s="33"/>
      <c r="J146" s="33"/>
      <c r="K146" s="33"/>
      <c r="L146" s="33"/>
      <c r="M146" s="33"/>
      <c r="N146" s="33"/>
      <c r="O146" s="33"/>
      <c r="P146" s="33"/>
      <c r="Q146" s="33"/>
      <c r="R146" s="33"/>
      <c r="S146" s="33"/>
      <c r="T146" s="124"/>
      <c r="U146" s="3"/>
      <c r="V146" s="3"/>
      <c r="W146" s="3"/>
      <c r="X146" s="3"/>
      <c r="Y146" s="3"/>
      <c r="Z146" s="3"/>
    </row>
    <row r="147" spans="1:26" ht="15.75" customHeight="1">
      <c r="A147" s="3"/>
      <c r="B147" s="3"/>
      <c r="C147" s="3"/>
      <c r="D147" s="33"/>
      <c r="E147" s="33"/>
      <c r="F147" s="33"/>
      <c r="G147" s="33"/>
      <c r="H147" s="33"/>
      <c r="I147" s="33"/>
      <c r="J147" s="33"/>
      <c r="K147" s="33"/>
      <c r="L147" s="33"/>
      <c r="M147" s="33"/>
      <c r="N147" s="33"/>
      <c r="O147" s="33"/>
      <c r="P147" s="33"/>
      <c r="Q147" s="33"/>
      <c r="R147" s="33"/>
      <c r="S147" s="33"/>
      <c r="T147" s="124"/>
      <c r="U147" s="3"/>
      <c r="V147" s="3"/>
      <c r="W147" s="3"/>
      <c r="X147" s="3"/>
      <c r="Y147" s="3"/>
      <c r="Z147" s="3"/>
    </row>
    <row r="148" spans="1:26" ht="15.75" customHeight="1">
      <c r="A148" s="3"/>
      <c r="B148" s="3"/>
      <c r="C148" s="3"/>
      <c r="D148" s="33"/>
      <c r="E148" s="33"/>
      <c r="F148" s="33"/>
      <c r="G148" s="33"/>
      <c r="H148" s="33"/>
      <c r="I148" s="33"/>
      <c r="J148" s="33"/>
      <c r="K148" s="33"/>
      <c r="L148" s="33"/>
      <c r="M148" s="33"/>
      <c r="N148" s="33"/>
      <c r="O148" s="33"/>
      <c r="P148" s="33"/>
      <c r="Q148" s="33"/>
      <c r="R148" s="33"/>
      <c r="S148" s="33"/>
      <c r="T148" s="124"/>
      <c r="U148" s="3"/>
      <c r="V148" s="3"/>
      <c r="W148" s="3"/>
      <c r="X148" s="3"/>
      <c r="Y148" s="3"/>
      <c r="Z148" s="3"/>
    </row>
    <row r="149" spans="1:26" ht="15.75" customHeight="1">
      <c r="A149" s="3"/>
      <c r="B149" s="3"/>
      <c r="C149" s="3"/>
      <c r="D149" s="33"/>
      <c r="E149" s="33"/>
      <c r="F149" s="33"/>
      <c r="G149" s="33"/>
      <c r="H149" s="33"/>
      <c r="I149" s="33"/>
      <c r="J149" s="33"/>
      <c r="K149" s="33"/>
      <c r="L149" s="33"/>
      <c r="M149" s="33"/>
      <c r="N149" s="33"/>
      <c r="O149" s="33"/>
      <c r="P149" s="33"/>
      <c r="Q149" s="33"/>
      <c r="R149" s="33"/>
      <c r="S149" s="33"/>
      <c r="T149" s="124"/>
      <c r="U149" s="3"/>
      <c r="V149" s="3"/>
      <c r="W149" s="3"/>
      <c r="X149" s="3"/>
      <c r="Y149" s="3"/>
      <c r="Z149" s="3"/>
    </row>
    <row r="150" spans="1:26" ht="15.75" customHeight="1">
      <c r="A150" s="3"/>
      <c r="B150" s="3"/>
      <c r="C150" s="3"/>
      <c r="D150" s="33"/>
      <c r="E150" s="33"/>
      <c r="F150" s="33"/>
      <c r="G150" s="33"/>
      <c r="H150" s="33"/>
      <c r="I150" s="33"/>
      <c r="J150" s="33"/>
      <c r="K150" s="33"/>
      <c r="L150" s="33"/>
      <c r="M150" s="33"/>
      <c r="N150" s="33"/>
      <c r="O150" s="33"/>
      <c r="P150" s="33"/>
      <c r="Q150" s="33"/>
      <c r="R150" s="33"/>
      <c r="S150" s="33"/>
      <c r="T150" s="124"/>
      <c r="U150" s="3"/>
      <c r="V150" s="3"/>
      <c r="W150" s="3"/>
      <c r="X150" s="3"/>
      <c r="Y150" s="3"/>
      <c r="Z150" s="3"/>
    </row>
    <row r="151" spans="1:26" ht="15.75" customHeight="1">
      <c r="A151" s="3"/>
      <c r="B151" s="3"/>
      <c r="C151" s="3"/>
      <c r="D151" s="33"/>
      <c r="E151" s="33"/>
      <c r="F151" s="33"/>
      <c r="G151" s="33"/>
      <c r="H151" s="33"/>
      <c r="I151" s="33"/>
      <c r="J151" s="33"/>
      <c r="K151" s="33"/>
      <c r="L151" s="33"/>
      <c r="M151" s="33"/>
      <c r="N151" s="33"/>
      <c r="O151" s="33"/>
      <c r="P151" s="33"/>
      <c r="Q151" s="33"/>
      <c r="R151" s="33"/>
      <c r="S151" s="33"/>
      <c r="T151" s="124"/>
      <c r="U151" s="3"/>
      <c r="V151" s="3"/>
      <c r="W151" s="3"/>
      <c r="X151" s="3"/>
      <c r="Y151" s="3"/>
      <c r="Z151" s="3"/>
    </row>
    <row r="152" spans="1:26" ht="15.75" customHeight="1">
      <c r="A152" s="3"/>
      <c r="B152" s="3"/>
      <c r="C152" s="3"/>
      <c r="D152" s="33"/>
      <c r="E152" s="33"/>
      <c r="F152" s="33"/>
      <c r="G152" s="33"/>
      <c r="H152" s="33"/>
      <c r="I152" s="33"/>
      <c r="J152" s="33"/>
      <c r="K152" s="33"/>
      <c r="L152" s="33"/>
      <c r="M152" s="33"/>
      <c r="N152" s="33"/>
      <c r="O152" s="33"/>
      <c r="P152" s="33"/>
      <c r="Q152" s="33"/>
      <c r="R152" s="33"/>
      <c r="S152" s="33"/>
      <c r="T152" s="124"/>
      <c r="U152" s="3"/>
      <c r="V152" s="3"/>
      <c r="W152" s="3"/>
      <c r="X152" s="3"/>
      <c r="Y152" s="3"/>
      <c r="Z152" s="3"/>
    </row>
    <row r="153" spans="1:26" ht="15.75" customHeight="1">
      <c r="A153" s="3"/>
      <c r="B153" s="3"/>
      <c r="C153" s="3"/>
      <c r="D153" s="33"/>
      <c r="E153" s="33"/>
      <c r="F153" s="33"/>
      <c r="G153" s="33"/>
      <c r="H153" s="33"/>
      <c r="I153" s="33"/>
      <c r="J153" s="33"/>
      <c r="K153" s="33"/>
      <c r="L153" s="33"/>
      <c r="M153" s="33"/>
      <c r="N153" s="33"/>
      <c r="O153" s="33"/>
      <c r="P153" s="33"/>
      <c r="Q153" s="33"/>
      <c r="R153" s="33"/>
      <c r="S153" s="33"/>
      <c r="T153" s="124"/>
      <c r="U153" s="3"/>
      <c r="V153" s="3"/>
      <c r="W153" s="3"/>
      <c r="X153" s="3"/>
      <c r="Y153" s="3"/>
      <c r="Z153" s="3"/>
    </row>
    <row r="154" spans="1:26" ht="15.75" customHeight="1">
      <c r="A154" s="3"/>
      <c r="B154" s="3"/>
      <c r="C154" s="3"/>
      <c r="D154" s="33"/>
      <c r="E154" s="33"/>
      <c r="F154" s="33"/>
      <c r="G154" s="33"/>
      <c r="H154" s="33"/>
      <c r="I154" s="33"/>
      <c r="J154" s="33"/>
      <c r="K154" s="33"/>
      <c r="L154" s="33"/>
      <c r="M154" s="33"/>
      <c r="N154" s="33"/>
      <c r="O154" s="33"/>
      <c r="P154" s="33"/>
      <c r="Q154" s="33"/>
      <c r="R154" s="33"/>
      <c r="S154" s="33"/>
      <c r="T154" s="124"/>
      <c r="U154" s="3"/>
      <c r="V154" s="3"/>
      <c r="W154" s="3"/>
      <c r="X154" s="3"/>
      <c r="Y154" s="3"/>
      <c r="Z154" s="3"/>
    </row>
    <row r="155" spans="1:26" ht="15.75" customHeight="1">
      <c r="A155" s="3"/>
      <c r="B155" s="3"/>
      <c r="C155" s="3"/>
      <c r="D155" s="33"/>
      <c r="E155" s="33"/>
      <c r="F155" s="33"/>
      <c r="G155" s="33"/>
      <c r="H155" s="33"/>
      <c r="I155" s="33"/>
      <c r="J155" s="33"/>
      <c r="K155" s="33"/>
      <c r="L155" s="33"/>
      <c r="M155" s="33"/>
      <c r="N155" s="33"/>
      <c r="O155" s="33"/>
      <c r="P155" s="33"/>
      <c r="Q155" s="33"/>
      <c r="R155" s="33"/>
      <c r="S155" s="33"/>
      <c r="T155" s="124"/>
      <c r="U155" s="3"/>
      <c r="V155" s="3"/>
      <c r="W155" s="3"/>
      <c r="X155" s="3"/>
      <c r="Y155" s="3"/>
      <c r="Z155" s="3"/>
    </row>
    <row r="156" spans="1:26" ht="15.75" customHeight="1">
      <c r="A156" s="3"/>
      <c r="B156" s="3"/>
      <c r="C156" s="3"/>
      <c r="D156" s="33"/>
      <c r="E156" s="33"/>
      <c r="F156" s="33"/>
      <c r="G156" s="33"/>
      <c r="H156" s="33"/>
      <c r="I156" s="33"/>
      <c r="J156" s="33"/>
      <c r="K156" s="33"/>
      <c r="L156" s="33"/>
      <c r="M156" s="33"/>
      <c r="N156" s="33"/>
      <c r="O156" s="33"/>
      <c r="P156" s="33"/>
      <c r="Q156" s="33"/>
      <c r="R156" s="33"/>
      <c r="S156" s="33"/>
      <c r="T156" s="124"/>
      <c r="U156" s="3"/>
      <c r="V156" s="3"/>
      <c r="W156" s="3"/>
      <c r="X156" s="3"/>
      <c r="Y156" s="3"/>
      <c r="Z156" s="3"/>
    </row>
    <row r="157" spans="1:26" ht="15.75" customHeight="1">
      <c r="A157" s="3"/>
      <c r="B157" s="3"/>
      <c r="C157" s="3"/>
      <c r="D157" s="33"/>
      <c r="E157" s="33"/>
      <c r="F157" s="33"/>
      <c r="G157" s="33"/>
      <c r="H157" s="33"/>
      <c r="I157" s="33"/>
      <c r="J157" s="33"/>
      <c r="K157" s="33"/>
      <c r="L157" s="33"/>
      <c r="M157" s="33"/>
      <c r="N157" s="33"/>
      <c r="O157" s="33"/>
      <c r="P157" s="33"/>
      <c r="Q157" s="33"/>
      <c r="R157" s="33"/>
      <c r="S157" s="33"/>
      <c r="T157" s="124"/>
      <c r="U157" s="3"/>
      <c r="V157" s="3"/>
      <c r="W157" s="3"/>
      <c r="X157" s="3"/>
      <c r="Y157" s="3"/>
      <c r="Z157" s="3"/>
    </row>
    <row r="158" spans="1:26" ht="15.75" customHeight="1">
      <c r="A158" s="3"/>
      <c r="B158" s="3"/>
      <c r="C158" s="3"/>
      <c r="D158" s="33"/>
      <c r="E158" s="33"/>
      <c r="F158" s="33"/>
      <c r="G158" s="33"/>
      <c r="H158" s="33"/>
      <c r="I158" s="33"/>
      <c r="J158" s="33"/>
      <c r="K158" s="33"/>
      <c r="L158" s="33"/>
      <c r="M158" s="33"/>
      <c r="N158" s="33"/>
      <c r="O158" s="33"/>
      <c r="P158" s="33"/>
      <c r="Q158" s="33"/>
      <c r="R158" s="33"/>
      <c r="S158" s="33"/>
      <c r="T158" s="124"/>
      <c r="U158" s="3"/>
      <c r="V158" s="3"/>
      <c r="W158" s="3"/>
      <c r="X158" s="3"/>
      <c r="Y158" s="3"/>
      <c r="Z158" s="3"/>
    </row>
    <row r="159" spans="1:26" ht="15.75" customHeight="1">
      <c r="A159" s="3"/>
      <c r="B159" s="3"/>
      <c r="C159" s="3"/>
      <c r="D159" s="33"/>
      <c r="E159" s="33"/>
      <c r="F159" s="33"/>
      <c r="G159" s="33"/>
      <c r="H159" s="33"/>
      <c r="I159" s="33"/>
      <c r="J159" s="33"/>
      <c r="K159" s="33"/>
      <c r="L159" s="33"/>
      <c r="M159" s="33"/>
      <c r="N159" s="33"/>
      <c r="O159" s="33"/>
      <c r="P159" s="33"/>
      <c r="Q159" s="33"/>
      <c r="R159" s="33"/>
      <c r="S159" s="33"/>
      <c r="T159" s="124"/>
      <c r="U159" s="3"/>
      <c r="V159" s="3"/>
      <c r="W159" s="3"/>
      <c r="X159" s="3"/>
      <c r="Y159" s="3"/>
      <c r="Z159" s="3"/>
    </row>
    <row r="160" spans="1:26" ht="15.75" customHeight="1">
      <c r="A160" s="3"/>
      <c r="B160" s="3"/>
      <c r="C160" s="3"/>
      <c r="D160" s="33"/>
      <c r="E160" s="33"/>
      <c r="F160" s="33"/>
      <c r="G160" s="33"/>
      <c r="H160" s="33"/>
      <c r="I160" s="33"/>
      <c r="J160" s="33"/>
      <c r="K160" s="33"/>
      <c r="L160" s="33"/>
      <c r="M160" s="33"/>
      <c r="N160" s="33"/>
      <c r="O160" s="33"/>
      <c r="P160" s="33"/>
      <c r="Q160" s="33"/>
      <c r="R160" s="33"/>
      <c r="S160" s="33"/>
      <c r="T160" s="124"/>
      <c r="U160" s="3"/>
      <c r="V160" s="3"/>
      <c r="W160" s="3"/>
      <c r="X160" s="3"/>
      <c r="Y160" s="3"/>
      <c r="Z160" s="3"/>
    </row>
    <row r="161" spans="1:26" ht="15.75" customHeight="1">
      <c r="A161" s="3"/>
      <c r="B161" s="3"/>
      <c r="C161" s="3"/>
      <c r="D161" s="33"/>
      <c r="E161" s="33"/>
      <c r="F161" s="33"/>
      <c r="G161" s="33"/>
      <c r="H161" s="33"/>
      <c r="I161" s="33"/>
      <c r="J161" s="33"/>
      <c r="K161" s="33"/>
      <c r="L161" s="33"/>
      <c r="M161" s="33"/>
      <c r="N161" s="33"/>
      <c r="O161" s="33"/>
      <c r="P161" s="33"/>
      <c r="Q161" s="33"/>
      <c r="R161" s="33"/>
      <c r="S161" s="33"/>
      <c r="T161" s="124"/>
      <c r="U161" s="3"/>
      <c r="V161" s="3"/>
      <c r="W161" s="3"/>
      <c r="X161" s="3"/>
      <c r="Y161" s="3"/>
      <c r="Z161" s="3"/>
    </row>
    <row r="162" spans="1:26" ht="15.75" customHeight="1">
      <c r="A162" s="3"/>
      <c r="B162" s="3"/>
      <c r="C162" s="3"/>
      <c r="D162" s="33"/>
      <c r="E162" s="33"/>
      <c r="F162" s="33"/>
      <c r="G162" s="33"/>
      <c r="H162" s="33"/>
      <c r="I162" s="33"/>
      <c r="J162" s="33"/>
      <c r="K162" s="33"/>
      <c r="L162" s="33"/>
      <c r="M162" s="33"/>
      <c r="N162" s="33"/>
      <c r="O162" s="33"/>
      <c r="P162" s="33"/>
      <c r="Q162" s="33"/>
      <c r="R162" s="33"/>
      <c r="S162" s="33"/>
      <c r="T162" s="124"/>
      <c r="U162" s="3"/>
      <c r="V162" s="3"/>
      <c r="W162" s="3"/>
      <c r="X162" s="3"/>
      <c r="Y162" s="3"/>
      <c r="Z162" s="3"/>
    </row>
    <row r="163" spans="1:26" ht="15.75" customHeight="1">
      <c r="A163" s="3"/>
      <c r="B163" s="3"/>
      <c r="C163" s="3"/>
      <c r="D163" s="33"/>
      <c r="E163" s="33"/>
      <c r="F163" s="33"/>
      <c r="G163" s="33"/>
      <c r="H163" s="33"/>
      <c r="I163" s="33"/>
      <c r="J163" s="33"/>
      <c r="K163" s="33"/>
      <c r="L163" s="33"/>
      <c r="M163" s="33"/>
      <c r="N163" s="33"/>
      <c r="O163" s="33"/>
      <c r="P163" s="33"/>
      <c r="Q163" s="33"/>
      <c r="R163" s="33"/>
      <c r="S163" s="33"/>
      <c r="T163" s="124"/>
      <c r="U163" s="3"/>
      <c r="V163" s="3"/>
      <c r="W163" s="3"/>
      <c r="X163" s="3"/>
      <c r="Y163" s="3"/>
      <c r="Z163" s="3"/>
    </row>
    <row r="164" spans="1:26" ht="15.75" customHeight="1">
      <c r="A164" s="3"/>
      <c r="B164" s="3"/>
      <c r="C164" s="3"/>
      <c r="D164" s="33"/>
      <c r="E164" s="33"/>
      <c r="F164" s="33"/>
      <c r="G164" s="33"/>
      <c r="H164" s="33"/>
      <c r="I164" s="33"/>
      <c r="J164" s="33"/>
      <c r="K164" s="33"/>
      <c r="L164" s="33"/>
      <c r="M164" s="33"/>
      <c r="N164" s="33"/>
      <c r="O164" s="33"/>
      <c r="P164" s="33"/>
      <c r="Q164" s="33"/>
      <c r="R164" s="33"/>
      <c r="S164" s="33"/>
      <c r="T164" s="124"/>
      <c r="U164" s="3"/>
      <c r="V164" s="3"/>
      <c r="W164" s="3"/>
      <c r="X164" s="3"/>
      <c r="Y164" s="3"/>
      <c r="Z164" s="3"/>
    </row>
    <row r="165" spans="1:26" ht="15.75" customHeight="1">
      <c r="A165" s="3"/>
      <c r="B165" s="3"/>
      <c r="C165" s="3"/>
      <c r="D165" s="33"/>
      <c r="E165" s="33"/>
      <c r="F165" s="33"/>
      <c r="G165" s="33"/>
      <c r="H165" s="33"/>
      <c r="I165" s="33"/>
      <c r="J165" s="33"/>
      <c r="K165" s="33"/>
      <c r="L165" s="33"/>
      <c r="M165" s="33"/>
      <c r="N165" s="33"/>
      <c r="O165" s="33"/>
      <c r="P165" s="33"/>
      <c r="Q165" s="33"/>
      <c r="R165" s="33"/>
      <c r="S165" s="33"/>
      <c r="T165" s="124"/>
      <c r="U165" s="3"/>
      <c r="V165" s="3"/>
      <c r="W165" s="3"/>
      <c r="X165" s="3"/>
      <c r="Y165" s="3"/>
      <c r="Z165" s="3"/>
    </row>
    <row r="166" spans="1:26" ht="15.75" customHeight="1">
      <c r="A166" s="3"/>
      <c r="B166" s="3"/>
      <c r="C166" s="3"/>
      <c r="D166" s="33"/>
      <c r="E166" s="33"/>
      <c r="F166" s="33"/>
      <c r="G166" s="33"/>
      <c r="H166" s="33"/>
      <c r="I166" s="33"/>
      <c r="J166" s="33"/>
      <c r="K166" s="33"/>
      <c r="L166" s="33"/>
      <c r="M166" s="33"/>
      <c r="N166" s="33"/>
      <c r="O166" s="33"/>
      <c r="P166" s="33"/>
      <c r="Q166" s="33"/>
      <c r="R166" s="33"/>
      <c r="S166" s="33"/>
      <c r="T166" s="124"/>
      <c r="U166" s="3"/>
      <c r="V166" s="3"/>
      <c r="W166" s="3"/>
      <c r="X166" s="3"/>
      <c r="Y166" s="3"/>
      <c r="Z166" s="3"/>
    </row>
    <row r="167" spans="1:26" ht="15.75" customHeight="1">
      <c r="A167" s="3"/>
      <c r="B167" s="3"/>
      <c r="C167" s="3"/>
      <c r="D167" s="33"/>
      <c r="E167" s="33"/>
      <c r="F167" s="33"/>
      <c r="G167" s="33"/>
      <c r="H167" s="33"/>
      <c r="I167" s="33"/>
      <c r="J167" s="33"/>
      <c r="K167" s="33"/>
      <c r="L167" s="33"/>
      <c r="M167" s="33"/>
      <c r="N167" s="33"/>
      <c r="O167" s="33"/>
      <c r="P167" s="33"/>
      <c r="Q167" s="33"/>
      <c r="R167" s="33"/>
      <c r="S167" s="33"/>
      <c r="T167" s="124"/>
      <c r="U167" s="3"/>
      <c r="V167" s="3"/>
      <c r="W167" s="3"/>
      <c r="X167" s="3"/>
      <c r="Y167" s="3"/>
      <c r="Z167" s="3"/>
    </row>
    <row r="168" spans="1:26" ht="15.75" customHeight="1">
      <c r="A168" s="3"/>
      <c r="B168" s="3"/>
      <c r="C168" s="3"/>
      <c r="D168" s="33"/>
      <c r="E168" s="33"/>
      <c r="F168" s="33"/>
      <c r="G168" s="33"/>
      <c r="H168" s="33"/>
      <c r="I168" s="33"/>
      <c r="J168" s="33"/>
      <c r="K168" s="33"/>
      <c r="L168" s="33"/>
      <c r="M168" s="33"/>
      <c r="N168" s="33"/>
      <c r="O168" s="33"/>
      <c r="P168" s="33"/>
      <c r="Q168" s="33"/>
      <c r="R168" s="33"/>
      <c r="S168" s="33"/>
      <c r="T168" s="124"/>
      <c r="U168" s="3"/>
      <c r="V168" s="3"/>
      <c r="W168" s="3"/>
      <c r="X168" s="3"/>
      <c r="Y168" s="3"/>
      <c r="Z168" s="3"/>
    </row>
    <row r="169" spans="1:26" ht="15.75" customHeight="1">
      <c r="A169" s="3"/>
      <c r="B169" s="3"/>
      <c r="C169" s="3"/>
      <c r="D169" s="33"/>
      <c r="E169" s="33"/>
      <c r="F169" s="33"/>
      <c r="G169" s="33"/>
      <c r="H169" s="33"/>
      <c r="I169" s="33"/>
      <c r="J169" s="33"/>
      <c r="K169" s="33"/>
      <c r="L169" s="33"/>
      <c r="M169" s="33"/>
      <c r="N169" s="33"/>
      <c r="O169" s="33"/>
      <c r="P169" s="33"/>
      <c r="Q169" s="33"/>
      <c r="R169" s="33"/>
      <c r="S169" s="33"/>
      <c r="T169" s="124"/>
      <c r="U169" s="3"/>
      <c r="V169" s="3"/>
      <c r="W169" s="3"/>
      <c r="X169" s="3"/>
      <c r="Y169" s="3"/>
      <c r="Z169" s="3"/>
    </row>
    <row r="170" spans="1:26" ht="15.75" customHeight="1">
      <c r="A170" s="3"/>
      <c r="B170" s="3"/>
      <c r="C170" s="3"/>
      <c r="D170" s="33"/>
      <c r="E170" s="33"/>
      <c r="F170" s="33"/>
      <c r="G170" s="33"/>
      <c r="H170" s="33"/>
      <c r="I170" s="33"/>
      <c r="J170" s="33"/>
      <c r="K170" s="33"/>
      <c r="L170" s="33"/>
      <c r="M170" s="33"/>
      <c r="N170" s="33"/>
      <c r="O170" s="33"/>
      <c r="P170" s="33"/>
      <c r="Q170" s="33"/>
      <c r="R170" s="33"/>
      <c r="S170" s="33"/>
      <c r="T170" s="124"/>
      <c r="U170" s="3"/>
      <c r="V170" s="3"/>
      <c r="W170" s="3"/>
      <c r="X170" s="3"/>
      <c r="Y170" s="3"/>
      <c r="Z170" s="3"/>
    </row>
    <row r="171" spans="1:26" ht="15.75" customHeight="1">
      <c r="A171" s="3"/>
      <c r="B171" s="3"/>
      <c r="C171" s="3"/>
      <c r="D171" s="33"/>
      <c r="E171" s="33"/>
      <c r="F171" s="33"/>
      <c r="G171" s="33"/>
      <c r="H171" s="33"/>
      <c r="I171" s="33"/>
      <c r="J171" s="33"/>
      <c r="K171" s="33"/>
      <c r="L171" s="33"/>
      <c r="M171" s="33"/>
      <c r="N171" s="33"/>
      <c r="O171" s="33"/>
      <c r="P171" s="33"/>
      <c r="Q171" s="33"/>
      <c r="R171" s="33"/>
      <c r="S171" s="33"/>
      <c r="T171" s="124"/>
      <c r="U171" s="3"/>
      <c r="V171" s="3"/>
      <c r="W171" s="3"/>
      <c r="X171" s="3"/>
      <c r="Y171" s="3"/>
      <c r="Z171" s="3"/>
    </row>
    <row r="172" spans="1:26" ht="15.75" customHeight="1">
      <c r="A172" s="3"/>
      <c r="B172" s="3"/>
      <c r="C172" s="3"/>
      <c r="D172" s="33"/>
      <c r="E172" s="33"/>
      <c r="F172" s="33"/>
      <c r="G172" s="33"/>
      <c r="H172" s="33"/>
      <c r="I172" s="33"/>
      <c r="J172" s="33"/>
      <c r="K172" s="33"/>
      <c r="L172" s="33"/>
      <c r="M172" s="33"/>
      <c r="N172" s="33"/>
      <c r="O172" s="33"/>
      <c r="P172" s="33"/>
      <c r="Q172" s="33"/>
      <c r="R172" s="33"/>
      <c r="S172" s="33"/>
      <c r="T172" s="124"/>
      <c r="U172" s="3"/>
      <c r="V172" s="3"/>
      <c r="W172" s="3"/>
      <c r="X172" s="3"/>
      <c r="Y172" s="3"/>
      <c r="Z172" s="3"/>
    </row>
    <row r="173" spans="1:26" ht="15.75" customHeight="1">
      <c r="A173" s="3"/>
      <c r="B173" s="3"/>
      <c r="C173" s="3"/>
      <c r="D173" s="33"/>
      <c r="E173" s="33"/>
      <c r="F173" s="33"/>
      <c r="G173" s="33"/>
      <c r="H173" s="33"/>
      <c r="I173" s="33"/>
      <c r="J173" s="33"/>
      <c r="K173" s="33"/>
      <c r="L173" s="33"/>
      <c r="M173" s="33"/>
      <c r="N173" s="33"/>
      <c r="O173" s="33"/>
      <c r="P173" s="33"/>
      <c r="Q173" s="33"/>
      <c r="R173" s="33"/>
      <c r="S173" s="33"/>
      <c r="T173" s="124"/>
      <c r="U173" s="3"/>
      <c r="V173" s="3"/>
      <c r="W173" s="3"/>
      <c r="X173" s="3"/>
      <c r="Y173" s="3"/>
      <c r="Z173" s="3"/>
    </row>
    <row r="174" spans="1:26" ht="15.75" customHeight="1">
      <c r="A174" s="3"/>
      <c r="B174" s="3"/>
      <c r="C174" s="3"/>
      <c r="D174" s="33"/>
      <c r="E174" s="33"/>
      <c r="F174" s="33"/>
      <c r="G174" s="33"/>
      <c r="H174" s="33"/>
      <c r="I174" s="33"/>
      <c r="J174" s="33"/>
      <c r="K174" s="33"/>
      <c r="L174" s="33"/>
      <c r="M174" s="33"/>
      <c r="N174" s="33"/>
      <c r="O174" s="33"/>
      <c r="P174" s="33"/>
      <c r="Q174" s="33"/>
      <c r="R174" s="33"/>
      <c r="S174" s="33"/>
      <c r="T174" s="124"/>
      <c r="U174" s="3"/>
      <c r="V174" s="3"/>
      <c r="W174" s="3"/>
      <c r="X174" s="3"/>
      <c r="Y174" s="3"/>
      <c r="Z174" s="3"/>
    </row>
    <row r="175" spans="1:26" ht="15.75" customHeight="1">
      <c r="A175" s="3"/>
      <c r="B175" s="3"/>
      <c r="C175" s="3"/>
      <c r="D175" s="33"/>
      <c r="E175" s="33"/>
      <c r="F175" s="33"/>
      <c r="G175" s="33"/>
      <c r="H175" s="33"/>
      <c r="I175" s="33"/>
      <c r="J175" s="33"/>
      <c r="K175" s="33"/>
      <c r="L175" s="33"/>
      <c r="M175" s="33"/>
      <c r="N175" s="33"/>
      <c r="O175" s="33"/>
      <c r="P175" s="33"/>
      <c r="Q175" s="33"/>
      <c r="R175" s="33"/>
      <c r="S175" s="33"/>
      <c r="T175" s="124"/>
      <c r="U175" s="3"/>
      <c r="V175" s="3"/>
      <c r="W175" s="3"/>
      <c r="X175" s="3"/>
      <c r="Y175" s="3"/>
      <c r="Z175" s="3"/>
    </row>
    <row r="176" spans="1:26" ht="15.75" customHeight="1">
      <c r="A176" s="3"/>
      <c r="B176" s="3"/>
      <c r="C176" s="3"/>
      <c r="D176" s="33"/>
      <c r="E176" s="33"/>
      <c r="F176" s="33"/>
      <c r="G176" s="33"/>
      <c r="H176" s="33"/>
      <c r="I176" s="33"/>
      <c r="J176" s="33"/>
      <c r="K176" s="33"/>
      <c r="L176" s="33"/>
      <c r="M176" s="33"/>
      <c r="N176" s="33"/>
      <c r="O176" s="33"/>
      <c r="P176" s="33"/>
      <c r="Q176" s="33"/>
      <c r="R176" s="33"/>
      <c r="S176" s="33"/>
      <c r="T176" s="124"/>
      <c r="U176" s="3"/>
      <c r="V176" s="3"/>
      <c r="W176" s="3"/>
      <c r="X176" s="3"/>
      <c r="Y176" s="3"/>
      <c r="Z176" s="3"/>
    </row>
    <row r="177" spans="1:26" ht="15.75" customHeight="1">
      <c r="A177" s="3"/>
      <c r="B177" s="3"/>
      <c r="C177" s="3"/>
      <c r="D177" s="33"/>
      <c r="E177" s="33"/>
      <c r="F177" s="33"/>
      <c r="G177" s="33"/>
      <c r="H177" s="33"/>
      <c r="I177" s="33"/>
      <c r="J177" s="33"/>
      <c r="K177" s="33"/>
      <c r="L177" s="33"/>
      <c r="M177" s="33"/>
      <c r="N177" s="33"/>
      <c r="O177" s="33"/>
      <c r="P177" s="33"/>
      <c r="Q177" s="33"/>
      <c r="R177" s="33"/>
      <c r="S177" s="33"/>
      <c r="T177" s="124"/>
      <c r="U177" s="3"/>
      <c r="V177" s="3"/>
      <c r="W177" s="3"/>
      <c r="X177" s="3"/>
      <c r="Y177" s="3"/>
      <c r="Z177" s="3"/>
    </row>
    <row r="178" spans="1:26" ht="15.75" customHeight="1">
      <c r="A178" s="3"/>
      <c r="B178" s="3"/>
      <c r="C178" s="3"/>
      <c r="D178" s="33"/>
      <c r="E178" s="33"/>
      <c r="F178" s="33"/>
      <c r="G178" s="33"/>
      <c r="H178" s="33"/>
      <c r="I178" s="33"/>
      <c r="J178" s="33"/>
      <c r="K178" s="33"/>
      <c r="L178" s="33"/>
      <c r="M178" s="33"/>
      <c r="N178" s="33"/>
      <c r="O178" s="33"/>
      <c r="P178" s="33"/>
      <c r="Q178" s="33"/>
      <c r="R178" s="33"/>
      <c r="S178" s="33"/>
      <c r="T178" s="124"/>
      <c r="U178" s="3"/>
      <c r="V178" s="3"/>
      <c r="W178" s="3"/>
      <c r="X178" s="3"/>
      <c r="Y178" s="3"/>
      <c r="Z178" s="3"/>
    </row>
    <row r="179" spans="1:26" ht="15.75" customHeight="1">
      <c r="A179" s="3"/>
      <c r="B179" s="3"/>
      <c r="C179" s="3"/>
      <c r="D179" s="33"/>
      <c r="E179" s="33"/>
      <c r="F179" s="33"/>
      <c r="G179" s="33"/>
      <c r="H179" s="33"/>
      <c r="I179" s="33"/>
      <c r="J179" s="33"/>
      <c r="K179" s="33"/>
      <c r="L179" s="33"/>
      <c r="M179" s="33"/>
      <c r="N179" s="33"/>
      <c r="O179" s="33"/>
      <c r="P179" s="33"/>
      <c r="Q179" s="33"/>
      <c r="R179" s="33"/>
      <c r="S179" s="33"/>
      <c r="T179" s="124"/>
      <c r="U179" s="3"/>
      <c r="V179" s="3"/>
      <c r="W179" s="3"/>
      <c r="X179" s="3"/>
      <c r="Y179" s="3"/>
      <c r="Z179" s="3"/>
    </row>
    <row r="180" spans="1:26" ht="15.75" customHeight="1">
      <c r="A180" s="3"/>
      <c r="B180" s="3"/>
      <c r="C180" s="3"/>
      <c r="D180" s="33"/>
      <c r="E180" s="33"/>
      <c r="F180" s="33"/>
      <c r="G180" s="33"/>
      <c r="H180" s="33"/>
      <c r="I180" s="33"/>
      <c r="J180" s="33"/>
      <c r="K180" s="33"/>
      <c r="L180" s="33"/>
      <c r="M180" s="33"/>
      <c r="N180" s="33"/>
      <c r="O180" s="33"/>
      <c r="P180" s="33"/>
      <c r="Q180" s="33"/>
      <c r="R180" s="33"/>
      <c r="S180" s="33"/>
      <c r="T180" s="124"/>
      <c r="U180" s="3"/>
      <c r="V180" s="3"/>
      <c r="W180" s="3"/>
      <c r="X180" s="3"/>
      <c r="Y180" s="3"/>
      <c r="Z180" s="3"/>
    </row>
    <row r="181" spans="1:26" ht="15.75" customHeight="1">
      <c r="A181" s="3"/>
      <c r="B181" s="3"/>
      <c r="C181" s="3"/>
      <c r="D181" s="33"/>
      <c r="E181" s="33"/>
      <c r="F181" s="33"/>
      <c r="G181" s="33"/>
      <c r="H181" s="33"/>
      <c r="I181" s="33"/>
      <c r="J181" s="33"/>
      <c r="K181" s="33"/>
      <c r="L181" s="33"/>
      <c r="M181" s="33"/>
      <c r="N181" s="33"/>
      <c r="O181" s="33"/>
      <c r="P181" s="33"/>
      <c r="Q181" s="33"/>
      <c r="R181" s="33"/>
      <c r="S181" s="33"/>
      <c r="T181" s="124"/>
      <c r="U181" s="3"/>
      <c r="V181" s="3"/>
      <c r="W181" s="3"/>
      <c r="X181" s="3"/>
      <c r="Y181" s="3"/>
      <c r="Z181" s="3"/>
    </row>
    <row r="182" spans="1:26" ht="15.75" customHeight="1">
      <c r="A182" s="3"/>
      <c r="B182" s="3"/>
      <c r="C182" s="3"/>
      <c r="D182" s="33"/>
      <c r="E182" s="33"/>
      <c r="F182" s="33"/>
      <c r="G182" s="33"/>
      <c r="H182" s="33"/>
      <c r="I182" s="33"/>
      <c r="J182" s="33"/>
      <c r="K182" s="33"/>
      <c r="L182" s="33"/>
      <c r="M182" s="33"/>
      <c r="N182" s="33"/>
      <c r="O182" s="33"/>
      <c r="P182" s="33"/>
      <c r="Q182" s="33"/>
      <c r="R182" s="33"/>
      <c r="S182" s="33"/>
      <c r="T182" s="124"/>
      <c r="U182" s="3"/>
      <c r="V182" s="3"/>
      <c r="W182" s="3"/>
      <c r="X182" s="3"/>
      <c r="Y182" s="3"/>
      <c r="Z182" s="3"/>
    </row>
    <row r="183" spans="1:26" ht="15.75" customHeight="1">
      <c r="A183" s="3"/>
      <c r="B183" s="3"/>
      <c r="C183" s="3"/>
      <c r="D183" s="33"/>
      <c r="E183" s="33"/>
      <c r="F183" s="33"/>
      <c r="G183" s="33"/>
      <c r="H183" s="33"/>
      <c r="I183" s="33"/>
      <c r="J183" s="33"/>
      <c r="K183" s="33"/>
      <c r="L183" s="33"/>
      <c r="M183" s="33"/>
      <c r="N183" s="33"/>
      <c r="O183" s="33"/>
      <c r="P183" s="33"/>
      <c r="Q183" s="33"/>
      <c r="R183" s="33"/>
      <c r="S183" s="33"/>
      <c r="T183" s="124"/>
      <c r="U183" s="3"/>
      <c r="V183" s="3"/>
      <c r="W183" s="3"/>
      <c r="X183" s="3"/>
      <c r="Y183" s="3"/>
      <c r="Z183" s="3"/>
    </row>
    <row r="184" spans="1:26" ht="15.75" customHeight="1">
      <c r="A184" s="3"/>
      <c r="B184" s="3"/>
      <c r="C184" s="3"/>
      <c r="D184" s="33"/>
      <c r="E184" s="33"/>
      <c r="F184" s="33"/>
      <c r="G184" s="33"/>
      <c r="H184" s="33"/>
      <c r="I184" s="33"/>
      <c r="J184" s="33"/>
      <c r="K184" s="33"/>
      <c r="L184" s="33"/>
      <c r="M184" s="33"/>
      <c r="N184" s="33"/>
      <c r="O184" s="33"/>
      <c r="P184" s="33"/>
      <c r="Q184" s="33"/>
      <c r="R184" s="33"/>
      <c r="S184" s="33"/>
      <c r="T184" s="124"/>
      <c r="U184" s="3"/>
      <c r="V184" s="3"/>
      <c r="W184" s="3"/>
      <c r="X184" s="3"/>
      <c r="Y184" s="3"/>
      <c r="Z184" s="3"/>
    </row>
    <row r="185" spans="1:26" ht="15.75" customHeight="1">
      <c r="A185" s="3"/>
      <c r="B185" s="3"/>
      <c r="C185" s="3"/>
      <c r="D185" s="33"/>
      <c r="E185" s="33"/>
      <c r="F185" s="33"/>
      <c r="G185" s="33"/>
      <c r="H185" s="33"/>
      <c r="I185" s="33"/>
      <c r="J185" s="33"/>
      <c r="K185" s="33"/>
      <c r="L185" s="33"/>
      <c r="M185" s="33"/>
      <c r="N185" s="33"/>
      <c r="O185" s="33"/>
      <c r="P185" s="33"/>
      <c r="Q185" s="33"/>
      <c r="R185" s="33"/>
      <c r="S185" s="33"/>
      <c r="T185" s="124"/>
      <c r="U185" s="3"/>
      <c r="V185" s="3"/>
      <c r="W185" s="3"/>
      <c r="X185" s="3"/>
      <c r="Y185" s="3"/>
      <c r="Z185" s="3"/>
    </row>
    <row r="186" spans="1:26" ht="15.75" customHeight="1">
      <c r="A186" s="3"/>
      <c r="B186" s="3"/>
      <c r="C186" s="3"/>
      <c r="D186" s="33"/>
      <c r="E186" s="33"/>
      <c r="F186" s="33"/>
      <c r="G186" s="33"/>
      <c r="H186" s="33"/>
      <c r="I186" s="33"/>
      <c r="J186" s="33"/>
      <c r="K186" s="33"/>
      <c r="L186" s="33"/>
      <c r="M186" s="33"/>
      <c r="N186" s="33"/>
      <c r="O186" s="33"/>
      <c r="P186" s="33"/>
      <c r="Q186" s="33"/>
      <c r="R186" s="33"/>
      <c r="S186" s="33"/>
      <c r="T186" s="124"/>
      <c r="U186" s="3"/>
      <c r="V186" s="3"/>
      <c r="W186" s="3"/>
      <c r="X186" s="3"/>
      <c r="Y186" s="3"/>
      <c r="Z186" s="3"/>
    </row>
    <row r="187" spans="1:26" ht="15.75" customHeight="1">
      <c r="A187" s="3"/>
      <c r="B187" s="3"/>
      <c r="C187" s="3"/>
      <c r="D187" s="33"/>
      <c r="E187" s="33"/>
      <c r="F187" s="33"/>
      <c r="G187" s="33"/>
      <c r="H187" s="33"/>
      <c r="I187" s="33"/>
      <c r="J187" s="33"/>
      <c r="K187" s="33"/>
      <c r="L187" s="33"/>
      <c r="M187" s="33"/>
      <c r="N187" s="33"/>
      <c r="O187" s="33"/>
      <c r="P187" s="33"/>
      <c r="Q187" s="33"/>
      <c r="R187" s="33"/>
      <c r="S187" s="33"/>
      <c r="T187" s="124"/>
      <c r="U187" s="3"/>
      <c r="V187" s="3"/>
      <c r="W187" s="3"/>
      <c r="X187" s="3"/>
      <c r="Y187" s="3"/>
      <c r="Z187" s="3"/>
    </row>
    <row r="188" spans="1:26" ht="15.75" customHeight="1">
      <c r="A188" s="3"/>
      <c r="B188" s="3"/>
      <c r="C188" s="3"/>
      <c r="D188" s="33"/>
      <c r="E188" s="33"/>
      <c r="F188" s="33"/>
      <c r="G188" s="33"/>
      <c r="H188" s="33"/>
      <c r="I188" s="33"/>
      <c r="J188" s="33"/>
      <c r="K188" s="33"/>
      <c r="L188" s="33"/>
      <c r="M188" s="33"/>
      <c r="N188" s="33"/>
      <c r="O188" s="33"/>
      <c r="P188" s="33"/>
      <c r="Q188" s="33"/>
      <c r="R188" s="33"/>
      <c r="S188" s="33"/>
      <c r="T188" s="124"/>
      <c r="U188" s="3"/>
      <c r="V188" s="3"/>
      <c r="W188" s="3"/>
      <c r="X188" s="3"/>
      <c r="Y188" s="3"/>
      <c r="Z188" s="3"/>
    </row>
    <row r="189" spans="1:26" ht="15.75" customHeight="1">
      <c r="A189" s="3"/>
      <c r="B189" s="3"/>
      <c r="C189" s="3"/>
      <c r="D189" s="33"/>
      <c r="E189" s="33"/>
      <c r="F189" s="33"/>
      <c r="G189" s="33"/>
      <c r="H189" s="33"/>
      <c r="I189" s="33"/>
      <c r="J189" s="33"/>
      <c r="K189" s="33"/>
      <c r="L189" s="33"/>
      <c r="M189" s="33"/>
      <c r="N189" s="33"/>
      <c r="O189" s="33"/>
      <c r="P189" s="33"/>
      <c r="Q189" s="33"/>
      <c r="R189" s="33"/>
      <c r="S189" s="33"/>
      <c r="T189" s="124"/>
      <c r="U189" s="3"/>
      <c r="V189" s="3"/>
      <c r="W189" s="3"/>
      <c r="X189" s="3"/>
      <c r="Y189" s="3"/>
      <c r="Z189" s="3"/>
    </row>
    <row r="190" spans="1:26" ht="15.75" customHeight="1">
      <c r="A190" s="3"/>
      <c r="B190" s="3"/>
      <c r="C190" s="3"/>
      <c r="D190" s="33"/>
      <c r="E190" s="33"/>
      <c r="F190" s="33"/>
      <c r="G190" s="33"/>
      <c r="H190" s="33"/>
      <c r="I190" s="33"/>
      <c r="J190" s="33"/>
      <c r="K190" s="33"/>
      <c r="L190" s="33"/>
      <c r="M190" s="33"/>
      <c r="N190" s="33"/>
      <c r="O190" s="33"/>
      <c r="P190" s="33"/>
      <c r="Q190" s="33"/>
      <c r="R190" s="33"/>
      <c r="S190" s="33"/>
      <c r="T190" s="124"/>
      <c r="U190" s="3"/>
      <c r="V190" s="3"/>
      <c r="W190" s="3"/>
      <c r="X190" s="3"/>
      <c r="Y190" s="3"/>
      <c r="Z190" s="3"/>
    </row>
    <row r="191" spans="1:26" ht="15.75" customHeight="1">
      <c r="A191" s="3"/>
      <c r="B191" s="3"/>
      <c r="C191" s="3"/>
      <c r="D191" s="33"/>
      <c r="E191" s="33"/>
      <c r="F191" s="33"/>
      <c r="G191" s="33"/>
      <c r="H191" s="33"/>
      <c r="I191" s="33"/>
      <c r="J191" s="33"/>
      <c r="K191" s="33"/>
      <c r="L191" s="33"/>
      <c r="M191" s="33"/>
      <c r="N191" s="33"/>
      <c r="O191" s="33"/>
      <c r="P191" s="33"/>
      <c r="Q191" s="33"/>
      <c r="R191" s="33"/>
      <c r="S191" s="33"/>
      <c r="T191" s="124"/>
      <c r="U191" s="3"/>
      <c r="V191" s="3"/>
      <c r="W191" s="3"/>
      <c r="X191" s="3"/>
      <c r="Y191" s="3"/>
      <c r="Z191" s="3"/>
    </row>
    <row r="192" spans="1:26" ht="15.75" customHeight="1">
      <c r="A192" s="3"/>
      <c r="B192" s="3"/>
      <c r="C192" s="3"/>
      <c r="D192" s="33"/>
      <c r="E192" s="33"/>
      <c r="F192" s="33"/>
      <c r="G192" s="33"/>
      <c r="H192" s="33"/>
      <c r="I192" s="33"/>
      <c r="J192" s="33"/>
      <c r="K192" s="33"/>
      <c r="L192" s="33"/>
      <c r="M192" s="33"/>
      <c r="N192" s="33"/>
      <c r="O192" s="33"/>
      <c r="P192" s="33"/>
      <c r="Q192" s="33"/>
      <c r="R192" s="33"/>
      <c r="S192" s="33"/>
      <c r="T192" s="124"/>
      <c r="U192" s="3"/>
      <c r="V192" s="3"/>
      <c r="W192" s="3"/>
      <c r="X192" s="3"/>
      <c r="Y192" s="3"/>
      <c r="Z192" s="3"/>
    </row>
    <row r="193" spans="1:26" ht="15.75" customHeight="1">
      <c r="A193" s="3"/>
      <c r="B193" s="3"/>
      <c r="C193" s="3"/>
      <c r="D193" s="33"/>
      <c r="E193" s="33"/>
      <c r="F193" s="33"/>
      <c r="G193" s="33"/>
      <c r="H193" s="33"/>
      <c r="I193" s="33"/>
      <c r="J193" s="33"/>
      <c r="K193" s="33"/>
      <c r="L193" s="33"/>
      <c r="M193" s="33"/>
      <c r="N193" s="33"/>
      <c r="O193" s="33"/>
      <c r="P193" s="33"/>
      <c r="Q193" s="33"/>
      <c r="R193" s="33"/>
      <c r="S193" s="33"/>
      <c r="T193" s="124"/>
      <c r="U193" s="3"/>
      <c r="V193" s="3"/>
      <c r="W193" s="3"/>
      <c r="X193" s="3"/>
      <c r="Y193" s="3"/>
      <c r="Z193" s="3"/>
    </row>
    <row r="194" spans="1:26" ht="15.75" customHeight="1">
      <c r="A194" s="3"/>
      <c r="B194" s="3"/>
      <c r="C194" s="3"/>
      <c r="D194" s="33"/>
      <c r="E194" s="33"/>
      <c r="F194" s="33"/>
      <c r="G194" s="33"/>
      <c r="H194" s="33"/>
      <c r="I194" s="33"/>
      <c r="J194" s="33"/>
      <c r="K194" s="33"/>
      <c r="L194" s="33"/>
      <c r="M194" s="33"/>
      <c r="N194" s="33"/>
      <c r="O194" s="33"/>
      <c r="P194" s="33"/>
      <c r="Q194" s="33"/>
      <c r="R194" s="33"/>
      <c r="S194" s="33"/>
      <c r="T194" s="124"/>
      <c r="U194" s="3"/>
      <c r="V194" s="3"/>
      <c r="W194" s="3"/>
      <c r="X194" s="3"/>
      <c r="Y194" s="3"/>
      <c r="Z194" s="3"/>
    </row>
    <row r="195" spans="1:26" ht="15.75" customHeight="1">
      <c r="A195" s="3"/>
      <c r="B195" s="3"/>
      <c r="C195" s="3"/>
      <c r="D195" s="33"/>
      <c r="E195" s="33"/>
      <c r="F195" s="33"/>
      <c r="G195" s="33"/>
      <c r="H195" s="33"/>
      <c r="I195" s="33"/>
      <c r="J195" s="33"/>
      <c r="K195" s="33"/>
      <c r="L195" s="33"/>
      <c r="M195" s="33"/>
      <c r="N195" s="33"/>
      <c r="O195" s="33"/>
      <c r="P195" s="33"/>
      <c r="Q195" s="33"/>
      <c r="R195" s="33"/>
      <c r="S195" s="33"/>
      <c r="T195" s="124"/>
      <c r="U195" s="3"/>
      <c r="V195" s="3"/>
      <c r="W195" s="3"/>
      <c r="X195" s="3"/>
      <c r="Y195" s="3"/>
      <c r="Z195" s="3"/>
    </row>
    <row r="196" spans="1:26" ht="15.75" customHeight="1">
      <c r="A196" s="3"/>
      <c r="B196" s="3"/>
      <c r="C196" s="3"/>
      <c r="D196" s="33"/>
      <c r="E196" s="33"/>
      <c r="F196" s="33"/>
      <c r="G196" s="33"/>
      <c r="H196" s="33"/>
      <c r="I196" s="33"/>
      <c r="J196" s="33"/>
      <c r="K196" s="33"/>
      <c r="L196" s="33"/>
      <c r="M196" s="33"/>
      <c r="N196" s="33"/>
      <c r="O196" s="33"/>
      <c r="P196" s="33"/>
      <c r="Q196" s="33"/>
      <c r="R196" s="33"/>
      <c r="S196" s="33"/>
      <c r="T196" s="124"/>
      <c r="U196" s="3"/>
      <c r="V196" s="3"/>
      <c r="W196" s="3"/>
      <c r="X196" s="3"/>
      <c r="Y196" s="3"/>
      <c r="Z196" s="3"/>
    </row>
    <row r="197" spans="1:26" ht="15.75" customHeight="1">
      <c r="A197" s="3"/>
      <c r="B197" s="3"/>
      <c r="C197" s="3"/>
      <c r="D197" s="33"/>
      <c r="E197" s="33"/>
      <c r="F197" s="33"/>
      <c r="G197" s="33"/>
      <c r="H197" s="33"/>
      <c r="I197" s="33"/>
      <c r="J197" s="33"/>
      <c r="K197" s="33"/>
      <c r="L197" s="33"/>
      <c r="M197" s="33"/>
      <c r="N197" s="33"/>
      <c r="O197" s="33"/>
      <c r="P197" s="33"/>
      <c r="Q197" s="33"/>
      <c r="R197" s="33"/>
      <c r="S197" s="33"/>
      <c r="T197" s="124"/>
      <c r="U197" s="3"/>
      <c r="V197" s="3"/>
      <c r="W197" s="3"/>
      <c r="X197" s="3"/>
      <c r="Y197" s="3"/>
      <c r="Z197" s="3"/>
    </row>
    <row r="198" spans="1:26" ht="15.75" customHeight="1">
      <c r="A198" s="3"/>
      <c r="B198" s="3"/>
      <c r="C198" s="3"/>
      <c r="D198" s="33"/>
      <c r="E198" s="33"/>
      <c r="F198" s="33"/>
      <c r="G198" s="33"/>
      <c r="H198" s="33"/>
      <c r="I198" s="33"/>
      <c r="J198" s="33"/>
      <c r="K198" s="33"/>
      <c r="L198" s="33"/>
      <c r="M198" s="33"/>
      <c r="N198" s="33"/>
      <c r="O198" s="33"/>
      <c r="P198" s="33"/>
      <c r="Q198" s="33"/>
      <c r="R198" s="33"/>
      <c r="S198" s="33"/>
      <c r="T198" s="124"/>
      <c r="U198" s="3"/>
      <c r="V198" s="3"/>
      <c r="W198" s="3"/>
      <c r="X198" s="3"/>
      <c r="Y198" s="3"/>
      <c r="Z198" s="3"/>
    </row>
    <row r="199" spans="1:26" ht="15.75" customHeight="1">
      <c r="A199" s="3"/>
      <c r="B199" s="3"/>
      <c r="C199" s="3"/>
      <c r="D199" s="33"/>
      <c r="E199" s="33"/>
      <c r="F199" s="33"/>
      <c r="G199" s="33"/>
      <c r="H199" s="33"/>
      <c r="I199" s="33"/>
      <c r="J199" s="33"/>
      <c r="K199" s="33"/>
      <c r="L199" s="33"/>
      <c r="M199" s="33"/>
      <c r="N199" s="33"/>
      <c r="O199" s="33"/>
      <c r="P199" s="33"/>
      <c r="Q199" s="33"/>
      <c r="R199" s="33"/>
      <c r="S199" s="33"/>
      <c r="T199" s="124"/>
      <c r="U199" s="3"/>
      <c r="V199" s="3"/>
      <c r="W199" s="3"/>
      <c r="X199" s="3"/>
      <c r="Y199" s="3"/>
      <c r="Z199" s="3"/>
    </row>
    <row r="200" spans="1:26" ht="15.75" customHeight="1">
      <c r="A200" s="3"/>
      <c r="B200" s="3"/>
      <c r="C200" s="3"/>
      <c r="D200" s="33"/>
      <c r="E200" s="33"/>
      <c r="F200" s="33"/>
      <c r="G200" s="33"/>
      <c r="H200" s="33"/>
      <c r="I200" s="33"/>
      <c r="J200" s="33"/>
      <c r="K200" s="33"/>
      <c r="L200" s="33"/>
      <c r="M200" s="33"/>
      <c r="N200" s="33"/>
      <c r="O200" s="33"/>
      <c r="P200" s="33"/>
      <c r="Q200" s="33"/>
      <c r="R200" s="33"/>
      <c r="S200" s="33"/>
      <c r="T200" s="124"/>
      <c r="U200" s="3"/>
      <c r="V200" s="3"/>
      <c r="W200" s="3"/>
      <c r="X200" s="3"/>
      <c r="Y200" s="3"/>
      <c r="Z200" s="3"/>
    </row>
    <row r="201" spans="1:26" ht="15.75" customHeight="1">
      <c r="A201" s="3"/>
      <c r="B201" s="3"/>
      <c r="C201" s="3"/>
      <c r="D201" s="33"/>
      <c r="E201" s="33"/>
      <c r="F201" s="33"/>
      <c r="G201" s="33"/>
      <c r="H201" s="33"/>
      <c r="I201" s="33"/>
      <c r="J201" s="33"/>
      <c r="K201" s="33"/>
      <c r="L201" s="33"/>
      <c r="M201" s="33"/>
      <c r="N201" s="33"/>
      <c r="O201" s="33"/>
      <c r="P201" s="33"/>
      <c r="Q201" s="33"/>
      <c r="R201" s="33"/>
      <c r="S201" s="33"/>
      <c r="T201" s="124"/>
      <c r="U201" s="3"/>
      <c r="V201" s="3"/>
      <c r="W201" s="3"/>
      <c r="X201" s="3"/>
      <c r="Y201" s="3"/>
      <c r="Z201" s="3"/>
    </row>
    <row r="202" spans="1:26" ht="15.75" customHeight="1">
      <c r="A202" s="3"/>
      <c r="B202" s="3"/>
      <c r="C202" s="3"/>
      <c r="D202" s="33"/>
      <c r="E202" s="33"/>
      <c r="F202" s="33"/>
      <c r="G202" s="33"/>
      <c r="H202" s="33"/>
      <c r="I202" s="33"/>
      <c r="J202" s="33"/>
      <c r="K202" s="33"/>
      <c r="L202" s="33"/>
      <c r="M202" s="33"/>
      <c r="N202" s="33"/>
      <c r="O202" s="33"/>
      <c r="P202" s="33"/>
      <c r="Q202" s="33"/>
      <c r="R202" s="33"/>
      <c r="S202" s="33"/>
      <c r="T202" s="124"/>
      <c r="U202" s="3"/>
      <c r="V202" s="3"/>
      <c r="W202" s="3"/>
      <c r="X202" s="3"/>
      <c r="Y202" s="3"/>
      <c r="Z202" s="3"/>
    </row>
    <row r="203" spans="1:26" ht="15.75" customHeight="1">
      <c r="A203" s="3"/>
      <c r="B203" s="3"/>
      <c r="C203" s="3"/>
      <c r="D203" s="33"/>
      <c r="E203" s="33"/>
      <c r="F203" s="33"/>
      <c r="G203" s="33"/>
      <c r="H203" s="33"/>
      <c r="I203" s="33"/>
      <c r="J203" s="33"/>
      <c r="K203" s="33"/>
      <c r="L203" s="33"/>
      <c r="M203" s="33"/>
      <c r="N203" s="33"/>
      <c r="O203" s="33"/>
      <c r="P203" s="33"/>
      <c r="Q203" s="33"/>
      <c r="R203" s="33"/>
      <c r="S203" s="33"/>
      <c r="T203" s="124"/>
      <c r="U203" s="3"/>
      <c r="V203" s="3"/>
      <c r="W203" s="3"/>
      <c r="X203" s="3"/>
      <c r="Y203" s="3"/>
      <c r="Z203" s="3"/>
    </row>
    <row r="204" spans="1:26" ht="15.75" customHeight="1">
      <c r="A204" s="3"/>
      <c r="B204" s="3"/>
      <c r="C204" s="3"/>
      <c r="D204" s="33"/>
      <c r="E204" s="33"/>
      <c r="F204" s="33"/>
      <c r="G204" s="33"/>
      <c r="H204" s="33"/>
      <c r="I204" s="33"/>
      <c r="J204" s="33"/>
      <c r="K204" s="33"/>
      <c r="L204" s="33"/>
      <c r="M204" s="33"/>
      <c r="N204" s="33"/>
      <c r="O204" s="33"/>
      <c r="P204" s="33"/>
      <c r="Q204" s="33"/>
      <c r="R204" s="33"/>
      <c r="S204" s="33"/>
      <c r="T204" s="124"/>
      <c r="U204" s="3"/>
      <c r="V204" s="3"/>
      <c r="W204" s="3"/>
      <c r="X204" s="3"/>
      <c r="Y204" s="3"/>
      <c r="Z204" s="3"/>
    </row>
    <row r="205" spans="1:26" ht="15.75" customHeight="1">
      <c r="A205" s="3"/>
      <c r="B205" s="3"/>
      <c r="C205" s="3"/>
      <c r="D205" s="33"/>
      <c r="E205" s="33"/>
      <c r="F205" s="33"/>
      <c r="G205" s="33"/>
      <c r="H205" s="33"/>
      <c r="I205" s="33"/>
      <c r="J205" s="33"/>
      <c r="K205" s="33"/>
      <c r="L205" s="33"/>
      <c r="M205" s="33"/>
      <c r="N205" s="33"/>
      <c r="O205" s="33"/>
      <c r="P205" s="33"/>
      <c r="Q205" s="33"/>
      <c r="R205" s="33"/>
      <c r="S205" s="33"/>
      <c r="T205" s="124"/>
      <c r="U205" s="3"/>
      <c r="V205" s="3"/>
      <c r="W205" s="3"/>
      <c r="X205" s="3"/>
      <c r="Y205" s="3"/>
      <c r="Z205" s="3"/>
    </row>
    <row r="206" spans="1:26" ht="15.75" customHeight="1">
      <c r="A206" s="3"/>
      <c r="B206" s="3"/>
      <c r="C206" s="3"/>
      <c r="D206" s="33"/>
      <c r="E206" s="33"/>
      <c r="F206" s="33"/>
      <c r="G206" s="33"/>
      <c r="H206" s="33"/>
      <c r="I206" s="33"/>
      <c r="J206" s="33"/>
      <c r="K206" s="33"/>
      <c r="L206" s="33"/>
      <c r="M206" s="33"/>
      <c r="N206" s="33"/>
      <c r="O206" s="33"/>
      <c r="P206" s="33"/>
      <c r="Q206" s="33"/>
      <c r="R206" s="33"/>
      <c r="S206" s="33"/>
      <c r="T206" s="124"/>
      <c r="U206" s="3"/>
      <c r="V206" s="3"/>
      <c r="W206" s="3"/>
      <c r="X206" s="3"/>
      <c r="Y206" s="3"/>
      <c r="Z206" s="3"/>
    </row>
    <row r="207" spans="1:26" ht="15.75" customHeight="1">
      <c r="A207" s="3"/>
      <c r="B207" s="3"/>
      <c r="C207" s="3"/>
      <c r="D207" s="33"/>
      <c r="E207" s="33"/>
      <c r="F207" s="33"/>
      <c r="G207" s="33"/>
      <c r="H207" s="33"/>
      <c r="I207" s="33"/>
      <c r="J207" s="33"/>
      <c r="K207" s="33"/>
      <c r="L207" s="33"/>
      <c r="M207" s="33"/>
      <c r="N207" s="33"/>
      <c r="O207" s="33"/>
      <c r="P207" s="33"/>
      <c r="Q207" s="33"/>
      <c r="R207" s="33"/>
      <c r="S207" s="33"/>
      <c r="T207" s="124"/>
      <c r="U207" s="3"/>
      <c r="V207" s="3"/>
      <c r="W207" s="3"/>
      <c r="X207" s="3"/>
      <c r="Y207" s="3"/>
      <c r="Z207" s="3"/>
    </row>
    <row r="208" spans="1:26" ht="15.75" customHeight="1">
      <c r="A208" s="3"/>
      <c r="B208" s="3"/>
      <c r="C208" s="3"/>
      <c r="D208" s="33"/>
      <c r="E208" s="33"/>
      <c r="F208" s="33"/>
      <c r="G208" s="33"/>
      <c r="H208" s="33"/>
      <c r="I208" s="33"/>
      <c r="J208" s="33"/>
      <c r="K208" s="33"/>
      <c r="L208" s="33"/>
      <c r="M208" s="33"/>
      <c r="N208" s="33"/>
      <c r="O208" s="33"/>
      <c r="P208" s="33"/>
      <c r="Q208" s="33"/>
      <c r="R208" s="33"/>
      <c r="S208" s="33"/>
      <c r="T208" s="124"/>
      <c r="U208" s="3"/>
      <c r="V208" s="3"/>
      <c r="W208" s="3"/>
      <c r="X208" s="3"/>
      <c r="Y208" s="3"/>
      <c r="Z208" s="3"/>
    </row>
    <row r="209" spans="1:26" ht="15.75" customHeight="1">
      <c r="A209" s="3"/>
      <c r="B209" s="3"/>
      <c r="C209" s="3"/>
      <c r="D209" s="33"/>
      <c r="E209" s="33"/>
      <c r="F209" s="33"/>
      <c r="G209" s="33"/>
      <c r="H209" s="33"/>
      <c r="I209" s="33"/>
      <c r="J209" s="33"/>
      <c r="K209" s="33"/>
      <c r="L209" s="33"/>
      <c r="M209" s="33"/>
      <c r="N209" s="33"/>
      <c r="O209" s="33"/>
      <c r="P209" s="33"/>
      <c r="Q209" s="33"/>
      <c r="R209" s="33"/>
      <c r="S209" s="33"/>
      <c r="T209" s="124"/>
      <c r="U209" s="3"/>
      <c r="V209" s="3"/>
      <c r="W209" s="3"/>
      <c r="X209" s="3"/>
      <c r="Y209" s="3"/>
      <c r="Z209" s="3"/>
    </row>
    <row r="210" spans="1:26" ht="15.75" customHeight="1">
      <c r="A210" s="3"/>
      <c r="B210" s="3"/>
      <c r="C210" s="3"/>
      <c r="D210" s="33"/>
      <c r="E210" s="33"/>
      <c r="F210" s="33"/>
      <c r="G210" s="33"/>
      <c r="H210" s="33"/>
      <c r="I210" s="33"/>
      <c r="J210" s="33"/>
      <c r="K210" s="33"/>
      <c r="L210" s="33"/>
      <c r="M210" s="33"/>
      <c r="N210" s="33"/>
      <c r="O210" s="33"/>
      <c r="P210" s="33"/>
      <c r="Q210" s="33"/>
      <c r="R210" s="33"/>
      <c r="S210" s="33"/>
      <c r="T210" s="124"/>
      <c r="U210" s="3"/>
      <c r="V210" s="3"/>
      <c r="W210" s="3"/>
      <c r="X210" s="3"/>
      <c r="Y210" s="3"/>
      <c r="Z210" s="3"/>
    </row>
    <row r="211" spans="1:26" ht="15.75" customHeight="1">
      <c r="A211" s="3"/>
      <c r="B211" s="3"/>
      <c r="C211" s="3"/>
      <c r="D211" s="33"/>
      <c r="E211" s="33"/>
      <c r="F211" s="33"/>
      <c r="G211" s="33"/>
      <c r="H211" s="33"/>
      <c r="I211" s="33"/>
      <c r="J211" s="33"/>
      <c r="K211" s="33"/>
      <c r="L211" s="33"/>
      <c r="M211" s="33"/>
      <c r="N211" s="33"/>
      <c r="O211" s="33"/>
      <c r="P211" s="33"/>
      <c r="Q211" s="33"/>
      <c r="R211" s="33"/>
      <c r="S211" s="33"/>
      <c r="T211" s="124"/>
      <c r="U211" s="3"/>
      <c r="V211" s="3"/>
      <c r="W211" s="3"/>
      <c r="X211" s="3"/>
      <c r="Y211" s="3"/>
      <c r="Z211" s="3"/>
    </row>
    <row r="212" spans="1:26" ht="15.75" customHeight="1">
      <c r="A212" s="3"/>
      <c r="B212" s="3"/>
      <c r="C212" s="3"/>
      <c r="D212" s="33"/>
      <c r="E212" s="33"/>
      <c r="F212" s="33"/>
      <c r="G212" s="33"/>
      <c r="H212" s="33"/>
      <c r="I212" s="33"/>
      <c r="J212" s="33"/>
      <c r="K212" s="33"/>
      <c r="L212" s="33"/>
      <c r="M212" s="33"/>
      <c r="N212" s="33"/>
      <c r="O212" s="33"/>
      <c r="P212" s="33"/>
      <c r="Q212" s="33"/>
      <c r="R212" s="33"/>
      <c r="S212" s="33"/>
      <c r="T212" s="124"/>
      <c r="U212" s="3"/>
      <c r="V212" s="3"/>
      <c r="W212" s="3"/>
      <c r="X212" s="3"/>
      <c r="Y212" s="3"/>
      <c r="Z212" s="3"/>
    </row>
    <row r="213" spans="1:26" ht="15.75" customHeight="1">
      <c r="A213" s="3"/>
      <c r="B213" s="3"/>
      <c r="C213" s="3"/>
      <c r="D213" s="33"/>
      <c r="E213" s="33"/>
      <c r="F213" s="33"/>
      <c r="G213" s="33"/>
      <c r="H213" s="33"/>
      <c r="I213" s="33"/>
      <c r="J213" s="33"/>
      <c r="K213" s="33"/>
      <c r="L213" s="33"/>
      <c r="M213" s="33"/>
      <c r="N213" s="33"/>
      <c r="O213" s="33"/>
      <c r="P213" s="33"/>
      <c r="Q213" s="33"/>
      <c r="R213" s="33"/>
      <c r="S213" s="33"/>
      <c r="T213" s="124"/>
      <c r="U213" s="3"/>
      <c r="V213" s="3"/>
      <c r="W213" s="3"/>
      <c r="X213" s="3"/>
      <c r="Y213" s="3"/>
      <c r="Z213" s="3"/>
    </row>
    <row r="214" spans="1:26" ht="15.75" customHeight="1">
      <c r="A214" s="3"/>
      <c r="B214" s="3"/>
      <c r="C214" s="3"/>
      <c r="D214" s="33"/>
      <c r="E214" s="33"/>
      <c r="F214" s="33"/>
      <c r="G214" s="33"/>
      <c r="H214" s="33"/>
      <c r="I214" s="33"/>
      <c r="J214" s="33"/>
      <c r="K214" s="33"/>
      <c r="L214" s="33"/>
      <c r="M214" s="33"/>
      <c r="N214" s="33"/>
      <c r="O214" s="33"/>
      <c r="P214" s="33"/>
      <c r="Q214" s="33"/>
      <c r="R214" s="33"/>
      <c r="S214" s="33"/>
      <c r="T214" s="124"/>
      <c r="U214" s="3"/>
      <c r="V214" s="3"/>
      <c r="W214" s="3"/>
      <c r="X214" s="3"/>
      <c r="Y214" s="3"/>
      <c r="Z214" s="3"/>
    </row>
    <row r="215" spans="1:26" ht="15.75" customHeight="1">
      <c r="A215" s="3"/>
      <c r="B215" s="3"/>
      <c r="C215" s="3"/>
      <c r="D215" s="33"/>
      <c r="E215" s="33"/>
      <c r="F215" s="33"/>
      <c r="G215" s="33"/>
      <c r="H215" s="33"/>
      <c r="I215" s="33"/>
      <c r="J215" s="33"/>
      <c r="K215" s="33"/>
      <c r="L215" s="33"/>
      <c r="M215" s="33"/>
      <c r="N215" s="33"/>
      <c r="O215" s="33"/>
      <c r="P215" s="33"/>
      <c r="Q215" s="33"/>
      <c r="R215" s="33"/>
      <c r="S215" s="33"/>
      <c r="T215" s="124"/>
      <c r="U215" s="3"/>
      <c r="V215" s="3"/>
      <c r="W215" s="3"/>
      <c r="X215" s="3"/>
      <c r="Y215" s="3"/>
      <c r="Z215" s="3"/>
    </row>
    <row r="216" spans="1:26" ht="15.75" customHeight="1">
      <c r="A216" s="3"/>
      <c r="B216" s="3"/>
      <c r="C216" s="3"/>
      <c r="D216" s="33"/>
      <c r="E216" s="33"/>
      <c r="F216" s="33"/>
      <c r="G216" s="33"/>
      <c r="H216" s="33"/>
      <c r="I216" s="33"/>
      <c r="J216" s="33"/>
      <c r="K216" s="33"/>
      <c r="L216" s="33"/>
      <c r="M216" s="33"/>
      <c r="N216" s="33"/>
      <c r="O216" s="33"/>
      <c r="P216" s="33"/>
      <c r="Q216" s="33"/>
      <c r="R216" s="33"/>
      <c r="S216" s="33"/>
      <c r="T216" s="124"/>
      <c r="U216" s="3"/>
      <c r="V216" s="3"/>
      <c r="W216" s="3"/>
      <c r="X216" s="3"/>
      <c r="Y216" s="3"/>
      <c r="Z216" s="3"/>
    </row>
    <row r="217" spans="1:26" ht="15.75" customHeight="1">
      <c r="A217" s="3"/>
      <c r="B217" s="3"/>
      <c r="C217" s="3"/>
      <c r="D217" s="33"/>
      <c r="E217" s="33"/>
      <c r="F217" s="33"/>
      <c r="G217" s="33"/>
      <c r="H217" s="33"/>
      <c r="I217" s="33"/>
      <c r="J217" s="33"/>
      <c r="K217" s="33"/>
      <c r="L217" s="33"/>
      <c r="M217" s="33"/>
      <c r="N217" s="33"/>
      <c r="O217" s="33"/>
      <c r="P217" s="33"/>
      <c r="Q217" s="33"/>
      <c r="R217" s="33"/>
      <c r="S217" s="33"/>
      <c r="T217" s="124"/>
      <c r="U217" s="3"/>
      <c r="V217" s="3"/>
      <c r="W217" s="3"/>
      <c r="X217" s="3"/>
      <c r="Y217" s="3"/>
      <c r="Z217" s="3"/>
    </row>
    <row r="218" spans="1:26" ht="15.75" customHeight="1">
      <c r="A218" s="3"/>
      <c r="B218" s="3"/>
      <c r="C218" s="3"/>
      <c r="D218" s="33"/>
      <c r="E218" s="33"/>
      <c r="F218" s="33"/>
      <c r="G218" s="33"/>
      <c r="H218" s="33"/>
      <c r="I218" s="33"/>
      <c r="J218" s="33"/>
      <c r="K218" s="33"/>
      <c r="L218" s="33"/>
      <c r="M218" s="33"/>
      <c r="N218" s="33"/>
      <c r="O218" s="33"/>
      <c r="P218" s="33"/>
      <c r="Q218" s="33"/>
      <c r="R218" s="33"/>
      <c r="S218" s="33"/>
      <c r="T218" s="124"/>
      <c r="U218" s="3"/>
      <c r="V218" s="3"/>
      <c r="W218" s="3"/>
      <c r="X218" s="3"/>
      <c r="Y218" s="3"/>
      <c r="Z218" s="3"/>
    </row>
    <row r="219" spans="1:26" ht="15.75" customHeight="1">
      <c r="A219" s="3"/>
      <c r="B219" s="3"/>
      <c r="C219" s="3"/>
      <c r="D219" s="33"/>
      <c r="E219" s="33"/>
      <c r="F219" s="33"/>
      <c r="G219" s="33"/>
      <c r="H219" s="33"/>
      <c r="I219" s="33"/>
      <c r="J219" s="33"/>
      <c r="K219" s="33"/>
      <c r="L219" s="33"/>
      <c r="M219" s="33"/>
      <c r="N219" s="33"/>
      <c r="O219" s="33"/>
      <c r="P219" s="33"/>
      <c r="Q219" s="33"/>
      <c r="R219" s="33"/>
      <c r="S219" s="33"/>
      <c r="T219" s="124"/>
      <c r="U219" s="3"/>
      <c r="V219" s="3"/>
      <c r="W219" s="3"/>
      <c r="X219" s="3"/>
      <c r="Y219" s="3"/>
      <c r="Z219" s="3"/>
    </row>
    <row r="220" spans="1:26" ht="15.75" customHeight="1">
      <c r="A220" s="3"/>
      <c r="B220" s="3"/>
      <c r="C220" s="3"/>
      <c r="D220" s="33"/>
      <c r="E220" s="33"/>
      <c r="F220" s="33"/>
      <c r="G220" s="33"/>
      <c r="H220" s="33"/>
      <c r="I220" s="33"/>
      <c r="J220" s="33"/>
      <c r="K220" s="33"/>
      <c r="L220" s="33"/>
      <c r="M220" s="33"/>
      <c r="N220" s="33"/>
      <c r="O220" s="33"/>
      <c r="P220" s="33"/>
      <c r="Q220" s="33"/>
      <c r="R220" s="33"/>
      <c r="S220" s="33"/>
      <c r="T220" s="124"/>
      <c r="U220" s="3"/>
      <c r="V220" s="3"/>
      <c r="W220" s="3"/>
      <c r="X220" s="3"/>
      <c r="Y220" s="3"/>
      <c r="Z220" s="3"/>
    </row>
    <row r="221" spans="1:26" ht="15.75" customHeight="1">
      <c r="A221" s="3"/>
      <c r="B221" s="3"/>
      <c r="C221" s="3"/>
      <c r="D221" s="33"/>
      <c r="E221" s="33"/>
      <c r="F221" s="33"/>
      <c r="G221" s="33"/>
      <c r="H221" s="33"/>
      <c r="I221" s="33"/>
      <c r="J221" s="33"/>
      <c r="K221" s="33"/>
      <c r="L221" s="33"/>
      <c r="M221" s="33"/>
      <c r="N221" s="33"/>
      <c r="O221" s="33"/>
      <c r="P221" s="33"/>
      <c r="Q221" s="33"/>
      <c r="R221" s="33"/>
      <c r="S221" s="33"/>
      <c r="T221" s="124"/>
      <c r="U221" s="3"/>
      <c r="V221" s="3"/>
      <c r="W221" s="3"/>
      <c r="X221" s="3"/>
      <c r="Y221" s="3"/>
      <c r="Z221" s="3"/>
    </row>
    <row r="222" spans="1:26" ht="15.75" customHeight="1">
      <c r="A222" s="3"/>
      <c r="B222" s="3"/>
      <c r="C222" s="3"/>
      <c r="D222" s="33"/>
      <c r="E222" s="33"/>
      <c r="F222" s="33"/>
      <c r="G222" s="33"/>
      <c r="H222" s="33"/>
      <c r="I222" s="33"/>
      <c r="J222" s="33"/>
      <c r="K222" s="33"/>
      <c r="L222" s="33"/>
      <c r="M222" s="33"/>
      <c r="N222" s="33"/>
      <c r="O222" s="33"/>
      <c r="P222" s="33"/>
      <c r="Q222" s="33"/>
      <c r="R222" s="33"/>
      <c r="S222" s="33"/>
      <c r="T222" s="124"/>
      <c r="U222" s="3"/>
      <c r="V222" s="3"/>
      <c r="W222" s="3"/>
      <c r="X222" s="3"/>
      <c r="Y222" s="3"/>
      <c r="Z222" s="3"/>
    </row>
    <row r="223" spans="1:26" ht="15.75" customHeight="1">
      <c r="A223" s="3"/>
      <c r="B223" s="3"/>
      <c r="C223" s="3"/>
      <c r="D223" s="33"/>
      <c r="E223" s="33"/>
      <c r="F223" s="33"/>
      <c r="G223" s="33"/>
      <c r="H223" s="33"/>
      <c r="I223" s="33"/>
      <c r="J223" s="33"/>
      <c r="K223" s="33"/>
      <c r="L223" s="33"/>
      <c r="M223" s="33"/>
      <c r="N223" s="33"/>
      <c r="O223" s="33"/>
      <c r="P223" s="33"/>
      <c r="Q223" s="33"/>
      <c r="R223" s="33"/>
      <c r="S223" s="33"/>
      <c r="T223" s="124"/>
      <c r="U223" s="3"/>
      <c r="V223" s="3"/>
      <c r="W223" s="3"/>
      <c r="X223" s="3"/>
      <c r="Y223" s="3"/>
      <c r="Z223" s="3"/>
    </row>
    <row r="224" spans="1:26" ht="15.75" customHeight="1">
      <c r="A224" s="3"/>
      <c r="B224" s="3"/>
      <c r="C224" s="3"/>
      <c r="D224" s="33"/>
      <c r="E224" s="33"/>
      <c r="F224" s="33"/>
      <c r="G224" s="33"/>
      <c r="H224" s="33"/>
      <c r="I224" s="33"/>
      <c r="J224" s="33"/>
      <c r="K224" s="33"/>
      <c r="L224" s="33"/>
      <c r="M224" s="33"/>
      <c r="N224" s="33"/>
      <c r="O224" s="33"/>
      <c r="P224" s="33"/>
      <c r="Q224" s="33"/>
      <c r="R224" s="33"/>
      <c r="S224" s="33"/>
      <c r="T224" s="124"/>
      <c r="U224" s="3"/>
      <c r="V224" s="3"/>
      <c r="W224" s="3"/>
      <c r="X224" s="3"/>
      <c r="Y224" s="3"/>
      <c r="Z224" s="3"/>
    </row>
    <row r="225" spans="1:26" ht="15.75" customHeight="1">
      <c r="A225" s="3"/>
      <c r="B225" s="3"/>
      <c r="C225" s="3"/>
      <c r="D225" s="33"/>
      <c r="E225" s="33"/>
      <c r="F225" s="33"/>
      <c r="G225" s="33"/>
      <c r="H225" s="33"/>
      <c r="I225" s="33"/>
      <c r="J225" s="33"/>
      <c r="K225" s="33"/>
      <c r="L225" s="33"/>
      <c r="M225" s="33"/>
      <c r="N225" s="33"/>
      <c r="O225" s="33"/>
      <c r="P225" s="33"/>
      <c r="Q225" s="33"/>
      <c r="R225" s="33"/>
      <c r="S225" s="33"/>
      <c r="T225" s="124"/>
      <c r="U225" s="3"/>
      <c r="V225" s="3"/>
      <c r="W225" s="3"/>
      <c r="X225" s="3"/>
      <c r="Y225" s="3"/>
      <c r="Z225" s="3"/>
    </row>
    <row r="226" spans="1:26" ht="15.75" customHeight="1">
      <c r="A226" s="3"/>
      <c r="B226" s="3"/>
      <c r="C226" s="3"/>
      <c r="D226" s="33"/>
      <c r="E226" s="33"/>
      <c r="F226" s="33"/>
      <c r="G226" s="33"/>
      <c r="H226" s="33"/>
      <c r="I226" s="33"/>
      <c r="J226" s="33"/>
      <c r="K226" s="33"/>
      <c r="L226" s="33"/>
      <c r="M226" s="33"/>
      <c r="N226" s="33"/>
      <c r="O226" s="33"/>
      <c r="P226" s="33"/>
      <c r="Q226" s="33"/>
      <c r="R226" s="33"/>
      <c r="S226" s="33"/>
      <c r="T226" s="124"/>
      <c r="U226" s="3"/>
      <c r="V226" s="3"/>
      <c r="W226" s="3"/>
      <c r="X226" s="3"/>
      <c r="Y226" s="3"/>
      <c r="Z226" s="3"/>
    </row>
    <row r="227" spans="1:26" ht="15.75" customHeight="1">
      <c r="A227" s="3"/>
      <c r="B227" s="3"/>
      <c r="C227" s="3"/>
      <c r="D227" s="33"/>
      <c r="E227" s="33"/>
      <c r="F227" s="33"/>
      <c r="G227" s="33"/>
      <c r="H227" s="33"/>
      <c r="I227" s="33"/>
      <c r="J227" s="33"/>
      <c r="K227" s="33"/>
      <c r="L227" s="33"/>
      <c r="M227" s="33"/>
      <c r="N227" s="33"/>
      <c r="O227" s="33"/>
      <c r="P227" s="33"/>
      <c r="Q227" s="33"/>
      <c r="R227" s="33"/>
      <c r="S227" s="33"/>
      <c r="T227" s="124"/>
      <c r="U227" s="3"/>
      <c r="V227" s="3"/>
      <c r="W227" s="3"/>
      <c r="X227" s="3"/>
      <c r="Y227" s="3"/>
      <c r="Z227" s="3"/>
    </row>
    <row r="228" spans="1:26" ht="15.75" customHeight="1">
      <c r="A228" s="3"/>
      <c r="B228" s="3"/>
      <c r="C228" s="3"/>
      <c r="D228" s="33"/>
      <c r="E228" s="33"/>
      <c r="F228" s="33"/>
      <c r="G228" s="33"/>
      <c r="H228" s="33"/>
      <c r="I228" s="33"/>
      <c r="J228" s="33"/>
      <c r="K228" s="33"/>
      <c r="L228" s="33"/>
      <c r="M228" s="33"/>
      <c r="N228" s="33"/>
      <c r="O228" s="33"/>
      <c r="P228" s="33"/>
      <c r="Q228" s="33"/>
      <c r="R228" s="33"/>
      <c r="S228" s="33"/>
      <c r="T228" s="124"/>
      <c r="U228" s="3"/>
      <c r="V228" s="3"/>
      <c r="W228" s="3"/>
      <c r="X228" s="3"/>
      <c r="Y228" s="3"/>
      <c r="Z228" s="3"/>
    </row>
    <row r="229" spans="1:26" ht="15.75" customHeight="1">
      <c r="A229" s="3"/>
      <c r="B229" s="3"/>
      <c r="C229" s="3"/>
      <c r="D229" s="33"/>
      <c r="E229" s="33"/>
      <c r="F229" s="33"/>
      <c r="G229" s="33"/>
      <c r="H229" s="33"/>
      <c r="I229" s="33"/>
      <c r="J229" s="33"/>
      <c r="K229" s="33"/>
      <c r="L229" s="33"/>
      <c r="M229" s="33"/>
      <c r="N229" s="33"/>
      <c r="O229" s="33"/>
      <c r="P229" s="33"/>
      <c r="Q229" s="33"/>
      <c r="R229" s="33"/>
      <c r="S229" s="33"/>
      <c r="T229" s="124"/>
      <c r="U229" s="3"/>
      <c r="V229" s="3"/>
      <c r="W229" s="3"/>
      <c r="X229" s="3"/>
      <c r="Y229" s="3"/>
      <c r="Z229" s="3"/>
    </row>
    <row r="230" spans="1:26" ht="15.75" customHeight="1">
      <c r="A230" s="3"/>
      <c r="B230" s="3"/>
      <c r="C230" s="3"/>
      <c r="D230" s="33"/>
      <c r="E230" s="33"/>
      <c r="F230" s="33"/>
      <c r="G230" s="33"/>
      <c r="H230" s="33"/>
      <c r="I230" s="33"/>
      <c r="J230" s="33"/>
      <c r="K230" s="33"/>
      <c r="L230" s="33"/>
      <c r="M230" s="33"/>
      <c r="N230" s="33"/>
      <c r="O230" s="33"/>
      <c r="P230" s="33"/>
      <c r="Q230" s="33"/>
      <c r="R230" s="33"/>
      <c r="S230" s="33"/>
      <c r="T230" s="124"/>
      <c r="U230" s="3"/>
      <c r="V230" s="3"/>
      <c r="W230" s="3"/>
      <c r="X230" s="3"/>
      <c r="Y230" s="3"/>
      <c r="Z230" s="3"/>
    </row>
    <row r="231" spans="1:26" ht="15.75" customHeight="1">
      <c r="A231" s="3"/>
      <c r="B231" s="3"/>
      <c r="C231" s="3"/>
      <c r="D231" s="33"/>
      <c r="E231" s="33"/>
      <c r="F231" s="33"/>
      <c r="G231" s="33"/>
      <c r="H231" s="33"/>
      <c r="I231" s="33"/>
      <c r="J231" s="33"/>
      <c r="K231" s="33"/>
      <c r="L231" s="33"/>
      <c r="M231" s="33"/>
      <c r="N231" s="33"/>
      <c r="O231" s="33"/>
      <c r="P231" s="33"/>
      <c r="Q231" s="33"/>
      <c r="R231" s="33"/>
      <c r="S231" s="33"/>
      <c r="T231" s="124"/>
      <c r="U231" s="3"/>
      <c r="V231" s="3"/>
      <c r="W231" s="3"/>
      <c r="X231" s="3"/>
      <c r="Y231" s="3"/>
      <c r="Z231" s="3"/>
    </row>
    <row r="232" spans="1:26" ht="15.75" customHeight="1">
      <c r="A232" s="3"/>
      <c r="B232" s="3"/>
      <c r="C232" s="3"/>
      <c r="D232" s="33"/>
      <c r="E232" s="33"/>
      <c r="F232" s="33"/>
      <c r="G232" s="33"/>
      <c r="H232" s="33"/>
      <c r="I232" s="33"/>
      <c r="J232" s="33"/>
      <c r="K232" s="33"/>
      <c r="L232" s="33"/>
      <c r="M232" s="33"/>
      <c r="N232" s="33"/>
      <c r="O232" s="33"/>
      <c r="P232" s="33"/>
      <c r="Q232" s="33"/>
      <c r="R232" s="33"/>
      <c r="S232" s="33"/>
      <c r="T232" s="124"/>
      <c r="U232" s="3"/>
      <c r="V232" s="3"/>
      <c r="W232" s="3"/>
      <c r="X232" s="3"/>
      <c r="Y232" s="3"/>
      <c r="Z232" s="3"/>
    </row>
    <row r="233" spans="1:26" ht="15.75" customHeight="1">
      <c r="A233" s="3"/>
      <c r="B233" s="3"/>
      <c r="C233" s="3"/>
      <c r="D233" s="33"/>
      <c r="E233" s="33"/>
      <c r="F233" s="33"/>
      <c r="G233" s="33"/>
      <c r="H233" s="33"/>
      <c r="I233" s="33"/>
      <c r="J233" s="33"/>
      <c r="K233" s="33"/>
      <c r="L233" s="33"/>
      <c r="M233" s="33"/>
      <c r="N233" s="33"/>
      <c r="O233" s="33"/>
      <c r="P233" s="33"/>
      <c r="Q233" s="33"/>
      <c r="R233" s="33"/>
      <c r="S233" s="33"/>
      <c r="T233" s="124"/>
      <c r="U233" s="3"/>
      <c r="V233" s="3"/>
      <c r="W233" s="3"/>
      <c r="X233" s="3"/>
      <c r="Y233" s="3"/>
      <c r="Z233" s="3"/>
    </row>
    <row r="234" spans="1:26" ht="15.75" customHeight="1">
      <c r="A234" s="3"/>
      <c r="B234" s="3"/>
      <c r="C234" s="3"/>
      <c r="D234" s="33"/>
      <c r="E234" s="33"/>
      <c r="F234" s="33"/>
      <c r="G234" s="33"/>
      <c r="H234" s="33"/>
      <c r="I234" s="33"/>
      <c r="J234" s="33"/>
      <c r="K234" s="33"/>
      <c r="L234" s="33"/>
      <c r="M234" s="33"/>
      <c r="N234" s="33"/>
      <c r="O234" s="33"/>
      <c r="P234" s="33"/>
      <c r="Q234" s="33"/>
      <c r="R234" s="33"/>
      <c r="S234" s="33"/>
      <c r="T234" s="124"/>
      <c r="U234" s="3"/>
      <c r="V234" s="3"/>
      <c r="W234" s="3"/>
      <c r="X234" s="3"/>
      <c r="Y234" s="3"/>
      <c r="Z234" s="3"/>
    </row>
    <row r="235" spans="1:26" ht="15.75" customHeight="1">
      <c r="A235" s="3"/>
      <c r="B235" s="3"/>
      <c r="C235" s="3"/>
      <c r="D235" s="33"/>
      <c r="E235" s="33"/>
      <c r="F235" s="33"/>
      <c r="G235" s="33"/>
      <c r="H235" s="33"/>
      <c r="I235" s="33"/>
      <c r="J235" s="33"/>
      <c r="K235" s="33"/>
      <c r="L235" s="33"/>
      <c r="M235" s="33"/>
      <c r="N235" s="33"/>
      <c r="O235" s="33"/>
      <c r="P235" s="33"/>
      <c r="Q235" s="33"/>
      <c r="R235" s="33"/>
      <c r="S235" s="33"/>
      <c r="T235" s="124"/>
      <c r="U235" s="3"/>
      <c r="V235" s="3"/>
      <c r="W235" s="3"/>
      <c r="X235" s="3"/>
      <c r="Y235" s="3"/>
      <c r="Z235" s="3"/>
    </row>
    <row r="236" spans="1:26" ht="15.75" customHeight="1">
      <c r="A236" s="3"/>
      <c r="B236" s="3"/>
      <c r="C236" s="3"/>
      <c r="D236" s="33"/>
      <c r="E236" s="33"/>
      <c r="F236" s="33"/>
      <c r="G236" s="33"/>
      <c r="H236" s="33"/>
      <c r="I236" s="33"/>
      <c r="J236" s="33"/>
      <c r="K236" s="33"/>
      <c r="L236" s="33"/>
      <c r="M236" s="33"/>
      <c r="N236" s="33"/>
      <c r="O236" s="33"/>
      <c r="P236" s="33"/>
      <c r="Q236" s="33"/>
      <c r="R236" s="33"/>
      <c r="S236" s="33"/>
      <c r="T236" s="124"/>
      <c r="U236" s="3"/>
      <c r="V236" s="3"/>
      <c r="W236" s="3"/>
      <c r="X236" s="3"/>
      <c r="Y236" s="3"/>
      <c r="Z236" s="3"/>
    </row>
    <row r="237" spans="1:26" ht="15.75" customHeight="1">
      <c r="A237" s="3"/>
      <c r="B237" s="3"/>
      <c r="C237" s="3"/>
      <c r="D237" s="33"/>
      <c r="E237" s="33"/>
      <c r="F237" s="33"/>
      <c r="G237" s="33"/>
      <c r="H237" s="33"/>
      <c r="I237" s="33"/>
      <c r="J237" s="33"/>
      <c r="K237" s="33"/>
      <c r="L237" s="33"/>
      <c r="M237" s="33"/>
      <c r="N237" s="33"/>
      <c r="O237" s="33"/>
      <c r="P237" s="33"/>
      <c r="Q237" s="33"/>
      <c r="R237" s="33"/>
      <c r="S237" s="33"/>
      <c r="T237" s="124"/>
      <c r="U237" s="3"/>
      <c r="V237" s="3"/>
      <c r="W237" s="3"/>
      <c r="X237" s="3"/>
      <c r="Y237" s="3"/>
      <c r="Z237" s="3"/>
    </row>
    <row r="238" spans="1:26" ht="15.75" customHeight="1">
      <c r="A238" s="3"/>
      <c r="B238" s="3"/>
      <c r="C238" s="3"/>
      <c r="D238" s="33"/>
      <c r="E238" s="33"/>
      <c r="F238" s="33"/>
      <c r="G238" s="33"/>
      <c r="H238" s="33"/>
      <c r="I238" s="33"/>
      <c r="J238" s="33"/>
      <c r="K238" s="33"/>
      <c r="L238" s="33"/>
      <c r="M238" s="33"/>
      <c r="N238" s="33"/>
      <c r="O238" s="33"/>
      <c r="P238" s="33"/>
      <c r="Q238" s="33"/>
      <c r="R238" s="33"/>
      <c r="S238" s="33"/>
      <c r="T238" s="124"/>
      <c r="U238" s="3"/>
      <c r="V238" s="3"/>
      <c r="W238" s="3"/>
      <c r="X238" s="3"/>
      <c r="Y238" s="3"/>
      <c r="Z238" s="3"/>
    </row>
    <row r="239" spans="1:26" ht="15.75" customHeight="1">
      <c r="A239" s="3"/>
      <c r="B239" s="3"/>
      <c r="C239" s="3"/>
      <c r="D239" s="33"/>
      <c r="E239" s="33"/>
      <c r="F239" s="33"/>
      <c r="G239" s="33"/>
      <c r="H239" s="33"/>
      <c r="I239" s="33"/>
      <c r="J239" s="33"/>
      <c r="K239" s="33"/>
      <c r="L239" s="33"/>
      <c r="M239" s="33"/>
      <c r="N239" s="33"/>
      <c r="O239" s="33"/>
      <c r="P239" s="33"/>
      <c r="Q239" s="33"/>
      <c r="R239" s="33"/>
      <c r="S239" s="33"/>
      <c r="T239" s="124"/>
      <c r="U239" s="3"/>
      <c r="V239" s="3"/>
      <c r="W239" s="3"/>
      <c r="X239" s="3"/>
      <c r="Y239" s="3"/>
      <c r="Z239" s="3"/>
    </row>
    <row r="240" spans="1:26" ht="15.75" customHeight="1">
      <c r="A240" s="3"/>
      <c r="B240" s="3"/>
      <c r="C240" s="3"/>
      <c r="D240" s="33"/>
      <c r="E240" s="33"/>
      <c r="F240" s="33"/>
      <c r="G240" s="33"/>
      <c r="H240" s="33"/>
      <c r="I240" s="33"/>
      <c r="J240" s="33"/>
      <c r="K240" s="33"/>
      <c r="L240" s="33"/>
      <c r="M240" s="33"/>
      <c r="N240" s="33"/>
      <c r="O240" s="33"/>
      <c r="P240" s="33"/>
      <c r="Q240" s="33"/>
      <c r="R240" s="33"/>
      <c r="S240" s="33"/>
      <c r="T240" s="124"/>
      <c r="U240" s="3"/>
      <c r="V240" s="3"/>
      <c r="W240" s="3"/>
      <c r="X240" s="3"/>
      <c r="Y240" s="3"/>
      <c r="Z240" s="3"/>
    </row>
    <row r="241" spans="1:26" ht="15.75" customHeight="1">
      <c r="A241" s="3"/>
      <c r="B241" s="3"/>
      <c r="C241" s="3"/>
      <c r="D241" s="33"/>
      <c r="E241" s="33"/>
      <c r="F241" s="33"/>
      <c r="G241" s="33"/>
      <c r="H241" s="33"/>
      <c r="I241" s="33"/>
      <c r="J241" s="33"/>
      <c r="K241" s="33"/>
      <c r="L241" s="33"/>
      <c r="M241" s="33"/>
      <c r="N241" s="33"/>
      <c r="O241" s="33"/>
      <c r="P241" s="33"/>
      <c r="Q241" s="33"/>
      <c r="R241" s="33"/>
      <c r="S241" s="33"/>
      <c r="T241" s="124"/>
      <c r="U241" s="3"/>
      <c r="V241" s="3"/>
      <c r="W241" s="3"/>
      <c r="X241" s="3"/>
      <c r="Y241" s="3"/>
      <c r="Z241" s="3"/>
    </row>
    <row r="242" spans="1:26" ht="15.75" customHeight="1">
      <c r="A242" s="3"/>
      <c r="B242" s="3"/>
      <c r="C242" s="3"/>
      <c r="D242" s="33"/>
      <c r="E242" s="33"/>
      <c r="F242" s="33"/>
      <c r="G242" s="33"/>
      <c r="H242" s="33"/>
      <c r="I242" s="33"/>
      <c r="J242" s="33"/>
      <c r="K242" s="33"/>
      <c r="L242" s="33"/>
      <c r="M242" s="33"/>
      <c r="N242" s="33"/>
      <c r="O242" s="33"/>
      <c r="P242" s="33"/>
      <c r="Q242" s="33"/>
      <c r="R242" s="33"/>
      <c r="S242" s="33"/>
      <c r="T242" s="124"/>
      <c r="U242" s="3"/>
      <c r="V242" s="3"/>
      <c r="W242" s="3"/>
      <c r="X242" s="3"/>
      <c r="Y242" s="3"/>
      <c r="Z242" s="3"/>
    </row>
    <row r="243" spans="1:26" ht="15.75" customHeight="1">
      <c r="A243" s="3"/>
      <c r="B243" s="3"/>
      <c r="C243" s="3"/>
      <c r="D243" s="33"/>
      <c r="E243" s="33"/>
      <c r="F243" s="33"/>
      <c r="G243" s="33"/>
      <c r="H243" s="33"/>
      <c r="I243" s="33"/>
      <c r="J243" s="33"/>
      <c r="K243" s="33"/>
      <c r="L243" s="33"/>
      <c r="M243" s="33"/>
      <c r="N243" s="33"/>
      <c r="O243" s="33"/>
      <c r="P243" s="33"/>
      <c r="Q243" s="33"/>
      <c r="R243" s="33"/>
      <c r="S243" s="33"/>
      <c r="T243" s="124"/>
      <c r="U243" s="3"/>
      <c r="V243" s="3"/>
      <c r="W243" s="3"/>
      <c r="X243" s="3"/>
      <c r="Y243" s="3"/>
      <c r="Z243" s="3"/>
    </row>
    <row r="244" spans="1:26" ht="15.75" customHeight="1">
      <c r="A244" s="3"/>
      <c r="B244" s="3"/>
      <c r="C244" s="3"/>
      <c r="D244" s="33"/>
      <c r="E244" s="33"/>
      <c r="F244" s="33"/>
      <c r="G244" s="33"/>
      <c r="H244" s="33"/>
      <c r="I244" s="33"/>
      <c r="J244" s="33"/>
      <c r="K244" s="33"/>
      <c r="L244" s="33"/>
      <c r="M244" s="33"/>
      <c r="N244" s="33"/>
      <c r="O244" s="33"/>
      <c r="P244" s="33"/>
      <c r="Q244" s="33"/>
      <c r="R244" s="33"/>
      <c r="S244" s="33"/>
      <c r="T244" s="124"/>
      <c r="U244" s="3"/>
      <c r="V244" s="3"/>
      <c r="W244" s="3"/>
      <c r="X244" s="3"/>
      <c r="Y244" s="3"/>
      <c r="Z244" s="3"/>
    </row>
    <row r="245" spans="1:26" ht="15.75" customHeight="1">
      <c r="A245" s="3"/>
      <c r="B245" s="3"/>
      <c r="C245" s="3"/>
      <c r="D245" s="33"/>
      <c r="E245" s="33"/>
      <c r="F245" s="33"/>
      <c r="G245" s="33"/>
      <c r="H245" s="33"/>
      <c r="I245" s="33"/>
      <c r="J245" s="33"/>
      <c r="K245" s="33"/>
      <c r="L245" s="33"/>
      <c r="M245" s="33"/>
      <c r="N245" s="33"/>
      <c r="O245" s="33"/>
      <c r="P245" s="33"/>
      <c r="Q245" s="33"/>
      <c r="R245" s="33"/>
      <c r="S245" s="33"/>
      <c r="T245" s="124"/>
      <c r="U245" s="3"/>
      <c r="V245" s="3"/>
      <c r="W245" s="3"/>
      <c r="X245" s="3"/>
      <c r="Y245" s="3"/>
      <c r="Z245" s="3"/>
    </row>
    <row r="246" spans="1:26" ht="15.75" customHeight="1">
      <c r="A246" s="3"/>
      <c r="B246" s="3"/>
      <c r="C246" s="3"/>
      <c r="D246" s="33"/>
      <c r="E246" s="33"/>
      <c r="F246" s="33"/>
      <c r="G246" s="33"/>
      <c r="H246" s="33"/>
      <c r="I246" s="33"/>
      <c r="J246" s="33"/>
      <c r="K246" s="33"/>
      <c r="L246" s="33"/>
      <c r="M246" s="33"/>
      <c r="N246" s="33"/>
      <c r="O246" s="33"/>
      <c r="P246" s="33"/>
      <c r="Q246" s="33"/>
      <c r="R246" s="33"/>
      <c r="S246" s="33"/>
      <c r="T246" s="124"/>
      <c r="U246" s="3"/>
      <c r="V246" s="3"/>
      <c r="W246" s="3"/>
      <c r="X246" s="3"/>
      <c r="Y246" s="3"/>
      <c r="Z246" s="3"/>
    </row>
    <row r="247" spans="1:26" ht="15.75" customHeight="1">
      <c r="A247" s="3"/>
      <c r="B247" s="3"/>
      <c r="C247" s="3"/>
      <c r="D247" s="33"/>
      <c r="E247" s="33"/>
      <c r="F247" s="33"/>
      <c r="G247" s="33"/>
      <c r="H247" s="33"/>
      <c r="I247" s="33"/>
      <c r="J247" s="33"/>
      <c r="K247" s="33"/>
      <c r="L247" s="33"/>
      <c r="M247" s="33"/>
      <c r="N247" s="33"/>
      <c r="O247" s="33"/>
      <c r="P247" s="33"/>
      <c r="Q247" s="33"/>
      <c r="R247" s="33"/>
      <c r="S247" s="33"/>
      <c r="T247" s="124"/>
      <c r="U247" s="3"/>
      <c r="V247" s="3"/>
      <c r="W247" s="3"/>
      <c r="X247" s="3"/>
      <c r="Y247" s="3"/>
      <c r="Z247" s="3"/>
    </row>
    <row r="248" spans="1:26" ht="15.75" customHeight="1">
      <c r="A248" s="3"/>
      <c r="B248" s="3"/>
      <c r="C248" s="3"/>
      <c r="D248" s="33"/>
      <c r="E248" s="33"/>
      <c r="F248" s="33"/>
      <c r="G248" s="33"/>
      <c r="H248" s="33"/>
      <c r="I248" s="33"/>
      <c r="J248" s="33"/>
      <c r="K248" s="33"/>
      <c r="L248" s="33"/>
      <c r="M248" s="33"/>
      <c r="N248" s="33"/>
      <c r="O248" s="33"/>
      <c r="P248" s="33"/>
      <c r="Q248" s="33"/>
      <c r="R248" s="33"/>
      <c r="S248" s="33"/>
      <c r="T248" s="124"/>
      <c r="U248" s="3"/>
      <c r="V248" s="3"/>
      <c r="W248" s="3"/>
      <c r="X248" s="3"/>
      <c r="Y248" s="3"/>
      <c r="Z248" s="3"/>
    </row>
    <row r="249" spans="1:26" ht="15.75" customHeight="1">
      <c r="A249" s="3"/>
      <c r="B249" s="3"/>
      <c r="C249" s="3"/>
      <c r="D249" s="33"/>
      <c r="E249" s="33"/>
      <c r="F249" s="33"/>
      <c r="G249" s="33"/>
      <c r="H249" s="33"/>
      <c r="I249" s="33"/>
      <c r="J249" s="33"/>
      <c r="K249" s="33"/>
      <c r="L249" s="33"/>
      <c r="M249" s="33"/>
      <c r="N249" s="33"/>
      <c r="O249" s="33"/>
      <c r="P249" s="33"/>
      <c r="Q249" s="33"/>
      <c r="R249" s="33"/>
      <c r="S249" s="33"/>
      <c r="T249" s="124"/>
      <c r="U249" s="3"/>
      <c r="V249" s="3"/>
      <c r="W249" s="3"/>
      <c r="X249" s="3"/>
      <c r="Y249" s="3"/>
      <c r="Z249" s="3"/>
    </row>
    <row r="250" spans="1:26" ht="15.75" customHeight="1">
      <c r="A250" s="3"/>
      <c r="B250" s="3"/>
      <c r="C250" s="3"/>
      <c r="D250" s="33"/>
      <c r="E250" s="33"/>
      <c r="F250" s="33"/>
      <c r="G250" s="33"/>
      <c r="H250" s="33"/>
      <c r="I250" s="33"/>
      <c r="J250" s="33"/>
      <c r="K250" s="33"/>
      <c r="L250" s="33"/>
      <c r="M250" s="33"/>
      <c r="N250" s="33"/>
      <c r="O250" s="33"/>
      <c r="P250" s="33"/>
      <c r="Q250" s="33"/>
      <c r="R250" s="33"/>
      <c r="S250" s="33"/>
      <c r="T250" s="124"/>
      <c r="U250" s="3"/>
      <c r="V250" s="3"/>
      <c r="W250" s="3"/>
      <c r="X250" s="3"/>
      <c r="Y250" s="3"/>
      <c r="Z250" s="3"/>
    </row>
    <row r="251" spans="1:26" ht="15.75" customHeight="1">
      <c r="A251" s="3"/>
      <c r="B251" s="3"/>
      <c r="C251" s="3"/>
      <c r="D251" s="33"/>
      <c r="E251" s="33"/>
      <c r="F251" s="33"/>
      <c r="G251" s="33"/>
      <c r="H251" s="33"/>
      <c r="I251" s="33"/>
      <c r="J251" s="33"/>
      <c r="K251" s="33"/>
      <c r="L251" s="33"/>
      <c r="M251" s="33"/>
      <c r="N251" s="33"/>
      <c r="O251" s="33"/>
      <c r="P251" s="33"/>
      <c r="Q251" s="33"/>
      <c r="R251" s="33"/>
      <c r="S251" s="33"/>
      <c r="T251" s="124"/>
      <c r="U251" s="3"/>
      <c r="V251" s="3"/>
      <c r="W251" s="3"/>
      <c r="X251" s="3"/>
      <c r="Y251" s="3"/>
      <c r="Z251" s="3"/>
    </row>
    <row r="252" spans="1:26" ht="15.75" customHeight="1">
      <c r="A252" s="3"/>
      <c r="B252" s="3"/>
      <c r="C252" s="3"/>
      <c r="D252" s="33"/>
      <c r="E252" s="33"/>
      <c r="F252" s="33"/>
      <c r="G252" s="33"/>
      <c r="H252" s="33"/>
      <c r="I252" s="33"/>
      <c r="J252" s="33"/>
      <c r="K252" s="33"/>
      <c r="L252" s="33"/>
      <c r="M252" s="33"/>
      <c r="N252" s="33"/>
      <c r="O252" s="33"/>
      <c r="P252" s="33"/>
      <c r="Q252" s="33"/>
      <c r="R252" s="33"/>
      <c r="S252" s="33"/>
      <c r="T252" s="124"/>
      <c r="U252" s="3"/>
      <c r="V252" s="3"/>
      <c r="W252" s="3"/>
      <c r="X252" s="3"/>
      <c r="Y252" s="3"/>
      <c r="Z252" s="3"/>
    </row>
    <row r="253" spans="1:26" ht="15.75" customHeight="1">
      <c r="A253" s="3"/>
      <c r="B253" s="3"/>
      <c r="C253" s="3"/>
      <c r="D253" s="33"/>
      <c r="E253" s="33"/>
      <c r="F253" s="33"/>
      <c r="G253" s="33"/>
      <c r="H253" s="33"/>
      <c r="I253" s="33"/>
      <c r="J253" s="33"/>
      <c r="K253" s="33"/>
      <c r="L253" s="33"/>
      <c r="M253" s="33"/>
      <c r="N253" s="33"/>
      <c r="O253" s="33"/>
      <c r="P253" s="33"/>
      <c r="Q253" s="33"/>
      <c r="R253" s="33"/>
      <c r="S253" s="33"/>
      <c r="T253" s="124"/>
      <c r="U253" s="3"/>
      <c r="V253" s="3"/>
      <c r="W253" s="3"/>
      <c r="X253" s="3"/>
      <c r="Y253" s="3"/>
      <c r="Z253" s="3"/>
    </row>
    <row r="254" spans="1:26" ht="15.75" customHeight="1">
      <c r="A254" s="3"/>
      <c r="B254" s="3"/>
      <c r="C254" s="3"/>
      <c r="D254" s="33"/>
      <c r="E254" s="33"/>
      <c r="F254" s="33"/>
      <c r="G254" s="33"/>
      <c r="H254" s="33"/>
      <c r="I254" s="33"/>
      <c r="J254" s="33"/>
      <c r="K254" s="33"/>
      <c r="L254" s="33"/>
      <c r="M254" s="33"/>
      <c r="N254" s="33"/>
      <c r="O254" s="33"/>
      <c r="P254" s="33"/>
      <c r="Q254" s="33"/>
      <c r="R254" s="33"/>
      <c r="S254" s="33"/>
      <c r="T254" s="124"/>
      <c r="U254" s="3"/>
      <c r="V254" s="3"/>
      <c r="W254" s="3"/>
      <c r="X254" s="3"/>
      <c r="Y254" s="3"/>
      <c r="Z254" s="3"/>
    </row>
    <row r="255" spans="1:26" ht="15.75" customHeight="1">
      <c r="A255" s="3"/>
      <c r="B255" s="3"/>
      <c r="C255" s="3"/>
      <c r="D255" s="33"/>
      <c r="E255" s="33"/>
      <c r="F255" s="33"/>
      <c r="G255" s="33"/>
      <c r="H255" s="33"/>
      <c r="I255" s="33"/>
      <c r="J255" s="33"/>
      <c r="K255" s="33"/>
      <c r="L255" s="33"/>
      <c r="M255" s="33"/>
      <c r="N255" s="33"/>
      <c r="O255" s="33"/>
      <c r="P255" s="33"/>
      <c r="Q255" s="33"/>
      <c r="R255" s="33"/>
      <c r="S255" s="33"/>
      <c r="T255" s="124"/>
      <c r="U255" s="3"/>
      <c r="V255" s="3"/>
      <c r="W255" s="3"/>
      <c r="X255" s="3"/>
      <c r="Y255" s="3"/>
      <c r="Z255" s="3"/>
    </row>
    <row r="256" spans="1:26" ht="15.75" customHeight="1">
      <c r="A256" s="3"/>
      <c r="B256" s="3"/>
      <c r="C256" s="3"/>
      <c r="D256" s="33"/>
      <c r="E256" s="33"/>
      <c r="F256" s="33"/>
      <c r="G256" s="33"/>
      <c r="H256" s="33"/>
      <c r="I256" s="33"/>
      <c r="J256" s="33"/>
      <c r="K256" s="33"/>
      <c r="L256" s="33"/>
      <c r="M256" s="33"/>
      <c r="N256" s="33"/>
      <c r="O256" s="33"/>
      <c r="P256" s="33"/>
      <c r="Q256" s="33"/>
      <c r="R256" s="33"/>
      <c r="S256" s="33"/>
      <c r="T256" s="124"/>
      <c r="U256" s="3"/>
      <c r="V256" s="3"/>
      <c r="W256" s="3"/>
      <c r="X256" s="3"/>
      <c r="Y256" s="3"/>
      <c r="Z256" s="3"/>
    </row>
    <row r="257" spans="1:26" ht="15.75" customHeight="1">
      <c r="A257" s="3"/>
      <c r="B257" s="3"/>
      <c r="C257" s="3"/>
      <c r="D257" s="33"/>
      <c r="E257" s="33"/>
      <c r="F257" s="33"/>
      <c r="G257" s="33"/>
      <c r="H257" s="33"/>
      <c r="I257" s="33"/>
      <c r="J257" s="33"/>
      <c r="K257" s="33"/>
      <c r="L257" s="33"/>
      <c r="M257" s="33"/>
      <c r="N257" s="33"/>
      <c r="O257" s="33"/>
      <c r="P257" s="33"/>
      <c r="Q257" s="33"/>
      <c r="R257" s="33"/>
      <c r="S257" s="33"/>
      <c r="T257" s="124"/>
      <c r="U257" s="3"/>
      <c r="V257" s="3"/>
      <c r="W257" s="3"/>
      <c r="X257" s="3"/>
      <c r="Y257" s="3"/>
      <c r="Z257" s="3"/>
    </row>
    <row r="258" spans="1:26" ht="15.75" customHeight="1">
      <c r="A258" s="3"/>
      <c r="B258" s="3"/>
      <c r="C258" s="3"/>
      <c r="D258" s="33"/>
      <c r="E258" s="33"/>
      <c r="F258" s="33"/>
      <c r="G258" s="33"/>
      <c r="H258" s="33"/>
      <c r="I258" s="33"/>
      <c r="J258" s="33"/>
      <c r="K258" s="33"/>
      <c r="L258" s="33"/>
      <c r="M258" s="33"/>
      <c r="N258" s="33"/>
      <c r="O258" s="33"/>
      <c r="P258" s="33"/>
      <c r="Q258" s="33"/>
      <c r="R258" s="33"/>
      <c r="S258" s="33"/>
      <c r="T258" s="124"/>
      <c r="U258" s="3"/>
      <c r="V258" s="3"/>
      <c r="W258" s="3"/>
      <c r="X258" s="3"/>
      <c r="Y258" s="3"/>
      <c r="Z258" s="3"/>
    </row>
    <row r="259" spans="1:26" ht="15.75" customHeight="1">
      <c r="A259" s="3"/>
      <c r="B259" s="3"/>
      <c r="C259" s="3"/>
      <c r="D259" s="33"/>
      <c r="E259" s="33"/>
      <c r="F259" s="33"/>
      <c r="G259" s="33"/>
      <c r="H259" s="33"/>
      <c r="I259" s="33"/>
      <c r="J259" s="33"/>
      <c r="K259" s="33"/>
      <c r="L259" s="33"/>
      <c r="M259" s="33"/>
      <c r="N259" s="33"/>
      <c r="O259" s="33"/>
      <c r="P259" s="33"/>
      <c r="Q259" s="33"/>
      <c r="R259" s="33"/>
      <c r="S259" s="33"/>
      <c r="T259" s="124"/>
      <c r="U259" s="3"/>
      <c r="V259" s="3"/>
      <c r="W259" s="3"/>
      <c r="X259" s="3"/>
      <c r="Y259" s="3"/>
      <c r="Z259" s="3"/>
    </row>
    <row r="260" spans="1:26" ht="15.75" customHeight="1">
      <c r="A260" s="3"/>
      <c r="B260" s="3"/>
      <c r="C260" s="3"/>
      <c r="D260" s="33"/>
      <c r="E260" s="33"/>
      <c r="F260" s="33"/>
      <c r="G260" s="33"/>
      <c r="H260" s="33"/>
      <c r="I260" s="33"/>
      <c r="J260" s="33"/>
      <c r="K260" s="33"/>
      <c r="L260" s="33"/>
      <c r="M260" s="33"/>
      <c r="N260" s="33"/>
      <c r="O260" s="33"/>
      <c r="P260" s="33"/>
      <c r="Q260" s="33"/>
      <c r="R260" s="33"/>
      <c r="S260" s="33"/>
      <c r="T260" s="124"/>
      <c r="U260" s="3"/>
      <c r="V260" s="3"/>
      <c r="W260" s="3"/>
      <c r="X260" s="3"/>
      <c r="Y260" s="3"/>
      <c r="Z260" s="3"/>
    </row>
    <row r="261" spans="1:26" ht="15.75" customHeight="1">
      <c r="A261" s="3"/>
      <c r="B261" s="3"/>
      <c r="C261" s="3"/>
      <c r="D261" s="33"/>
      <c r="E261" s="33"/>
      <c r="F261" s="33"/>
      <c r="G261" s="33"/>
      <c r="H261" s="33"/>
      <c r="I261" s="33"/>
      <c r="J261" s="33"/>
      <c r="K261" s="33"/>
      <c r="L261" s="33"/>
      <c r="M261" s="33"/>
      <c r="N261" s="33"/>
      <c r="O261" s="33"/>
      <c r="P261" s="33"/>
      <c r="Q261" s="33"/>
      <c r="R261" s="33"/>
      <c r="S261" s="33"/>
      <c r="T261" s="124"/>
      <c r="U261" s="3"/>
      <c r="V261" s="3"/>
      <c r="W261" s="3"/>
      <c r="X261" s="3"/>
      <c r="Y261" s="3"/>
      <c r="Z261" s="3"/>
    </row>
    <row r="262" spans="1:26" ht="15.75" customHeight="1">
      <c r="A262" s="3"/>
      <c r="B262" s="3"/>
      <c r="C262" s="3"/>
      <c r="D262" s="33"/>
      <c r="E262" s="33"/>
      <c r="F262" s="33"/>
      <c r="G262" s="33"/>
      <c r="H262" s="33"/>
      <c r="I262" s="33"/>
      <c r="J262" s="33"/>
      <c r="K262" s="33"/>
      <c r="L262" s="33"/>
      <c r="M262" s="33"/>
      <c r="N262" s="33"/>
      <c r="O262" s="33"/>
      <c r="P262" s="33"/>
      <c r="Q262" s="33"/>
      <c r="R262" s="33"/>
      <c r="S262" s="33"/>
      <c r="T262" s="124"/>
      <c r="U262" s="3"/>
      <c r="V262" s="3"/>
      <c r="W262" s="3"/>
      <c r="X262" s="3"/>
      <c r="Y262" s="3"/>
      <c r="Z262" s="3"/>
    </row>
    <row r="263" spans="1:26" ht="15.75" customHeight="1">
      <c r="A263" s="3"/>
      <c r="B263" s="3"/>
      <c r="C263" s="3"/>
      <c r="D263" s="33"/>
      <c r="E263" s="33"/>
      <c r="F263" s="33"/>
      <c r="G263" s="33"/>
      <c r="H263" s="33"/>
      <c r="I263" s="33"/>
      <c r="J263" s="33"/>
      <c r="K263" s="33"/>
      <c r="L263" s="33"/>
      <c r="M263" s="33"/>
      <c r="N263" s="33"/>
      <c r="O263" s="33"/>
      <c r="P263" s="33"/>
      <c r="Q263" s="33"/>
      <c r="R263" s="33"/>
      <c r="S263" s="33"/>
      <c r="T263" s="124"/>
      <c r="U263" s="3"/>
      <c r="V263" s="3"/>
      <c r="W263" s="3"/>
      <c r="X263" s="3"/>
      <c r="Y263" s="3"/>
      <c r="Z263" s="3"/>
    </row>
    <row r="264" spans="1:26" ht="15.75" customHeight="1">
      <c r="A264" s="3"/>
      <c r="B264" s="3"/>
      <c r="C264" s="3"/>
      <c r="D264" s="33"/>
      <c r="E264" s="33"/>
      <c r="F264" s="33"/>
      <c r="G264" s="33"/>
      <c r="H264" s="33"/>
      <c r="I264" s="33"/>
      <c r="J264" s="33"/>
      <c r="K264" s="33"/>
      <c r="L264" s="33"/>
      <c r="M264" s="33"/>
      <c r="N264" s="33"/>
      <c r="O264" s="33"/>
      <c r="P264" s="33"/>
      <c r="Q264" s="33"/>
      <c r="R264" s="33"/>
      <c r="S264" s="33"/>
      <c r="T264" s="124"/>
      <c r="U264" s="3"/>
      <c r="V264" s="3"/>
      <c r="W264" s="3"/>
      <c r="X264" s="3"/>
      <c r="Y264" s="3"/>
      <c r="Z264" s="3"/>
    </row>
    <row r="265" spans="1:26" ht="15.75" customHeight="1">
      <c r="A265" s="3"/>
      <c r="B265" s="3"/>
      <c r="C265" s="3"/>
      <c r="D265" s="33"/>
      <c r="E265" s="33"/>
      <c r="F265" s="33"/>
      <c r="G265" s="33"/>
      <c r="H265" s="33"/>
      <c r="I265" s="33"/>
      <c r="J265" s="33"/>
      <c r="K265" s="33"/>
      <c r="L265" s="33"/>
      <c r="M265" s="33"/>
      <c r="N265" s="33"/>
      <c r="O265" s="33"/>
      <c r="P265" s="33"/>
      <c r="Q265" s="33"/>
      <c r="R265" s="33"/>
      <c r="S265" s="33"/>
      <c r="T265" s="124"/>
      <c r="U265" s="3"/>
      <c r="V265" s="3"/>
      <c r="W265" s="3"/>
      <c r="X265" s="3"/>
      <c r="Y265" s="3"/>
      <c r="Z265" s="3"/>
    </row>
    <row r="266" spans="1:26" ht="15.75" customHeight="1">
      <c r="A266" s="3"/>
      <c r="B266" s="3"/>
      <c r="C266" s="3"/>
      <c r="D266" s="33"/>
      <c r="E266" s="33"/>
      <c r="F266" s="33"/>
      <c r="G266" s="33"/>
      <c r="H266" s="33"/>
      <c r="I266" s="33"/>
      <c r="J266" s="33"/>
      <c r="K266" s="33"/>
      <c r="L266" s="33"/>
      <c r="M266" s="33"/>
      <c r="N266" s="33"/>
      <c r="O266" s="33"/>
      <c r="P266" s="33"/>
      <c r="Q266" s="33"/>
      <c r="R266" s="33"/>
      <c r="S266" s="33"/>
      <c r="T266" s="124"/>
      <c r="U266" s="3"/>
      <c r="V266" s="3"/>
      <c r="W266" s="3"/>
      <c r="X266" s="3"/>
      <c r="Y266" s="3"/>
      <c r="Z266" s="3"/>
    </row>
    <row r="267" spans="1:26" ht="15.75" customHeight="1">
      <c r="A267" s="3"/>
      <c r="B267" s="3"/>
      <c r="C267" s="3"/>
      <c r="D267" s="33"/>
      <c r="E267" s="33"/>
      <c r="F267" s="33"/>
      <c r="G267" s="33"/>
      <c r="H267" s="33"/>
      <c r="I267" s="33"/>
      <c r="J267" s="33"/>
      <c r="K267" s="33"/>
      <c r="L267" s="33"/>
      <c r="M267" s="33"/>
      <c r="N267" s="33"/>
      <c r="O267" s="33"/>
      <c r="P267" s="33"/>
      <c r="Q267" s="33"/>
      <c r="R267" s="33"/>
      <c r="S267" s="33"/>
      <c r="T267" s="124"/>
      <c r="U267" s="3"/>
      <c r="V267" s="3"/>
      <c r="W267" s="3"/>
      <c r="X267" s="3"/>
      <c r="Y267" s="3"/>
      <c r="Z267" s="3"/>
    </row>
    <row r="268" spans="1:26" ht="15.75" customHeight="1">
      <c r="A268" s="3"/>
      <c r="B268" s="3"/>
      <c r="C268" s="3"/>
      <c r="D268" s="33"/>
      <c r="E268" s="33"/>
      <c r="F268" s="33"/>
      <c r="G268" s="33"/>
      <c r="H268" s="33"/>
      <c r="I268" s="33"/>
      <c r="J268" s="33"/>
      <c r="K268" s="33"/>
      <c r="L268" s="33"/>
      <c r="M268" s="33"/>
      <c r="N268" s="33"/>
      <c r="O268" s="33"/>
      <c r="P268" s="33"/>
      <c r="Q268" s="33"/>
      <c r="R268" s="33"/>
      <c r="S268" s="33"/>
      <c r="T268" s="124"/>
      <c r="U268" s="3"/>
      <c r="V268" s="3"/>
      <c r="W268" s="3"/>
      <c r="X268" s="3"/>
      <c r="Y268" s="3"/>
      <c r="Z268" s="3"/>
    </row>
    <row r="269" spans="1:26" ht="15.75" customHeight="1">
      <c r="A269" s="3"/>
      <c r="B269" s="3"/>
      <c r="C269" s="3"/>
      <c r="D269" s="33"/>
      <c r="E269" s="33"/>
      <c r="F269" s="33"/>
      <c r="G269" s="33"/>
      <c r="H269" s="33"/>
      <c r="I269" s="33"/>
      <c r="J269" s="33"/>
      <c r="K269" s="33"/>
      <c r="L269" s="33"/>
      <c r="M269" s="33"/>
      <c r="N269" s="33"/>
      <c r="O269" s="33"/>
      <c r="P269" s="33"/>
      <c r="Q269" s="33"/>
      <c r="R269" s="33"/>
      <c r="S269" s="33"/>
      <c r="T269" s="124"/>
      <c r="U269" s="3"/>
      <c r="V269" s="3"/>
      <c r="W269" s="3"/>
      <c r="X269" s="3"/>
      <c r="Y269" s="3"/>
      <c r="Z269" s="3"/>
    </row>
    <row r="270" spans="1:26" ht="15.75" customHeight="1">
      <c r="A270" s="3"/>
      <c r="B270" s="3"/>
      <c r="C270" s="3"/>
      <c r="D270" s="33"/>
      <c r="E270" s="33"/>
      <c r="F270" s="33"/>
      <c r="G270" s="33"/>
      <c r="H270" s="33"/>
      <c r="I270" s="33"/>
      <c r="J270" s="33"/>
      <c r="K270" s="33"/>
      <c r="L270" s="33"/>
      <c r="M270" s="33"/>
      <c r="N270" s="33"/>
      <c r="O270" s="33"/>
      <c r="P270" s="33"/>
      <c r="Q270" s="33"/>
      <c r="R270" s="33"/>
      <c r="S270" s="33"/>
      <c r="T270" s="124"/>
      <c r="U270" s="3"/>
      <c r="V270" s="3"/>
      <c r="W270" s="3"/>
      <c r="X270" s="3"/>
      <c r="Y270" s="3"/>
      <c r="Z270" s="3"/>
    </row>
    <row r="271" spans="1:26" ht="15.75" customHeight="1">
      <c r="A271" s="3"/>
      <c r="B271" s="3"/>
      <c r="C271" s="3"/>
      <c r="D271" s="33"/>
      <c r="E271" s="33"/>
      <c r="F271" s="33"/>
      <c r="G271" s="33"/>
      <c r="H271" s="33"/>
      <c r="I271" s="33"/>
      <c r="J271" s="33"/>
      <c r="K271" s="33"/>
      <c r="L271" s="33"/>
      <c r="M271" s="33"/>
      <c r="N271" s="33"/>
      <c r="O271" s="33"/>
      <c r="P271" s="33"/>
      <c r="Q271" s="33"/>
      <c r="R271" s="33"/>
      <c r="S271" s="33"/>
      <c r="T271" s="124"/>
      <c r="U271" s="3"/>
      <c r="V271" s="3"/>
      <c r="W271" s="3"/>
      <c r="X271" s="3"/>
      <c r="Y271" s="3"/>
      <c r="Z271" s="3"/>
    </row>
    <row r="272" spans="1:26" ht="15.75" customHeight="1">
      <c r="A272" s="3"/>
      <c r="B272" s="3"/>
      <c r="C272" s="3"/>
      <c r="D272" s="33"/>
      <c r="E272" s="33"/>
      <c r="F272" s="33"/>
      <c r="G272" s="33"/>
      <c r="H272" s="33"/>
      <c r="I272" s="33"/>
      <c r="J272" s="33"/>
      <c r="K272" s="33"/>
      <c r="L272" s="33"/>
      <c r="M272" s="33"/>
      <c r="N272" s="33"/>
      <c r="O272" s="33"/>
      <c r="P272" s="33"/>
      <c r="Q272" s="33"/>
      <c r="R272" s="33"/>
      <c r="S272" s="33"/>
      <c r="T272" s="124"/>
      <c r="U272" s="3"/>
      <c r="V272" s="3"/>
      <c r="W272" s="3"/>
      <c r="X272" s="3"/>
      <c r="Y272" s="3"/>
      <c r="Z272" s="3"/>
    </row>
    <row r="273" spans="1:26" ht="15.75" customHeight="1">
      <c r="A273" s="3"/>
      <c r="B273" s="3"/>
      <c r="C273" s="3"/>
      <c r="D273" s="33"/>
      <c r="E273" s="33"/>
      <c r="F273" s="33"/>
      <c r="G273" s="33"/>
      <c r="H273" s="33"/>
      <c r="I273" s="33"/>
      <c r="J273" s="33"/>
      <c r="K273" s="33"/>
      <c r="L273" s="33"/>
      <c r="M273" s="33"/>
      <c r="N273" s="33"/>
      <c r="O273" s="33"/>
      <c r="P273" s="33"/>
      <c r="Q273" s="33"/>
      <c r="R273" s="33"/>
      <c r="S273" s="33"/>
      <c r="T273" s="124"/>
      <c r="U273" s="3"/>
      <c r="V273" s="3"/>
      <c r="W273" s="3"/>
      <c r="X273" s="3"/>
      <c r="Y273" s="3"/>
      <c r="Z273" s="3"/>
    </row>
    <row r="274" spans="1:26" ht="15.75" customHeight="1">
      <c r="A274" s="3"/>
      <c r="B274" s="3"/>
      <c r="C274" s="3"/>
      <c r="D274" s="33"/>
      <c r="E274" s="33"/>
      <c r="F274" s="33"/>
      <c r="G274" s="33"/>
      <c r="H274" s="33"/>
      <c r="I274" s="33"/>
      <c r="J274" s="33"/>
      <c r="K274" s="33"/>
      <c r="L274" s="33"/>
      <c r="M274" s="33"/>
      <c r="N274" s="33"/>
      <c r="O274" s="33"/>
      <c r="P274" s="33"/>
      <c r="Q274" s="33"/>
      <c r="R274" s="33"/>
      <c r="S274" s="33"/>
      <c r="T274" s="124"/>
      <c r="U274" s="3"/>
      <c r="V274" s="3"/>
      <c r="W274" s="3"/>
      <c r="X274" s="3"/>
      <c r="Y274" s="3"/>
      <c r="Z274" s="3"/>
    </row>
    <row r="275" spans="1:26" ht="15.75" customHeight="1">
      <c r="A275" s="3"/>
      <c r="B275" s="3"/>
      <c r="C275" s="3"/>
      <c r="D275" s="33"/>
      <c r="E275" s="33"/>
      <c r="F275" s="33"/>
      <c r="G275" s="33"/>
      <c r="H275" s="33"/>
      <c r="I275" s="33"/>
      <c r="J275" s="33"/>
      <c r="K275" s="33"/>
      <c r="L275" s="33"/>
      <c r="M275" s="33"/>
      <c r="N275" s="33"/>
      <c r="O275" s="33"/>
      <c r="P275" s="33"/>
      <c r="Q275" s="33"/>
      <c r="R275" s="33"/>
      <c r="S275" s="33"/>
      <c r="T275" s="124"/>
      <c r="U275" s="3"/>
      <c r="V275" s="3"/>
      <c r="W275" s="3"/>
      <c r="X275" s="3"/>
      <c r="Y275" s="3"/>
      <c r="Z275" s="3"/>
    </row>
    <row r="276" spans="1:26" ht="15.75" customHeight="1">
      <c r="A276" s="3"/>
      <c r="B276" s="3"/>
      <c r="C276" s="3"/>
      <c r="D276" s="33"/>
      <c r="E276" s="33"/>
      <c r="F276" s="33"/>
      <c r="G276" s="33"/>
      <c r="H276" s="33"/>
      <c r="I276" s="33"/>
      <c r="J276" s="33"/>
      <c r="K276" s="33"/>
      <c r="L276" s="33"/>
      <c r="M276" s="33"/>
      <c r="N276" s="33"/>
      <c r="O276" s="33"/>
      <c r="P276" s="33"/>
      <c r="Q276" s="33"/>
      <c r="R276" s="33"/>
      <c r="S276" s="33"/>
      <c r="T276" s="124"/>
      <c r="U276" s="3"/>
      <c r="V276" s="3"/>
      <c r="W276" s="3"/>
      <c r="X276" s="3"/>
      <c r="Y276" s="3"/>
      <c r="Z276" s="3"/>
    </row>
    <row r="277" spans="1:26" ht="15.75" customHeight="1">
      <c r="A277" s="3"/>
      <c r="B277" s="3"/>
      <c r="C277" s="3"/>
      <c r="D277" s="33"/>
      <c r="E277" s="33"/>
      <c r="F277" s="33"/>
      <c r="G277" s="33"/>
      <c r="H277" s="33"/>
      <c r="I277" s="33"/>
      <c r="J277" s="33"/>
      <c r="K277" s="33"/>
      <c r="L277" s="33"/>
      <c r="M277" s="33"/>
      <c r="N277" s="33"/>
      <c r="O277" s="33"/>
      <c r="P277" s="33"/>
      <c r="Q277" s="33"/>
      <c r="R277" s="33"/>
      <c r="S277" s="33"/>
      <c r="T277" s="124"/>
      <c r="U277" s="3"/>
      <c r="V277" s="3"/>
      <c r="W277" s="3"/>
      <c r="X277" s="3"/>
      <c r="Y277" s="3"/>
      <c r="Z277" s="3"/>
    </row>
    <row r="278" spans="1:26" ht="15.75" customHeight="1">
      <c r="A278" s="3"/>
      <c r="B278" s="3"/>
      <c r="C278" s="3"/>
      <c r="D278" s="33"/>
      <c r="E278" s="33"/>
      <c r="F278" s="33"/>
      <c r="G278" s="33"/>
      <c r="H278" s="33"/>
      <c r="I278" s="33"/>
      <c r="J278" s="33"/>
      <c r="K278" s="33"/>
      <c r="L278" s="33"/>
      <c r="M278" s="33"/>
      <c r="N278" s="33"/>
      <c r="O278" s="33"/>
      <c r="P278" s="33"/>
      <c r="Q278" s="33"/>
      <c r="R278" s="33"/>
      <c r="S278" s="33"/>
      <c r="T278" s="124"/>
      <c r="U278" s="3"/>
      <c r="V278" s="3"/>
      <c r="W278" s="3"/>
      <c r="X278" s="3"/>
      <c r="Y278" s="3"/>
      <c r="Z278" s="3"/>
    </row>
    <row r="279" spans="1:26" ht="15.75" customHeight="1">
      <c r="A279" s="3"/>
      <c r="B279" s="3"/>
      <c r="C279" s="3"/>
      <c r="D279" s="33"/>
      <c r="E279" s="33"/>
      <c r="F279" s="33"/>
      <c r="G279" s="33"/>
      <c r="H279" s="33"/>
      <c r="I279" s="33"/>
      <c r="J279" s="33"/>
      <c r="K279" s="33"/>
      <c r="L279" s="33"/>
      <c r="M279" s="33"/>
      <c r="N279" s="33"/>
      <c r="O279" s="33"/>
      <c r="P279" s="33"/>
      <c r="Q279" s="33"/>
      <c r="R279" s="33"/>
      <c r="S279" s="33"/>
      <c r="T279" s="124"/>
      <c r="U279" s="3"/>
      <c r="V279" s="3"/>
      <c r="W279" s="3"/>
      <c r="X279" s="3"/>
      <c r="Y279" s="3"/>
      <c r="Z279" s="3"/>
    </row>
    <row r="280" spans="1:26" ht="15.75" customHeight="1">
      <c r="A280" s="3"/>
      <c r="B280" s="3"/>
      <c r="C280" s="3"/>
      <c r="D280" s="33"/>
      <c r="E280" s="33"/>
      <c r="F280" s="33"/>
      <c r="G280" s="33"/>
      <c r="H280" s="33"/>
      <c r="I280" s="33"/>
      <c r="J280" s="33"/>
      <c r="K280" s="33"/>
      <c r="L280" s="33"/>
      <c r="M280" s="33"/>
      <c r="N280" s="33"/>
      <c r="O280" s="33"/>
      <c r="P280" s="33"/>
      <c r="Q280" s="33"/>
      <c r="R280" s="33"/>
      <c r="S280" s="33"/>
      <c r="T280" s="124"/>
      <c r="U280" s="3"/>
      <c r="V280" s="3"/>
      <c r="W280" s="3"/>
      <c r="X280" s="3"/>
      <c r="Y280" s="3"/>
      <c r="Z280" s="3"/>
    </row>
    <row r="281" spans="1:26" ht="15.75" customHeight="1">
      <c r="A281" s="3"/>
      <c r="B281" s="3"/>
      <c r="C281" s="3"/>
      <c r="D281" s="33"/>
      <c r="E281" s="33"/>
      <c r="F281" s="33"/>
      <c r="G281" s="33"/>
      <c r="H281" s="33"/>
      <c r="I281" s="33"/>
      <c r="J281" s="33"/>
      <c r="K281" s="33"/>
      <c r="L281" s="33"/>
      <c r="M281" s="33"/>
      <c r="N281" s="33"/>
      <c r="O281" s="33"/>
      <c r="P281" s="33"/>
      <c r="Q281" s="33"/>
      <c r="R281" s="33"/>
      <c r="S281" s="33"/>
      <c r="T281" s="124"/>
      <c r="U281" s="3"/>
      <c r="V281" s="3"/>
      <c r="W281" s="3"/>
      <c r="X281" s="3"/>
      <c r="Y281" s="3"/>
      <c r="Z281" s="3"/>
    </row>
    <row r="282" spans="1:26" ht="15.75" customHeight="1">
      <c r="A282" s="3"/>
      <c r="B282" s="3"/>
      <c r="C282" s="3"/>
      <c r="D282" s="33"/>
      <c r="E282" s="33"/>
      <c r="F282" s="33"/>
      <c r="G282" s="33"/>
      <c r="H282" s="33"/>
      <c r="I282" s="33"/>
      <c r="J282" s="33"/>
      <c r="K282" s="33"/>
      <c r="L282" s="33"/>
      <c r="M282" s="33"/>
      <c r="N282" s="33"/>
      <c r="O282" s="33"/>
      <c r="P282" s="33"/>
      <c r="Q282" s="33"/>
      <c r="R282" s="33"/>
      <c r="S282" s="33"/>
      <c r="T282" s="124"/>
      <c r="U282" s="3"/>
      <c r="V282" s="3"/>
      <c r="W282" s="3"/>
      <c r="X282" s="3"/>
      <c r="Y282" s="3"/>
      <c r="Z282" s="3"/>
    </row>
    <row r="283" spans="1:26" ht="15.75" customHeight="1">
      <c r="A283" s="3"/>
      <c r="B283" s="3"/>
      <c r="C283" s="3"/>
      <c r="D283" s="33"/>
      <c r="E283" s="33"/>
      <c r="F283" s="33"/>
      <c r="G283" s="33"/>
      <c r="H283" s="33"/>
      <c r="I283" s="33"/>
      <c r="J283" s="33"/>
      <c r="K283" s="33"/>
      <c r="L283" s="33"/>
      <c r="M283" s="33"/>
      <c r="N283" s="33"/>
      <c r="O283" s="33"/>
      <c r="P283" s="33"/>
      <c r="Q283" s="33"/>
      <c r="R283" s="33"/>
      <c r="S283" s="33"/>
      <c r="T283" s="124"/>
      <c r="U283" s="3"/>
      <c r="V283" s="3"/>
      <c r="W283" s="3"/>
      <c r="X283" s="3"/>
      <c r="Y283" s="3"/>
      <c r="Z283" s="3"/>
    </row>
    <row r="284" spans="1:26" ht="15.75" customHeight="1">
      <c r="A284" s="3"/>
      <c r="B284" s="3"/>
      <c r="C284" s="3"/>
      <c r="D284" s="33"/>
      <c r="E284" s="33"/>
      <c r="F284" s="33"/>
      <c r="G284" s="33"/>
      <c r="H284" s="33"/>
      <c r="I284" s="33"/>
      <c r="J284" s="33"/>
      <c r="K284" s="33"/>
      <c r="L284" s="33"/>
      <c r="M284" s="33"/>
      <c r="N284" s="33"/>
      <c r="O284" s="33"/>
      <c r="P284" s="33"/>
      <c r="Q284" s="33"/>
      <c r="R284" s="33"/>
      <c r="S284" s="33"/>
      <c r="T284" s="124"/>
      <c r="U284" s="3"/>
      <c r="V284" s="3"/>
      <c r="W284" s="3"/>
      <c r="X284" s="3"/>
      <c r="Y284" s="3"/>
      <c r="Z284" s="3"/>
    </row>
    <row r="285" spans="1:26" ht="15.75" customHeight="1">
      <c r="A285" s="3"/>
      <c r="B285" s="3"/>
      <c r="C285" s="3"/>
      <c r="D285" s="33"/>
      <c r="E285" s="33"/>
      <c r="F285" s="33"/>
      <c r="G285" s="33"/>
      <c r="H285" s="33"/>
      <c r="I285" s="33"/>
      <c r="J285" s="33"/>
      <c r="K285" s="33"/>
      <c r="L285" s="33"/>
      <c r="M285" s="33"/>
      <c r="N285" s="33"/>
      <c r="O285" s="33"/>
      <c r="P285" s="33"/>
      <c r="Q285" s="33"/>
      <c r="R285" s="33"/>
      <c r="S285" s="33"/>
      <c r="T285" s="124"/>
      <c r="U285" s="3"/>
      <c r="V285" s="3"/>
      <c r="W285" s="3"/>
      <c r="X285" s="3"/>
      <c r="Y285" s="3"/>
      <c r="Z285" s="3"/>
    </row>
    <row r="286" spans="1:26" ht="15.75" customHeight="1">
      <c r="A286" s="3"/>
      <c r="B286" s="3"/>
      <c r="C286" s="3"/>
      <c r="D286" s="33"/>
      <c r="E286" s="33"/>
      <c r="F286" s="33"/>
      <c r="G286" s="33"/>
      <c r="H286" s="33"/>
      <c r="I286" s="33"/>
      <c r="J286" s="33"/>
      <c r="K286" s="33"/>
      <c r="L286" s="33"/>
      <c r="M286" s="33"/>
      <c r="N286" s="33"/>
      <c r="O286" s="33"/>
      <c r="P286" s="33"/>
      <c r="Q286" s="33"/>
      <c r="R286" s="33"/>
      <c r="S286" s="33"/>
      <c r="T286" s="124"/>
      <c r="U286" s="3"/>
      <c r="V286" s="3"/>
      <c r="W286" s="3"/>
      <c r="X286" s="3"/>
      <c r="Y286" s="3"/>
      <c r="Z286" s="3"/>
    </row>
    <row r="287" spans="1:26" ht="15.75" customHeight="1">
      <c r="A287" s="3"/>
      <c r="B287" s="3"/>
      <c r="C287" s="3"/>
      <c r="D287" s="33"/>
      <c r="E287" s="33"/>
      <c r="F287" s="33"/>
      <c r="G287" s="33"/>
      <c r="H287" s="33"/>
      <c r="I287" s="33"/>
      <c r="J287" s="33"/>
      <c r="K287" s="33"/>
      <c r="L287" s="33"/>
      <c r="M287" s="33"/>
      <c r="N287" s="33"/>
      <c r="O287" s="33"/>
      <c r="P287" s="33"/>
      <c r="Q287" s="33"/>
      <c r="R287" s="33"/>
      <c r="S287" s="33"/>
      <c r="T287" s="124"/>
      <c r="U287" s="3"/>
      <c r="V287" s="3"/>
      <c r="W287" s="3"/>
      <c r="X287" s="3"/>
      <c r="Y287" s="3"/>
      <c r="Z287" s="3"/>
    </row>
    <row r="288" spans="1:26" ht="15.75" customHeight="1">
      <c r="A288" s="3"/>
      <c r="B288" s="3"/>
      <c r="C288" s="3"/>
      <c r="D288" s="33"/>
      <c r="E288" s="33"/>
      <c r="F288" s="33"/>
      <c r="G288" s="33"/>
      <c r="H288" s="33"/>
      <c r="I288" s="33"/>
      <c r="J288" s="33"/>
      <c r="K288" s="33"/>
      <c r="L288" s="33"/>
      <c r="M288" s="33"/>
      <c r="N288" s="33"/>
      <c r="O288" s="33"/>
      <c r="P288" s="33"/>
      <c r="Q288" s="33"/>
      <c r="R288" s="33"/>
      <c r="S288" s="33"/>
      <c r="T288" s="124"/>
      <c r="U288" s="3"/>
      <c r="V288" s="3"/>
      <c r="W288" s="3"/>
      <c r="X288" s="3"/>
      <c r="Y288" s="3"/>
      <c r="Z288" s="3"/>
    </row>
    <row r="289" spans="1:26" ht="15.75" customHeight="1">
      <c r="A289" s="3"/>
      <c r="B289" s="3"/>
      <c r="C289" s="3"/>
      <c r="D289" s="33"/>
      <c r="E289" s="33"/>
      <c r="F289" s="33"/>
      <c r="G289" s="33"/>
      <c r="H289" s="33"/>
      <c r="I289" s="33"/>
      <c r="J289" s="33"/>
      <c r="K289" s="33"/>
      <c r="L289" s="33"/>
      <c r="M289" s="33"/>
      <c r="N289" s="33"/>
      <c r="O289" s="33"/>
      <c r="P289" s="33"/>
      <c r="Q289" s="33"/>
      <c r="R289" s="33"/>
      <c r="S289" s="33"/>
      <c r="T289" s="124"/>
      <c r="U289" s="3"/>
      <c r="V289" s="3"/>
      <c r="W289" s="3"/>
      <c r="X289" s="3"/>
      <c r="Y289" s="3"/>
      <c r="Z289" s="3"/>
    </row>
    <row r="290" spans="1:26" ht="15.75" customHeight="1">
      <c r="A290" s="3"/>
      <c r="B290" s="3"/>
      <c r="C290" s="3"/>
      <c r="D290" s="33"/>
      <c r="E290" s="33"/>
      <c r="F290" s="33"/>
      <c r="G290" s="33"/>
      <c r="H290" s="33"/>
      <c r="I290" s="33"/>
      <c r="J290" s="33"/>
      <c r="K290" s="33"/>
      <c r="L290" s="33"/>
      <c r="M290" s="33"/>
      <c r="N290" s="33"/>
      <c r="O290" s="33"/>
      <c r="P290" s="33"/>
      <c r="Q290" s="33"/>
      <c r="R290" s="33"/>
      <c r="S290" s="33"/>
      <c r="T290" s="124"/>
      <c r="U290" s="3"/>
      <c r="V290" s="3"/>
      <c r="W290" s="3"/>
      <c r="X290" s="3"/>
      <c r="Y290" s="3"/>
      <c r="Z290" s="3"/>
    </row>
    <row r="291" spans="1:26" ht="15.75" customHeight="1">
      <c r="A291" s="3"/>
      <c r="B291" s="3"/>
      <c r="C291" s="3"/>
      <c r="D291" s="33"/>
      <c r="E291" s="33"/>
      <c r="F291" s="33"/>
      <c r="G291" s="33"/>
      <c r="H291" s="33"/>
      <c r="I291" s="33"/>
      <c r="J291" s="33"/>
      <c r="K291" s="33"/>
      <c r="L291" s="33"/>
      <c r="M291" s="33"/>
      <c r="N291" s="33"/>
      <c r="O291" s="33"/>
      <c r="P291" s="33"/>
      <c r="Q291" s="33"/>
      <c r="R291" s="33"/>
      <c r="S291" s="33"/>
      <c r="T291" s="124"/>
      <c r="U291" s="3"/>
      <c r="V291" s="3"/>
      <c r="W291" s="3"/>
      <c r="X291" s="3"/>
      <c r="Y291" s="3"/>
      <c r="Z291" s="3"/>
    </row>
    <row r="292" spans="1:26" ht="15.75" customHeight="1">
      <c r="A292" s="3"/>
      <c r="B292" s="3"/>
      <c r="C292" s="3"/>
      <c r="D292" s="33"/>
      <c r="E292" s="33"/>
      <c r="F292" s="33"/>
      <c r="G292" s="33"/>
      <c r="H292" s="33"/>
      <c r="I292" s="33"/>
      <c r="J292" s="33"/>
      <c r="K292" s="33"/>
      <c r="L292" s="33"/>
      <c r="M292" s="33"/>
      <c r="N292" s="33"/>
      <c r="O292" s="33"/>
      <c r="P292" s="33"/>
      <c r="Q292" s="33"/>
      <c r="R292" s="33"/>
      <c r="S292" s="33"/>
      <c r="T292" s="124"/>
      <c r="U292" s="3"/>
      <c r="V292" s="3"/>
      <c r="W292" s="3"/>
      <c r="X292" s="3"/>
      <c r="Y292" s="3"/>
      <c r="Z292" s="3"/>
    </row>
    <row r="293" spans="1:26" ht="15.75" customHeight="1">
      <c r="A293" s="3"/>
      <c r="B293" s="3"/>
      <c r="C293" s="3"/>
      <c r="D293" s="33"/>
      <c r="E293" s="33"/>
      <c r="F293" s="33"/>
      <c r="G293" s="33"/>
      <c r="H293" s="33"/>
      <c r="I293" s="33"/>
      <c r="J293" s="33"/>
      <c r="K293" s="33"/>
      <c r="L293" s="33"/>
      <c r="M293" s="33"/>
      <c r="N293" s="33"/>
      <c r="O293" s="33"/>
      <c r="P293" s="33"/>
      <c r="Q293" s="33"/>
      <c r="R293" s="33"/>
      <c r="S293" s="33"/>
      <c r="T293" s="124"/>
      <c r="U293" s="3"/>
      <c r="V293" s="3"/>
      <c r="W293" s="3"/>
      <c r="X293" s="3"/>
      <c r="Y293" s="3"/>
      <c r="Z293" s="3"/>
    </row>
    <row r="294" spans="1:26" ht="15.75" customHeight="1">
      <c r="A294" s="3"/>
      <c r="B294" s="3"/>
      <c r="C294" s="3"/>
      <c r="D294" s="33"/>
      <c r="E294" s="33"/>
      <c r="F294" s="33"/>
      <c r="G294" s="33"/>
      <c r="H294" s="33"/>
      <c r="I294" s="33"/>
      <c r="J294" s="33"/>
      <c r="K294" s="33"/>
      <c r="L294" s="33"/>
      <c r="M294" s="33"/>
      <c r="N294" s="33"/>
      <c r="O294" s="33"/>
      <c r="P294" s="33"/>
      <c r="Q294" s="33"/>
      <c r="R294" s="33"/>
      <c r="S294" s="33"/>
      <c r="T294" s="124"/>
      <c r="U294" s="3"/>
      <c r="V294" s="3"/>
      <c r="W294" s="3"/>
      <c r="X294" s="3"/>
      <c r="Y294" s="3"/>
      <c r="Z294" s="3"/>
    </row>
    <row r="295" spans="1:26" ht="15.75" customHeight="1">
      <c r="A295" s="3"/>
      <c r="B295" s="3"/>
      <c r="C295" s="3"/>
      <c r="D295" s="33"/>
      <c r="E295" s="33"/>
      <c r="F295" s="33"/>
      <c r="G295" s="33"/>
      <c r="H295" s="33"/>
      <c r="I295" s="33"/>
      <c r="J295" s="33"/>
      <c r="K295" s="33"/>
      <c r="L295" s="33"/>
      <c r="M295" s="33"/>
      <c r="N295" s="33"/>
      <c r="O295" s="33"/>
      <c r="P295" s="33"/>
      <c r="Q295" s="33"/>
      <c r="R295" s="33"/>
      <c r="S295" s="33"/>
      <c r="T295" s="124"/>
      <c r="U295" s="3"/>
      <c r="V295" s="3"/>
      <c r="W295" s="3"/>
      <c r="X295" s="3"/>
      <c r="Y295" s="3"/>
      <c r="Z295" s="3"/>
    </row>
    <row r="296" spans="1:26" ht="15.75" customHeight="1">
      <c r="A296" s="3"/>
      <c r="B296" s="3"/>
      <c r="C296" s="3"/>
      <c r="D296" s="33"/>
      <c r="E296" s="33"/>
      <c r="F296" s="33"/>
      <c r="G296" s="33"/>
      <c r="H296" s="33"/>
      <c r="I296" s="33"/>
      <c r="J296" s="33"/>
      <c r="K296" s="33"/>
      <c r="L296" s="33"/>
      <c r="M296" s="33"/>
      <c r="N296" s="33"/>
      <c r="O296" s="33"/>
      <c r="P296" s="33"/>
      <c r="Q296" s="33"/>
      <c r="R296" s="33"/>
      <c r="S296" s="33"/>
      <c r="T296" s="124"/>
      <c r="U296" s="3"/>
      <c r="V296" s="3"/>
      <c r="W296" s="3"/>
      <c r="X296" s="3"/>
      <c r="Y296" s="3"/>
      <c r="Z296" s="3"/>
    </row>
    <row r="297" spans="1:26" ht="15.75" customHeight="1">
      <c r="A297" s="3"/>
      <c r="B297" s="3"/>
      <c r="C297" s="3"/>
      <c r="D297" s="33"/>
      <c r="E297" s="33"/>
      <c r="F297" s="33"/>
      <c r="G297" s="33"/>
      <c r="H297" s="33"/>
      <c r="I297" s="33"/>
      <c r="J297" s="33"/>
      <c r="K297" s="33"/>
      <c r="L297" s="33"/>
      <c r="M297" s="33"/>
      <c r="N297" s="33"/>
      <c r="O297" s="33"/>
      <c r="P297" s="33"/>
      <c r="Q297" s="33"/>
      <c r="R297" s="33"/>
      <c r="S297" s="33"/>
      <c r="T297" s="124"/>
      <c r="U297" s="3"/>
      <c r="V297" s="3"/>
      <c r="W297" s="3"/>
      <c r="X297" s="3"/>
      <c r="Y297" s="3"/>
      <c r="Z297" s="3"/>
    </row>
    <row r="298" spans="1:26" ht="15.75" customHeight="1">
      <c r="A298" s="3"/>
      <c r="B298" s="3"/>
      <c r="C298" s="3"/>
      <c r="D298" s="33"/>
      <c r="E298" s="33"/>
      <c r="F298" s="33"/>
      <c r="G298" s="33"/>
      <c r="H298" s="33"/>
      <c r="I298" s="33"/>
      <c r="J298" s="33"/>
      <c r="K298" s="33"/>
      <c r="L298" s="33"/>
      <c r="M298" s="33"/>
      <c r="N298" s="33"/>
      <c r="O298" s="33"/>
      <c r="P298" s="33"/>
      <c r="Q298" s="33"/>
      <c r="R298" s="33"/>
      <c r="S298" s="33"/>
      <c r="T298" s="124"/>
      <c r="U298" s="3"/>
      <c r="V298" s="3"/>
      <c r="W298" s="3"/>
      <c r="X298" s="3"/>
      <c r="Y298" s="3"/>
      <c r="Z298" s="3"/>
    </row>
    <row r="299" spans="1:26" ht="15.75" customHeight="1">
      <c r="A299" s="3"/>
      <c r="B299" s="3"/>
      <c r="C299" s="3"/>
      <c r="D299" s="33"/>
      <c r="E299" s="33"/>
      <c r="F299" s="33"/>
      <c r="G299" s="33"/>
      <c r="H299" s="33"/>
      <c r="I299" s="33"/>
      <c r="J299" s="33"/>
      <c r="K299" s="33"/>
      <c r="L299" s="33"/>
      <c r="M299" s="33"/>
      <c r="N299" s="33"/>
      <c r="O299" s="33"/>
      <c r="P299" s="33"/>
      <c r="Q299" s="33"/>
      <c r="R299" s="33"/>
      <c r="S299" s="33"/>
      <c r="T299" s="124"/>
      <c r="U299" s="3"/>
      <c r="V299" s="3"/>
      <c r="W299" s="3"/>
      <c r="X299" s="3"/>
      <c r="Y299" s="3"/>
      <c r="Z299" s="3"/>
    </row>
    <row r="300" spans="1:26" ht="15.75" customHeight="1">
      <c r="A300" s="3"/>
      <c r="B300" s="3"/>
      <c r="C300" s="3"/>
      <c r="D300" s="33"/>
      <c r="E300" s="33"/>
      <c r="F300" s="33"/>
      <c r="G300" s="33"/>
      <c r="H300" s="33"/>
      <c r="I300" s="33"/>
      <c r="J300" s="33"/>
      <c r="K300" s="33"/>
      <c r="L300" s="33"/>
      <c r="M300" s="33"/>
      <c r="N300" s="33"/>
      <c r="O300" s="33"/>
      <c r="P300" s="33"/>
      <c r="Q300" s="33"/>
      <c r="R300" s="33"/>
      <c r="S300" s="33"/>
      <c r="T300" s="124"/>
      <c r="U300" s="3"/>
      <c r="V300" s="3"/>
      <c r="W300" s="3"/>
      <c r="X300" s="3"/>
      <c r="Y300" s="3"/>
      <c r="Z300" s="3"/>
    </row>
    <row r="301" spans="1:26" ht="15.75" customHeight="1">
      <c r="A301" s="3"/>
      <c r="B301" s="3"/>
      <c r="C301" s="3"/>
      <c r="D301" s="33"/>
      <c r="E301" s="33"/>
      <c r="F301" s="33"/>
      <c r="G301" s="33"/>
      <c r="H301" s="33"/>
      <c r="I301" s="33"/>
      <c r="J301" s="33"/>
      <c r="K301" s="33"/>
      <c r="L301" s="33"/>
      <c r="M301" s="33"/>
      <c r="N301" s="33"/>
      <c r="O301" s="33"/>
      <c r="P301" s="33"/>
      <c r="Q301" s="33"/>
      <c r="R301" s="33"/>
      <c r="S301" s="33"/>
      <c r="T301" s="124"/>
      <c r="U301" s="3"/>
      <c r="V301" s="3"/>
      <c r="W301" s="3"/>
      <c r="X301" s="3"/>
      <c r="Y301" s="3"/>
      <c r="Z301" s="3"/>
    </row>
    <row r="302" spans="1:26" ht="15.75" customHeight="1">
      <c r="A302" s="3"/>
      <c r="B302" s="3"/>
      <c r="C302" s="3"/>
      <c r="D302" s="33"/>
      <c r="E302" s="33"/>
      <c r="F302" s="33"/>
      <c r="G302" s="33"/>
      <c r="H302" s="33"/>
      <c r="I302" s="33"/>
      <c r="J302" s="33"/>
      <c r="K302" s="33"/>
      <c r="L302" s="33"/>
      <c r="M302" s="33"/>
      <c r="N302" s="33"/>
      <c r="O302" s="33"/>
      <c r="P302" s="33"/>
      <c r="Q302" s="33"/>
      <c r="R302" s="33"/>
      <c r="S302" s="33"/>
      <c r="T302" s="124"/>
      <c r="U302" s="3"/>
      <c r="V302" s="3"/>
      <c r="W302" s="3"/>
      <c r="X302" s="3"/>
      <c r="Y302" s="3"/>
      <c r="Z302" s="3"/>
    </row>
    <row r="303" spans="1:26" ht="15.75" customHeight="1">
      <c r="A303" s="3"/>
      <c r="B303" s="3"/>
      <c r="C303" s="3"/>
      <c r="D303" s="33"/>
      <c r="E303" s="33"/>
      <c r="F303" s="33"/>
      <c r="G303" s="33"/>
      <c r="H303" s="33"/>
      <c r="I303" s="33"/>
      <c r="J303" s="33"/>
      <c r="K303" s="33"/>
      <c r="L303" s="33"/>
      <c r="M303" s="33"/>
      <c r="N303" s="33"/>
      <c r="O303" s="33"/>
      <c r="P303" s="33"/>
      <c r="Q303" s="33"/>
      <c r="R303" s="33"/>
      <c r="S303" s="33"/>
      <c r="T303" s="124"/>
      <c r="U303" s="3"/>
      <c r="V303" s="3"/>
      <c r="W303" s="3"/>
      <c r="X303" s="3"/>
      <c r="Y303" s="3"/>
      <c r="Z303" s="3"/>
    </row>
    <row r="304" spans="1:26" ht="15.75" customHeight="1">
      <c r="A304" s="3"/>
      <c r="B304" s="3"/>
      <c r="C304" s="3"/>
      <c r="D304" s="33"/>
      <c r="E304" s="33"/>
      <c r="F304" s="33"/>
      <c r="G304" s="33"/>
      <c r="H304" s="33"/>
      <c r="I304" s="33"/>
      <c r="J304" s="33"/>
      <c r="K304" s="33"/>
      <c r="L304" s="33"/>
      <c r="M304" s="33"/>
      <c r="N304" s="33"/>
      <c r="O304" s="33"/>
      <c r="P304" s="33"/>
      <c r="Q304" s="33"/>
      <c r="R304" s="33"/>
      <c r="S304" s="33"/>
      <c r="T304" s="124"/>
      <c r="U304" s="3"/>
      <c r="V304" s="3"/>
      <c r="W304" s="3"/>
      <c r="X304" s="3"/>
      <c r="Y304" s="3"/>
      <c r="Z304" s="3"/>
    </row>
    <row r="305" spans="1:26" ht="15.75" customHeight="1">
      <c r="A305" s="3"/>
      <c r="B305" s="3"/>
      <c r="C305" s="3"/>
      <c r="D305" s="33"/>
      <c r="E305" s="33"/>
      <c r="F305" s="33"/>
      <c r="G305" s="33"/>
      <c r="H305" s="33"/>
      <c r="I305" s="33"/>
      <c r="J305" s="33"/>
      <c r="K305" s="33"/>
      <c r="L305" s="33"/>
      <c r="M305" s="33"/>
      <c r="N305" s="33"/>
      <c r="O305" s="33"/>
      <c r="P305" s="33"/>
      <c r="Q305" s="33"/>
      <c r="R305" s="33"/>
      <c r="S305" s="33"/>
      <c r="T305" s="124"/>
      <c r="U305" s="3"/>
      <c r="V305" s="3"/>
      <c r="W305" s="3"/>
      <c r="X305" s="3"/>
      <c r="Y305" s="3"/>
      <c r="Z305" s="3"/>
    </row>
    <row r="306" spans="1:26" ht="15.75" customHeight="1">
      <c r="A306" s="3"/>
      <c r="B306" s="3"/>
      <c r="C306" s="3"/>
      <c r="D306" s="33"/>
      <c r="E306" s="33"/>
      <c r="F306" s="33"/>
      <c r="G306" s="33"/>
      <c r="H306" s="33"/>
      <c r="I306" s="33"/>
      <c r="J306" s="33"/>
      <c r="K306" s="33"/>
      <c r="L306" s="33"/>
      <c r="M306" s="33"/>
      <c r="N306" s="33"/>
      <c r="O306" s="33"/>
      <c r="P306" s="33"/>
      <c r="Q306" s="33"/>
      <c r="R306" s="33"/>
      <c r="S306" s="33"/>
      <c r="T306" s="124"/>
      <c r="U306" s="3"/>
      <c r="V306" s="3"/>
      <c r="W306" s="3"/>
      <c r="X306" s="3"/>
      <c r="Y306" s="3"/>
      <c r="Z306" s="3"/>
    </row>
    <row r="307" spans="1:26" ht="15.75" customHeight="1">
      <c r="A307" s="3"/>
      <c r="B307" s="3"/>
      <c r="C307" s="3"/>
      <c r="D307" s="33"/>
      <c r="E307" s="33"/>
      <c r="F307" s="33"/>
      <c r="G307" s="33"/>
      <c r="H307" s="33"/>
      <c r="I307" s="33"/>
      <c r="J307" s="33"/>
      <c r="K307" s="33"/>
      <c r="L307" s="33"/>
      <c r="M307" s="33"/>
      <c r="N307" s="33"/>
      <c r="O307" s="33"/>
      <c r="P307" s="33"/>
      <c r="Q307" s="33"/>
      <c r="R307" s="33"/>
      <c r="S307" s="33"/>
      <c r="T307" s="124"/>
      <c r="U307" s="3"/>
      <c r="V307" s="3"/>
      <c r="W307" s="3"/>
      <c r="X307" s="3"/>
      <c r="Y307" s="3"/>
      <c r="Z307" s="3"/>
    </row>
    <row r="308" spans="1:26" ht="15.75" customHeight="1">
      <c r="A308" s="3"/>
      <c r="B308" s="3"/>
      <c r="C308" s="3"/>
      <c r="D308" s="33"/>
      <c r="E308" s="33"/>
      <c r="F308" s="33"/>
      <c r="G308" s="33"/>
      <c r="H308" s="33"/>
      <c r="I308" s="33"/>
      <c r="J308" s="33"/>
      <c r="K308" s="33"/>
      <c r="L308" s="33"/>
      <c r="M308" s="33"/>
      <c r="N308" s="33"/>
      <c r="O308" s="33"/>
      <c r="P308" s="33"/>
      <c r="Q308" s="33"/>
      <c r="R308" s="33"/>
      <c r="S308" s="33"/>
      <c r="T308" s="124"/>
      <c r="U308" s="3"/>
      <c r="V308" s="3"/>
      <c r="W308" s="3"/>
      <c r="X308" s="3"/>
      <c r="Y308" s="3"/>
      <c r="Z308" s="3"/>
    </row>
    <row r="309" spans="1:26" ht="15.75" customHeight="1">
      <c r="A309" s="3"/>
      <c r="B309" s="3"/>
      <c r="C309" s="3"/>
      <c r="D309" s="33"/>
      <c r="E309" s="33"/>
      <c r="F309" s="33"/>
      <c r="G309" s="33"/>
      <c r="H309" s="33"/>
      <c r="I309" s="33"/>
      <c r="J309" s="33"/>
      <c r="K309" s="33"/>
      <c r="L309" s="33"/>
      <c r="M309" s="33"/>
      <c r="N309" s="33"/>
      <c r="O309" s="33"/>
      <c r="P309" s="33"/>
      <c r="Q309" s="33"/>
      <c r="R309" s="33"/>
      <c r="S309" s="33"/>
      <c r="T309" s="124"/>
      <c r="U309" s="3"/>
      <c r="V309" s="3"/>
      <c r="W309" s="3"/>
      <c r="X309" s="3"/>
      <c r="Y309" s="3"/>
      <c r="Z309" s="3"/>
    </row>
    <row r="310" spans="1:26" ht="15.75" customHeight="1">
      <c r="A310" s="3"/>
      <c r="B310" s="3"/>
      <c r="C310" s="3"/>
      <c r="D310" s="33"/>
      <c r="E310" s="33"/>
      <c r="F310" s="33"/>
      <c r="G310" s="33"/>
      <c r="H310" s="33"/>
      <c r="I310" s="33"/>
      <c r="J310" s="33"/>
      <c r="K310" s="33"/>
      <c r="L310" s="33"/>
      <c r="M310" s="33"/>
      <c r="N310" s="33"/>
      <c r="O310" s="33"/>
      <c r="P310" s="33"/>
      <c r="Q310" s="33"/>
      <c r="R310" s="33"/>
      <c r="S310" s="33"/>
      <c r="T310" s="124"/>
      <c r="U310" s="3"/>
      <c r="V310" s="3"/>
      <c r="W310" s="3"/>
      <c r="X310" s="3"/>
      <c r="Y310" s="3"/>
      <c r="Z310" s="3"/>
    </row>
    <row r="311" spans="1:26" ht="15.75" customHeight="1">
      <c r="A311" s="3"/>
      <c r="B311" s="3"/>
      <c r="C311" s="3"/>
      <c r="D311" s="33"/>
      <c r="E311" s="33"/>
      <c r="F311" s="33"/>
      <c r="G311" s="33"/>
      <c r="H311" s="33"/>
      <c r="I311" s="33"/>
      <c r="J311" s="33"/>
      <c r="K311" s="33"/>
      <c r="L311" s="33"/>
      <c r="M311" s="33"/>
      <c r="N311" s="33"/>
      <c r="O311" s="33"/>
      <c r="P311" s="33"/>
      <c r="Q311" s="33"/>
      <c r="R311" s="33"/>
      <c r="S311" s="33"/>
      <c r="T311" s="124"/>
      <c r="U311" s="3"/>
      <c r="V311" s="3"/>
      <c r="W311" s="3"/>
      <c r="X311" s="3"/>
      <c r="Y311" s="3"/>
      <c r="Z311" s="3"/>
    </row>
    <row r="312" spans="1:26" ht="15.75" customHeight="1">
      <c r="A312" s="3"/>
      <c r="B312" s="3"/>
      <c r="C312" s="3"/>
      <c r="D312" s="33"/>
      <c r="E312" s="33"/>
      <c r="F312" s="33"/>
      <c r="G312" s="33"/>
      <c r="H312" s="33"/>
      <c r="I312" s="33"/>
      <c r="J312" s="33"/>
      <c r="K312" s="33"/>
      <c r="L312" s="33"/>
      <c r="M312" s="33"/>
      <c r="N312" s="33"/>
      <c r="O312" s="33"/>
      <c r="P312" s="33"/>
      <c r="Q312" s="33"/>
      <c r="R312" s="33"/>
      <c r="S312" s="33"/>
      <c r="T312" s="124"/>
      <c r="U312" s="3"/>
      <c r="V312" s="3"/>
      <c r="W312" s="3"/>
      <c r="X312" s="3"/>
      <c r="Y312" s="3"/>
      <c r="Z312" s="3"/>
    </row>
    <row r="313" spans="1:26" ht="15.75" customHeight="1">
      <c r="A313" s="3"/>
      <c r="B313" s="3"/>
      <c r="C313" s="3"/>
      <c r="D313" s="33"/>
      <c r="E313" s="33"/>
      <c r="F313" s="33"/>
      <c r="G313" s="33"/>
      <c r="H313" s="33"/>
      <c r="I313" s="33"/>
      <c r="J313" s="33"/>
      <c r="K313" s="33"/>
      <c r="L313" s="33"/>
      <c r="M313" s="33"/>
      <c r="N313" s="33"/>
      <c r="O313" s="33"/>
      <c r="P313" s="33"/>
      <c r="Q313" s="33"/>
      <c r="R313" s="33"/>
      <c r="S313" s="33"/>
      <c r="T313" s="124"/>
      <c r="U313" s="3"/>
      <c r="V313" s="3"/>
      <c r="W313" s="3"/>
      <c r="X313" s="3"/>
      <c r="Y313" s="3"/>
      <c r="Z313" s="3"/>
    </row>
    <row r="314" spans="1:26" ht="15.75" customHeight="1">
      <c r="A314" s="3"/>
      <c r="B314" s="3"/>
      <c r="C314" s="3"/>
      <c r="D314" s="33"/>
      <c r="E314" s="33"/>
      <c r="F314" s="33"/>
      <c r="G314" s="33"/>
      <c r="H314" s="33"/>
      <c r="I314" s="33"/>
      <c r="J314" s="33"/>
      <c r="K314" s="33"/>
      <c r="L314" s="33"/>
      <c r="M314" s="33"/>
      <c r="N314" s="33"/>
      <c r="O314" s="33"/>
      <c r="P314" s="33"/>
      <c r="Q314" s="33"/>
      <c r="R314" s="33"/>
      <c r="S314" s="33"/>
      <c r="T314" s="124"/>
      <c r="U314" s="3"/>
      <c r="V314" s="3"/>
      <c r="W314" s="3"/>
      <c r="X314" s="3"/>
      <c r="Y314" s="3"/>
      <c r="Z314" s="3"/>
    </row>
    <row r="315" spans="1:26" ht="15.75" customHeight="1">
      <c r="A315" s="3"/>
      <c r="B315" s="3"/>
      <c r="C315" s="3"/>
      <c r="D315" s="33"/>
      <c r="E315" s="33"/>
      <c r="F315" s="33"/>
      <c r="G315" s="33"/>
      <c r="H315" s="33"/>
      <c r="I315" s="33"/>
      <c r="J315" s="33"/>
      <c r="K315" s="33"/>
      <c r="L315" s="33"/>
      <c r="M315" s="33"/>
      <c r="N315" s="33"/>
      <c r="O315" s="33"/>
      <c r="P315" s="33"/>
      <c r="Q315" s="33"/>
      <c r="R315" s="33"/>
      <c r="S315" s="33"/>
      <c r="T315" s="124"/>
      <c r="U315" s="3"/>
      <c r="V315" s="3"/>
      <c r="W315" s="3"/>
      <c r="X315" s="3"/>
      <c r="Y315" s="3"/>
      <c r="Z315" s="3"/>
    </row>
    <row r="316" spans="1:26" ht="15.75" customHeight="1">
      <c r="A316" s="3"/>
      <c r="B316" s="3"/>
      <c r="C316" s="3"/>
      <c r="D316" s="33"/>
      <c r="E316" s="33"/>
      <c r="F316" s="33"/>
      <c r="G316" s="33"/>
      <c r="H316" s="33"/>
      <c r="I316" s="33"/>
      <c r="J316" s="33"/>
      <c r="K316" s="33"/>
      <c r="L316" s="33"/>
      <c r="M316" s="33"/>
      <c r="N316" s="33"/>
      <c r="O316" s="33"/>
      <c r="P316" s="33"/>
      <c r="Q316" s="33"/>
      <c r="R316" s="33"/>
      <c r="S316" s="33"/>
      <c r="T316" s="124"/>
      <c r="U316" s="3"/>
      <c r="V316" s="3"/>
      <c r="W316" s="3"/>
      <c r="X316" s="3"/>
      <c r="Y316" s="3"/>
      <c r="Z316" s="3"/>
    </row>
    <row r="317" spans="1:26" ht="15.75" customHeight="1">
      <c r="A317" s="3"/>
      <c r="B317" s="3"/>
      <c r="C317" s="3"/>
      <c r="D317" s="33"/>
      <c r="E317" s="33"/>
      <c r="F317" s="33"/>
      <c r="G317" s="33"/>
      <c r="H317" s="33"/>
      <c r="I317" s="33"/>
      <c r="J317" s="33"/>
      <c r="K317" s="33"/>
      <c r="L317" s="33"/>
      <c r="M317" s="33"/>
      <c r="N317" s="33"/>
      <c r="O317" s="33"/>
      <c r="P317" s="33"/>
      <c r="Q317" s="33"/>
      <c r="R317" s="33"/>
      <c r="S317" s="33"/>
      <c r="T317" s="124"/>
      <c r="U317" s="3"/>
      <c r="V317" s="3"/>
      <c r="W317" s="3"/>
      <c r="X317" s="3"/>
      <c r="Y317" s="3"/>
      <c r="Z317" s="3"/>
    </row>
    <row r="318" spans="1:26" ht="15.75" customHeight="1">
      <c r="A318" s="3"/>
      <c r="B318" s="3"/>
      <c r="C318" s="3"/>
      <c r="D318" s="33"/>
      <c r="E318" s="33"/>
      <c r="F318" s="33"/>
      <c r="G318" s="33"/>
      <c r="H318" s="33"/>
      <c r="I318" s="33"/>
      <c r="J318" s="33"/>
      <c r="K318" s="33"/>
      <c r="L318" s="33"/>
      <c r="M318" s="33"/>
      <c r="N318" s="33"/>
      <c r="O318" s="33"/>
      <c r="P318" s="33"/>
      <c r="Q318" s="33"/>
      <c r="R318" s="33"/>
      <c r="S318" s="33"/>
      <c r="T318" s="124"/>
      <c r="U318" s="3"/>
      <c r="V318" s="3"/>
      <c r="W318" s="3"/>
      <c r="X318" s="3"/>
      <c r="Y318" s="3"/>
      <c r="Z318" s="3"/>
    </row>
    <row r="319" spans="1:26" ht="15.75" customHeight="1">
      <c r="A319" s="3"/>
      <c r="B319" s="3"/>
      <c r="C319" s="3"/>
      <c r="D319" s="33"/>
      <c r="E319" s="33"/>
      <c r="F319" s="33"/>
      <c r="G319" s="33"/>
      <c r="H319" s="33"/>
      <c r="I319" s="33"/>
      <c r="J319" s="33"/>
      <c r="K319" s="33"/>
      <c r="L319" s="33"/>
      <c r="M319" s="33"/>
      <c r="N319" s="33"/>
      <c r="O319" s="33"/>
      <c r="P319" s="33"/>
      <c r="Q319" s="33"/>
      <c r="R319" s="33"/>
      <c r="S319" s="33"/>
      <c r="T319" s="124"/>
      <c r="U319" s="3"/>
      <c r="V319" s="3"/>
      <c r="W319" s="3"/>
      <c r="X319" s="3"/>
      <c r="Y319" s="3"/>
      <c r="Z319" s="3"/>
    </row>
    <row r="320" spans="1:26" ht="15.75" customHeight="1">
      <c r="A320" s="3"/>
      <c r="B320" s="3"/>
      <c r="C320" s="3"/>
      <c r="D320" s="33"/>
      <c r="E320" s="33"/>
      <c r="F320" s="33"/>
      <c r="G320" s="33"/>
      <c r="H320" s="33"/>
      <c r="I320" s="33"/>
      <c r="J320" s="33"/>
      <c r="K320" s="33"/>
      <c r="L320" s="33"/>
      <c r="M320" s="33"/>
      <c r="N320" s="33"/>
      <c r="O320" s="33"/>
      <c r="P320" s="33"/>
      <c r="Q320" s="33"/>
      <c r="R320" s="33"/>
      <c r="S320" s="33"/>
      <c r="T320" s="124"/>
      <c r="U320" s="3"/>
      <c r="V320" s="3"/>
      <c r="W320" s="3"/>
      <c r="X320" s="3"/>
      <c r="Y320" s="3"/>
      <c r="Z320" s="3"/>
    </row>
    <row r="321" spans="1:26" ht="15.75" customHeight="1">
      <c r="A321" s="3"/>
      <c r="B321" s="3"/>
      <c r="C321" s="3"/>
      <c r="D321" s="33"/>
      <c r="E321" s="33"/>
      <c r="F321" s="33"/>
      <c r="G321" s="33"/>
      <c r="H321" s="33"/>
      <c r="I321" s="33"/>
      <c r="J321" s="33"/>
      <c r="K321" s="33"/>
      <c r="L321" s="33"/>
      <c r="M321" s="33"/>
      <c r="N321" s="33"/>
      <c r="O321" s="33"/>
      <c r="P321" s="33"/>
      <c r="Q321" s="33"/>
      <c r="R321" s="33"/>
      <c r="S321" s="33"/>
      <c r="T321" s="124"/>
      <c r="U321" s="3"/>
      <c r="V321" s="3"/>
      <c r="W321" s="3"/>
      <c r="X321" s="3"/>
      <c r="Y321" s="3"/>
      <c r="Z321" s="3"/>
    </row>
    <row r="322" spans="1:26" ht="15.75" customHeight="1">
      <c r="A322" s="3"/>
      <c r="B322" s="3"/>
      <c r="C322" s="3"/>
      <c r="D322" s="33"/>
      <c r="E322" s="33"/>
      <c r="F322" s="33"/>
      <c r="G322" s="33"/>
      <c r="H322" s="33"/>
      <c r="I322" s="33"/>
      <c r="J322" s="33"/>
      <c r="K322" s="33"/>
      <c r="L322" s="33"/>
      <c r="M322" s="33"/>
      <c r="N322" s="33"/>
      <c r="O322" s="33"/>
      <c r="P322" s="33"/>
      <c r="Q322" s="33"/>
      <c r="R322" s="33"/>
      <c r="S322" s="33"/>
      <c r="T322" s="124"/>
      <c r="U322" s="3"/>
      <c r="V322" s="3"/>
      <c r="W322" s="3"/>
      <c r="X322" s="3"/>
      <c r="Y322" s="3"/>
      <c r="Z322" s="3"/>
    </row>
    <row r="323" spans="1:26" ht="15.75" customHeight="1">
      <c r="A323" s="3"/>
      <c r="B323" s="3"/>
      <c r="C323" s="3"/>
      <c r="D323" s="33"/>
      <c r="E323" s="33"/>
      <c r="F323" s="33"/>
      <c r="G323" s="33"/>
      <c r="H323" s="33"/>
      <c r="I323" s="33"/>
      <c r="J323" s="33"/>
      <c r="K323" s="33"/>
      <c r="L323" s="33"/>
      <c r="M323" s="33"/>
      <c r="N323" s="33"/>
      <c r="O323" s="33"/>
      <c r="P323" s="33"/>
      <c r="Q323" s="33"/>
      <c r="R323" s="33"/>
      <c r="S323" s="33"/>
      <c r="T323" s="124"/>
      <c r="U323" s="3"/>
      <c r="V323" s="3"/>
      <c r="W323" s="3"/>
      <c r="X323" s="3"/>
      <c r="Y323" s="3"/>
      <c r="Z323" s="3"/>
    </row>
    <row r="324" spans="1:26" ht="15.75" customHeight="1">
      <c r="A324" s="3"/>
      <c r="B324" s="3"/>
      <c r="C324" s="3"/>
      <c r="D324" s="33"/>
      <c r="E324" s="33"/>
      <c r="F324" s="33"/>
      <c r="G324" s="33"/>
      <c r="H324" s="33"/>
      <c r="I324" s="33"/>
      <c r="J324" s="33"/>
      <c r="K324" s="33"/>
      <c r="L324" s="33"/>
      <c r="M324" s="33"/>
      <c r="N324" s="33"/>
      <c r="O324" s="33"/>
      <c r="P324" s="33"/>
      <c r="Q324" s="33"/>
      <c r="R324" s="33"/>
      <c r="S324" s="33"/>
      <c r="T324" s="124"/>
      <c r="U324" s="3"/>
      <c r="V324" s="3"/>
      <c r="W324" s="3"/>
      <c r="X324" s="3"/>
      <c r="Y324" s="3"/>
      <c r="Z324" s="3"/>
    </row>
    <row r="325" spans="1:26" ht="15.75" customHeight="1">
      <c r="A325" s="3"/>
      <c r="B325" s="3"/>
      <c r="C325" s="3"/>
      <c r="D325" s="33"/>
      <c r="E325" s="33"/>
      <c r="F325" s="33"/>
      <c r="G325" s="33"/>
      <c r="H325" s="33"/>
      <c r="I325" s="33"/>
      <c r="J325" s="33"/>
      <c r="K325" s="33"/>
      <c r="L325" s="33"/>
      <c r="M325" s="33"/>
      <c r="N325" s="33"/>
      <c r="O325" s="33"/>
      <c r="P325" s="33"/>
      <c r="Q325" s="33"/>
      <c r="R325" s="33"/>
      <c r="S325" s="33"/>
      <c r="T325" s="124"/>
      <c r="U325" s="3"/>
      <c r="V325" s="3"/>
      <c r="W325" s="3"/>
      <c r="X325" s="3"/>
      <c r="Y325" s="3"/>
      <c r="Z325" s="3"/>
    </row>
    <row r="326" spans="1:26" ht="15.75" customHeight="1">
      <c r="A326" s="3"/>
      <c r="B326" s="3"/>
      <c r="C326" s="3"/>
      <c r="D326" s="33"/>
      <c r="E326" s="33"/>
      <c r="F326" s="33"/>
      <c r="G326" s="33"/>
      <c r="H326" s="33"/>
      <c r="I326" s="33"/>
      <c r="J326" s="33"/>
      <c r="K326" s="33"/>
      <c r="L326" s="33"/>
      <c r="M326" s="33"/>
      <c r="N326" s="33"/>
      <c r="O326" s="33"/>
      <c r="P326" s="33"/>
      <c r="Q326" s="33"/>
      <c r="R326" s="33"/>
      <c r="S326" s="33"/>
      <c r="T326" s="124"/>
      <c r="U326" s="3"/>
      <c r="V326" s="3"/>
      <c r="W326" s="3"/>
      <c r="X326" s="3"/>
      <c r="Y326" s="3"/>
      <c r="Z326" s="3"/>
    </row>
    <row r="327" spans="1:26" ht="15.75" customHeight="1">
      <c r="A327" s="3"/>
      <c r="B327" s="3"/>
      <c r="C327" s="3"/>
      <c r="D327" s="33"/>
      <c r="E327" s="33"/>
      <c r="F327" s="33"/>
      <c r="G327" s="33"/>
      <c r="H327" s="33"/>
      <c r="I327" s="33"/>
      <c r="J327" s="33"/>
      <c r="K327" s="33"/>
      <c r="L327" s="33"/>
      <c r="M327" s="33"/>
      <c r="N327" s="33"/>
      <c r="O327" s="33"/>
      <c r="P327" s="33"/>
      <c r="Q327" s="33"/>
      <c r="R327" s="33"/>
      <c r="S327" s="33"/>
      <c r="T327" s="124"/>
      <c r="U327" s="3"/>
      <c r="V327" s="3"/>
      <c r="W327" s="3"/>
      <c r="X327" s="3"/>
      <c r="Y327" s="3"/>
      <c r="Z327" s="3"/>
    </row>
    <row r="328" spans="1:26" ht="15.75" customHeight="1">
      <c r="A328" s="3"/>
      <c r="B328" s="3"/>
      <c r="C328" s="3"/>
      <c r="D328" s="33"/>
      <c r="E328" s="33"/>
      <c r="F328" s="33"/>
      <c r="G328" s="33"/>
      <c r="H328" s="33"/>
      <c r="I328" s="33"/>
      <c r="J328" s="33"/>
      <c r="K328" s="33"/>
      <c r="L328" s="33"/>
      <c r="M328" s="33"/>
      <c r="N328" s="33"/>
      <c r="O328" s="33"/>
      <c r="P328" s="33"/>
      <c r="Q328" s="33"/>
      <c r="R328" s="33"/>
      <c r="S328" s="33"/>
      <c r="T328" s="124"/>
      <c r="U328" s="3"/>
      <c r="V328" s="3"/>
      <c r="W328" s="3"/>
      <c r="X328" s="3"/>
      <c r="Y328" s="3"/>
      <c r="Z328" s="3"/>
    </row>
    <row r="329" spans="1:26" ht="15.75" customHeight="1">
      <c r="A329" s="3"/>
      <c r="B329" s="3"/>
      <c r="C329" s="3"/>
      <c r="D329" s="33"/>
      <c r="E329" s="33"/>
      <c r="F329" s="33"/>
      <c r="G329" s="33"/>
      <c r="H329" s="33"/>
      <c r="I329" s="33"/>
      <c r="J329" s="33"/>
      <c r="K329" s="33"/>
      <c r="L329" s="33"/>
      <c r="M329" s="33"/>
      <c r="N329" s="33"/>
      <c r="O329" s="33"/>
      <c r="P329" s="33"/>
      <c r="Q329" s="33"/>
      <c r="R329" s="33"/>
      <c r="S329" s="33"/>
      <c r="T329" s="124"/>
      <c r="U329" s="3"/>
      <c r="V329" s="3"/>
      <c r="W329" s="3"/>
      <c r="X329" s="3"/>
      <c r="Y329" s="3"/>
      <c r="Z329" s="3"/>
    </row>
    <row r="330" spans="1:26" ht="15.75" customHeight="1">
      <c r="A330" s="3"/>
      <c r="B330" s="3"/>
      <c r="C330" s="3"/>
      <c r="D330" s="33"/>
      <c r="E330" s="33"/>
      <c r="F330" s="33"/>
      <c r="G330" s="33"/>
      <c r="H330" s="33"/>
      <c r="I330" s="33"/>
      <c r="J330" s="33"/>
      <c r="K330" s="33"/>
      <c r="L330" s="33"/>
      <c r="M330" s="33"/>
      <c r="N330" s="33"/>
      <c r="O330" s="33"/>
      <c r="P330" s="33"/>
      <c r="Q330" s="33"/>
      <c r="R330" s="33"/>
      <c r="S330" s="33"/>
      <c r="T330" s="124"/>
      <c r="U330" s="3"/>
      <c r="V330" s="3"/>
      <c r="W330" s="3"/>
      <c r="X330" s="3"/>
      <c r="Y330" s="3"/>
      <c r="Z330" s="3"/>
    </row>
    <row r="331" spans="1:26" ht="15.75" customHeight="1">
      <c r="A331" s="3"/>
      <c r="B331" s="3"/>
      <c r="C331" s="3"/>
      <c r="D331" s="33"/>
      <c r="E331" s="33"/>
      <c r="F331" s="33"/>
      <c r="G331" s="33"/>
      <c r="H331" s="33"/>
      <c r="I331" s="33"/>
      <c r="J331" s="33"/>
      <c r="K331" s="33"/>
      <c r="L331" s="33"/>
      <c r="M331" s="33"/>
      <c r="N331" s="33"/>
      <c r="O331" s="33"/>
      <c r="P331" s="33"/>
      <c r="Q331" s="33"/>
      <c r="R331" s="33"/>
      <c r="S331" s="33"/>
      <c r="T331" s="124"/>
      <c r="U331" s="3"/>
      <c r="V331" s="3"/>
      <c r="W331" s="3"/>
      <c r="X331" s="3"/>
      <c r="Y331" s="3"/>
      <c r="Z331" s="3"/>
    </row>
    <row r="332" spans="1:26" ht="15.75" customHeight="1">
      <c r="A332" s="3"/>
      <c r="B332" s="3"/>
      <c r="C332" s="3"/>
      <c r="D332" s="33"/>
      <c r="E332" s="33"/>
      <c r="F332" s="33"/>
      <c r="G332" s="33"/>
      <c r="H332" s="33"/>
      <c r="I332" s="33"/>
      <c r="J332" s="33"/>
      <c r="K332" s="33"/>
      <c r="L332" s="33"/>
      <c r="M332" s="33"/>
      <c r="N332" s="33"/>
      <c r="O332" s="33"/>
      <c r="P332" s="33"/>
      <c r="Q332" s="33"/>
      <c r="R332" s="33"/>
      <c r="S332" s="33"/>
      <c r="T332" s="124"/>
      <c r="U332" s="3"/>
      <c r="V332" s="3"/>
      <c r="W332" s="3"/>
      <c r="X332" s="3"/>
      <c r="Y332" s="3"/>
      <c r="Z332" s="3"/>
    </row>
    <row r="333" spans="1:26" ht="15.75" customHeight="1">
      <c r="A333" s="3"/>
      <c r="B333" s="3"/>
      <c r="C333" s="3"/>
      <c r="D333" s="33"/>
      <c r="E333" s="33"/>
      <c r="F333" s="33"/>
      <c r="G333" s="33"/>
      <c r="H333" s="33"/>
      <c r="I333" s="33"/>
      <c r="J333" s="33"/>
      <c r="K333" s="33"/>
      <c r="L333" s="33"/>
      <c r="M333" s="33"/>
      <c r="N333" s="33"/>
      <c r="O333" s="33"/>
      <c r="P333" s="33"/>
      <c r="Q333" s="33"/>
      <c r="R333" s="33"/>
      <c r="S333" s="33"/>
      <c r="T333" s="124"/>
      <c r="U333" s="3"/>
      <c r="V333" s="3"/>
      <c r="W333" s="3"/>
      <c r="X333" s="3"/>
      <c r="Y333" s="3"/>
      <c r="Z333" s="3"/>
    </row>
    <row r="334" spans="1:26" ht="15.75" customHeight="1">
      <c r="A334" s="3"/>
      <c r="B334" s="3"/>
      <c r="C334" s="3"/>
      <c r="D334" s="33"/>
      <c r="E334" s="33"/>
      <c r="F334" s="33"/>
      <c r="G334" s="33"/>
      <c r="H334" s="33"/>
      <c r="I334" s="33"/>
      <c r="J334" s="33"/>
      <c r="K334" s="33"/>
      <c r="L334" s="33"/>
      <c r="M334" s="33"/>
      <c r="N334" s="33"/>
      <c r="O334" s="33"/>
      <c r="P334" s="33"/>
      <c r="Q334" s="33"/>
      <c r="R334" s="33"/>
      <c r="S334" s="33"/>
      <c r="T334" s="124"/>
      <c r="U334" s="3"/>
      <c r="V334" s="3"/>
      <c r="W334" s="3"/>
      <c r="X334" s="3"/>
      <c r="Y334" s="3"/>
      <c r="Z334" s="3"/>
    </row>
    <row r="335" spans="1:26" ht="15.75" customHeight="1">
      <c r="A335" s="3"/>
      <c r="B335" s="3"/>
      <c r="C335" s="3"/>
      <c r="D335" s="33"/>
      <c r="E335" s="33"/>
      <c r="F335" s="33"/>
      <c r="G335" s="33"/>
      <c r="H335" s="33"/>
      <c r="I335" s="33"/>
      <c r="J335" s="33"/>
      <c r="K335" s="33"/>
      <c r="L335" s="33"/>
      <c r="M335" s="33"/>
      <c r="N335" s="33"/>
      <c r="O335" s="33"/>
      <c r="P335" s="33"/>
      <c r="Q335" s="33"/>
      <c r="R335" s="33"/>
      <c r="S335" s="33"/>
      <c r="T335" s="124"/>
      <c r="U335" s="3"/>
      <c r="V335" s="3"/>
      <c r="W335" s="3"/>
      <c r="X335" s="3"/>
      <c r="Y335" s="3"/>
      <c r="Z335" s="3"/>
    </row>
    <row r="336" spans="1:26" ht="15.75" customHeight="1">
      <c r="A336" s="3"/>
      <c r="B336" s="3"/>
      <c r="C336" s="3"/>
      <c r="D336" s="33"/>
      <c r="E336" s="33"/>
      <c r="F336" s="33"/>
      <c r="G336" s="33"/>
      <c r="H336" s="33"/>
      <c r="I336" s="33"/>
      <c r="J336" s="33"/>
      <c r="K336" s="33"/>
      <c r="L336" s="33"/>
      <c r="M336" s="33"/>
      <c r="N336" s="33"/>
      <c r="O336" s="33"/>
      <c r="P336" s="33"/>
      <c r="Q336" s="33"/>
      <c r="R336" s="33"/>
      <c r="S336" s="33"/>
      <c r="T336" s="124"/>
      <c r="U336" s="3"/>
      <c r="V336" s="3"/>
      <c r="W336" s="3"/>
      <c r="X336" s="3"/>
      <c r="Y336" s="3"/>
      <c r="Z336" s="3"/>
    </row>
    <row r="337" spans="1:26" ht="15.75" customHeight="1">
      <c r="A337" s="3"/>
      <c r="B337" s="3"/>
      <c r="C337" s="3"/>
      <c r="D337" s="33"/>
      <c r="E337" s="33"/>
      <c r="F337" s="33"/>
      <c r="G337" s="33"/>
      <c r="H337" s="33"/>
      <c r="I337" s="33"/>
      <c r="J337" s="33"/>
      <c r="K337" s="33"/>
      <c r="L337" s="33"/>
      <c r="M337" s="33"/>
      <c r="N337" s="33"/>
      <c r="O337" s="33"/>
      <c r="P337" s="33"/>
      <c r="Q337" s="33"/>
      <c r="R337" s="33"/>
      <c r="S337" s="33"/>
      <c r="T337" s="124"/>
      <c r="U337" s="3"/>
      <c r="V337" s="3"/>
      <c r="W337" s="3"/>
      <c r="X337" s="3"/>
      <c r="Y337" s="3"/>
      <c r="Z337" s="3"/>
    </row>
    <row r="338" spans="1:26" ht="15.75" customHeight="1">
      <c r="A338" s="3"/>
      <c r="B338" s="3"/>
      <c r="C338" s="3"/>
      <c r="D338" s="33"/>
      <c r="E338" s="33"/>
      <c r="F338" s="33"/>
      <c r="G338" s="33"/>
      <c r="H338" s="33"/>
      <c r="I338" s="33"/>
      <c r="J338" s="33"/>
      <c r="K338" s="33"/>
      <c r="L338" s="33"/>
      <c r="M338" s="33"/>
      <c r="N338" s="33"/>
      <c r="O338" s="33"/>
      <c r="P338" s="33"/>
      <c r="Q338" s="33"/>
      <c r="R338" s="33"/>
      <c r="S338" s="33"/>
      <c r="T338" s="124"/>
      <c r="U338" s="3"/>
      <c r="V338" s="3"/>
      <c r="W338" s="3"/>
      <c r="X338" s="3"/>
      <c r="Y338" s="3"/>
      <c r="Z338" s="3"/>
    </row>
    <row r="339" spans="1:26" ht="15.75" customHeight="1">
      <c r="A339" s="3"/>
      <c r="B339" s="3"/>
      <c r="C339" s="3"/>
      <c r="D339" s="33"/>
      <c r="E339" s="33"/>
      <c r="F339" s="33"/>
      <c r="G339" s="33"/>
      <c r="H339" s="33"/>
      <c r="I339" s="33"/>
      <c r="J339" s="33"/>
      <c r="K339" s="33"/>
      <c r="L339" s="33"/>
      <c r="M339" s="33"/>
      <c r="N339" s="33"/>
      <c r="O339" s="33"/>
      <c r="P339" s="33"/>
      <c r="Q339" s="33"/>
      <c r="R339" s="33"/>
      <c r="S339" s="33"/>
      <c r="T339" s="124"/>
      <c r="U339" s="3"/>
      <c r="V339" s="3"/>
      <c r="W339" s="3"/>
      <c r="X339" s="3"/>
      <c r="Y339" s="3"/>
      <c r="Z339" s="3"/>
    </row>
    <row r="340" spans="1:26" ht="15.75" customHeight="1">
      <c r="A340" s="3"/>
      <c r="B340" s="3"/>
      <c r="C340" s="3"/>
      <c r="D340" s="33"/>
      <c r="E340" s="33"/>
      <c r="F340" s="33"/>
      <c r="G340" s="33"/>
      <c r="H340" s="33"/>
      <c r="I340" s="33"/>
      <c r="J340" s="33"/>
      <c r="K340" s="33"/>
      <c r="L340" s="33"/>
      <c r="M340" s="33"/>
      <c r="N340" s="33"/>
      <c r="O340" s="33"/>
      <c r="P340" s="33"/>
      <c r="Q340" s="33"/>
      <c r="R340" s="33"/>
      <c r="S340" s="33"/>
      <c r="T340" s="124"/>
      <c r="U340" s="3"/>
      <c r="V340" s="3"/>
      <c r="W340" s="3"/>
      <c r="X340" s="3"/>
      <c r="Y340" s="3"/>
      <c r="Z340" s="3"/>
    </row>
    <row r="341" spans="1:26" ht="15.75" customHeight="1">
      <c r="A341" s="3"/>
      <c r="B341" s="3"/>
      <c r="C341" s="3"/>
      <c r="D341" s="33"/>
      <c r="E341" s="33"/>
      <c r="F341" s="33"/>
      <c r="G341" s="33"/>
      <c r="H341" s="33"/>
      <c r="I341" s="33"/>
      <c r="J341" s="33"/>
      <c r="K341" s="33"/>
      <c r="L341" s="33"/>
      <c r="M341" s="33"/>
      <c r="N341" s="33"/>
      <c r="O341" s="33"/>
      <c r="P341" s="33"/>
      <c r="Q341" s="33"/>
      <c r="R341" s="33"/>
      <c r="S341" s="33"/>
      <c r="T341" s="124"/>
      <c r="U341" s="3"/>
      <c r="V341" s="3"/>
      <c r="W341" s="3"/>
      <c r="X341" s="3"/>
      <c r="Y341" s="3"/>
      <c r="Z341" s="3"/>
    </row>
    <row r="342" spans="1:26" ht="15.75" customHeight="1">
      <c r="A342" s="3"/>
      <c r="B342" s="3"/>
      <c r="C342" s="3"/>
      <c r="D342" s="33"/>
      <c r="E342" s="33"/>
      <c r="F342" s="33"/>
      <c r="G342" s="33"/>
      <c r="H342" s="33"/>
      <c r="I342" s="33"/>
      <c r="J342" s="33"/>
      <c r="K342" s="33"/>
      <c r="L342" s="33"/>
      <c r="M342" s="33"/>
      <c r="N342" s="33"/>
      <c r="O342" s="33"/>
      <c r="P342" s="33"/>
      <c r="Q342" s="33"/>
      <c r="R342" s="33"/>
      <c r="S342" s="33"/>
      <c r="T342" s="124"/>
      <c r="U342" s="3"/>
      <c r="V342" s="3"/>
      <c r="W342" s="3"/>
      <c r="X342" s="3"/>
      <c r="Y342" s="3"/>
      <c r="Z342" s="3"/>
    </row>
    <row r="343" spans="1:26" ht="15.75" customHeight="1">
      <c r="A343" s="3"/>
      <c r="B343" s="3"/>
      <c r="C343" s="3"/>
      <c r="D343" s="33"/>
      <c r="E343" s="33"/>
      <c r="F343" s="33"/>
      <c r="G343" s="33"/>
      <c r="H343" s="33"/>
      <c r="I343" s="33"/>
      <c r="J343" s="33"/>
      <c r="K343" s="33"/>
      <c r="L343" s="33"/>
      <c r="M343" s="33"/>
      <c r="N343" s="33"/>
      <c r="O343" s="33"/>
      <c r="P343" s="33"/>
      <c r="Q343" s="33"/>
      <c r="R343" s="33"/>
      <c r="S343" s="33"/>
      <c r="T343" s="124"/>
      <c r="U343" s="3"/>
      <c r="V343" s="3"/>
      <c r="W343" s="3"/>
      <c r="X343" s="3"/>
      <c r="Y343" s="3"/>
      <c r="Z343" s="3"/>
    </row>
    <row r="344" spans="1:26" ht="15.75" customHeight="1">
      <c r="A344" s="3"/>
      <c r="B344" s="3"/>
      <c r="C344" s="3"/>
      <c r="D344" s="33"/>
      <c r="E344" s="33"/>
      <c r="F344" s="33"/>
      <c r="G344" s="33"/>
      <c r="H344" s="33"/>
      <c r="I344" s="33"/>
      <c r="J344" s="33"/>
      <c r="K344" s="33"/>
      <c r="L344" s="33"/>
      <c r="M344" s="33"/>
      <c r="N344" s="33"/>
      <c r="O344" s="33"/>
      <c r="P344" s="33"/>
      <c r="Q344" s="33"/>
      <c r="R344" s="33"/>
      <c r="S344" s="33"/>
      <c r="T344" s="124"/>
      <c r="U344" s="3"/>
      <c r="V344" s="3"/>
      <c r="W344" s="3"/>
      <c r="X344" s="3"/>
      <c r="Y344" s="3"/>
      <c r="Z344" s="3"/>
    </row>
    <row r="345" spans="1:26" ht="15.75" customHeight="1">
      <c r="A345" s="3"/>
      <c r="B345" s="3"/>
      <c r="C345" s="3"/>
      <c r="D345" s="33"/>
      <c r="E345" s="33"/>
      <c r="F345" s="33"/>
      <c r="G345" s="33"/>
      <c r="H345" s="33"/>
      <c r="I345" s="33"/>
      <c r="J345" s="33"/>
      <c r="K345" s="33"/>
      <c r="L345" s="33"/>
      <c r="M345" s="33"/>
      <c r="N345" s="33"/>
      <c r="O345" s="33"/>
      <c r="P345" s="33"/>
      <c r="Q345" s="33"/>
      <c r="R345" s="33"/>
      <c r="S345" s="33"/>
      <c r="T345" s="124"/>
      <c r="U345" s="3"/>
      <c r="V345" s="3"/>
      <c r="W345" s="3"/>
      <c r="X345" s="3"/>
      <c r="Y345" s="3"/>
      <c r="Z345" s="3"/>
    </row>
    <row r="346" spans="1:26" ht="15.75" customHeight="1">
      <c r="A346" s="3"/>
      <c r="B346" s="3"/>
      <c r="C346" s="3"/>
      <c r="D346" s="33"/>
      <c r="E346" s="33"/>
      <c r="F346" s="33"/>
      <c r="G346" s="33"/>
      <c r="H346" s="33"/>
      <c r="I346" s="33"/>
      <c r="J346" s="33"/>
      <c r="K346" s="33"/>
      <c r="L346" s="33"/>
      <c r="M346" s="33"/>
      <c r="N346" s="33"/>
      <c r="O346" s="33"/>
      <c r="P346" s="33"/>
      <c r="Q346" s="33"/>
      <c r="R346" s="33"/>
      <c r="S346" s="33"/>
      <c r="T346" s="124"/>
      <c r="U346" s="3"/>
      <c r="V346" s="3"/>
      <c r="W346" s="3"/>
      <c r="X346" s="3"/>
      <c r="Y346" s="3"/>
      <c r="Z346" s="3"/>
    </row>
    <row r="347" spans="1:26" ht="15.75" customHeight="1">
      <c r="A347" s="3"/>
      <c r="B347" s="3"/>
      <c r="C347" s="3"/>
      <c r="D347" s="33"/>
      <c r="E347" s="33"/>
      <c r="F347" s="33"/>
      <c r="G347" s="33"/>
      <c r="H347" s="33"/>
      <c r="I347" s="33"/>
      <c r="J347" s="33"/>
      <c r="K347" s="33"/>
      <c r="L347" s="33"/>
      <c r="M347" s="33"/>
      <c r="N347" s="33"/>
      <c r="O347" s="33"/>
      <c r="P347" s="33"/>
      <c r="Q347" s="33"/>
      <c r="R347" s="33"/>
      <c r="S347" s="33"/>
      <c r="T347" s="124"/>
      <c r="U347" s="3"/>
      <c r="V347" s="3"/>
      <c r="W347" s="3"/>
      <c r="X347" s="3"/>
      <c r="Y347" s="3"/>
      <c r="Z347" s="3"/>
    </row>
    <row r="348" spans="1:26" ht="15.75" customHeight="1">
      <c r="A348" s="3"/>
      <c r="B348" s="3"/>
      <c r="C348" s="3"/>
      <c r="D348" s="33"/>
      <c r="E348" s="33"/>
      <c r="F348" s="33"/>
      <c r="G348" s="33"/>
      <c r="H348" s="33"/>
      <c r="I348" s="33"/>
      <c r="J348" s="33"/>
      <c r="K348" s="33"/>
      <c r="L348" s="33"/>
      <c r="M348" s="33"/>
      <c r="N348" s="33"/>
      <c r="O348" s="33"/>
      <c r="P348" s="33"/>
      <c r="Q348" s="33"/>
      <c r="R348" s="33"/>
      <c r="S348" s="33"/>
      <c r="T348" s="124"/>
      <c r="U348" s="3"/>
      <c r="V348" s="3"/>
      <c r="W348" s="3"/>
      <c r="X348" s="3"/>
      <c r="Y348" s="3"/>
      <c r="Z348" s="3"/>
    </row>
    <row r="349" spans="1:26" ht="15.75" customHeight="1">
      <c r="A349" s="3"/>
      <c r="B349" s="3"/>
      <c r="C349" s="3"/>
      <c r="D349" s="33"/>
      <c r="E349" s="33"/>
      <c r="F349" s="33"/>
      <c r="G349" s="33"/>
      <c r="H349" s="33"/>
      <c r="I349" s="33"/>
      <c r="J349" s="33"/>
      <c r="K349" s="33"/>
      <c r="L349" s="33"/>
      <c r="M349" s="33"/>
      <c r="N349" s="33"/>
      <c r="O349" s="33"/>
      <c r="P349" s="33"/>
      <c r="Q349" s="33"/>
      <c r="R349" s="33"/>
      <c r="S349" s="33"/>
      <c r="T349" s="124"/>
      <c r="U349" s="3"/>
      <c r="V349" s="3"/>
      <c r="W349" s="3"/>
      <c r="X349" s="3"/>
      <c r="Y349" s="3"/>
      <c r="Z349" s="3"/>
    </row>
    <row r="350" spans="1:26" ht="15.75" customHeight="1">
      <c r="A350" s="3"/>
      <c r="B350" s="3"/>
      <c r="C350" s="3"/>
      <c r="D350" s="33"/>
      <c r="E350" s="33"/>
      <c r="F350" s="33"/>
      <c r="G350" s="33"/>
      <c r="H350" s="33"/>
      <c r="I350" s="33"/>
      <c r="J350" s="33"/>
      <c r="K350" s="33"/>
      <c r="L350" s="33"/>
      <c r="M350" s="33"/>
      <c r="N350" s="33"/>
      <c r="O350" s="33"/>
      <c r="P350" s="33"/>
      <c r="Q350" s="33"/>
      <c r="R350" s="33"/>
      <c r="S350" s="33"/>
      <c r="T350" s="124"/>
      <c r="U350" s="3"/>
      <c r="V350" s="3"/>
      <c r="W350" s="3"/>
      <c r="X350" s="3"/>
      <c r="Y350" s="3"/>
      <c r="Z350" s="3"/>
    </row>
    <row r="351" spans="1:26" ht="15.75" customHeight="1">
      <c r="A351" s="3"/>
      <c r="B351" s="3"/>
      <c r="C351" s="3"/>
      <c r="D351" s="33"/>
      <c r="E351" s="33"/>
      <c r="F351" s="33"/>
      <c r="G351" s="33"/>
      <c r="H351" s="33"/>
      <c r="I351" s="33"/>
      <c r="J351" s="33"/>
      <c r="K351" s="33"/>
      <c r="L351" s="33"/>
      <c r="M351" s="33"/>
      <c r="N351" s="33"/>
      <c r="O351" s="33"/>
      <c r="P351" s="33"/>
      <c r="Q351" s="33"/>
      <c r="R351" s="33"/>
      <c r="S351" s="33"/>
      <c r="T351" s="124"/>
      <c r="U351" s="3"/>
      <c r="V351" s="3"/>
      <c r="W351" s="3"/>
      <c r="X351" s="3"/>
      <c r="Y351" s="3"/>
      <c r="Z351" s="3"/>
    </row>
    <row r="352" spans="1:26" ht="15.75" customHeight="1">
      <c r="A352" s="3"/>
      <c r="B352" s="3"/>
      <c r="C352" s="3"/>
      <c r="D352" s="33"/>
      <c r="E352" s="33"/>
      <c r="F352" s="33"/>
      <c r="G352" s="33"/>
      <c r="H352" s="33"/>
      <c r="I352" s="33"/>
      <c r="J352" s="33"/>
      <c r="K352" s="33"/>
      <c r="L352" s="33"/>
      <c r="M352" s="33"/>
      <c r="N352" s="33"/>
      <c r="O352" s="33"/>
      <c r="P352" s="33"/>
      <c r="Q352" s="33"/>
      <c r="R352" s="33"/>
      <c r="S352" s="33"/>
      <c r="T352" s="124"/>
      <c r="U352" s="3"/>
      <c r="V352" s="3"/>
      <c r="W352" s="3"/>
      <c r="X352" s="3"/>
      <c r="Y352" s="3"/>
      <c r="Z352" s="3"/>
    </row>
    <row r="353" spans="1:26" ht="15.75" customHeight="1">
      <c r="A353" s="3"/>
      <c r="B353" s="3"/>
      <c r="C353" s="3"/>
      <c r="D353" s="33"/>
      <c r="E353" s="33"/>
      <c r="F353" s="33"/>
      <c r="G353" s="33"/>
      <c r="H353" s="33"/>
      <c r="I353" s="33"/>
      <c r="J353" s="33"/>
      <c r="K353" s="33"/>
      <c r="L353" s="33"/>
      <c r="M353" s="33"/>
      <c r="N353" s="33"/>
      <c r="O353" s="33"/>
      <c r="P353" s="33"/>
      <c r="Q353" s="33"/>
      <c r="R353" s="33"/>
      <c r="S353" s="33"/>
      <c r="T353" s="124"/>
      <c r="U353" s="3"/>
      <c r="V353" s="3"/>
      <c r="W353" s="3"/>
      <c r="X353" s="3"/>
      <c r="Y353" s="3"/>
      <c r="Z353" s="3"/>
    </row>
    <row r="354" spans="1:26" ht="15.75" customHeight="1">
      <c r="A354" s="3"/>
      <c r="B354" s="3"/>
      <c r="C354" s="3"/>
      <c r="D354" s="33"/>
      <c r="E354" s="33"/>
      <c r="F354" s="33"/>
      <c r="G354" s="33"/>
      <c r="H354" s="33"/>
      <c r="I354" s="33"/>
      <c r="J354" s="33"/>
      <c r="K354" s="33"/>
      <c r="L354" s="33"/>
      <c r="M354" s="33"/>
      <c r="N354" s="33"/>
      <c r="O354" s="33"/>
      <c r="P354" s="33"/>
      <c r="Q354" s="33"/>
      <c r="R354" s="33"/>
      <c r="S354" s="33"/>
      <c r="T354" s="124"/>
      <c r="U354" s="3"/>
      <c r="V354" s="3"/>
      <c r="W354" s="3"/>
      <c r="X354" s="3"/>
      <c r="Y354" s="3"/>
      <c r="Z354" s="3"/>
    </row>
    <row r="355" spans="1:26" ht="15.75" customHeight="1">
      <c r="A355" s="3"/>
      <c r="B355" s="3"/>
      <c r="C355" s="3"/>
      <c r="D355" s="33"/>
      <c r="E355" s="33"/>
      <c r="F355" s="33"/>
      <c r="G355" s="33"/>
      <c r="H355" s="33"/>
      <c r="I355" s="33"/>
      <c r="J355" s="33"/>
      <c r="K355" s="33"/>
      <c r="L355" s="33"/>
      <c r="M355" s="33"/>
      <c r="N355" s="33"/>
      <c r="O355" s="33"/>
      <c r="P355" s="33"/>
      <c r="Q355" s="33"/>
      <c r="R355" s="33"/>
      <c r="S355" s="33"/>
      <c r="T355" s="124"/>
      <c r="U355" s="3"/>
      <c r="V355" s="3"/>
      <c r="W355" s="3"/>
      <c r="X355" s="3"/>
      <c r="Y355" s="3"/>
      <c r="Z355" s="3"/>
    </row>
    <row r="356" spans="1:26" ht="15.75" customHeight="1">
      <c r="A356" s="3"/>
      <c r="B356" s="3"/>
      <c r="C356" s="3"/>
      <c r="D356" s="33"/>
      <c r="E356" s="33"/>
      <c r="F356" s="33"/>
      <c r="G356" s="33"/>
      <c r="H356" s="33"/>
      <c r="I356" s="33"/>
      <c r="J356" s="33"/>
      <c r="K356" s="33"/>
      <c r="L356" s="33"/>
      <c r="M356" s="33"/>
      <c r="N356" s="33"/>
      <c r="O356" s="33"/>
      <c r="P356" s="33"/>
      <c r="Q356" s="33"/>
      <c r="R356" s="33"/>
      <c r="S356" s="33"/>
      <c r="T356" s="124"/>
      <c r="U356" s="3"/>
      <c r="V356" s="3"/>
      <c r="W356" s="3"/>
      <c r="X356" s="3"/>
      <c r="Y356" s="3"/>
      <c r="Z356" s="3"/>
    </row>
    <row r="357" spans="1:26" ht="15.75" customHeight="1">
      <c r="A357" s="3"/>
      <c r="B357" s="3"/>
      <c r="C357" s="3"/>
      <c r="D357" s="33"/>
      <c r="E357" s="33"/>
      <c r="F357" s="33"/>
      <c r="G357" s="33"/>
      <c r="H357" s="33"/>
      <c r="I357" s="33"/>
      <c r="J357" s="33"/>
      <c r="K357" s="33"/>
      <c r="L357" s="33"/>
      <c r="M357" s="33"/>
      <c r="N357" s="33"/>
      <c r="O357" s="33"/>
      <c r="P357" s="33"/>
      <c r="Q357" s="33"/>
      <c r="R357" s="33"/>
      <c r="S357" s="33"/>
      <c r="T357" s="124"/>
      <c r="U357" s="3"/>
      <c r="V357" s="3"/>
      <c r="W357" s="3"/>
      <c r="X357" s="3"/>
      <c r="Y357" s="3"/>
      <c r="Z357" s="3"/>
    </row>
    <row r="358" spans="1:26" ht="15.75" customHeight="1">
      <c r="A358" s="3"/>
      <c r="B358" s="3"/>
      <c r="C358" s="3"/>
      <c r="D358" s="33"/>
      <c r="E358" s="33"/>
      <c r="F358" s="33"/>
      <c r="G358" s="33"/>
      <c r="H358" s="33"/>
      <c r="I358" s="33"/>
      <c r="J358" s="33"/>
      <c r="K358" s="33"/>
      <c r="L358" s="33"/>
      <c r="M358" s="33"/>
      <c r="N358" s="33"/>
      <c r="O358" s="33"/>
      <c r="P358" s="33"/>
      <c r="Q358" s="33"/>
      <c r="R358" s="33"/>
      <c r="S358" s="33"/>
      <c r="T358" s="124"/>
      <c r="U358" s="3"/>
      <c r="V358" s="3"/>
      <c r="W358" s="3"/>
      <c r="X358" s="3"/>
      <c r="Y358" s="3"/>
      <c r="Z358" s="3"/>
    </row>
    <row r="359" spans="1:26" ht="15.75" customHeight="1">
      <c r="A359" s="3"/>
      <c r="B359" s="3"/>
      <c r="C359" s="3"/>
      <c r="D359" s="33"/>
      <c r="E359" s="33"/>
      <c r="F359" s="33"/>
      <c r="G359" s="33"/>
      <c r="H359" s="33"/>
      <c r="I359" s="33"/>
      <c r="J359" s="33"/>
      <c r="K359" s="33"/>
      <c r="L359" s="33"/>
      <c r="M359" s="33"/>
      <c r="N359" s="33"/>
      <c r="O359" s="33"/>
      <c r="P359" s="33"/>
      <c r="Q359" s="33"/>
      <c r="R359" s="33"/>
      <c r="S359" s="33"/>
      <c r="T359" s="124"/>
      <c r="U359" s="3"/>
      <c r="V359" s="3"/>
      <c r="W359" s="3"/>
      <c r="X359" s="3"/>
      <c r="Y359" s="3"/>
      <c r="Z359" s="3"/>
    </row>
    <row r="360" spans="1:26" ht="15.75" customHeight="1">
      <c r="A360" s="3"/>
      <c r="B360" s="3"/>
      <c r="C360" s="3"/>
      <c r="D360" s="33"/>
      <c r="E360" s="33"/>
      <c r="F360" s="33"/>
      <c r="G360" s="33"/>
      <c r="H360" s="33"/>
      <c r="I360" s="33"/>
      <c r="J360" s="33"/>
      <c r="K360" s="33"/>
      <c r="L360" s="33"/>
      <c r="M360" s="33"/>
      <c r="N360" s="33"/>
      <c r="O360" s="33"/>
      <c r="P360" s="33"/>
      <c r="Q360" s="33"/>
      <c r="R360" s="33"/>
      <c r="S360" s="33"/>
      <c r="T360" s="124"/>
      <c r="U360" s="3"/>
      <c r="V360" s="3"/>
      <c r="W360" s="3"/>
      <c r="X360" s="3"/>
      <c r="Y360" s="3"/>
      <c r="Z360" s="3"/>
    </row>
    <row r="361" spans="1:26" ht="15.75" customHeight="1">
      <c r="A361" s="3"/>
      <c r="B361" s="3"/>
      <c r="C361" s="3"/>
      <c r="D361" s="33"/>
      <c r="E361" s="33"/>
      <c r="F361" s="33"/>
      <c r="G361" s="33"/>
      <c r="H361" s="33"/>
      <c r="I361" s="33"/>
      <c r="J361" s="33"/>
      <c r="K361" s="33"/>
      <c r="L361" s="33"/>
      <c r="M361" s="33"/>
      <c r="N361" s="33"/>
      <c r="O361" s="33"/>
      <c r="P361" s="33"/>
      <c r="Q361" s="33"/>
      <c r="R361" s="33"/>
      <c r="S361" s="33"/>
      <c r="T361" s="124"/>
      <c r="U361" s="3"/>
      <c r="V361" s="3"/>
      <c r="W361" s="3"/>
      <c r="X361" s="3"/>
      <c r="Y361" s="3"/>
      <c r="Z361" s="3"/>
    </row>
    <row r="362" spans="1:26" ht="15.75" customHeight="1">
      <c r="A362" s="3"/>
      <c r="B362" s="3"/>
      <c r="C362" s="3"/>
      <c r="D362" s="33"/>
      <c r="E362" s="33"/>
      <c r="F362" s="33"/>
      <c r="G362" s="33"/>
      <c r="H362" s="33"/>
      <c r="I362" s="33"/>
      <c r="J362" s="33"/>
      <c r="K362" s="33"/>
      <c r="L362" s="33"/>
      <c r="M362" s="33"/>
      <c r="N362" s="33"/>
      <c r="O362" s="33"/>
      <c r="P362" s="33"/>
      <c r="Q362" s="33"/>
      <c r="R362" s="33"/>
      <c r="S362" s="33"/>
      <c r="T362" s="124"/>
      <c r="U362" s="3"/>
      <c r="V362" s="3"/>
      <c r="W362" s="3"/>
      <c r="X362" s="3"/>
      <c r="Y362" s="3"/>
      <c r="Z362" s="3"/>
    </row>
    <row r="363" spans="1:26" ht="15.75" customHeight="1">
      <c r="A363" s="3"/>
      <c r="B363" s="3"/>
      <c r="C363" s="3"/>
      <c r="D363" s="33"/>
      <c r="E363" s="33"/>
      <c r="F363" s="33"/>
      <c r="G363" s="33"/>
      <c r="H363" s="33"/>
      <c r="I363" s="33"/>
      <c r="J363" s="33"/>
      <c r="K363" s="33"/>
      <c r="L363" s="33"/>
      <c r="M363" s="33"/>
      <c r="N363" s="33"/>
      <c r="O363" s="33"/>
      <c r="P363" s="33"/>
      <c r="Q363" s="33"/>
      <c r="R363" s="33"/>
      <c r="S363" s="33"/>
      <c r="T363" s="124"/>
      <c r="U363" s="3"/>
      <c r="V363" s="3"/>
      <c r="W363" s="3"/>
      <c r="X363" s="3"/>
      <c r="Y363" s="3"/>
      <c r="Z363" s="3"/>
    </row>
    <row r="364" spans="1:26" ht="15.75" customHeight="1">
      <c r="A364" s="3"/>
      <c r="B364" s="3"/>
      <c r="C364" s="3"/>
      <c r="D364" s="33"/>
      <c r="E364" s="33"/>
      <c r="F364" s="33"/>
      <c r="G364" s="33"/>
      <c r="H364" s="33"/>
      <c r="I364" s="33"/>
      <c r="J364" s="33"/>
      <c r="K364" s="33"/>
      <c r="L364" s="33"/>
      <c r="M364" s="33"/>
      <c r="N364" s="33"/>
      <c r="O364" s="33"/>
      <c r="P364" s="33"/>
      <c r="Q364" s="33"/>
      <c r="R364" s="33"/>
      <c r="S364" s="33"/>
      <c r="T364" s="124"/>
      <c r="U364" s="3"/>
      <c r="V364" s="3"/>
      <c r="W364" s="3"/>
      <c r="X364" s="3"/>
      <c r="Y364" s="3"/>
      <c r="Z364" s="3"/>
    </row>
    <row r="365" spans="1:26" ht="15.75" customHeight="1">
      <c r="A365" s="3"/>
      <c r="B365" s="3"/>
      <c r="C365" s="3"/>
      <c r="D365" s="33"/>
      <c r="E365" s="33"/>
      <c r="F365" s="33"/>
      <c r="G365" s="33"/>
      <c r="H365" s="33"/>
      <c r="I365" s="33"/>
      <c r="J365" s="33"/>
      <c r="K365" s="33"/>
      <c r="L365" s="33"/>
      <c r="M365" s="33"/>
      <c r="N365" s="33"/>
      <c r="O365" s="33"/>
      <c r="P365" s="33"/>
      <c r="Q365" s="33"/>
      <c r="R365" s="33"/>
      <c r="S365" s="33"/>
      <c r="T365" s="124"/>
      <c r="U365" s="3"/>
      <c r="V365" s="3"/>
      <c r="W365" s="3"/>
      <c r="X365" s="3"/>
      <c r="Y365" s="3"/>
      <c r="Z365" s="3"/>
    </row>
    <row r="366" spans="1:26" ht="15.75" customHeight="1">
      <c r="A366" s="3"/>
      <c r="B366" s="3"/>
      <c r="C366" s="3"/>
      <c r="D366" s="33"/>
      <c r="E366" s="33"/>
      <c r="F366" s="33"/>
      <c r="G366" s="33"/>
      <c r="H366" s="33"/>
      <c r="I366" s="33"/>
      <c r="J366" s="33"/>
      <c r="K366" s="33"/>
      <c r="L366" s="33"/>
      <c r="M366" s="33"/>
      <c r="N366" s="33"/>
      <c r="O366" s="33"/>
      <c r="P366" s="33"/>
      <c r="Q366" s="33"/>
      <c r="R366" s="33"/>
      <c r="S366" s="33"/>
      <c r="T366" s="124"/>
      <c r="U366" s="3"/>
      <c r="V366" s="3"/>
      <c r="W366" s="3"/>
      <c r="X366" s="3"/>
      <c r="Y366" s="3"/>
      <c r="Z366" s="3"/>
    </row>
    <row r="367" spans="1:26" ht="15.75" customHeight="1">
      <c r="A367" s="3"/>
      <c r="B367" s="3"/>
      <c r="C367" s="3"/>
      <c r="D367" s="33"/>
      <c r="E367" s="33"/>
      <c r="F367" s="33"/>
      <c r="G367" s="33"/>
      <c r="H367" s="33"/>
      <c r="I367" s="33"/>
      <c r="J367" s="33"/>
      <c r="K367" s="33"/>
      <c r="L367" s="33"/>
      <c r="M367" s="33"/>
      <c r="N367" s="33"/>
      <c r="O367" s="33"/>
      <c r="P367" s="33"/>
      <c r="Q367" s="33"/>
      <c r="R367" s="33"/>
      <c r="S367" s="33"/>
      <c r="T367" s="124"/>
      <c r="U367" s="3"/>
      <c r="V367" s="3"/>
      <c r="W367" s="3"/>
      <c r="X367" s="3"/>
      <c r="Y367" s="3"/>
      <c r="Z367" s="3"/>
    </row>
    <row r="368" spans="1:26" ht="15.75" customHeight="1">
      <c r="A368" s="3"/>
      <c r="B368" s="3"/>
      <c r="C368" s="3"/>
      <c r="D368" s="33"/>
      <c r="E368" s="33"/>
      <c r="F368" s="33"/>
      <c r="G368" s="33"/>
      <c r="H368" s="33"/>
      <c r="I368" s="33"/>
      <c r="J368" s="33"/>
      <c r="K368" s="33"/>
      <c r="L368" s="33"/>
      <c r="M368" s="33"/>
      <c r="N368" s="33"/>
      <c r="O368" s="33"/>
      <c r="P368" s="33"/>
      <c r="Q368" s="33"/>
      <c r="R368" s="33"/>
      <c r="S368" s="33"/>
      <c r="T368" s="124"/>
      <c r="U368" s="3"/>
      <c r="V368" s="3"/>
      <c r="W368" s="3"/>
      <c r="X368" s="3"/>
      <c r="Y368" s="3"/>
      <c r="Z368" s="3"/>
    </row>
    <row r="369" spans="1:26" ht="15.75" customHeight="1">
      <c r="A369" s="3"/>
      <c r="B369" s="3"/>
      <c r="C369" s="3"/>
      <c r="D369" s="33"/>
      <c r="E369" s="33"/>
      <c r="F369" s="33"/>
      <c r="G369" s="33"/>
      <c r="H369" s="33"/>
      <c r="I369" s="33"/>
      <c r="J369" s="33"/>
      <c r="K369" s="33"/>
      <c r="L369" s="33"/>
      <c r="M369" s="33"/>
      <c r="N369" s="33"/>
      <c r="O369" s="33"/>
      <c r="P369" s="33"/>
      <c r="Q369" s="33"/>
      <c r="R369" s="33"/>
      <c r="S369" s="33"/>
      <c r="T369" s="124"/>
      <c r="U369" s="3"/>
      <c r="V369" s="3"/>
      <c r="W369" s="3"/>
      <c r="X369" s="3"/>
      <c r="Y369" s="3"/>
      <c r="Z369" s="3"/>
    </row>
    <row r="370" spans="1:26" ht="15.75" customHeight="1">
      <c r="A370" s="3"/>
      <c r="B370" s="3"/>
      <c r="C370" s="3"/>
      <c r="D370" s="33"/>
      <c r="E370" s="33"/>
      <c r="F370" s="33"/>
      <c r="G370" s="33"/>
      <c r="H370" s="33"/>
      <c r="I370" s="33"/>
      <c r="J370" s="33"/>
      <c r="K370" s="33"/>
      <c r="L370" s="33"/>
      <c r="M370" s="33"/>
      <c r="N370" s="33"/>
      <c r="O370" s="33"/>
      <c r="P370" s="33"/>
      <c r="Q370" s="33"/>
      <c r="R370" s="33"/>
      <c r="S370" s="33"/>
      <c r="T370" s="124"/>
      <c r="U370" s="3"/>
      <c r="V370" s="3"/>
      <c r="W370" s="3"/>
      <c r="X370" s="3"/>
      <c r="Y370" s="3"/>
      <c r="Z370" s="3"/>
    </row>
    <row r="371" spans="1:26" ht="15.75" customHeight="1">
      <c r="A371" s="3"/>
      <c r="B371" s="3"/>
      <c r="C371" s="3"/>
      <c r="D371" s="33"/>
      <c r="E371" s="33"/>
      <c r="F371" s="33"/>
      <c r="G371" s="33"/>
      <c r="H371" s="33"/>
      <c r="I371" s="33"/>
      <c r="J371" s="33"/>
      <c r="K371" s="33"/>
      <c r="L371" s="33"/>
      <c r="M371" s="33"/>
      <c r="N371" s="33"/>
      <c r="O371" s="33"/>
      <c r="P371" s="33"/>
      <c r="Q371" s="33"/>
      <c r="R371" s="33"/>
      <c r="S371" s="33"/>
      <c r="T371" s="124"/>
      <c r="U371" s="3"/>
      <c r="V371" s="3"/>
      <c r="W371" s="3"/>
      <c r="X371" s="3"/>
      <c r="Y371" s="3"/>
      <c r="Z371" s="3"/>
    </row>
    <row r="372" spans="1:26" ht="15.75" customHeight="1">
      <c r="A372" s="3"/>
      <c r="B372" s="3"/>
      <c r="C372" s="3"/>
      <c r="D372" s="33"/>
      <c r="E372" s="33"/>
      <c r="F372" s="33"/>
      <c r="G372" s="33"/>
      <c r="H372" s="33"/>
      <c r="I372" s="33"/>
      <c r="J372" s="33"/>
      <c r="K372" s="33"/>
      <c r="L372" s="33"/>
      <c r="M372" s="33"/>
      <c r="N372" s="33"/>
      <c r="O372" s="33"/>
      <c r="P372" s="33"/>
      <c r="Q372" s="33"/>
      <c r="R372" s="33"/>
      <c r="S372" s="33"/>
      <c r="T372" s="124"/>
      <c r="U372" s="3"/>
      <c r="V372" s="3"/>
      <c r="W372" s="3"/>
      <c r="X372" s="3"/>
      <c r="Y372" s="3"/>
      <c r="Z372" s="3"/>
    </row>
    <row r="373" spans="1:26" ht="15.75" customHeight="1">
      <c r="A373" s="3"/>
      <c r="B373" s="3"/>
      <c r="C373" s="3"/>
      <c r="D373" s="33"/>
      <c r="E373" s="33"/>
      <c r="F373" s="33"/>
      <c r="G373" s="33"/>
      <c r="H373" s="33"/>
      <c r="I373" s="33"/>
      <c r="J373" s="33"/>
      <c r="K373" s="33"/>
      <c r="L373" s="33"/>
      <c r="M373" s="33"/>
      <c r="N373" s="33"/>
      <c r="O373" s="33"/>
      <c r="P373" s="33"/>
      <c r="Q373" s="33"/>
      <c r="R373" s="33"/>
      <c r="S373" s="33"/>
      <c r="T373" s="124"/>
      <c r="U373" s="3"/>
      <c r="V373" s="3"/>
      <c r="W373" s="3"/>
      <c r="X373" s="3"/>
      <c r="Y373" s="3"/>
      <c r="Z373" s="3"/>
    </row>
    <row r="374" spans="1:26" ht="15.75" customHeight="1">
      <c r="A374" s="3"/>
      <c r="B374" s="3"/>
      <c r="C374" s="3"/>
      <c r="D374" s="33"/>
      <c r="E374" s="33"/>
      <c r="F374" s="33"/>
      <c r="G374" s="33"/>
      <c r="H374" s="33"/>
      <c r="I374" s="33"/>
      <c r="J374" s="33"/>
      <c r="K374" s="33"/>
      <c r="L374" s="33"/>
      <c r="M374" s="33"/>
      <c r="N374" s="33"/>
      <c r="O374" s="33"/>
      <c r="P374" s="33"/>
      <c r="Q374" s="33"/>
      <c r="R374" s="33"/>
      <c r="S374" s="33"/>
      <c r="T374" s="124"/>
      <c r="U374" s="3"/>
      <c r="V374" s="3"/>
      <c r="W374" s="3"/>
      <c r="X374" s="3"/>
      <c r="Y374" s="3"/>
      <c r="Z374" s="3"/>
    </row>
    <row r="375" spans="1:26" ht="15.75" customHeight="1">
      <c r="A375" s="3"/>
      <c r="B375" s="3"/>
      <c r="C375" s="3"/>
      <c r="D375" s="33"/>
      <c r="E375" s="33"/>
      <c r="F375" s="33"/>
      <c r="G375" s="33"/>
      <c r="H375" s="33"/>
      <c r="I375" s="33"/>
      <c r="J375" s="33"/>
      <c r="K375" s="33"/>
      <c r="L375" s="33"/>
      <c r="M375" s="33"/>
      <c r="N375" s="33"/>
      <c r="O375" s="33"/>
      <c r="P375" s="33"/>
      <c r="Q375" s="33"/>
      <c r="R375" s="33"/>
      <c r="S375" s="33"/>
      <c r="T375" s="124"/>
      <c r="U375" s="3"/>
      <c r="V375" s="3"/>
      <c r="W375" s="3"/>
      <c r="X375" s="3"/>
      <c r="Y375" s="3"/>
      <c r="Z375" s="3"/>
    </row>
    <row r="376" spans="1:26" ht="15.75" customHeight="1">
      <c r="A376" s="3"/>
      <c r="B376" s="3"/>
      <c r="C376" s="3"/>
      <c r="D376" s="33"/>
      <c r="E376" s="33"/>
      <c r="F376" s="33"/>
      <c r="G376" s="33"/>
      <c r="H376" s="33"/>
      <c r="I376" s="33"/>
      <c r="J376" s="33"/>
      <c r="K376" s="33"/>
      <c r="L376" s="33"/>
      <c r="M376" s="33"/>
      <c r="N376" s="33"/>
      <c r="O376" s="33"/>
      <c r="P376" s="33"/>
      <c r="Q376" s="33"/>
      <c r="R376" s="33"/>
      <c r="S376" s="33"/>
      <c r="T376" s="124"/>
      <c r="U376" s="3"/>
      <c r="V376" s="3"/>
      <c r="W376" s="3"/>
      <c r="X376" s="3"/>
      <c r="Y376" s="3"/>
      <c r="Z376" s="3"/>
    </row>
    <row r="377" spans="1:26" ht="15.75" customHeight="1">
      <c r="A377" s="3"/>
      <c r="B377" s="3"/>
      <c r="C377" s="3"/>
      <c r="D377" s="33"/>
      <c r="E377" s="33"/>
      <c r="F377" s="33"/>
      <c r="G377" s="33"/>
      <c r="H377" s="33"/>
      <c r="I377" s="33"/>
      <c r="J377" s="33"/>
      <c r="K377" s="33"/>
      <c r="L377" s="33"/>
      <c r="M377" s="33"/>
      <c r="N377" s="33"/>
      <c r="O377" s="33"/>
      <c r="P377" s="33"/>
      <c r="Q377" s="33"/>
      <c r="R377" s="33"/>
      <c r="S377" s="33"/>
      <c r="T377" s="124"/>
      <c r="U377" s="3"/>
      <c r="V377" s="3"/>
      <c r="W377" s="3"/>
      <c r="X377" s="3"/>
      <c r="Y377" s="3"/>
      <c r="Z377" s="3"/>
    </row>
    <row r="378" spans="1:26" ht="15.75" customHeight="1">
      <c r="A378" s="3"/>
      <c r="B378" s="3"/>
      <c r="C378" s="3"/>
      <c r="D378" s="33"/>
      <c r="E378" s="33"/>
      <c r="F378" s="33"/>
      <c r="G378" s="33"/>
      <c r="H378" s="33"/>
      <c r="I378" s="33"/>
      <c r="J378" s="33"/>
      <c r="K378" s="33"/>
      <c r="L378" s="33"/>
      <c r="M378" s="33"/>
      <c r="N378" s="33"/>
      <c r="O378" s="33"/>
      <c r="P378" s="33"/>
      <c r="Q378" s="33"/>
      <c r="R378" s="33"/>
      <c r="S378" s="33"/>
      <c r="T378" s="124"/>
      <c r="U378" s="3"/>
      <c r="V378" s="3"/>
      <c r="W378" s="3"/>
      <c r="X378" s="3"/>
      <c r="Y378" s="3"/>
      <c r="Z378" s="3"/>
    </row>
    <row r="379" spans="1:26" ht="15.75" customHeight="1">
      <c r="A379" s="3"/>
      <c r="B379" s="3"/>
      <c r="C379" s="3"/>
      <c r="D379" s="33"/>
      <c r="E379" s="33"/>
      <c r="F379" s="33"/>
      <c r="G379" s="33"/>
      <c r="H379" s="33"/>
      <c r="I379" s="33"/>
      <c r="J379" s="33"/>
      <c r="K379" s="33"/>
      <c r="L379" s="33"/>
      <c r="M379" s="33"/>
      <c r="N379" s="33"/>
      <c r="O379" s="33"/>
      <c r="P379" s="33"/>
      <c r="Q379" s="33"/>
      <c r="R379" s="33"/>
      <c r="S379" s="33"/>
      <c r="T379" s="124"/>
      <c r="U379" s="3"/>
      <c r="V379" s="3"/>
      <c r="W379" s="3"/>
      <c r="X379" s="3"/>
      <c r="Y379" s="3"/>
      <c r="Z379" s="3"/>
    </row>
    <row r="380" spans="1:26" ht="15.75" customHeight="1">
      <c r="A380" s="3"/>
      <c r="B380" s="3"/>
      <c r="C380" s="3"/>
      <c r="D380" s="33"/>
      <c r="E380" s="33"/>
      <c r="F380" s="33"/>
      <c r="G380" s="33"/>
      <c r="H380" s="33"/>
      <c r="I380" s="33"/>
      <c r="J380" s="33"/>
      <c r="K380" s="33"/>
      <c r="L380" s="33"/>
      <c r="M380" s="33"/>
      <c r="N380" s="33"/>
      <c r="O380" s="33"/>
      <c r="P380" s="33"/>
      <c r="Q380" s="33"/>
      <c r="R380" s="33"/>
      <c r="S380" s="33"/>
      <c r="T380" s="124"/>
      <c r="U380" s="3"/>
      <c r="V380" s="3"/>
      <c r="W380" s="3"/>
      <c r="X380" s="3"/>
      <c r="Y380" s="3"/>
      <c r="Z380" s="3"/>
    </row>
    <row r="381" spans="1:26" ht="15.75" customHeight="1">
      <c r="A381" s="3"/>
      <c r="B381" s="3"/>
      <c r="C381" s="3"/>
      <c r="D381" s="33"/>
      <c r="E381" s="33"/>
      <c r="F381" s="33"/>
      <c r="G381" s="33"/>
      <c r="H381" s="33"/>
      <c r="I381" s="33"/>
      <c r="J381" s="33"/>
      <c r="K381" s="33"/>
      <c r="L381" s="33"/>
      <c r="M381" s="33"/>
      <c r="N381" s="33"/>
      <c r="O381" s="33"/>
      <c r="P381" s="33"/>
      <c r="Q381" s="33"/>
      <c r="R381" s="33"/>
      <c r="S381" s="33"/>
      <c r="T381" s="124"/>
      <c r="U381" s="3"/>
      <c r="V381" s="3"/>
      <c r="W381" s="3"/>
      <c r="X381" s="3"/>
      <c r="Y381" s="3"/>
      <c r="Z381" s="3"/>
    </row>
    <row r="382" spans="1:26" ht="15.75" customHeight="1">
      <c r="A382" s="3"/>
      <c r="B382" s="3"/>
      <c r="C382" s="3"/>
      <c r="D382" s="33"/>
      <c r="E382" s="33"/>
      <c r="F382" s="33"/>
      <c r="G382" s="33"/>
      <c r="H382" s="33"/>
      <c r="I382" s="33"/>
      <c r="J382" s="33"/>
      <c r="K382" s="33"/>
      <c r="L382" s="33"/>
      <c r="M382" s="33"/>
      <c r="N382" s="33"/>
      <c r="O382" s="33"/>
      <c r="P382" s="33"/>
      <c r="Q382" s="33"/>
      <c r="R382" s="33"/>
      <c r="S382" s="33"/>
      <c r="T382" s="124"/>
      <c r="U382" s="3"/>
      <c r="V382" s="3"/>
      <c r="W382" s="3"/>
      <c r="X382" s="3"/>
      <c r="Y382" s="3"/>
      <c r="Z382" s="3"/>
    </row>
    <row r="383" spans="1:26" ht="15.75" customHeight="1">
      <c r="A383" s="3"/>
      <c r="B383" s="3"/>
      <c r="C383" s="3"/>
      <c r="D383" s="33"/>
      <c r="E383" s="33"/>
      <c r="F383" s="33"/>
      <c r="G383" s="33"/>
      <c r="H383" s="33"/>
      <c r="I383" s="33"/>
      <c r="J383" s="33"/>
      <c r="K383" s="33"/>
      <c r="L383" s="33"/>
      <c r="M383" s="33"/>
      <c r="N383" s="33"/>
      <c r="O383" s="33"/>
      <c r="P383" s="33"/>
      <c r="Q383" s="33"/>
      <c r="R383" s="33"/>
      <c r="S383" s="33"/>
      <c r="T383" s="124"/>
      <c r="U383" s="3"/>
      <c r="V383" s="3"/>
      <c r="W383" s="3"/>
      <c r="X383" s="3"/>
      <c r="Y383" s="3"/>
      <c r="Z383" s="3"/>
    </row>
    <row r="384" spans="1:26" ht="15.75" customHeight="1">
      <c r="A384" s="3"/>
      <c r="B384" s="3"/>
      <c r="C384" s="3"/>
      <c r="D384" s="33"/>
      <c r="E384" s="33"/>
      <c r="F384" s="33"/>
      <c r="G384" s="33"/>
      <c r="H384" s="33"/>
      <c r="I384" s="33"/>
      <c r="J384" s="33"/>
      <c r="K384" s="33"/>
      <c r="L384" s="33"/>
      <c r="M384" s="33"/>
      <c r="N384" s="33"/>
      <c r="O384" s="33"/>
      <c r="P384" s="33"/>
      <c r="Q384" s="33"/>
      <c r="R384" s="33"/>
      <c r="S384" s="33"/>
      <c r="T384" s="124"/>
      <c r="U384" s="3"/>
      <c r="V384" s="3"/>
      <c r="W384" s="3"/>
      <c r="X384" s="3"/>
      <c r="Y384" s="3"/>
      <c r="Z384" s="3"/>
    </row>
    <row r="385" spans="1:26" ht="15.75" customHeight="1">
      <c r="A385" s="3"/>
      <c r="B385" s="3"/>
      <c r="C385" s="3"/>
      <c r="D385" s="33"/>
      <c r="E385" s="33"/>
      <c r="F385" s="33"/>
      <c r="G385" s="33"/>
      <c r="H385" s="33"/>
      <c r="I385" s="33"/>
      <c r="J385" s="33"/>
      <c r="K385" s="33"/>
      <c r="L385" s="33"/>
      <c r="M385" s="33"/>
      <c r="N385" s="33"/>
      <c r="O385" s="33"/>
      <c r="P385" s="33"/>
      <c r="Q385" s="33"/>
      <c r="R385" s="33"/>
      <c r="S385" s="33"/>
      <c r="T385" s="124"/>
      <c r="U385" s="3"/>
      <c r="V385" s="3"/>
      <c r="W385" s="3"/>
      <c r="X385" s="3"/>
      <c r="Y385" s="3"/>
      <c r="Z385" s="3"/>
    </row>
    <row r="386" spans="1:26" ht="15.75" customHeight="1">
      <c r="A386" s="3"/>
      <c r="B386" s="3"/>
      <c r="C386" s="3"/>
      <c r="D386" s="33"/>
      <c r="E386" s="33"/>
      <c r="F386" s="33"/>
      <c r="G386" s="33"/>
      <c r="H386" s="33"/>
      <c r="I386" s="33"/>
      <c r="J386" s="33"/>
      <c r="K386" s="33"/>
      <c r="L386" s="33"/>
      <c r="M386" s="33"/>
      <c r="N386" s="33"/>
      <c r="O386" s="33"/>
      <c r="P386" s="33"/>
      <c r="Q386" s="33"/>
      <c r="R386" s="33"/>
      <c r="S386" s="33"/>
      <c r="T386" s="124"/>
      <c r="U386" s="3"/>
      <c r="V386" s="3"/>
      <c r="W386" s="3"/>
      <c r="X386" s="3"/>
      <c r="Y386" s="3"/>
      <c r="Z386" s="3"/>
    </row>
    <row r="387" spans="1:26" ht="15.75" customHeight="1">
      <c r="A387" s="3"/>
      <c r="B387" s="3"/>
      <c r="C387" s="3"/>
      <c r="D387" s="33"/>
      <c r="E387" s="33"/>
      <c r="F387" s="33"/>
      <c r="G387" s="33"/>
      <c r="H387" s="33"/>
      <c r="I387" s="33"/>
      <c r="J387" s="33"/>
      <c r="K387" s="33"/>
      <c r="L387" s="33"/>
      <c r="M387" s="33"/>
      <c r="N387" s="33"/>
      <c r="O387" s="33"/>
      <c r="P387" s="33"/>
      <c r="Q387" s="33"/>
      <c r="R387" s="33"/>
      <c r="S387" s="33"/>
      <c r="T387" s="124"/>
      <c r="U387" s="3"/>
      <c r="V387" s="3"/>
      <c r="W387" s="3"/>
      <c r="X387" s="3"/>
      <c r="Y387" s="3"/>
      <c r="Z387" s="3"/>
    </row>
    <row r="388" spans="1:26" ht="15.75" customHeight="1">
      <c r="A388" s="3"/>
      <c r="B388" s="3"/>
      <c r="C388" s="3"/>
      <c r="D388" s="33"/>
      <c r="E388" s="33"/>
      <c r="F388" s="33"/>
      <c r="G388" s="33"/>
      <c r="H388" s="33"/>
      <c r="I388" s="33"/>
      <c r="J388" s="33"/>
      <c r="K388" s="33"/>
      <c r="L388" s="33"/>
      <c r="M388" s="33"/>
      <c r="N388" s="33"/>
      <c r="O388" s="33"/>
      <c r="P388" s="33"/>
      <c r="Q388" s="33"/>
      <c r="R388" s="33"/>
      <c r="S388" s="33"/>
      <c r="T388" s="124"/>
      <c r="U388" s="3"/>
      <c r="V388" s="3"/>
      <c r="W388" s="3"/>
      <c r="X388" s="3"/>
      <c r="Y388" s="3"/>
      <c r="Z388" s="3"/>
    </row>
    <row r="389" spans="1:26" ht="15.75" customHeight="1">
      <c r="A389" s="3"/>
      <c r="B389" s="3"/>
      <c r="C389" s="3"/>
      <c r="D389" s="33"/>
      <c r="E389" s="33"/>
      <c r="F389" s="33"/>
      <c r="G389" s="33"/>
      <c r="H389" s="33"/>
      <c r="I389" s="33"/>
      <c r="J389" s="33"/>
      <c r="K389" s="33"/>
      <c r="L389" s="33"/>
      <c r="M389" s="33"/>
      <c r="N389" s="33"/>
      <c r="O389" s="33"/>
      <c r="P389" s="33"/>
      <c r="Q389" s="33"/>
      <c r="R389" s="33"/>
      <c r="S389" s="33"/>
      <c r="T389" s="124"/>
      <c r="U389" s="3"/>
      <c r="V389" s="3"/>
      <c r="W389" s="3"/>
      <c r="X389" s="3"/>
      <c r="Y389" s="3"/>
      <c r="Z389" s="3"/>
    </row>
    <row r="390" spans="1:26" ht="15.75" customHeight="1">
      <c r="A390" s="3"/>
      <c r="B390" s="3"/>
      <c r="C390" s="3"/>
      <c r="D390" s="33"/>
      <c r="E390" s="33"/>
      <c r="F390" s="33"/>
      <c r="G390" s="33"/>
      <c r="H390" s="33"/>
      <c r="I390" s="33"/>
      <c r="J390" s="33"/>
      <c r="K390" s="33"/>
      <c r="L390" s="33"/>
      <c r="M390" s="33"/>
      <c r="N390" s="33"/>
      <c r="O390" s="33"/>
      <c r="P390" s="33"/>
      <c r="Q390" s="33"/>
      <c r="R390" s="33"/>
      <c r="S390" s="33"/>
      <c r="T390" s="124"/>
      <c r="U390" s="3"/>
      <c r="V390" s="3"/>
      <c r="W390" s="3"/>
      <c r="X390" s="3"/>
      <c r="Y390" s="3"/>
      <c r="Z390" s="3"/>
    </row>
    <row r="391" spans="1:26" ht="15.75" customHeight="1">
      <c r="A391" s="3"/>
      <c r="B391" s="3"/>
      <c r="C391" s="3"/>
      <c r="D391" s="33"/>
      <c r="E391" s="33"/>
      <c r="F391" s="33"/>
      <c r="G391" s="33"/>
      <c r="H391" s="33"/>
      <c r="I391" s="33"/>
      <c r="J391" s="33"/>
      <c r="K391" s="33"/>
      <c r="L391" s="33"/>
      <c r="M391" s="33"/>
      <c r="N391" s="33"/>
      <c r="O391" s="33"/>
      <c r="P391" s="33"/>
      <c r="Q391" s="33"/>
      <c r="R391" s="33"/>
      <c r="S391" s="33"/>
      <c r="T391" s="124"/>
      <c r="U391" s="3"/>
      <c r="V391" s="3"/>
      <c r="W391" s="3"/>
      <c r="X391" s="3"/>
      <c r="Y391" s="3"/>
      <c r="Z391" s="3"/>
    </row>
    <row r="392" spans="1:26" ht="15.75" customHeight="1">
      <c r="A392" s="3"/>
      <c r="B392" s="3"/>
      <c r="C392" s="3"/>
      <c r="D392" s="33"/>
      <c r="E392" s="33"/>
      <c r="F392" s="33"/>
      <c r="G392" s="33"/>
      <c r="H392" s="33"/>
      <c r="I392" s="33"/>
      <c r="J392" s="33"/>
      <c r="K392" s="33"/>
      <c r="L392" s="33"/>
      <c r="M392" s="33"/>
      <c r="N392" s="33"/>
      <c r="O392" s="33"/>
      <c r="P392" s="33"/>
      <c r="Q392" s="33"/>
      <c r="R392" s="33"/>
      <c r="S392" s="33"/>
      <c r="T392" s="124"/>
      <c r="U392" s="3"/>
      <c r="V392" s="3"/>
      <c r="W392" s="3"/>
      <c r="X392" s="3"/>
      <c r="Y392" s="3"/>
      <c r="Z392" s="3"/>
    </row>
    <row r="393" spans="1:26" ht="15.75" customHeight="1">
      <c r="A393" s="3"/>
      <c r="B393" s="3"/>
      <c r="C393" s="3"/>
      <c r="D393" s="33"/>
      <c r="E393" s="33"/>
      <c r="F393" s="33"/>
      <c r="G393" s="33"/>
      <c r="H393" s="33"/>
      <c r="I393" s="33"/>
      <c r="J393" s="33"/>
      <c r="K393" s="33"/>
      <c r="L393" s="33"/>
      <c r="M393" s="33"/>
      <c r="N393" s="33"/>
      <c r="O393" s="33"/>
      <c r="P393" s="33"/>
      <c r="Q393" s="33"/>
      <c r="R393" s="33"/>
      <c r="S393" s="33"/>
      <c r="T393" s="124"/>
      <c r="U393" s="3"/>
      <c r="V393" s="3"/>
      <c r="W393" s="3"/>
      <c r="X393" s="3"/>
      <c r="Y393" s="3"/>
      <c r="Z393" s="3"/>
    </row>
    <row r="394" spans="1:26" ht="15.75" customHeight="1">
      <c r="A394" s="3"/>
      <c r="B394" s="3"/>
      <c r="C394" s="3"/>
      <c r="D394" s="33"/>
      <c r="E394" s="33"/>
      <c r="F394" s="33"/>
      <c r="G394" s="33"/>
      <c r="H394" s="33"/>
      <c r="I394" s="33"/>
      <c r="J394" s="33"/>
      <c r="K394" s="33"/>
      <c r="L394" s="33"/>
      <c r="M394" s="33"/>
      <c r="N394" s="33"/>
      <c r="O394" s="33"/>
      <c r="P394" s="33"/>
      <c r="Q394" s="33"/>
      <c r="R394" s="33"/>
      <c r="S394" s="33"/>
      <c r="T394" s="124"/>
      <c r="U394" s="3"/>
      <c r="V394" s="3"/>
      <c r="W394" s="3"/>
      <c r="X394" s="3"/>
      <c r="Y394" s="3"/>
      <c r="Z394" s="3"/>
    </row>
    <row r="395" spans="1:26" ht="15.75" customHeight="1">
      <c r="A395" s="3"/>
      <c r="B395" s="3"/>
      <c r="C395" s="3"/>
      <c r="D395" s="33"/>
      <c r="E395" s="33"/>
      <c r="F395" s="33"/>
      <c r="G395" s="33"/>
      <c r="H395" s="33"/>
      <c r="I395" s="33"/>
      <c r="J395" s="33"/>
      <c r="K395" s="33"/>
      <c r="L395" s="33"/>
      <c r="M395" s="33"/>
      <c r="N395" s="33"/>
      <c r="O395" s="33"/>
      <c r="P395" s="33"/>
      <c r="Q395" s="33"/>
      <c r="R395" s="33"/>
      <c r="S395" s="33"/>
      <c r="T395" s="124"/>
      <c r="U395" s="3"/>
      <c r="V395" s="3"/>
      <c r="W395" s="3"/>
      <c r="X395" s="3"/>
      <c r="Y395" s="3"/>
      <c r="Z395" s="3"/>
    </row>
    <row r="396" spans="1:26" ht="15.75" customHeight="1">
      <c r="A396" s="3"/>
      <c r="B396" s="3"/>
      <c r="C396" s="3"/>
      <c r="D396" s="33"/>
      <c r="E396" s="33"/>
      <c r="F396" s="33"/>
      <c r="G396" s="33"/>
      <c r="H396" s="33"/>
      <c r="I396" s="33"/>
      <c r="J396" s="33"/>
      <c r="K396" s="33"/>
      <c r="L396" s="33"/>
      <c r="M396" s="33"/>
      <c r="N396" s="33"/>
      <c r="O396" s="33"/>
      <c r="P396" s="33"/>
      <c r="Q396" s="33"/>
      <c r="R396" s="33"/>
      <c r="S396" s="33"/>
      <c r="T396" s="124"/>
      <c r="U396" s="3"/>
      <c r="V396" s="3"/>
      <c r="W396" s="3"/>
      <c r="X396" s="3"/>
      <c r="Y396" s="3"/>
      <c r="Z396" s="3"/>
    </row>
    <row r="397" spans="1:26" ht="15.75" customHeight="1">
      <c r="A397" s="3"/>
      <c r="B397" s="3"/>
      <c r="C397" s="3"/>
      <c r="D397" s="33"/>
      <c r="E397" s="33"/>
      <c r="F397" s="33"/>
      <c r="G397" s="33"/>
      <c r="H397" s="33"/>
      <c r="I397" s="33"/>
      <c r="J397" s="33"/>
      <c r="K397" s="33"/>
      <c r="L397" s="33"/>
      <c r="M397" s="33"/>
      <c r="N397" s="33"/>
      <c r="O397" s="33"/>
      <c r="P397" s="33"/>
      <c r="Q397" s="33"/>
      <c r="R397" s="33"/>
      <c r="S397" s="33"/>
      <c r="T397" s="124"/>
      <c r="U397" s="3"/>
      <c r="V397" s="3"/>
      <c r="W397" s="3"/>
      <c r="X397" s="3"/>
      <c r="Y397" s="3"/>
      <c r="Z397" s="3"/>
    </row>
    <row r="398" spans="1:26" ht="15.75" customHeight="1">
      <c r="A398" s="3"/>
      <c r="B398" s="3"/>
      <c r="C398" s="3"/>
      <c r="D398" s="33"/>
      <c r="E398" s="33"/>
      <c r="F398" s="33"/>
      <c r="G398" s="33"/>
      <c r="H398" s="33"/>
      <c r="I398" s="33"/>
      <c r="J398" s="33"/>
      <c r="K398" s="33"/>
      <c r="L398" s="33"/>
      <c r="M398" s="33"/>
      <c r="N398" s="33"/>
      <c r="O398" s="33"/>
      <c r="P398" s="33"/>
      <c r="Q398" s="33"/>
      <c r="R398" s="33"/>
      <c r="S398" s="33"/>
      <c r="T398" s="124"/>
      <c r="U398" s="3"/>
      <c r="V398" s="3"/>
      <c r="W398" s="3"/>
      <c r="X398" s="3"/>
      <c r="Y398" s="3"/>
      <c r="Z398" s="3"/>
    </row>
    <row r="399" spans="1:26" ht="15.75" customHeight="1">
      <c r="A399" s="3"/>
      <c r="B399" s="3"/>
      <c r="C399" s="3"/>
      <c r="D399" s="33"/>
      <c r="E399" s="33"/>
      <c r="F399" s="33"/>
      <c r="G399" s="33"/>
      <c r="H399" s="33"/>
      <c r="I399" s="33"/>
      <c r="J399" s="33"/>
      <c r="K399" s="33"/>
      <c r="L399" s="33"/>
      <c r="M399" s="33"/>
      <c r="N399" s="33"/>
      <c r="O399" s="33"/>
      <c r="P399" s="33"/>
      <c r="Q399" s="33"/>
      <c r="R399" s="33"/>
      <c r="S399" s="33"/>
      <c r="T399" s="124"/>
      <c r="U399" s="3"/>
      <c r="V399" s="3"/>
      <c r="W399" s="3"/>
      <c r="X399" s="3"/>
      <c r="Y399" s="3"/>
      <c r="Z399" s="3"/>
    </row>
    <row r="400" spans="1:26" ht="15.75" customHeight="1">
      <c r="A400" s="3"/>
      <c r="B400" s="3"/>
      <c r="C400" s="3"/>
      <c r="D400" s="33"/>
      <c r="E400" s="33"/>
      <c r="F400" s="33"/>
      <c r="G400" s="33"/>
      <c r="H400" s="33"/>
      <c r="I400" s="33"/>
      <c r="J400" s="33"/>
      <c r="K400" s="33"/>
      <c r="L400" s="33"/>
      <c r="M400" s="33"/>
      <c r="N400" s="33"/>
      <c r="O400" s="33"/>
      <c r="P400" s="33"/>
      <c r="Q400" s="33"/>
      <c r="R400" s="33"/>
      <c r="S400" s="33"/>
      <c r="T400" s="124"/>
      <c r="U400" s="3"/>
      <c r="V400" s="3"/>
      <c r="W400" s="3"/>
      <c r="X400" s="3"/>
      <c r="Y400" s="3"/>
      <c r="Z400" s="3"/>
    </row>
    <row r="401" spans="1:26" ht="15.75" customHeight="1">
      <c r="A401" s="3"/>
      <c r="B401" s="3"/>
      <c r="C401" s="3"/>
      <c r="D401" s="33"/>
      <c r="E401" s="33"/>
      <c r="F401" s="33"/>
      <c r="G401" s="33"/>
      <c r="H401" s="33"/>
      <c r="I401" s="33"/>
      <c r="J401" s="33"/>
      <c r="K401" s="33"/>
      <c r="L401" s="33"/>
      <c r="M401" s="33"/>
      <c r="N401" s="33"/>
      <c r="O401" s="33"/>
      <c r="P401" s="33"/>
      <c r="Q401" s="33"/>
      <c r="R401" s="33"/>
      <c r="S401" s="33"/>
      <c r="T401" s="124"/>
      <c r="U401" s="3"/>
      <c r="V401" s="3"/>
      <c r="W401" s="3"/>
      <c r="X401" s="3"/>
      <c r="Y401" s="3"/>
      <c r="Z401" s="3"/>
    </row>
    <row r="402" spans="1:26" ht="15.75" customHeight="1">
      <c r="A402" s="3"/>
      <c r="B402" s="3"/>
      <c r="C402" s="3"/>
      <c r="D402" s="33"/>
      <c r="E402" s="33"/>
      <c r="F402" s="33"/>
      <c r="G402" s="33"/>
      <c r="H402" s="33"/>
      <c r="I402" s="33"/>
      <c r="J402" s="33"/>
      <c r="K402" s="33"/>
      <c r="L402" s="33"/>
      <c r="M402" s="33"/>
      <c r="N402" s="33"/>
      <c r="O402" s="33"/>
      <c r="P402" s="33"/>
      <c r="Q402" s="33"/>
      <c r="R402" s="33"/>
      <c r="S402" s="33"/>
      <c r="T402" s="124"/>
      <c r="U402" s="3"/>
      <c r="V402" s="3"/>
      <c r="W402" s="3"/>
      <c r="X402" s="3"/>
      <c r="Y402" s="3"/>
      <c r="Z402" s="3"/>
    </row>
    <row r="403" spans="1:26" ht="15.75" customHeight="1">
      <c r="A403" s="3"/>
      <c r="B403" s="3"/>
      <c r="C403" s="3"/>
      <c r="D403" s="33"/>
      <c r="E403" s="33"/>
      <c r="F403" s="33"/>
      <c r="G403" s="33"/>
      <c r="H403" s="33"/>
      <c r="I403" s="33"/>
      <c r="J403" s="33"/>
      <c r="K403" s="33"/>
      <c r="L403" s="33"/>
      <c r="M403" s="33"/>
      <c r="N403" s="33"/>
      <c r="O403" s="33"/>
      <c r="P403" s="33"/>
      <c r="Q403" s="33"/>
      <c r="R403" s="33"/>
      <c r="S403" s="33"/>
      <c r="T403" s="124"/>
      <c r="U403" s="3"/>
      <c r="V403" s="3"/>
      <c r="W403" s="3"/>
      <c r="X403" s="3"/>
      <c r="Y403" s="3"/>
      <c r="Z403" s="3"/>
    </row>
    <row r="404" spans="1:26" ht="15.75" customHeight="1">
      <c r="A404" s="3"/>
      <c r="B404" s="3"/>
      <c r="C404" s="3"/>
      <c r="D404" s="33"/>
      <c r="E404" s="33"/>
      <c r="F404" s="33"/>
      <c r="G404" s="33"/>
      <c r="H404" s="33"/>
      <c r="I404" s="33"/>
      <c r="J404" s="33"/>
      <c r="K404" s="33"/>
      <c r="L404" s="33"/>
      <c r="M404" s="33"/>
      <c r="N404" s="33"/>
      <c r="O404" s="33"/>
      <c r="P404" s="33"/>
      <c r="Q404" s="33"/>
      <c r="R404" s="33"/>
      <c r="S404" s="33"/>
      <c r="T404" s="124"/>
      <c r="U404" s="3"/>
      <c r="V404" s="3"/>
      <c r="W404" s="3"/>
      <c r="X404" s="3"/>
      <c r="Y404" s="3"/>
      <c r="Z404" s="3"/>
    </row>
    <row r="405" spans="1:26" ht="15.75" customHeight="1">
      <c r="A405" s="3"/>
      <c r="B405" s="3"/>
      <c r="C405" s="3"/>
      <c r="D405" s="33"/>
      <c r="E405" s="33"/>
      <c r="F405" s="33"/>
      <c r="G405" s="33"/>
      <c r="H405" s="33"/>
      <c r="I405" s="33"/>
      <c r="J405" s="33"/>
      <c r="K405" s="33"/>
      <c r="L405" s="33"/>
      <c r="M405" s="33"/>
      <c r="N405" s="33"/>
      <c r="O405" s="33"/>
      <c r="P405" s="33"/>
      <c r="Q405" s="33"/>
      <c r="R405" s="33"/>
      <c r="S405" s="33"/>
      <c r="T405" s="124"/>
      <c r="U405" s="3"/>
      <c r="V405" s="3"/>
      <c r="W405" s="3"/>
      <c r="X405" s="3"/>
      <c r="Y405" s="3"/>
      <c r="Z405" s="3"/>
    </row>
    <row r="406" spans="1:26" ht="15.75" customHeight="1">
      <c r="A406" s="3"/>
      <c r="B406" s="3"/>
      <c r="C406" s="3"/>
      <c r="D406" s="33"/>
      <c r="E406" s="33"/>
      <c r="F406" s="33"/>
      <c r="G406" s="33"/>
      <c r="H406" s="33"/>
      <c r="I406" s="33"/>
      <c r="J406" s="33"/>
      <c r="K406" s="33"/>
      <c r="L406" s="33"/>
      <c r="M406" s="33"/>
      <c r="N406" s="33"/>
      <c r="O406" s="33"/>
      <c r="P406" s="33"/>
      <c r="Q406" s="33"/>
      <c r="R406" s="33"/>
      <c r="S406" s="33"/>
      <c r="T406" s="124"/>
      <c r="U406" s="3"/>
      <c r="V406" s="3"/>
      <c r="W406" s="3"/>
      <c r="X406" s="3"/>
      <c r="Y406" s="3"/>
      <c r="Z406" s="3"/>
    </row>
    <row r="407" spans="1:26" ht="15.75" customHeight="1">
      <c r="A407" s="3"/>
      <c r="B407" s="3"/>
      <c r="C407" s="3"/>
      <c r="D407" s="33"/>
      <c r="E407" s="33"/>
      <c r="F407" s="33"/>
      <c r="G407" s="33"/>
      <c r="H407" s="33"/>
      <c r="I407" s="33"/>
      <c r="J407" s="33"/>
      <c r="K407" s="33"/>
      <c r="L407" s="33"/>
      <c r="M407" s="33"/>
      <c r="N407" s="33"/>
      <c r="O407" s="33"/>
      <c r="P407" s="33"/>
      <c r="Q407" s="33"/>
      <c r="R407" s="33"/>
      <c r="S407" s="33"/>
      <c r="T407" s="124"/>
      <c r="U407" s="3"/>
      <c r="V407" s="3"/>
      <c r="W407" s="3"/>
      <c r="X407" s="3"/>
      <c r="Y407" s="3"/>
      <c r="Z407" s="3"/>
    </row>
    <row r="408" spans="1:26" ht="15.75" customHeight="1">
      <c r="A408" s="3"/>
      <c r="B408" s="3"/>
      <c r="C408" s="3"/>
      <c r="D408" s="33"/>
      <c r="E408" s="33"/>
      <c r="F408" s="33"/>
      <c r="G408" s="33"/>
      <c r="H408" s="33"/>
      <c r="I408" s="33"/>
      <c r="J408" s="33"/>
      <c r="K408" s="33"/>
      <c r="L408" s="33"/>
      <c r="M408" s="33"/>
      <c r="N408" s="33"/>
      <c r="O408" s="33"/>
      <c r="P408" s="33"/>
      <c r="Q408" s="33"/>
      <c r="R408" s="33"/>
      <c r="S408" s="33"/>
      <c r="T408" s="124"/>
      <c r="U408" s="3"/>
      <c r="V408" s="3"/>
      <c r="W408" s="3"/>
      <c r="X408" s="3"/>
      <c r="Y408" s="3"/>
      <c r="Z408" s="3"/>
    </row>
    <row r="409" spans="1:26" ht="15.75" customHeight="1">
      <c r="A409" s="3"/>
      <c r="B409" s="3"/>
      <c r="C409" s="3"/>
      <c r="D409" s="33"/>
      <c r="E409" s="33"/>
      <c r="F409" s="33"/>
      <c r="G409" s="33"/>
      <c r="H409" s="33"/>
      <c r="I409" s="33"/>
      <c r="J409" s="33"/>
      <c r="K409" s="33"/>
      <c r="L409" s="33"/>
      <c r="M409" s="33"/>
      <c r="N409" s="33"/>
      <c r="O409" s="33"/>
      <c r="P409" s="33"/>
      <c r="Q409" s="33"/>
      <c r="R409" s="33"/>
      <c r="S409" s="33"/>
      <c r="T409" s="124"/>
      <c r="U409" s="3"/>
      <c r="V409" s="3"/>
      <c r="W409" s="3"/>
      <c r="X409" s="3"/>
      <c r="Y409" s="3"/>
      <c r="Z409" s="3"/>
    </row>
    <row r="410" spans="1:26" ht="15.75" customHeight="1">
      <c r="A410" s="3"/>
      <c r="B410" s="3"/>
      <c r="C410" s="3"/>
      <c r="D410" s="33"/>
      <c r="E410" s="33"/>
      <c r="F410" s="33"/>
      <c r="G410" s="33"/>
      <c r="H410" s="33"/>
      <c r="I410" s="33"/>
      <c r="J410" s="33"/>
      <c r="K410" s="33"/>
      <c r="L410" s="33"/>
      <c r="M410" s="33"/>
      <c r="N410" s="33"/>
      <c r="O410" s="33"/>
      <c r="P410" s="33"/>
      <c r="Q410" s="33"/>
      <c r="R410" s="33"/>
      <c r="S410" s="33"/>
      <c r="T410" s="124"/>
      <c r="U410" s="3"/>
      <c r="V410" s="3"/>
      <c r="W410" s="3"/>
      <c r="X410" s="3"/>
      <c r="Y410" s="3"/>
      <c r="Z410" s="3"/>
    </row>
    <row r="411" spans="1:26" ht="15.75" customHeight="1">
      <c r="A411" s="3"/>
      <c r="B411" s="3"/>
      <c r="C411" s="3"/>
      <c r="D411" s="33"/>
      <c r="E411" s="33"/>
      <c r="F411" s="33"/>
      <c r="G411" s="33"/>
      <c r="H411" s="33"/>
      <c r="I411" s="33"/>
      <c r="J411" s="33"/>
      <c r="K411" s="33"/>
      <c r="L411" s="33"/>
      <c r="M411" s="33"/>
      <c r="N411" s="33"/>
      <c r="O411" s="33"/>
      <c r="P411" s="33"/>
      <c r="Q411" s="33"/>
      <c r="R411" s="33"/>
      <c r="S411" s="33"/>
      <c r="T411" s="124"/>
      <c r="U411" s="3"/>
      <c r="V411" s="3"/>
      <c r="W411" s="3"/>
      <c r="X411" s="3"/>
      <c r="Y411" s="3"/>
      <c r="Z411" s="3"/>
    </row>
    <row r="412" spans="1:26" ht="15.75" customHeight="1">
      <c r="A412" s="3"/>
      <c r="B412" s="3"/>
      <c r="C412" s="3"/>
      <c r="D412" s="33"/>
      <c r="E412" s="33"/>
      <c r="F412" s="33"/>
      <c r="G412" s="33"/>
      <c r="H412" s="33"/>
      <c r="I412" s="33"/>
      <c r="J412" s="33"/>
      <c r="K412" s="33"/>
      <c r="L412" s="33"/>
      <c r="M412" s="33"/>
      <c r="N412" s="33"/>
      <c r="O412" s="33"/>
      <c r="P412" s="33"/>
      <c r="Q412" s="33"/>
      <c r="R412" s="33"/>
      <c r="S412" s="33"/>
      <c r="T412" s="124"/>
      <c r="U412" s="3"/>
      <c r="V412" s="3"/>
      <c r="W412" s="3"/>
      <c r="X412" s="3"/>
      <c r="Y412" s="3"/>
      <c r="Z412" s="3"/>
    </row>
    <row r="413" spans="1:26" ht="15.75" customHeight="1">
      <c r="A413" s="3"/>
      <c r="B413" s="3"/>
      <c r="C413" s="3"/>
      <c r="D413" s="33"/>
      <c r="E413" s="33"/>
      <c r="F413" s="33"/>
      <c r="G413" s="33"/>
      <c r="H413" s="33"/>
      <c r="I413" s="33"/>
      <c r="J413" s="33"/>
      <c r="K413" s="33"/>
      <c r="L413" s="33"/>
      <c r="M413" s="33"/>
      <c r="N413" s="33"/>
      <c r="O413" s="33"/>
      <c r="P413" s="33"/>
      <c r="Q413" s="33"/>
      <c r="R413" s="33"/>
      <c r="S413" s="33"/>
      <c r="T413" s="124"/>
      <c r="U413" s="3"/>
      <c r="V413" s="3"/>
      <c r="W413" s="3"/>
      <c r="X413" s="3"/>
      <c r="Y413" s="3"/>
      <c r="Z413" s="3"/>
    </row>
    <row r="414" spans="1:26" ht="15.75" customHeight="1">
      <c r="A414" s="3"/>
      <c r="B414" s="3"/>
      <c r="C414" s="3"/>
      <c r="D414" s="33"/>
      <c r="E414" s="33"/>
      <c r="F414" s="33"/>
      <c r="G414" s="33"/>
      <c r="H414" s="33"/>
      <c r="I414" s="33"/>
      <c r="J414" s="33"/>
      <c r="K414" s="33"/>
      <c r="L414" s="33"/>
      <c r="M414" s="33"/>
      <c r="N414" s="33"/>
      <c r="O414" s="33"/>
      <c r="P414" s="33"/>
      <c r="Q414" s="33"/>
      <c r="R414" s="33"/>
      <c r="S414" s="33"/>
      <c r="T414" s="124"/>
      <c r="U414" s="3"/>
      <c r="V414" s="3"/>
      <c r="W414" s="3"/>
      <c r="X414" s="3"/>
      <c r="Y414" s="3"/>
      <c r="Z414" s="3"/>
    </row>
    <row r="415" spans="1:26" ht="15.75" customHeight="1">
      <c r="A415" s="3"/>
      <c r="B415" s="3"/>
      <c r="C415" s="3"/>
      <c r="D415" s="33"/>
      <c r="E415" s="33"/>
      <c r="F415" s="33"/>
      <c r="G415" s="33"/>
      <c r="H415" s="33"/>
      <c r="I415" s="33"/>
      <c r="J415" s="33"/>
      <c r="K415" s="33"/>
      <c r="L415" s="33"/>
      <c r="M415" s="33"/>
      <c r="N415" s="33"/>
      <c r="O415" s="33"/>
      <c r="P415" s="33"/>
      <c r="Q415" s="33"/>
      <c r="R415" s="33"/>
      <c r="S415" s="33"/>
      <c r="T415" s="124"/>
      <c r="U415" s="3"/>
      <c r="V415" s="3"/>
      <c r="W415" s="3"/>
      <c r="X415" s="3"/>
      <c r="Y415" s="3"/>
      <c r="Z415" s="3"/>
    </row>
    <row r="416" spans="1:26" ht="15.75" customHeight="1">
      <c r="A416" s="3"/>
      <c r="B416" s="3"/>
      <c r="C416" s="3"/>
      <c r="D416" s="33"/>
      <c r="E416" s="33"/>
      <c r="F416" s="33"/>
      <c r="G416" s="33"/>
      <c r="H416" s="33"/>
      <c r="I416" s="33"/>
      <c r="J416" s="33"/>
      <c r="K416" s="33"/>
      <c r="L416" s="33"/>
      <c r="M416" s="33"/>
      <c r="N416" s="33"/>
      <c r="O416" s="33"/>
      <c r="P416" s="33"/>
      <c r="Q416" s="33"/>
      <c r="R416" s="33"/>
      <c r="S416" s="33"/>
      <c r="T416" s="124"/>
      <c r="U416" s="3"/>
      <c r="V416" s="3"/>
      <c r="W416" s="3"/>
      <c r="X416" s="3"/>
      <c r="Y416" s="3"/>
      <c r="Z416" s="3"/>
    </row>
    <row r="417" spans="1:26" ht="15.75" customHeight="1">
      <c r="A417" s="3"/>
      <c r="B417" s="3"/>
      <c r="C417" s="3"/>
      <c r="D417" s="33"/>
      <c r="E417" s="33"/>
      <c r="F417" s="33"/>
      <c r="G417" s="33"/>
      <c r="H417" s="33"/>
      <c r="I417" s="33"/>
      <c r="J417" s="33"/>
      <c r="K417" s="33"/>
      <c r="L417" s="33"/>
      <c r="M417" s="33"/>
      <c r="N417" s="33"/>
      <c r="O417" s="33"/>
      <c r="P417" s="33"/>
      <c r="Q417" s="33"/>
      <c r="R417" s="33"/>
      <c r="S417" s="33"/>
      <c r="T417" s="124"/>
      <c r="U417" s="3"/>
      <c r="V417" s="3"/>
      <c r="W417" s="3"/>
      <c r="X417" s="3"/>
      <c r="Y417" s="3"/>
      <c r="Z417" s="3"/>
    </row>
    <row r="418" spans="1:26" ht="15.75" customHeight="1">
      <c r="A418" s="3"/>
      <c r="B418" s="3"/>
      <c r="C418" s="3"/>
      <c r="D418" s="33"/>
      <c r="E418" s="33"/>
      <c r="F418" s="33"/>
      <c r="G418" s="33"/>
      <c r="H418" s="33"/>
      <c r="I418" s="33"/>
      <c r="J418" s="33"/>
      <c r="K418" s="33"/>
      <c r="L418" s="33"/>
      <c r="M418" s="33"/>
      <c r="N418" s="33"/>
      <c r="O418" s="33"/>
      <c r="P418" s="33"/>
      <c r="Q418" s="33"/>
      <c r="R418" s="33"/>
      <c r="S418" s="33"/>
      <c r="T418" s="124"/>
      <c r="U418" s="3"/>
      <c r="V418" s="3"/>
      <c r="W418" s="3"/>
      <c r="X418" s="3"/>
      <c r="Y418" s="3"/>
      <c r="Z418" s="3"/>
    </row>
    <row r="419" spans="1:26" ht="15.75" customHeight="1">
      <c r="A419" s="3"/>
      <c r="B419" s="3"/>
      <c r="C419" s="3"/>
      <c r="D419" s="33"/>
      <c r="E419" s="33"/>
      <c r="F419" s="33"/>
      <c r="G419" s="33"/>
      <c r="H419" s="33"/>
      <c r="I419" s="33"/>
      <c r="J419" s="33"/>
      <c r="K419" s="33"/>
      <c r="L419" s="33"/>
      <c r="M419" s="33"/>
      <c r="N419" s="33"/>
      <c r="O419" s="33"/>
      <c r="P419" s="33"/>
      <c r="Q419" s="33"/>
      <c r="R419" s="33"/>
      <c r="S419" s="33"/>
      <c r="T419" s="124"/>
      <c r="U419" s="3"/>
      <c r="V419" s="3"/>
      <c r="W419" s="3"/>
      <c r="X419" s="3"/>
      <c r="Y419" s="3"/>
      <c r="Z419" s="3"/>
    </row>
    <row r="420" spans="1:26" ht="15.75" customHeight="1">
      <c r="A420" s="3"/>
      <c r="B420" s="3"/>
      <c r="C420" s="3"/>
      <c r="D420" s="33"/>
      <c r="E420" s="33"/>
      <c r="F420" s="33"/>
      <c r="G420" s="33"/>
      <c r="H420" s="33"/>
      <c r="I420" s="33"/>
      <c r="J420" s="33"/>
      <c r="K420" s="33"/>
      <c r="L420" s="33"/>
      <c r="M420" s="33"/>
      <c r="N420" s="33"/>
      <c r="O420" s="33"/>
      <c r="P420" s="33"/>
      <c r="Q420" s="33"/>
      <c r="R420" s="33"/>
      <c r="S420" s="33"/>
      <c r="T420" s="124"/>
      <c r="U420" s="3"/>
      <c r="V420" s="3"/>
      <c r="W420" s="3"/>
      <c r="X420" s="3"/>
      <c r="Y420" s="3"/>
      <c r="Z420" s="3"/>
    </row>
    <row r="421" spans="1:26" ht="15.75" customHeight="1">
      <c r="A421" s="3"/>
      <c r="B421" s="3"/>
      <c r="C421" s="3"/>
      <c r="D421" s="33"/>
      <c r="E421" s="33"/>
      <c r="F421" s="33"/>
      <c r="G421" s="33"/>
      <c r="H421" s="33"/>
      <c r="I421" s="33"/>
      <c r="J421" s="33"/>
      <c r="K421" s="33"/>
      <c r="L421" s="33"/>
      <c r="M421" s="33"/>
      <c r="N421" s="33"/>
      <c r="O421" s="33"/>
      <c r="P421" s="33"/>
      <c r="Q421" s="33"/>
      <c r="R421" s="33"/>
      <c r="S421" s="33"/>
      <c r="T421" s="124"/>
      <c r="U421" s="3"/>
      <c r="V421" s="3"/>
      <c r="W421" s="3"/>
      <c r="X421" s="3"/>
      <c r="Y421" s="3"/>
      <c r="Z421" s="3"/>
    </row>
    <row r="422" spans="1:26" ht="15.75" customHeight="1">
      <c r="A422" s="3"/>
      <c r="B422" s="3"/>
      <c r="C422" s="3"/>
      <c r="D422" s="33"/>
      <c r="E422" s="33"/>
      <c r="F422" s="33"/>
      <c r="G422" s="33"/>
      <c r="H422" s="33"/>
      <c r="I422" s="33"/>
      <c r="J422" s="33"/>
      <c r="K422" s="33"/>
      <c r="L422" s="33"/>
      <c r="M422" s="33"/>
      <c r="N422" s="33"/>
      <c r="O422" s="33"/>
      <c r="P422" s="33"/>
      <c r="Q422" s="33"/>
      <c r="R422" s="33"/>
      <c r="S422" s="33"/>
      <c r="T422" s="124"/>
      <c r="U422" s="3"/>
      <c r="V422" s="3"/>
      <c r="W422" s="3"/>
      <c r="X422" s="3"/>
      <c r="Y422" s="3"/>
      <c r="Z422" s="3"/>
    </row>
    <row r="423" spans="1:26" ht="15.75" customHeight="1">
      <c r="A423" s="3"/>
      <c r="B423" s="3"/>
      <c r="C423" s="3"/>
      <c r="D423" s="33"/>
      <c r="E423" s="33"/>
      <c r="F423" s="33"/>
      <c r="G423" s="33"/>
      <c r="H423" s="33"/>
      <c r="I423" s="33"/>
      <c r="J423" s="33"/>
      <c r="K423" s="33"/>
      <c r="L423" s="33"/>
      <c r="M423" s="33"/>
      <c r="N423" s="33"/>
      <c r="O423" s="33"/>
      <c r="P423" s="33"/>
      <c r="Q423" s="33"/>
      <c r="R423" s="33"/>
      <c r="S423" s="33"/>
      <c r="T423" s="124"/>
      <c r="U423" s="3"/>
      <c r="V423" s="3"/>
      <c r="W423" s="3"/>
      <c r="X423" s="3"/>
      <c r="Y423" s="3"/>
      <c r="Z423" s="3"/>
    </row>
    <row r="424" spans="1:26" ht="15.75" customHeight="1">
      <c r="A424" s="3"/>
      <c r="B424" s="3"/>
      <c r="C424" s="3"/>
      <c r="D424" s="33"/>
      <c r="E424" s="33"/>
      <c r="F424" s="33"/>
      <c r="G424" s="33"/>
      <c r="H424" s="33"/>
      <c r="I424" s="33"/>
      <c r="J424" s="33"/>
      <c r="K424" s="33"/>
      <c r="L424" s="33"/>
      <c r="M424" s="33"/>
      <c r="N424" s="33"/>
      <c r="O424" s="33"/>
      <c r="P424" s="33"/>
      <c r="Q424" s="33"/>
      <c r="R424" s="33"/>
      <c r="S424" s="33"/>
      <c r="T424" s="124"/>
      <c r="U424" s="3"/>
      <c r="V424" s="3"/>
      <c r="W424" s="3"/>
      <c r="X424" s="3"/>
      <c r="Y424" s="3"/>
      <c r="Z424" s="3"/>
    </row>
    <row r="425" spans="1:26" ht="15.75" customHeight="1">
      <c r="A425" s="3"/>
      <c r="B425" s="3"/>
      <c r="C425" s="3"/>
      <c r="D425" s="33"/>
      <c r="E425" s="33"/>
      <c r="F425" s="33"/>
      <c r="G425" s="33"/>
      <c r="H425" s="33"/>
      <c r="I425" s="33"/>
      <c r="J425" s="33"/>
      <c r="K425" s="33"/>
      <c r="L425" s="33"/>
      <c r="M425" s="33"/>
      <c r="N425" s="33"/>
      <c r="O425" s="33"/>
      <c r="P425" s="33"/>
      <c r="Q425" s="33"/>
      <c r="R425" s="33"/>
      <c r="S425" s="33"/>
      <c r="T425" s="124"/>
      <c r="U425" s="3"/>
      <c r="V425" s="3"/>
      <c r="W425" s="3"/>
      <c r="X425" s="3"/>
      <c r="Y425" s="3"/>
      <c r="Z425" s="3"/>
    </row>
    <row r="426" spans="1:26" ht="15.75" customHeight="1">
      <c r="A426" s="3"/>
      <c r="B426" s="3"/>
      <c r="C426" s="3"/>
      <c r="D426" s="33"/>
      <c r="E426" s="33"/>
      <c r="F426" s="33"/>
      <c r="G426" s="33"/>
      <c r="H426" s="33"/>
      <c r="I426" s="33"/>
      <c r="J426" s="33"/>
      <c r="K426" s="33"/>
      <c r="L426" s="33"/>
      <c r="M426" s="33"/>
      <c r="N426" s="33"/>
      <c r="O426" s="33"/>
      <c r="P426" s="33"/>
      <c r="Q426" s="33"/>
      <c r="R426" s="33"/>
      <c r="S426" s="33"/>
      <c r="T426" s="124"/>
      <c r="U426" s="3"/>
      <c r="V426" s="3"/>
      <c r="W426" s="3"/>
      <c r="X426" s="3"/>
      <c r="Y426" s="3"/>
      <c r="Z426" s="3"/>
    </row>
    <row r="427" spans="1:26" ht="15.75" customHeight="1">
      <c r="A427" s="3"/>
      <c r="B427" s="3"/>
      <c r="C427" s="3"/>
      <c r="D427" s="33"/>
      <c r="E427" s="33"/>
      <c r="F427" s="33"/>
      <c r="G427" s="33"/>
      <c r="H427" s="33"/>
      <c r="I427" s="33"/>
      <c r="J427" s="33"/>
      <c r="K427" s="33"/>
      <c r="L427" s="33"/>
      <c r="M427" s="33"/>
      <c r="N427" s="33"/>
      <c r="O427" s="33"/>
      <c r="P427" s="33"/>
      <c r="Q427" s="33"/>
      <c r="R427" s="33"/>
      <c r="S427" s="33"/>
      <c r="T427" s="124"/>
      <c r="U427" s="3"/>
      <c r="V427" s="3"/>
      <c r="W427" s="3"/>
      <c r="X427" s="3"/>
      <c r="Y427" s="3"/>
      <c r="Z427" s="3"/>
    </row>
    <row r="428" spans="1:26" ht="15.75" customHeight="1">
      <c r="A428" s="3"/>
      <c r="B428" s="3"/>
      <c r="C428" s="3"/>
      <c r="D428" s="33"/>
      <c r="E428" s="33"/>
      <c r="F428" s="33"/>
      <c r="G428" s="33"/>
      <c r="H428" s="33"/>
      <c r="I428" s="33"/>
      <c r="J428" s="33"/>
      <c r="K428" s="33"/>
      <c r="L428" s="33"/>
      <c r="M428" s="33"/>
      <c r="N428" s="33"/>
      <c r="O428" s="33"/>
      <c r="P428" s="33"/>
      <c r="Q428" s="33"/>
      <c r="R428" s="33"/>
      <c r="S428" s="33"/>
      <c r="T428" s="124"/>
      <c r="U428" s="3"/>
      <c r="V428" s="3"/>
      <c r="W428" s="3"/>
      <c r="X428" s="3"/>
      <c r="Y428" s="3"/>
      <c r="Z428" s="3"/>
    </row>
    <row r="429" spans="1:26" ht="15.75" customHeight="1">
      <c r="A429" s="3"/>
      <c r="B429" s="3"/>
      <c r="C429" s="3"/>
      <c r="D429" s="33"/>
      <c r="E429" s="33"/>
      <c r="F429" s="33"/>
      <c r="G429" s="33"/>
      <c r="H429" s="33"/>
      <c r="I429" s="33"/>
      <c r="J429" s="33"/>
      <c r="K429" s="33"/>
      <c r="L429" s="33"/>
      <c r="M429" s="33"/>
      <c r="N429" s="33"/>
      <c r="O429" s="33"/>
      <c r="P429" s="33"/>
      <c r="Q429" s="33"/>
      <c r="R429" s="33"/>
      <c r="S429" s="33"/>
      <c r="T429" s="124"/>
      <c r="U429" s="3"/>
      <c r="V429" s="3"/>
      <c r="W429" s="3"/>
      <c r="X429" s="3"/>
      <c r="Y429" s="3"/>
      <c r="Z429" s="3"/>
    </row>
    <row r="430" spans="1:26" ht="15.75" customHeight="1">
      <c r="A430" s="3"/>
      <c r="B430" s="3"/>
      <c r="C430" s="3"/>
      <c r="D430" s="33"/>
      <c r="E430" s="33"/>
      <c r="F430" s="33"/>
      <c r="G430" s="33"/>
      <c r="H430" s="33"/>
      <c r="I430" s="33"/>
      <c r="J430" s="33"/>
      <c r="K430" s="33"/>
      <c r="L430" s="33"/>
      <c r="M430" s="33"/>
      <c r="N430" s="33"/>
      <c r="O430" s="33"/>
      <c r="P430" s="33"/>
      <c r="Q430" s="33"/>
      <c r="R430" s="33"/>
      <c r="S430" s="33"/>
      <c r="T430" s="124"/>
      <c r="U430" s="3"/>
      <c r="V430" s="3"/>
      <c r="W430" s="3"/>
      <c r="X430" s="3"/>
      <c r="Y430" s="3"/>
      <c r="Z430" s="3"/>
    </row>
    <row r="431" spans="1:26" ht="15.75" customHeight="1">
      <c r="A431" s="3"/>
      <c r="B431" s="3"/>
      <c r="C431" s="3"/>
      <c r="D431" s="33"/>
      <c r="E431" s="33"/>
      <c r="F431" s="33"/>
      <c r="G431" s="33"/>
      <c r="H431" s="33"/>
      <c r="I431" s="33"/>
      <c r="J431" s="33"/>
      <c r="K431" s="33"/>
      <c r="L431" s="33"/>
      <c r="M431" s="33"/>
      <c r="N431" s="33"/>
      <c r="O431" s="33"/>
      <c r="P431" s="33"/>
      <c r="Q431" s="33"/>
      <c r="R431" s="33"/>
      <c r="S431" s="33"/>
      <c r="T431" s="124"/>
      <c r="U431" s="3"/>
      <c r="V431" s="3"/>
      <c r="W431" s="3"/>
      <c r="X431" s="3"/>
      <c r="Y431" s="3"/>
      <c r="Z431" s="3"/>
    </row>
    <row r="432" spans="1:26" ht="15.75" customHeight="1">
      <c r="A432" s="3"/>
      <c r="B432" s="3"/>
      <c r="C432" s="3"/>
      <c r="D432" s="33"/>
      <c r="E432" s="33"/>
      <c r="F432" s="33"/>
      <c r="G432" s="33"/>
      <c r="H432" s="33"/>
      <c r="I432" s="33"/>
      <c r="J432" s="33"/>
      <c r="K432" s="33"/>
      <c r="L432" s="33"/>
      <c r="M432" s="33"/>
      <c r="N432" s="33"/>
      <c r="O432" s="33"/>
      <c r="P432" s="33"/>
      <c r="Q432" s="33"/>
      <c r="R432" s="33"/>
      <c r="S432" s="33"/>
      <c r="T432" s="124"/>
      <c r="U432" s="3"/>
      <c r="V432" s="3"/>
      <c r="W432" s="3"/>
      <c r="X432" s="3"/>
      <c r="Y432" s="3"/>
      <c r="Z432" s="3"/>
    </row>
    <row r="433" spans="1:26" ht="15.75" customHeight="1">
      <c r="A433" s="3"/>
      <c r="B433" s="3"/>
      <c r="C433" s="3"/>
      <c r="D433" s="33"/>
      <c r="E433" s="33"/>
      <c r="F433" s="33"/>
      <c r="G433" s="33"/>
      <c r="H433" s="33"/>
      <c r="I433" s="33"/>
      <c r="J433" s="33"/>
      <c r="K433" s="33"/>
      <c r="L433" s="33"/>
      <c r="M433" s="33"/>
      <c r="N433" s="33"/>
      <c r="O433" s="33"/>
      <c r="P433" s="33"/>
      <c r="Q433" s="33"/>
      <c r="R433" s="33"/>
      <c r="S433" s="33"/>
      <c r="T433" s="124"/>
      <c r="U433" s="3"/>
      <c r="V433" s="3"/>
      <c r="W433" s="3"/>
      <c r="X433" s="3"/>
      <c r="Y433" s="3"/>
      <c r="Z433" s="3"/>
    </row>
    <row r="434" spans="1:26" ht="15.75" customHeight="1">
      <c r="A434" s="3"/>
      <c r="B434" s="3"/>
      <c r="C434" s="3"/>
      <c r="D434" s="33"/>
      <c r="E434" s="33"/>
      <c r="F434" s="33"/>
      <c r="G434" s="33"/>
      <c r="H434" s="33"/>
      <c r="I434" s="33"/>
      <c r="J434" s="33"/>
      <c r="K434" s="33"/>
      <c r="L434" s="33"/>
      <c r="M434" s="33"/>
      <c r="N434" s="33"/>
      <c r="O434" s="33"/>
      <c r="P434" s="33"/>
      <c r="Q434" s="33"/>
      <c r="R434" s="33"/>
      <c r="S434" s="33"/>
      <c r="T434" s="124"/>
      <c r="U434" s="3"/>
      <c r="V434" s="3"/>
      <c r="W434" s="3"/>
      <c r="X434" s="3"/>
      <c r="Y434" s="3"/>
      <c r="Z434" s="3"/>
    </row>
    <row r="435" spans="1:26" ht="15.75" customHeight="1">
      <c r="A435" s="3"/>
      <c r="B435" s="3"/>
      <c r="C435" s="3"/>
      <c r="D435" s="33"/>
      <c r="E435" s="33"/>
      <c r="F435" s="33"/>
      <c r="G435" s="33"/>
      <c r="H435" s="33"/>
      <c r="I435" s="33"/>
      <c r="J435" s="33"/>
      <c r="K435" s="33"/>
      <c r="L435" s="33"/>
      <c r="M435" s="33"/>
      <c r="N435" s="33"/>
      <c r="O435" s="33"/>
      <c r="P435" s="33"/>
      <c r="Q435" s="33"/>
      <c r="R435" s="33"/>
      <c r="S435" s="33"/>
      <c r="T435" s="124"/>
      <c r="U435" s="3"/>
      <c r="V435" s="3"/>
      <c r="W435" s="3"/>
      <c r="X435" s="3"/>
      <c r="Y435" s="3"/>
      <c r="Z435" s="3"/>
    </row>
    <row r="436" spans="1:26" ht="15.75" customHeight="1">
      <c r="A436" s="3"/>
      <c r="B436" s="3"/>
      <c r="C436" s="3"/>
      <c r="D436" s="33"/>
      <c r="E436" s="33"/>
      <c r="F436" s="33"/>
      <c r="G436" s="33"/>
      <c r="H436" s="33"/>
      <c r="I436" s="33"/>
      <c r="J436" s="33"/>
      <c r="K436" s="33"/>
      <c r="L436" s="33"/>
      <c r="M436" s="33"/>
      <c r="N436" s="33"/>
      <c r="O436" s="33"/>
      <c r="P436" s="33"/>
      <c r="Q436" s="33"/>
      <c r="R436" s="33"/>
      <c r="S436" s="33"/>
      <c r="T436" s="124"/>
      <c r="U436" s="3"/>
      <c r="V436" s="3"/>
      <c r="W436" s="3"/>
      <c r="X436" s="3"/>
      <c r="Y436" s="3"/>
      <c r="Z436" s="3"/>
    </row>
    <row r="437" spans="1:26" ht="15.75" customHeight="1">
      <c r="A437" s="3"/>
      <c r="B437" s="3"/>
      <c r="C437" s="3"/>
      <c r="D437" s="33"/>
      <c r="E437" s="33"/>
      <c r="F437" s="33"/>
      <c r="G437" s="33"/>
      <c r="H437" s="33"/>
      <c r="I437" s="33"/>
      <c r="J437" s="33"/>
      <c r="K437" s="33"/>
      <c r="L437" s="33"/>
      <c r="M437" s="33"/>
      <c r="N437" s="33"/>
      <c r="O437" s="33"/>
      <c r="P437" s="33"/>
      <c r="Q437" s="33"/>
      <c r="R437" s="33"/>
      <c r="S437" s="33"/>
      <c r="T437" s="124"/>
      <c r="U437" s="3"/>
      <c r="V437" s="3"/>
      <c r="W437" s="3"/>
      <c r="X437" s="3"/>
      <c r="Y437" s="3"/>
      <c r="Z437" s="3"/>
    </row>
    <row r="438" spans="1:26" ht="15.75" customHeight="1">
      <c r="A438" s="3"/>
      <c r="B438" s="3"/>
      <c r="C438" s="3"/>
      <c r="D438" s="33"/>
      <c r="E438" s="33"/>
      <c r="F438" s="33"/>
      <c r="G438" s="33"/>
      <c r="H438" s="33"/>
      <c r="I438" s="33"/>
      <c r="J438" s="33"/>
      <c r="K438" s="33"/>
      <c r="L438" s="33"/>
      <c r="M438" s="33"/>
      <c r="N438" s="33"/>
      <c r="O438" s="33"/>
      <c r="P438" s="33"/>
      <c r="Q438" s="33"/>
      <c r="R438" s="33"/>
      <c r="S438" s="33"/>
      <c r="T438" s="124"/>
      <c r="U438" s="3"/>
      <c r="V438" s="3"/>
      <c r="W438" s="3"/>
      <c r="X438" s="3"/>
      <c r="Y438" s="3"/>
      <c r="Z438" s="3"/>
    </row>
    <row r="439" spans="1:26" ht="15.75" customHeight="1">
      <c r="A439" s="3"/>
      <c r="B439" s="3"/>
      <c r="C439" s="3"/>
      <c r="D439" s="33"/>
      <c r="E439" s="33"/>
      <c r="F439" s="33"/>
      <c r="G439" s="33"/>
      <c r="H439" s="33"/>
      <c r="I439" s="33"/>
      <c r="J439" s="33"/>
      <c r="K439" s="33"/>
      <c r="L439" s="33"/>
      <c r="M439" s="33"/>
      <c r="N439" s="33"/>
      <c r="O439" s="33"/>
      <c r="P439" s="33"/>
      <c r="Q439" s="33"/>
      <c r="R439" s="33"/>
      <c r="S439" s="33"/>
      <c r="T439" s="124"/>
      <c r="U439" s="3"/>
      <c r="V439" s="3"/>
      <c r="W439" s="3"/>
      <c r="X439" s="3"/>
      <c r="Y439" s="3"/>
      <c r="Z439" s="3"/>
    </row>
    <row r="440" spans="1:26" ht="15.75" customHeight="1">
      <c r="A440" s="3"/>
      <c r="B440" s="3"/>
      <c r="C440" s="3"/>
      <c r="D440" s="33"/>
      <c r="E440" s="33"/>
      <c r="F440" s="33"/>
      <c r="G440" s="33"/>
      <c r="H440" s="33"/>
      <c r="I440" s="33"/>
      <c r="J440" s="33"/>
      <c r="K440" s="33"/>
      <c r="L440" s="33"/>
      <c r="M440" s="33"/>
      <c r="N440" s="33"/>
      <c r="O440" s="33"/>
      <c r="P440" s="33"/>
      <c r="Q440" s="33"/>
      <c r="R440" s="33"/>
      <c r="S440" s="33"/>
      <c r="T440" s="124"/>
      <c r="U440" s="3"/>
      <c r="V440" s="3"/>
      <c r="W440" s="3"/>
      <c r="X440" s="3"/>
      <c r="Y440" s="3"/>
      <c r="Z440" s="3"/>
    </row>
    <row r="441" spans="1:26" ht="15.75" customHeight="1">
      <c r="A441" s="3"/>
      <c r="B441" s="3"/>
      <c r="C441" s="3"/>
      <c r="D441" s="33"/>
      <c r="E441" s="33"/>
      <c r="F441" s="33"/>
      <c r="G441" s="33"/>
      <c r="H441" s="33"/>
      <c r="I441" s="33"/>
      <c r="J441" s="33"/>
      <c r="K441" s="33"/>
      <c r="L441" s="33"/>
      <c r="M441" s="33"/>
      <c r="N441" s="33"/>
      <c r="O441" s="33"/>
      <c r="P441" s="33"/>
      <c r="Q441" s="33"/>
      <c r="R441" s="33"/>
      <c r="S441" s="33"/>
      <c r="T441" s="124"/>
      <c r="U441" s="3"/>
      <c r="V441" s="3"/>
      <c r="W441" s="3"/>
      <c r="X441" s="3"/>
      <c r="Y441" s="3"/>
      <c r="Z441" s="3"/>
    </row>
    <row r="442" spans="1:26" ht="15.75" customHeight="1">
      <c r="A442" s="3"/>
      <c r="B442" s="3"/>
      <c r="C442" s="3"/>
      <c r="D442" s="33"/>
      <c r="E442" s="33"/>
      <c r="F442" s="33"/>
      <c r="G442" s="33"/>
      <c r="H442" s="33"/>
      <c r="I442" s="33"/>
      <c r="J442" s="33"/>
      <c r="K442" s="33"/>
      <c r="L442" s="33"/>
      <c r="M442" s="33"/>
      <c r="N442" s="33"/>
      <c r="O442" s="33"/>
      <c r="P442" s="33"/>
      <c r="Q442" s="33"/>
      <c r="R442" s="33"/>
      <c r="S442" s="33"/>
      <c r="T442" s="124"/>
      <c r="U442" s="3"/>
      <c r="V442" s="3"/>
      <c r="W442" s="3"/>
      <c r="X442" s="3"/>
      <c r="Y442" s="3"/>
      <c r="Z442" s="3"/>
    </row>
    <row r="443" spans="1:26" ht="15.75" customHeight="1">
      <c r="A443" s="3"/>
      <c r="B443" s="3"/>
      <c r="C443" s="3"/>
      <c r="D443" s="33"/>
      <c r="E443" s="33"/>
      <c r="F443" s="33"/>
      <c r="G443" s="33"/>
      <c r="H443" s="33"/>
      <c r="I443" s="33"/>
      <c r="J443" s="33"/>
      <c r="K443" s="33"/>
      <c r="L443" s="33"/>
      <c r="M443" s="33"/>
      <c r="N443" s="33"/>
      <c r="O443" s="33"/>
      <c r="P443" s="33"/>
      <c r="Q443" s="33"/>
      <c r="R443" s="33"/>
      <c r="S443" s="33"/>
      <c r="T443" s="124"/>
      <c r="U443" s="3"/>
      <c r="V443" s="3"/>
      <c r="W443" s="3"/>
      <c r="X443" s="3"/>
      <c r="Y443" s="3"/>
      <c r="Z443" s="3"/>
    </row>
    <row r="444" spans="1:26" ht="15.75" customHeight="1">
      <c r="A444" s="3"/>
      <c r="B444" s="3"/>
      <c r="C444" s="3"/>
      <c r="D444" s="33"/>
      <c r="E444" s="33"/>
      <c r="F444" s="33"/>
      <c r="G444" s="33"/>
      <c r="H444" s="33"/>
      <c r="I444" s="33"/>
      <c r="J444" s="33"/>
      <c r="K444" s="33"/>
      <c r="L444" s="33"/>
      <c r="M444" s="33"/>
      <c r="N444" s="33"/>
      <c r="O444" s="33"/>
      <c r="P444" s="33"/>
      <c r="Q444" s="33"/>
      <c r="R444" s="33"/>
      <c r="S444" s="33"/>
      <c r="T444" s="124"/>
      <c r="U444" s="3"/>
      <c r="V444" s="3"/>
      <c r="W444" s="3"/>
      <c r="X444" s="3"/>
      <c r="Y444" s="3"/>
      <c r="Z444" s="3"/>
    </row>
    <row r="445" spans="1:26" ht="15.75" customHeight="1">
      <c r="A445" s="3"/>
      <c r="B445" s="3"/>
      <c r="C445" s="3"/>
      <c r="D445" s="33"/>
      <c r="E445" s="33"/>
      <c r="F445" s="33"/>
      <c r="G445" s="33"/>
      <c r="H445" s="33"/>
      <c r="I445" s="33"/>
      <c r="J445" s="33"/>
      <c r="K445" s="33"/>
      <c r="L445" s="33"/>
      <c r="M445" s="33"/>
      <c r="N445" s="33"/>
      <c r="O445" s="33"/>
      <c r="P445" s="33"/>
      <c r="Q445" s="33"/>
      <c r="R445" s="33"/>
      <c r="S445" s="33"/>
      <c r="T445" s="124"/>
      <c r="U445" s="3"/>
      <c r="V445" s="3"/>
      <c r="W445" s="3"/>
      <c r="X445" s="3"/>
      <c r="Y445" s="3"/>
      <c r="Z445" s="3"/>
    </row>
    <row r="446" spans="1:26" ht="15.75" customHeight="1">
      <c r="A446" s="3"/>
      <c r="B446" s="3"/>
      <c r="C446" s="3"/>
      <c r="D446" s="33"/>
      <c r="E446" s="33"/>
      <c r="F446" s="33"/>
      <c r="G446" s="33"/>
      <c r="H446" s="33"/>
      <c r="I446" s="33"/>
      <c r="J446" s="33"/>
      <c r="K446" s="33"/>
      <c r="L446" s="33"/>
      <c r="M446" s="33"/>
      <c r="N446" s="33"/>
      <c r="O446" s="33"/>
      <c r="P446" s="33"/>
      <c r="Q446" s="33"/>
      <c r="R446" s="33"/>
      <c r="S446" s="33"/>
      <c r="T446" s="124"/>
      <c r="U446" s="3"/>
      <c r="V446" s="3"/>
      <c r="W446" s="3"/>
      <c r="X446" s="3"/>
      <c r="Y446" s="3"/>
      <c r="Z446" s="3"/>
    </row>
    <row r="447" spans="1:26" ht="15.75" customHeight="1">
      <c r="A447" s="3"/>
      <c r="B447" s="3"/>
      <c r="C447" s="3"/>
      <c r="D447" s="33"/>
      <c r="E447" s="33"/>
      <c r="F447" s="33"/>
      <c r="G447" s="33"/>
      <c r="H447" s="33"/>
      <c r="I447" s="33"/>
      <c r="J447" s="33"/>
      <c r="K447" s="33"/>
      <c r="L447" s="33"/>
      <c r="M447" s="33"/>
      <c r="N447" s="33"/>
      <c r="O447" s="33"/>
      <c r="P447" s="33"/>
      <c r="Q447" s="33"/>
      <c r="R447" s="33"/>
      <c r="S447" s="33"/>
      <c r="T447" s="124"/>
      <c r="U447" s="3"/>
      <c r="V447" s="3"/>
      <c r="W447" s="3"/>
      <c r="X447" s="3"/>
      <c r="Y447" s="3"/>
      <c r="Z447" s="3"/>
    </row>
    <row r="448" spans="1:26" ht="15.75" customHeight="1">
      <c r="A448" s="3"/>
      <c r="B448" s="3"/>
      <c r="C448" s="3"/>
      <c r="D448" s="33"/>
      <c r="E448" s="33"/>
      <c r="F448" s="33"/>
      <c r="G448" s="33"/>
      <c r="H448" s="33"/>
      <c r="I448" s="33"/>
      <c r="J448" s="33"/>
      <c r="K448" s="33"/>
      <c r="L448" s="33"/>
      <c r="M448" s="33"/>
      <c r="N448" s="33"/>
      <c r="O448" s="33"/>
      <c r="P448" s="33"/>
      <c r="Q448" s="33"/>
      <c r="R448" s="33"/>
      <c r="S448" s="33"/>
      <c r="T448" s="124"/>
      <c r="U448" s="3"/>
      <c r="V448" s="3"/>
      <c r="W448" s="3"/>
      <c r="X448" s="3"/>
      <c r="Y448" s="3"/>
      <c r="Z448" s="3"/>
    </row>
    <row r="449" spans="1:26" ht="15.75" customHeight="1">
      <c r="A449" s="3"/>
      <c r="B449" s="3"/>
      <c r="C449" s="3"/>
      <c r="D449" s="33"/>
      <c r="E449" s="33"/>
      <c r="F449" s="33"/>
      <c r="G449" s="33"/>
      <c r="H449" s="33"/>
      <c r="I449" s="33"/>
      <c r="J449" s="33"/>
      <c r="K449" s="33"/>
      <c r="L449" s="33"/>
      <c r="M449" s="33"/>
      <c r="N449" s="33"/>
      <c r="O449" s="33"/>
      <c r="P449" s="33"/>
      <c r="Q449" s="33"/>
      <c r="R449" s="33"/>
      <c r="S449" s="33"/>
      <c r="T449" s="124"/>
      <c r="U449" s="3"/>
      <c r="V449" s="3"/>
      <c r="W449" s="3"/>
      <c r="X449" s="3"/>
      <c r="Y449" s="3"/>
      <c r="Z449" s="3"/>
    </row>
    <row r="450" spans="1:26" ht="15.75" customHeight="1">
      <c r="A450" s="3"/>
      <c r="B450" s="3"/>
      <c r="C450" s="3"/>
      <c r="D450" s="33"/>
      <c r="E450" s="33"/>
      <c r="F450" s="33"/>
      <c r="G450" s="33"/>
      <c r="H450" s="33"/>
      <c r="I450" s="33"/>
      <c r="J450" s="33"/>
      <c r="K450" s="33"/>
      <c r="L450" s="33"/>
      <c r="M450" s="33"/>
      <c r="N450" s="33"/>
      <c r="O450" s="33"/>
      <c r="P450" s="33"/>
      <c r="Q450" s="33"/>
      <c r="R450" s="33"/>
      <c r="S450" s="33"/>
      <c r="T450" s="124"/>
      <c r="U450" s="3"/>
      <c r="V450" s="3"/>
      <c r="W450" s="3"/>
      <c r="X450" s="3"/>
      <c r="Y450" s="3"/>
      <c r="Z450" s="3"/>
    </row>
    <row r="451" spans="1:26" ht="15.75" customHeight="1">
      <c r="A451" s="3"/>
      <c r="B451" s="3"/>
      <c r="C451" s="3"/>
      <c r="D451" s="33"/>
      <c r="E451" s="33"/>
      <c r="F451" s="33"/>
      <c r="G451" s="33"/>
      <c r="H451" s="33"/>
      <c r="I451" s="33"/>
      <c r="J451" s="33"/>
      <c r="K451" s="33"/>
      <c r="L451" s="33"/>
      <c r="M451" s="33"/>
      <c r="N451" s="33"/>
      <c r="O451" s="33"/>
      <c r="P451" s="33"/>
      <c r="Q451" s="33"/>
      <c r="R451" s="33"/>
      <c r="S451" s="33"/>
      <c r="T451" s="124"/>
      <c r="U451" s="3"/>
      <c r="V451" s="3"/>
      <c r="W451" s="3"/>
      <c r="X451" s="3"/>
      <c r="Y451" s="3"/>
      <c r="Z451" s="3"/>
    </row>
    <row r="452" spans="1:26" ht="15.75" customHeight="1">
      <c r="A452" s="3"/>
      <c r="B452" s="3"/>
      <c r="C452" s="3"/>
      <c r="D452" s="33"/>
      <c r="E452" s="33"/>
      <c r="F452" s="33"/>
      <c r="G452" s="33"/>
      <c r="H452" s="33"/>
      <c r="I452" s="33"/>
      <c r="J452" s="33"/>
      <c r="K452" s="33"/>
      <c r="L452" s="33"/>
      <c r="M452" s="33"/>
      <c r="N452" s="33"/>
      <c r="O452" s="33"/>
      <c r="P452" s="33"/>
      <c r="Q452" s="33"/>
      <c r="R452" s="33"/>
      <c r="S452" s="33"/>
      <c r="T452" s="124"/>
      <c r="U452" s="3"/>
      <c r="V452" s="3"/>
      <c r="W452" s="3"/>
      <c r="X452" s="3"/>
      <c r="Y452" s="3"/>
      <c r="Z452" s="3"/>
    </row>
    <row r="453" spans="1:26" ht="15.75" customHeight="1">
      <c r="A453" s="3"/>
      <c r="B453" s="3"/>
      <c r="C453" s="3"/>
      <c r="D453" s="33"/>
      <c r="E453" s="33"/>
      <c r="F453" s="33"/>
      <c r="G453" s="33"/>
      <c r="H453" s="33"/>
      <c r="I453" s="33"/>
      <c r="J453" s="33"/>
      <c r="K453" s="33"/>
      <c r="L453" s="33"/>
      <c r="M453" s="33"/>
      <c r="N453" s="33"/>
      <c r="O453" s="33"/>
      <c r="P453" s="33"/>
      <c r="Q453" s="33"/>
      <c r="R453" s="33"/>
      <c r="S453" s="33"/>
      <c r="T453" s="124"/>
      <c r="U453" s="3"/>
      <c r="V453" s="3"/>
      <c r="W453" s="3"/>
      <c r="X453" s="3"/>
      <c r="Y453" s="3"/>
      <c r="Z453" s="3"/>
    </row>
    <row r="454" spans="1:26" ht="15.75" customHeight="1">
      <c r="A454" s="3"/>
      <c r="B454" s="3"/>
      <c r="C454" s="3"/>
      <c r="D454" s="33"/>
      <c r="E454" s="33"/>
      <c r="F454" s="33"/>
      <c r="G454" s="33"/>
      <c r="H454" s="33"/>
      <c r="I454" s="33"/>
      <c r="J454" s="33"/>
      <c r="K454" s="33"/>
      <c r="L454" s="33"/>
      <c r="M454" s="33"/>
      <c r="N454" s="33"/>
      <c r="O454" s="33"/>
      <c r="P454" s="33"/>
      <c r="Q454" s="33"/>
      <c r="R454" s="33"/>
      <c r="S454" s="33"/>
      <c r="T454" s="124"/>
      <c r="U454" s="3"/>
      <c r="V454" s="3"/>
      <c r="W454" s="3"/>
      <c r="X454" s="3"/>
      <c r="Y454" s="3"/>
      <c r="Z454" s="3"/>
    </row>
    <row r="455" spans="1:26" ht="15.75" customHeight="1">
      <c r="A455" s="3"/>
      <c r="B455" s="3"/>
      <c r="C455" s="3"/>
      <c r="D455" s="33"/>
      <c r="E455" s="33"/>
      <c r="F455" s="33"/>
      <c r="G455" s="33"/>
      <c r="H455" s="33"/>
      <c r="I455" s="33"/>
      <c r="J455" s="33"/>
      <c r="K455" s="33"/>
      <c r="L455" s="33"/>
      <c r="M455" s="33"/>
      <c r="N455" s="33"/>
      <c r="O455" s="33"/>
      <c r="P455" s="33"/>
      <c r="Q455" s="33"/>
      <c r="R455" s="33"/>
      <c r="S455" s="33"/>
      <c r="T455" s="124"/>
      <c r="U455" s="3"/>
      <c r="V455" s="3"/>
      <c r="W455" s="3"/>
      <c r="X455" s="3"/>
      <c r="Y455" s="3"/>
      <c r="Z455" s="3"/>
    </row>
    <row r="456" spans="1:26" ht="15.75" customHeight="1">
      <c r="A456" s="3"/>
      <c r="B456" s="3"/>
      <c r="C456" s="3"/>
      <c r="D456" s="33"/>
      <c r="E456" s="33"/>
      <c r="F456" s="33"/>
      <c r="G456" s="33"/>
      <c r="H456" s="33"/>
      <c r="I456" s="33"/>
      <c r="J456" s="33"/>
      <c r="K456" s="33"/>
      <c r="L456" s="33"/>
      <c r="M456" s="33"/>
      <c r="N456" s="33"/>
      <c r="O456" s="33"/>
      <c r="P456" s="33"/>
      <c r="Q456" s="33"/>
      <c r="R456" s="33"/>
      <c r="S456" s="33"/>
      <c r="T456" s="124"/>
      <c r="U456" s="3"/>
      <c r="V456" s="3"/>
      <c r="W456" s="3"/>
      <c r="X456" s="3"/>
      <c r="Y456" s="3"/>
      <c r="Z456" s="3"/>
    </row>
    <row r="457" spans="1:26" ht="15.75" customHeight="1">
      <c r="A457" s="3"/>
      <c r="B457" s="3"/>
      <c r="C457" s="3"/>
      <c r="D457" s="33"/>
      <c r="E457" s="33"/>
      <c r="F457" s="33"/>
      <c r="G457" s="33"/>
      <c r="H457" s="33"/>
      <c r="I457" s="33"/>
      <c r="J457" s="33"/>
      <c r="K457" s="33"/>
      <c r="L457" s="33"/>
      <c r="M457" s="33"/>
      <c r="N457" s="33"/>
      <c r="O457" s="33"/>
      <c r="P457" s="33"/>
      <c r="Q457" s="33"/>
      <c r="R457" s="33"/>
      <c r="S457" s="33"/>
      <c r="T457" s="124"/>
      <c r="U457" s="3"/>
      <c r="V457" s="3"/>
      <c r="W457" s="3"/>
      <c r="X457" s="3"/>
      <c r="Y457" s="3"/>
      <c r="Z457" s="3"/>
    </row>
    <row r="458" spans="1:26" ht="15.75" customHeight="1">
      <c r="A458" s="3"/>
      <c r="B458" s="3"/>
      <c r="C458" s="3"/>
      <c r="D458" s="33"/>
      <c r="E458" s="33"/>
      <c r="F458" s="33"/>
      <c r="G458" s="33"/>
      <c r="H458" s="33"/>
      <c r="I458" s="33"/>
      <c r="J458" s="33"/>
      <c r="K458" s="33"/>
      <c r="L458" s="33"/>
      <c r="M458" s="33"/>
      <c r="N458" s="33"/>
      <c r="O458" s="33"/>
      <c r="P458" s="33"/>
      <c r="Q458" s="33"/>
      <c r="R458" s="33"/>
      <c r="S458" s="33"/>
      <c r="T458" s="124"/>
      <c r="U458" s="3"/>
      <c r="V458" s="3"/>
      <c r="W458" s="3"/>
      <c r="X458" s="3"/>
      <c r="Y458" s="3"/>
      <c r="Z458" s="3"/>
    </row>
    <row r="459" spans="1:26" ht="15.75" customHeight="1">
      <c r="A459" s="3"/>
      <c r="B459" s="3"/>
      <c r="C459" s="3"/>
      <c r="D459" s="33"/>
      <c r="E459" s="33"/>
      <c r="F459" s="33"/>
      <c r="G459" s="33"/>
      <c r="H459" s="33"/>
      <c r="I459" s="33"/>
      <c r="J459" s="33"/>
      <c r="K459" s="33"/>
      <c r="L459" s="33"/>
      <c r="M459" s="33"/>
      <c r="N459" s="33"/>
      <c r="O459" s="33"/>
      <c r="P459" s="33"/>
      <c r="Q459" s="33"/>
      <c r="R459" s="33"/>
      <c r="S459" s="33"/>
      <c r="T459" s="124"/>
      <c r="U459" s="3"/>
      <c r="V459" s="3"/>
      <c r="W459" s="3"/>
      <c r="X459" s="3"/>
      <c r="Y459" s="3"/>
      <c r="Z459" s="3"/>
    </row>
    <row r="460" spans="1:26" ht="15.75" customHeight="1">
      <c r="A460" s="3"/>
      <c r="B460" s="3"/>
      <c r="C460" s="3"/>
      <c r="D460" s="33"/>
      <c r="E460" s="33"/>
      <c r="F460" s="33"/>
      <c r="G460" s="33"/>
      <c r="H460" s="33"/>
      <c r="I460" s="33"/>
      <c r="J460" s="33"/>
      <c r="K460" s="33"/>
      <c r="L460" s="33"/>
      <c r="M460" s="33"/>
      <c r="N460" s="33"/>
      <c r="O460" s="33"/>
      <c r="P460" s="33"/>
      <c r="Q460" s="33"/>
      <c r="R460" s="33"/>
      <c r="S460" s="33"/>
      <c r="T460" s="124"/>
      <c r="U460" s="3"/>
      <c r="V460" s="3"/>
      <c r="W460" s="3"/>
      <c r="X460" s="3"/>
      <c r="Y460" s="3"/>
      <c r="Z460" s="3"/>
    </row>
    <row r="461" spans="1:26" ht="15.75" customHeight="1">
      <c r="A461" s="3"/>
      <c r="B461" s="3"/>
      <c r="C461" s="3"/>
      <c r="D461" s="33"/>
      <c r="E461" s="33"/>
      <c r="F461" s="33"/>
      <c r="G461" s="33"/>
      <c r="H461" s="33"/>
      <c r="I461" s="33"/>
      <c r="J461" s="33"/>
      <c r="K461" s="33"/>
      <c r="L461" s="33"/>
      <c r="M461" s="33"/>
      <c r="N461" s="33"/>
      <c r="O461" s="33"/>
      <c r="P461" s="33"/>
      <c r="Q461" s="33"/>
      <c r="R461" s="33"/>
      <c r="S461" s="33"/>
      <c r="T461" s="124"/>
      <c r="U461" s="3"/>
      <c r="V461" s="3"/>
      <c r="W461" s="3"/>
      <c r="X461" s="3"/>
      <c r="Y461" s="3"/>
      <c r="Z461" s="3"/>
    </row>
    <row r="462" spans="1:26" ht="15.75" customHeight="1">
      <c r="A462" s="3"/>
      <c r="B462" s="3"/>
      <c r="C462" s="3"/>
      <c r="D462" s="33"/>
      <c r="E462" s="33"/>
      <c r="F462" s="33"/>
      <c r="G462" s="33"/>
      <c r="H462" s="33"/>
      <c r="I462" s="33"/>
      <c r="J462" s="33"/>
      <c r="K462" s="33"/>
      <c r="L462" s="33"/>
      <c r="M462" s="33"/>
      <c r="N462" s="33"/>
      <c r="O462" s="33"/>
      <c r="P462" s="33"/>
      <c r="Q462" s="33"/>
      <c r="R462" s="33"/>
      <c r="S462" s="33"/>
      <c r="T462" s="124"/>
      <c r="U462" s="3"/>
      <c r="V462" s="3"/>
      <c r="W462" s="3"/>
      <c r="X462" s="3"/>
      <c r="Y462" s="3"/>
      <c r="Z462" s="3"/>
    </row>
    <row r="463" spans="1:26" ht="15.75" customHeight="1">
      <c r="A463" s="3"/>
      <c r="B463" s="3"/>
      <c r="C463" s="3"/>
      <c r="D463" s="33"/>
      <c r="E463" s="33"/>
      <c r="F463" s="33"/>
      <c r="G463" s="33"/>
      <c r="H463" s="33"/>
      <c r="I463" s="33"/>
      <c r="J463" s="33"/>
      <c r="K463" s="33"/>
      <c r="L463" s="33"/>
      <c r="M463" s="33"/>
      <c r="N463" s="33"/>
      <c r="O463" s="33"/>
      <c r="P463" s="33"/>
      <c r="Q463" s="33"/>
      <c r="R463" s="33"/>
      <c r="S463" s="33"/>
      <c r="T463" s="124"/>
      <c r="U463" s="3"/>
      <c r="V463" s="3"/>
      <c r="W463" s="3"/>
      <c r="X463" s="3"/>
      <c r="Y463" s="3"/>
      <c r="Z463" s="3"/>
    </row>
    <row r="464" spans="1:26" ht="15.75" customHeight="1">
      <c r="A464" s="3"/>
      <c r="B464" s="3"/>
      <c r="C464" s="3"/>
      <c r="D464" s="33"/>
      <c r="E464" s="33"/>
      <c r="F464" s="33"/>
      <c r="G464" s="33"/>
      <c r="H464" s="33"/>
      <c r="I464" s="33"/>
      <c r="J464" s="33"/>
      <c r="K464" s="33"/>
      <c r="L464" s="33"/>
      <c r="M464" s="33"/>
      <c r="N464" s="33"/>
      <c r="O464" s="33"/>
      <c r="P464" s="33"/>
      <c r="Q464" s="33"/>
      <c r="R464" s="33"/>
      <c r="S464" s="33"/>
      <c r="T464" s="124"/>
      <c r="U464" s="3"/>
      <c r="V464" s="3"/>
      <c r="W464" s="3"/>
      <c r="X464" s="3"/>
      <c r="Y464" s="3"/>
      <c r="Z464" s="3"/>
    </row>
    <row r="465" spans="1:26" ht="15.75" customHeight="1">
      <c r="A465" s="3"/>
      <c r="B465" s="3"/>
      <c r="C465" s="3"/>
      <c r="D465" s="33"/>
      <c r="E465" s="33"/>
      <c r="F465" s="33"/>
      <c r="G465" s="33"/>
      <c r="H465" s="33"/>
      <c r="I465" s="33"/>
      <c r="J465" s="33"/>
      <c r="K465" s="33"/>
      <c r="L465" s="33"/>
      <c r="M465" s="33"/>
      <c r="N465" s="33"/>
      <c r="O465" s="33"/>
      <c r="P465" s="33"/>
      <c r="Q465" s="33"/>
      <c r="R465" s="33"/>
      <c r="S465" s="33"/>
      <c r="T465" s="124"/>
      <c r="U465" s="3"/>
      <c r="V465" s="3"/>
      <c r="W465" s="3"/>
      <c r="X465" s="3"/>
      <c r="Y465" s="3"/>
      <c r="Z465" s="3"/>
    </row>
    <row r="466" spans="1:26" ht="15.75" customHeight="1">
      <c r="A466" s="3"/>
      <c r="B466" s="3"/>
      <c r="C466" s="3"/>
      <c r="D466" s="33"/>
      <c r="E466" s="33"/>
      <c r="F466" s="33"/>
      <c r="G466" s="33"/>
      <c r="H466" s="33"/>
      <c r="I466" s="33"/>
      <c r="J466" s="33"/>
      <c r="K466" s="33"/>
      <c r="L466" s="33"/>
      <c r="M466" s="33"/>
      <c r="N466" s="33"/>
      <c r="O466" s="33"/>
      <c r="P466" s="33"/>
      <c r="Q466" s="33"/>
      <c r="R466" s="33"/>
      <c r="S466" s="33"/>
      <c r="T466" s="124"/>
      <c r="U466" s="3"/>
      <c r="V466" s="3"/>
      <c r="W466" s="3"/>
      <c r="X466" s="3"/>
      <c r="Y466" s="3"/>
      <c r="Z466" s="3"/>
    </row>
    <row r="467" spans="1:26" ht="15.75" customHeight="1">
      <c r="A467" s="3"/>
      <c r="B467" s="3"/>
      <c r="C467" s="3"/>
      <c r="D467" s="33"/>
      <c r="E467" s="33"/>
      <c r="F467" s="33"/>
      <c r="G467" s="33"/>
      <c r="H467" s="33"/>
      <c r="I467" s="33"/>
      <c r="J467" s="33"/>
      <c r="K467" s="33"/>
      <c r="L467" s="33"/>
      <c r="M467" s="33"/>
      <c r="N467" s="33"/>
      <c r="O467" s="33"/>
      <c r="P467" s="33"/>
      <c r="Q467" s="33"/>
      <c r="R467" s="33"/>
      <c r="S467" s="33"/>
      <c r="T467" s="124"/>
      <c r="U467" s="3"/>
      <c r="V467" s="3"/>
      <c r="W467" s="3"/>
      <c r="X467" s="3"/>
      <c r="Y467" s="3"/>
      <c r="Z467" s="3"/>
    </row>
    <row r="468" spans="1:26" ht="15.75" customHeight="1">
      <c r="A468" s="3"/>
      <c r="B468" s="3"/>
      <c r="C468" s="3"/>
      <c r="D468" s="33"/>
      <c r="E468" s="33"/>
      <c r="F468" s="33"/>
      <c r="G468" s="33"/>
      <c r="H468" s="33"/>
      <c r="I468" s="33"/>
      <c r="J468" s="33"/>
      <c r="K468" s="33"/>
      <c r="L468" s="33"/>
      <c r="M468" s="33"/>
      <c r="N468" s="33"/>
      <c r="O468" s="33"/>
      <c r="P468" s="33"/>
      <c r="Q468" s="33"/>
      <c r="R468" s="33"/>
      <c r="S468" s="33"/>
      <c r="T468" s="124"/>
      <c r="U468" s="3"/>
      <c r="V468" s="3"/>
      <c r="W468" s="3"/>
      <c r="X468" s="3"/>
      <c r="Y468" s="3"/>
      <c r="Z468" s="3"/>
    </row>
    <row r="469" spans="1:26" ht="15.75" customHeight="1">
      <c r="A469" s="3"/>
      <c r="B469" s="3"/>
      <c r="C469" s="3"/>
      <c r="D469" s="33"/>
      <c r="E469" s="33"/>
      <c r="F469" s="33"/>
      <c r="G469" s="33"/>
      <c r="H469" s="33"/>
      <c r="I469" s="33"/>
      <c r="J469" s="33"/>
      <c r="K469" s="33"/>
      <c r="L469" s="33"/>
      <c r="M469" s="33"/>
      <c r="N469" s="33"/>
      <c r="O469" s="33"/>
      <c r="P469" s="33"/>
      <c r="Q469" s="33"/>
      <c r="R469" s="33"/>
      <c r="S469" s="33"/>
      <c r="T469" s="124"/>
      <c r="U469" s="3"/>
      <c r="V469" s="3"/>
      <c r="W469" s="3"/>
      <c r="X469" s="3"/>
      <c r="Y469" s="3"/>
      <c r="Z469" s="3"/>
    </row>
    <row r="470" spans="1:26" ht="15.75" customHeight="1">
      <c r="A470" s="3"/>
      <c r="B470" s="3"/>
      <c r="C470" s="3"/>
      <c r="D470" s="33"/>
      <c r="E470" s="33"/>
      <c r="F470" s="33"/>
      <c r="G470" s="33"/>
      <c r="H470" s="33"/>
      <c r="I470" s="33"/>
      <c r="J470" s="33"/>
      <c r="K470" s="33"/>
      <c r="L470" s="33"/>
      <c r="M470" s="33"/>
      <c r="N470" s="33"/>
      <c r="O470" s="33"/>
      <c r="P470" s="33"/>
      <c r="Q470" s="33"/>
      <c r="R470" s="33"/>
      <c r="S470" s="33"/>
      <c r="T470" s="124"/>
      <c r="U470" s="3"/>
      <c r="V470" s="3"/>
      <c r="W470" s="3"/>
      <c r="X470" s="3"/>
      <c r="Y470" s="3"/>
      <c r="Z470" s="3"/>
    </row>
    <row r="471" spans="1:26" ht="15.75" customHeight="1">
      <c r="A471" s="3"/>
      <c r="B471" s="3"/>
      <c r="C471" s="3"/>
      <c r="D471" s="33"/>
      <c r="E471" s="33"/>
      <c r="F471" s="33"/>
      <c r="G471" s="33"/>
      <c r="H471" s="33"/>
      <c r="I471" s="33"/>
      <c r="J471" s="33"/>
      <c r="K471" s="33"/>
      <c r="L471" s="33"/>
      <c r="M471" s="33"/>
      <c r="N471" s="33"/>
      <c r="O471" s="33"/>
      <c r="P471" s="33"/>
      <c r="Q471" s="33"/>
      <c r="R471" s="33"/>
      <c r="S471" s="33"/>
      <c r="T471" s="124"/>
      <c r="U471" s="3"/>
      <c r="V471" s="3"/>
      <c r="W471" s="3"/>
      <c r="X471" s="3"/>
      <c r="Y471" s="3"/>
      <c r="Z471" s="3"/>
    </row>
    <row r="472" spans="1:26" ht="15.75" customHeight="1">
      <c r="A472" s="3"/>
      <c r="B472" s="3"/>
      <c r="C472" s="3"/>
      <c r="D472" s="33"/>
      <c r="E472" s="33"/>
      <c r="F472" s="33"/>
      <c r="G472" s="33"/>
      <c r="H472" s="33"/>
      <c r="I472" s="33"/>
      <c r="J472" s="33"/>
      <c r="K472" s="33"/>
      <c r="L472" s="33"/>
      <c r="M472" s="33"/>
      <c r="N472" s="33"/>
      <c r="O472" s="33"/>
      <c r="P472" s="33"/>
      <c r="Q472" s="33"/>
      <c r="R472" s="33"/>
      <c r="S472" s="33"/>
      <c r="T472" s="124"/>
      <c r="U472" s="3"/>
      <c r="V472" s="3"/>
      <c r="W472" s="3"/>
      <c r="X472" s="3"/>
      <c r="Y472" s="3"/>
      <c r="Z472" s="3"/>
    </row>
    <row r="473" spans="1:26" ht="15.75" customHeight="1">
      <c r="A473" s="3"/>
      <c r="B473" s="3"/>
      <c r="C473" s="3"/>
      <c r="D473" s="33"/>
      <c r="E473" s="33"/>
      <c r="F473" s="33"/>
      <c r="G473" s="33"/>
      <c r="H473" s="33"/>
      <c r="I473" s="33"/>
      <c r="J473" s="33"/>
      <c r="K473" s="33"/>
      <c r="L473" s="33"/>
      <c r="M473" s="33"/>
      <c r="N473" s="33"/>
      <c r="O473" s="33"/>
      <c r="P473" s="33"/>
      <c r="Q473" s="33"/>
      <c r="R473" s="33"/>
      <c r="S473" s="33"/>
      <c r="T473" s="124"/>
      <c r="U473" s="3"/>
      <c r="V473" s="3"/>
      <c r="W473" s="3"/>
      <c r="X473" s="3"/>
      <c r="Y473" s="3"/>
      <c r="Z473" s="3"/>
    </row>
    <row r="474" spans="1:26" ht="15.75" customHeight="1">
      <c r="A474" s="3"/>
      <c r="B474" s="3"/>
      <c r="C474" s="3"/>
      <c r="D474" s="33"/>
      <c r="E474" s="33"/>
      <c r="F474" s="33"/>
      <c r="G474" s="33"/>
      <c r="H474" s="33"/>
      <c r="I474" s="33"/>
      <c r="J474" s="33"/>
      <c r="K474" s="33"/>
      <c r="L474" s="33"/>
      <c r="M474" s="33"/>
      <c r="N474" s="33"/>
      <c r="O474" s="33"/>
      <c r="P474" s="33"/>
      <c r="Q474" s="33"/>
      <c r="R474" s="33"/>
      <c r="S474" s="33"/>
      <c r="T474" s="124"/>
      <c r="U474" s="3"/>
      <c r="V474" s="3"/>
      <c r="W474" s="3"/>
      <c r="X474" s="3"/>
      <c r="Y474" s="3"/>
      <c r="Z474" s="3"/>
    </row>
    <row r="475" spans="1:26" ht="15.75" customHeight="1">
      <c r="A475" s="3"/>
      <c r="B475" s="3"/>
      <c r="C475" s="3"/>
      <c r="D475" s="33"/>
      <c r="E475" s="33"/>
      <c r="F475" s="33"/>
      <c r="G475" s="33"/>
      <c r="H475" s="33"/>
      <c r="I475" s="33"/>
      <c r="J475" s="33"/>
      <c r="K475" s="33"/>
      <c r="L475" s="33"/>
      <c r="M475" s="33"/>
      <c r="N475" s="33"/>
      <c r="O475" s="33"/>
      <c r="P475" s="33"/>
      <c r="Q475" s="33"/>
      <c r="R475" s="33"/>
      <c r="S475" s="33"/>
      <c r="T475" s="124"/>
      <c r="U475" s="3"/>
      <c r="V475" s="3"/>
      <c r="W475" s="3"/>
      <c r="X475" s="3"/>
      <c r="Y475" s="3"/>
      <c r="Z475" s="3"/>
    </row>
    <row r="476" spans="1:26" ht="15.75" customHeight="1">
      <c r="A476" s="3"/>
      <c r="B476" s="3"/>
      <c r="C476" s="3"/>
      <c r="D476" s="33"/>
      <c r="E476" s="33"/>
      <c r="F476" s="33"/>
      <c r="G476" s="33"/>
      <c r="H476" s="33"/>
      <c r="I476" s="33"/>
      <c r="J476" s="33"/>
      <c r="K476" s="33"/>
      <c r="L476" s="33"/>
      <c r="M476" s="33"/>
      <c r="N476" s="33"/>
      <c r="O476" s="33"/>
      <c r="P476" s="33"/>
      <c r="Q476" s="33"/>
      <c r="R476" s="33"/>
      <c r="S476" s="33"/>
      <c r="T476" s="124"/>
      <c r="U476" s="3"/>
      <c r="V476" s="3"/>
      <c r="W476" s="3"/>
      <c r="X476" s="3"/>
      <c r="Y476" s="3"/>
      <c r="Z476" s="3"/>
    </row>
    <row r="477" spans="1:26" ht="15.75" customHeight="1">
      <c r="A477" s="3"/>
      <c r="B477" s="3"/>
      <c r="C477" s="3"/>
      <c r="D477" s="33"/>
      <c r="E477" s="33"/>
      <c r="F477" s="33"/>
      <c r="G477" s="33"/>
      <c r="H477" s="33"/>
      <c r="I477" s="33"/>
      <c r="J477" s="33"/>
      <c r="K477" s="33"/>
      <c r="L477" s="33"/>
      <c r="M477" s="33"/>
      <c r="N477" s="33"/>
      <c r="O477" s="33"/>
      <c r="P477" s="33"/>
      <c r="Q477" s="33"/>
      <c r="R477" s="33"/>
      <c r="S477" s="33"/>
      <c r="T477" s="124"/>
      <c r="U477" s="3"/>
      <c r="V477" s="3"/>
      <c r="W477" s="3"/>
      <c r="X477" s="3"/>
      <c r="Y477" s="3"/>
      <c r="Z477" s="3"/>
    </row>
    <row r="478" spans="1:26" ht="15.75" customHeight="1">
      <c r="A478" s="3"/>
      <c r="B478" s="3"/>
      <c r="C478" s="3"/>
      <c r="D478" s="33"/>
      <c r="E478" s="33"/>
      <c r="F478" s="33"/>
      <c r="G478" s="33"/>
      <c r="H478" s="33"/>
      <c r="I478" s="33"/>
      <c r="J478" s="33"/>
      <c r="K478" s="33"/>
      <c r="L478" s="33"/>
      <c r="M478" s="33"/>
      <c r="N478" s="33"/>
      <c r="O478" s="33"/>
      <c r="P478" s="33"/>
      <c r="Q478" s="33"/>
      <c r="R478" s="33"/>
      <c r="S478" s="33"/>
      <c r="T478" s="124"/>
      <c r="U478" s="3"/>
      <c r="V478" s="3"/>
      <c r="W478" s="3"/>
      <c r="X478" s="3"/>
      <c r="Y478" s="3"/>
      <c r="Z478" s="3"/>
    </row>
    <row r="479" spans="1:26" ht="15.75" customHeight="1">
      <c r="A479" s="3"/>
      <c r="B479" s="3"/>
      <c r="C479" s="3"/>
      <c r="D479" s="33"/>
      <c r="E479" s="33"/>
      <c r="F479" s="33"/>
      <c r="G479" s="33"/>
      <c r="H479" s="33"/>
      <c r="I479" s="33"/>
      <c r="J479" s="33"/>
      <c r="K479" s="33"/>
      <c r="L479" s="33"/>
      <c r="M479" s="33"/>
      <c r="N479" s="33"/>
      <c r="O479" s="33"/>
      <c r="P479" s="33"/>
      <c r="Q479" s="33"/>
      <c r="R479" s="33"/>
      <c r="S479" s="33"/>
      <c r="T479" s="124"/>
      <c r="U479" s="3"/>
      <c r="V479" s="3"/>
      <c r="W479" s="3"/>
      <c r="X479" s="3"/>
      <c r="Y479" s="3"/>
      <c r="Z479" s="3"/>
    </row>
    <row r="480" spans="1:26" ht="15.75" customHeight="1">
      <c r="A480" s="3"/>
      <c r="B480" s="3"/>
      <c r="C480" s="3"/>
      <c r="D480" s="33"/>
      <c r="E480" s="33"/>
      <c r="F480" s="33"/>
      <c r="G480" s="33"/>
      <c r="H480" s="33"/>
      <c r="I480" s="33"/>
      <c r="J480" s="33"/>
      <c r="K480" s="33"/>
      <c r="L480" s="33"/>
      <c r="M480" s="33"/>
      <c r="N480" s="33"/>
      <c r="O480" s="33"/>
      <c r="P480" s="33"/>
      <c r="Q480" s="33"/>
      <c r="R480" s="33"/>
      <c r="S480" s="33"/>
      <c r="T480" s="124"/>
      <c r="U480" s="3"/>
      <c r="V480" s="3"/>
      <c r="W480" s="3"/>
      <c r="X480" s="3"/>
      <c r="Y480" s="3"/>
      <c r="Z480" s="3"/>
    </row>
    <row r="481" spans="1:26" ht="15.75" customHeight="1">
      <c r="A481" s="3"/>
      <c r="B481" s="3"/>
      <c r="C481" s="3"/>
      <c r="D481" s="33"/>
      <c r="E481" s="33"/>
      <c r="F481" s="33"/>
      <c r="G481" s="33"/>
      <c r="H481" s="33"/>
      <c r="I481" s="33"/>
      <c r="J481" s="33"/>
      <c r="K481" s="33"/>
      <c r="L481" s="33"/>
      <c r="M481" s="33"/>
      <c r="N481" s="33"/>
      <c r="O481" s="33"/>
      <c r="P481" s="33"/>
      <c r="Q481" s="33"/>
      <c r="R481" s="33"/>
      <c r="S481" s="33"/>
      <c r="T481" s="124"/>
      <c r="U481" s="3"/>
      <c r="V481" s="3"/>
      <c r="W481" s="3"/>
      <c r="X481" s="3"/>
      <c r="Y481" s="3"/>
      <c r="Z481" s="3"/>
    </row>
    <row r="482" spans="1:26" ht="15.75" customHeight="1">
      <c r="A482" s="3"/>
      <c r="B482" s="3"/>
      <c r="C482" s="3"/>
      <c r="D482" s="33"/>
      <c r="E482" s="33"/>
      <c r="F482" s="33"/>
      <c r="G482" s="33"/>
      <c r="H482" s="33"/>
      <c r="I482" s="33"/>
      <c r="J482" s="33"/>
      <c r="K482" s="33"/>
      <c r="L482" s="33"/>
      <c r="M482" s="33"/>
      <c r="N482" s="33"/>
      <c r="O482" s="33"/>
      <c r="P482" s="33"/>
      <c r="Q482" s="33"/>
      <c r="R482" s="33"/>
      <c r="S482" s="33"/>
      <c r="T482" s="124"/>
      <c r="U482" s="3"/>
      <c r="V482" s="3"/>
      <c r="W482" s="3"/>
      <c r="X482" s="3"/>
      <c r="Y482" s="3"/>
      <c r="Z482" s="3"/>
    </row>
    <row r="483" spans="1:26" ht="15.75" customHeight="1">
      <c r="A483" s="3"/>
      <c r="B483" s="3"/>
      <c r="C483" s="3"/>
      <c r="D483" s="33"/>
      <c r="E483" s="33"/>
      <c r="F483" s="33"/>
      <c r="G483" s="33"/>
      <c r="H483" s="33"/>
      <c r="I483" s="33"/>
      <c r="J483" s="33"/>
      <c r="K483" s="33"/>
      <c r="L483" s="33"/>
      <c r="M483" s="33"/>
      <c r="N483" s="33"/>
      <c r="O483" s="33"/>
      <c r="P483" s="33"/>
      <c r="Q483" s="33"/>
      <c r="R483" s="33"/>
      <c r="S483" s="33"/>
      <c r="T483" s="124"/>
      <c r="U483" s="3"/>
      <c r="V483" s="3"/>
      <c r="W483" s="3"/>
      <c r="X483" s="3"/>
      <c r="Y483" s="3"/>
      <c r="Z483" s="3"/>
    </row>
    <row r="484" spans="1:26" ht="15.75" customHeight="1">
      <c r="A484" s="3"/>
      <c r="B484" s="3"/>
      <c r="C484" s="3"/>
      <c r="D484" s="33"/>
      <c r="E484" s="33"/>
      <c r="F484" s="33"/>
      <c r="G484" s="33"/>
      <c r="H484" s="33"/>
      <c r="I484" s="33"/>
      <c r="J484" s="33"/>
      <c r="K484" s="33"/>
      <c r="L484" s="33"/>
      <c r="M484" s="33"/>
      <c r="N484" s="33"/>
      <c r="O484" s="33"/>
      <c r="P484" s="33"/>
      <c r="Q484" s="33"/>
      <c r="R484" s="33"/>
      <c r="S484" s="33"/>
      <c r="T484" s="124"/>
      <c r="U484" s="3"/>
      <c r="V484" s="3"/>
      <c r="W484" s="3"/>
      <c r="X484" s="3"/>
      <c r="Y484" s="3"/>
      <c r="Z484" s="3"/>
    </row>
    <row r="485" spans="1:26" ht="15.75" customHeight="1">
      <c r="A485" s="3"/>
      <c r="B485" s="3"/>
      <c r="C485" s="3"/>
      <c r="D485" s="33"/>
      <c r="E485" s="33"/>
      <c r="F485" s="33"/>
      <c r="G485" s="33"/>
      <c r="H485" s="33"/>
      <c r="I485" s="33"/>
      <c r="J485" s="33"/>
      <c r="K485" s="33"/>
      <c r="L485" s="33"/>
      <c r="M485" s="33"/>
      <c r="N485" s="33"/>
      <c r="O485" s="33"/>
      <c r="P485" s="33"/>
      <c r="Q485" s="33"/>
      <c r="R485" s="33"/>
      <c r="S485" s="33"/>
      <c r="T485" s="124"/>
      <c r="U485" s="3"/>
      <c r="V485" s="3"/>
      <c r="W485" s="3"/>
      <c r="X485" s="3"/>
      <c r="Y485" s="3"/>
      <c r="Z485" s="3"/>
    </row>
    <row r="486" spans="1:26" ht="15.75" customHeight="1">
      <c r="A486" s="3"/>
      <c r="B486" s="3"/>
      <c r="C486" s="3"/>
      <c r="D486" s="33"/>
      <c r="E486" s="33"/>
      <c r="F486" s="33"/>
      <c r="G486" s="33"/>
      <c r="H486" s="33"/>
      <c r="I486" s="33"/>
      <c r="J486" s="33"/>
      <c r="K486" s="33"/>
      <c r="L486" s="33"/>
      <c r="M486" s="33"/>
      <c r="N486" s="33"/>
      <c r="O486" s="33"/>
      <c r="P486" s="33"/>
      <c r="Q486" s="33"/>
      <c r="R486" s="33"/>
      <c r="S486" s="33"/>
      <c r="T486" s="124"/>
      <c r="U486" s="3"/>
      <c r="V486" s="3"/>
      <c r="W486" s="3"/>
      <c r="X486" s="3"/>
      <c r="Y486" s="3"/>
      <c r="Z486" s="3"/>
    </row>
    <row r="487" spans="1:26" ht="15.75" customHeight="1">
      <c r="A487" s="3"/>
      <c r="B487" s="3"/>
      <c r="C487" s="3"/>
      <c r="D487" s="33"/>
      <c r="E487" s="33"/>
      <c r="F487" s="33"/>
      <c r="G487" s="33"/>
      <c r="H487" s="33"/>
      <c r="I487" s="33"/>
      <c r="J487" s="33"/>
      <c r="K487" s="33"/>
      <c r="L487" s="33"/>
      <c r="M487" s="33"/>
      <c r="N487" s="33"/>
      <c r="O487" s="33"/>
      <c r="P487" s="33"/>
      <c r="Q487" s="33"/>
      <c r="R487" s="33"/>
      <c r="S487" s="33"/>
      <c r="T487" s="124"/>
      <c r="U487" s="3"/>
      <c r="V487" s="3"/>
      <c r="W487" s="3"/>
      <c r="X487" s="3"/>
      <c r="Y487" s="3"/>
      <c r="Z487" s="3"/>
    </row>
    <row r="488" spans="1:26" ht="15.75" customHeight="1">
      <c r="A488" s="3"/>
      <c r="B488" s="3"/>
      <c r="C488" s="3"/>
      <c r="D488" s="33"/>
      <c r="E488" s="33"/>
      <c r="F488" s="33"/>
      <c r="G488" s="33"/>
      <c r="H488" s="33"/>
      <c r="I488" s="33"/>
      <c r="J488" s="33"/>
      <c r="K488" s="33"/>
      <c r="L488" s="33"/>
      <c r="M488" s="33"/>
      <c r="N488" s="33"/>
      <c r="O488" s="33"/>
      <c r="P488" s="33"/>
      <c r="Q488" s="33"/>
      <c r="R488" s="33"/>
      <c r="S488" s="33"/>
      <c r="T488" s="124"/>
      <c r="U488" s="3"/>
      <c r="V488" s="3"/>
      <c r="W488" s="3"/>
      <c r="X488" s="3"/>
      <c r="Y488" s="3"/>
      <c r="Z488" s="3"/>
    </row>
    <row r="489" spans="1:26" ht="15.75" customHeight="1">
      <c r="A489" s="3"/>
      <c r="B489" s="3"/>
      <c r="C489" s="3"/>
      <c r="D489" s="33"/>
      <c r="E489" s="33"/>
      <c r="F489" s="33"/>
      <c r="G489" s="33"/>
      <c r="H489" s="33"/>
      <c r="I489" s="33"/>
      <c r="J489" s="33"/>
      <c r="K489" s="33"/>
      <c r="L489" s="33"/>
      <c r="M489" s="33"/>
      <c r="N489" s="33"/>
      <c r="O489" s="33"/>
      <c r="P489" s="33"/>
      <c r="Q489" s="33"/>
      <c r="R489" s="33"/>
      <c r="S489" s="33"/>
      <c r="T489" s="124"/>
      <c r="U489" s="3"/>
      <c r="V489" s="3"/>
      <c r="W489" s="3"/>
      <c r="X489" s="3"/>
      <c r="Y489" s="3"/>
      <c r="Z489" s="3"/>
    </row>
    <row r="490" spans="1:26" ht="15.75" customHeight="1">
      <c r="A490" s="3"/>
      <c r="B490" s="3"/>
      <c r="C490" s="3"/>
      <c r="D490" s="33"/>
      <c r="E490" s="33"/>
      <c r="F490" s="33"/>
      <c r="G490" s="33"/>
      <c r="H490" s="33"/>
      <c r="I490" s="33"/>
      <c r="J490" s="33"/>
      <c r="K490" s="33"/>
      <c r="L490" s="33"/>
      <c r="M490" s="33"/>
      <c r="N490" s="33"/>
      <c r="O490" s="33"/>
      <c r="P490" s="33"/>
      <c r="Q490" s="33"/>
      <c r="R490" s="33"/>
      <c r="S490" s="33"/>
      <c r="T490" s="124"/>
      <c r="U490" s="3"/>
      <c r="V490" s="3"/>
      <c r="W490" s="3"/>
      <c r="X490" s="3"/>
      <c r="Y490" s="3"/>
      <c r="Z490" s="3"/>
    </row>
    <row r="491" spans="1:26" ht="15.75" customHeight="1">
      <c r="A491" s="3"/>
      <c r="B491" s="3"/>
      <c r="C491" s="3"/>
      <c r="D491" s="33"/>
      <c r="E491" s="33"/>
      <c r="F491" s="33"/>
      <c r="G491" s="33"/>
      <c r="H491" s="33"/>
      <c r="I491" s="33"/>
      <c r="J491" s="33"/>
      <c r="K491" s="33"/>
      <c r="L491" s="33"/>
      <c r="M491" s="33"/>
      <c r="N491" s="33"/>
      <c r="O491" s="33"/>
      <c r="P491" s="33"/>
      <c r="Q491" s="33"/>
      <c r="R491" s="33"/>
      <c r="S491" s="33"/>
      <c r="T491" s="124"/>
      <c r="U491" s="3"/>
      <c r="V491" s="3"/>
      <c r="W491" s="3"/>
      <c r="X491" s="3"/>
      <c r="Y491" s="3"/>
      <c r="Z491" s="3"/>
    </row>
    <row r="492" spans="1:26" ht="15.75" customHeight="1">
      <c r="A492" s="3"/>
      <c r="B492" s="3"/>
      <c r="C492" s="3"/>
      <c r="D492" s="33"/>
      <c r="E492" s="33"/>
      <c r="F492" s="33"/>
      <c r="G492" s="33"/>
      <c r="H492" s="33"/>
      <c r="I492" s="33"/>
      <c r="J492" s="33"/>
      <c r="K492" s="33"/>
      <c r="L492" s="33"/>
      <c r="M492" s="33"/>
      <c r="N492" s="33"/>
      <c r="O492" s="33"/>
      <c r="P492" s="33"/>
      <c r="Q492" s="33"/>
      <c r="R492" s="33"/>
      <c r="S492" s="33"/>
      <c r="T492" s="124"/>
      <c r="U492" s="3"/>
      <c r="V492" s="3"/>
      <c r="W492" s="3"/>
      <c r="X492" s="3"/>
      <c r="Y492" s="3"/>
      <c r="Z492" s="3"/>
    </row>
    <row r="493" spans="1:26" ht="15.75" customHeight="1">
      <c r="A493" s="3"/>
      <c r="B493" s="3"/>
      <c r="C493" s="3"/>
      <c r="D493" s="33"/>
      <c r="E493" s="33"/>
      <c r="F493" s="33"/>
      <c r="G493" s="33"/>
      <c r="H493" s="33"/>
      <c r="I493" s="33"/>
      <c r="J493" s="33"/>
      <c r="K493" s="33"/>
      <c r="L493" s="33"/>
      <c r="M493" s="33"/>
      <c r="N493" s="33"/>
      <c r="O493" s="33"/>
      <c r="P493" s="33"/>
      <c r="Q493" s="33"/>
      <c r="R493" s="33"/>
      <c r="S493" s="33"/>
      <c r="T493" s="124"/>
      <c r="U493" s="3"/>
      <c r="V493" s="3"/>
      <c r="W493" s="3"/>
      <c r="X493" s="3"/>
      <c r="Y493" s="3"/>
      <c r="Z493" s="3"/>
    </row>
    <row r="494" spans="1:26" ht="15.75" customHeight="1">
      <c r="A494" s="3"/>
      <c r="B494" s="3"/>
      <c r="C494" s="3"/>
      <c r="D494" s="33"/>
      <c r="E494" s="33"/>
      <c r="F494" s="33"/>
      <c r="G494" s="33"/>
      <c r="H494" s="33"/>
      <c r="I494" s="33"/>
      <c r="J494" s="33"/>
      <c r="K494" s="33"/>
      <c r="L494" s="33"/>
      <c r="M494" s="33"/>
      <c r="N494" s="33"/>
      <c r="O494" s="33"/>
      <c r="P494" s="33"/>
      <c r="Q494" s="33"/>
      <c r="R494" s="33"/>
      <c r="S494" s="33"/>
      <c r="T494" s="124"/>
      <c r="U494" s="3"/>
      <c r="V494" s="3"/>
      <c r="W494" s="3"/>
      <c r="X494" s="3"/>
      <c r="Y494" s="3"/>
      <c r="Z494" s="3"/>
    </row>
    <row r="495" spans="1:26" ht="15.75" customHeight="1">
      <c r="A495" s="3"/>
      <c r="B495" s="3"/>
      <c r="C495" s="3"/>
      <c r="D495" s="33"/>
      <c r="E495" s="33"/>
      <c r="F495" s="33"/>
      <c r="G495" s="33"/>
      <c r="H495" s="33"/>
      <c r="I495" s="33"/>
      <c r="J495" s="33"/>
      <c r="K495" s="33"/>
      <c r="L495" s="33"/>
      <c r="M495" s="33"/>
      <c r="N495" s="33"/>
      <c r="O495" s="33"/>
      <c r="P495" s="33"/>
      <c r="Q495" s="33"/>
      <c r="R495" s="33"/>
      <c r="S495" s="33"/>
      <c r="T495" s="124"/>
      <c r="U495" s="3"/>
      <c r="V495" s="3"/>
      <c r="W495" s="3"/>
      <c r="X495" s="3"/>
      <c r="Y495" s="3"/>
      <c r="Z495" s="3"/>
    </row>
    <row r="496" spans="1:26" ht="15.75" customHeight="1">
      <c r="A496" s="3"/>
      <c r="B496" s="3"/>
      <c r="C496" s="3"/>
      <c r="D496" s="33"/>
      <c r="E496" s="33"/>
      <c r="F496" s="33"/>
      <c r="G496" s="33"/>
      <c r="H496" s="33"/>
      <c r="I496" s="33"/>
      <c r="J496" s="33"/>
      <c r="K496" s="33"/>
      <c r="L496" s="33"/>
      <c r="M496" s="33"/>
      <c r="N496" s="33"/>
      <c r="O496" s="33"/>
      <c r="P496" s="33"/>
      <c r="Q496" s="33"/>
      <c r="R496" s="33"/>
      <c r="S496" s="33"/>
      <c r="T496" s="124"/>
      <c r="U496" s="3"/>
      <c r="V496" s="3"/>
      <c r="W496" s="3"/>
      <c r="X496" s="3"/>
      <c r="Y496" s="3"/>
      <c r="Z496" s="3"/>
    </row>
    <row r="497" spans="1:26" ht="15.75" customHeight="1">
      <c r="A497" s="3"/>
      <c r="B497" s="3"/>
      <c r="C497" s="3"/>
      <c r="D497" s="33"/>
      <c r="E497" s="33"/>
      <c r="F497" s="33"/>
      <c r="G497" s="33"/>
      <c r="H497" s="33"/>
      <c r="I497" s="33"/>
      <c r="J497" s="33"/>
      <c r="K497" s="33"/>
      <c r="L497" s="33"/>
      <c r="M497" s="33"/>
      <c r="N497" s="33"/>
      <c r="O497" s="33"/>
      <c r="P497" s="33"/>
      <c r="Q497" s="33"/>
      <c r="R497" s="33"/>
      <c r="S497" s="33"/>
      <c r="T497" s="124"/>
      <c r="U497" s="3"/>
      <c r="V497" s="3"/>
      <c r="W497" s="3"/>
      <c r="X497" s="3"/>
      <c r="Y497" s="3"/>
      <c r="Z497" s="3"/>
    </row>
    <row r="498" spans="1:26" ht="15.75" customHeight="1">
      <c r="A498" s="3"/>
      <c r="B498" s="3"/>
      <c r="C498" s="3"/>
      <c r="D498" s="33"/>
      <c r="E498" s="33"/>
      <c r="F498" s="33"/>
      <c r="G498" s="33"/>
      <c r="H498" s="33"/>
      <c r="I498" s="33"/>
      <c r="J498" s="33"/>
      <c r="K498" s="33"/>
      <c r="L498" s="33"/>
      <c r="M498" s="33"/>
      <c r="N498" s="33"/>
      <c r="O498" s="33"/>
      <c r="P498" s="33"/>
      <c r="Q498" s="33"/>
      <c r="R498" s="33"/>
      <c r="S498" s="33"/>
      <c r="T498" s="124"/>
      <c r="U498" s="3"/>
      <c r="V498" s="3"/>
      <c r="W498" s="3"/>
      <c r="X498" s="3"/>
      <c r="Y498" s="3"/>
      <c r="Z498" s="3"/>
    </row>
    <row r="499" spans="1:26" ht="15.75" customHeight="1">
      <c r="A499" s="3"/>
      <c r="B499" s="3"/>
      <c r="C499" s="3"/>
      <c r="D499" s="33"/>
      <c r="E499" s="33"/>
      <c r="F499" s="33"/>
      <c r="G499" s="33"/>
      <c r="H499" s="33"/>
      <c r="I499" s="33"/>
      <c r="J499" s="33"/>
      <c r="K499" s="33"/>
      <c r="L499" s="33"/>
      <c r="M499" s="33"/>
      <c r="N499" s="33"/>
      <c r="O499" s="33"/>
      <c r="P499" s="33"/>
      <c r="Q499" s="33"/>
      <c r="R499" s="33"/>
      <c r="S499" s="33"/>
      <c r="T499" s="124"/>
      <c r="U499" s="3"/>
      <c r="V499" s="3"/>
      <c r="W499" s="3"/>
      <c r="X499" s="3"/>
      <c r="Y499" s="3"/>
      <c r="Z499" s="3"/>
    </row>
    <row r="500" spans="1:26" ht="15.75" customHeight="1">
      <c r="A500" s="3"/>
      <c r="B500" s="3"/>
      <c r="C500" s="3"/>
      <c r="D500" s="33"/>
      <c r="E500" s="33"/>
      <c r="F500" s="33"/>
      <c r="G500" s="33"/>
      <c r="H500" s="33"/>
      <c r="I500" s="33"/>
      <c r="J500" s="33"/>
      <c r="K500" s="33"/>
      <c r="L500" s="33"/>
      <c r="M500" s="33"/>
      <c r="N500" s="33"/>
      <c r="O500" s="33"/>
      <c r="P500" s="33"/>
      <c r="Q500" s="33"/>
      <c r="R500" s="33"/>
      <c r="S500" s="33"/>
      <c r="T500" s="124"/>
      <c r="U500" s="3"/>
      <c r="V500" s="3"/>
      <c r="W500" s="3"/>
      <c r="X500" s="3"/>
      <c r="Y500" s="3"/>
      <c r="Z500" s="3"/>
    </row>
    <row r="501" spans="1:26" ht="15.75" customHeight="1">
      <c r="A501" s="3"/>
      <c r="B501" s="3"/>
      <c r="C501" s="3"/>
      <c r="D501" s="33"/>
      <c r="E501" s="33"/>
      <c r="F501" s="33"/>
      <c r="G501" s="33"/>
      <c r="H501" s="33"/>
      <c r="I501" s="33"/>
      <c r="J501" s="33"/>
      <c r="K501" s="33"/>
      <c r="L501" s="33"/>
      <c r="M501" s="33"/>
      <c r="N501" s="33"/>
      <c r="O501" s="33"/>
      <c r="P501" s="33"/>
      <c r="Q501" s="33"/>
      <c r="R501" s="33"/>
      <c r="S501" s="33"/>
      <c r="T501" s="124"/>
      <c r="U501" s="3"/>
      <c r="V501" s="3"/>
      <c r="W501" s="3"/>
      <c r="X501" s="3"/>
      <c r="Y501" s="3"/>
      <c r="Z501" s="3"/>
    </row>
    <row r="502" spans="1:26" ht="15.75" customHeight="1">
      <c r="A502" s="3"/>
      <c r="B502" s="3"/>
      <c r="C502" s="3"/>
      <c r="D502" s="33"/>
      <c r="E502" s="33"/>
      <c r="F502" s="33"/>
      <c r="G502" s="33"/>
      <c r="H502" s="33"/>
      <c r="I502" s="33"/>
      <c r="J502" s="33"/>
      <c r="K502" s="33"/>
      <c r="L502" s="33"/>
      <c r="M502" s="33"/>
      <c r="N502" s="33"/>
      <c r="O502" s="33"/>
      <c r="P502" s="33"/>
      <c r="Q502" s="33"/>
      <c r="R502" s="33"/>
      <c r="S502" s="33"/>
      <c r="T502" s="124"/>
      <c r="U502" s="3"/>
      <c r="V502" s="3"/>
      <c r="W502" s="3"/>
      <c r="X502" s="3"/>
      <c r="Y502" s="3"/>
      <c r="Z502" s="3"/>
    </row>
    <row r="503" spans="1:26" ht="15.75" customHeight="1">
      <c r="A503" s="3"/>
      <c r="B503" s="3"/>
      <c r="C503" s="3"/>
      <c r="D503" s="33"/>
      <c r="E503" s="33"/>
      <c r="F503" s="33"/>
      <c r="G503" s="33"/>
      <c r="H503" s="33"/>
      <c r="I503" s="33"/>
      <c r="J503" s="33"/>
      <c r="K503" s="33"/>
      <c r="L503" s="33"/>
      <c r="M503" s="33"/>
      <c r="N503" s="33"/>
      <c r="O503" s="33"/>
      <c r="P503" s="33"/>
      <c r="Q503" s="33"/>
      <c r="R503" s="33"/>
      <c r="S503" s="33"/>
      <c r="T503" s="124"/>
      <c r="U503" s="3"/>
      <c r="V503" s="3"/>
      <c r="W503" s="3"/>
      <c r="X503" s="3"/>
      <c r="Y503" s="3"/>
      <c r="Z503" s="3"/>
    </row>
    <row r="504" spans="1:26" ht="15.75" customHeight="1">
      <c r="A504" s="3"/>
      <c r="B504" s="3"/>
      <c r="C504" s="3"/>
      <c r="D504" s="33"/>
      <c r="E504" s="33"/>
      <c r="F504" s="33"/>
      <c r="G504" s="33"/>
      <c r="H504" s="33"/>
      <c r="I504" s="33"/>
      <c r="J504" s="33"/>
      <c r="K504" s="33"/>
      <c r="L504" s="33"/>
      <c r="M504" s="33"/>
      <c r="N504" s="33"/>
      <c r="O504" s="33"/>
      <c r="P504" s="33"/>
      <c r="Q504" s="33"/>
      <c r="R504" s="33"/>
      <c r="S504" s="33"/>
      <c r="T504" s="124"/>
      <c r="U504" s="3"/>
      <c r="V504" s="3"/>
      <c r="W504" s="3"/>
      <c r="X504" s="3"/>
      <c r="Y504" s="3"/>
      <c r="Z504" s="3"/>
    </row>
    <row r="505" spans="1:26" ht="15.75" customHeight="1">
      <c r="A505" s="3"/>
      <c r="B505" s="3"/>
      <c r="C505" s="3"/>
      <c r="D505" s="33"/>
      <c r="E505" s="33"/>
      <c r="F505" s="33"/>
      <c r="G505" s="33"/>
      <c r="H505" s="33"/>
      <c r="I505" s="33"/>
      <c r="J505" s="33"/>
      <c r="K505" s="33"/>
      <c r="L505" s="33"/>
      <c r="M505" s="33"/>
      <c r="N505" s="33"/>
      <c r="O505" s="33"/>
      <c r="P505" s="33"/>
      <c r="Q505" s="33"/>
      <c r="R505" s="33"/>
      <c r="S505" s="33"/>
      <c r="T505" s="124"/>
      <c r="U505" s="3"/>
      <c r="V505" s="3"/>
      <c r="W505" s="3"/>
      <c r="X505" s="3"/>
      <c r="Y505" s="3"/>
      <c r="Z505" s="3"/>
    </row>
    <row r="506" spans="1:26" ht="15.75" customHeight="1">
      <c r="A506" s="3"/>
      <c r="B506" s="3"/>
      <c r="C506" s="3"/>
      <c r="D506" s="33"/>
      <c r="E506" s="33"/>
      <c r="F506" s="33"/>
      <c r="G506" s="33"/>
      <c r="H506" s="33"/>
      <c r="I506" s="33"/>
      <c r="J506" s="33"/>
      <c r="K506" s="33"/>
      <c r="L506" s="33"/>
      <c r="M506" s="33"/>
      <c r="N506" s="33"/>
      <c r="O506" s="33"/>
      <c r="P506" s="33"/>
      <c r="Q506" s="33"/>
      <c r="R506" s="33"/>
      <c r="S506" s="33"/>
      <c r="T506" s="124"/>
      <c r="U506" s="3"/>
      <c r="V506" s="3"/>
      <c r="W506" s="3"/>
      <c r="X506" s="3"/>
      <c r="Y506" s="3"/>
      <c r="Z506" s="3"/>
    </row>
    <row r="507" spans="1:26" ht="15.75" customHeight="1">
      <c r="A507" s="3"/>
      <c r="B507" s="3"/>
      <c r="C507" s="3"/>
      <c r="D507" s="33"/>
      <c r="E507" s="33"/>
      <c r="F507" s="33"/>
      <c r="G507" s="33"/>
      <c r="H507" s="33"/>
      <c r="I507" s="33"/>
      <c r="J507" s="33"/>
      <c r="K507" s="33"/>
      <c r="L507" s="33"/>
      <c r="M507" s="33"/>
      <c r="N507" s="33"/>
      <c r="O507" s="33"/>
      <c r="P507" s="33"/>
      <c r="Q507" s="33"/>
      <c r="R507" s="33"/>
      <c r="S507" s="33"/>
      <c r="T507" s="124"/>
      <c r="U507" s="3"/>
      <c r="V507" s="3"/>
      <c r="W507" s="3"/>
      <c r="X507" s="3"/>
      <c r="Y507" s="3"/>
      <c r="Z507" s="3"/>
    </row>
    <row r="508" spans="1:26" ht="15.75" customHeight="1">
      <c r="A508" s="3"/>
      <c r="B508" s="3"/>
      <c r="C508" s="3"/>
      <c r="D508" s="33"/>
      <c r="E508" s="33"/>
      <c r="F508" s="33"/>
      <c r="G508" s="33"/>
      <c r="H508" s="33"/>
      <c r="I508" s="33"/>
      <c r="J508" s="33"/>
      <c r="K508" s="33"/>
      <c r="L508" s="33"/>
      <c r="M508" s="33"/>
      <c r="N508" s="33"/>
      <c r="O508" s="33"/>
      <c r="P508" s="33"/>
      <c r="Q508" s="33"/>
      <c r="R508" s="33"/>
      <c r="S508" s="33"/>
      <c r="T508" s="124"/>
      <c r="U508" s="3"/>
      <c r="V508" s="3"/>
      <c r="W508" s="3"/>
      <c r="X508" s="3"/>
      <c r="Y508" s="3"/>
      <c r="Z508" s="3"/>
    </row>
    <row r="509" spans="1:26" ht="15.75" customHeight="1">
      <c r="A509" s="3"/>
      <c r="B509" s="3"/>
      <c r="C509" s="3"/>
      <c r="D509" s="33"/>
      <c r="E509" s="33"/>
      <c r="F509" s="33"/>
      <c r="G509" s="33"/>
      <c r="H509" s="33"/>
      <c r="I509" s="33"/>
      <c r="J509" s="33"/>
      <c r="K509" s="33"/>
      <c r="L509" s="33"/>
      <c r="M509" s="33"/>
      <c r="N509" s="33"/>
      <c r="O509" s="33"/>
      <c r="P509" s="33"/>
      <c r="Q509" s="33"/>
      <c r="R509" s="33"/>
      <c r="S509" s="33"/>
      <c r="T509" s="124"/>
      <c r="U509" s="3"/>
      <c r="V509" s="3"/>
      <c r="W509" s="3"/>
      <c r="X509" s="3"/>
      <c r="Y509" s="3"/>
      <c r="Z509" s="3"/>
    </row>
    <row r="510" spans="1:26" ht="15.75" customHeight="1">
      <c r="A510" s="3"/>
      <c r="B510" s="3"/>
      <c r="C510" s="3"/>
      <c r="D510" s="33"/>
      <c r="E510" s="33"/>
      <c r="F510" s="33"/>
      <c r="G510" s="33"/>
      <c r="H510" s="33"/>
      <c r="I510" s="33"/>
      <c r="J510" s="33"/>
      <c r="K510" s="33"/>
      <c r="L510" s="33"/>
      <c r="M510" s="33"/>
      <c r="N510" s="33"/>
      <c r="O510" s="33"/>
      <c r="P510" s="33"/>
      <c r="Q510" s="33"/>
      <c r="R510" s="33"/>
      <c r="S510" s="33"/>
      <c r="T510" s="124"/>
      <c r="U510" s="3"/>
      <c r="V510" s="3"/>
      <c r="W510" s="3"/>
      <c r="X510" s="3"/>
      <c r="Y510" s="3"/>
      <c r="Z510" s="3"/>
    </row>
    <row r="511" spans="1:26" ht="15.75" customHeight="1">
      <c r="A511" s="3"/>
      <c r="B511" s="3"/>
      <c r="C511" s="3"/>
      <c r="D511" s="33"/>
      <c r="E511" s="33"/>
      <c r="F511" s="33"/>
      <c r="G511" s="33"/>
      <c r="H511" s="33"/>
      <c r="I511" s="33"/>
      <c r="J511" s="33"/>
      <c r="K511" s="33"/>
      <c r="L511" s="33"/>
      <c r="M511" s="33"/>
      <c r="N511" s="33"/>
      <c r="O511" s="33"/>
      <c r="P511" s="33"/>
      <c r="Q511" s="33"/>
      <c r="R511" s="33"/>
      <c r="S511" s="33"/>
      <c r="T511" s="124"/>
      <c r="U511" s="3"/>
      <c r="V511" s="3"/>
      <c r="W511" s="3"/>
      <c r="X511" s="3"/>
      <c r="Y511" s="3"/>
      <c r="Z511" s="3"/>
    </row>
    <row r="512" spans="1:26" ht="15.75" customHeight="1">
      <c r="A512" s="3"/>
      <c r="B512" s="3"/>
      <c r="C512" s="3"/>
      <c r="D512" s="33"/>
      <c r="E512" s="33"/>
      <c r="F512" s="33"/>
      <c r="G512" s="33"/>
      <c r="H512" s="33"/>
      <c r="I512" s="33"/>
      <c r="J512" s="33"/>
      <c r="K512" s="33"/>
      <c r="L512" s="33"/>
      <c r="M512" s="33"/>
      <c r="N512" s="33"/>
      <c r="O512" s="33"/>
      <c r="P512" s="33"/>
      <c r="Q512" s="33"/>
      <c r="R512" s="33"/>
      <c r="S512" s="33"/>
      <c r="T512" s="124"/>
      <c r="U512" s="3"/>
      <c r="V512" s="3"/>
      <c r="W512" s="3"/>
      <c r="X512" s="3"/>
      <c r="Y512" s="3"/>
      <c r="Z512" s="3"/>
    </row>
    <row r="513" spans="1:26" ht="15.75" customHeight="1">
      <c r="A513" s="3"/>
      <c r="B513" s="3"/>
      <c r="C513" s="3"/>
      <c r="D513" s="33"/>
      <c r="E513" s="33"/>
      <c r="F513" s="33"/>
      <c r="G513" s="33"/>
      <c r="H513" s="33"/>
      <c r="I513" s="33"/>
      <c r="J513" s="33"/>
      <c r="K513" s="33"/>
      <c r="L513" s="33"/>
      <c r="M513" s="33"/>
      <c r="N513" s="33"/>
      <c r="O513" s="33"/>
      <c r="P513" s="33"/>
      <c r="Q513" s="33"/>
      <c r="R513" s="33"/>
      <c r="S513" s="33"/>
      <c r="T513" s="124"/>
      <c r="U513" s="3"/>
      <c r="V513" s="3"/>
      <c r="W513" s="3"/>
      <c r="X513" s="3"/>
      <c r="Y513" s="3"/>
      <c r="Z513" s="3"/>
    </row>
    <row r="514" spans="1:26" ht="15.75" customHeight="1">
      <c r="A514" s="3"/>
      <c r="B514" s="3"/>
      <c r="C514" s="3"/>
      <c r="D514" s="33"/>
      <c r="E514" s="33"/>
      <c r="F514" s="33"/>
      <c r="G514" s="33"/>
      <c r="H514" s="33"/>
      <c r="I514" s="33"/>
      <c r="J514" s="33"/>
      <c r="K514" s="33"/>
      <c r="L514" s="33"/>
      <c r="M514" s="33"/>
      <c r="N514" s="33"/>
      <c r="O514" s="33"/>
      <c r="P514" s="33"/>
      <c r="Q514" s="33"/>
      <c r="R514" s="33"/>
      <c r="S514" s="33"/>
      <c r="T514" s="124"/>
      <c r="U514" s="3"/>
      <c r="V514" s="3"/>
      <c r="W514" s="3"/>
      <c r="X514" s="3"/>
      <c r="Y514" s="3"/>
      <c r="Z514" s="3"/>
    </row>
    <row r="515" spans="1:26" ht="15.75" customHeight="1">
      <c r="A515" s="3"/>
      <c r="B515" s="3"/>
      <c r="C515" s="3"/>
      <c r="D515" s="33"/>
      <c r="E515" s="33"/>
      <c r="F515" s="33"/>
      <c r="G515" s="33"/>
      <c r="H515" s="33"/>
      <c r="I515" s="33"/>
      <c r="J515" s="33"/>
      <c r="K515" s="33"/>
      <c r="L515" s="33"/>
      <c r="M515" s="33"/>
      <c r="N515" s="33"/>
      <c r="O515" s="33"/>
      <c r="P515" s="33"/>
      <c r="Q515" s="33"/>
      <c r="R515" s="33"/>
      <c r="S515" s="33"/>
      <c r="T515" s="124"/>
      <c r="U515" s="3"/>
      <c r="V515" s="3"/>
      <c r="W515" s="3"/>
      <c r="X515" s="3"/>
      <c r="Y515" s="3"/>
      <c r="Z515" s="3"/>
    </row>
    <row r="516" spans="1:26" ht="15.75" customHeight="1">
      <c r="A516" s="3"/>
      <c r="B516" s="3"/>
      <c r="C516" s="3"/>
      <c r="D516" s="33"/>
      <c r="E516" s="33"/>
      <c r="F516" s="33"/>
      <c r="G516" s="33"/>
      <c r="H516" s="33"/>
      <c r="I516" s="33"/>
      <c r="J516" s="33"/>
      <c r="K516" s="33"/>
      <c r="L516" s="33"/>
      <c r="M516" s="33"/>
      <c r="N516" s="33"/>
      <c r="O516" s="33"/>
      <c r="P516" s="33"/>
      <c r="Q516" s="33"/>
      <c r="R516" s="33"/>
      <c r="S516" s="33"/>
      <c r="T516" s="124"/>
      <c r="U516" s="3"/>
      <c r="V516" s="3"/>
      <c r="W516" s="3"/>
      <c r="X516" s="3"/>
      <c r="Y516" s="3"/>
      <c r="Z516" s="3"/>
    </row>
    <row r="517" spans="1:26" ht="15.75" customHeight="1">
      <c r="A517" s="3"/>
      <c r="B517" s="3"/>
      <c r="C517" s="3"/>
      <c r="D517" s="33"/>
      <c r="E517" s="33"/>
      <c r="F517" s="33"/>
      <c r="G517" s="33"/>
      <c r="H517" s="33"/>
      <c r="I517" s="33"/>
      <c r="J517" s="33"/>
      <c r="K517" s="33"/>
      <c r="L517" s="33"/>
      <c r="M517" s="33"/>
      <c r="N517" s="33"/>
      <c r="O517" s="33"/>
      <c r="P517" s="33"/>
      <c r="Q517" s="33"/>
      <c r="R517" s="33"/>
      <c r="S517" s="33"/>
      <c r="T517" s="124"/>
      <c r="U517" s="3"/>
      <c r="V517" s="3"/>
      <c r="W517" s="3"/>
      <c r="X517" s="3"/>
      <c r="Y517" s="3"/>
      <c r="Z517" s="3"/>
    </row>
    <row r="518" spans="1:26" ht="15.75" customHeight="1">
      <c r="A518" s="3"/>
      <c r="B518" s="3"/>
      <c r="C518" s="3"/>
      <c r="D518" s="33"/>
      <c r="E518" s="33"/>
      <c r="F518" s="33"/>
      <c r="G518" s="33"/>
      <c r="H518" s="33"/>
      <c r="I518" s="33"/>
      <c r="J518" s="33"/>
      <c r="K518" s="33"/>
      <c r="L518" s="33"/>
      <c r="M518" s="33"/>
      <c r="N518" s="33"/>
      <c r="O518" s="33"/>
      <c r="P518" s="33"/>
      <c r="Q518" s="33"/>
      <c r="R518" s="33"/>
      <c r="S518" s="33"/>
      <c r="T518" s="124"/>
      <c r="U518" s="3"/>
      <c r="V518" s="3"/>
      <c r="W518" s="3"/>
      <c r="X518" s="3"/>
      <c r="Y518" s="3"/>
      <c r="Z518" s="3"/>
    </row>
    <row r="519" spans="1:26" ht="15.75" customHeight="1">
      <c r="A519" s="3"/>
      <c r="B519" s="3"/>
      <c r="C519" s="3"/>
      <c r="D519" s="33"/>
      <c r="E519" s="33"/>
      <c r="F519" s="33"/>
      <c r="G519" s="33"/>
      <c r="H519" s="33"/>
      <c r="I519" s="33"/>
      <c r="J519" s="33"/>
      <c r="K519" s="33"/>
      <c r="L519" s="33"/>
      <c r="M519" s="33"/>
      <c r="N519" s="33"/>
      <c r="O519" s="33"/>
      <c r="P519" s="33"/>
      <c r="Q519" s="33"/>
      <c r="R519" s="33"/>
      <c r="S519" s="33"/>
      <c r="T519" s="124"/>
      <c r="U519" s="3"/>
      <c r="V519" s="3"/>
      <c r="W519" s="3"/>
      <c r="X519" s="3"/>
      <c r="Y519" s="3"/>
      <c r="Z519" s="3"/>
    </row>
    <row r="520" spans="1:26" ht="15.75" customHeight="1">
      <c r="A520" s="3"/>
      <c r="B520" s="3"/>
      <c r="C520" s="3"/>
      <c r="D520" s="33"/>
      <c r="E520" s="33"/>
      <c r="F520" s="33"/>
      <c r="G520" s="33"/>
      <c r="H520" s="33"/>
      <c r="I520" s="33"/>
      <c r="J520" s="33"/>
      <c r="K520" s="33"/>
      <c r="L520" s="33"/>
      <c r="M520" s="33"/>
      <c r="N520" s="33"/>
      <c r="O520" s="33"/>
      <c r="P520" s="33"/>
      <c r="Q520" s="33"/>
      <c r="R520" s="33"/>
      <c r="S520" s="33"/>
      <c r="T520" s="124"/>
      <c r="U520" s="3"/>
      <c r="V520" s="3"/>
      <c r="W520" s="3"/>
      <c r="X520" s="3"/>
      <c r="Y520" s="3"/>
      <c r="Z520" s="3"/>
    </row>
    <row r="521" spans="1:26" ht="15.75" customHeight="1">
      <c r="A521" s="3"/>
      <c r="B521" s="3"/>
      <c r="C521" s="3"/>
      <c r="D521" s="33"/>
      <c r="E521" s="33"/>
      <c r="F521" s="33"/>
      <c r="G521" s="33"/>
      <c r="H521" s="33"/>
      <c r="I521" s="33"/>
      <c r="J521" s="33"/>
      <c r="K521" s="33"/>
      <c r="L521" s="33"/>
      <c r="M521" s="33"/>
      <c r="N521" s="33"/>
      <c r="O521" s="33"/>
      <c r="P521" s="33"/>
      <c r="Q521" s="33"/>
      <c r="R521" s="33"/>
      <c r="S521" s="33"/>
      <c r="T521" s="124"/>
      <c r="U521" s="3"/>
      <c r="V521" s="3"/>
      <c r="W521" s="3"/>
      <c r="X521" s="3"/>
      <c r="Y521" s="3"/>
      <c r="Z521" s="3"/>
    </row>
    <row r="522" spans="1:26" ht="15.75" customHeight="1">
      <c r="A522" s="3"/>
      <c r="B522" s="3"/>
      <c r="C522" s="3"/>
      <c r="D522" s="33"/>
      <c r="E522" s="33"/>
      <c r="F522" s="33"/>
      <c r="G522" s="33"/>
      <c r="H522" s="33"/>
      <c r="I522" s="33"/>
      <c r="J522" s="33"/>
      <c r="K522" s="33"/>
      <c r="L522" s="33"/>
      <c r="M522" s="33"/>
      <c r="N522" s="33"/>
      <c r="O522" s="33"/>
      <c r="P522" s="33"/>
      <c r="Q522" s="33"/>
      <c r="R522" s="33"/>
      <c r="S522" s="33"/>
      <c r="T522" s="124"/>
      <c r="U522" s="3"/>
      <c r="V522" s="3"/>
      <c r="W522" s="3"/>
      <c r="X522" s="3"/>
      <c r="Y522" s="3"/>
      <c r="Z522" s="3"/>
    </row>
    <row r="523" spans="1:26" ht="15.75" customHeight="1">
      <c r="A523" s="3"/>
      <c r="B523" s="3"/>
      <c r="C523" s="3"/>
      <c r="D523" s="33"/>
      <c r="E523" s="33"/>
      <c r="F523" s="33"/>
      <c r="G523" s="33"/>
      <c r="H523" s="33"/>
      <c r="I523" s="33"/>
      <c r="J523" s="33"/>
      <c r="K523" s="33"/>
      <c r="L523" s="33"/>
      <c r="M523" s="33"/>
      <c r="N523" s="33"/>
      <c r="O523" s="33"/>
      <c r="P523" s="33"/>
      <c r="Q523" s="33"/>
      <c r="R523" s="33"/>
      <c r="S523" s="33"/>
      <c r="T523" s="124"/>
      <c r="U523" s="3"/>
      <c r="V523" s="3"/>
      <c r="W523" s="3"/>
      <c r="X523" s="3"/>
      <c r="Y523" s="3"/>
      <c r="Z523" s="3"/>
    </row>
    <row r="524" spans="1:26" ht="15.75" customHeight="1">
      <c r="A524" s="3"/>
      <c r="B524" s="3"/>
      <c r="C524" s="3"/>
      <c r="D524" s="33"/>
      <c r="E524" s="33"/>
      <c r="F524" s="33"/>
      <c r="G524" s="33"/>
      <c r="H524" s="33"/>
      <c r="I524" s="33"/>
      <c r="J524" s="33"/>
      <c r="K524" s="33"/>
      <c r="L524" s="33"/>
      <c r="M524" s="33"/>
      <c r="N524" s="33"/>
      <c r="O524" s="33"/>
      <c r="P524" s="33"/>
      <c r="Q524" s="33"/>
      <c r="R524" s="33"/>
      <c r="S524" s="33"/>
      <c r="T524" s="124"/>
      <c r="U524" s="3"/>
      <c r="V524" s="3"/>
      <c r="W524" s="3"/>
      <c r="X524" s="3"/>
      <c r="Y524" s="3"/>
      <c r="Z524" s="3"/>
    </row>
    <row r="525" spans="1:26" ht="15.75" customHeight="1">
      <c r="A525" s="3"/>
      <c r="B525" s="3"/>
      <c r="C525" s="3"/>
      <c r="D525" s="33"/>
      <c r="E525" s="33"/>
      <c r="F525" s="33"/>
      <c r="G525" s="33"/>
      <c r="H525" s="33"/>
      <c r="I525" s="33"/>
      <c r="J525" s="33"/>
      <c r="K525" s="33"/>
      <c r="L525" s="33"/>
      <c r="M525" s="33"/>
      <c r="N525" s="33"/>
      <c r="O525" s="33"/>
      <c r="P525" s="33"/>
      <c r="Q525" s="33"/>
      <c r="R525" s="33"/>
      <c r="S525" s="33"/>
      <c r="T525" s="124"/>
      <c r="U525" s="3"/>
      <c r="V525" s="3"/>
      <c r="W525" s="3"/>
      <c r="X525" s="3"/>
      <c r="Y525" s="3"/>
      <c r="Z525" s="3"/>
    </row>
    <row r="526" spans="1:26" ht="15.75" customHeight="1">
      <c r="A526" s="3"/>
      <c r="B526" s="3"/>
      <c r="C526" s="3"/>
      <c r="D526" s="33"/>
      <c r="E526" s="33"/>
      <c r="F526" s="33"/>
      <c r="G526" s="33"/>
      <c r="H526" s="33"/>
      <c r="I526" s="33"/>
      <c r="J526" s="33"/>
      <c r="K526" s="33"/>
      <c r="L526" s="33"/>
      <c r="M526" s="33"/>
      <c r="N526" s="33"/>
      <c r="O526" s="33"/>
      <c r="P526" s="33"/>
      <c r="Q526" s="33"/>
      <c r="R526" s="33"/>
      <c r="S526" s="33"/>
      <c r="T526" s="124"/>
      <c r="U526" s="3"/>
      <c r="V526" s="3"/>
      <c r="W526" s="3"/>
      <c r="X526" s="3"/>
      <c r="Y526" s="3"/>
      <c r="Z526" s="3"/>
    </row>
    <row r="527" spans="1:26" ht="15.75" customHeight="1">
      <c r="A527" s="3"/>
      <c r="B527" s="3"/>
      <c r="C527" s="3"/>
      <c r="D527" s="33"/>
      <c r="E527" s="33"/>
      <c r="F527" s="33"/>
      <c r="G527" s="33"/>
      <c r="H527" s="33"/>
      <c r="I527" s="33"/>
      <c r="J527" s="33"/>
      <c r="K527" s="33"/>
      <c r="L527" s="33"/>
      <c r="M527" s="33"/>
      <c r="N527" s="33"/>
      <c r="O527" s="33"/>
      <c r="P527" s="33"/>
      <c r="Q527" s="33"/>
      <c r="R527" s="33"/>
      <c r="S527" s="33"/>
      <c r="T527" s="124"/>
      <c r="U527" s="3"/>
      <c r="V527" s="3"/>
      <c r="W527" s="3"/>
      <c r="X527" s="3"/>
      <c r="Y527" s="3"/>
      <c r="Z527" s="3"/>
    </row>
    <row r="528" spans="1:26" ht="15.75" customHeight="1">
      <c r="A528" s="3"/>
      <c r="B528" s="3"/>
      <c r="C528" s="3"/>
      <c r="D528" s="33"/>
      <c r="E528" s="33"/>
      <c r="F528" s="33"/>
      <c r="G528" s="33"/>
      <c r="H528" s="33"/>
      <c r="I528" s="33"/>
      <c r="J528" s="33"/>
      <c r="K528" s="33"/>
      <c r="L528" s="33"/>
      <c r="M528" s="33"/>
      <c r="N528" s="33"/>
      <c r="O528" s="33"/>
      <c r="P528" s="33"/>
      <c r="Q528" s="33"/>
      <c r="R528" s="33"/>
      <c r="S528" s="33"/>
      <c r="T528" s="124"/>
      <c r="U528" s="3"/>
      <c r="V528" s="3"/>
      <c r="W528" s="3"/>
      <c r="X528" s="3"/>
      <c r="Y528" s="3"/>
      <c r="Z528" s="3"/>
    </row>
    <row r="529" spans="1:26" ht="15.75" customHeight="1">
      <c r="A529" s="3"/>
      <c r="B529" s="3"/>
      <c r="C529" s="3"/>
      <c r="D529" s="33"/>
      <c r="E529" s="33"/>
      <c r="F529" s="33"/>
      <c r="G529" s="33"/>
      <c r="H529" s="33"/>
      <c r="I529" s="33"/>
      <c r="J529" s="33"/>
      <c r="K529" s="33"/>
      <c r="L529" s="33"/>
      <c r="M529" s="33"/>
      <c r="N529" s="33"/>
      <c r="O529" s="33"/>
      <c r="P529" s="33"/>
      <c r="Q529" s="33"/>
      <c r="R529" s="33"/>
      <c r="S529" s="33"/>
      <c r="T529" s="124"/>
      <c r="U529" s="3"/>
      <c r="V529" s="3"/>
      <c r="W529" s="3"/>
      <c r="X529" s="3"/>
      <c r="Y529" s="3"/>
      <c r="Z529" s="3"/>
    </row>
    <row r="530" spans="1:26" ht="15.75" customHeight="1">
      <c r="A530" s="3"/>
      <c r="B530" s="3"/>
      <c r="C530" s="3"/>
      <c r="D530" s="33"/>
      <c r="E530" s="33"/>
      <c r="F530" s="33"/>
      <c r="G530" s="33"/>
      <c r="H530" s="33"/>
      <c r="I530" s="33"/>
      <c r="J530" s="33"/>
      <c r="K530" s="33"/>
      <c r="L530" s="33"/>
      <c r="M530" s="33"/>
      <c r="N530" s="33"/>
      <c r="O530" s="33"/>
      <c r="P530" s="33"/>
      <c r="Q530" s="33"/>
      <c r="R530" s="33"/>
      <c r="S530" s="33"/>
      <c r="T530" s="124"/>
      <c r="U530" s="3"/>
      <c r="V530" s="3"/>
      <c r="W530" s="3"/>
      <c r="X530" s="3"/>
      <c r="Y530" s="3"/>
      <c r="Z530" s="3"/>
    </row>
    <row r="531" spans="1:26" ht="15.75" customHeight="1">
      <c r="A531" s="3"/>
      <c r="B531" s="3"/>
      <c r="C531" s="3"/>
      <c r="D531" s="33"/>
      <c r="E531" s="33"/>
      <c r="F531" s="33"/>
      <c r="G531" s="33"/>
      <c r="H531" s="33"/>
      <c r="I531" s="33"/>
      <c r="J531" s="33"/>
      <c r="K531" s="33"/>
      <c r="L531" s="33"/>
      <c r="M531" s="33"/>
      <c r="N531" s="33"/>
      <c r="O531" s="33"/>
      <c r="P531" s="33"/>
      <c r="Q531" s="33"/>
      <c r="R531" s="33"/>
      <c r="S531" s="33"/>
      <c r="T531" s="124"/>
      <c r="U531" s="3"/>
      <c r="V531" s="3"/>
      <c r="W531" s="3"/>
      <c r="X531" s="3"/>
      <c r="Y531" s="3"/>
      <c r="Z531" s="3"/>
    </row>
    <row r="532" spans="1:26" ht="15.75" customHeight="1">
      <c r="A532" s="3"/>
      <c r="B532" s="3"/>
      <c r="C532" s="3"/>
      <c r="D532" s="33"/>
      <c r="E532" s="33"/>
      <c r="F532" s="33"/>
      <c r="G532" s="33"/>
      <c r="H532" s="33"/>
      <c r="I532" s="33"/>
      <c r="J532" s="33"/>
      <c r="K532" s="33"/>
      <c r="L532" s="33"/>
      <c r="M532" s="33"/>
      <c r="N532" s="33"/>
      <c r="O532" s="33"/>
      <c r="P532" s="33"/>
      <c r="Q532" s="33"/>
      <c r="R532" s="33"/>
      <c r="S532" s="33"/>
      <c r="T532" s="124"/>
      <c r="U532" s="3"/>
      <c r="V532" s="3"/>
      <c r="W532" s="3"/>
      <c r="X532" s="3"/>
      <c r="Y532" s="3"/>
      <c r="Z532" s="3"/>
    </row>
    <row r="533" spans="1:26" ht="15.75" customHeight="1">
      <c r="A533" s="3"/>
      <c r="B533" s="3"/>
      <c r="C533" s="3"/>
      <c r="D533" s="33"/>
      <c r="E533" s="33"/>
      <c r="F533" s="33"/>
      <c r="G533" s="33"/>
      <c r="H533" s="33"/>
      <c r="I533" s="33"/>
      <c r="J533" s="33"/>
      <c r="K533" s="33"/>
      <c r="L533" s="33"/>
      <c r="M533" s="33"/>
      <c r="N533" s="33"/>
      <c r="O533" s="33"/>
      <c r="P533" s="33"/>
      <c r="Q533" s="33"/>
      <c r="R533" s="33"/>
      <c r="S533" s="33"/>
      <c r="T533" s="124"/>
      <c r="U533" s="3"/>
      <c r="V533" s="3"/>
      <c r="W533" s="3"/>
      <c r="X533" s="3"/>
      <c r="Y533" s="3"/>
      <c r="Z533" s="3"/>
    </row>
    <row r="534" spans="1:26" ht="15.75" customHeight="1">
      <c r="A534" s="3"/>
      <c r="B534" s="3"/>
      <c r="C534" s="3"/>
      <c r="D534" s="33"/>
      <c r="E534" s="33"/>
      <c r="F534" s="33"/>
      <c r="G534" s="33"/>
      <c r="H534" s="33"/>
      <c r="I534" s="33"/>
      <c r="J534" s="33"/>
      <c r="K534" s="33"/>
      <c r="L534" s="33"/>
      <c r="M534" s="33"/>
      <c r="N534" s="33"/>
      <c r="O534" s="33"/>
      <c r="P534" s="33"/>
      <c r="Q534" s="33"/>
      <c r="R534" s="33"/>
      <c r="S534" s="33"/>
      <c r="T534" s="124"/>
      <c r="U534" s="3"/>
      <c r="V534" s="3"/>
      <c r="W534" s="3"/>
      <c r="X534" s="3"/>
      <c r="Y534" s="3"/>
      <c r="Z534" s="3"/>
    </row>
    <row r="535" spans="1:26" ht="15.75" customHeight="1">
      <c r="A535" s="3"/>
      <c r="B535" s="3"/>
      <c r="C535" s="3"/>
      <c r="D535" s="33"/>
      <c r="E535" s="33"/>
      <c r="F535" s="33"/>
      <c r="G535" s="33"/>
      <c r="H535" s="33"/>
      <c r="I535" s="33"/>
      <c r="J535" s="33"/>
      <c r="K535" s="33"/>
      <c r="L535" s="33"/>
      <c r="M535" s="33"/>
      <c r="N535" s="33"/>
      <c r="O535" s="33"/>
      <c r="P535" s="33"/>
      <c r="Q535" s="33"/>
      <c r="R535" s="33"/>
      <c r="S535" s="33"/>
      <c r="T535" s="124"/>
      <c r="U535" s="3"/>
      <c r="V535" s="3"/>
      <c r="W535" s="3"/>
      <c r="X535" s="3"/>
      <c r="Y535" s="3"/>
      <c r="Z535" s="3"/>
    </row>
    <row r="536" spans="1:26" ht="15.75" customHeight="1">
      <c r="A536" s="3"/>
      <c r="B536" s="3"/>
      <c r="C536" s="3"/>
      <c r="D536" s="33"/>
      <c r="E536" s="33"/>
      <c r="F536" s="33"/>
      <c r="G536" s="33"/>
      <c r="H536" s="33"/>
      <c r="I536" s="33"/>
      <c r="J536" s="33"/>
      <c r="K536" s="33"/>
      <c r="L536" s="33"/>
      <c r="M536" s="33"/>
      <c r="N536" s="33"/>
      <c r="O536" s="33"/>
      <c r="P536" s="33"/>
      <c r="Q536" s="33"/>
      <c r="R536" s="33"/>
      <c r="S536" s="33"/>
      <c r="T536" s="124"/>
      <c r="U536" s="3"/>
      <c r="V536" s="3"/>
      <c r="W536" s="3"/>
      <c r="X536" s="3"/>
      <c r="Y536" s="3"/>
      <c r="Z536" s="3"/>
    </row>
    <row r="537" spans="1:26" ht="15.75" customHeight="1">
      <c r="A537" s="3"/>
      <c r="B537" s="3"/>
      <c r="C537" s="3"/>
      <c r="D537" s="33"/>
      <c r="E537" s="33"/>
      <c r="F537" s="33"/>
      <c r="G537" s="33"/>
      <c r="H537" s="33"/>
      <c r="I537" s="33"/>
      <c r="J537" s="33"/>
      <c r="K537" s="33"/>
      <c r="L537" s="33"/>
      <c r="M537" s="33"/>
      <c r="N537" s="33"/>
      <c r="O537" s="33"/>
      <c r="P537" s="33"/>
      <c r="Q537" s="33"/>
      <c r="R537" s="33"/>
      <c r="S537" s="33"/>
      <c r="T537" s="124"/>
      <c r="U537" s="3"/>
      <c r="V537" s="3"/>
      <c r="W537" s="3"/>
      <c r="X537" s="3"/>
      <c r="Y537" s="3"/>
      <c r="Z537" s="3"/>
    </row>
    <row r="538" spans="1:26" ht="15.75" customHeight="1">
      <c r="A538" s="3"/>
      <c r="B538" s="3"/>
      <c r="C538" s="3"/>
      <c r="D538" s="33"/>
      <c r="E538" s="33"/>
      <c r="F538" s="33"/>
      <c r="G538" s="33"/>
      <c r="H538" s="33"/>
      <c r="I538" s="33"/>
      <c r="J538" s="33"/>
      <c r="K538" s="33"/>
      <c r="L538" s="33"/>
      <c r="M538" s="33"/>
      <c r="N538" s="33"/>
      <c r="O538" s="33"/>
      <c r="P538" s="33"/>
      <c r="Q538" s="33"/>
      <c r="R538" s="33"/>
      <c r="S538" s="33"/>
      <c r="T538" s="124"/>
      <c r="U538" s="3"/>
      <c r="V538" s="3"/>
      <c r="W538" s="3"/>
      <c r="X538" s="3"/>
      <c r="Y538" s="3"/>
      <c r="Z538" s="3"/>
    </row>
    <row r="539" spans="1:26" ht="15.75" customHeight="1">
      <c r="A539" s="3"/>
      <c r="B539" s="3"/>
      <c r="C539" s="3"/>
      <c r="D539" s="33"/>
      <c r="E539" s="33"/>
      <c r="F539" s="33"/>
      <c r="G539" s="33"/>
      <c r="H539" s="33"/>
      <c r="I539" s="33"/>
      <c r="J539" s="33"/>
      <c r="K539" s="33"/>
      <c r="L539" s="33"/>
      <c r="M539" s="33"/>
      <c r="N539" s="33"/>
      <c r="O539" s="33"/>
      <c r="P539" s="33"/>
      <c r="Q539" s="33"/>
      <c r="R539" s="33"/>
      <c r="S539" s="33"/>
      <c r="T539" s="124"/>
      <c r="U539" s="3"/>
      <c r="V539" s="3"/>
      <c r="W539" s="3"/>
      <c r="X539" s="3"/>
      <c r="Y539" s="3"/>
      <c r="Z539" s="3"/>
    </row>
    <row r="540" spans="1:26" ht="15.75" customHeight="1">
      <c r="A540" s="3"/>
      <c r="B540" s="3"/>
      <c r="C540" s="3"/>
      <c r="D540" s="33"/>
      <c r="E540" s="33"/>
      <c r="F540" s="33"/>
      <c r="G540" s="33"/>
      <c r="H540" s="33"/>
      <c r="I540" s="33"/>
      <c r="J540" s="33"/>
      <c r="K540" s="33"/>
      <c r="L540" s="33"/>
      <c r="M540" s="33"/>
      <c r="N540" s="33"/>
      <c r="O540" s="33"/>
      <c r="P540" s="33"/>
      <c r="Q540" s="33"/>
      <c r="R540" s="33"/>
      <c r="S540" s="33"/>
      <c r="T540" s="124"/>
      <c r="U540" s="3"/>
      <c r="V540" s="3"/>
      <c r="W540" s="3"/>
      <c r="X540" s="3"/>
      <c r="Y540" s="3"/>
      <c r="Z540" s="3"/>
    </row>
    <row r="541" spans="1:26" ht="15.75" customHeight="1">
      <c r="A541" s="3"/>
      <c r="B541" s="3"/>
      <c r="C541" s="3"/>
      <c r="D541" s="33"/>
      <c r="E541" s="33"/>
      <c r="F541" s="33"/>
      <c r="G541" s="33"/>
      <c r="H541" s="33"/>
      <c r="I541" s="33"/>
      <c r="J541" s="33"/>
      <c r="K541" s="33"/>
      <c r="L541" s="33"/>
      <c r="M541" s="33"/>
      <c r="N541" s="33"/>
      <c r="O541" s="33"/>
      <c r="P541" s="33"/>
      <c r="Q541" s="33"/>
      <c r="R541" s="33"/>
      <c r="S541" s="33"/>
      <c r="T541" s="124"/>
      <c r="U541" s="3"/>
      <c r="V541" s="3"/>
      <c r="W541" s="3"/>
      <c r="X541" s="3"/>
      <c r="Y541" s="3"/>
      <c r="Z541" s="3"/>
    </row>
    <row r="542" spans="1:26" ht="15.75" customHeight="1">
      <c r="A542" s="3"/>
      <c r="B542" s="3"/>
      <c r="C542" s="3"/>
      <c r="D542" s="33"/>
      <c r="E542" s="33"/>
      <c r="F542" s="33"/>
      <c r="G542" s="33"/>
      <c r="H542" s="33"/>
      <c r="I542" s="33"/>
      <c r="J542" s="33"/>
      <c r="K542" s="33"/>
      <c r="L542" s="33"/>
      <c r="M542" s="33"/>
      <c r="N542" s="33"/>
      <c r="O542" s="33"/>
      <c r="P542" s="33"/>
      <c r="Q542" s="33"/>
      <c r="R542" s="33"/>
      <c r="S542" s="33"/>
      <c r="T542" s="124"/>
      <c r="U542" s="3"/>
      <c r="V542" s="3"/>
      <c r="W542" s="3"/>
      <c r="X542" s="3"/>
      <c r="Y542" s="3"/>
      <c r="Z542" s="3"/>
    </row>
    <row r="543" spans="1:26" ht="15.75" customHeight="1">
      <c r="A543" s="3"/>
      <c r="B543" s="3"/>
      <c r="C543" s="3"/>
      <c r="D543" s="33"/>
      <c r="E543" s="33"/>
      <c r="F543" s="33"/>
      <c r="G543" s="33"/>
      <c r="H543" s="33"/>
      <c r="I543" s="33"/>
      <c r="J543" s="33"/>
      <c r="K543" s="33"/>
      <c r="L543" s="33"/>
      <c r="M543" s="33"/>
      <c r="N543" s="33"/>
      <c r="O543" s="33"/>
      <c r="P543" s="33"/>
      <c r="Q543" s="33"/>
      <c r="R543" s="33"/>
      <c r="S543" s="33"/>
      <c r="T543" s="124"/>
      <c r="U543" s="3"/>
      <c r="V543" s="3"/>
      <c r="W543" s="3"/>
      <c r="X543" s="3"/>
      <c r="Y543" s="3"/>
      <c r="Z543" s="3"/>
    </row>
    <row r="544" spans="1:26" ht="15.75" customHeight="1">
      <c r="A544" s="3"/>
      <c r="B544" s="3"/>
      <c r="C544" s="3"/>
      <c r="D544" s="33"/>
      <c r="E544" s="33"/>
      <c r="F544" s="33"/>
      <c r="G544" s="33"/>
      <c r="H544" s="33"/>
      <c r="I544" s="33"/>
      <c r="J544" s="33"/>
      <c r="K544" s="33"/>
      <c r="L544" s="33"/>
      <c r="M544" s="33"/>
      <c r="N544" s="33"/>
      <c r="O544" s="33"/>
      <c r="P544" s="33"/>
      <c r="Q544" s="33"/>
      <c r="R544" s="33"/>
      <c r="S544" s="33"/>
      <c r="T544" s="124"/>
      <c r="U544" s="3"/>
      <c r="V544" s="3"/>
      <c r="W544" s="3"/>
      <c r="X544" s="3"/>
      <c r="Y544" s="3"/>
      <c r="Z544" s="3"/>
    </row>
    <row r="545" spans="1:26" ht="15.75" customHeight="1">
      <c r="A545" s="3"/>
      <c r="B545" s="3"/>
      <c r="C545" s="3"/>
      <c r="D545" s="33"/>
      <c r="E545" s="33"/>
      <c r="F545" s="33"/>
      <c r="G545" s="33"/>
      <c r="H545" s="33"/>
      <c r="I545" s="33"/>
      <c r="J545" s="33"/>
      <c r="K545" s="33"/>
      <c r="L545" s="33"/>
      <c r="M545" s="33"/>
      <c r="N545" s="33"/>
      <c r="O545" s="33"/>
      <c r="P545" s="33"/>
      <c r="Q545" s="33"/>
      <c r="R545" s="33"/>
      <c r="S545" s="33"/>
      <c r="T545" s="124"/>
      <c r="U545" s="3"/>
      <c r="V545" s="3"/>
      <c r="W545" s="3"/>
      <c r="X545" s="3"/>
      <c r="Y545" s="3"/>
      <c r="Z545" s="3"/>
    </row>
    <row r="546" spans="1:26" ht="15.75" customHeight="1">
      <c r="A546" s="3"/>
      <c r="B546" s="3"/>
      <c r="C546" s="3"/>
      <c r="D546" s="33"/>
      <c r="E546" s="33"/>
      <c r="F546" s="33"/>
      <c r="G546" s="33"/>
      <c r="H546" s="33"/>
      <c r="I546" s="33"/>
      <c r="J546" s="33"/>
      <c r="K546" s="33"/>
      <c r="L546" s="33"/>
      <c r="M546" s="33"/>
      <c r="N546" s="33"/>
      <c r="O546" s="33"/>
      <c r="P546" s="33"/>
      <c r="Q546" s="33"/>
      <c r="R546" s="33"/>
      <c r="S546" s="33"/>
      <c r="T546" s="124"/>
      <c r="U546" s="3"/>
      <c r="V546" s="3"/>
      <c r="W546" s="3"/>
      <c r="X546" s="3"/>
      <c r="Y546" s="3"/>
      <c r="Z546" s="3"/>
    </row>
    <row r="547" spans="1:26" ht="15.75" customHeight="1">
      <c r="A547" s="3"/>
      <c r="B547" s="3"/>
      <c r="C547" s="3"/>
      <c r="D547" s="33"/>
      <c r="E547" s="33"/>
      <c r="F547" s="33"/>
      <c r="G547" s="33"/>
      <c r="H547" s="33"/>
      <c r="I547" s="33"/>
      <c r="J547" s="33"/>
      <c r="K547" s="33"/>
      <c r="L547" s="33"/>
      <c r="M547" s="33"/>
      <c r="N547" s="33"/>
      <c r="O547" s="33"/>
      <c r="P547" s="33"/>
      <c r="Q547" s="33"/>
      <c r="R547" s="33"/>
      <c r="S547" s="33"/>
      <c r="T547" s="124"/>
      <c r="U547" s="3"/>
      <c r="V547" s="3"/>
      <c r="W547" s="3"/>
      <c r="X547" s="3"/>
      <c r="Y547" s="3"/>
      <c r="Z547" s="3"/>
    </row>
    <row r="548" spans="1:26" ht="15.75" customHeight="1">
      <c r="A548" s="3"/>
      <c r="B548" s="3"/>
      <c r="C548" s="3"/>
      <c r="D548" s="33"/>
      <c r="E548" s="33"/>
      <c r="F548" s="33"/>
      <c r="G548" s="33"/>
      <c r="H548" s="33"/>
      <c r="I548" s="33"/>
      <c r="J548" s="33"/>
      <c r="K548" s="33"/>
      <c r="L548" s="33"/>
      <c r="M548" s="33"/>
      <c r="N548" s="33"/>
      <c r="O548" s="33"/>
      <c r="P548" s="33"/>
      <c r="Q548" s="33"/>
      <c r="R548" s="33"/>
      <c r="S548" s="33"/>
      <c r="T548" s="124"/>
      <c r="U548" s="3"/>
      <c r="V548" s="3"/>
      <c r="W548" s="3"/>
      <c r="X548" s="3"/>
      <c r="Y548" s="3"/>
      <c r="Z548" s="3"/>
    </row>
    <row r="549" spans="1:26" ht="15.75" customHeight="1">
      <c r="A549" s="3"/>
      <c r="B549" s="3"/>
      <c r="C549" s="3"/>
      <c r="D549" s="33"/>
      <c r="E549" s="33"/>
      <c r="F549" s="33"/>
      <c r="G549" s="33"/>
      <c r="H549" s="33"/>
      <c r="I549" s="33"/>
      <c r="J549" s="33"/>
      <c r="K549" s="33"/>
      <c r="L549" s="33"/>
      <c r="M549" s="33"/>
      <c r="N549" s="33"/>
      <c r="O549" s="33"/>
      <c r="P549" s="33"/>
      <c r="Q549" s="33"/>
      <c r="R549" s="33"/>
      <c r="S549" s="33"/>
      <c r="T549" s="124"/>
      <c r="U549" s="3"/>
      <c r="V549" s="3"/>
      <c r="W549" s="3"/>
      <c r="X549" s="3"/>
      <c r="Y549" s="3"/>
      <c r="Z549" s="3"/>
    </row>
    <row r="550" spans="1:26" ht="15.75" customHeight="1">
      <c r="A550" s="3"/>
      <c r="B550" s="3"/>
      <c r="C550" s="3"/>
      <c r="D550" s="33"/>
      <c r="E550" s="33"/>
      <c r="F550" s="33"/>
      <c r="G550" s="33"/>
      <c r="H550" s="33"/>
      <c r="I550" s="33"/>
      <c r="J550" s="33"/>
      <c r="K550" s="33"/>
      <c r="L550" s="33"/>
      <c r="M550" s="33"/>
      <c r="N550" s="33"/>
      <c r="O550" s="33"/>
      <c r="P550" s="33"/>
      <c r="Q550" s="33"/>
      <c r="R550" s="33"/>
      <c r="S550" s="33"/>
      <c r="T550" s="124"/>
      <c r="U550" s="3"/>
      <c r="V550" s="3"/>
      <c r="W550" s="3"/>
      <c r="X550" s="3"/>
      <c r="Y550" s="3"/>
      <c r="Z550" s="3"/>
    </row>
    <row r="551" spans="1:26" ht="15.75" customHeight="1">
      <c r="A551" s="3"/>
      <c r="B551" s="3"/>
      <c r="C551" s="3"/>
      <c r="D551" s="33"/>
      <c r="E551" s="33"/>
      <c r="F551" s="33"/>
      <c r="G551" s="33"/>
      <c r="H551" s="33"/>
      <c r="I551" s="33"/>
      <c r="J551" s="33"/>
      <c r="K551" s="33"/>
      <c r="L551" s="33"/>
      <c r="M551" s="33"/>
      <c r="N551" s="33"/>
      <c r="O551" s="33"/>
      <c r="P551" s="33"/>
      <c r="Q551" s="33"/>
      <c r="R551" s="33"/>
      <c r="S551" s="33"/>
      <c r="T551" s="124"/>
      <c r="U551" s="3"/>
      <c r="V551" s="3"/>
      <c r="W551" s="3"/>
      <c r="X551" s="3"/>
      <c r="Y551" s="3"/>
      <c r="Z551" s="3"/>
    </row>
    <row r="552" spans="1:26" ht="15.75" customHeight="1">
      <c r="A552" s="3"/>
      <c r="B552" s="3"/>
      <c r="C552" s="3"/>
      <c r="D552" s="33"/>
      <c r="E552" s="33"/>
      <c r="F552" s="33"/>
      <c r="G552" s="33"/>
      <c r="H552" s="33"/>
      <c r="I552" s="33"/>
      <c r="J552" s="33"/>
      <c r="K552" s="33"/>
      <c r="L552" s="33"/>
      <c r="M552" s="33"/>
      <c r="N552" s="33"/>
      <c r="O552" s="33"/>
      <c r="P552" s="33"/>
      <c r="Q552" s="33"/>
      <c r="R552" s="33"/>
      <c r="S552" s="33"/>
      <c r="T552" s="124"/>
      <c r="U552" s="3"/>
      <c r="V552" s="3"/>
      <c r="W552" s="3"/>
      <c r="X552" s="3"/>
      <c r="Y552" s="3"/>
      <c r="Z552" s="3"/>
    </row>
    <row r="553" spans="1:26" ht="15.75" customHeight="1">
      <c r="A553" s="3"/>
      <c r="B553" s="3"/>
      <c r="C553" s="3"/>
      <c r="D553" s="33"/>
      <c r="E553" s="33"/>
      <c r="F553" s="33"/>
      <c r="G553" s="33"/>
      <c r="H553" s="33"/>
      <c r="I553" s="33"/>
      <c r="J553" s="33"/>
      <c r="K553" s="33"/>
      <c r="L553" s="33"/>
      <c r="M553" s="33"/>
      <c r="N553" s="33"/>
      <c r="O553" s="33"/>
      <c r="P553" s="33"/>
      <c r="Q553" s="33"/>
      <c r="R553" s="33"/>
      <c r="S553" s="33"/>
      <c r="T553" s="124"/>
      <c r="U553" s="3"/>
      <c r="V553" s="3"/>
      <c r="W553" s="3"/>
      <c r="X553" s="3"/>
      <c r="Y553" s="3"/>
      <c r="Z553" s="3"/>
    </row>
    <row r="554" spans="1:26" ht="15.75" customHeight="1">
      <c r="A554" s="3"/>
      <c r="B554" s="3"/>
      <c r="C554" s="3"/>
      <c r="D554" s="33"/>
      <c r="E554" s="33"/>
      <c r="F554" s="33"/>
      <c r="G554" s="33"/>
      <c r="H554" s="33"/>
      <c r="I554" s="33"/>
      <c r="J554" s="33"/>
      <c r="K554" s="33"/>
      <c r="L554" s="33"/>
      <c r="M554" s="33"/>
      <c r="N554" s="33"/>
      <c r="O554" s="33"/>
      <c r="P554" s="33"/>
      <c r="Q554" s="33"/>
      <c r="R554" s="33"/>
      <c r="S554" s="33"/>
      <c r="T554" s="124"/>
      <c r="U554" s="3"/>
      <c r="V554" s="3"/>
      <c r="W554" s="3"/>
      <c r="X554" s="3"/>
      <c r="Y554" s="3"/>
      <c r="Z554" s="3"/>
    </row>
    <row r="555" spans="1:26" ht="15.75" customHeight="1">
      <c r="A555" s="3"/>
      <c r="B555" s="3"/>
      <c r="C555" s="3"/>
      <c r="D555" s="33"/>
      <c r="E555" s="33"/>
      <c r="F555" s="33"/>
      <c r="G555" s="33"/>
      <c r="H555" s="33"/>
      <c r="I555" s="33"/>
      <c r="J555" s="33"/>
      <c r="K555" s="33"/>
      <c r="L555" s="33"/>
      <c r="M555" s="33"/>
      <c r="N555" s="33"/>
      <c r="O555" s="33"/>
      <c r="P555" s="33"/>
      <c r="Q555" s="33"/>
      <c r="R555" s="33"/>
      <c r="S555" s="33"/>
      <c r="T555" s="124"/>
      <c r="U555" s="3"/>
      <c r="V555" s="3"/>
      <c r="W555" s="3"/>
      <c r="X555" s="3"/>
      <c r="Y555" s="3"/>
      <c r="Z555" s="3"/>
    </row>
    <row r="556" spans="1:26" ht="15.75" customHeight="1">
      <c r="A556" s="3"/>
      <c r="B556" s="3"/>
      <c r="C556" s="3"/>
      <c r="D556" s="33"/>
      <c r="E556" s="33"/>
      <c r="F556" s="33"/>
      <c r="G556" s="33"/>
      <c r="H556" s="33"/>
      <c r="I556" s="33"/>
      <c r="J556" s="33"/>
      <c r="K556" s="33"/>
      <c r="L556" s="33"/>
      <c r="M556" s="33"/>
      <c r="N556" s="33"/>
      <c r="O556" s="33"/>
      <c r="P556" s="33"/>
      <c r="Q556" s="33"/>
      <c r="R556" s="33"/>
      <c r="S556" s="33"/>
      <c r="T556" s="124"/>
      <c r="U556" s="3"/>
      <c r="V556" s="3"/>
      <c r="W556" s="3"/>
      <c r="X556" s="3"/>
      <c r="Y556" s="3"/>
      <c r="Z556" s="3"/>
    </row>
    <row r="557" spans="1:26" ht="15.75" customHeight="1">
      <c r="A557" s="3"/>
      <c r="B557" s="3"/>
      <c r="C557" s="3"/>
      <c r="D557" s="33"/>
      <c r="E557" s="33"/>
      <c r="F557" s="33"/>
      <c r="G557" s="33"/>
      <c r="H557" s="33"/>
      <c r="I557" s="33"/>
      <c r="J557" s="33"/>
      <c r="K557" s="33"/>
      <c r="L557" s="33"/>
      <c r="M557" s="33"/>
      <c r="N557" s="33"/>
      <c r="O557" s="33"/>
      <c r="P557" s="33"/>
      <c r="Q557" s="33"/>
      <c r="R557" s="33"/>
      <c r="S557" s="33"/>
      <c r="T557" s="124"/>
      <c r="U557" s="3"/>
      <c r="V557" s="3"/>
      <c r="W557" s="3"/>
      <c r="X557" s="3"/>
      <c r="Y557" s="3"/>
      <c r="Z557" s="3"/>
    </row>
    <row r="558" spans="1:26" ht="15.75" customHeight="1">
      <c r="A558" s="3"/>
      <c r="B558" s="3"/>
      <c r="C558" s="3"/>
      <c r="D558" s="33"/>
      <c r="E558" s="33"/>
      <c r="F558" s="33"/>
      <c r="G558" s="33"/>
      <c r="H558" s="33"/>
      <c r="I558" s="33"/>
      <c r="J558" s="33"/>
      <c r="K558" s="33"/>
      <c r="L558" s="33"/>
      <c r="M558" s="33"/>
      <c r="N558" s="33"/>
      <c r="O558" s="33"/>
      <c r="P558" s="33"/>
      <c r="Q558" s="33"/>
      <c r="R558" s="33"/>
      <c r="S558" s="33"/>
      <c r="T558" s="124"/>
      <c r="U558" s="3"/>
      <c r="V558" s="3"/>
      <c r="W558" s="3"/>
      <c r="X558" s="3"/>
      <c r="Y558" s="3"/>
      <c r="Z558" s="3"/>
    </row>
    <row r="559" spans="1:26" ht="15.75" customHeight="1">
      <c r="A559" s="3"/>
      <c r="B559" s="3"/>
      <c r="C559" s="3"/>
      <c r="D559" s="33"/>
      <c r="E559" s="33"/>
      <c r="F559" s="33"/>
      <c r="G559" s="33"/>
      <c r="H559" s="33"/>
      <c r="I559" s="33"/>
      <c r="J559" s="33"/>
      <c r="K559" s="33"/>
      <c r="L559" s="33"/>
      <c r="M559" s="33"/>
      <c r="N559" s="33"/>
      <c r="O559" s="33"/>
      <c r="P559" s="33"/>
      <c r="Q559" s="33"/>
      <c r="R559" s="33"/>
      <c r="S559" s="33"/>
      <c r="T559" s="124"/>
      <c r="U559" s="3"/>
      <c r="V559" s="3"/>
      <c r="W559" s="3"/>
      <c r="X559" s="3"/>
      <c r="Y559" s="3"/>
      <c r="Z559" s="3"/>
    </row>
    <row r="560" spans="1:26" ht="15.75" customHeight="1">
      <c r="A560" s="3"/>
      <c r="B560" s="3"/>
      <c r="C560" s="3"/>
      <c r="D560" s="33"/>
      <c r="E560" s="33"/>
      <c r="F560" s="33"/>
      <c r="G560" s="33"/>
      <c r="H560" s="33"/>
      <c r="I560" s="33"/>
      <c r="J560" s="33"/>
      <c r="K560" s="33"/>
      <c r="L560" s="33"/>
      <c r="M560" s="33"/>
      <c r="N560" s="33"/>
      <c r="O560" s="33"/>
      <c r="P560" s="33"/>
      <c r="Q560" s="33"/>
      <c r="R560" s="33"/>
      <c r="S560" s="33"/>
      <c r="T560" s="124"/>
      <c r="U560" s="3"/>
      <c r="V560" s="3"/>
      <c r="W560" s="3"/>
      <c r="X560" s="3"/>
      <c r="Y560" s="3"/>
      <c r="Z560" s="3"/>
    </row>
    <row r="561" spans="1:26" ht="15.75" customHeight="1">
      <c r="A561" s="3"/>
      <c r="B561" s="3"/>
      <c r="C561" s="3"/>
      <c r="D561" s="33"/>
      <c r="E561" s="33"/>
      <c r="F561" s="33"/>
      <c r="G561" s="33"/>
      <c r="H561" s="33"/>
      <c r="I561" s="33"/>
      <c r="J561" s="33"/>
      <c r="K561" s="33"/>
      <c r="L561" s="33"/>
      <c r="M561" s="33"/>
      <c r="N561" s="33"/>
      <c r="O561" s="33"/>
      <c r="P561" s="33"/>
      <c r="Q561" s="33"/>
      <c r="R561" s="33"/>
      <c r="S561" s="33"/>
      <c r="T561" s="124"/>
      <c r="U561" s="3"/>
      <c r="V561" s="3"/>
      <c r="W561" s="3"/>
      <c r="X561" s="3"/>
      <c r="Y561" s="3"/>
      <c r="Z561" s="3"/>
    </row>
    <row r="562" spans="1:26" ht="15.75" customHeight="1">
      <c r="A562" s="3"/>
      <c r="B562" s="3"/>
      <c r="C562" s="3"/>
      <c r="D562" s="33"/>
      <c r="E562" s="33"/>
      <c r="F562" s="33"/>
      <c r="G562" s="33"/>
      <c r="H562" s="33"/>
      <c r="I562" s="33"/>
      <c r="J562" s="33"/>
      <c r="K562" s="33"/>
      <c r="L562" s="33"/>
      <c r="M562" s="33"/>
      <c r="N562" s="33"/>
      <c r="O562" s="33"/>
      <c r="P562" s="33"/>
      <c r="Q562" s="33"/>
      <c r="R562" s="33"/>
      <c r="S562" s="33"/>
      <c r="T562" s="124"/>
      <c r="U562" s="3"/>
      <c r="V562" s="3"/>
      <c r="W562" s="3"/>
      <c r="X562" s="3"/>
      <c r="Y562" s="3"/>
      <c r="Z562" s="3"/>
    </row>
    <row r="563" spans="1:26" ht="15.75" customHeight="1">
      <c r="A563" s="3"/>
      <c r="B563" s="3"/>
      <c r="C563" s="3"/>
      <c r="D563" s="33"/>
      <c r="E563" s="33"/>
      <c r="F563" s="33"/>
      <c r="G563" s="33"/>
      <c r="H563" s="33"/>
      <c r="I563" s="33"/>
      <c r="J563" s="33"/>
      <c r="K563" s="33"/>
      <c r="L563" s="33"/>
      <c r="M563" s="33"/>
      <c r="N563" s="33"/>
      <c r="O563" s="33"/>
      <c r="P563" s="33"/>
      <c r="Q563" s="33"/>
      <c r="R563" s="33"/>
      <c r="S563" s="33"/>
      <c r="T563" s="124"/>
      <c r="U563" s="3"/>
      <c r="V563" s="3"/>
      <c r="W563" s="3"/>
      <c r="X563" s="3"/>
      <c r="Y563" s="3"/>
      <c r="Z563" s="3"/>
    </row>
    <row r="564" spans="1:26" ht="15.75" customHeight="1">
      <c r="A564" s="3"/>
      <c r="B564" s="3"/>
      <c r="C564" s="3"/>
      <c r="D564" s="33"/>
      <c r="E564" s="33"/>
      <c r="F564" s="33"/>
      <c r="G564" s="33"/>
      <c r="H564" s="33"/>
      <c r="I564" s="33"/>
      <c r="J564" s="33"/>
      <c r="K564" s="33"/>
      <c r="L564" s="33"/>
      <c r="M564" s="33"/>
      <c r="N564" s="33"/>
      <c r="O564" s="33"/>
      <c r="P564" s="33"/>
      <c r="Q564" s="33"/>
      <c r="R564" s="33"/>
      <c r="S564" s="33"/>
      <c r="T564" s="124"/>
      <c r="U564" s="3"/>
      <c r="V564" s="3"/>
      <c r="W564" s="3"/>
      <c r="X564" s="3"/>
      <c r="Y564" s="3"/>
      <c r="Z564" s="3"/>
    </row>
    <row r="565" spans="1:26" ht="15.75" customHeight="1">
      <c r="A565" s="3"/>
      <c r="B565" s="3"/>
      <c r="C565" s="3"/>
      <c r="D565" s="33"/>
      <c r="E565" s="33"/>
      <c r="F565" s="33"/>
      <c r="G565" s="33"/>
      <c r="H565" s="33"/>
      <c r="I565" s="33"/>
      <c r="J565" s="33"/>
      <c r="K565" s="33"/>
      <c r="L565" s="33"/>
      <c r="M565" s="33"/>
      <c r="N565" s="33"/>
      <c r="O565" s="33"/>
      <c r="P565" s="33"/>
      <c r="Q565" s="33"/>
      <c r="R565" s="33"/>
      <c r="S565" s="33"/>
      <c r="T565" s="124"/>
      <c r="U565" s="3"/>
      <c r="V565" s="3"/>
      <c r="W565" s="3"/>
      <c r="X565" s="3"/>
      <c r="Y565" s="3"/>
      <c r="Z565" s="3"/>
    </row>
    <row r="566" spans="1:26" ht="15.75" customHeight="1">
      <c r="A566" s="3"/>
      <c r="B566" s="3"/>
      <c r="C566" s="3"/>
      <c r="D566" s="33"/>
      <c r="E566" s="33"/>
      <c r="F566" s="33"/>
      <c r="G566" s="33"/>
      <c r="H566" s="33"/>
      <c r="I566" s="33"/>
      <c r="J566" s="33"/>
      <c r="K566" s="33"/>
      <c r="L566" s="33"/>
      <c r="M566" s="33"/>
      <c r="N566" s="33"/>
      <c r="O566" s="33"/>
      <c r="P566" s="33"/>
      <c r="Q566" s="33"/>
      <c r="R566" s="33"/>
      <c r="S566" s="33"/>
      <c r="T566" s="124"/>
      <c r="U566" s="3"/>
      <c r="V566" s="3"/>
      <c r="W566" s="3"/>
      <c r="X566" s="3"/>
      <c r="Y566" s="3"/>
      <c r="Z566" s="3"/>
    </row>
    <row r="567" spans="1:26" ht="15.75" customHeight="1">
      <c r="A567" s="3"/>
      <c r="B567" s="3"/>
      <c r="C567" s="3"/>
      <c r="D567" s="33"/>
      <c r="E567" s="33"/>
      <c r="F567" s="33"/>
      <c r="G567" s="33"/>
      <c r="H567" s="33"/>
      <c r="I567" s="33"/>
      <c r="J567" s="33"/>
      <c r="K567" s="33"/>
      <c r="L567" s="33"/>
      <c r="M567" s="33"/>
      <c r="N567" s="33"/>
      <c r="O567" s="33"/>
      <c r="P567" s="33"/>
      <c r="Q567" s="33"/>
      <c r="R567" s="33"/>
      <c r="S567" s="33"/>
      <c r="T567" s="124"/>
      <c r="U567" s="3"/>
      <c r="V567" s="3"/>
      <c r="W567" s="3"/>
      <c r="X567" s="3"/>
      <c r="Y567" s="3"/>
      <c r="Z567" s="3"/>
    </row>
    <row r="568" spans="1:26" ht="15.75" customHeight="1">
      <c r="A568" s="3"/>
      <c r="B568" s="3"/>
      <c r="C568" s="3"/>
      <c r="D568" s="33"/>
      <c r="E568" s="33"/>
      <c r="F568" s="33"/>
      <c r="G568" s="33"/>
      <c r="H568" s="33"/>
      <c r="I568" s="33"/>
      <c r="J568" s="33"/>
      <c r="K568" s="33"/>
      <c r="L568" s="33"/>
      <c r="M568" s="33"/>
      <c r="N568" s="33"/>
      <c r="O568" s="33"/>
      <c r="P568" s="33"/>
      <c r="Q568" s="33"/>
      <c r="R568" s="33"/>
      <c r="S568" s="33"/>
      <c r="T568" s="124"/>
      <c r="U568" s="3"/>
      <c r="V568" s="3"/>
      <c r="W568" s="3"/>
      <c r="X568" s="3"/>
      <c r="Y568" s="3"/>
      <c r="Z568" s="3"/>
    </row>
    <row r="569" spans="1:26" ht="15.75" customHeight="1">
      <c r="A569" s="3"/>
      <c r="B569" s="3"/>
      <c r="C569" s="3"/>
      <c r="D569" s="33"/>
      <c r="E569" s="33"/>
      <c r="F569" s="33"/>
      <c r="G569" s="33"/>
      <c r="H569" s="33"/>
      <c r="I569" s="33"/>
      <c r="J569" s="33"/>
      <c r="K569" s="33"/>
      <c r="L569" s="33"/>
      <c r="M569" s="33"/>
      <c r="N569" s="33"/>
      <c r="O569" s="33"/>
      <c r="P569" s="33"/>
      <c r="Q569" s="33"/>
      <c r="R569" s="33"/>
      <c r="S569" s="33"/>
      <c r="T569" s="124"/>
      <c r="U569" s="3"/>
      <c r="V569" s="3"/>
      <c r="W569" s="3"/>
      <c r="X569" s="3"/>
      <c r="Y569" s="3"/>
      <c r="Z569" s="3"/>
    </row>
    <row r="570" spans="1:26" ht="15.75" customHeight="1">
      <c r="A570" s="3"/>
      <c r="B570" s="3"/>
      <c r="C570" s="3"/>
      <c r="D570" s="33"/>
      <c r="E570" s="33"/>
      <c r="F570" s="33"/>
      <c r="G570" s="33"/>
      <c r="H570" s="33"/>
      <c r="I570" s="33"/>
      <c r="J570" s="33"/>
      <c r="K570" s="33"/>
      <c r="L570" s="33"/>
      <c r="M570" s="33"/>
      <c r="N570" s="33"/>
      <c r="O570" s="33"/>
      <c r="P570" s="33"/>
      <c r="Q570" s="33"/>
      <c r="R570" s="33"/>
      <c r="S570" s="33"/>
      <c r="T570" s="124"/>
      <c r="U570" s="3"/>
      <c r="V570" s="3"/>
      <c r="W570" s="3"/>
      <c r="X570" s="3"/>
      <c r="Y570" s="3"/>
      <c r="Z570" s="3"/>
    </row>
    <row r="571" spans="1:26" ht="15.75" customHeight="1">
      <c r="A571" s="3"/>
      <c r="B571" s="3"/>
      <c r="C571" s="3"/>
      <c r="D571" s="33"/>
      <c r="E571" s="33"/>
      <c r="F571" s="33"/>
      <c r="G571" s="33"/>
      <c r="H571" s="33"/>
      <c r="I571" s="33"/>
      <c r="J571" s="33"/>
      <c r="K571" s="33"/>
      <c r="L571" s="33"/>
      <c r="M571" s="33"/>
      <c r="N571" s="33"/>
      <c r="O571" s="33"/>
      <c r="P571" s="33"/>
      <c r="Q571" s="33"/>
      <c r="R571" s="33"/>
      <c r="S571" s="33"/>
      <c r="T571" s="124"/>
      <c r="U571" s="3"/>
      <c r="V571" s="3"/>
      <c r="W571" s="3"/>
      <c r="X571" s="3"/>
      <c r="Y571" s="3"/>
      <c r="Z571" s="3"/>
    </row>
    <row r="572" spans="1:26" ht="15.75" customHeight="1">
      <c r="A572" s="3"/>
      <c r="B572" s="3"/>
      <c r="C572" s="3"/>
      <c r="D572" s="33"/>
      <c r="E572" s="33"/>
      <c r="F572" s="33"/>
      <c r="G572" s="33"/>
      <c r="H572" s="33"/>
      <c r="I572" s="33"/>
      <c r="J572" s="33"/>
      <c r="K572" s="33"/>
      <c r="L572" s="33"/>
      <c r="M572" s="33"/>
      <c r="N572" s="33"/>
      <c r="O572" s="33"/>
      <c r="P572" s="33"/>
      <c r="Q572" s="33"/>
      <c r="R572" s="33"/>
      <c r="S572" s="33"/>
      <c r="T572" s="124"/>
      <c r="U572" s="3"/>
      <c r="V572" s="3"/>
      <c r="W572" s="3"/>
      <c r="X572" s="3"/>
      <c r="Y572" s="3"/>
      <c r="Z572" s="3"/>
    </row>
    <row r="573" spans="1:26" ht="15.75" customHeight="1">
      <c r="A573" s="3"/>
      <c r="B573" s="3"/>
      <c r="C573" s="3"/>
      <c r="D573" s="33"/>
      <c r="E573" s="33"/>
      <c r="F573" s="33"/>
      <c r="G573" s="33"/>
      <c r="H573" s="33"/>
      <c r="I573" s="33"/>
      <c r="J573" s="33"/>
      <c r="K573" s="33"/>
      <c r="L573" s="33"/>
      <c r="M573" s="33"/>
      <c r="N573" s="33"/>
      <c r="O573" s="33"/>
      <c r="P573" s="33"/>
      <c r="Q573" s="33"/>
      <c r="R573" s="33"/>
      <c r="S573" s="33"/>
      <c r="T573" s="124"/>
      <c r="U573" s="3"/>
      <c r="V573" s="3"/>
      <c r="W573" s="3"/>
      <c r="X573" s="3"/>
      <c r="Y573" s="3"/>
      <c r="Z573" s="3"/>
    </row>
    <row r="574" spans="1:26" ht="15.75" customHeight="1">
      <c r="A574" s="3"/>
      <c r="B574" s="3"/>
      <c r="C574" s="3"/>
      <c r="D574" s="33"/>
      <c r="E574" s="33"/>
      <c r="F574" s="33"/>
      <c r="G574" s="33"/>
      <c r="H574" s="33"/>
      <c r="I574" s="33"/>
      <c r="J574" s="33"/>
      <c r="K574" s="33"/>
      <c r="L574" s="33"/>
      <c r="M574" s="33"/>
      <c r="N574" s="33"/>
      <c r="O574" s="33"/>
      <c r="P574" s="33"/>
      <c r="Q574" s="33"/>
      <c r="R574" s="33"/>
      <c r="S574" s="33"/>
      <c r="T574" s="124"/>
      <c r="U574" s="3"/>
      <c r="V574" s="3"/>
      <c r="W574" s="3"/>
      <c r="X574" s="3"/>
      <c r="Y574" s="3"/>
      <c r="Z574" s="3"/>
    </row>
    <row r="575" spans="1:26" ht="15.75" customHeight="1">
      <c r="A575" s="3"/>
      <c r="B575" s="3"/>
      <c r="C575" s="3"/>
      <c r="D575" s="33"/>
      <c r="E575" s="33"/>
      <c r="F575" s="33"/>
      <c r="G575" s="33"/>
      <c r="H575" s="33"/>
      <c r="I575" s="33"/>
      <c r="J575" s="33"/>
      <c r="K575" s="33"/>
      <c r="L575" s="33"/>
      <c r="M575" s="33"/>
      <c r="N575" s="33"/>
      <c r="O575" s="33"/>
      <c r="P575" s="33"/>
      <c r="Q575" s="33"/>
      <c r="R575" s="33"/>
      <c r="S575" s="33"/>
      <c r="T575" s="124"/>
      <c r="U575" s="3"/>
      <c r="V575" s="3"/>
      <c r="W575" s="3"/>
      <c r="X575" s="3"/>
      <c r="Y575" s="3"/>
      <c r="Z575" s="3"/>
    </row>
    <row r="576" spans="1:26" ht="15.75" customHeight="1">
      <c r="A576" s="3"/>
      <c r="B576" s="3"/>
      <c r="C576" s="3"/>
      <c r="D576" s="33"/>
      <c r="E576" s="33"/>
      <c r="F576" s="33"/>
      <c r="G576" s="33"/>
      <c r="H576" s="33"/>
      <c r="I576" s="33"/>
      <c r="J576" s="33"/>
      <c r="K576" s="33"/>
      <c r="L576" s="33"/>
      <c r="M576" s="33"/>
      <c r="N576" s="33"/>
      <c r="O576" s="33"/>
      <c r="P576" s="33"/>
      <c r="Q576" s="33"/>
      <c r="R576" s="33"/>
      <c r="S576" s="33"/>
      <c r="T576" s="124"/>
      <c r="U576" s="3"/>
      <c r="V576" s="3"/>
      <c r="W576" s="3"/>
      <c r="X576" s="3"/>
      <c r="Y576" s="3"/>
      <c r="Z576" s="3"/>
    </row>
    <row r="577" spans="1:26" ht="15.75" customHeight="1">
      <c r="A577" s="3"/>
      <c r="B577" s="3"/>
      <c r="C577" s="3"/>
      <c r="D577" s="33"/>
      <c r="E577" s="33"/>
      <c r="F577" s="33"/>
      <c r="G577" s="33"/>
      <c r="H577" s="33"/>
      <c r="I577" s="33"/>
      <c r="J577" s="33"/>
      <c r="K577" s="33"/>
      <c r="L577" s="33"/>
      <c r="M577" s="33"/>
      <c r="N577" s="33"/>
      <c r="O577" s="33"/>
      <c r="P577" s="33"/>
      <c r="Q577" s="33"/>
      <c r="R577" s="33"/>
      <c r="S577" s="33"/>
      <c r="T577" s="124"/>
      <c r="U577" s="3"/>
      <c r="V577" s="3"/>
      <c r="W577" s="3"/>
      <c r="X577" s="3"/>
      <c r="Y577" s="3"/>
      <c r="Z577" s="3"/>
    </row>
    <row r="578" spans="1:26" ht="15.75" customHeight="1">
      <c r="A578" s="3"/>
      <c r="B578" s="3"/>
      <c r="C578" s="3"/>
      <c r="D578" s="33"/>
      <c r="E578" s="33"/>
      <c r="F578" s="33"/>
      <c r="G578" s="33"/>
      <c r="H578" s="33"/>
      <c r="I578" s="33"/>
      <c r="J578" s="33"/>
      <c r="K578" s="33"/>
      <c r="L578" s="33"/>
      <c r="M578" s="33"/>
      <c r="N578" s="33"/>
      <c r="O578" s="33"/>
      <c r="P578" s="33"/>
      <c r="Q578" s="33"/>
      <c r="R578" s="33"/>
      <c r="S578" s="33"/>
      <c r="T578" s="124"/>
      <c r="U578" s="3"/>
      <c r="V578" s="3"/>
      <c r="W578" s="3"/>
      <c r="X578" s="3"/>
      <c r="Y578" s="3"/>
      <c r="Z578" s="3"/>
    </row>
    <row r="579" spans="1:26" ht="15.75" customHeight="1">
      <c r="A579" s="3"/>
      <c r="B579" s="3"/>
      <c r="C579" s="3"/>
      <c r="D579" s="33"/>
      <c r="E579" s="33"/>
      <c r="F579" s="33"/>
      <c r="G579" s="33"/>
      <c r="H579" s="33"/>
      <c r="I579" s="33"/>
      <c r="J579" s="33"/>
      <c r="K579" s="33"/>
      <c r="L579" s="33"/>
      <c r="M579" s="33"/>
      <c r="N579" s="33"/>
      <c r="O579" s="33"/>
      <c r="P579" s="33"/>
      <c r="Q579" s="33"/>
      <c r="R579" s="33"/>
      <c r="S579" s="33"/>
      <c r="T579" s="124"/>
      <c r="U579" s="3"/>
      <c r="V579" s="3"/>
      <c r="W579" s="3"/>
      <c r="X579" s="3"/>
      <c r="Y579" s="3"/>
      <c r="Z579" s="3"/>
    </row>
    <row r="580" spans="1:26" ht="15.75" customHeight="1">
      <c r="A580" s="3"/>
      <c r="B580" s="3"/>
      <c r="C580" s="3"/>
      <c r="D580" s="33"/>
      <c r="E580" s="33"/>
      <c r="F580" s="33"/>
      <c r="G580" s="33"/>
      <c r="H580" s="33"/>
      <c r="I580" s="33"/>
      <c r="J580" s="33"/>
      <c r="K580" s="33"/>
      <c r="L580" s="33"/>
      <c r="M580" s="33"/>
      <c r="N580" s="33"/>
      <c r="O580" s="33"/>
      <c r="P580" s="33"/>
      <c r="Q580" s="33"/>
      <c r="R580" s="33"/>
      <c r="S580" s="33"/>
      <c r="T580" s="124"/>
      <c r="U580" s="3"/>
      <c r="V580" s="3"/>
      <c r="W580" s="3"/>
      <c r="X580" s="3"/>
      <c r="Y580" s="3"/>
      <c r="Z580" s="3"/>
    </row>
    <row r="581" spans="1:26" ht="15.75" customHeight="1">
      <c r="A581" s="3"/>
      <c r="B581" s="3"/>
      <c r="C581" s="3"/>
      <c r="D581" s="33"/>
      <c r="E581" s="33"/>
      <c r="F581" s="33"/>
      <c r="G581" s="33"/>
      <c r="H581" s="33"/>
      <c r="I581" s="33"/>
      <c r="J581" s="33"/>
      <c r="K581" s="33"/>
      <c r="L581" s="33"/>
      <c r="M581" s="33"/>
      <c r="N581" s="33"/>
      <c r="O581" s="33"/>
      <c r="P581" s="33"/>
      <c r="Q581" s="33"/>
      <c r="R581" s="33"/>
      <c r="S581" s="33"/>
      <c r="T581" s="124"/>
      <c r="U581" s="3"/>
      <c r="V581" s="3"/>
      <c r="W581" s="3"/>
      <c r="X581" s="3"/>
      <c r="Y581" s="3"/>
      <c r="Z581" s="3"/>
    </row>
    <row r="582" spans="1:26" ht="15.75" customHeight="1">
      <c r="A582" s="3"/>
      <c r="B582" s="3"/>
      <c r="C582" s="3"/>
      <c r="D582" s="33"/>
      <c r="E582" s="33"/>
      <c r="F582" s="33"/>
      <c r="G582" s="33"/>
      <c r="H582" s="33"/>
      <c r="I582" s="33"/>
      <c r="J582" s="33"/>
      <c r="K582" s="33"/>
      <c r="L582" s="33"/>
      <c r="M582" s="33"/>
      <c r="N582" s="33"/>
      <c r="O582" s="33"/>
      <c r="P582" s="33"/>
      <c r="Q582" s="33"/>
      <c r="R582" s="33"/>
      <c r="S582" s="33"/>
      <c r="T582" s="124"/>
      <c r="U582" s="3"/>
      <c r="V582" s="3"/>
      <c r="W582" s="3"/>
      <c r="X582" s="3"/>
      <c r="Y582" s="3"/>
      <c r="Z582" s="3"/>
    </row>
    <row r="583" spans="1:26" ht="15.75" customHeight="1">
      <c r="A583" s="3"/>
      <c r="B583" s="3"/>
      <c r="C583" s="3"/>
      <c r="D583" s="33"/>
      <c r="E583" s="33"/>
      <c r="F583" s="33"/>
      <c r="G583" s="33"/>
      <c r="H583" s="33"/>
      <c r="I583" s="33"/>
      <c r="J583" s="33"/>
      <c r="K583" s="33"/>
      <c r="L583" s="33"/>
      <c r="M583" s="33"/>
      <c r="N583" s="33"/>
      <c r="O583" s="33"/>
      <c r="P583" s="33"/>
      <c r="Q583" s="33"/>
      <c r="R583" s="33"/>
      <c r="S583" s="33"/>
      <c r="T583" s="124"/>
      <c r="U583" s="3"/>
      <c r="V583" s="3"/>
      <c r="W583" s="3"/>
      <c r="X583" s="3"/>
      <c r="Y583" s="3"/>
      <c r="Z583" s="3"/>
    </row>
    <row r="584" spans="1:26" ht="15.75" customHeight="1">
      <c r="A584" s="3"/>
      <c r="B584" s="3"/>
      <c r="C584" s="3"/>
      <c r="D584" s="33"/>
      <c r="E584" s="33"/>
      <c r="F584" s="33"/>
      <c r="G584" s="33"/>
      <c r="H584" s="33"/>
      <c r="I584" s="33"/>
      <c r="J584" s="33"/>
      <c r="K584" s="33"/>
      <c r="L584" s="33"/>
      <c r="M584" s="33"/>
      <c r="N584" s="33"/>
      <c r="O584" s="33"/>
      <c r="P584" s="33"/>
      <c r="Q584" s="33"/>
      <c r="R584" s="33"/>
      <c r="S584" s="33"/>
      <c r="T584" s="124"/>
      <c r="U584" s="3"/>
      <c r="V584" s="3"/>
      <c r="W584" s="3"/>
      <c r="X584" s="3"/>
      <c r="Y584" s="3"/>
      <c r="Z584" s="3"/>
    </row>
    <row r="585" spans="1:26" ht="15.75" customHeight="1">
      <c r="A585" s="3"/>
      <c r="B585" s="3"/>
      <c r="C585" s="3"/>
      <c r="D585" s="33"/>
      <c r="E585" s="33"/>
      <c r="F585" s="33"/>
      <c r="G585" s="33"/>
      <c r="H585" s="33"/>
      <c r="I585" s="33"/>
      <c r="J585" s="33"/>
      <c r="K585" s="33"/>
      <c r="L585" s="33"/>
      <c r="M585" s="33"/>
      <c r="N585" s="33"/>
      <c r="O585" s="33"/>
      <c r="P585" s="33"/>
      <c r="Q585" s="33"/>
      <c r="R585" s="33"/>
      <c r="S585" s="33"/>
      <c r="T585" s="124"/>
      <c r="U585" s="3"/>
      <c r="V585" s="3"/>
      <c r="W585" s="3"/>
      <c r="X585" s="3"/>
      <c r="Y585" s="3"/>
      <c r="Z585" s="3"/>
    </row>
    <row r="586" spans="1:26" ht="15.75" customHeight="1">
      <c r="A586" s="3"/>
      <c r="B586" s="3"/>
      <c r="C586" s="3"/>
      <c r="D586" s="33"/>
      <c r="E586" s="33"/>
      <c r="F586" s="33"/>
      <c r="G586" s="33"/>
      <c r="H586" s="33"/>
      <c r="I586" s="33"/>
      <c r="J586" s="33"/>
      <c r="K586" s="33"/>
      <c r="L586" s="33"/>
      <c r="M586" s="33"/>
      <c r="N586" s="33"/>
      <c r="O586" s="33"/>
      <c r="P586" s="33"/>
      <c r="Q586" s="33"/>
      <c r="R586" s="33"/>
      <c r="S586" s="33"/>
      <c r="T586" s="124"/>
      <c r="U586" s="3"/>
      <c r="V586" s="3"/>
      <c r="W586" s="3"/>
      <c r="X586" s="3"/>
      <c r="Y586" s="3"/>
      <c r="Z586" s="3"/>
    </row>
    <row r="587" spans="1:26" ht="15.75" customHeight="1">
      <c r="A587" s="3"/>
      <c r="B587" s="3"/>
      <c r="C587" s="3"/>
      <c r="D587" s="33"/>
      <c r="E587" s="33"/>
      <c r="F587" s="33"/>
      <c r="G587" s="33"/>
      <c r="H587" s="33"/>
      <c r="I587" s="33"/>
      <c r="J587" s="33"/>
      <c r="K587" s="33"/>
      <c r="L587" s="33"/>
      <c r="M587" s="33"/>
      <c r="N587" s="33"/>
      <c r="O587" s="33"/>
      <c r="P587" s="33"/>
      <c r="Q587" s="33"/>
      <c r="R587" s="33"/>
      <c r="S587" s="33"/>
      <c r="T587" s="124"/>
      <c r="U587" s="3"/>
      <c r="V587" s="3"/>
      <c r="W587" s="3"/>
      <c r="X587" s="3"/>
      <c r="Y587" s="3"/>
      <c r="Z587" s="3"/>
    </row>
    <row r="588" spans="1:26" ht="15.75" customHeight="1">
      <c r="A588" s="3"/>
      <c r="B588" s="3"/>
      <c r="C588" s="3"/>
      <c r="D588" s="33"/>
      <c r="E588" s="33"/>
      <c r="F588" s="33"/>
      <c r="G588" s="33"/>
      <c r="H588" s="33"/>
      <c r="I588" s="33"/>
      <c r="J588" s="33"/>
      <c r="K588" s="33"/>
      <c r="L588" s="33"/>
      <c r="M588" s="33"/>
      <c r="N588" s="33"/>
      <c r="O588" s="33"/>
      <c r="P588" s="33"/>
      <c r="Q588" s="33"/>
      <c r="R588" s="33"/>
      <c r="S588" s="33"/>
      <c r="T588" s="124"/>
      <c r="U588" s="3"/>
      <c r="V588" s="3"/>
      <c r="W588" s="3"/>
      <c r="X588" s="3"/>
      <c r="Y588" s="3"/>
      <c r="Z588" s="3"/>
    </row>
    <row r="589" spans="1:26" ht="15.75" customHeight="1">
      <c r="A589" s="3"/>
      <c r="B589" s="3"/>
      <c r="C589" s="3"/>
      <c r="D589" s="33"/>
      <c r="E589" s="33"/>
      <c r="F589" s="33"/>
      <c r="G589" s="33"/>
      <c r="H589" s="33"/>
      <c r="I589" s="33"/>
      <c r="J589" s="33"/>
      <c r="K589" s="33"/>
      <c r="L589" s="33"/>
      <c r="M589" s="33"/>
      <c r="N589" s="33"/>
      <c r="O589" s="33"/>
      <c r="P589" s="33"/>
      <c r="Q589" s="33"/>
      <c r="R589" s="33"/>
      <c r="S589" s="33"/>
      <c r="T589" s="124"/>
      <c r="U589" s="3"/>
      <c r="V589" s="3"/>
      <c r="W589" s="3"/>
      <c r="X589" s="3"/>
      <c r="Y589" s="3"/>
      <c r="Z589" s="3"/>
    </row>
    <row r="590" spans="1:26" ht="15.75" customHeight="1">
      <c r="A590" s="3"/>
      <c r="B590" s="3"/>
      <c r="C590" s="3"/>
      <c r="D590" s="33"/>
      <c r="E590" s="33"/>
      <c r="F590" s="33"/>
      <c r="G590" s="33"/>
      <c r="H590" s="33"/>
      <c r="I590" s="33"/>
      <c r="J590" s="33"/>
      <c r="K590" s="33"/>
      <c r="L590" s="33"/>
      <c r="M590" s="33"/>
      <c r="N590" s="33"/>
      <c r="O590" s="33"/>
      <c r="P590" s="33"/>
      <c r="Q590" s="33"/>
      <c r="R590" s="33"/>
      <c r="S590" s="33"/>
      <c r="T590" s="124"/>
      <c r="U590" s="3"/>
      <c r="V590" s="3"/>
      <c r="W590" s="3"/>
      <c r="X590" s="3"/>
      <c r="Y590" s="3"/>
      <c r="Z590" s="3"/>
    </row>
    <row r="591" spans="1:26" ht="15.75" customHeight="1">
      <c r="A591" s="3"/>
      <c r="B591" s="3"/>
      <c r="C591" s="3"/>
      <c r="D591" s="33"/>
      <c r="E591" s="33"/>
      <c r="F591" s="33"/>
      <c r="G591" s="33"/>
      <c r="H591" s="33"/>
      <c r="I591" s="33"/>
      <c r="J591" s="33"/>
      <c r="K591" s="33"/>
      <c r="L591" s="33"/>
      <c r="M591" s="33"/>
      <c r="N591" s="33"/>
      <c r="O591" s="33"/>
      <c r="P591" s="33"/>
      <c r="Q591" s="33"/>
      <c r="R591" s="33"/>
      <c r="S591" s="33"/>
      <c r="T591" s="124"/>
      <c r="U591" s="3"/>
      <c r="V591" s="3"/>
      <c r="W591" s="3"/>
      <c r="X591" s="3"/>
      <c r="Y591" s="3"/>
      <c r="Z591" s="3"/>
    </row>
    <row r="592" spans="1:26" ht="15.75" customHeight="1">
      <c r="A592" s="3"/>
      <c r="B592" s="3"/>
      <c r="C592" s="3"/>
      <c r="D592" s="33"/>
      <c r="E592" s="33"/>
      <c r="F592" s="33"/>
      <c r="G592" s="33"/>
      <c r="H592" s="33"/>
      <c r="I592" s="33"/>
      <c r="J592" s="33"/>
      <c r="K592" s="33"/>
      <c r="L592" s="33"/>
      <c r="M592" s="33"/>
      <c r="N592" s="33"/>
      <c r="O592" s="33"/>
      <c r="P592" s="33"/>
      <c r="Q592" s="33"/>
      <c r="R592" s="33"/>
      <c r="S592" s="33"/>
      <c r="T592" s="124"/>
      <c r="U592" s="3"/>
      <c r="V592" s="3"/>
      <c r="W592" s="3"/>
      <c r="X592" s="3"/>
      <c r="Y592" s="3"/>
      <c r="Z592" s="3"/>
    </row>
    <row r="593" spans="1:26" ht="15.75" customHeight="1">
      <c r="A593" s="3"/>
      <c r="B593" s="3"/>
      <c r="C593" s="3"/>
      <c r="D593" s="33"/>
      <c r="E593" s="33"/>
      <c r="F593" s="33"/>
      <c r="G593" s="33"/>
      <c r="H593" s="33"/>
      <c r="I593" s="33"/>
      <c r="J593" s="33"/>
      <c r="K593" s="33"/>
      <c r="L593" s="33"/>
      <c r="M593" s="33"/>
      <c r="N593" s="33"/>
      <c r="O593" s="33"/>
      <c r="P593" s="33"/>
      <c r="Q593" s="33"/>
      <c r="R593" s="33"/>
      <c r="S593" s="33"/>
      <c r="T593" s="124"/>
      <c r="U593" s="3"/>
      <c r="V593" s="3"/>
      <c r="W593" s="3"/>
      <c r="X593" s="3"/>
      <c r="Y593" s="3"/>
      <c r="Z593" s="3"/>
    </row>
    <row r="594" spans="1:26" ht="15.75" customHeight="1">
      <c r="A594" s="3"/>
      <c r="B594" s="3"/>
      <c r="C594" s="3"/>
      <c r="D594" s="33"/>
      <c r="E594" s="33"/>
      <c r="F594" s="33"/>
      <c r="G594" s="33"/>
      <c r="H594" s="33"/>
      <c r="I594" s="33"/>
      <c r="J594" s="33"/>
      <c r="K594" s="33"/>
      <c r="L594" s="33"/>
      <c r="M594" s="33"/>
      <c r="N594" s="33"/>
      <c r="O594" s="33"/>
      <c r="P594" s="33"/>
      <c r="Q594" s="33"/>
      <c r="R594" s="33"/>
      <c r="S594" s="33"/>
      <c r="T594" s="124"/>
      <c r="U594" s="3"/>
      <c r="V594" s="3"/>
      <c r="W594" s="3"/>
      <c r="X594" s="3"/>
      <c r="Y594" s="3"/>
      <c r="Z594" s="3"/>
    </row>
    <row r="595" spans="1:26" ht="15.75" customHeight="1">
      <c r="A595" s="3"/>
      <c r="B595" s="3"/>
      <c r="C595" s="3"/>
      <c r="D595" s="33"/>
      <c r="E595" s="33"/>
      <c r="F595" s="33"/>
      <c r="G595" s="33"/>
      <c r="H595" s="33"/>
      <c r="I595" s="33"/>
      <c r="J595" s="33"/>
      <c r="K595" s="33"/>
      <c r="L595" s="33"/>
      <c r="M595" s="33"/>
      <c r="N595" s="33"/>
      <c r="O595" s="33"/>
      <c r="P595" s="33"/>
      <c r="Q595" s="33"/>
      <c r="R595" s="33"/>
      <c r="S595" s="33"/>
      <c r="T595" s="124"/>
      <c r="U595" s="3"/>
      <c r="V595" s="3"/>
      <c r="W595" s="3"/>
      <c r="X595" s="3"/>
      <c r="Y595" s="3"/>
      <c r="Z595" s="3"/>
    </row>
    <row r="596" spans="1:26" ht="15.75" customHeight="1">
      <c r="A596" s="3"/>
      <c r="B596" s="3"/>
      <c r="C596" s="3"/>
      <c r="D596" s="33"/>
      <c r="E596" s="33"/>
      <c r="F596" s="33"/>
      <c r="G596" s="33"/>
      <c r="H596" s="33"/>
      <c r="I596" s="33"/>
      <c r="J596" s="33"/>
      <c r="K596" s="33"/>
      <c r="L596" s="33"/>
      <c r="M596" s="33"/>
      <c r="N596" s="33"/>
      <c r="O596" s="33"/>
      <c r="P596" s="33"/>
      <c r="Q596" s="33"/>
      <c r="R596" s="33"/>
      <c r="S596" s="33"/>
      <c r="T596" s="124"/>
      <c r="U596" s="3"/>
      <c r="V596" s="3"/>
      <c r="W596" s="3"/>
      <c r="X596" s="3"/>
      <c r="Y596" s="3"/>
      <c r="Z596" s="3"/>
    </row>
    <row r="597" spans="1:26" ht="15.75" customHeight="1">
      <c r="A597" s="3"/>
      <c r="B597" s="3"/>
      <c r="C597" s="3"/>
      <c r="D597" s="33"/>
      <c r="E597" s="33"/>
      <c r="F597" s="33"/>
      <c r="G597" s="33"/>
      <c r="H597" s="33"/>
      <c r="I597" s="33"/>
      <c r="J597" s="33"/>
      <c r="K597" s="33"/>
      <c r="L597" s="33"/>
      <c r="M597" s="33"/>
      <c r="N597" s="33"/>
      <c r="O597" s="33"/>
      <c r="P597" s="33"/>
      <c r="Q597" s="33"/>
      <c r="R597" s="33"/>
      <c r="S597" s="33"/>
      <c r="T597" s="124"/>
      <c r="U597" s="3"/>
      <c r="V597" s="3"/>
      <c r="W597" s="3"/>
      <c r="X597" s="3"/>
      <c r="Y597" s="3"/>
      <c r="Z597" s="3"/>
    </row>
    <row r="598" spans="1:26" ht="15.75" customHeight="1">
      <c r="A598" s="3"/>
      <c r="B598" s="3"/>
      <c r="C598" s="3"/>
      <c r="D598" s="33"/>
      <c r="E598" s="33"/>
      <c r="F598" s="33"/>
      <c r="G598" s="33"/>
      <c r="H598" s="33"/>
      <c r="I598" s="33"/>
      <c r="J598" s="33"/>
      <c r="K598" s="33"/>
      <c r="L598" s="33"/>
      <c r="M598" s="33"/>
      <c r="N598" s="33"/>
      <c r="O598" s="33"/>
      <c r="P598" s="33"/>
      <c r="Q598" s="33"/>
      <c r="R598" s="33"/>
      <c r="S598" s="33"/>
      <c r="T598" s="124"/>
      <c r="U598" s="3"/>
      <c r="V598" s="3"/>
      <c r="W598" s="3"/>
      <c r="X598" s="3"/>
      <c r="Y598" s="3"/>
      <c r="Z598" s="3"/>
    </row>
    <row r="599" spans="1:26" ht="15.75" customHeight="1">
      <c r="A599" s="3"/>
      <c r="B599" s="3"/>
      <c r="C599" s="3"/>
      <c r="D599" s="33"/>
      <c r="E599" s="33"/>
      <c r="F599" s="33"/>
      <c r="G599" s="33"/>
      <c r="H599" s="33"/>
      <c r="I599" s="33"/>
      <c r="J599" s="33"/>
      <c r="K599" s="33"/>
      <c r="L599" s="33"/>
      <c r="M599" s="33"/>
      <c r="N599" s="33"/>
      <c r="O599" s="33"/>
      <c r="P599" s="33"/>
      <c r="Q599" s="33"/>
      <c r="R599" s="33"/>
      <c r="S599" s="33"/>
      <c r="T599" s="124"/>
      <c r="U599" s="3"/>
      <c r="V599" s="3"/>
      <c r="W599" s="3"/>
      <c r="X599" s="3"/>
      <c r="Y599" s="3"/>
      <c r="Z599" s="3"/>
    </row>
    <row r="600" spans="1:26" ht="15.75" customHeight="1">
      <c r="A600" s="3"/>
      <c r="B600" s="3"/>
      <c r="C600" s="3"/>
      <c r="D600" s="33"/>
      <c r="E600" s="33"/>
      <c r="F600" s="33"/>
      <c r="G600" s="33"/>
      <c r="H600" s="33"/>
      <c r="I600" s="33"/>
      <c r="J600" s="33"/>
      <c r="K600" s="33"/>
      <c r="L600" s="33"/>
      <c r="M600" s="33"/>
      <c r="N600" s="33"/>
      <c r="O600" s="33"/>
      <c r="P600" s="33"/>
      <c r="Q600" s="33"/>
      <c r="R600" s="33"/>
      <c r="S600" s="33"/>
      <c r="T600" s="124"/>
      <c r="U600" s="3"/>
      <c r="V600" s="3"/>
      <c r="W600" s="3"/>
      <c r="X600" s="3"/>
      <c r="Y600" s="3"/>
      <c r="Z600" s="3"/>
    </row>
    <row r="601" spans="1:26" ht="15.75" customHeight="1">
      <c r="A601" s="3"/>
      <c r="B601" s="3"/>
      <c r="C601" s="3"/>
      <c r="D601" s="33"/>
      <c r="E601" s="33"/>
      <c r="F601" s="33"/>
      <c r="G601" s="33"/>
      <c r="H601" s="33"/>
      <c r="I601" s="33"/>
      <c r="J601" s="33"/>
      <c r="K601" s="33"/>
      <c r="L601" s="33"/>
      <c r="M601" s="33"/>
      <c r="N601" s="33"/>
      <c r="O601" s="33"/>
      <c r="P601" s="33"/>
      <c r="Q601" s="33"/>
      <c r="R601" s="33"/>
      <c r="S601" s="33"/>
      <c r="T601" s="124"/>
      <c r="U601" s="3"/>
      <c r="V601" s="3"/>
      <c r="W601" s="3"/>
      <c r="X601" s="3"/>
      <c r="Y601" s="3"/>
      <c r="Z601" s="3"/>
    </row>
    <row r="602" spans="1:26" ht="15.75" customHeight="1">
      <c r="A602" s="3"/>
      <c r="B602" s="3"/>
      <c r="C602" s="3"/>
      <c r="D602" s="33"/>
      <c r="E602" s="33"/>
      <c r="F602" s="33"/>
      <c r="G602" s="33"/>
      <c r="H602" s="33"/>
      <c r="I602" s="33"/>
      <c r="J602" s="33"/>
      <c r="K602" s="33"/>
      <c r="L602" s="33"/>
      <c r="M602" s="33"/>
      <c r="N602" s="33"/>
      <c r="O602" s="33"/>
      <c r="P602" s="33"/>
      <c r="Q602" s="33"/>
      <c r="R602" s="33"/>
      <c r="S602" s="33"/>
      <c r="T602" s="124"/>
      <c r="U602" s="3"/>
      <c r="V602" s="3"/>
      <c r="W602" s="3"/>
      <c r="X602" s="3"/>
      <c r="Y602" s="3"/>
      <c r="Z602" s="3"/>
    </row>
    <row r="603" spans="1:26" ht="15.75" customHeight="1">
      <c r="A603" s="3"/>
      <c r="B603" s="3"/>
      <c r="C603" s="3"/>
      <c r="D603" s="33"/>
      <c r="E603" s="33"/>
      <c r="F603" s="33"/>
      <c r="G603" s="33"/>
      <c r="H603" s="33"/>
      <c r="I603" s="33"/>
      <c r="J603" s="33"/>
      <c r="K603" s="33"/>
      <c r="L603" s="33"/>
      <c r="M603" s="33"/>
      <c r="N603" s="33"/>
      <c r="O603" s="33"/>
      <c r="P603" s="33"/>
      <c r="Q603" s="33"/>
      <c r="R603" s="33"/>
      <c r="S603" s="33"/>
      <c r="T603" s="124"/>
      <c r="U603" s="3"/>
      <c r="V603" s="3"/>
      <c r="W603" s="3"/>
      <c r="X603" s="3"/>
      <c r="Y603" s="3"/>
      <c r="Z603" s="3"/>
    </row>
    <row r="604" spans="1:26" ht="15.75" customHeight="1">
      <c r="A604" s="3"/>
      <c r="B604" s="3"/>
      <c r="C604" s="3"/>
      <c r="D604" s="33"/>
      <c r="E604" s="33"/>
      <c r="F604" s="33"/>
      <c r="G604" s="33"/>
      <c r="H604" s="33"/>
      <c r="I604" s="33"/>
      <c r="J604" s="33"/>
      <c r="K604" s="33"/>
      <c r="L604" s="33"/>
      <c r="M604" s="33"/>
      <c r="N604" s="33"/>
      <c r="O604" s="33"/>
      <c r="P604" s="33"/>
      <c r="Q604" s="33"/>
      <c r="R604" s="33"/>
      <c r="S604" s="33"/>
      <c r="T604" s="124"/>
      <c r="U604" s="3"/>
      <c r="V604" s="3"/>
      <c r="W604" s="3"/>
      <c r="X604" s="3"/>
      <c r="Y604" s="3"/>
      <c r="Z604" s="3"/>
    </row>
    <row r="605" spans="1:26" ht="15.75" customHeight="1">
      <c r="A605" s="3"/>
      <c r="B605" s="3"/>
      <c r="C605" s="3"/>
      <c r="D605" s="33"/>
      <c r="E605" s="33"/>
      <c r="F605" s="33"/>
      <c r="G605" s="33"/>
      <c r="H605" s="33"/>
      <c r="I605" s="33"/>
      <c r="J605" s="33"/>
      <c r="K605" s="33"/>
      <c r="L605" s="33"/>
      <c r="M605" s="33"/>
      <c r="N605" s="33"/>
      <c r="O605" s="33"/>
      <c r="P605" s="33"/>
      <c r="Q605" s="33"/>
      <c r="R605" s="33"/>
      <c r="S605" s="33"/>
      <c r="T605" s="124"/>
      <c r="U605" s="3"/>
      <c r="V605" s="3"/>
      <c r="W605" s="3"/>
      <c r="X605" s="3"/>
      <c r="Y605" s="3"/>
      <c r="Z605" s="3"/>
    </row>
    <row r="606" spans="1:26" ht="15.75" customHeight="1">
      <c r="A606" s="3"/>
      <c r="B606" s="3"/>
      <c r="C606" s="3"/>
      <c r="D606" s="33"/>
      <c r="E606" s="33"/>
      <c r="F606" s="33"/>
      <c r="G606" s="33"/>
      <c r="H606" s="33"/>
      <c r="I606" s="33"/>
      <c r="J606" s="33"/>
      <c r="K606" s="33"/>
      <c r="L606" s="33"/>
      <c r="M606" s="33"/>
      <c r="N606" s="33"/>
      <c r="O606" s="33"/>
      <c r="P606" s="33"/>
      <c r="Q606" s="33"/>
      <c r="R606" s="33"/>
      <c r="S606" s="33"/>
      <c r="T606" s="124"/>
      <c r="U606" s="3"/>
      <c r="V606" s="3"/>
      <c r="W606" s="3"/>
      <c r="X606" s="3"/>
      <c r="Y606" s="3"/>
      <c r="Z606" s="3"/>
    </row>
    <row r="607" spans="1:26" ht="15.75" customHeight="1">
      <c r="A607" s="3"/>
      <c r="B607" s="3"/>
      <c r="C607" s="3"/>
      <c r="D607" s="33"/>
      <c r="E607" s="33"/>
      <c r="F607" s="33"/>
      <c r="G607" s="33"/>
      <c r="H607" s="33"/>
      <c r="I607" s="33"/>
      <c r="J607" s="33"/>
      <c r="K607" s="33"/>
      <c r="L607" s="33"/>
      <c r="M607" s="33"/>
      <c r="N607" s="33"/>
      <c r="O607" s="33"/>
      <c r="P607" s="33"/>
      <c r="Q607" s="33"/>
      <c r="R607" s="33"/>
      <c r="S607" s="33"/>
      <c r="T607" s="124"/>
      <c r="U607" s="3"/>
      <c r="V607" s="3"/>
      <c r="W607" s="3"/>
      <c r="X607" s="3"/>
      <c r="Y607" s="3"/>
      <c r="Z607" s="3"/>
    </row>
    <row r="608" spans="1:26" ht="15.75" customHeight="1">
      <c r="A608" s="3"/>
      <c r="B608" s="3"/>
      <c r="C608" s="3"/>
      <c r="D608" s="33"/>
      <c r="E608" s="33"/>
      <c r="F608" s="33"/>
      <c r="G608" s="33"/>
      <c r="H608" s="33"/>
      <c r="I608" s="33"/>
      <c r="J608" s="33"/>
      <c r="K608" s="33"/>
      <c r="L608" s="33"/>
      <c r="M608" s="33"/>
      <c r="N608" s="33"/>
      <c r="O608" s="33"/>
      <c r="P608" s="33"/>
      <c r="Q608" s="33"/>
      <c r="R608" s="33"/>
      <c r="S608" s="33"/>
      <c r="T608" s="124"/>
      <c r="U608" s="3"/>
      <c r="V608" s="3"/>
      <c r="W608" s="3"/>
      <c r="X608" s="3"/>
      <c r="Y608" s="3"/>
      <c r="Z608" s="3"/>
    </row>
    <row r="609" spans="1:26" ht="15.75" customHeight="1">
      <c r="A609" s="3"/>
      <c r="B609" s="3"/>
      <c r="C609" s="3"/>
      <c r="D609" s="33"/>
      <c r="E609" s="33"/>
      <c r="F609" s="33"/>
      <c r="G609" s="33"/>
      <c r="H609" s="33"/>
      <c r="I609" s="33"/>
      <c r="J609" s="33"/>
      <c r="K609" s="33"/>
      <c r="L609" s="33"/>
      <c r="M609" s="33"/>
      <c r="N609" s="33"/>
      <c r="O609" s="33"/>
      <c r="P609" s="33"/>
      <c r="Q609" s="33"/>
      <c r="R609" s="33"/>
      <c r="S609" s="33"/>
      <c r="T609" s="124"/>
      <c r="U609" s="3"/>
      <c r="V609" s="3"/>
      <c r="W609" s="3"/>
      <c r="X609" s="3"/>
      <c r="Y609" s="3"/>
      <c r="Z609" s="3"/>
    </row>
    <row r="610" spans="1:26" ht="15.75" customHeight="1">
      <c r="A610" s="3"/>
      <c r="B610" s="3"/>
      <c r="C610" s="3"/>
      <c r="D610" s="33"/>
      <c r="E610" s="33"/>
      <c r="F610" s="33"/>
      <c r="G610" s="33"/>
      <c r="H610" s="33"/>
      <c r="I610" s="33"/>
      <c r="J610" s="33"/>
      <c r="K610" s="33"/>
      <c r="L610" s="33"/>
      <c r="M610" s="33"/>
      <c r="N610" s="33"/>
      <c r="O610" s="33"/>
      <c r="P610" s="33"/>
      <c r="Q610" s="33"/>
      <c r="R610" s="33"/>
      <c r="S610" s="33"/>
      <c r="T610" s="124"/>
      <c r="U610" s="3"/>
      <c r="V610" s="3"/>
      <c r="W610" s="3"/>
      <c r="X610" s="3"/>
      <c r="Y610" s="3"/>
      <c r="Z610" s="3"/>
    </row>
    <row r="611" spans="1:26" ht="15.75" customHeight="1">
      <c r="A611" s="3"/>
      <c r="B611" s="3"/>
      <c r="C611" s="3"/>
      <c r="D611" s="33"/>
      <c r="E611" s="33"/>
      <c r="F611" s="33"/>
      <c r="G611" s="33"/>
      <c r="H611" s="33"/>
      <c r="I611" s="33"/>
      <c r="J611" s="33"/>
      <c r="K611" s="33"/>
      <c r="L611" s="33"/>
      <c r="M611" s="33"/>
      <c r="N611" s="33"/>
      <c r="O611" s="33"/>
      <c r="P611" s="33"/>
      <c r="Q611" s="33"/>
      <c r="R611" s="33"/>
      <c r="S611" s="33"/>
      <c r="T611" s="124"/>
      <c r="U611" s="3"/>
      <c r="V611" s="3"/>
      <c r="W611" s="3"/>
      <c r="X611" s="3"/>
      <c r="Y611" s="3"/>
      <c r="Z611" s="3"/>
    </row>
    <row r="612" spans="1:26" ht="15.75" customHeight="1">
      <c r="A612" s="3"/>
      <c r="B612" s="3"/>
      <c r="C612" s="3"/>
      <c r="D612" s="33"/>
      <c r="E612" s="33"/>
      <c r="F612" s="33"/>
      <c r="G612" s="33"/>
      <c r="H612" s="33"/>
      <c r="I612" s="33"/>
      <c r="J612" s="33"/>
      <c r="K612" s="33"/>
      <c r="L612" s="33"/>
      <c r="M612" s="33"/>
      <c r="N612" s="33"/>
      <c r="O612" s="33"/>
      <c r="P612" s="33"/>
      <c r="Q612" s="33"/>
      <c r="R612" s="33"/>
      <c r="S612" s="33"/>
      <c r="T612" s="124"/>
      <c r="U612" s="3"/>
      <c r="V612" s="3"/>
      <c r="W612" s="3"/>
      <c r="X612" s="3"/>
      <c r="Y612" s="3"/>
      <c r="Z612" s="3"/>
    </row>
    <row r="613" spans="1:26" ht="15.75" customHeight="1">
      <c r="A613" s="3"/>
      <c r="B613" s="3"/>
      <c r="C613" s="3"/>
      <c r="D613" s="33"/>
      <c r="E613" s="33"/>
      <c r="F613" s="33"/>
      <c r="G613" s="33"/>
      <c r="H613" s="33"/>
      <c r="I613" s="33"/>
      <c r="J613" s="33"/>
      <c r="K613" s="33"/>
      <c r="L613" s="33"/>
      <c r="M613" s="33"/>
      <c r="N613" s="33"/>
      <c r="O613" s="33"/>
      <c r="P613" s="33"/>
      <c r="Q613" s="33"/>
      <c r="R613" s="33"/>
      <c r="S613" s="33"/>
      <c r="T613" s="124"/>
      <c r="U613" s="3"/>
      <c r="V613" s="3"/>
      <c r="W613" s="3"/>
      <c r="X613" s="3"/>
      <c r="Y613" s="3"/>
      <c r="Z613" s="3"/>
    </row>
    <row r="614" spans="1:26" ht="15.75" customHeight="1">
      <c r="A614" s="3"/>
      <c r="B614" s="3"/>
      <c r="C614" s="3"/>
      <c r="D614" s="33"/>
      <c r="E614" s="33"/>
      <c r="F614" s="33"/>
      <c r="G614" s="33"/>
      <c r="H614" s="33"/>
      <c r="I614" s="33"/>
      <c r="J614" s="33"/>
      <c r="K614" s="33"/>
      <c r="L614" s="33"/>
      <c r="M614" s="33"/>
      <c r="N614" s="33"/>
      <c r="O614" s="33"/>
      <c r="P614" s="33"/>
      <c r="Q614" s="33"/>
      <c r="R614" s="33"/>
      <c r="S614" s="33"/>
      <c r="T614" s="124"/>
      <c r="U614" s="3"/>
      <c r="V614" s="3"/>
      <c r="W614" s="3"/>
      <c r="X614" s="3"/>
      <c r="Y614" s="3"/>
      <c r="Z614" s="3"/>
    </row>
    <row r="615" spans="1:26" ht="15.75" customHeight="1">
      <c r="A615" s="3"/>
      <c r="B615" s="3"/>
      <c r="C615" s="3"/>
      <c r="D615" s="33"/>
      <c r="E615" s="33"/>
      <c r="F615" s="33"/>
      <c r="G615" s="33"/>
      <c r="H615" s="33"/>
      <c r="I615" s="33"/>
      <c r="J615" s="33"/>
      <c r="K615" s="33"/>
      <c r="L615" s="33"/>
      <c r="M615" s="33"/>
      <c r="N615" s="33"/>
      <c r="O615" s="33"/>
      <c r="P615" s="33"/>
      <c r="Q615" s="33"/>
      <c r="R615" s="33"/>
      <c r="S615" s="33"/>
      <c r="T615" s="124"/>
      <c r="U615" s="3"/>
      <c r="V615" s="3"/>
      <c r="W615" s="3"/>
      <c r="X615" s="3"/>
      <c r="Y615" s="3"/>
      <c r="Z615" s="3"/>
    </row>
    <row r="616" spans="1:26" ht="15.75" customHeight="1">
      <c r="A616" s="3"/>
      <c r="B616" s="3"/>
      <c r="C616" s="3"/>
      <c r="D616" s="33"/>
      <c r="E616" s="33"/>
      <c r="F616" s="33"/>
      <c r="G616" s="33"/>
      <c r="H616" s="33"/>
      <c r="I616" s="33"/>
      <c r="J616" s="33"/>
      <c r="K616" s="33"/>
      <c r="L616" s="33"/>
      <c r="M616" s="33"/>
      <c r="N616" s="33"/>
      <c r="O616" s="33"/>
      <c r="P616" s="33"/>
      <c r="Q616" s="33"/>
      <c r="R616" s="33"/>
      <c r="S616" s="33"/>
      <c r="T616" s="124"/>
      <c r="U616" s="3"/>
      <c r="V616" s="3"/>
      <c r="W616" s="3"/>
      <c r="X616" s="3"/>
      <c r="Y616" s="3"/>
      <c r="Z616" s="3"/>
    </row>
    <row r="617" spans="1:26" ht="15.75" customHeight="1">
      <c r="A617" s="3"/>
      <c r="B617" s="3"/>
      <c r="C617" s="3"/>
      <c r="D617" s="33"/>
      <c r="E617" s="33"/>
      <c r="F617" s="33"/>
      <c r="G617" s="33"/>
      <c r="H617" s="33"/>
      <c r="I617" s="33"/>
      <c r="J617" s="33"/>
      <c r="K617" s="33"/>
      <c r="L617" s="33"/>
      <c r="M617" s="33"/>
      <c r="N617" s="33"/>
      <c r="O617" s="33"/>
      <c r="P617" s="33"/>
      <c r="Q617" s="33"/>
      <c r="R617" s="33"/>
      <c r="S617" s="33"/>
      <c r="T617" s="124"/>
      <c r="U617" s="3"/>
      <c r="V617" s="3"/>
      <c r="W617" s="3"/>
      <c r="X617" s="3"/>
      <c r="Y617" s="3"/>
      <c r="Z617" s="3"/>
    </row>
    <row r="618" spans="1:26" ht="15.75" customHeight="1">
      <c r="A618" s="3"/>
      <c r="B618" s="3"/>
      <c r="C618" s="3"/>
      <c r="D618" s="33"/>
      <c r="E618" s="33"/>
      <c r="F618" s="33"/>
      <c r="G618" s="33"/>
      <c r="H618" s="33"/>
      <c r="I618" s="33"/>
      <c r="J618" s="33"/>
      <c r="K618" s="33"/>
      <c r="L618" s="33"/>
      <c r="M618" s="33"/>
      <c r="N618" s="33"/>
      <c r="O618" s="33"/>
      <c r="P618" s="33"/>
      <c r="Q618" s="33"/>
      <c r="R618" s="33"/>
      <c r="S618" s="33"/>
      <c r="T618" s="124"/>
      <c r="U618" s="3"/>
      <c r="V618" s="3"/>
      <c r="W618" s="3"/>
      <c r="X618" s="3"/>
      <c r="Y618" s="3"/>
      <c r="Z618" s="3"/>
    </row>
    <row r="619" spans="1:26" ht="15.75" customHeight="1">
      <c r="A619" s="3"/>
      <c r="B619" s="3"/>
      <c r="C619" s="3"/>
      <c r="D619" s="33"/>
      <c r="E619" s="33"/>
      <c r="F619" s="33"/>
      <c r="G619" s="33"/>
      <c r="H619" s="33"/>
      <c r="I619" s="33"/>
      <c r="J619" s="33"/>
      <c r="K619" s="33"/>
      <c r="L619" s="33"/>
      <c r="M619" s="33"/>
      <c r="N619" s="33"/>
      <c r="O619" s="33"/>
      <c r="P619" s="33"/>
      <c r="Q619" s="33"/>
      <c r="R619" s="33"/>
      <c r="S619" s="33"/>
      <c r="T619" s="124"/>
      <c r="U619" s="3"/>
      <c r="V619" s="3"/>
      <c r="W619" s="3"/>
      <c r="X619" s="3"/>
      <c r="Y619" s="3"/>
      <c r="Z619" s="3"/>
    </row>
    <row r="620" spans="1:26" ht="15.75" customHeight="1">
      <c r="A620" s="3"/>
      <c r="B620" s="3"/>
      <c r="C620" s="3"/>
      <c r="D620" s="33"/>
      <c r="E620" s="33"/>
      <c r="F620" s="33"/>
      <c r="G620" s="33"/>
      <c r="H620" s="33"/>
      <c r="I620" s="33"/>
      <c r="J620" s="33"/>
      <c r="K620" s="33"/>
      <c r="L620" s="33"/>
      <c r="M620" s="33"/>
      <c r="N620" s="33"/>
      <c r="O620" s="33"/>
      <c r="P620" s="33"/>
      <c r="Q620" s="33"/>
      <c r="R620" s="33"/>
      <c r="S620" s="33"/>
      <c r="T620" s="124"/>
      <c r="U620" s="3"/>
      <c r="V620" s="3"/>
      <c r="W620" s="3"/>
      <c r="X620" s="3"/>
      <c r="Y620" s="3"/>
      <c r="Z620" s="3"/>
    </row>
    <row r="621" spans="1:26" ht="15.75" customHeight="1">
      <c r="A621" s="3"/>
      <c r="B621" s="3"/>
      <c r="C621" s="3"/>
      <c r="D621" s="33"/>
      <c r="E621" s="33"/>
      <c r="F621" s="33"/>
      <c r="G621" s="33"/>
      <c r="H621" s="33"/>
      <c r="I621" s="33"/>
      <c r="J621" s="33"/>
      <c r="K621" s="33"/>
      <c r="L621" s="33"/>
      <c r="M621" s="33"/>
      <c r="N621" s="33"/>
      <c r="O621" s="33"/>
      <c r="P621" s="33"/>
      <c r="Q621" s="33"/>
      <c r="R621" s="33"/>
      <c r="S621" s="33"/>
      <c r="T621" s="124"/>
      <c r="U621" s="3"/>
      <c r="V621" s="3"/>
      <c r="W621" s="3"/>
      <c r="X621" s="3"/>
      <c r="Y621" s="3"/>
      <c r="Z621" s="3"/>
    </row>
    <row r="622" spans="1:26" ht="15.75" customHeight="1">
      <c r="A622" s="3"/>
      <c r="B622" s="3"/>
      <c r="C622" s="3"/>
      <c r="D622" s="33"/>
      <c r="E622" s="33"/>
      <c r="F622" s="33"/>
      <c r="G622" s="33"/>
      <c r="H622" s="33"/>
      <c r="I622" s="33"/>
      <c r="J622" s="33"/>
      <c r="K622" s="33"/>
      <c r="L622" s="33"/>
      <c r="M622" s="33"/>
      <c r="N622" s="33"/>
      <c r="O622" s="33"/>
      <c r="P622" s="33"/>
      <c r="Q622" s="33"/>
      <c r="R622" s="33"/>
      <c r="S622" s="33"/>
      <c r="T622" s="124"/>
      <c r="U622" s="3"/>
      <c r="V622" s="3"/>
      <c r="W622" s="3"/>
      <c r="X622" s="3"/>
      <c r="Y622" s="3"/>
      <c r="Z622" s="3"/>
    </row>
    <row r="623" spans="1:26" ht="15.75" customHeight="1">
      <c r="A623" s="3"/>
      <c r="B623" s="3"/>
      <c r="C623" s="3"/>
      <c r="D623" s="33"/>
      <c r="E623" s="33"/>
      <c r="F623" s="33"/>
      <c r="G623" s="33"/>
      <c r="H623" s="33"/>
      <c r="I623" s="33"/>
      <c r="J623" s="33"/>
      <c r="K623" s="33"/>
      <c r="L623" s="33"/>
      <c r="M623" s="33"/>
      <c r="N623" s="33"/>
      <c r="O623" s="33"/>
      <c r="P623" s="33"/>
      <c r="Q623" s="33"/>
      <c r="R623" s="33"/>
      <c r="S623" s="33"/>
      <c r="T623" s="124"/>
      <c r="U623" s="3"/>
      <c r="V623" s="3"/>
      <c r="W623" s="3"/>
      <c r="X623" s="3"/>
      <c r="Y623" s="3"/>
      <c r="Z623" s="3"/>
    </row>
    <row r="624" spans="1:26" ht="15.75" customHeight="1">
      <c r="A624" s="3"/>
      <c r="B624" s="3"/>
      <c r="C624" s="3"/>
      <c r="D624" s="33"/>
      <c r="E624" s="33"/>
      <c r="F624" s="33"/>
      <c r="G624" s="33"/>
      <c r="H624" s="33"/>
      <c r="I624" s="33"/>
      <c r="J624" s="33"/>
      <c r="K624" s="33"/>
      <c r="L624" s="33"/>
      <c r="M624" s="33"/>
      <c r="N624" s="33"/>
      <c r="O624" s="33"/>
      <c r="P624" s="33"/>
      <c r="Q624" s="33"/>
      <c r="R624" s="33"/>
      <c r="S624" s="33"/>
      <c r="T624" s="124"/>
      <c r="U624" s="3"/>
      <c r="V624" s="3"/>
      <c r="W624" s="3"/>
      <c r="X624" s="3"/>
      <c r="Y624" s="3"/>
      <c r="Z624" s="3"/>
    </row>
    <row r="625" spans="1:26" ht="15.75" customHeight="1">
      <c r="A625" s="3"/>
      <c r="B625" s="3"/>
      <c r="C625" s="3"/>
      <c r="D625" s="33"/>
      <c r="E625" s="33"/>
      <c r="F625" s="33"/>
      <c r="G625" s="33"/>
      <c r="H625" s="33"/>
      <c r="I625" s="33"/>
      <c r="J625" s="33"/>
      <c r="K625" s="33"/>
      <c r="L625" s="33"/>
      <c r="M625" s="33"/>
      <c r="N625" s="33"/>
      <c r="O625" s="33"/>
      <c r="P625" s="33"/>
      <c r="Q625" s="33"/>
      <c r="R625" s="33"/>
      <c r="S625" s="33"/>
      <c r="T625" s="124"/>
      <c r="U625" s="3"/>
      <c r="V625" s="3"/>
      <c r="W625" s="3"/>
      <c r="X625" s="3"/>
      <c r="Y625" s="3"/>
      <c r="Z625" s="3"/>
    </row>
    <row r="626" spans="1:26" ht="15.75" customHeight="1">
      <c r="A626" s="3"/>
      <c r="B626" s="3"/>
      <c r="C626" s="3"/>
      <c r="D626" s="33"/>
      <c r="E626" s="33"/>
      <c r="F626" s="33"/>
      <c r="G626" s="33"/>
      <c r="H626" s="33"/>
      <c r="I626" s="33"/>
      <c r="J626" s="33"/>
      <c r="K626" s="33"/>
      <c r="L626" s="33"/>
      <c r="M626" s="33"/>
      <c r="N626" s="33"/>
      <c r="O626" s="33"/>
      <c r="P626" s="33"/>
      <c r="Q626" s="33"/>
      <c r="R626" s="33"/>
      <c r="S626" s="33"/>
      <c r="T626" s="124"/>
      <c r="U626" s="3"/>
      <c r="V626" s="3"/>
      <c r="W626" s="3"/>
      <c r="X626" s="3"/>
      <c r="Y626" s="3"/>
      <c r="Z626" s="3"/>
    </row>
    <row r="627" spans="1:26" ht="15.75" customHeight="1">
      <c r="A627" s="3"/>
      <c r="B627" s="3"/>
      <c r="C627" s="3"/>
      <c r="D627" s="33"/>
      <c r="E627" s="33"/>
      <c r="F627" s="33"/>
      <c r="G627" s="33"/>
      <c r="H627" s="33"/>
      <c r="I627" s="33"/>
      <c r="J627" s="33"/>
      <c r="K627" s="33"/>
      <c r="L627" s="33"/>
      <c r="M627" s="33"/>
      <c r="N627" s="33"/>
      <c r="O627" s="33"/>
      <c r="P627" s="33"/>
      <c r="Q627" s="33"/>
      <c r="R627" s="33"/>
      <c r="S627" s="33"/>
      <c r="T627" s="124"/>
      <c r="U627" s="3"/>
      <c r="V627" s="3"/>
      <c r="W627" s="3"/>
      <c r="X627" s="3"/>
      <c r="Y627" s="3"/>
      <c r="Z627" s="3"/>
    </row>
    <row r="628" spans="1:26" ht="15.75" customHeight="1">
      <c r="A628" s="3"/>
      <c r="B628" s="3"/>
      <c r="C628" s="3"/>
      <c r="D628" s="33"/>
      <c r="E628" s="33"/>
      <c r="F628" s="33"/>
      <c r="G628" s="33"/>
      <c r="H628" s="33"/>
      <c r="I628" s="33"/>
      <c r="J628" s="33"/>
      <c r="K628" s="33"/>
      <c r="L628" s="33"/>
      <c r="M628" s="33"/>
      <c r="N628" s="33"/>
      <c r="O628" s="33"/>
      <c r="P628" s="33"/>
      <c r="Q628" s="33"/>
      <c r="R628" s="33"/>
      <c r="S628" s="33"/>
      <c r="T628" s="124"/>
      <c r="U628" s="3"/>
      <c r="V628" s="3"/>
      <c r="W628" s="3"/>
      <c r="X628" s="3"/>
      <c r="Y628" s="3"/>
      <c r="Z628" s="3"/>
    </row>
    <row r="629" spans="1:26" ht="15.75" customHeight="1">
      <c r="A629" s="3"/>
      <c r="B629" s="3"/>
      <c r="C629" s="3"/>
      <c r="D629" s="33"/>
      <c r="E629" s="33"/>
      <c r="F629" s="33"/>
      <c r="G629" s="33"/>
      <c r="H629" s="33"/>
      <c r="I629" s="33"/>
      <c r="J629" s="33"/>
      <c r="K629" s="33"/>
      <c r="L629" s="33"/>
      <c r="M629" s="33"/>
      <c r="N629" s="33"/>
      <c r="O629" s="33"/>
      <c r="P629" s="33"/>
      <c r="Q629" s="33"/>
      <c r="R629" s="33"/>
      <c r="S629" s="33"/>
      <c r="T629" s="124"/>
      <c r="U629" s="3"/>
      <c r="V629" s="3"/>
      <c r="W629" s="3"/>
      <c r="X629" s="3"/>
      <c r="Y629" s="3"/>
      <c r="Z629" s="3"/>
    </row>
    <row r="630" spans="1:26" ht="15.75" customHeight="1">
      <c r="A630" s="3"/>
      <c r="B630" s="3"/>
      <c r="C630" s="3"/>
      <c r="D630" s="33"/>
      <c r="E630" s="33"/>
      <c r="F630" s="33"/>
      <c r="G630" s="33"/>
      <c r="H630" s="33"/>
      <c r="I630" s="33"/>
      <c r="J630" s="33"/>
      <c r="K630" s="33"/>
      <c r="L630" s="33"/>
      <c r="M630" s="33"/>
      <c r="N630" s="33"/>
      <c r="O630" s="33"/>
      <c r="P630" s="33"/>
      <c r="Q630" s="33"/>
      <c r="R630" s="33"/>
      <c r="S630" s="33"/>
      <c r="T630" s="124"/>
      <c r="U630" s="3"/>
      <c r="V630" s="3"/>
      <c r="W630" s="3"/>
      <c r="X630" s="3"/>
      <c r="Y630" s="3"/>
      <c r="Z630" s="3"/>
    </row>
    <row r="631" spans="1:26" ht="15.75" customHeight="1">
      <c r="A631" s="3"/>
      <c r="B631" s="3"/>
      <c r="C631" s="3"/>
      <c r="D631" s="33"/>
      <c r="E631" s="33"/>
      <c r="F631" s="33"/>
      <c r="G631" s="33"/>
      <c r="H631" s="33"/>
      <c r="I631" s="33"/>
      <c r="J631" s="33"/>
      <c r="K631" s="33"/>
      <c r="L631" s="33"/>
      <c r="M631" s="33"/>
      <c r="N631" s="33"/>
      <c r="O631" s="33"/>
      <c r="P631" s="33"/>
      <c r="Q631" s="33"/>
      <c r="R631" s="33"/>
      <c r="S631" s="33"/>
      <c r="T631" s="124"/>
      <c r="U631" s="3"/>
      <c r="V631" s="3"/>
      <c r="W631" s="3"/>
      <c r="X631" s="3"/>
      <c r="Y631" s="3"/>
      <c r="Z631" s="3"/>
    </row>
    <row r="632" spans="1:26" ht="15.75" customHeight="1">
      <c r="A632" s="3"/>
      <c r="B632" s="3"/>
      <c r="C632" s="3"/>
      <c r="D632" s="33"/>
      <c r="E632" s="33"/>
      <c r="F632" s="33"/>
      <c r="G632" s="33"/>
      <c r="H632" s="33"/>
      <c r="I632" s="33"/>
      <c r="J632" s="33"/>
      <c r="K632" s="33"/>
      <c r="L632" s="33"/>
      <c r="M632" s="33"/>
      <c r="N632" s="33"/>
      <c r="O632" s="33"/>
      <c r="P632" s="33"/>
      <c r="Q632" s="33"/>
      <c r="R632" s="33"/>
      <c r="S632" s="33"/>
      <c r="T632" s="124"/>
      <c r="U632" s="3"/>
      <c r="V632" s="3"/>
      <c r="W632" s="3"/>
      <c r="X632" s="3"/>
      <c r="Y632" s="3"/>
      <c r="Z632" s="3"/>
    </row>
    <row r="633" spans="1:26" ht="15.75" customHeight="1">
      <c r="A633" s="3"/>
      <c r="B633" s="3"/>
      <c r="C633" s="3"/>
      <c r="D633" s="33"/>
      <c r="E633" s="33"/>
      <c r="F633" s="33"/>
      <c r="G633" s="33"/>
      <c r="H633" s="33"/>
      <c r="I633" s="33"/>
      <c r="J633" s="33"/>
      <c r="K633" s="33"/>
      <c r="L633" s="33"/>
      <c r="M633" s="33"/>
      <c r="N633" s="33"/>
      <c r="O633" s="33"/>
      <c r="P633" s="33"/>
      <c r="Q633" s="33"/>
      <c r="R633" s="33"/>
      <c r="S633" s="33"/>
      <c r="T633" s="124"/>
      <c r="U633" s="3"/>
      <c r="V633" s="3"/>
      <c r="W633" s="3"/>
      <c r="X633" s="3"/>
      <c r="Y633" s="3"/>
      <c r="Z633" s="3"/>
    </row>
    <row r="634" spans="1:26" ht="15.75" customHeight="1">
      <c r="A634" s="3"/>
      <c r="B634" s="3"/>
      <c r="C634" s="3"/>
      <c r="D634" s="33"/>
      <c r="E634" s="33"/>
      <c r="F634" s="33"/>
      <c r="G634" s="33"/>
      <c r="H634" s="33"/>
      <c r="I634" s="33"/>
      <c r="J634" s="33"/>
      <c r="K634" s="33"/>
      <c r="L634" s="33"/>
      <c r="M634" s="33"/>
      <c r="N634" s="33"/>
      <c r="O634" s="33"/>
      <c r="P634" s="33"/>
      <c r="Q634" s="33"/>
      <c r="R634" s="33"/>
      <c r="S634" s="33"/>
      <c r="T634" s="124"/>
      <c r="U634" s="3"/>
      <c r="V634" s="3"/>
      <c r="W634" s="3"/>
      <c r="X634" s="3"/>
      <c r="Y634" s="3"/>
      <c r="Z634" s="3"/>
    </row>
    <row r="635" spans="1:26" ht="15.75" customHeight="1">
      <c r="A635" s="3"/>
      <c r="B635" s="3"/>
      <c r="C635" s="3"/>
      <c r="D635" s="33"/>
      <c r="E635" s="33"/>
      <c r="F635" s="33"/>
      <c r="G635" s="33"/>
      <c r="H635" s="33"/>
      <c r="I635" s="33"/>
      <c r="J635" s="33"/>
      <c r="K635" s="33"/>
      <c r="L635" s="33"/>
      <c r="M635" s="33"/>
      <c r="N635" s="33"/>
      <c r="O635" s="33"/>
      <c r="P635" s="33"/>
      <c r="Q635" s="33"/>
      <c r="R635" s="33"/>
      <c r="S635" s="33"/>
      <c r="T635" s="124"/>
      <c r="U635" s="3"/>
      <c r="V635" s="3"/>
      <c r="W635" s="3"/>
      <c r="X635" s="3"/>
      <c r="Y635" s="3"/>
      <c r="Z635" s="3"/>
    </row>
    <row r="636" spans="1:26" ht="15.75" customHeight="1">
      <c r="A636" s="3"/>
      <c r="B636" s="3"/>
      <c r="C636" s="3"/>
      <c r="D636" s="33"/>
      <c r="E636" s="33"/>
      <c r="F636" s="33"/>
      <c r="G636" s="33"/>
      <c r="H636" s="33"/>
      <c r="I636" s="33"/>
      <c r="J636" s="33"/>
      <c r="K636" s="33"/>
      <c r="L636" s="33"/>
      <c r="M636" s="33"/>
      <c r="N636" s="33"/>
      <c r="O636" s="33"/>
      <c r="P636" s="33"/>
      <c r="Q636" s="33"/>
      <c r="R636" s="33"/>
      <c r="S636" s="33"/>
      <c r="T636" s="124"/>
      <c r="U636" s="3"/>
      <c r="V636" s="3"/>
      <c r="W636" s="3"/>
      <c r="X636" s="3"/>
      <c r="Y636" s="3"/>
      <c r="Z636" s="3"/>
    </row>
    <row r="637" spans="1:26" ht="15.75" customHeight="1">
      <c r="A637" s="3"/>
      <c r="B637" s="3"/>
      <c r="C637" s="3"/>
      <c r="D637" s="33"/>
      <c r="E637" s="33"/>
      <c r="F637" s="33"/>
      <c r="G637" s="33"/>
      <c r="H637" s="33"/>
      <c r="I637" s="33"/>
      <c r="J637" s="33"/>
      <c r="K637" s="33"/>
      <c r="L637" s="33"/>
      <c r="M637" s="33"/>
      <c r="N637" s="33"/>
      <c r="O637" s="33"/>
      <c r="P637" s="33"/>
      <c r="Q637" s="33"/>
      <c r="R637" s="33"/>
      <c r="S637" s="33"/>
      <c r="T637" s="124"/>
      <c r="U637" s="3"/>
      <c r="V637" s="3"/>
      <c r="W637" s="3"/>
      <c r="X637" s="3"/>
      <c r="Y637" s="3"/>
      <c r="Z637" s="3"/>
    </row>
    <row r="638" spans="1:26" ht="15.75" customHeight="1">
      <c r="A638" s="3"/>
      <c r="B638" s="3"/>
      <c r="C638" s="3"/>
      <c r="D638" s="33"/>
      <c r="E638" s="33"/>
      <c r="F638" s="33"/>
      <c r="G638" s="33"/>
      <c r="H638" s="33"/>
      <c r="I638" s="33"/>
      <c r="J638" s="33"/>
      <c r="K638" s="33"/>
      <c r="L638" s="33"/>
      <c r="M638" s="33"/>
      <c r="N638" s="33"/>
      <c r="O638" s="33"/>
      <c r="P638" s="33"/>
      <c r="Q638" s="33"/>
      <c r="R638" s="33"/>
      <c r="S638" s="33"/>
      <c r="T638" s="124"/>
      <c r="U638" s="3"/>
      <c r="V638" s="3"/>
      <c r="W638" s="3"/>
      <c r="X638" s="3"/>
      <c r="Y638" s="3"/>
      <c r="Z638" s="3"/>
    </row>
    <row r="639" spans="1:26" ht="15.75" customHeight="1">
      <c r="A639" s="3"/>
      <c r="B639" s="3"/>
      <c r="C639" s="3"/>
      <c r="D639" s="33"/>
      <c r="E639" s="33"/>
      <c r="F639" s="33"/>
      <c r="G639" s="33"/>
      <c r="H639" s="33"/>
      <c r="I639" s="33"/>
      <c r="J639" s="33"/>
      <c r="K639" s="33"/>
      <c r="L639" s="33"/>
      <c r="M639" s="33"/>
      <c r="N639" s="33"/>
      <c r="O639" s="33"/>
      <c r="P639" s="33"/>
      <c r="Q639" s="33"/>
      <c r="R639" s="33"/>
      <c r="S639" s="33"/>
      <c r="T639" s="124"/>
      <c r="U639" s="3"/>
      <c r="V639" s="3"/>
      <c r="W639" s="3"/>
      <c r="X639" s="3"/>
      <c r="Y639" s="3"/>
      <c r="Z639" s="3"/>
    </row>
    <row r="640" spans="1:26" ht="15.75" customHeight="1">
      <c r="A640" s="3"/>
      <c r="B640" s="3"/>
      <c r="C640" s="3"/>
      <c r="D640" s="33"/>
      <c r="E640" s="33"/>
      <c r="F640" s="33"/>
      <c r="G640" s="33"/>
      <c r="H640" s="33"/>
      <c r="I640" s="33"/>
      <c r="J640" s="33"/>
      <c r="K640" s="33"/>
      <c r="L640" s="33"/>
      <c r="M640" s="33"/>
      <c r="N640" s="33"/>
      <c r="O640" s="33"/>
      <c r="P640" s="33"/>
      <c r="Q640" s="33"/>
      <c r="R640" s="33"/>
      <c r="S640" s="33"/>
      <c r="T640" s="124"/>
      <c r="U640" s="3"/>
      <c r="V640" s="3"/>
      <c r="W640" s="3"/>
      <c r="X640" s="3"/>
      <c r="Y640" s="3"/>
      <c r="Z640" s="3"/>
    </row>
    <row r="641" spans="1:26" ht="15.75" customHeight="1">
      <c r="A641" s="3"/>
      <c r="B641" s="3"/>
      <c r="C641" s="3"/>
      <c r="D641" s="33"/>
      <c r="E641" s="33"/>
      <c r="F641" s="33"/>
      <c r="G641" s="33"/>
      <c r="H641" s="33"/>
      <c r="I641" s="33"/>
      <c r="J641" s="33"/>
      <c r="K641" s="33"/>
      <c r="L641" s="33"/>
      <c r="M641" s="33"/>
      <c r="N641" s="33"/>
      <c r="O641" s="33"/>
      <c r="P641" s="33"/>
      <c r="Q641" s="33"/>
      <c r="R641" s="33"/>
      <c r="S641" s="33"/>
      <c r="T641" s="124"/>
      <c r="U641" s="3"/>
      <c r="V641" s="3"/>
      <c r="W641" s="3"/>
      <c r="X641" s="3"/>
      <c r="Y641" s="3"/>
      <c r="Z641" s="3"/>
    </row>
    <row r="642" spans="1:26" ht="15.75" customHeight="1">
      <c r="A642" s="3"/>
      <c r="B642" s="3"/>
      <c r="C642" s="3"/>
      <c r="D642" s="33"/>
      <c r="E642" s="33"/>
      <c r="F642" s="33"/>
      <c r="G642" s="33"/>
      <c r="H642" s="33"/>
      <c r="I642" s="33"/>
      <c r="J642" s="33"/>
      <c r="K642" s="33"/>
      <c r="L642" s="33"/>
      <c r="M642" s="33"/>
      <c r="N642" s="33"/>
      <c r="O642" s="33"/>
      <c r="P642" s="33"/>
      <c r="Q642" s="33"/>
      <c r="R642" s="33"/>
      <c r="S642" s="33"/>
      <c r="T642" s="124"/>
      <c r="U642" s="3"/>
      <c r="V642" s="3"/>
      <c r="W642" s="3"/>
      <c r="X642" s="3"/>
      <c r="Y642" s="3"/>
      <c r="Z642" s="3"/>
    </row>
    <row r="643" spans="1:26" ht="15.75" customHeight="1">
      <c r="A643" s="3"/>
      <c r="B643" s="3"/>
      <c r="C643" s="3"/>
      <c r="D643" s="33"/>
      <c r="E643" s="33"/>
      <c r="F643" s="33"/>
      <c r="G643" s="33"/>
      <c r="H643" s="33"/>
      <c r="I643" s="33"/>
      <c r="J643" s="33"/>
      <c r="K643" s="33"/>
      <c r="L643" s="33"/>
      <c r="M643" s="33"/>
      <c r="N643" s="33"/>
      <c r="O643" s="33"/>
      <c r="P643" s="33"/>
      <c r="Q643" s="33"/>
      <c r="R643" s="33"/>
      <c r="S643" s="33"/>
      <c r="T643" s="124"/>
      <c r="U643" s="3"/>
      <c r="V643" s="3"/>
      <c r="W643" s="3"/>
      <c r="X643" s="3"/>
      <c r="Y643" s="3"/>
      <c r="Z643" s="3"/>
    </row>
    <row r="644" spans="1:26" ht="15.75" customHeight="1">
      <c r="A644" s="3"/>
      <c r="B644" s="3"/>
      <c r="C644" s="3"/>
      <c r="D644" s="33"/>
      <c r="E644" s="33"/>
      <c r="F644" s="33"/>
      <c r="G644" s="33"/>
      <c r="H644" s="33"/>
      <c r="I644" s="33"/>
      <c r="J644" s="33"/>
      <c r="K644" s="33"/>
      <c r="L644" s="33"/>
      <c r="M644" s="33"/>
      <c r="N644" s="33"/>
      <c r="O644" s="33"/>
      <c r="P644" s="33"/>
      <c r="Q644" s="33"/>
      <c r="R644" s="33"/>
      <c r="S644" s="33"/>
      <c r="T644" s="124"/>
      <c r="U644" s="3"/>
      <c r="V644" s="3"/>
      <c r="W644" s="3"/>
      <c r="X644" s="3"/>
      <c r="Y644" s="3"/>
      <c r="Z644" s="3"/>
    </row>
    <row r="645" spans="1:26" ht="15.75" customHeight="1">
      <c r="A645" s="3"/>
      <c r="B645" s="3"/>
      <c r="C645" s="3"/>
      <c r="D645" s="33"/>
      <c r="E645" s="33"/>
      <c r="F645" s="33"/>
      <c r="G645" s="33"/>
      <c r="H645" s="33"/>
      <c r="I645" s="33"/>
      <c r="J645" s="33"/>
      <c r="K645" s="33"/>
      <c r="L645" s="33"/>
      <c r="M645" s="33"/>
      <c r="N645" s="33"/>
      <c r="O645" s="33"/>
      <c r="P645" s="33"/>
      <c r="Q645" s="33"/>
      <c r="R645" s="33"/>
      <c r="S645" s="33"/>
      <c r="T645" s="124"/>
      <c r="U645" s="3"/>
      <c r="V645" s="3"/>
      <c r="W645" s="3"/>
      <c r="X645" s="3"/>
      <c r="Y645" s="3"/>
      <c r="Z645" s="3"/>
    </row>
    <row r="646" spans="1:26" ht="15.75" customHeight="1">
      <c r="A646" s="3"/>
      <c r="B646" s="3"/>
      <c r="C646" s="3"/>
      <c r="D646" s="33"/>
      <c r="E646" s="33"/>
      <c r="F646" s="33"/>
      <c r="G646" s="33"/>
      <c r="H646" s="33"/>
      <c r="I646" s="33"/>
      <c r="J646" s="33"/>
      <c r="K646" s="33"/>
      <c r="L646" s="33"/>
      <c r="M646" s="33"/>
      <c r="N646" s="33"/>
      <c r="O646" s="33"/>
      <c r="P646" s="33"/>
      <c r="Q646" s="33"/>
      <c r="R646" s="33"/>
      <c r="S646" s="33"/>
      <c r="T646" s="124"/>
      <c r="U646" s="3"/>
      <c r="V646" s="3"/>
      <c r="W646" s="3"/>
      <c r="X646" s="3"/>
      <c r="Y646" s="3"/>
      <c r="Z646" s="3"/>
    </row>
    <row r="647" spans="1:26" ht="15.75" customHeight="1">
      <c r="A647" s="3"/>
      <c r="B647" s="3"/>
      <c r="C647" s="3"/>
      <c r="D647" s="33"/>
      <c r="E647" s="33"/>
      <c r="F647" s="33"/>
      <c r="G647" s="33"/>
      <c r="H647" s="33"/>
      <c r="I647" s="33"/>
      <c r="J647" s="33"/>
      <c r="K647" s="33"/>
      <c r="L647" s="33"/>
      <c r="M647" s="33"/>
      <c r="N647" s="33"/>
      <c r="O647" s="33"/>
      <c r="P647" s="33"/>
      <c r="Q647" s="33"/>
      <c r="R647" s="33"/>
      <c r="S647" s="33"/>
      <c r="T647" s="124"/>
      <c r="U647" s="3"/>
      <c r="V647" s="3"/>
      <c r="W647" s="3"/>
      <c r="X647" s="3"/>
      <c r="Y647" s="3"/>
      <c r="Z647" s="3"/>
    </row>
    <row r="648" spans="1:26" ht="15.75" customHeight="1">
      <c r="A648" s="3"/>
      <c r="B648" s="3"/>
      <c r="C648" s="3"/>
      <c r="D648" s="33"/>
      <c r="E648" s="33"/>
      <c r="F648" s="33"/>
      <c r="G648" s="33"/>
      <c r="H648" s="33"/>
      <c r="I648" s="33"/>
      <c r="J648" s="33"/>
      <c r="K648" s="33"/>
      <c r="L648" s="33"/>
      <c r="M648" s="33"/>
      <c r="N648" s="33"/>
      <c r="O648" s="33"/>
      <c r="P648" s="33"/>
      <c r="Q648" s="33"/>
      <c r="R648" s="33"/>
      <c r="S648" s="33"/>
      <c r="T648" s="124"/>
      <c r="U648" s="3"/>
      <c r="V648" s="3"/>
      <c r="W648" s="3"/>
      <c r="X648" s="3"/>
      <c r="Y648" s="3"/>
      <c r="Z648" s="3"/>
    </row>
    <row r="649" spans="1:26" ht="15.75" customHeight="1">
      <c r="A649" s="3"/>
      <c r="B649" s="3"/>
      <c r="C649" s="3"/>
      <c r="D649" s="33"/>
      <c r="E649" s="33"/>
      <c r="F649" s="33"/>
      <c r="G649" s="33"/>
      <c r="H649" s="33"/>
      <c r="I649" s="33"/>
      <c r="J649" s="33"/>
      <c r="K649" s="33"/>
      <c r="L649" s="33"/>
      <c r="M649" s="33"/>
      <c r="N649" s="33"/>
      <c r="O649" s="33"/>
      <c r="P649" s="33"/>
      <c r="Q649" s="33"/>
      <c r="R649" s="33"/>
      <c r="S649" s="33"/>
      <c r="T649" s="124"/>
      <c r="U649" s="3"/>
      <c r="V649" s="3"/>
      <c r="W649" s="3"/>
      <c r="X649" s="3"/>
      <c r="Y649" s="3"/>
      <c r="Z649" s="3"/>
    </row>
    <row r="650" spans="1:26" ht="15.75" customHeight="1">
      <c r="A650" s="3"/>
      <c r="B650" s="3"/>
      <c r="C650" s="3"/>
      <c r="D650" s="33"/>
      <c r="E650" s="33"/>
      <c r="F650" s="33"/>
      <c r="G650" s="33"/>
      <c r="H650" s="33"/>
      <c r="I650" s="33"/>
      <c r="J650" s="33"/>
      <c r="K650" s="33"/>
      <c r="L650" s="33"/>
      <c r="M650" s="33"/>
      <c r="N650" s="33"/>
      <c r="O650" s="33"/>
      <c r="P650" s="33"/>
      <c r="Q650" s="33"/>
      <c r="R650" s="33"/>
      <c r="S650" s="33"/>
      <c r="T650" s="124"/>
      <c r="U650" s="3"/>
      <c r="V650" s="3"/>
      <c r="W650" s="3"/>
      <c r="X650" s="3"/>
      <c r="Y650" s="3"/>
      <c r="Z650" s="3"/>
    </row>
    <row r="651" spans="1:26" ht="15.75" customHeight="1">
      <c r="A651" s="3"/>
      <c r="B651" s="3"/>
      <c r="C651" s="3"/>
      <c r="D651" s="33"/>
      <c r="E651" s="33"/>
      <c r="F651" s="33"/>
      <c r="G651" s="33"/>
      <c r="H651" s="33"/>
      <c r="I651" s="33"/>
      <c r="J651" s="33"/>
      <c r="K651" s="33"/>
      <c r="L651" s="33"/>
      <c r="M651" s="33"/>
      <c r="N651" s="33"/>
      <c r="O651" s="33"/>
      <c r="P651" s="33"/>
      <c r="Q651" s="33"/>
      <c r="R651" s="33"/>
      <c r="S651" s="33"/>
      <c r="T651" s="124"/>
      <c r="U651" s="3"/>
      <c r="V651" s="3"/>
      <c r="W651" s="3"/>
      <c r="X651" s="3"/>
      <c r="Y651" s="3"/>
      <c r="Z651" s="3"/>
    </row>
    <row r="652" spans="1:26" ht="15.75" customHeight="1">
      <c r="A652" s="3"/>
      <c r="B652" s="3"/>
      <c r="C652" s="3"/>
      <c r="D652" s="33"/>
      <c r="E652" s="33"/>
      <c r="F652" s="33"/>
      <c r="G652" s="33"/>
      <c r="H652" s="33"/>
      <c r="I652" s="33"/>
      <c r="J652" s="33"/>
      <c r="K652" s="33"/>
      <c r="L652" s="33"/>
      <c r="M652" s="33"/>
      <c r="N652" s="33"/>
      <c r="O652" s="33"/>
      <c r="P652" s="33"/>
      <c r="Q652" s="33"/>
      <c r="R652" s="33"/>
      <c r="S652" s="33"/>
      <c r="T652" s="124"/>
      <c r="U652" s="3"/>
      <c r="V652" s="3"/>
      <c r="W652" s="3"/>
      <c r="X652" s="3"/>
      <c r="Y652" s="3"/>
      <c r="Z652" s="3"/>
    </row>
    <row r="653" spans="1:26" ht="15.75" customHeight="1">
      <c r="A653" s="3"/>
      <c r="B653" s="3"/>
      <c r="C653" s="3"/>
      <c r="D653" s="33"/>
      <c r="E653" s="33"/>
      <c r="F653" s="33"/>
      <c r="G653" s="33"/>
      <c r="H653" s="33"/>
      <c r="I653" s="33"/>
      <c r="J653" s="33"/>
      <c r="K653" s="33"/>
      <c r="L653" s="33"/>
      <c r="M653" s="33"/>
      <c r="N653" s="33"/>
      <c r="O653" s="33"/>
      <c r="P653" s="33"/>
      <c r="Q653" s="33"/>
      <c r="R653" s="33"/>
      <c r="S653" s="33"/>
      <c r="T653" s="124"/>
      <c r="U653" s="3"/>
      <c r="V653" s="3"/>
      <c r="W653" s="3"/>
      <c r="X653" s="3"/>
      <c r="Y653" s="3"/>
      <c r="Z653" s="3"/>
    </row>
    <row r="654" spans="1:26" ht="15.75" customHeight="1">
      <c r="A654" s="3"/>
      <c r="B654" s="3"/>
      <c r="C654" s="3"/>
      <c r="D654" s="33"/>
      <c r="E654" s="33"/>
      <c r="F654" s="33"/>
      <c r="G654" s="33"/>
      <c r="H654" s="33"/>
      <c r="I654" s="33"/>
      <c r="J654" s="33"/>
      <c r="K654" s="33"/>
      <c r="L654" s="33"/>
      <c r="M654" s="33"/>
      <c r="N654" s="33"/>
      <c r="O654" s="33"/>
      <c r="P654" s="33"/>
      <c r="Q654" s="33"/>
      <c r="R654" s="33"/>
      <c r="S654" s="33"/>
      <c r="T654" s="124"/>
      <c r="U654" s="3"/>
      <c r="V654" s="3"/>
      <c r="W654" s="3"/>
      <c r="X654" s="3"/>
      <c r="Y654" s="3"/>
      <c r="Z654" s="3"/>
    </row>
    <row r="655" spans="1:26" ht="15.75" customHeight="1">
      <c r="A655" s="3"/>
      <c r="B655" s="3"/>
      <c r="C655" s="3"/>
      <c r="D655" s="33"/>
      <c r="E655" s="33"/>
      <c r="F655" s="33"/>
      <c r="G655" s="33"/>
      <c r="H655" s="33"/>
      <c r="I655" s="33"/>
      <c r="J655" s="33"/>
      <c r="K655" s="33"/>
      <c r="L655" s="33"/>
      <c r="M655" s="33"/>
      <c r="N655" s="33"/>
      <c r="O655" s="33"/>
      <c r="P655" s="33"/>
      <c r="Q655" s="33"/>
      <c r="R655" s="33"/>
      <c r="S655" s="33"/>
      <c r="T655" s="124"/>
      <c r="U655" s="3"/>
      <c r="V655" s="3"/>
      <c r="W655" s="3"/>
      <c r="X655" s="3"/>
      <c r="Y655" s="3"/>
      <c r="Z655" s="3"/>
    </row>
    <row r="656" spans="1:26" ht="15.75" customHeight="1">
      <c r="A656" s="3"/>
      <c r="B656" s="3"/>
      <c r="C656" s="3"/>
      <c r="D656" s="33"/>
      <c r="E656" s="33"/>
      <c r="F656" s="33"/>
      <c r="G656" s="33"/>
      <c r="H656" s="33"/>
      <c r="I656" s="33"/>
      <c r="J656" s="33"/>
      <c r="K656" s="33"/>
      <c r="L656" s="33"/>
      <c r="M656" s="33"/>
      <c r="N656" s="33"/>
      <c r="O656" s="33"/>
      <c r="P656" s="33"/>
      <c r="Q656" s="33"/>
      <c r="R656" s="33"/>
      <c r="S656" s="33"/>
      <c r="T656" s="124"/>
      <c r="U656" s="3"/>
      <c r="V656" s="3"/>
      <c r="W656" s="3"/>
      <c r="X656" s="3"/>
      <c r="Y656" s="3"/>
      <c r="Z656" s="3"/>
    </row>
    <row r="657" spans="1:26" ht="15.75" customHeight="1">
      <c r="A657" s="3"/>
      <c r="B657" s="3"/>
      <c r="C657" s="3"/>
      <c r="D657" s="33"/>
      <c r="E657" s="33"/>
      <c r="F657" s="33"/>
      <c r="G657" s="33"/>
      <c r="H657" s="33"/>
      <c r="I657" s="33"/>
      <c r="J657" s="33"/>
      <c r="K657" s="33"/>
      <c r="L657" s="33"/>
      <c r="M657" s="33"/>
      <c r="N657" s="33"/>
      <c r="O657" s="33"/>
      <c r="P657" s="33"/>
      <c r="Q657" s="33"/>
      <c r="R657" s="33"/>
      <c r="S657" s="33"/>
      <c r="T657" s="124"/>
      <c r="U657" s="3"/>
      <c r="V657" s="3"/>
      <c r="W657" s="3"/>
      <c r="X657" s="3"/>
      <c r="Y657" s="3"/>
      <c r="Z657" s="3"/>
    </row>
    <row r="658" spans="1:26" ht="15.75" customHeight="1">
      <c r="A658" s="3"/>
      <c r="B658" s="3"/>
      <c r="C658" s="3"/>
      <c r="D658" s="33"/>
      <c r="E658" s="33"/>
      <c r="F658" s="33"/>
      <c r="G658" s="33"/>
      <c r="H658" s="33"/>
      <c r="I658" s="33"/>
      <c r="J658" s="33"/>
      <c r="K658" s="33"/>
      <c r="L658" s="33"/>
      <c r="M658" s="33"/>
      <c r="N658" s="33"/>
      <c r="O658" s="33"/>
      <c r="P658" s="33"/>
      <c r="Q658" s="33"/>
      <c r="R658" s="33"/>
      <c r="S658" s="33"/>
      <c r="T658" s="124"/>
      <c r="U658" s="3"/>
      <c r="V658" s="3"/>
      <c r="W658" s="3"/>
      <c r="X658" s="3"/>
      <c r="Y658" s="3"/>
      <c r="Z658" s="3"/>
    </row>
    <row r="659" spans="1:26" ht="15.75" customHeight="1">
      <c r="A659" s="3"/>
      <c r="B659" s="3"/>
      <c r="C659" s="3"/>
      <c r="D659" s="33"/>
      <c r="E659" s="33"/>
      <c r="F659" s="33"/>
      <c r="G659" s="33"/>
      <c r="H659" s="33"/>
      <c r="I659" s="33"/>
      <c r="J659" s="33"/>
      <c r="K659" s="33"/>
      <c r="L659" s="33"/>
      <c r="M659" s="33"/>
      <c r="N659" s="33"/>
      <c r="O659" s="33"/>
      <c r="P659" s="33"/>
      <c r="Q659" s="33"/>
      <c r="R659" s="33"/>
      <c r="S659" s="33"/>
      <c r="T659" s="124"/>
      <c r="U659" s="3"/>
      <c r="V659" s="3"/>
      <c r="W659" s="3"/>
      <c r="X659" s="3"/>
      <c r="Y659" s="3"/>
      <c r="Z659" s="3"/>
    </row>
    <row r="660" spans="1:26" ht="15.75" customHeight="1">
      <c r="A660" s="3"/>
      <c r="B660" s="3"/>
      <c r="C660" s="3"/>
      <c r="D660" s="33"/>
      <c r="E660" s="33"/>
      <c r="F660" s="33"/>
      <c r="G660" s="33"/>
      <c r="H660" s="33"/>
      <c r="I660" s="33"/>
      <c r="J660" s="33"/>
      <c r="K660" s="33"/>
      <c r="L660" s="33"/>
      <c r="M660" s="33"/>
      <c r="N660" s="33"/>
      <c r="O660" s="33"/>
      <c r="P660" s="33"/>
      <c r="Q660" s="33"/>
      <c r="R660" s="33"/>
      <c r="S660" s="33"/>
      <c r="T660" s="124"/>
      <c r="U660" s="3"/>
      <c r="V660" s="3"/>
      <c r="W660" s="3"/>
      <c r="X660" s="3"/>
      <c r="Y660" s="3"/>
      <c r="Z660" s="3"/>
    </row>
    <row r="661" spans="1:26" ht="15.75" customHeight="1">
      <c r="A661" s="3"/>
      <c r="B661" s="3"/>
      <c r="C661" s="3"/>
      <c r="D661" s="33"/>
      <c r="E661" s="33"/>
      <c r="F661" s="33"/>
      <c r="G661" s="33"/>
      <c r="H661" s="33"/>
      <c r="I661" s="33"/>
      <c r="J661" s="33"/>
      <c r="K661" s="33"/>
      <c r="L661" s="33"/>
      <c r="M661" s="33"/>
      <c r="N661" s="33"/>
      <c r="O661" s="33"/>
      <c r="P661" s="33"/>
      <c r="Q661" s="33"/>
      <c r="R661" s="33"/>
      <c r="S661" s="33"/>
      <c r="T661" s="124"/>
      <c r="U661" s="3"/>
      <c r="V661" s="3"/>
      <c r="W661" s="3"/>
      <c r="X661" s="3"/>
      <c r="Y661" s="3"/>
      <c r="Z661" s="3"/>
    </row>
    <row r="662" spans="1:26" ht="15.75" customHeight="1">
      <c r="A662" s="3"/>
      <c r="B662" s="3"/>
      <c r="C662" s="3"/>
      <c r="D662" s="33"/>
      <c r="E662" s="33"/>
      <c r="F662" s="33"/>
      <c r="G662" s="33"/>
      <c r="H662" s="33"/>
      <c r="I662" s="33"/>
      <c r="J662" s="33"/>
      <c r="K662" s="33"/>
      <c r="L662" s="33"/>
      <c r="M662" s="33"/>
      <c r="N662" s="33"/>
      <c r="O662" s="33"/>
      <c r="P662" s="33"/>
      <c r="Q662" s="33"/>
      <c r="R662" s="33"/>
      <c r="S662" s="33"/>
      <c r="T662" s="124"/>
      <c r="U662" s="3"/>
      <c r="V662" s="3"/>
      <c r="W662" s="3"/>
      <c r="X662" s="3"/>
      <c r="Y662" s="3"/>
      <c r="Z662" s="3"/>
    </row>
    <row r="663" spans="1:26" ht="15.75" customHeight="1">
      <c r="A663" s="3"/>
      <c r="B663" s="3"/>
      <c r="C663" s="3"/>
      <c r="D663" s="33"/>
      <c r="E663" s="33"/>
      <c r="F663" s="33"/>
      <c r="G663" s="33"/>
      <c r="H663" s="33"/>
      <c r="I663" s="33"/>
      <c r="J663" s="33"/>
      <c r="K663" s="33"/>
      <c r="L663" s="33"/>
      <c r="M663" s="33"/>
      <c r="N663" s="33"/>
      <c r="O663" s="33"/>
      <c r="P663" s="33"/>
      <c r="Q663" s="33"/>
      <c r="R663" s="33"/>
      <c r="S663" s="33"/>
      <c r="T663" s="124"/>
      <c r="U663" s="3"/>
      <c r="V663" s="3"/>
      <c r="W663" s="3"/>
      <c r="X663" s="3"/>
      <c r="Y663" s="3"/>
      <c r="Z663" s="3"/>
    </row>
    <row r="664" spans="1:26" ht="15.75" customHeight="1">
      <c r="A664" s="3"/>
      <c r="B664" s="3"/>
      <c r="C664" s="3"/>
      <c r="D664" s="33"/>
      <c r="E664" s="33"/>
      <c r="F664" s="33"/>
      <c r="G664" s="33"/>
      <c r="H664" s="33"/>
      <c r="I664" s="33"/>
      <c r="J664" s="33"/>
      <c r="K664" s="33"/>
      <c r="L664" s="33"/>
      <c r="M664" s="33"/>
      <c r="N664" s="33"/>
      <c r="O664" s="33"/>
      <c r="P664" s="33"/>
      <c r="Q664" s="33"/>
      <c r="R664" s="33"/>
      <c r="S664" s="33"/>
      <c r="T664" s="124"/>
      <c r="U664" s="3"/>
      <c r="V664" s="3"/>
      <c r="W664" s="3"/>
      <c r="X664" s="3"/>
      <c r="Y664" s="3"/>
      <c r="Z664" s="3"/>
    </row>
    <row r="665" spans="1:26" ht="15.75" customHeight="1">
      <c r="A665" s="3"/>
      <c r="B665" s="3"/>
      <c r="C665" s="3"/>
      <c r="D665" s="33"/>
      <c r="E665" s="33"/>
      <c r="F665" s="33"/>
      <c r="G665" s="33"/>
      <c r="H665" s="33"/>
      <c r="I665" s="33"/>
      <c r="J665" s="33"/>
      <c r="K665" s="33"/>
      <c r="L665" s="33"/>
      <c r="M665" s="33"/>
      <c r="N665" s="33"/>
      <c r="O665" s="33"/>
      <c r="P665" s="33"/>
      <c r="Q665" s="33"/>
      <c r="R665" s="33"/>
      <c r="S665" s="33"/>
      <c r="T665" s="124"/>
      <c r="U665" s="3"/>
      <c r="V665" s="3"/>
      <c r="W665" s="3"/>
      <c r="X665" s="3"/>
      <c r="Y665" s="3"/>
      <c r="Z665" s="3"/>
    </row>
    <row r="666" spans="1:26" ht="15.75" customHeight="1">
      <c r="A666" s="3"/>
      <c r="B666" s="3"/>
      <c r="C666" s="3"/>
      <c r="D666" s="33"/>
      <c r="E666" s="33"/>
      <c r="F666" s="33"/>
      <c r="G666" s="33"/>
      <c r="H666" s="33"/>
      <c r="I666" s="33"/>
      <c r="J666" s="33"/>
      <c r="K666" s="33"/>
      <c r="L666" s="33"/>
      <c r="M666" s="33"/>
      <c r="N666" s="33"/>
      <c r="O666" s="33"/>
      <c r="P666" s="33"/>
      <c r="Q666" s="33"/>
      <c r="R666" s="33"/>
      <c r="S666" s="33"/>
      <c r="T666" s="124"/>
      <c r="U666" s="3"/>
      <c r="V666" s="3"/>
      <c r="W666" s="3"/>
      <c r="X666" s="3"/>
      <c r="Y666" s="3"/>
      <c r="Z666" s="3"/>
    </row>
    <row r="667" spans="1:26" ht="15.75" customHeight="1">
      <c r="A667" s="3"/>
      <c r="B667" s="3"/>
      <c r="C667" s="3"/>
      <c r="D667" s="33"/>
      <c r="E667" s="33"/>
      <c r="F667" s="33"/>
      <c r="G667" s="33"/>
      <c r="H667" s="33"/>
      <c r="I667" s="33"/>
      <c r="J667" s="33"/>
      <c r="K667" s="33"/>
      <c r="L667" s="33"/>
      <c r="M667" s="33"/>
      <c r="N667" s="33"/>
      <c r="O667" s="33"/>
      <c r="P667" s="33"/>
      <c r="Q667" s="33"/>
      <c r="R667" s="33"/>
      <c r="S667" s="33"/>
      <c r="T667" s="124"/>
      <c r="U667" s="3"/>
      <c r="V667" s="3"/>
      <c r="W667" s="3"/>
      <c r="X667" s="3"/>
      <c r="Y667" s="3"/>
      <c r="Z667" s="3"/>
    </row>
    <row r="668" spans="1:26" ht="15.75" customHeight="1">
      <c r="A668" s="3"/>
      <c r="B668" s="3"/>
      <c r="C668" s="3"/>
      <c r="D668" s="33"/>
      <c r="E668" s="33"/>
      <c r="F668" s="33"/>
      <c r="G668" s="33"/>
      <c r="H668" s="33"/>
      <c r="I668" s="33"/>
      <c r="J668" s="33"/>
      <c r="K668" s="33"/>
      <c r="L668" s="33"/>
      <c r="M668" s="33"/>
      <c r="N668" s="33"/>
      <c r="O668" s="33"/>
      <c r="P668" s="33"/>
      <c r="Q668" s="33"/>
      <c r="R668" s="33"/>
      <c r="S668" s="33"/>
      <c r="T668" s="124"/>
      <c r="U668" s="3"/>
      <c r="V668" s="3"/>
      <c r="W668" s="3"/>
      <c r="X668" s="3"/>
      <c r="Y668" s="3"/>
      <c r="Z668" s="3"/>
    </row>
    <row r="669" spans="1:26" ht="15.75" customHeight="1">
      <c r="A669" s="3"/>
      <c r="B669" s="3"/>
      <c r="C669" s="3"/>
      <c r="D669" s="33"/>
      <c r="E669" s="33"/>
      <c r="F669" s="33"/>
      <c r="G669" s="33"/>
      <c r="H669" s="33"/>
      <c r="I669" s="33"/>
      <c r="J669" s="33"/>
      <c r="K669" s="33"/>
      <c r="L669" s="33"/>
      <c r="M669" s="33"/>
      <c r="N669" s="33"/>
      <c r="O669" s="33"/>
      <c r="P669" s="33"/>
      <c r="Q669" s="33"/>
      <c r="R669" s="33"/>
      <c r="S669" s="33"/>
      <c r="T669" s="124"/>
      <c r="U669" s="3"/>
      <c r="V669" s="3"/>
      <c r="W669" s="3"/>
      <c r="X669" s="3"/>
      <c r="Y669" s="3"/>
      <c r="Z669" s="3"/>
    </row>
    <row r="670" spans="1:26" ht="15.75" customHeight="1">
      <c r="A670" s="3"/>
      <c r="B670" s="3"/>
      <c r="C670" s="3"/>
      <c r="D670" s="33"/>
      <c r="E670" s="33"/>
      <c r="F670" s="33"/>
      <c r="G670" s="33"/>
      <c r="H670" s="33"/>
      <c r="I670" s="33"/>
      <c r="J670" s="33"/>
      <c r="K670" s="33"/>
      <c r="L670" s="33"/>
      <c r="M670" s="33"/>
      <c r="N670" s="33"/>
      <c r="O670" s="33"/>
      <c r="P670" s="33"/>
      <c r="Q670" s="33"/>
      <c r="R670" s="33"/>
      <c r="S670" s="33"/>
      <c r="T670" s="124"/>
      <c r="U670" s="3"/>
      <c r="V670" s="3"/>
      <c r="W670" s="3"/>
      <c r="X670" s="3"/>
      <c r="Y670" s="3"/>
      <c r="Z670" s="3"/>
    </row>
    <row r="671" spans="1:26" ht="15.75" customHeight="1">
      <c r="A671" s="3"/>
      <c r="B671" s="3"/>
      <c r="C671" s="3"/>
      <c r="D671" s="33"/>
      <c r="E671" s="33"/>
      <c r="F671" s="33"/>
      <c r="G671" s="33"/>
      <c r="H671" s="33"/>
      <c r="I671" s="33"/>
      <c r="J671" s="33"/>
      <c r="K671" s="33"/>
      <c r="L671" s="33"/>
      <c r="M671" s="33"/>
      <c r="N671" s="33"/>
      <c r="O671" s="33"/>
      <c r="P671" s="33"/>
      <c r="Q671" s="33"/>
      <c r="R671" s="33"/>
      <c r="S671" s="33"/>
      <c r="T671" s="124"/>
      <c r="U671" s="3"/>
      <c r="V671" s="3"/>
      <c r="W671" s="3"/>
      <c r="X671" s="3"/>
      <c r="Y671" s="3"/>
      <c r="Z671" s="3"/>
    </row>
    <row r="672" spans="1:26" ht="15.75" customHeight="1">
      <c r="A672" s="3"/>
      <c r="B672" s="3"/>
      <c r="C672" s="3"/>
      <c r="D672" s="33"/>
      <c r="E672" s="33"/>
      <c r="F672" s="33"/>
      <c r="G672" s="33"/>
      <c r="H672" s="33"/>
      <c r="I672" s="33"/>
      <c r="J672" s="33"/>
      <c r="K672" s="33"/>
      <c r="L672" s="33"/>
      <c r="M672" s="33"/>
      <c r="N672" s="33"/>
      <c r="O672" s="33"/>
      <c r="P672" s="33"/>
      <c r="Q672" s="33"/>
      <c r="R672" s="33"/>
      <c r="S672" s="33"/>
      <c r="T672" s="124"/>
      <c r="U672" s="3"/>
      <c r="V672" s="3"/>
      <c r="W672" s="3"/>
      <c r="X672" s="3"/>
      <c r="Y672" s="3"/>
      <c r="Z672" s="3"/>
    </row>
    <row r="673" spans="1:26" ht="15.75" customHeight="1">
      <c r="A673" s="3"/>
      <c r="B673" s="3"/>
      <c r="C673" s="3"/>
      <c r="D673" s="33"/>
      <c r="E673" s="33"/>
      <c r="F673" s="33"/>
      <c r="G673" s="33"/>
      <c r="H673" s="33"/>
      <c r="I673" s="33"/>
      <c r="J673" s="33"/>
      <c r="K673" s="33"/>
      <c r="L673" s="33"/>
      <c r="M673" s="33"/>
      <c r="N673" s="33"/>
      <c r="O673" s="33"/>
      <c r="P673" s="33"/>
      <c r="Q673" s="33"/>
      <c r="R673" s="33"/>
      <c r="S673" s="33"/>
      <c r="T673" s="124"/>
      <c r="U673" s="3"/>
      <c r="V673" s="3"/>
      <c r="W673" s="3"/>
      <c r="X673" s="3"/>
      <c r="Y673" s="3"/>
      <c r="Z673" s="3"/>
    </row>
    <row r="674" spans="1:26" ht="15.75" customHeight="1">
      <c r="A674" s="3"/>
      <c r="B674" s="3"/>
      <c r="C674" s="3"/>
      <c r="D674" s="33"/>
      <c r="E674" s="33"/>
      <c r="F674" s="33"/>
      <c r="G674" s="33"/>
      <c r="H674" s="33"/>
      <c r="I674" s="33"/>
      <c r="J674" s="33"/>
      <c r="K674" s="33"/>
      <c r="L674" s="33"/>
      <c r="M674" s="33"/>
      <c r="N674" s="33"/>
      <c r="O674" s="33"/>
      <c r="P674" s="33"/>
      <c r="Q674" s="33"/>
      <c r="R674" s="33"/>
      <c r="S674" s="33"/>
      <c r="T674" s="124"/>
      <c r="U674" s="3"/>
      <c r="V674" s="3"/>
      <c r="W674" s="3"/>
      <c r="X674" s="3"/>
      <c r="Y674" s="3"/>
      <c r="Z674" s="3"/>
    </row>
    <row r="675" spans="1:26" ht="15.75" customHeight="1">
      <c r="A675" s="3"/>
      <c r="B675" s="3"/>
      <c r="C675" s="3"/>
      <c r="D675" s="33"/>
      <c r="E675" s="33"/>
      <c r="F675" s="33"/>
      <c r="G675" s="33"/>
      <c r="H675" s="33"/>
      <c r="I675" s="33"/>
      <c r="J675" s="33"/>
      <c r="K675" s="33"/>
      <c r="L675" s="33"/>
      <c r="M675" s="33"/>
      <c r="N675" s="33"/>
      <c r="O675" s="33"/>
      <c r="P675" s="33"/>
      <c r="Q675" s="33"/>
      <c r="R675" s="33"/>
      <c r="S675" s="33"/>
      <c r="T675" s="124"/>
      <c r="U675" s="3"/>
      <c r="V675" s="3"/>
      <c r="W675" s="3"/>
      <c r="X675" s="3"/>
      <c r="Y675" s="3"/>
      <c r="Z675" s="3"/>
    </row>
    <row r="676" spans="1:26" ht="15.75" customHeight="1">
      <c r="A676" s="3"/>
      <c r="B676" s="3"/>
      <c r="C676" s="3"/>
      <c r="D676" s="33"/>
      <c r="E676" s="33"/>
      <c r="F676" s="33"/>
      <c r="G676" s="33"/>
      <c r="H676" s="33"/>
      <c r="I676" s="33"/>
      <c r="J676" s="33"/>
      <c r="K676" s="33"/>
      <c r="L676" s="33"/>
      <c r="M676" s="33"/>
      <c r="N676" s="33"/>
      <c r="O676" s="33"/>
      <c r="P676" s="33"/>
      <c r="Q676" s="33"/>
      <c r="R676" s="33"/>
      <c r="S676" s="33"/>
      <c r="T676" s="124"/>
      <c r="U676" s="3"/>
      <c r="V676" s="3"/>
      <c r="W676" s="3"/>
      <c r="X676" s="3"/>
      <c r="Y676" s="3"/>
      <c r="Z676" s="3"/>
    </row>
    <row r="677" spans="1:26" ht="15.75" customHeight="1">
      <c r="A677" s="3"/>
      <c r="B677" s="3"/>
      <c r="C677" s="3"/>
      <c r="D677" s="33"/>
      <c r="E677" s="33"/>
      <c r="F677" s="33"/>
      <c r="G677" s="33"/>
      <c r="H677" s="33"/>
      <c r="I677" s="33"/>
      <c r="J677" s="33"/>
      <c r="K677" s="33"/>
      <c r="L677" s="33"/>
      <c r="M677" s="33"/>
      <c r="N677" s="33"/>
      <c r="O677" s="33"/>
      <c r="P677" s="33"/>
      <c r="Q677" s="33"/>
      <c r="R677" s="33"/>
      <c r="S677" s="33"/>
      <c r="T677" s="124"/>
      <c r="U677" s="3"/>
      <c r="V677" s="3"/>
      <c r="W677" s="3"/>
      <c r="X677" s="3"/>
      <c r="Y677" s="3"/>
      <c r="Z677" s="3"/>
    </row>
    <row r="678" spans="1:26" ht="15.75" customHeight="1">
      <c r="A678" s="3"/>
      <c r="B678" s="3"/>
      <c r="C678" s="3"/>
      <c r="D678" s="33"/>
      <c r="E678" s="33"/>
      <c r="F678" s="33"/>
      <c r="G678" s="33"/>
      <c r="H678" s="33"/>
      <c r="I678" s="33"/>
      <c r="J678" s="33"/>
      <c r="K678" s="33"/>
      <c r="L678" s="33"/>
      <c r="M678" s="33"/>
      <c r="N678" s="33"/>
      <c r="O678" s="33"/>
      <c r="P678" s="33"/>
      <c r="Q678" s="33"/>
      <c r="R678" s="33"/>
      <c r="S678" s="33"/>
      <c r="T678" s="124"/>
      <c r="U678" s="3"/>
      <c r="V678" s="3"/>
      <c r="W678" s="3"/>
      <c r="X678" s="3"/>
      <c r="Y678" s="3"/>
      <c r="Z678" s="3"/>
    </row>
    <row r="679" spans="1:26" ht="15.75" customHeight="1">
      <c r="A679" s="3"/>
      <c r="B679" s="3"/>
      <c r="C679" s="3"/>
      <c r="D679" s="33"/>
      <c r="E679" s="33"/>
      <c r="F679" s="33"/>
      <c r="G679" s="33"/>
      <c r="H679" s="33"/>
      <c r="I679" s="33"/>
      <c r="J679" s="33"/>
      <c r="K679" s="33"/>
      <c r="L679" s="33"/>
      <c r="M679" s="33"/>
      <c r="N679" s="33"/>
      <c r="O679" s="33"/>
      <c r="P679" s="33"/>
      <c r="Q679" s="33"/>
      <c r="R679" s="33"/>
      <c r="S679" s="33"/>
      <c r="T679" s="124"/>
      <c r="U679" s="3"/>
      <c r="V679" s="3"/>
      <c r="W679" s="3"/>
      <c r="X679" s="3"/>
      <c r="Y679" s="3"/>
      <c r="Z679" s="3"/>
    </row>
    <row r="680" spans="1:26" ht="15.75" customHeight="1">
      <c r="A680" s="3"/>
      <c r="B680" s="3"/>
      <c r="C680" s="3"/>
      <c r="D680" s="33"/>
      <c r="E680" s="33"/>
      <c r="F680" s="33"/>
      <c r="G680" s="33"/>
      <c r="H680" s="33"/>
      <c r="I680" s="33"/>
      <c r="J680" s="33"/>
      <c r="K680" s="33"/>
      <c r="L680" s="33"/>
      <c r="M680" s="33"/>
      <c r="N680" s="33"/>
      <c r="O680" s="33"/>
      <c r="P680" s="33"/>
      <c r="Q680" s="33"/>
      <c r="R680" s="33"/>
      <c r="S680" s="33"/>
      <c r="T680" s="124"/>
      <c r="U680" s="3"/>
      <c r="V680" s="3"/>
      <c r="W680" s="3"/>
      <c r="X680" s="3"/>
      <c r="Y680" s="3"/>
      <c r="Z680" s="3"/>
    </row>
    <row r="681" spans="1:26" ht="15.75" customHeight="1">
      <c r="A681" s="3"/>
      <c r="B681" s="3"/>
      <c r="C681" s="3"/>
      <c r="D681" s="33"/>
      <c r="E681" s="33"/>
      <c r="F681" s="33"/>
      <c r="G681" s="33"/>
      <c r="H681" s="33"/>
      <c r="I681" s="33"/>
      <c r="J681" s="33"/>
      <c r="K681" s="33"/>
      <c r="L681" s="33"/>
      <c r="M681" s="33"/>
      <c r="N681" s="33"/>
      <c r="O681" s="33"/>
      <c r="P681" s="33"/>
      <c r="Q681" s="33"/>
      <c r="R681" s="33"/>
      <c r="S681" s="33"/>
      <c r="T681" s="124"/>
      <c r="U681" s="3"/>
      <c r="V681" s="3"/>
      <c r="W681" s="3"/>
      <c r="X681" s="3"/>
      <c r="Y681" s="3"/>
      <c r="Z681" s="3"/>
    </row>
    <row r="682" spans="1:26" ht="15.75" customHeight="1">
      <c r="A682" s="3"/>
      <c r="B682" s="3"/>
      <c r="C682" s="3"/>
      <c r="D682" s="33"/>
      <c r="E682" s="33"/>
      <c r="F682" s="33"/>
      <c r="G682" s="33"/>
      <c r="H682" s="33"/>
      <c r="I682" s="33"/>
      <c r="J682" s="33"/>
      <c r="K682" s="33"/>
      <c r="L682" s="33"/>
      <c r="M682" s="33"/>
      <c r="N682" s="33"/>
      <c r="O682" s="33"/>
      <c r="P682" s="33"/>
      <c r="Q682" s="33"/>
      <c r="R682" s="33"/>
      <c r="S682" s="33"/>
      <c r="T682" s="124"/>
      <c r="U682" s="3"/>
      <c r="V682" s="3"/>
      <c r="W682" s="3"/>
      <c r="X682" s="3"/>
      <c r="Y682" s="3"/>
      <c r="Z682" s="3"/>
    </row>
    <row r="683" spans="1:26" ht="15.75" customHeight="1">
      <c r="A683" s="3"/>
      <c r="B683" s="3"/>
      <c r="C683" s="3"/>
      <c r="D683" s="33"/>
      <c r="E683" s="33"/>
      <c r="F683" s="33"/>
      <c r="G683" s="33"/>
      <c r="H683" s="33"/>
      <c r="I683" s="33"/>
      <c r="J683" s="33"/>
      <c r="K683" s="33"/>
      <c r="L683" s="33"/>
      <c r="M683" s="33"/>
      <c r="N683" s="33"/>
      <c r="O683" s="33"/>
      <c r="P683" s="33"/>
      <c r="Q683" s="33"/>
      <c r="R683" s="33"/>
      <c r="S683" s="33"/>
      <c r="T683" s="124"/>
      <c r="U683" s="3"/>
      <c r="V683" s="3"/>
      <c r="W683" s="3"/>
      <c r="X683" s="3"/>
      <c r="Y683" s="3"/>
      <c r="Z683" s="3"/>
    </row>
    <row r="684" spans="1:26" ht="15.75" customHeight="1">
      <c r="A684" s="3"/>
      <c r="B684" s="3"/>
      <c r="C684" s="3"/>
      <c r="D684" s="33"/>
      <c r="E684" s="33"/>
      <c r="F684" s="33"/>
      <c r="G684" s="33"/>
      <c r="H684" s="33"/>
      <c r="I684" s="33"/>
      <c r="J684" s="33"/>
      <c r="K684" s="33"/>
      <c r="L684" s="33"/>
      <c r="M684" s="33"/>
      <c r="N684" s="33"/>
      <c r="O684" s="33"/>
      <c r="P684" s="33"/>
      <c r="Q684" s="33"/>
      <c r="R684" s="33"/>
      <c r="S684" s="33"/>
      <c r="T684" s="124"/>
      <c r="U684" s="3"/>
      <c r="V684" s="3"/>
      <c r="W684" s="3"/>
      <c r="X684" s="3"/>
      <c r="Y684" s="3"/>
      <c r="Z684" s="3"/>
    </row>
    <row r="685" spans="1:26" ht="15.75" customHeight="1">
      <c r="A685" s="3"/>
      <c r="B685" s="3"/>
      <c r="C685" s="3"/>
      <c r="D685" s="33"/>
      <c r="E685" s="33"/>
      <c r="F685" s="33"/>
      <c r="G685" s="33"/>
      <c r="H685" s="33"/>
      <c r="I685" s="33"/>
      <c r="J685" s="33"/>
      <c r="K685" s="33"/>
      <c r="L685" s="33"/>
      <c r="M685" s="33"/>
      <c r="N685" s="33"/>
      <c r="O685" s="33"/>
      <c r="P685" s="33"/>
      <c r="Q685" s="33"/>
      <c r="R685" s="33"/>
      <c r="S685" s="33"/>
      <c r="T685" s="124"/>
      <c r="U685" s="3"/>
      <c r="V685" s="3"/>
      <c r="W685" s="3"/>
      <c r="X685" s="3"/>
      <c r="Y685" s="3"/>
      <c r="Z685" s="3"/>
    </row>
    <row r="686" spans="1:26" ht="15.75" customHeight="1">
      <c r="A686" s="3"/>
      <c r="B686" s="3"/>
      <c r="C686" s="3"/>
      <c r="D686" s="33"/>
      <c r="E686" s="33"/>
      <c r="F686" s="33"/>
      <c r="G686" s="33"/>
      <c r="H686" s="33"/>
      <c r="I686" s="33"/>
      <c r="J686" s="33"/>
      <c r="K686" s="33"/>
      <c r="L686" s="33"/>
      <c r="M686" s="33"/>
      <c r="N686" s="33"/>
      <c r="O686" s="33"/>
      <c r="P686" s="33"/>
      <c r="Q686" s="33"/>
      <c r="R686" s="33"/>
      <c r="S686" s="33"/>
      <c r="T686" s="124"/>
      <c r="U686" s="3"/>
      <c r="V686" s="3"/>
      <c r="W686" s="3"/>
      <c r="X686" s="3"/>
      <c r="Y686" s="3"/>
      <c r="Z686" s="3"/>
    </row>
    <row r="687" spans="1:26" ht="15.75" customHeight="1">
      <c r="A687" s="3"/>
      <c r="B687" s="3"/>
      <c r="C687" s="3"/>
      <c r="D687" s="33"/>
      <c r="E687" s="33"/>
      <c r="F687" s="33"/>
      <c r="G687" s="33"/>
      <c r="H687" s="33"/>
      <c r="I687" s="33"/>
      <c r="J687" s="33"/>
      <c r="K687" s="33"/>
      <c r="L687" s="33"/>
      <c r="M687" s="33"/>
      <c r="N687" s="33"/>
      <c r="O687" s="33"/>
      <c r="P687" s="33"/>
      <c r="Q687" s="33"/>
      <c r="R687" s="33"/>
      <c r="S687" s="33"/>
      <c r="T687" s="124"/>
      <c r="U687" s="3"/>
      <c r="V687" s="3"/>
      <c r="W687" s="3"/>
      <c r="X687" s="3"/>
      <c r="Y687" s="3"/>
      <c r="Z687" s="3"/>
    </row>
    <row r="688" spans="1:26" ht="15.75" customHeight="1">
      <c r="A688" s="3"/>
      <c r="B688" s="3"/>
      <c r="C688" s="3"/>
      <c r="D688" s="33"/>
      <c r="E688" s="33"/>
      <c r="F688" s="33"/>
      <c r="G688" s="33"/>
      <c r="H688" s="33"/>
      <c r="I688" s="33"/>
      <c r="J688" s="33"/>
      <c r="K688" s="33"/>
      <c r="L688" s="33"/>
      <c r="M688" s="33"/>
      <c r="N688" s="33"/>
      <c r="O688" s="33"/>
      <c r="P688" s="33"/>
      <c r="Q688" s="33"/>
      <c r="R688" s="33"/>
      <c r="S688" s="33"/>
      <c r="T688" s="124"/>
      <c r="U688" s="3"/>
      <c r="V688" s="3"/>
      <c r="W688" s="3"/>
      <c r="X688" s="3"/>
      <c r="Y688" s="3"/>
      <c r="Z688" s="3"/>
    </row>
    <row r="689" spans="1:26" ht="15.75" customHeight="1">
      <c r="A689" s="3"/>
      <c r="B689" s="3"/>
      <c r="C689" s="3"/>
      <c r="D689" s="33"/>
      <c r="E689" s="33"/>
      <c r="F689" s="33"/>
      <c r="G689" s="33"/>
      <c r="H689" s="33"/>
      <c r="I689" s="33"/>
      <c r="J689" s="33"/>
      <c r="K689" s="33"/>
      <c r="L689" s="33"/>
      <c r="M689" s="33"/>
      <c r="N689" s="33"/>
      <c r="O689" s="33"/>
      <c r="P689" s="33"/>
      <c r="Q689" s="33"/>
      <c r="R689" s="33"/>
      <c r="S689" s="33"/>
      <c r="T689" s="124"/>
      <c r="U689" s="3"/>
      <c r="V689" s="3"/>
      <c r="W689" s="3"/>
      <c r="X689" s="3"/>
      <c r="Y689" s="3"/>
      <c r="Z689" s="3"/>
    </row>
    <row r="690" spans="1:26" ht="15.75" customHeight="1">
      <c r="A690" s="3"/>
      <c r="B690" s="3"/>
      <c r="C690" s="3"/>
      <c r="D690" s="33"/>
      <c r="E690" s="33"/>
      <c r="F690" s="33"/>
      <c r="G690" s="33"/>
      <c r="H690" s="33"/>
      <c r="I690" s="33"/>
      <c r="J690" s="33"/>
      <c r="K690" s="33"/>
      <c r="L690" s="33"/>
      <c r="M690" s="33"/>
      <c r="N690" s="33"/>
      <c r="O690" s="33"/>
      <c r="P690" s="33"/>
      <c r="Q690" s="33"/>
      <c r="R690" s="33"/>
      <c r="S690" s="33"/>
      <c r="T690" s="124"/>
      <c r="U690" s="3"/>
      <c r="V690" s="3"/>
      <c r="W690" s="3"/>
      <c r="X690" s="3"/>
      <c r="Y690" s="3"/>
      <c r="Z690" s="3"/>
    </row>
    <row r="691" spans="1:26" ht="15.75" customHeight="1">
      <c r="A691" s="3"/>
      <c r="B691" s="3"/>
      <c r="C691" s="3"/>
      <c r="D691" s="33"/>
      <c r="E691" s="33"/>
      <c r="F691" s="33"/>
      <c r="G691" s="33"/>
      <c r="H691" s="33"/>
      <c r="I691" s="33"/>
      <c r="J691" s="33"/>
      <c r="K691" s="33"/>
      <c r="L691" s="33"/>
      <c r="M691" s="33"/>
      <c r="N691" s="33"/>
      <c r="O691" s="33"/>
      <c r="P691" s="33"/>
      <c r="Q691" s="33"/>
      <c r="R691" s="33"/>
      <c r="S691" s="33"/>
      <c r="T691" s="124"/>
      <c r="U691" s="3"/>
      <c r="V691" s="3"/>
      <c r="W691" s="3"/>
      <c r="X691" s="3"/>
      <c r="Y691" s="3"/>
      <c r="Z691" s="3"/>
    </row>
    <row r="692" spans="1:26" ht="15.75" customHeight="1">
      <c r="A692" s="3"/>
      <c r="B692" s="3"/>
      <c r="C692" s="3"/>
      <c r="D692" s="33"/>
      <c r="E692" s="33"/>
      <c r="F692" s="33"/>
      <c r="G692" s="33"/>
      <c r="H692" s="33"/>
      <c r="I692" s="33"/>
      <c r="J692" s="33"/>
      <c r="K692" s="33"/>
      <c r="L692" s="33"/>
      <c r="M692" s="33"/>
      <c r="N692" s="33"/>
      <c r="O692" s="33"/>
      <c r="P692" s="33"/>
      <c r="Q692" s="33"/>
      <c r="R692" s="33"/>
      <c r="S692" s="33"/>
      <c r="T692" s="124"/>
      <c r="U692" s="3"/>
      <c r="V692" s="3"/>
      <c r="W692" s="3"/>
      <c r="X692" s="3"/>
      <c r="Y692" s="3"/>
      <c r="Z692" s="3"/>
    </row>
    <row r="693" spans="1:26" ht="15.75" customHeight="1">
      <c r="A693" s="3"/>
      <c r="B693" s="3"/>
      <c r="C693" s="3"/>
      <c r="D693" s="33"/>
      <c r="E693" s="33"/>
      <c r="F693" s="33"/>
      <c r="G693" s="33"/>
      <c r="H693" s="33"/>
      <c r="I693" s="33"/>
      <c r="J693" s="33"/>
      <c r="K693" s="33"/>
      <c r="L693" s="33"/>
      <c r="M693" s="33"/>
      <c r="N693" s="33"/>
      <c r="O693" s="33"/>
      <c r="P693" s="33"/>
      <c r="Q693" s="33"/>
      <c r="R693" s="33"/>
      <c r="S693" s="33"/>
      <c r="T693" s="124"/>
      <c r="U693" s="3"/>
      <c r="V693" s="3"/>
      <c r="W693" s="3"/>
      <c r="X693" s="3"/>
      <c r="Y693" s="3"/>
      <c r="Z693" s="3"/>
    </row>
    <row r="694" spans="1:26" ht="15.75" customHeight="1">
      <c r="A694" s="3"/>
      <c r="B694" s="3"/>
      <c r="C694" s="3"/>
      <c r="D694" s="33"/>
      <c r="E694" s="33"/>
      <c r="F694" s="33"/>
      <c r="G694" s="33"/>
      <c r="H694" s="33"/>
      <c r="I694" s="33"/>
      <c r="J694" s="33"/>
      <c r="K694" s="33"/>
      <c r="L694" s="33"/>
      <c r="M694" s="33"/>
      <c r="N694" s="33"/>
      <c r="O694" s="33"/>
      <c r="P694" s="33"/>
      <c r="Q694" s="33"/>
      <c r="R694" s="33"/>
      <c r="S694" s="33"/>
      <c r="T694" s="124"/>
      <c r="U694" s="3"/>
      <c r="V694" s="3"/>
      <c r="W694" s="3"/>
      <c r="X694" s="3"/>
      <c r="Y694" s="3"/>
      <c r="Z694" s="3"/>
    </row>
    <row r="695" spans="1:26" ht="15.75" customHeight="1">
      <c r="A695" s="3"/>
      <c r="B695" s="3"/>
      <c r="C695" s="3"/>
      <c r="D695" s="33"/>
      <c r="E695" s="33"/>
      <c r="F695" s="33"/>
      <c r="G695" s="33"/>
      <c r="H695" s="33"/>
      <c r="I695" s="33"/>
      <c r="J695" s="33"/>
      <c r="K695" s="33"/>
      <c r="L695" s="33"/>
      <c r="M695" s="33"/>
      <c r="N695" s="33"/>
      <c r="O695" s="33"/>
      <c r="P695" s="33"/>
      <c r="Q695" s="33"/>
      <c r="R695" s="33"/>
      <c r="S695" s="33"/>
      <c r="T695" s="124"/>
      <c r="U695" s="3"/>
      <c r="V695" s="3"/>
      <c r="W695" s="3"/>
      <c r="X695" s="3"/>
      <c r="Y695" s="3"/>
      <c r="Z695" s="3"/>
    </row>
    <row r="696" spans="1:26" ht="15.75" customHeight="1">
      <c r="A696" s="3"/>
      <c r="B696" s="3"/>
      <c r="C696" s="3"/>
      <c r="D696" s="33"/>
      <c r="E696" s="33"/>
      <c r="F696" s="33"/>
      <c r="G696" s="33"/>
      <c r="H696" s="33"/>
      <c r="I696" s="33"/>
      <c r="J696" s="33"/>
      <c r="K696" s="33"/>
      <c r="L696" s="33"/>
      <c r="M696" s="33"/>
      <c r="N696" s="33"/>
      <c r="O696" s="33"/>
      <c r="P696" s="33"/>
      <c r="Q696" s="33"/>
      <c r="R696" s="33"/>
      <c r="S696" s="33"/>
      <c r="T696" s="124"/>
      <c r="U696" s="3"/>
      <c r="V696" s="3"/>
      <c r="W696" s="3"/>
      <c r="X696" s="3"/>
      <c r="Y696" s="3"/>
      <c r="Z696" s="3"/>
    </row>
    <row r="697" spans="1:26" ht="15.75" customHeight="1">
      <c r="A697" s="3"/>
      <c r="B697" s="3"/>
      <c r="C697" s="3"/>
      <c r="D697" s="33"/>
      <c r="E697" s="33"/>
      <c r="F697" s="33"/>
      <c r="G697" s="33"/>
      <c r="H697" s="33"/>
      <c r="I697" s="33"/>
      <c r="J697" s="33"/>
      <c r="K697" s="33"/>
      <c r="L697" s="33"/>
      <c r="M697" s="33"/>
      <c r="N697" s="33"/>
      <c r="O697" s="33"/>
      <c r="P697" s="33"/>
      <c r="Q697" s="33"/>
      <c r="R697" s="33"/>
      <c r="S697" s="33"/>
      <c r="T697" s="124"/>
      <c r="U697" s="3"/>
      <c r="V697" s="3"/>
      <c r="W697" s="3"/>
      <c r="X697" s="3"/>
      <c r="Y697" s="3"/>
      <c r="Z697" s="3"/>
    </row>
    <row r="698" spans="1:26" ht="15.75" customHeight="1">
      <c r="A698" s="3"/>
      <c r="B698" s="3"/>
      <c r="C698" s="3"/>
      <c r="D698" s="33"/>
      <c r="E698" s="33"/>
      <c r="F698" s="33"/>
      <c r="G698" s="33"/>
      <c r="H698" s="33"/>
      <c r="I698" s="33"/>
      <c r="J698" s="33"/>
      <c r="K698" s="33"/>
      <c r="L698" s="33"/>
      <c r="M698" s="33"/>
      <c r="N698" s="33"/>
      <c r="O698" s="33"/>
      <c r="P698" s="33"/>
      <c r="Q698" s="33"/>
      <c r="R698" s="33"/>
      <c r="S698" s="33"/>
      <c r="T698" s="124"/>
      <c r="U698" s="3"/>
      <c r="V698" s="3"/>
      <c r="W698" s="3"/>
      <c r="X698" s="3"/>
      <c r="Y698" s="3"/>
      <c r="Z698" s="3"/>
    </row>
    <row r="699" spans="1:26" ht="15.75" customHeight="1">
      <c r="A699" s="3"/>
      <c r="B699" s="3"/>
      <c r="C699" s="3"/>
      <c r="D699" s="33"/>
      <c r="E699" s="33"/>
      <c r="F699" s="33"/>
      <c r="G699" s="33"/>
      <c r="H699" s="33"/>
      <c r="I699" s="33"/>
      <c r="J699" s="33"/>
      <c r="K699" s="33"/>
      <c r="L699" s="33"/>
      <c r="M699" s="33"/>
      <c r="N699" s="33"/>
      <c r="O699" s="33"/>
      <c r="P699" s="33"/>
      <c r="Q699" s="33"/>
      <c r="R699" s="33"/>
      <c r="S699" s="33"/>
      <c r="T699" s="124"/>
      <c r="U699" s="3"/>
      <c r="V699" s="3"/>
      <c r="W699" s="3"/>
      <c r="X699" s="3"/>
      <c r="Y699" s="3"/>
      <c r="Z699" s="3"/>
    </row>
    <row r="700" spans="1:26" ht="15.75" customHeight="1">
      <c r="A700" s="3"/>
      <c r="B700" s="3"/>
      <c r="C700" s="3"/>
      <c r="D700" s="33"/>
      <c r="E700" s="33"/>
      <c r="F700" s="33"/>
      <c r="G700" s="33"/>
      <c r="H700" s="33"/>
      <c r="I700" s="33"/>
      <c r="J700" s="33"/>
      <c r="K700" s="33"/>
      <c r="L700" s="33"/>
      <c r="M700" s="33"/>
      <c r="N700" s="33"/>
      <c r="O700" s="33"/>
      <c r="P700" s="33"/>
      <c r="Q700" s="33"/>
      <c r="R700" s="33"/>
      <c r="S700" s="33"/>
      <c r="T700" s="124"/>
      <c r="U700" s="3"/>
      <c r="V700" s="3"/>
      <c r="W700" s="3"/>
      <c r="X700" s="3"/>
      <c r="Y700" s="3"/>
      <c r="Z700" s="3"/>
    </row>
    <row r="701" spans="1:26" ht="15.75" customHeight="1">
      <c r="A701" s="3"/>
      <c r="B701" s="3"/>
      <c r="C701" s="3"/>
      <c r="D701" s="33"/>
      <c r="E701" s="33"/>
      <c r="F701" s="33"/>
      <c r="G701" s="33"/>
      <c r="H701" s="33"/>
      <c r="I701" s="33"/>
      <c r="J701" s="33"/>
      <c r="K701" s="33"/>
      <c r="L701" s="33"/>
      <c r="M701" s="33"/>
      <c r="N701" s="33"/>
      <c r="O701" s="33"/>
      <c r="P701" s="33"/>
      <c r="Q701" s="33"/>
      <c r="R701" s="33"/>
      <c r="S701" s="33"/>
      <c r="T701" s="124"/>
      <c r="U701" s="3"/>
      <c r="V701" s="3"/>
      <c r="W701" s="3"/>
      <c r="X701" s="3"/>
      <c r="Y701" s="3"/>
      <c r="Z701" s="3"/>
    </row>
    <row r="702" spans="1:26" ht="15.75" customHeight="1">
      <c r="A702" s="3"/>
      <c r="B702" s="3"/>
      <c r="C702" s="3"/>
      <c r="D702" s="33"/>
      <c r="E702" s="33"/>
      <c r="F702" s="33"/>
      <c r="G702" s="33"/>
      <c r="H702" s="33"/>
      <c r="I702" s="33"/>
      <c r="J702" s="33"/>
      <c r="K702" s="33"/>
      <c r="L702" s="33"/>
      <c r="M702" s="33"/>
      <c r="N702" s="33"/>
      <c r="O702" s="33"/>
      <c r="P702" s="33"/>
      <c r="Q702" s="33"/>
      <c r="R702" s="33"/>
      <c r="S702" s="33"/>
      <c r="T702" s="124"/>
      <c r="U702" s="3"/>
      <c r="V702" s="3"/>
      <c r="W702" s="3"/>
      <c r="X702" s="3"/>
      <c r="Y702" s="3"/>
      <c r="Z702" s="3"/>
    </row>
    <row r="703" spans="1:26" ht="15.75" customHeight="1">
      <c r="A703" s="3"/>
      <c r="B703" s="3"/>
      <c r="C703" s="3"/>
      <c r="D703" s="33"/>
      <c r="E703" s="33"/>
      <c r="F703" s="33"/>
      <c r="G703" s="33"/>
      <c r="H703" s="33"/>
      <c r="I703" s="33"/>
      <c r="J703" s="33"/>
      <c r="K703" s="33"/>
      <c r="L703" s="33"/>
      <c r="M703" s="33"/>
      <c r="N703" s="33"/>
      <c r="O703" s="33"/>
      <c r="P703" s="33"/>
      <c r="Q703" s="33"/>
      <c r="R703" s="33"/>
      <c r="S703" s="33"/>
      <c r="T703" s="124"/>
      <c r="U703" s="3"/>
      <c r="V703" s="3"/>
      <c r="W703" s="3"/>
      <c r="X703" s="3"/>
      <c r="Y703" s="3"/>
      <c r="Z703" s="3"/>
    </row>
    <row r="704" spans="1:26" ht="15.75" customHeight="1">
      <c r="A704" s="3"/>
      <c r="B704" s="3"/>
      <c r="C704" s="3"/>
      <c r="D704" s="33"/>
      <c r="E704" s="33"/>
      <c r="F704" s="33"/>
      <c r="G704" s="33"/>
      <c r="H704" s="33"/>
      <c r="I704" s="33"/>
      <c r="J704" s="33"/>
      <c r="K704" s="33"/>
      <c r="L704" s="33"/>
      <c r="M704" s="33"/>
      <c r="N704" s="33"/>
      <c r="O704" s="33"/>
      <c r="P704" s="33"/>
      <c r="Q704" s="33"/>
      <c r="R704" s="33"/>
      <c r="S704" s="33"/>
      <c r="T704" s="124"/>
      <c r="U704" s="3"/>
      <c r="V704" s="3"/>
      <c r="W704" s="3"/>
      <c r="X704" s="3"/>
      <c r="Y704" s="3"/>
      <c r="Z704" s="3"/>
    </row>
    <row r="705" spans="1:26" ht="15.75" customHeight="1">
      <c r="A705" s="3"/>
      <c r="B705" s="3"/>
      <c r="C705" s="3"/>
      <c r="D705" s="33"/>
      <c r="E705" s="33"/>
      <c r="F705" s="33"/>
      <c r="G705" s="33"/>
      <c r="H705" s="33"/>
      <c r="I705" s="33"/>
      <c r="J705" s="33"/>
      <c r="K705" s="33"/>
      <c r="L705" s="33"/>
      <c r="M705" s="33"/>
      <c r="N705" s="33"/>
      <c r="O705" s="33"/>
      <c r="P705" s="33"/>
      <c r="Q705" s="33"/>
      <c r="R705" s="33"/>
      <c r="S705" s="33"/>
      <c r="T705" s="124"/>
      <c r="U705" s="3"/>
      <c r="V705" s="3"/>
      <c r="W705" s="3"/>
      <c r="X705" s="3"/>
      <c r="Y705" s="3"/>
      <c r="Z705" s="3"/>
    </row>
    <row r="706" spans="1:26" ht="15.75" customHeight="1">
      <c r="A706" s="3"/>
      <c r="B706" s="3"/>
      <c r="C706" s="3"/>
      <c r="D706" s="33"/>
      <c r="E706" s="33"/>
      <c r="F706" s="33"/>
      <c r="G706" s="33"/>
      <c r="H706" s="33"/>
      <c r="I706" s="33"/>
      <c r="J706" s="33"/>
      <c r="K706" s="33"/>
      <c r="L706" s="33"/>
      <c r="M706" s="33"/>
      <c r="N706" s="33"/>
      <c r="O706" s="33"/>
      <c r="P706" s="33"/>
      <c r="Q706" s="33"/>
      <c r="R706" s="33"/>
      <c r="S706" s="33"/>
      <c r="T706" s="124"/>
      <c r="U706" s="3"/>
      <c r="V706" s="3"/>
      <c r="W706" s="3"/>
      <c r="X706" s="3"/>
      <c r="Y706" s="3"/>
      <c r="Z706" s="3"/>
    </row>
    <row r="707" spans="1:26" ht="15.75" customHeight="1">
      <c r="A707" s="3"/>
      <c r="B707" s="3"/>
      <c r="C707" s="3"/>
      <c r="D707" s="33"/>
      <c r="E707" s="33"/>
      <c r="F707" s="33"/>
      <c r="G707" s="33"/>
      <c r="H707" s="33"/>
      <c r="I707" s="33"/>
      <c r="J707" s="33"/>
      <c r="K707" s="33"/>
      <c r="L707" s="33"/>
      <c r="M707" s="33"/>
      <c r="N707" s="33"/>
      <c r="O707" s="33"/>
      <c r="P707" s="33"/>
      <c r="Q707" s="33"/>
      <c r="R707" s="33"/>
      <c r="S707" s="33"/>
      <c r="T707" s="124"/>
      <c r="U707" s="3"/>
      <c r="V707" s="3"/>
      <c r="W707" s="3"/>
      <c r="X707" s="3"/>
      <c r="Y707" s="3"/>
      <c r="Z707" s="3"/>
    </row>
    <row r="708" spans="1:26" ht="15.75" customHeight="1">
      <c r="A708" s="3"/>
      <c r="B708" s="3"/>
      <c r="C708" s="3"/>
      <c r="D708" s="33"/>
      <c r="E708" s="33"/>
      <c r="F708" s="33"/>
      <c r="G708" s="33"/>
      <c r="H708" s="33"/>
      <c r="I708" s="33"/>
      <c r="J708" s="33"/>
      <c r="K708" s="33"/>
      <c r="L708" s="33"/>
      <c r="M708" s="33"/>
      <c r="N708" s="33"/>
      <c r="O708" s="33"/>
      <c r="P708" s="33"/>
      <c r="Q708" s="33"/>
      <c r="R708" s="33"/>
      <c r="S708" s="33"/>
      <c r="T708" s="124"/>
      <c r="U708" s="3"/>
      <c r="V708" s="3"/>
      <c r="W708" s="3"/>
      <c r="X708" s="3"/>
      <c r="Y708" s="3"/>
      <c r="Z708" s="3"/>
    </row>
    <row r="709" spans="1:26" ht="15.75" customHeight="1">
      <c r="A709" s="3"/>
      <c r="B709" s="3"/>
      <c r="C709" s="3"/>
      <c r="D709" s="33"/>
      <c r="E709" s="33"/>
      <c r="F709" s="33"/>
      <c r="G709" s="33"/>
      <c r="H709" s="33"/>
      <c r="I709" s="33"/>
      <c r="J709" s="33"/>
      <c r="K709" s="33"/>
      <c r="L709" s="33"/>
      <c r="M709" s="33"/>
      <c r="N709" s="33"/>
      <c r="O709" s="33"/>
      <c r="P709" s="33"/>
      <c r="Q709" s="33"/>
      <c r="R709" s="33"/>
      <c r="S709" s="33"/>
      <c r="T709" s="124"/>
      <c r="U709" s="3"/>
      <c r="V709" s="3"/>
      <c r="W709" s="3"/>
      <c r="X709" s="3"/>
      <c r="Y709" s="3"/>
      <c r="Z709" s="3"/>
    </row>
    <row r="710" spans="1:26" ht="15.75" customHeight="1">
      <c r="A710" s="3"/>
      <c r="B710" s="3"/>
      <c r="C710" s="3"/>
      <c r="D710" s="33"/>
      <c r="E710" s="33"/>
      <c r="F710" s="33"/>
      <c r="G710" s="33"/>
      <c r="H710" s="33"/>
      <c r="I710" s="33"/>
      <c r="J710" s="33"/>
      <c r="K710" s="33"/>
      <c r="L710" s="33"/>
      <c r="M710" s="33"/>
      <c r="N710" s="33"/>
      <c r="O710" s="33"/>
      <c r="P710" s="33"/>
      <c r="Q710" s="33"/>
      <c r="R710" s="33"/>
      <c r="S710" s="33"/>
      <c r="T710" s="124"/>
      <c r="U710" s="3"/>
      <c r="V710" s="3"/>
      <c r="W710" s="3"/>
      <c r="X710" s="3"/>
      <c r="Y710" s="3"/>
      <c r="Z710" s="3"/>
    </row>
    <row r="711" spans="1:26" ht="15.75" customHeight="1">
      <c r="A711" s="3"/>
      <c r="B711" s="3"/>
      <c r="C711" s="3"/>
      <c r="D711" s="33"/>
      <c r="E711" s="33"/>
      <c r="F711" s="33"/>
      <c r="G711" s="33"/>
      <c r="H711" s="33"/>
      <c r="I711" s="33"/>
      <c r="J711" s="33"/>
      <c r="K711" s="33"/>
      <c r="L711" s="33"/>
      <c r="M711" s="33"/>
      <c r="N711" s="33"/>
      <c r="O711" s="33"/>
      <c r="P711" s="33"/>
      <c r="Q711" s="33"/>
      <c r="R711" s="33"/>
      <c r="S711" s="33"/>
      <c r="T711" s="124"/>
      <c r="U711" s="3"/>
      <c r="V711" s="3"/>
      <c r="W711" s="3"/>
      <c r="X711" s="3"/>
      <c r="Y711" s="3"/>
      <c r="Z711" s="3"/>
    </row>
    <row r="712" spans="1:26" ht="15.75" customHeight="1">
      <c r="A712" s="3"/>
      <c r="B712" s="3"/>
      <c r="C712" s="3"/>
      <c r="D712" s="33"/>
      <c r="E712" s="33"/>
      <c r="F712" s="33"/>
      <c r="G712" s="33"/>
      <c r="H712" s="33"/>
      <c r="I712" s="33"/>
      <c r="J712" s="33"/>
      <c r="K712" s="33"/>
      <c r="L712" s="33"/>
      <c r="M712" s="33"/>
      <c r="N712" s="33"/>
      <c r="O712" s="33"/>
      <c r="P712" s="33"/>
      <c r="Q712" s="33"/>
      <c r="R712" s="33"/>
      <c r="S712" s="33"/>
      <c r="T712" s="124"/>
      <c r="U712" s="3"/>
      <c r="V712" s="3"/>
      <c r="W712" s="3"/>
      <c r="X712" s="3"/>
      <c r="Y712" s="3"/>
      <c r="Z712" s="3"/>
    </row>
    <row r="713" spans="1:26" ht="15.75" customHeight="1">
      <c r="A713" s="3"/>
      <c r="B713" s="3"/>
      <c r="C713" s="3"/>
      <c r="D713" s="33"/>
      <c r="E713" s="33"/>
      <c r="F713" s="33"/>
      <c r="G713" s="33"/>
      <c r="H713" s="33"/>
      <c r="I713" s="33"/>
      <c r="J713" s="33"/>
      <c r="K713" s="33"/>
      <c r="L713" s="33"/>
      <c r="M713" s="33"/>
      <c r="N713" s="33"/>
      <c r="O713" s="33"/>
      <c r="P713" s="33"/>
      <c r="Q713" s="33"/>
      <c r="R713" s="33"/>
      <c r="S713" s="33"/>
      <c r="T713" s="124"/>
      <c r="U713" s="3"/>
      <c r="V713" s="3"/>
      <c r="W713" s="3"/>
      <c r="X713" s="3"/>
      <c r="Y713" s="3"/>
      <c r="Z713" s="3"/>
    </row>
    <row r="714" spans="1:26" ht="15.75" customHeight="1">
      <c r="A714" s="3"/>
      <c r="B714" s="3"/>
      <c r="C714" s="3"/>
      <c r="D714" s="33"/>
      <c r="E714" s="33"/>
      <c r="F714" s="33"/>
      <c r="G714" s="33"/>
      <c r="H714" s="33"/>
      <c r="I714" s="33"/>
      <c r="J714" s="33"/>
      <c r="K714" s="33"/>
      <c r="L714" s="33"/>
      <c r="M714" s="33"/>
      <c r="N714" s="33"/>
      <c r="O714" s="33"/>
      <c r="P714" s="33"/>
      <c r="Q714" s="33"/>
      <c r="R714" s="33"/>
      <c r="S714" s="33"/>
      <c r="T714" s="124"/>
      <c r="U714" s="3"/>
      <c r="V714" s="3"/>
      <c r="W714" s="3"/>
      <c r="X714" s="3"/>
      <c r="Y714" s="3"/>
      <c r="Z714" s="3"/>
    </row>
    <row r="715" spans="1:26" ht="15.75" customHeight="1">
      <c r="A715" s="3"/>
      <c r="B715" s="3"/>
      <c r="C715" s="3"/>
      <c r="D715" s="33"/>
      <c r="E715" s="33"/>
      <c r="F715" s="33"/>
      <c r="G715" s="33"/>
      <c r="H715" s="33"/>
      <c r="I715" s="33"/>
      <c r="J715" s="33"/>
      <c r="K715" s="33"/>
      <c r="L715" s="33"/>
      <c r="M715" s="33"/>
      <c r="N715" s="33"/>
      <c r="O715" s="33"/>
      <c r="P715" s="33"/>
      <c r="Q715" s="33"/>
      <c r="R715" s="33"/>
      <c r="S715" s="33"/>
      <c r="T715" s="124"/>
      <c r="U715" s="3"/>
      <c r="V715" s="3"/>
      <c r="W715" s="3"/>
      <c r="X715" s="3"/>
      <c r="Y715" s="3"/>
      <c r="Z715" s="3"/>
    </row>
    <row r="716" spans="1:26" ht="15.75" customHeight="1">
      <c r="A716" s="3"/>
      <c r="B716" s="3"/>
      <c r="C716" s="3"/>
      <c r="D716" s="33"/>
      <c r="E716" s="33"/>
      <c r="F716" s="33"/>
      <c r="G716" s="33"/>
      <c r="H716" s="33"/>
      <c r="I716" s="33"/>
      <c r="J716" s="33"/>
      <c r="K716" s="33"/>
      <c r="L716" s="33"/>
      <c r="M716" s="33"/>
      <c r="N716" s="33"/>
      <c r="O716" s="33"/>
      <c r="P716" s="33"/>
      <c r="Q716" s="33"/>
      <c r="R716" s="33"/>
      <c r="S716" s="33"/>
      <c r="T716" s="124"/>
      <c r="U716" s="3"/>
      <c r="V716" s="3"/>
      <c r="W716" s="3"/>
      <c r="X716" s="3"/>
      <c r="Y716" s="3"/>
      <c r="Z716" s="3"/>
    </row>
    <row r="717" spans="1:26" ht="15.75" customHeight="1">
      <c r="A717" s="3"/>
      <c r="B717" s="3"/>
      <c r="C717" s="3"/>
      <c r="D717" s="33"/>
      <c r="E717" s="33"/>
      <c r="F717" s="33"/>
      <c r="G717" s="33"/>
      <c r="H717" s="33"/>
      <c r="I717" s="33"/>
      <c r="J717" s="33"/>
      <c r="K717" s="33"/>
      <c r="L717" s="33"/>
      <c r="M717" s="33"/>
      <c r="N717" s="33"/>
      <c r="O717" s="33"/>
      <c r="P717" s="33"/>
      <c r="Q717" s="33"/>
      <c r="R717" s="33"/>
      <c r="S717" s="33"/>
      <c r="T717" s="124"/>
      <c r="U717" s="3"/>
      <c r="V717" s="3"/>
      <c r="W717" s="3"/>
      <c r="X717" s="3"/>
      <c r="Y717" s="3"/>
      <c r="Z717" s="3"/>
    </row>
    <row r="718" spans="1:26" ht="15.75" customHeight="1">
      <c r="A718" s="3"/>
      <c r="B718" s="3"/>
      <c r="C718" s="3"/>
      <c r="D718" s="33"/>
      <c r="E718" s="33"/>
      <c r="F718" s="33"/>
      <c r="G718" s="33"/>
      <c r="H718" s="33"/>
      <c r="I718" s="33"/>
      <c r="J718" s="33"/>
      <c r="K718" s="33"/>
      <c r="L718" s="33"/>
      <c r="M718" s="33"/>
      <c r="N718" s="33"/>
      <c r="O718" s="33"/>
      <c r="P718" s="33"/>
      <c r="Q718" s="33"/>
      <c r="R718" s="33"/>
      <c r="S718" s="33"/>
      <c r="T718" s="124"/>
      <c r="U718" s="3"/>
      <c r="V718" s="3"/>
      <c r="W718" s="3"/>
      <c r="X718" s="3"/>
      <c r="Y718" s="3"/>
      <c r="Z718" s="3"/>
    </row>
    <row r="719" spans="1:26" ht="15.75" customHeight="1">
      <c r="A719" s="3"/>
      <c r="B719" s="3"/>
      <c r="C719" s="3"/>
      <c r="D719" s="33"/>
      <c r="E719" s="33"/>
      <c r="F719" s="33"/>
      <c r="G719" s="33"/>
      <c r="H719" s="33"/>
      <c r="I719" s="33"/>
      <c r="J719" s="33"/>
      <c r="K719" s="33"/>
      <c r="L719" s="33"/>
      <c r="M719" s="33"/>
      <c r="N719" s="33"/>
      <c r="O719" s="33"/>
      <c r="P719" s="33"/>
      <c r="Q719" s="33"/>
      <c r="R719" s="33"/>
      <c r="S719" s="33"/>
      <c r="T719" s="124"/>
      <c r="U719" s="3"/>
      <c r="V719" s="3"/>
      <c r="W719" s="3"/>
      <c r="X719" s="3"/>
      <c r="Y719" s="3"/>
      <c r="Z719" s="3"/>
    </row>
    <row r="720" spans="1:26" ht="15.75" customHeight="1">
      <c r="A720" s="3"/>
      <c r="B720" s="3"/>
      <c r="C720" s="3"/>
      <c r="D720" s="33"/>
      <c r="E720" s="33"/>
      <c r="F720" s="33"/>
      <c r="G720" s="33"/>
      <c r="H720" s="33"/>
      <c r="I720" s="33"/>
      <c r="J720" s="33"/>
      <c r="K720" s="33"/>
      <c r="L720" s="33"/>
      <c r="M720" s="33"/>
      <c r="N720" s="33"/>
      <c r="O720" s="33"/>
      <c r="P720" s="33"/>
      <c r="Q720" s="33"/>
      <c r="R720" s="33"/>
      <c r="S720" s="33"/>
      <c r="T720" s="124"/>
      <c r="U720" s="3"/>
      <c r="V720" s="3"/>
      <c r="W720" s="3"/>
      <c r="X720" s="3"/>
      <c r="Y720" s="3"/>
      <c r="Z720" s="3"/>
    </row>
    <row r="721" spans="1:26" ht="15.75" customHeight="1">
      <c r="A721" s="3"/>
      <c r="B721" s="3"/>
      <c r="C721" s="3"/>
      <c r="D721" s="33"/>
      <c r="E721" s="33"/>
      <c r="F721" s="33"/>
      <c r="G721" s="33"/>
      <c r="H721" s="33"/>
      <c r="I721" s="33"/>
      <c r="J721" s="33"/>
      <c r="K721" s="33"/>
      <c r="L721" s="33"/>
      <c r="M721" s="33"/>
      <c r="N721" s="33"/>
      <c r="O721" s="33"/>
      <c r="P721" s="33"/>
      <c r="Q721" s="33"/>
      <c r="R721" s="33"/>
      <c r="S721" s="33"/>
      <c r="T721" s="124"/>
      <c r="U721" s="3"/>
      <c r="V721" s="3"/>
      <c r="W721" s="3"/>
      <c r="X721" s="3"/>
      <c r="Y721" s="3"/>
      <c r="Z721" s="3"/>
    </row>
    <row r="722" spans="1:26" ht="15.75" customHeight="1">
      <c r="A722" s="3"/>
      <c r="B722" s="3"/>
      <c r="C722" s="3"/>
      <c r="D722" s="33"/>
      <c r="E722" s="33"/>
      <c r="F722" s="33"/>
      <c r="G722" s="33"/>
      <c r="H722" s="33"/>
      <c r="I722" s="33"/>
      <c r="J722" s="33"/>
      <c r="K722" s="33"/>
      <c r="L722" s="33"/>
      <c r="M722" s="33"/>
      <c r="N722" s="33"/>
      <c r="O722" s="33"/>
      <c r="P722" s="33"/>
      <c r="Q722" s="33"/>
      <c r="R722" s="33"/>
      <c r="S722" s="33"/>
      <c r="T722" s="124"/>
      <c r="U722" s="3"/>
      <c r="V722" s="3"/>
      <c r="W722" s="3"/>
      <c r="X722" s="3"/>
      <c r="Y722" s="3"/>
      <c r="Z722" s="3"/>
    </row>
    <row r="723" spans="1:26" ht="15.75" customHeight="1">
      <c r="A723" s="3"/>
      <c r="B723" s="3"/>
      <c r="C723" s="3"/>
      <c r="D723" s="33"/>
      <c r="E723" s="33"/>
      <c r="F723" s="33"/>
      <c r="G723" s="33"/>
      <c r="H723" s="33"/>
      <c r="I723" s="33"/>
      <c r="J723" s="33"/>
      <c r="K723" s="33"/>
      <c r="L723" s="33"/>
      <c r="M723" s="33"/>
      <c r="N723" s="33"/>
      <c r="O723" s="33"/>
      <c r="P723" s="33"/>
      <c r="Q723" s="33"/>
      <c r="R723" s="33"/>
      <c r="S723" s="33"/>
      <c r="T723" s="124"/>
      <c r="U723" s="3"/>
      <c r="V723" s="3"/>
      <c r="W723" s="3"/>
      <c r="X723" s="3"/>
      <c r="Y723" s="3"/>
      <c r="Z723" s="3"/>
    </row>
    <row r="724" spans="1:26" ht="15.75" customHeight="1">
      <c r="A724" s="3"/>
      <c r="B724" s="3"/>
      <c r="C724" s="3"/>
      <c r="D724" s="33"/>
      <c r="E724" s="33"/>
      <c r="F724" s="33"/>
      <c r="G724" s="33"/>
      <c r="H724" s="33"/>
      <c r="I724" s="33"/>
      <c r="J724" s="33"/>
      <c r="K724" s="33"/>
      <c r="L724" s="33"/>
      <c r="M724" s="33"/>
      <c r="N724" s="33"/>
      <c r="O724" s="33"/>
      <c r="P724" s="33"/>
      <c r="Q724" s="33"/>
      <c r="R724" s="33"/>
      <c r="S724" s="33"/>
      <c r="T724" s="124"/>
      <c r="U724" s="3"/>
      <c r="V724" s="3"/>
      <c r="W724" s="3"/>
      <c r="X724" s="3"/>
      <c r="Y724" s="3"/>
      <c r="Z724" s="3"/>
    </row>
    <row r="725" spans="1:26" ht="15.75" customHeight="1">
      <c r="A725" s="3"/>
      <c r="B725" s="3"/>
      <c r="C725" s="3"/>
      <c r="D725" s="33"/>
      <c r="E725" s="33"/>
      <c r="F725" s="33"/>
      <c r="G725" s="33"/>
      <c r="H725" s="33"/>
      <c r="I725" s="33"/>
      <c r="J725" s="33"/>
      <c r="K725" s="33"/>
      <c r="L725" s="33"/>
      <c r="M725" s="33"/>
      <c r="N725" s="33"/>
      <c r="O725" s="33"/>
      <c r="P725" s="33"/>
      <c r="Q725" s="33"/>
      <c r="R725" s="33"/>
      <c r="S725" s="33"/>
      <c r="T725" s="124"/>
      <c r="U725" s="3"/>
      <c r="V725" s="3"/>
      <c r="W725" s="3"/>
      <c r="X725" s="3"/>
      <c r="Y725" s="3"/>
      <c r="Z725" s="3"/>
    </row>
    <row r="726" spans="1:26" ht="15.75" customHeight="1">
      <c r="A726" s="3"/>
      <c r="B726" s="3"/>
      <c r="C726" s="3"/>
      <c r="D726" s="33"/>
      <c r="E726" s="33"/>
      <c r="F726" s="33"/>
      <c r="G726" s="33"/>
      <c r="H726" s="33"/>
      <c r="I726" s="33"/>
      <c r="J726" s="33"/>
      <c r="K726" s="33"/>
      <c r="L726" s="33"/>
      <c r="M726" s="33"/>
      <c r="N726" s="33"/>
      <c r="O726" s="33"/>
      <c r="P726" s="33"/>
      <c r="Q726" s="33"/>
      <c r="R726" s="33"/>
      <c r="S726" s="33"/>
      <c r="T726" s="124"/>
      <c r="U726" s="3"/>
      <c r="V726" s="3"/>
      <c r="W726" s="3"/>
      <c r="X726" s="3"/>
      <c r="Y726" s="3"/>
      <c r="Z726" s="3"/>
    </row>
    <row r="727" spans="1:26" ht="15.75" customHeight="1">
      <c r="A727" s="3"/>
      <c r="B727" s="3"/>
      <c r="C727" s="3"/>
      <c r="D727" s="33"/>
      <c r="E727" s="33"/>
      <c r="F727" s="33"/>
      <c r="G727" s="33"/>
      <c r="H727" s="33"/>
      <c r="I727" s="33"/>
      <c r="J727" s="33"/>
      <c r="K727" s="33"/>
      <c r="L727" s="33"/>
      <c r="M727" s="33"/>
      <c r="N727" s="33"/>
      <c r="O727" s="33"/>
      <c r="P727" s="33"/>
      <c r="Q727" s="33"/>
      <c r="R727" s="33"/>
      <c r="S727" s="33"/>
      <c r="T727" s="124"/>
      <c r="U727" s="3"/>
      <c r="V727" s="3"/>
      <c r="W727" s="3"/>
      <c r="X727" s="3"/>
      <c r="Y727" s="3"/>
      <c r="Z727" s="3"/>
    </row>
    <row r="728" spans="1:26" ht="15.75" customHeight="1">
      <c r="A728" s="3"/>
      <c r="B728" s="3"/>
      <c r="C728" s="3"/>
      <c r="D728" s="33"/>
      <c r="E728" s="33"/>
      <c r="F728" s="33"/>
      <c r="G728" s="33"/>
      <c r="H728" s="33"/>
      <c r="I728" s="33"/>
      <c r="J728" s="33"/>
      <c r="K728" s="33"/>
      <c r="L728" s="33"/>
      <c r="M728" s="33"/>
      <c r="N728" s="33"/>
      <c r="O728" s="33"/>
      <c r="P728" s="33"/>
      <c r="Q728" s="33"/>
      <c r="R728" s="33"/>
      <c r="S728" s="33"/>
      <c r="T728" s="124"/>
      <c r="U728" s="3"/>
      <c r="V728" s="3"/>
      <c r="W728" s="3"/>
      <c r="X728" s="3"/>
      <c r="Y728" s="3"/>
      <c r="Z728" s="3"/>
    </row>
    <row r="729" spans="1:26" ht="15.75" customHeight="1">
      <c r="A729" s="3"/>
      <c r="B729" s="3"/>
      <c r="C729" s="3"/>
      <c r="D729" s="33"/>
      <c r="E729" s="33"/>
      <c r="F729" s="33"/>
      <c r="G729" s="33"/>
      <c r="H729" s="33"/>
      <c r="I729" s="33"/>
      <c r="J729" s="33"/>
      <c r="K729" s="33"/>
      <c r="L729" s="33"/>
      <c r="M729" s="33"/>
      <c r="N729" s="33"/>
      <c r="O729" s="33"/>
      <c r="P729" s="33"/>
      <c r="Q729" s="33"/>
      <c r="R729" s="33"/>
      <c r="S729" s="33"/>
      <c r="T729" s="124"/>
      <c r="U729" s="3"/>
      <c r="V729" s="3"/>
      <c r="W729" s="3"/>
      <c r="X729" s="3"/>
      <c r="Y729" s="3"/>
      <c r="Z729" s="3"/>
    </row>
    <row r="730" spans="1:26" ht="15.75" customHeight="1">
      <c r="A730" s="3"/>
      <c r="B730" s="3"/>
      <c r="C730" s="3"/>
      <c r="D730" s="33"/>
      <c r="E730" s="33"/>
      <c r="F730" s="33"/>
      <c r="G730" s="33"/>
      <c r="H730" s="33"/>
      <c r="I730" s="33"/>
      <c r="J730" s="33"/>
      <c r="K730" s="33"/>
      <c r="L730" s="33"/>
      <c r="M730" s="33"/>
      <c r="N730" s="33"/>
      <c r="O730" s="33"/>
      <c r="P730" s="33"/>
      <c r="Q730" s="33"/>
      <c r="R730" s="33"/>
      <c r="S730" s="33"/>
      <c r="T730" s="124"/>
      <c r="U730" s="3"/>
      <c r="V730" s="3"/>
      <c r="W730" s="3"/>
      <c r="X730" s="3"/>
      <c r="Y730" s="3"/>
      <c r="Z730" s="3"/>
    </row>
    <row r="731" spans="1:26" ht="15.75" customHeight="1">
      <c r="A731" s="3"/>
      <c r="B731" s="3"/>
      <c r="C731" s="3"/>
      <c r="D731" s="33"/>
      <c r="E731" s="33"/>
      <c r="F731" s="33"/>
      <c r="G731" s="33"/>
      <c r="H731" s="33"/>
      <c r="I731" s="33"/>
      <c r="J731" s="33"/>
      <c r="K731" s="33"/>
      <c r="L731" s="33"/>
      <c r="M731" s="33"/>
      <c r="N731" s="33"/>
      <c r="O731" s="33"/>
      <c r="P731" s="33"/>
      <c r="Q731" s="33"/>
      <c r="R731" s="33"/>
      <c r="S731" s="33"/>
      <c r="T731" s="124"/>
      <c r="U731" s="3"/>
      <c r="V731" s="3"/>
      <c r="W731" s="3"/>
      <c r="X731" s="3"/>
      <c r="Y731" s="3"/>
      <c r="Z731" s="3"/>
    </row>
    <row r="732" spans="1:26" ht="15.75" customHeight="1">
      <c r="A732" s="3"/>
      <c r="B732" s="3"/>
      <c r="C732" s="3"/>
      <c r="D732" s="33"/>
      <c r="E732" s="33"/>
      <c r="F732" s="33"/>
      <c r="G732" s="33"/>
      <c r="H732" s="33"/>
      <c r="I732" s="33"/>
      <c r="J732" s="33"/>
      <c r="K732" s="33"/>
      <c r="L732" s="33"/>
      <c r="M732" s="33"/>
      <c r="N732" s="33"/>
      <c r="O732" s="33"/>
      <c r="P732" s="33"/>
      <c r="Q732" s="33"/>
      <c r="R732" s="33"/>
      <c r="S732" s="33"/>
      <c r="T732" s="124"/>
      <c r="U732" s="3"/>
      <c r="V732" s="3"/>
      <c r="W732" s="3"/>
      <c r="X732" s="3"/>
      <c r="Y732" s="3"/>
      <c r="Z732" s="3"/>
    </row>
    <row r="733" spans="1:26" ht="15.75" customHeight="1">
      <c r="A733" s="3"/>
      <c r="B733" s="3"/>
      <c r="C733" s="3"/>
      <c r="D733" s="33"/>
      <c r="E733" s="33"/>
      <c r="F733" s="33"/>
      <c r="G733" s="33"/>
      <c r="H733" s="33"/>
      <c r="I733" s="33"/>
      <c r="J733" s="33"/>
      <c r="K733" s="33"/>
      <c r="L733" s="33"/>
      <c r="M733" s="33"/>
      <c r="N733" s="33"/>
      <c r="O733" s="33"/>
      <c r="P733" s="33"/>
      <c r="Q733" s="33"/>
      <c r="R733" s="33"/>
      <c r="S733" s="33"/>
      <c r="T733" s="124"/>
      <c r="U733" s="3"/>
      <c r="V733" s="3"/>
      <c r="W733" s="3"/>
      <c r="X733" s="3"/>
      <c r="Y733" s="3"/>
      <c r="Z733" s="3"/>
    </row>
    <row r="734" spans="1:26" ht="15.75" customHeight="1">
      <c r="A734" s="3"/>
      <c r="B734" s="3"/>
      <c r="C734" s="3"/>
      <c r="D734" s="33"/>
      <c r="E734" s="33"/>
      <c r="F734" s="33"/>
      <c r="G734" s="33"/>
      <c r="H734" s="33"/>
      <c r="I734" s="33"/>
      <c r="J734" s="33"/>
      <c r="K734" s="33"/>
      <c r="L734" s="33"/>
      <c r="M734" s="33"/>
      <c r="N734" s="33"/>
      <c r="O734" s="33"/>
      <c r="P734" s="33"/>
      <c r="Q734" s="33"/>
      <c r="R734" s="33"/>
      <c r="S734" s="33"/>
      <c r="T734" s="124"/>
      <c r="U734" s="3"/>
      <c r="V734" s="3"/>
      <c r="W734" s="3"/>
      <c r="X734" s="3"/>
      <c r="Y734" s="3"/>
      <c r="Z734" s="3"/>
    </row>
    <row r="735" spans="1:26" ht="15.75" customHeight="1">
      <c r="A735" s="3"/>
      <c r="B735" s="3"/>
      <c r="C735" s="3"/>
      <c r="D735" s="33"/>
      <c r="E735" s="33"/>
      <c r="F735" s="33"/>
      <c r="G735" s="33"/>
      <c r="H735" s="33"/>
      <c r="I735" s="33"/>
      <c r="J735" s="33"/>
      <c r="K735" s="33"/>
      <c r="L735" s="33"/>
      <c r="M735" s="33"/>
      <c r="N735" s="33"/>
      <c r="O735" s="33"/>
      <c r="P735" s="33"/>
      <c r="Q735" s="33"/>
      <c r="R735" s="33"/>
      <c r="S735" s="33"/>
      <c r="T735" s="124"/>
      <c r="U735" s="3"/>
      <c r="V735" s="3"/>
      <c r="W735" s="3"/>
      <c r="X735" s="3"/>
      <c r="Y735" s="3"/>
      <c r="Z735" s="3"/>
    </row>
    <row r="736" spans="1:26" ht="15.75" customHeight="1">
      <c r="A736" s="3"/>
      <c r="B736" s="3"/>
      <c r="C736" s="3"/>
      <c r="D736" s="33"/>
      <c r="E736" s="33"/>
      <c r="F736" s="33"/>
      <c r="G736" s="33"/>
      <c r="H736" s="33"/>
      <c r="I736" s="33"/>
      <c r="J736" s="33"/>
      <c r="K736" s="33"/>
      <c r="L736" s="33"/>
      <c r="M736" s="33"/>
      <c r="N736" s="33"/>
      <c r="O736" s="33"/>
      <c r="P736" s="33"/>
      <c r="Q736" s="33"/>
      <c r="R736" s="33"/>
      <c r="S736" s="33"/>
      <c r="T736" s="124"/>
      <c r="U736" s="3"/>
      <c r="V736" s="3"/>
      <c r="W736" s="3"/>
      <c r="X736" s="3"/>
      <c r="Y736" s="3"/>
      <c r="Z736" s="3"/>
    </row>
    <row r="737" spans="1:26" ht="15.75" customHeight="1">
      <c r="A737" s="3"/>
      <c r="B737" s="3"/>
      <c r="C737" s="3"/>
      <c r="D737" s="33"/>
      <c r="E737" s="33"/>
      <c r="F737" s="33"/>
      <c r="G737" s="33"/>
      <c r="H737" s="33"/>
      <c r="I737" s="33"/>
      <c r="J737" s="33"/>
      <c r="K737" s="33"/>
      <c r="L737" s="33"/>
      <c r="M737" s="33"/>
      <c r="N737" s="33"/>
      <c r="O737" s="33"/>
      <c r="P737" s="33"/>
      <c r="Q737" s="33"/>
      <c r="R737" s="33"/>
      <c r="S737" s="33"/>
      <c r="T737" s="124"/>
      <c r="U737" s="3"/>
      <c r="V737" s="3"/>
      <c r="W737" s="3"/>
      <c r="X737" s="3"/>
      <c r="Y737" s="3"/>
      <c r="Z737" s="3"/>
    </row>
    <row r="738" spans="1:26" ht="15.75" customHeight="1">
      <c r="A738" s="3"/>
      <c r="B738" s="3"/>
      <c r="C738" s="3"/>
      <c r="D738" s="33"/>
      <c r="E738" s="33"/>
      <c r="F738" s="33"/>
      <c r="G738" s="33"/>
      <c r="H738" s="33"/>
      <c r="I738" s="33"/>
      <c r="J738" s="33"/>
      <c r="K738" s="33"/>
      <c r="L738" s="33"/>
      <c r="M738" s="33"/>
      <c r="N738" s="33"/>
      <c r="O738" s="33"/>
      <c r="P738" s="33"/>
      <c r="Q738" s="33"/>
      <c r="R738" s="33"/>
      <c r="S738" s="33"/>
      <c r="T738" s="124"/>
      <c r="U738" s="3"/>
      <c r="V738" s="3"/>
      <c r="W738" s="3"/>
      <c r="X738" s="3"/>
      <c r="Y738" s="3"/>
      <c r="Z738" s="3"/>
    </row>
    <row r="739" spans="1:26" ht="15.75" customHeight="1">
      <c r="A739" s="3"/>
      <c r="B739" s="3"/>
      <c r="C739" s="3"/>
      <c r="D739" s="33"/>
      <c r="E739" s="33"/>
      <c r="F739" s="33"/>
      <c r="G739" s="33"/>
      <c r="H739" s="33"/>
      <c r="I739" s="33"/>
      <c r="J739" s="33"/>
      <c r="K739" s="33"/>
      <c r="L739" s="33"/>
      <c r="M739" s="33"/>
      <c r="N739" s="33"/>
      <c r="O739" s="33"/>
      <c r="P739" s="33"/>
      <c r="Q739" s="33"/>
      <c r="R739" s="33"/>
      <c r="S739" s="33"/>
      <c r="T739" s="124"/>
      <c r="U739" s="3"/>
      <c r="V739" s="3"/>
      <c r="W739" s="3"/>
      <c r="X739" s="3"/>
      <c r="Y739" s="3"/>
      <c r="Z739" s="3"/>
    </row>
    <row r="740" spans="1:26" ht="15.75" customHeight="1">
      <c r="A740" s="3"/>
      <c r="B740" s="3"/>
      <c r="C740" s="3"/>
      <c r="D740" s="33"/>
      <c r="E740" s="33"/>
      <c r="F740" s="33"/>
      <c r="G740" s="33"/>
      <c r="H740" s="33"/>
      <c r="I740" s="33"/>
      <c r="J740" s="33"/>
      <c r="K740" s="33"/>
      <c r="L740" s="33"/>
      <c r="M740" s="33"/>
      <c r="N740" s="33"/>
      <c r="O740" s="33"/>
      <c r="P740" s="33"/>
      <c r="Q740" s="33"/>
      <c r="R740" s="33"/>
      <c r="S740" s="33"/>
      <c r="T740" s="124"/>
      <c r="U740" s="3"/>
      <c r="V740" s="3"/>
      <c r="W740" s="3"/>
      <c r="X740" s="3"/>
      <c r="Y740" s="3"/>
      <c r="Z740" s="3"/>
    </row>
    <row r="741" spans="1:26" ht="15.75" customHeight="1">
      <c r="A741" s="3"/>
      <c r="B741" s="3"/>
      <c r="C741" s="3"/>
      <c r="D741" s="33"/>
      <c r="E741" s="33"/>
      <c r="F741" s="33"/>
      <c r="G741" s="33"/>
      <c r="H741" s="33"/>
      <c r="I741" s="33"/>
      <c r="J741" s="33"/>
      <c r="K741" s="33"/>
      <c r="L741" s="33"/>
      <c r="M741" s="33"/>
      <c r="N741" s="33"/>
      <c r="O741" s="33"/>
      <c r="P741" s="33"/>
      <c r="Q741" s="33"/>
      <c r="R741" s="33"/>
      <c r="S741" s="33"/>
      <c r="T741" s="124"/>
      <c r="U741" s="3"/>
      <c r="V741" s="3"/>
      <c r="W741" s="3"/>
      <c r="X741" s="3"/>
      <c r="Y741" s="3"/>
      <c r="Z741" s="3"/>
    </row>
    <row r="742" spans="1:26" ht="15.75" customHeight="1">
      <c r="A742" s="3"/>
      <c r="B742" s="3"/>
      <c r="C742" s="3"/>
      <c r="D742" s="33"/>
      <c r="E742" s="33"/>
      <c r="F742" s="33"/>
      <c r="G742" s="33"/>
      <c r="H742" s="33"/>
      <c r="I742" s="33"/>
      <c r="J742" s="33"/>
      <c r="K742" s="33"/>
      <c r="L742" s="33"/>
      <c r="M742" s="33"/>
      <c r="N742" s="33"/>
      <c r="O742" s="33"/>
      <c r="P742" s="33"/>
      <c r="Q742" s="33"/>
      <c r="R742" s="33"/>
      <c r="S742" s="33"/>
      <c r="T742" s="124"/>
      <c r="U742" s="3"/>
      <c r="V742" s="3"/>
      <c r="W742" s="3"/>
      <c r="X742" s="3"/>
      <c r="Y742" s="3"/>
      <c r="Z742" s="3"/>
    </row>
    <row r="743" spans="1:26" ht="15.75" customHeight="1">
      <c r="A743" s="3"/>
      <c r="B743" s="3"/>
      <c r="C743" s="3"/>
      <c r="D743" s="33"/>
      <c r="E743" s="33"/>
      <c r="F743" s="33"/>
      <c r="G743" s="33"/>
      <c r="H743" s="33"/>
      <c r="I743" s="33"/>
      <c r="J743" s="33"/>
      <c r="K743" s="33"/>
      <c r="L743" s="33"/>
      <c r="M743" s="33"/>
      <c r="N743" s="33"/>
      <c r="O743" s="33"/>
      <c r="P743" s="33"/>
      <c r="Q743" s="33"/>
      <c r="R743" s="33"/>
      <c r="S743" s="33"/>
      <c r="T743" s="124"/>
      <c r="U743" s="3"/>
      <c r="V743" s="3"/>
      <c r="W743" s="3"/>
      <c r="X743" s="3"/>
      <c r="Y743" s="3"/>
      <c r="Z743" s="3"/>
    </row>
    <row r="744" spans="1:26" ht="15.75" customHeight="1">
      <c r="A744" s="3"/>
      <c r="B744" s="3"/>
      <c r="C744" s="3"/>
      <c r="D744" s="33"/>
      <c r="E744" s="33"/>
      <c r="F744" s="33"/>
      <c r="G744" s="33"/>
      <c r="H744" s="33"/>
      <c r="I744" s="33"/>
      <c r="J744" s="33"/>
      <c r="K744" s="33"/>
      <c r="L744" s="33"/>
      <c r="M744" s="33"/>
      <c r="N744" s="33"/>
      <c r="O744" s="33"/>
      <c r="P744" s="33"/>
      <c r="Q744" s="33"/>
      <c r="R744" s="33"/>
      <c r="S744" s="33"/>
      <c r="T744" s="124"/>
      <c r="U744" s="3"/>
      <c r="V744" s="3"/>
      <c r="W744" s="3"/>
      <c r="X744" s="3"/>
      <c r="Y744" s="3"/>
      <c r="Z744" s="3"/>
    </row>
    <row r="745" spans="1:26" ht="15.75" customHeight="1">
      <c r="A745" s="3"/>
      <c r="B745" s="3"/>
      <c r="C745" s="3"/>
      <c r="D745" s="33"/>
      <c r="E745" s="33"/>
      <c r="F745" s="33"/>
      <c r="G745" s="33"/>
      <c r="H745" s="33"/>
      <c r="I745" s="33"/>
      <c r="J745" s="33"/>
      <c r="K745" s="33"/>
      <c r="L745" s="33"/>
      <c r="M745" s="33"/>
      <c r="N745" s="33"/>
      <c r="O745" s="33"/>
      <c r="P745" s="33"/>
      <c r="Q745" s="33"/>
      <c r="R745" s="33"/>
      <c r="S745" s="33"/>
      <c r="T745" s="124"/>
      <c r="U745" s="3"/>
      <c r="V745" s="3"/>
      <c r="W745" s="3"/>
      <c r="X745" s="3"/>
      <c r="Y745" s="3"/>
      <c r="Z745" s="3"/>
    </row>
    <row r="746" spans="1:26" ht="15.75" customHeight="1">
      <c r="A746" s="3"/>
      <c r="B746" s="3"/>
      <c r="C746" s="3"/>
      <c r="D746" s="33"/>
      <c r="E746" s="33"/>
      <c r="F746" s="33"/>
      <c r="G746" s="33"/>
      <c r="H746" s="33"/>
      <c r="I746" s="33"/>
      <c r="J746" s="33"/>
      <c r="K746" s="33"/>
      <c r="L746" s="33"/>
      <c r="M746" s="33"/>
      <c r="N746" s="33"/>
      <c r="O746" s="33"/>
      <c r="P746" s="33"/>
      <c r="Q746" s="33"/>
      <c r="R746" s="33"/>
      <c r="S746" s="33"/>
      <c r="T746" s="124"/>
      <c r="U746" s="3"/>
      <c r="V746" s="3"/>
      <c r="W746" s="3"/>
      <c r="X746" s="3"/>
      <c r="Y746" s="3"/>
      <c r="Z746" s="3"/>
    </row>
    <row r="747" spans="1:26" ht="15.75" customHeight="1">
      <c r="A747" s="3"/>
      <c r="B747" s="3"/>
      <c r="C747" s="3"/>
      <c r="D747" s="33"/>
      <c r="E747" s="33"/>
      <c r="F747" s="33"/>
      <c r="G747" s="33"/>
      <c r="H747" s="33"/>
      <c r="I747" s="33"/>
      <c r="J747" s="33"/>
      <c r="K747" s="33"/>
      <c r="L747" s="33"/>
      <c r="M747" s="33"/>
      <c r="N747" s="33"/>
      <c r="O747" s="33"/>
      <c r="P747" s="33"/>
      <c r="Q747" s="33"/>
      <c r="R747" s="33"/>
      <c r="S747" s="33"/>
      <c r="T747" s="124"/>
      <c r="U747" s="3"/>
      <c r="V747" s="3"/>
      <c r="W747" s="3"/>
      <c r="X747" s="3"/>
      <c r="Y747" s="3"/>
      <c r="Z747" s="3"/>
    </row>
    <row r="748" spans="1:26" ht="15.75" customHeight="1">
      <c r="A748" s="3"/>
      <c r="B748" s="3"/>
      <c r="C748" s="3"/>
      <c r="D748" s="33"/>
      <c r="E748" s="33"/>
      <c r="F748" s="33"/>
      <c r="G748" s="33"/>
      <c r="H748" s="33"/>
      <c r="I748" s="33"/>
      <c r="J748" s="33"/>
      <c r="K748" s="33"/>
      <c r="L748" s="33"/>
      <c r="M748" s="33"/>
      <c r="N748" s="33"/>
      <c r="O748" s="33"/>
      <c r="P748" s="33"/>
      <c r="Q748" s="33"/>
      <c r="R748" s="33"/>
      <c r="S748" s="33"/>
      <c r="T748" s="124"/>
      <c r="U748" s="3"/>
      <c r="V748" s="3"/>
      <c r="W748" s="3"/>
      <c r="X748" s="3"/>
      <c r="Y748" s="3"/>
      <c r="Z748" s="3"/>
    </row>
    <row r="749" spans="1:26" ht="15.75" customHeight="1">
      <c r="A749" s="3"/>
      <c r="B749" s="3"/>
      <c r="C749" s="3"/>
      <c r="D749" s="33"/>
      <c r="E749" s="33"/>
      <c r="F749" s="33"/>
      <c r="G749" s="33"/>
      <c r="H749" s="33"/>
      <c r="I749" s="33"/>
      <c r="J749" s="33"/>
      <c r="K749" s="33"/>
      <c r="L749" s="33"/>
      <c r="M749" s="33"/>
      <c r="N749" s="33"/>
      <c r="O749" s="33"/>
      <c r="P749" s="33"/>
      <c r="Q749" s="33"/>
      <c r="R749" s="33"/>
      <c r="S749" s="33"/>
      <c r="T749" s="124"/>
      <c r="U749" s="3"/>
      <c r="V749" s="3"/>
      <c r="W749" s="3"/>
      <c r="X749" s="3"/>
      <c r="Y749" s="3"/>
      <c r="Z749" s="3"/>
    </row>
    <row r="750" spans="1:26" ht="15.75" customHeight="1">
      <c r="A750" s="3"/>
      <c r="B750" s="3"/>
      <c r="C750" s="3"/>
      <c r="D750" s="33"/>
      <c r="E750" s="33"/>
      <c r="F750" s="33"/>
      <c r="G750" s="33"/>
      <c r="H750" s="33"/>
      <c r="I750" s="33"/>
      <c r="J750" s="33"/>
      <c r="K750" s="33"/>
      <c r="L750" s="33"/>
      <c r="M750" s="33"/>
      <c r="N750" s="33"/>
      <c r="O750" s="33"/>
      <c r="P750" s="33"/>
      <c r="Q750" s="33"/>
      <c r="R750" s="33"/>
      <c r="S750" s="33"/>
      <c r="T750" s="124"/>
      <c r="U750" s="3"/>
      <c r="V750" s="3"/>
      <c r="W750" s="3"/>
      <c r="X750" s="3"/>
      <c r="Y750" s="3"/>
      <c r="Z750" s="3"/>
    </row>
    <row r="751" spans="1:26" ht="15.75" customHeight="1">
      <c r="A751" s="3"/>
      <c r="B751" s="3"/>
      <c r="C751" s="3"/>
      <c r="D751" s="33"/>
      <c r="E751" s="33"/>
      <c r="F751" s="33"/>
      <c r="G751" s="33"/>
      <c r="H751" s="33"/>
      <c r="I751" s="33"/>
      <c r="J751" s="33"/>
      <c r="K751" s="33"/>
      <c r="L751" s="33"/>
      <c r="M751" s="33"/>
      <c r="N751" s="33"/>
      <c r="O751" s="33"/>
      <c r="P751" s="33"/>
      <c r="Q751" s="33"/>
      <c r="R751" s="33"/>
      <c r="S751" s="33"/>
      <c r="T751" s="124"/>
      <c r="U751" s="3"/>
      <c r="V751" s="3"/>
      <c r="W751" s="3"/>
      <c r="X751" s="3"/>
      <c r="Y751" s="3"/>
      <c r="Z751" s="3"/>
    </row>
    <row r="752" spans="1:26" ht="15.75" customHeight="1">
      <c r="A752" s="3"/>
      <c r="B752" s="3"/>
      <c r="C752" s="3"/>
      <c r="D752" s="33"/>
      <c r="E752" s="33"/>
      <c r="F752" s="33"/>
      <c r="G752" s="33"/>
      <c r="H752" s="33"/>
      <c r="I752" s="33"/>
      <c r="J752" s="33"/>
      <c r="K752" s="33"/>
      <c r="L752" s="33"/>
      <c r="M752" s="33"/>
      <c r="N752" s="33"/>
      <c r="O752" s="33"/>
      <c r="P752" s="33"/>
      <c r="Q752" s="33"/>
      <c r="R752" s="33"/>
      <c r="S752" s="33"/>
      <c r="T752" s="124"/>
      <c r="U752" s="3"/>
      <c r="V752" s="3"/>
      <c r="W752" s="3"/>
      <c r="X752" s="3"/>
      <c r="Y752" s="3"/>
      <c r="Z752" s="3"/>
    </row>
    <row r="753" spans="1:26" ht="15.75" customHeight="1">
      <c r="A753" s="3"/>
      <c r="B753" s="3"/>
      <c r="C753" s="3"/>
      <c r="D753" s="33"/>
      <c r="E753" s="33"/>
      <c r="F753" s="33"/>
      <c r="G753" s="33"/>
      <c r="H753" s="33"/>
      <c r="I753" s="33"/>
      <c r="J753" s="33"/>
      <c r="K753" s="33"/>
      <c r="L753" s="33"/>
      <c r="M753" s="33"/>
      <c r="N753" s="33"/>
      <c r="O753" s="33"/>
      <c r="P753" s="33"/>
      <c r="Q753" s="33"/>
      <c r="R753" s="33"/>
      <c r="S753" s="33"/>
      <c r="T753" s="124"/>
      <c r="U753" s="3"/>
      <c r="V753" s="3"/>
      <c r="W753" s="3"/>
      <c r="X753" s="3"/>
      <c r="Y753" s="3"/>
      <c r="Z753" s="3"/>
    </row>
    <row r="754" spans="1:26" ht="15.75" customHeight="1">
      <c r="A754" s="3"/>
      <c r="B754" s="3"/>
      <c r="C754" s="3"/>
      <c r="D754" s="33"/>
      <c r="E754" s="33"/>
      <c r="F754" s="33"/>
      <c r="G754" s="33"/>
      <c r="H754" s="33"/>
      <c r="I754" s="33"/>
      <c r="J754" s="33"/>
      <c r="K754" s="33"/>
      <c r="L754" s="33"/>
      <c r="M754" s="33"/>
      <c r="N754" s="33"/>
      <c r="O754" s="33"/>
      <c r="P754" s="33"/>
      <c r="Q754" s="33"/>
      <c r="R754" s="33"/>
      <c r="S754" s="33"/>
      <c r="T754" s="124"/>
      <c r="U754" s="3"/>
      <c r="V754" s="3"/>
      <c r="W754" s="3"/>
      <c r="X754" s="3"/>
      <c r="Y754" s="3"/>
      <c r="Z754" s="3"/>
    </row>
    <row r="755" spans="1:26" ht="15.75" customHeight="1">
      <c r="A755" s="3"/>
      <c r="B755" s="3"/>
      <c r="C755" s="3"/>
      <c r="D755" s="33"/>
      <c r="E755" s="33"/>
      <c r="F755" s="33"/>
      <c r="G755" s="33"/>
      <c r="H755" s="33"/>
      <c r="I755" s="33"/>
      <c r="J755" s="33"/>
      <c r="K755" s="33"/>
      <c r="L755" s="33"/>
      <c r="M755" s="33"/>
      <c r="N755" s="33"/>
      <c r="O755" s="33"/>
      <c r="P755" s="33"/>
      <c r="Q755" s="33"/>
      <c r="R755" s="33"/>
      <c r="S755" s="33"/>
      <c r="T755" s="124"/>
      <c r="U755" s="3"/>
      <c r="V755" s="3"/>
      <c r="W755" s="3"/>
      <c r="X755" s="3"/>
      <c r="Y755" s="3"/>
      <c r="Z755" s="3"/>
    </row>
    <row r="756" spans="1:26" ht="15.75" customHeight="1">
      <c r="A756" s="3"/>
      <c r="B756" s="3"/>
      <c r="C756" s="3"/>
      <c r="D756" s="33"/>
      <c r="E756" s="33"/>
      <c r="F756" s="33"/>
      <c r="G756" s="33"/>
      <c r="H756" s="33"/>
      <c r="I756" s="33"/>
      <c r="J756" s="33"/>
      <c r="K756" s="33"/>
      <c r="L756" s="33"/>
      <c r="M756" s="33"/>
      <c r="N756" s="33"/>
      <c r="O756" s="33"/>
      <c r="P756" s="33"/>
      <c r="Q756" s="33"/>
      <c r="R756" s="33"/>
      <c r="S756" s="33"/>
      <c r="T756" s="124"/>
      <c r="U756" s="3"/>
      <c r="V756" s="3"/>
      <c r="W756" s="3"/>
      <c r="X756" s="3"/>
      <c r="Y756" s="3"/>
      <c r="Z756" s="3"/>
    </row>
    <row r="757" spans="1:26" ht="15.75" customHeight="1">
      <c r="A757" s="3"/>
      <c r="B757" s="3"/>
      <c r="C757" s="3"/>
      <c r="D757" s="33"/>
      <c r="E757" s="33"/>
      <c r="F757" s="33"/>
      <c r="G757" s="33"/>
      <c r="H757" s="33"/>
      <c r="I757" s="33"/>
      <c r="J757" s="33"/>
      <c r="K757" s="33"/>
      <c r="L757" s="33"/>
      <c r="M757" s="33"/>
      <c r="N757" s="33"/>
      <c r="O757" s="33"/>
      <c r="P757" s="33"/>
      <c r="Q757" s="33"/>
      <c r="R757" s="33"/>
      <c r="S757" s="33"/>
      <c r="T757" s="124"/>
      <c r="U757" s="3"/>
      <c r="V757" s="3"/>
      <c r="W757" s="3"/>
      <c r="X757" s="3"/>
      <c r="Y757" s="3"/>
      <c r="Z757" s="3"/>
    </row>
    <row r="758" spans="1:26" ht="15.75" customHeight="1">
      <c r="A758" s="3"/>
      <c r="B758" s="3"/>
      <c r="C758" s="3"/>
      <c r="D758" s="33"/>
      <c r="E758" s="33"/>
      <c r="F758" s="33"/>
      <c r="G758" s="33"/>
      <c r="H758" s="33"/>
      <c r="I758" s="33"/>
      <c r="J758" s="33"/>
      <c r="K758" s="33"/>
      <c r="L758" s="33"/>
      <c r="M758" s="33"/>
      <c r="N758" s="33"/>
      <c r="O758" s="33"/>
      <c r="P758" s="33"/>
      <c r="Q758" s="33"/>
      <c r="R758" s="33"/>
      <c r="S758" s="33"/>
      <c r="T758" s="124"/>
      <c r="U758" s="3"/>
      <c r="V758" s="3"/>
      <c r="W758" s="3"/>
      <c r="X758" s="3"/>
      <c r="Y758" s="3"/>
      <c r="Z758" s="3"/>
    </row>
    <row r="759" spans="1:26" ht="15.75" customHeight="1">
      <c r="A759" s="3"/>
      <c r="B759" s="3"/>
      <c r="C759" s="3"/>
      <c r="D759" s="33"/>
      <c r="E759" s="33"/>
      <c r="F759" s="33"/>
      <c r="G759" s="33"/>
      <c r="H759" s="33"/>
      <c r="I759" s="33"/>
      <c r="J759" s="33"/>
      <c r="K759" s="33"/>
      <c r="L759" s="33"/>
      <c r="M759" s="33"/>
      <c r="N759" s="33"/>
      <c r="O759" s="33"/>
      <c r="P759" s="33"/>
      <c r="Q759" s="33"/>
      <c r="R759" s="33"/>
      <c r="S759" s="33"/>
      <c r="T759" s="124"/>
      <c r="U759" s="3"/>
      <c r="V759" s="3"/>
      <c r="W759" s="3"/>
      <c r="X759" s="3"/>
      <c r="Y759" s="3"/>
      <c r="Z759" s="3"/>
    </row>
    <row r="760" spans="1:26" ht="15.75" customHeight="1">
      <c r="A760" s="3"/>
      <c r="B760" s="3"/>
      <c r="C760" s="3"/>
      <c r="D760" s="33"/>
      <c r="E760" s="33"/>
      <c r="F760" s="33"/>
      <c r="G760" s="33"/>
      <c r="H760" s="33"/>
      <c r="I760" s="33"/>
      <c r="J760" s="33"/>
      <c r="K760" s="33"/>
      <c r="L760" s="33"/>
      <c r="M760" s="33"/>
      <c r="N760" s="33"/>
      <c r="O760" s="33"/>
      <c r="P760" s="33"/>
      <c r="Q760" s="33"/>
      <c r="R760" s="33"/>
      <c r="S760" s="33"/>
      <c r="T760" s="124"/>
      <c r="U760" s="3"/>
      <c r="V760" s="3"/>
      <c r="W760" s="3"/>
      <c r="X760" s="3"/>
      <c r="Y760" s="3"/>
      <c r="Z760" s="3"/>
    </row>
    <row r="761" spans="1:26" ht="15.75" customHeight="1">
      <c r="A761" s="3"/>
      <c r="B761" s="3"/>
      <c r="C761" s="3"/>
      <c r="D761" s="33"/>
      <c r="E761" s="33"/>
      <c r="F761" s="33"/>
      <c r="G761" s="33"/>
      <c r="H761" s="33"/>
      <c r="I761" s="33"/>
      <c r="J761" s="33"/>
      <c r="K761" s="33"/>
      <c r="L761" s="33"/>
      <c r="M761" s="33"/>
      <c r="N761" s="33"/>
      <c r="O761" s="33"/>
      <c r="P761" s="33"/>
      <c r="Q761" s="33"/>
      <c r="R761" s="33"/>
      <c r="S761" s="33"/>
      <c r="T761" s="124"/>
      <c r="U761" s="3"/>
      <c r="V761" s="3"/>
      <c r="W761" s="3"/>
      <c r="X761" s="3"/>
      <c r="Y761" s="3"/>
      <c r="Z761" s="3"/>
    </row>
    <row r="762" spans="1:26" ht="15.75" customHeight="1">
      <c r="A762" s="3"/>
      <c r="B762" s="3"/>
      <c r="C762" s="3"/>
      <c r="D762" s="33"/>
      <c r="E762" s="33"/>
      <c r="F762" s="33"/>
      <c r="G762" s="33"/>
      <c r="H762" s="33"/>
      <c r="I762" s="33"/>
      <c r="J762" s="33"/>
      <c r="K762" s="33"/>
      <c r="L762" s="33"/>
      <c r="M762" s="33"/>
      <c r="N762" s="33"/>
      <c r="O762" s="33"/>
      <c r="P762" s="33"/>
      <c r="Q762" s="33"/>
      <c r="R762" s="33"/>
      <c r="S762" s="33"/>
      <c r="T762" s="124"/>
      <c r="U762" s="3"/>
      <c r="V762" s="3"/>
      <c r="W762" s="3"/>
      <c r="X762" s="3"/>
      <c r="Y762" s="3"/>
      <c r="Z762" s="3"/>
    </row>
    <row r="763" spans="1:26" ht="15.75" customHeight="1">
      <c r="A763" s="3"/>
      <c r="B763" s="3"/>
      <c r="C763" s="3"/>
      <c r="D763" s="33"/>
      <c r="E763" s="33"/>
      <c r="F763" s="33"/>
      <c r="G763" s="33"/>
      <c r="H763" s="33"/>
      <c r="I763" s="33"/>
      <c r="J763" s="33"/>
      <c r="K763" s="33"/>
      <c r="L763" s="33"/>
      <c r="M763" s="33"/>
      <c r="N763" s="33"/>
      <c r="O763" s="33"/>
      <c r="P763" s="33"/>
      <c r="Q763" s="33"/>
      <c r="R763" s="33"/>
      <c r="S763" s="33"/>
      <c r="T763" s="124"/>
      <c r="U763" s="3"/>
      <c r="V763" s="3"/>
      <c r="W763" s="3"/>
      <c r="X763" s="3"/>
      <c r="Y763" s="3"/>
      <c r="Z763" s="3"/>
    </row>
    <row r="764" spans="1:26" ht="15.75" customHeight="1">
      <c r="A764" s="3"/>
      <c r="B764" s="3"/>
      <c r="C764" s="3"/>
      <c r="D764" s="33"/>
      <c r="E764" s="33"/>
      <c r="F764" s="33"/>
      <c r="G764" s="33"/>
      <c r="H764" s="33"/>
      <c r="I764" s="33"/>
      <c r="J764" s="33"/>
      <c r="K764" s="33"/>
      <c r="L764" s="33"/>
      <c r="M764" s="33"/>
      <c r="N764" s="33"/>
      <c r="O764" s="33"/>
      <c r="P764" s="33"/>
      <c r="Q764" s="33"/>
      <c r="R764" s="33"/>
      <c r="S764" s="33"/>
      <c r="T764" s="124"/>
      <c r="U764" s="3"/>
      <c r="V764" s="3"/>
      <c r="W764" s="3"/>
      <c r="X764" s="3"/>
      <c r="Y764" s="3"/>
      <c r="Z764" s="3"/>
    </row>
    <row r="765" spans="1:26" ht="15.75" customHeight="1">
      <c r="A765" s="3"/>
      <c r="B765" s="3"/>
      <c r="C765" s="3"/>
      <c r="D765" s="33"/>
      <c r="E765" s="33"/>
      <c r="F765" s="33"/>
      <c r="G765" s="33"/>
      <c r="H765" s="33"/>
      <c r="I765" s="33"/>
      <c r="J765" s="33"/>
      <c r="K765" s="33"/>
      <c r="L765" s="33"/>
      <c r="M765" s="33"/>
      <c r="N765" s="33"/>
      <c r="O765" s="33"/>
      <c r="P765" s="33"/>
      <c r="Q765" s="33"/>
      <c r="R765" s="33"/>
      <c r="S765" s="33"/>
      <c r="T765" s="124"/>
      <c r="U765" s="3"/>
      <c r="V765" s="3"/>
      <c r="W765" s="3"/>
      <c r="X765" s="3"/>
      <c r="Y765" s="3"/>
      <c r="Z765" s="3"/>
    </row>
    <row r="766" spans="1:26" ht="15.75" customHeight="1">
      <c r="A766" s="3"/>
      <c r="B766" s="3"/>
      <c r="C766" s="3"/>
      <c r="D766" s="33"/>
      <c r="E766" s="33"/>
      <c r="F766" s="33"/>
      <c r="G766" s="33"/>
      <c r="H766" s="33"/>
      <c r="I766" s="33"/>
      <c r="J766" s="33"/>
      <c r="K766" s="33"/>
      <c r="L766" s="33"/>
      <c r="M766" s="33"/>
      <c r="N766" s="33"/>
      <c r="O766" s="33"/>
      <c r="P766" s="33"/>
      <c r="Q766" s="33"/>
      <c r="R766" s="33"/>
      <c r="S766" s="33"/>
      <c r="T766" s="124"/>
      <c r="U766" s="3"/>
      <c r="V766" s="3"/>
      <c r="W766" s="3"/>
      <c r="X766" s="3"/>
      <c r="Y766" s="3"/>
      <c r="Z766" s="3"/>
    </row>
    <row r="767" spans="1:26" ht="15.75" customHeight="1">
      <c r="A767" s="3"/>
      <c r="B767" s="3"/>
      <c r="C767" s="3"/>
      <c r="D767" s="33"/>
      <c r="E767" s="33"/>
      <c r="F767" s="33"/>
      <c r="G767" s="33"/>
      <c r="H767" s="33"/>
      <c r="I767" s="33"/>
      <c r="J767" s="33"/>
      <c r="K767" s="33"/>
      <c r="L767" s="33"/>
      <c r="M767" s="33"/>
      <c r="N767" s="33"/>
      <c r="O767" s="33"/>
      <c r="P767" s="33"/>
      <c r="Q767" s="33"/>
      <c r="R767" s="33"/>
      <c r="S767" s="33"/>
      <c r="T767" s="124"/>
      <c r="U767" s="3"/>
      <c r="V767" s="3"/>
      <c r="W767" s="3"/>
      <c r="X767" s="3"/>
      <c r="Y767" s="3"/>
      <c r="Z767" s="3"/>
    </row>
    <row r="768" spans="1:26" ht="15.75" customHeight="1">
      <c r="A768" s="3"/>
      <c r="B768" s="3"/>
      <c r="C768" s="3"/>
      <c r="D768" s="33"/>
      <c r="E768" s="33"/>
      <c r="F768" s="33"/>
      <c r="G768" s="33"/>
      <c r="H768" s="33"/>
      <c r="I768" s="33"/>
      <c r="J768" s="33"/>
      <c r="K768" s="33"/>
      <c r="L768" s="33"/>
      <c r="M768" s="33"/>
      <c r="N768" s="33"/>
      <c r="O768" s="33"/>
      <c r="P768" s="33"/>
      <c r="Q768" s="33"/>
      <c r="R768" s="33"/>
      <c r="S768" s="33"/>
      <c r="T768" s="124"/>
      <c r="U768" s="3"/>
      <c r="V768" s="3"/>
      <c r="W768" s="3"/>
      <c r="X768" s="3"/>
      <c r="Y768" s="3"/>
      <c r="Z768" s="3"/>
    </row>
    <row r="769" spans="1:26" ht="15.75" customHeight="1">
      <c r="A769" s="3"/>
      <c r="B769" s="3"/>
      <c r="C769" s="3"/>
      <c r="D769" s="33"/>
      <c r="E769" s="33"/>
      <c r="F769" s="33"/>
      <c r="G769" s="33"/>
      <c r="H769" s="33"/>
      <c r="I769" s="33"/>
      <c r="J769" s="33"/>
      <c r="K769" s="33"/>
      <c r="L769" s="33"/>
      <c r="M769" s="33"/>
      <c r="N769" s="33"/>
      <c r="O769" s="33"/>
      <c r="P769" s="33"/>
      <c r="Q769" s="33"/>
      <c r="R769" s="33"/>
      <c r="S769" s="33"/>
      <c r="T769" s="124"/>
      <c r="U769" s="3"/>
      <c r="V769" s="3"/>
      <c r="W769" s="3"/>
      <c r="X769" s="3"/>
      <c r="Y769" s="3"/>
      <c r="Z769" s="3"/>
    </row>
    <row r="770" spans="1:26" ht="15.75" customHeight="1">
      <c r="A770" s="3"/>
      <c r="B770" s="3"/>
      <c r="C770" s="3"/>
      <c r="D770" s="33"/>
      <c r="E770" s="33"/>
      <c r="F770" s="33"/>
      <c r="G770" s="33"/>
      <c r="H770" s="33"/>
      <c r="I770" s="33"/>
      <c r="J770" s="33"/>
      <c r="K770" s="33"/>
      <c r="L770" s="33"/>
      <c r="M770" s="33"/>
      <c r="N770" s="33"/>
      <c r="O770" s="33"/>
      <c r="P770" s="33"/>
      <c r="Q770" s="33"/>
      <c r="R770" s="33"/>
      <c r="S770" s="33"/>
      <c r="T770" s="124"/>
      <c r="U770" s="3"/>
      <c r="V770" s="3"/>
      <c r="W770" s="3"/>
      <c r="X770" s="3"/>
      <c r="Y770" s="3"/>
      <c r="Z770" s="3"/>
    </row>
    <row r="771" spans="1:26" ht="15.75" customHeight="1">
      <c r="A771" s="3"/>
      <c r="B771" s="3"/>
      <c r="C771" s="3"/>
      <c r="D771" s="33"/>
      <c r="E771" s="33"/>
      <c r="F771" s="33"/>
      <c r="G771" s="33"/>
      <c r="H771" s="33"/>
      <c r="I771" s="33"/>
      <c r="J771" s="33"/>
      <c r="K771" s="33"/>
      <c r="L771" s="33"/>
      <c r="M771" s="33"/>
      <c r="N771" s="33"/>
      <c r="O771" s="33"/>
      <c r="P771" s="33"/>
      <c r="Q771" s="33"/>
      <c r="R771" s="33"/>
      <c r="S771" s="33"/>
      <c r="T771" s="124"/>
      <c r="U771" s="3"/>
      <c r="V771" s="3"/>
      <c r="W771" s="3"/>
      <c r="X771" s="3"/>
      <c r="Y771" s="3"/>
      <c r="Z771" s="3"/>
    </row>
    <row r="772" spans="1:26" ht="15.75" customHeight="1">
      <c r="A772" s="3"/>
      <c r="B772" s="3"/>
      <c r="C772" s="3"/>
      <c r="D772" s="33"/>
      <c r="E772" s="33"/>
      <c r="F772" s="33"/>
      <c r="G772" s="33"/>
      <c r="H772" s="33"/>
      <c r="I772" s="33"/>
      <c r="J772" s="33"/>
      <c r="K772" s="33"/>
      <c r="L772" s="33"/>
      <c r="M772" s="33"/>
      <c r="N772" s="33"/>
      <c r="O772" s="33"/>
      <c r="P772" s="33"/>
      <c r="Q772" s="33"/>
      <c r="R772" s="33"/>
      <c r="S772" s="33"/>
      <c r="T772" s="124"/>
      <c r="U772" s="3"/>
      <c r="V772" s="3"/>
      <c r="W772" s="3"/>
      <c r="X772" s="3"/>
      <c r="Y772" s="3"/>
      <c r="Z772" s="3"/>
    </row>
    <row r="773" spans="1:26" ht="15.75" customHeight="1">
      <c r="A773" s="3"/>
      <c r="B773" s="3"/>
      <c r="C773" s="3"/>
      <c r="D773" s="33"/>
      <c r="E773" s="33"/>
      <c r="F773" s="33"/>
      <c r="G773" s="33"/>
      <c r="H773" s="33"/>
      <c r="I773" s="33"/>
      <c r="J773" s="33"/>
      <c r="K773" s="33"/>
      <c r="L773" s="33"/>
      <c r="M773" s="33"/>
      <c r="N773" s="33"/>
      <c r="O773" s="33"/>
      <c r="P773" s="33"/>
      <c r="Q773" s="33"/>
      <c r="R773" s="33"/>
      <c r="S773" s="33"/>
      <c r="T773" s="124"/>
      <c r="U773" s="3"/>
      <c r="V773" s="3"/>
      <c r="W773" s="3"/>
      <c r="X773" s="3"/>
      <c r="Y773" s="3"/>
      <c r="Z773" s="3"/>
    </row>
    <row r="774" spans="1:26" ht="15.75" customHeight="1">
      <c r="A774" s="3"/>
      <c r="B774" s="3"/>
      <c r="C774" s="3"/>
      <c r="D774" s="33"/>
      <c r="E774" s="33"/>
      <c r="F774" s="33"/>
      <c r="G774" s="33"/>
      <c r="H774" s="33"/>
      <c r="I774" s="33"/>
      <c r="J774" s="33"/>
      <c r="K774" s="33"/>
      <c r="L774" s="33"/>
      <c r="M774" s="33"/>
      <c r="N774" s="33"/>
      <c r="O774" s="33"/>
      <c r="P774" s="33"/>
      <c r="Q774" s="33"/>
      <c r="R774" s="33"/>
      <c r="S774" s="33"/>
      <c r="T774" s="124"/>
      <c r="U774" s="3"/>
      <c r="V774" s="3"/>
      <c r="W774" s="3"/>
      <c r="X774" s="3"/>
      <c r="Y774" s="3"/>
      <c r="Z774" s="3"/>
    </row>
    <row r="775" spans="1:26" ht="15.75" customHeight="1">
      <c r="A775" s="3"/>
      <c r="B775" s="3"/>
      <c r="C775" s="3"/>
      <c r="D775" s="33"/>
      <c r="E775" s="33"/>
      <c r="F775" s="33"/>
      <c r="G775" s="33"/>
      <c r="H775" s="33"/>
      <c r="I775" s="33"/>
      <c r="J775" s="33"/>
      <c r="K775" s="33"/>
      <c r="L775" s="33"/>
      <c r="M775" s="33"/>
      <c r="N775" s="33"/>
      <c r="O775" s="33"/>
      <c r="P775" s="33"/>
      <c r="Q775" s="33"/>
      <c r="R775" s="33"/>
      <c r="S775" s="33"/>
      <c r="T775" s="124"/>
      <c r="U775" s="3"/>
      <c r="V775" s="3"/>
      <c r="W775" s="3"/>
      <c r="X775" s="3"/>
      <c r="Y775" s="3"/>
      <c r="Z775" s="3"/>
    </row>
    <row r="776" spans="1:26" ht="15.75" customHeight="1">
      <c r="A776" s="3"/>
      <c r="B776" s="3"/>
      <c r="C776" s="3"/>
      <c r="D776" s="33"/>
      <c r="E776" s="33"/>
      <c r="F776" s="33"/>
      <c r="G776" s="33"/>
      <c r="H776" s="33"/>
      <c r="I776" s="33"/>
      <c r="J776" s="33"/>
      <c r="K776" s="33"/>
      <c r="L776" s="33"/>
      <c r="M776" s="33"/>
      <c r="N776" s="33"/>
      <c r="O776" s="33"/>
      <c r="P776" s="33"/>
      <c r="Q776" s="33"/>
      <c r="R776" s="33"/>
      <c r="S776" s="33"/>
      <c r="T776" s="124"/>
      <c r="U776" s="3"/>
      <c r="V776" s="3"/>
      <c r="W776" s="3"/>
      <c r="X776" s="3"/>
      <c r="Y776" s="3"/>
      <c r="Z776" s="3"/>
    </row>
    <row r="777" spans="1:26" ht="15.75" customHeight="1">
      <c r="A777" s="3"/>
      <c r="B777" s="3"/>
      <c r="C777" s="3"/>
      <c r="D777" s="33"/>
      <c r="E777" s="33"/>
      <c r="F777" s="33"/>
      <c r="G777" s="33"/>
      <c r="H777" s="33"/>
      <c r="I777" s="33"/>
      <c r="J777" s="33"/>
      <c r="K777" s="33"/>
      <c r="L777" s="33"/>
      <c r="M777" s="33"/>
      <c r="N777" s="33"/>
      <c r="O777" s="33"/>
      <c r="P777" s="33"/>
      <c r="Q777" s="33"/>
      <c r="R777" s="33"/>
      <c r="S777" s="33"/>
      <c r="T777" s="124"/>
      <c r="U777" s="3"/>
      <c r="V777" s="3"/>
      <c r="W777" s="3"/>
      <c r="X777" s="3"/>
      <c r="Y777" s="3"/>
      <c r="Z777" s="3"/>
    </row>
    <row r="778" spans="1:26" ht="15.75" customHeight="1">
      <c r="A778" s="3"/>
      <c r="B778" s="3"/>
      <c r="C778" s="3"/>
      <c r="D778" s="33"/>
      <c r="E778" s="33"/>
      <c r="F778" s="33"/>
      <c r="G778" s="33"/>
      <c r="H778" s="33"/>
      <c r="I778" s="33"/>
      <c r="J778" s="33"/>
      <c r="K778" s="33"/>
      <c r="L778" s="33"/>
      <c r="M778" s="33"/>
      <c r="N778" s="33"/>
      <c r="O778" s="33"/>
      <c r="P778" s="33"/>
      <c r="Q778" s="33"/>
      <c r="R778" s="33"/>
      <c r="S778" s="33"/>
      <c r="T778" s="124"/>
      <c r="U778" s="3"/>
      <c r="V778" s="3"/>
      <c r="W778" s="3"/>
      <c r="X778" s="3"/>
      <c r="Y778" s="3"/>
      <c r="Z778" s="3"/>
    </row>
    <row r="779" spans="1:26" ht="15.75" customHeight="1">
      <c r="A779" s="3"/>
      <c r="B779" s="3"/>
      <c r="C779" s="3"/>
      <c r="D779" s="33"/>
      <c r="E779" s="33"/>
      <c r="F779" s="33"/>
      <c r="G779" s="33"/>
      <c r="H779" s="33"/>
      <c r="I779" s="33"/>
      <c r="J779" s="33"/>
      <c r="K779" s="33"/>
      <c r="L779" s="33"/>
      <c r="M779" s="33"/>
      <c r="N779" s="33"/>
      <c r="O779" s="33"/>
      <c r="P779" s="33"/>
      <c r="Q779" s="33"/>
      <c r="R779" s="33"/>
      <c r="S779" s="33"/>
      <c r="T779" s="124"/>
      <c r="U779" s="3"/>
      <c r="V779" s="3"/>
      <c r="W779" s="3"/>
      <c r="X779" s="3"/>
      <c r="Y779" s="3"/>
      <c r="Z779" s="3"/>
    </row>
    <row r="780" spans="1:26" ht="15.75" customHeight="1">
      <c r="A780" s="3"/>
      <c r="B780" s="3"/>
      <c r="C780" s="3"/>
      <c r="D780" s="33"/>
      <c r="E780" s="33"/>
      <c r="F780" s="33"/>
      <c r="G780" s="33"/>
      <c r="H780" s="33"/>
      <c r="I780" s="33"/>
      <c r="J780" s="33"/>
      <c r="K780" s="33"/>
      <c r="L780" s="33"/>
      <c r="M780" s="33"/>
      <c r="N780" s="33"/>
      <c r="O780" s="33"/>
      <c r="P780" s="33"/>
      <c r="Q780" s="33"/>
      <c r="R780" s="33"/>
      <c r="S780" s="33"/>
      <c r="T780" s="124"/>
      <c r="U780" s="3"/>
      <c r="V780" s="3"/>
      <c r="W780" s="3"/>
      <c r="X780" s="3"/>
      <c r="Y780" s="3"/>
      <c r="Z780" s="3"/>
    </row>
    <row r="781" spans="1:26" ht="15.75" customHeight="1">
      <c r="A781" s="3"/>
      <c r="B781" s="3"/>
      <c r="C781" s="3"/>
      <c r="D781" s="33"/>
      <c r="E781" s="33"/>
      <c r="F781" s="33"/>
      <c r="G781" s="33"/>
      <c r="H781" s="33"/>
      <c r="I781" s="33"/>
      <c r="J781" s="33"/>
      <c r="K781" s="33"/>
      <c r="L781" s="33"/>
      <c r="M781" s="33"/>
      <c r="N781" s="33"/>
      <c r="O781" s="33"/>
      <c r="P781" s="33"/>
      <c r="Q781" s="33"/>
      <c r="R781" s="33"/>
      <c r="S781" s="33"/>
      <c r="T781" s="124"/>
      <c r="U781" s="3"/>
      <c r="V781" s="3"/>
      <c r="W781" s="3"/>
      <c r="X781" s="3"/>
      <c r="Y781" s="3"/>
      <c r="Z781" s="3"/>
    </row>
    <row r="782" spans="1:26" ht="15.75" customHeight="1">
      <c r="A782" s="3"/>
      <c r="B782" s="3"/>
      <c r="C782" s="3"/>
      <c r="D782" s="33"/>
      <c r="E782" s="33"/>
      <c r="F782" s="33"/>
      <c r="G782" s="33"/>
      <c r="H782" s="33"/>
      <c r="I782" s="33"/>
      <c r="J782" s="33"/>
      <c r="K782" s="33"/>
      <c r="L782" s="33"/>
      <c r="M782" s="33"/>
      <c r="N782" s="33"/>
      <c r="O782" s="33"/>
      <c r="P782" s="33"/>
      <c r="Q782" s="33"/>
      <c r="R782" s="33"/>
      <c r="S782" s="33"/>
      <c r="T782" s="124"/>
      <c r="U782" s="3"/>
      <c r="V782" s="3"/>
      <c r="W782" s="3"/>
      <c r="X782" s="3"/>
      <c r="Y782" s="3"/>
      <c r="Z782" s="3"/>
    </row>
    <row r="783" spans="1:26" ht="15.75" customHeight="1">
      <c r="A783" s="3"/>
      <c r="B783" s="3"/>
      <c r="C783" s="3"/>
      <c r="D783" s="33"/>
      <c r="E783" s="33"/>
      <c r="F783" s="33"/>
      <c r="G783" s="33"/>
      <c r="H783" s="33"/>
      <c r="I783" s="33"/>
      <c r="J783" s="33"/>
      <c r="K783" s="33"/>
      <c r="L783" s="33"/>
      <c r="M783" s="33"/>
      <c r="N783" s="33"/>
      <c r="O783" s="33"/>
      <c r="P783" s="33"/>
      <c r="Q783" s="33"/>
      <c r="R783" s="33"/>
      <c r="S783" s="33"/>
      <c r="T783" s="124"/>
      <c r="U783" s="3"/>
      <c r="V783" s="3"/>
      <c r="W783" s="3"/>
      <c r="X783" s="3"/>
      <c r="Y783" s="3"/>
      <c r="Z783" s="3"/>
    </row>
    <row r="784" spans="1:26" ht="15.75" customHeight="1">
      <c r="A784" s="3"/>
      <c r="B784" s="3"/>
      <c r="C784" s="3"/>
      <c r="D784" s="33"/>
      <c r="E784" s="33"/>
      <c r="F784" s="33"/>
      <c r="G784" s="33"/>
      <c r="H784" s="33"/>
      <c r="I784" s="33"/>
      <c r="J784" s="33"/>
      <c r="K784" s="33"/>
      <c r="L784" s="33"/>
      <c r="M784" s="33"/>
      <c r="N784" s="33"/>
      <c r="O784" s="33"/>
      <c r="P784" s="33"/>
      <c r="Q784" s="33"/>
      <c r="R784" s="33"/>
      <c r="S784" s="33"/>
      <c r="T784" s="124"/>
      <c r="U784" s="3"/>
      <c r="V784" s="3"/>
      <c r="W784" s="3"/>
      <c r="X784" s="3"/>
      <c r="Y784" s="3"/>
      <c r="Z784" s="3"/>
    </row>
    <row r="785" spans="1:26" ht="15.75" customHeight="1">
      <c r="A785" s="3"/>
      <c r="B785" s="3"/>
      <c r="C785" s="3"/>
      <c r="D785" s="33"/>
      <c r="E785" s="33"/>
      <c r="F785" s="33"/>
      <c r="G785" s="33"/>
      <c r="H785" s="33"/>
      <c r="I785" s="33"/>
      <c r="J785" s="33"/>
      <c r="K785" s="33"/>
      <c r="L785" s="33"/>
      <c r="M785" s="33"/>
      <c r="N785" s="33"/>
      <c r="O785" s="33"/>
      <c r="P785" s="33"/>
      <c r="Q785" s="33"/>
      <c r="R785" s="33"/>
      <c r="S785" s="33"/>
      <c r="T785" s="124"/>
      <c r="U785" s="3"/>
      <c r="V785" s="3"/>
      <c r="W785" s="3"/>
      <c r="X785" s="3"/>
      <c r="Y785" s="3"/>
      <c r="Z785" s="3"/>
    </row>
    <row r="786" spans="1:26" ht="15.75" customHeight="1">
      <c r="A786" s="3"/>
      <c r="B786" s="3"/>
      <c r="C786" s="3"/>
      <c r="D786" s="33"/>
      <c r="E786" s="33"/>
      <c r="F786" s="33"/>
      <c r="G786" s="33"/>
      <c r="H786" s="33"/>
      <c r="I786" s="33"/>
      <c r="J786" s="33"/>
      <c r="K786" s="33"/>
      <c r="L786" s="33"/>
      <c r="M786" s="33"/>
      <c r="N786" s="33"/>
      <c r="O786" s="33"/>
      <c r="P786" s="33"/>
      <c r="Q786" s="33"/>
      <c r="R786" s="33"/>
      <c r="S786" s="33"/>
      <c r="T786" s="124"/>
      <c r="U786" s="3"/>
      <c r="V786" s="3"/>
      <c r="W786" s="3"/>
      <c r="X786" s="3"/>
      <c r="Y786" s="3"/>
      <c r="Z786" s="3"/>
    </row>
    <row r="787" spans="1:26" ht="15.75" customHeight="1">
      <c r="A787" s="3"/>
      <c r="B787" s="3"/>
      <c r="C787" s="3"/>
      <c r="D787" s="33"/>
      <c r="E787" s="33"/>
      <c r="F787" s="33"/>
      <c r="G787" s="33"/>
      <c r="H787" s="33"/>
      <c r="I787" s="33"/>
      <c r="J787" s="33"/>
      <c r="K787" s="33"/>
      <c r="L787" s="33"/>
      <c r="M787" s="33"/>
      <c r="N787" s="33"/>
      <c r="O787" s="33"/>
      <c r="P787" s="33"/>
      <c r="Q787" s="33"/>
      <c r="R787" s="33"/>
      <c r="S787" s="33"/>
      <c r="T787" s="124"/>
      <c r="U787" s="3"/>
      <c r="V787" s="3"/>
      <c r="W787" s="3"/>
      <c r="X787" s="3"/>
      <c r="Y787" s="3"/>
      <c r="Z787" s="3"/>
    </row>
    <row r="788" spans="1:26" ht="15.75" customHeight="1">
      <c r="A788" s="3"/>
      <c r="B788" s="3"/>
      <c r="C788" s="3"/>
      <c r="D788" s="33"/>
      <c r="E788" s="33"/>
      <c r="F788" s="33"/>
      <c r="G788" s="33"/>
      <c r="H788" s="33"/>
      <c r="I788" s="33"/>
      <c r="J788" s="33"/>
      <c r="K788" s="33"/>
      <c r="L788" s="33"/>
      <c r="M788" s="33"/>
      <c r="N788" s="33"/>
      <c r="O788" s="33"/>
      <c r="P788" s="33"/>
      <c r="Q788" s="33"/>
      <c r="R788" s="33"/>
      <c r="S788" s="33"/>
      <c r="T788" s="124"/>
      <c r="U788" s="3"/>
      <c r="V788" s="3"/>
      <c r="W788" s="3"/>
      <c r="X788" s="3"/>
      <c r="Y788" s="3"/>
      <c r="Z788" s="3"/>
    </row>
    <row r="789" spans="1:26" ht="15.75" customHeight="1">
      <c r="A789" s="3"/>
      <c r="B789" s="3"/>
      <c r="C789" s="3"/>
      <c r="D789" s="33"/>
      <c r="E789" s="33"/>
      <c r="F789" s="33"/>
      <c r="G789" s="33"/>
      <c r="H789" s="33"/>
      <c r="I789" s="33"/>
      <c r="J789" s="33"/>
      <c r="K789" s="33"/>
      <c r="L789" s="33"/>
      <c r="M789" s="33"/>
      <c r="N789" s="33"/>
      <c r="O789" s="33"/>
      <c r="P789" s="33"/>
      <c r="Q789" s="33"/>
      <c r="R789" s="33"/>
      <c r="S789" s="33"/>
      <c r="T789" s="124"/>
      <c r="U789" s="3"/>
      <c r="V789" s="3"/>
      <c r="W789" s="3"/>
      <c r="X789" s="3"/>
      <c r="Y789" s="3"/>
      <c r="Z789" s="3"/>
    </row>
    <row r="790" spans="1:26" ht="15.75" customHeight="1">
      <c r="A790" s="3"/>
      <c r="B790" s="3"/>
      <c r="C790" s="3"/>
      <c r="D790" s="33"/>
      <c r="E790" s="33"/>
      <c r="F790" s="33"/>
      <c r="G790" s="33"/>
      <c r="H790" s="33"/>
      <c r="I790" s="33"/>
      <c r="J790" s="33"/>
      <c r="K790" s="33"/>
      <c r="L790" s="33"/>
      <c r="M790" s="33"/>
      <c r="N790" s="33"/>
      <c r="O790" s="33"/>
      <c r="P790" s="33"/>
      <c r="Q790" s="33"/>
      <c r="R790" s="33"/>
      <c r="S790" s="33"/>
      <c r="T790" s="124"/>
      <c r="U790" s="3"/>
      <c r="V790" s="3"/>
      <c r="W790" s="3"/>
      <c r="X790" s="3"/>
      <c r="Y790" s="3"/>
      <c r="Z790" s="3"/>
    </row>
    <row r="791" spans="1:26" ht="15.75" customHeight="1">
      <c r="A791" s="3"/>
      <c r="B791" s="3"/>
      <c r="C791" s="3"/>
      <c r="D791" s="33"/>
      <c r="E791" s="33"/>
      <c r="F791" s="33"/>
      <c r="G791" s="33"/>
      <c r="H791" s="33"/>
      <c r="I791" s="33"/>
      <c r="J791" s="33"/>
      <c r="K791" s="33"/>
      <c r="L791" s="33"/>
      <c r="M791" s="33"/>
      <c r="N791" s="33"/>
      <c r="O791" s="33"/>
      <c r="P791" s="33"/>
      <c r="Q791" s="33"/>
      <c r="R791" s="33"/>
      <c r="S791" s="33"/>
      <c r="T791" s="124"/>
      <c r="U791" s="3"/>
      <c r="V791" s="3"/>
      <c r="W791" s="3"/>
      <c r="X791" s="3"/>
      <c r="Y791" s="3"/>
      <c r="Z791" s="3"/>
    </row>
    <row r="792" spans="1:26" ht="15.75" customHeight="1">
      <c r="A792" s="3"/>
      <c r="B792" s="3"/>
      <c r="C792" s="3"/>
      <c r="D792" s="33"/>
      <c r="E792" s="33"/>
      <c r="F792" s="33"/>
      <c r="G792" s="33"/>
      <c r="H792" s="33"/>
      <c r="I792" s="33"/>
      <c r="J792" s="33"/>
      <c r="K792" s="33"/>
      <c r="L792" s="33"/>
      <c r="M792" s="33"/>
      <c r="N792" s="33"/>
      <c r="O792" s="33"/>
      <c r="P792" s="33"/>
      <c r="Q792" s="33"/>
      <c r="R792" s="33"/>
      <c r="S792" s="33"/>
      <c r="T792" s="124"/>
      <c r="U792" s="3"/>
      <c r="V792" s="3"/>
      <c r="W792" s="3"/>
      <c r="X792" s="3"/>
      <c r="Y792" s="3"/>
      <c r="Z792" s="3"/>
    </row>
    <row r="793" spans="1:26" ht="15.75" customHeight="1">
      <c r="A793" s="3"/>
      <c r="B793" s="3"/>
      <c r="C793" s="3"/>
      <c r="D793" s="33"/>
      <c r="E793" s="33"/>
      <c r="F793" s="33"/>
      <c r="G793" s="33"/>
      <c r="H793" s="33"/>
      <c r="I793" s="33"/>
      <c r="J793" s="33"/>
      <c r="K793" s="33"/>
      <c r="L793" s="33"/>
      <c r="M793" s="33"/>
      <c r="N793" s="33"/>
      <c r="O793" s="33"/>
      <c r="P793" s="33"/>
      <c r="Q793" s="33"/>
      <c r="R793" s="33"/>
      <c r="S793" s="33"/>
      <c r="T793" s="124"/>
      <c r="U793" s="3"/>
      <c r="V793" s="3"/>
      <c r="W793" s="3"/>
      <c r="X793" s="3"/>
      <c r="Y793" s="3"/>
      <c r="Z793" s="3"/>
    </row>
    <row r="794" spans="1:26" ht="15.75" customHeight="1">
      <c r="A794" s="3"/>
      <c r="B794" s="3"/>
      <c r="C794" s="3"/>
      <c r="D794" s="33"/>
      <c r="E794" s="33"/>
      <c r="F794" s="33"/>
      <c r="G794" s="33"/>
      <c r="H794" s="33"/>
      <c r="I794" s="33"/>
      <c r="J794" s="33"/>
      <c r="K794" s="33"/>
      <c r="L794" s="33"/>
      <c r="M794" s="33"/>
      <c r="N794" s="33"/>
      <c r="O794" s="33"/>
      <c r="P794" s="33"/>
      <c r="Q794" s="33"/>
      <c r="R794" s="33"/>
      <c r="S794" s="33"/>
      <c r="T794" s="124"/>
      <c r="U794" s="3"/>
      <c r="V794" s="3"/>
      <c r="W794" s="3"/>
      <c r="X794" s="3"/>
      <c r="Y794" s="3"/>
      <c r="Z794" s="3"/>
    </row>
    <row r="795" spans="1:26" ht="15.75" customHeight="1">
      <c r="A795" s="3"/>
      <c r="B795" s="3"/>
      <c r="C795" s="3"/>
      <c r="D795" s="33"/>
      <c r="E795" s="33"/>
      <c r="F795" s="33"/>
      <c r="G795" s="33"/>
      <c r="H795" s="33"/>
      <c r="I795" s="33"/>
      <c r="J795" s="33"/>
      <c r="K795" s="33"/>
      <c r="L795" s="33"/>
      <c r="M795" s="33"/>
      <c r="N795" s="33"/>
      <c r="O795" s="33"/>
      <c r="P795" s="33"/>
      <c r="Q795" s="33"/>
      <c r="R795" s="33"/>
      <c r="S795" s="33"/>
      <c r="T795" s="124"/>
      <c r="U795" s="3"/>
      <c r="V795" s="3"/>
      <c r="W795" s="3"/>
      <c r="X795" s="3"/>
      <c r="Y795" s="3"/>
      <c r="Z795" s="3"/>
    </row>
    <row r="796" spans="1:26" ht="15.75" customHeight="1">
      <c r="A796" s="3"/>
      <c r="B796" s="3"/>
      <c r="C796" s="3"/>
      <c r="D796" s="33"/>
      <c r="E796" s="33"/>
      <c r="F796" s="33"/>
      <c r="G796" s="33"/>
      <c r="H796" s="33"/>
      <c r="I796" s="33"/>
      <c r="J796" s="33"/>
      <c r="K796" s="33"/>
      <c r="L796" s="33"/>
      <c r="M796" s="33"/>
      <c r="N796" s="33"/>
      <c r="O796" s="33"/>
      <c r="P796" s="33"/>
      <c r="Q796" s="33"/>
      <c r="R796" s="33"/>
      <c r="S796" s="33"/>
      <c r="T796" s="124"/>
      <c r="U796" s="3"/>
      <c r="V796" s="3"/>
      <c r="W796" s="3"/>
      <c r="X796" s="3"/>
      <c r="Y796" s="3"/>
      <c r="Z796" s="3"/>
    </row>
    <row r="797" spans="1:26" ht="15.75" customHeight="1">
      <c r="A797" s="3"/>
      <c r="B797" s="3"/>
      <c r="C797" s="3"/>
      <c r="D797" s="33"/>
      <c r="E797" s="33"/>
      <c r="F797" s="33"/>
      <c r="G797" s="33"/>
      <c r="H797" s="33"/>
      <c r="I797" s="33"/>
      <c r="J797" s="33"/>
      <c r="K797" s="33"/>
      <c r="L797" s="33"/>
      <c r="M797" s="33"/>
      <c r="N797" s="33"/>
      <c r="O797" s="33"/>
      <c r="P797" s="33"/>
      <c r="Q797" s="33"/>
      <c r="R797" s="33"/>
      <c r="S797" s="33"/>
      <c r="T797" s="124"/>
      <c r="U797" s="3"/>
      <c r="V797" s="3"/>
      <c r="W797" s="3"/>
      <c r="X797" s="3"/>
      <c r="Y797" s="3"/>
      <c r="Z797" s="3"/>
    </row>
    <row r="798" spans="1:26" ht="15.75" customHeight="1">
      <c r="A798" s="3"/>
      <c r="B798" s="3"/>
      <c r="C798" s="3"/>
      <c r="D798" s="33"/>
      <c r="E798" s="33"/>
      <c r="F798" s="33"/>
      <c r="G798" s="33"/>
      <c r="H798" s="33"/>
      <c r="I798" s="33"/>
      <c r="J798" s="33"/>
      <c r="K798" s="33"/>
      <c r="L798" s="33"/>
      <c r="M798" s="33"/>
      <c r="N798" s="33"/>
      <c r="O798" s="33"/>
      <c r="P798" s="33"/>
      <c r="Q798" s="33"/>
      <c r="R798" s="33"/>
      <c r="S798" s="33"/>
      <c r="T798" s="124"/>
      <c r="U798" s="3"/>
      <c r="V798" s="3"/>
      <c r="W798" s="3"/>
      <c r="X798" s="3"/>
      <c r="Y798" s="3"/>
      <c r="Z798" s="3"/>
    </row>
    <row r="799" spans="1:26" ht="15.75" customHeight="1">
      <c r="A799" s="3"/>
      <c r="B799" s="3"/>
      <c r="C799" s="3"/>
      <c r="D799" s="33"/>
      <c r="E799" s="33"/>
      <c r="F799" s="33"/>
      <c r="G799" s="33"/>
      <c r="H799" s="33"/>
      <c r="I799" s="33"/>
      <c r="J799" s="33"/>
      <c r="K799" s="33"/>
      <c r="L799" s="33"/>
      <c r="M799" s="33"/>
      <c r="N799" s="33"/>
      <c r="O799" s="33"/>
      <c r="P799" s="33"/>
      <c r="Q799" s="33"/>
      <c r="R799" s="33"/>
      <c r="S799" s="33"/>
      <c r="T799" s="124"/>
      <c r="U799" s="3"/>
      <c r="V799" s="3"/>
      <c r="W799" s="3"/>
      <c r="X799" s="3"/>
      <c r="Y799" s="3"/>
      <c r="Z799" s="3"/>
    </row>
    <row r="800" spans="1:26" ht="15.75" customHeight="1">
      <c r="A800" s="3"/>
      <c r="B800" s="3"/>
      <c r="C800" s="3"/>
      <c r="D800" s="33"/>
      <c r="E800" s="33"/>
      <c r="F800" s="33"/>
      <c r="G800" s="33"/>
      <c r="H800" s="33"/>
      <c r="I800" s="33"/>
      <c r="J800" s="33"/>
      <c r="K800" s="33"/>
      <c r="L800" s="33"/>
      <c r="M800" s="33"/>
      <c r="N800" s="33"/>
      <c r="O800" s="33"/>
      <c r="P800" s="33"/>
      <c r="Q800" s="33"/>
      <c r="R800" s="33"/>
      <c r="S800" s="33"/>
      <c r="T800" s="124"/>
      <c r="U800" s="3"/>
      <c r="V800" s="3"/>
      <c r="W800" s="3"/>
      <c r="X800" s="3"/>
      <c r="Y800" s="3"/>
      <c r="Z800" s="3"/>
    </row>
    <row r="801" spans="1:26" ht="15.75" customHeight="1">
      <c r="A801" s="3"/>
      <c r="B801" s="3"/>
      <c r="C801" s="3"/>
      <c r="D801" s="33"/>
      <c r="E801" s="33"/>
      <c r="F801" s="33"/>
      <c r="G801" s="33"/>
      <c r="H801" s="33"/>
      <c r="I801" s="33"/>
      <c r="J801" s="33"/>
      <c r="K801" s="33"/>
      <c r="L801" s="33"/>
      <c r="M801" s="33"/>
      <c r="N801" s="33"/>
      <c r="O801" s="33"/>
      <c r="P801" s="33"/>
      <c r="Q801" s="33"/>
      <c r="R801" s="33"/>
      <c r="S801" s="33"/>
      <c r="T801" s="124"/>
      <c r="U801" s="3"/>
      <c r="V801" s="3"/>
      <c r="W801" s="3"/>
      <c r="X801" s="3"/>
      <c r="Y801" s="3"/>
      <c r="Z801" s="3"/>
    </row>
    <row r="802" spans="1:26" ht="15.75" customHeight="1">
      <c r="A802" s="3"/>
      <c r="B802" s="3"/>
      <c r="C802" s="3"/>
      <c r="D802" s="33"/>
      <c r="E802" s="33"/>
      <c r="F802" s="33"/>
      <c r="G802" s="33"/>
      <c r="H802" s="33"/>
      <c r="I802" s="33"/>
      <c r="J802" s="33"/>
      <c r="K802" s="33"/>
      <c r="L802" s="33"/>
      <c r="M802" s="33"/>
      <c r="N802" s="33"/>
      <c r="O802" s="33"/>
      <c r="P802" s="33"/>
      <c r="Q802" s="33"/>
      <c r="R802" s="33"/>
      <c r="S802" s="33"/>
      <c r="T802" s="124"/>
      <c r="U802" s="3"/>
      <c r="V802" s="3"/>
      <c r="W802" s="3"/>
      <c r="X802" s="3"/>
      <c r="Y802" s="3"/>
      <c r="Z802" s="3"/>
    </row>
    <row r="803" spans="1:26" ht="15.75" customHeight="1">
      <c r="A803" s="3"/>
      <c r="B803" s="3"/>
      <c r="C803" s="3"/>
      <c r="D803" s="33"/>
      <c r="E803" s="33"/>
      <c r="F803" s="33"/>
      <c r="G803" s="33"/>
      <c r="H803" s="33"/>
      <c r="I803" s="33"/>
      <c r="J803" s="33"/>
      <c r="K803" s="33"/>
      <c r="L803" s="33"/>
      <c r="M803" s="33"/>
      <c r="N803" s="33"/>
      <c r="O803" s="33"/>
      <c r="P803" s="33"/>
      <c r="Q803" s="33"/>
      <c r="R803" s="33"/>
      <c r="S803" s="33"/>
      <c r="T803" s="124"/>
      <c r="U803" s="3"/>
      <c r="V803" s="3"/>
      <c r="W803" s="3"/>
      <c r="X803" s="3"/>
      <c r="Y803" s="3"/>
      <c r="Z803" s="3"/>
    </row>
    <row r="804" spans="1:26" ht="15.75" customHeight="1">
      <c r="A804" s="3"/>
      <c r="B804" s="3"/>
      <c r="C804" s="3"/>
      <c r="D804" s="33"/>
      <c r="E804" s="33"/>
      <c r="F804" s="33"/>
      <c r="G804" s="33"/>
      <c r="H804" s="33"/>
      <c r="I804" s="33"/>
      <c r="J804" s="33"/>
      <c r="K804" s="33"/>
      <c r="L804" s="33"/>
      <c r="M804" s="33"/>
      <c r="N804" s="33"/>
      <c r="O804" s="33"/>
      <c r="P804" s="33"/>
      <c r="Q804" s="33"/>
      <c r="R804" s="33"/>
      <c r="S804" s="33"/>
      <c r="T804" s="124"/>
      <c r="U804" s="3"/>
      <c r="V804" s="3"/>
      <c r="W804" s="3"/>
      <c r="X804" s="3"/>
      <c r="Y804" s="3"/>
      <c r="Z804" s="3"/>
    </row>
    <row r="805" spans="1:26" ht="15.75" customHeight="1">
      <c r="A805" s="3"/>
      <c r="B805" s="3"/>
      <c r="C805" s="3"/>
      <c r="D805" s="33"/>
      <c r="E805" s="33"/>
      <c r="F805" s="33"/>
      <c r="G805" s="33"/>
      <c r="H805" s="33"/>
      <c r="I805" s="33"/>
      <c r="J805" s="33"/>
      <c r="K805" s="33"/>
      <c r="L805" s="33"/>
      <c r="M805" s="33"/>
      <c r="N805" s="33"/>
      <c r="O805" s="33"/>
      <c r="P805" s="33"/>
      <c r="Q805" s="33"/>
      <c r="R805" s="33"/>
      <c r="S805" s="33"/>
      <c r="T805" s="124"/>
      <c r="U805" s="3"/>
      <c r="V805" s="3"/>
      <c r="W805" s="3"/>
      <c r="X805" s="3"/>
      <c r="Y805" s="3"/>
      <c r="Z805" s="3"/>
    </row>
    <row r="806" spans="1:26" ht="15.75" customHeight="1">
      <c r="A806" s="3"/>
      <c r="B806" s="3"/>
      <c r="C806" s="3"/>
      <c r="D806" s="33"/>
      <c r="E806" s="33"/>
      <c r="F806" s="33"/>
      <c r="G806" s="33"/>
      <c r="H806" s="33"/>
      <c r="I806" s="33"/>
      <c r="J806" s="33"/>
      <c r="K806" s="33"/>
      <c r="L806" s="33"/>
      <c r="M806" s="33"/>
      <c r="N806" s="33"/>
      <c r="O806" s="33"/>
      <c r="P806" s="33"/>
      <c r="Q806" s="33"/>
      <c r="R806" s="33"/>
      <c r="S806" s="33"/>
      <c r="T806" s="124"/>
      <c r="U806" s="3"/>
      <c r="V806" s="3"/>
      <c r="W806" s="3"/>
      <c r="X806" s="3"/>
      <c r="Y806" s="3"/>
      <c r="Z806" s="3"/>
    </row>
    <row r="807" spans="1:26" ht="15.75" customHeight="1">
      <c r="A807" s="3"/>
      <c r="B807" s="3"/>
      <c r="C807" s="3"/>
      <c r="D807" s="33"/>
      <c r="E807" s="33"/>
      <c r="F807" s="33"/>
      <c r="G807" s="33"/>
      <c r="H807" s="33"/>
      <c r="I807" s="33"/>
      <c r="J807" s="33"/>
      <c r="K807" s="33"/>
      <c r="L807" s="33"/>
      <c r="M807" s="33"/>
      <c r="N807" s="33"/>
      <c r="O807" s="33"/>
      <c r="P807" s="33"/>
      <c r="Q807" s="33"/>
      <c r="R807" s="33"/>
      <c r="S807" s="33"/>
      <c r="T807" s="124"/>
      <c r="U807" s="3"/>
      <c r="V807" s="3"/>
      <c r="W807" s="3"/>
      <c r="X807" s="3"/>
      <c r="Y807" s="3"/>
      <c r="Z807" s="3"/>
    </row>
    <row r="808" spans="1:26" ht="15.75" customHeight="1">
      <c r="A808" s="3"/>
      <c r="B808" s="3"/>
      <c r="C808" s="3"/>
      <c r="D808" s="33"/>
      <c r="E808" s="33"/>
      <c r="F808" s="33"/>
      <c r="G808" s="33"/>
      <c r="H808" s="33"/>
      <c r="I808" s="33"/>
      <c r="J808" s="33"/>
      <c r="K808" s="33"/>
      <c r="L808" s="33"/>
      <c r="M808" s="33"/>
      <c r="N808" s="33"/>
      <c r="O808" s="33"/>
      <c r="P808" s="33"/>
      <c r="Q808" s="33"/>
      <c r="R808" s="33"/>
      <c r="S808" s="33"/>
      <c r="T808" s="124"/>
      <c r="U808" s="3"/>
      <c r="V808" s="3"/>
      <c r="W808" s="3"/>
      <c r="X808" s="3"/>
      <c r="Y808" s="3"/>
      <c r="Z808" s="3"/>
    </row>
    <row r="809" spans="1:26" ht="15.75" customHeight="1">
      <c r="A809" s="3"/>
      <c r="B809" s="3"/>
      <c r="C809" s="3"/>
      <c r="D809" s="33"/>
      <c r="E809" s="33"/>
      <c r="F809" s="33"/>
      <c r="G809" s="33"/>
      <c r="H809" s="33"/>
      <c r="I809" s="33"/>
      <c r="J809" s="33"/>
      <c r="K809" s="33"/>
      <c r="L809" s="33"/>
      <c r="M809" s="33"/>
      <c r="N809" s="33"/>
      <c r="O809" s="33"/>
      <c r="P809" s="33"/>
      <c r="Q809" s="33"/>
      <c r="R809" s="33"/>
      <c r="S809" s="33"/>
      <c r="T809" s="124"/>
      <c r="U809" s="3"/>
      <c r="V809" s="3"/>
      <c r="W809" s="3"/>
      <c r="X809" s="3"/>
      <c r="Y809" s="3"/>
      <c r="Z809" s="3"/>
    </row>
    <row r="810" spans="1:26" ht="15.75" customHeight="1">
      <c r="A810" s="3"/>
      <c r="B810" s="3"/>
      <c r="C810" s="3"/>
      <c r="D810" s="33"/>
      <c r="E810" s="33"/>
      <c r="F810" s="33"/>
      <c r="G810" s="33"/>
      <c r="H810" s="33"/>
      <c r="I810" s="33"/>
      <c r="J810" s="33"/>
      <c r="K810" s="33"/>
      <c r="L810" s="33"/>
      <c r="M810" s="33"/>
      <c r="N810" s="33"/>
      <c r="O810" s="33"/>
      <c r="P810" s="33"/>
      <c r="Q810" s="33"/>
      <c r="R810" s="33"/>
      <c r="S810" s="33"/>
      <c r="T810" s="124"/>
      <c r="U810" s="3"/>
      <c r="V810" s="3"/>
      <c r="W810" s="3"/>
      <c r="X810" s="3"/>
      <c r="Y810" s="3"/>
      <c r="Z810" s="3"/>
    </row>
    <row r="811" spans="1:26" ht="15.75" customHeight="1">
      <c r="A811" s="3"/>
      <c r="B811" s="3"/>
      <c r="C811" s="3"/>
      <c r="D811" s="33"/>
      <c r="E811" s="33"/>
      <c r="F811" s="33"/>
      <c r="G811" s="33"/>
      <c r="H811" s="33"/>
      <c r="I811" s="33"/>
      <c r="J811" s="33"/>
      <c r="K811" s="33"/>
      <c r="L811" s="33"/>
      <c r="M811" s="33"/>
      <c r="N811" s="33"/>
      <c r="O811" s="33"/>
      <c r="P811" s="33"/>
      <c r="Q811" s="33"/>
      <c r="R811" s="33"/>
      <c r="S811" s="33"/>
      <c r="T811" s="124"/>
      <c r="U811" s="3"/>
      <c r="V811" s="3"/>
      <c r="W811" s="3"/>
      <c r="X811" s="3"/>
      <c r="Y811" s="3"/>
      <c r="Z811" s="3"/>
    </row>
    <row r="812" spans="1:26" ht="15.75" customHeight="1">
      <c r="A812" s="3"/>
      <c r="B812" s="3"/>
      <c r="C812" s="3"/>
      <c r="D812" s="33"/>
      <c r="E812" s="33"/>
      <c r="F812" s="33"/>
      <c r="G812" s="33"/>
      <c r="H812" s="33"/>
      <c r="I812" s="33"/>
      <c r="J812" s="33"/>
      <c r="K812" s="33"/>
      <c r="L812" s="33"/>
      <c r="M812" s="33"/>
      <c r="N812" s="33"/>
      <c r="O812" s="33"/>
      <c r="P812" s="33"/>
      <c r="Q812" s="33"/>
      <c r="R812" s="33"/>
      <c r="S812" s="33"/>
      <c r="T812" s="124"/>
      <c r="U812" s="3"/>
      <c r="V812" s="3"/>
      <c r="W812" s="3"/>
      <c r="X812" s="3"/>
      <c r="Y812" s="3"/>
      <c r="Z812" s="3"/>
    </row>
    <row r="813" spans="1:26" ht="15.75" customHeight="1">
      <c r="A813" s="3"/>
      <c r="B813" s="3"/>
      <c r="C813" s="3"/>
      <c r="D813" s="33"/>
      <c r="E813" s="33"/>
      <c r="F813" s="33"/>
      <c r="G813" s="33"/>
      <c r="H813" s="33"/>
      <c r="I813" s="33"/>
      <c r="J813" s="33"/>
      <c r="K813" s="33"/>
      <c r="L813" s="33"/>
      <c r="M813" s="33"/>
      <c r="N813" s="33"/>
      <c r="O813" s="33"/>
      <c r="P813" s="33"/>
      <c r="Q813" s="33"/>
      <c r="R813" s="33"/>
      <c r="S813" s="33"/>
      <c r="T813" s="124"/>
      <c r="U813" s="3"/>
      <c r="V813" s="3"/>
      <c r="W813" s="3"/>
      <c r="X813" s="3"/>
      <c r="Y813" s="3"/>
      <c r="Z813" s="3"/>
    </row>
    <row r="814" spans="1:26" ht="15.75" customHeight="1">
      <c r="A814" s="3"/>
      <c r="B814" s="3"/>
      <c r="C814" s="3"/>
      <c r="D814" s="33"/>
      <c r="E814" s="33"/>
      <c r="F814" s="33"/>
      <c r="G814" s="33"/>
      <c r="H814" s="33"/>
      <c r="I814" s="33"/>
      <c r="J814" s="33"/>
      <c r="K814" s="33"/>
      <c r="L814" s="33"/>
      <c r="M814" s="33"/>
      <c r="N814" s="33"/>
      <c r="O814" s="33"/>
      <c r="P814" s="33"/>
      <c r="Q814" s="33"/>
      <c r="R814" s="33"/>
      <c r="S814" s="33"/>
      <c r="T814" s="124"/>
      <c r="U814" s="3"/>
      <c r="V814" s="3"/>
      <c r="W814" s="3"/>
      <c r="X814" s="3"/>
      <c r="Y814" s="3"/>
      <c r="Z814" s="3"/>
    </row>
    <row r="815" spans="1:26" ht="15.75" customHeight="1">
      <c r="A815" s="3"/>
      <c r="B815" s="3"/>
      <c r="C815" s="3"/>
      <c r="D815" s="33"/>
      <c r="E815" s="33"/>
      <c r="F815" s="33"/>
      <c r="G815" s="33"/>
      <c r="H815" s="33"/>
      <c r="I815" s="33"/>
      <c r="J815" s="33"/>
      <c r="K815" s="33"/>
      <c r="L815" s="33"/>
      <c r="M815" s="33"/>
      <c r="N815" s="33"/>
      <c r="O815" s="33"/>
      <c r="P815" s="33"/>
      <c r="Q815" s="33"/>
      <c r="R815" s="33"/>
      <c r="S815" s="33"/>
      <c r="T815" s="124"/>
      <c r="U815" s="3"/>
      <c r="V815" s="3"/>
      <c r="W815" s="3"/>
      <c r="X815" s="3"/>
      <c r="Y815" s="3"/>
      <c r="Z815" s="3"/>
    </row>
    <row r="816" spans="1:26" ht="15.75" customHeight="1">
      <c r="A816" s="3"/>
      <c r="B816" s="3"/>
      <c r="C816" s="3"/>
      <c r="D816" s="33"/>
      <c r="E816" s="33"/>
      <c r="F816" s="33"/>
      <c r="G816" s="33"/>
      <c r="H816" s="33"/>
      <c r="I816" s="33"/>
      <c r="J816" s="33"/>
      <c r="K816" s="33"/>
      <c r="L816" s="33"/>
      <c r="M816" s="33"/>
      <c r="N816" s="33"/>
      <c r="O816" s="33"/>
      <c r="P816" s="33"/>
      <c r="Q816" s="33"/>
      <c r="R816" s="33"/>
      <c r="S816" s="33"/>
      <c r="T816" s="124"/>
      <c r="U816" s="3"/>
      <c r="V816" s="3"/>
      <c r="W816" s="3"/>
      <c r="X816" s="3"/>
      <c r="Y816" s="3"/>
      <c r="Z816" s="3"/>
    </row>
    <row r="817" spans="1:26" ht="15.75" customHeight="1">
      <c r="A817" s="3"/>
      <c r="B817" s="3"/>
      <c r="C817" s="3"/>
      <c r="D817" s="33"/>
      <c r="E817" s="33"/>
      <c r="F817" s="33"/>
      <c r="G817" s="33"/>
      <c r="H817" s="33"/>
      <c r="I817" s="33"/>
      <c r="J817" s="33"/>
      <c r="K817" s="33"/>
      <c r="L817" s="33"/>
      <c r="M817" s="33"/>
      <c r="N817" s="33"/>
      <c r="O817" s="33"/>
      <c r="P817" s="33"/>
      <c r="Q817" s="33"/>
      <c r="R817" s="33"/>
      <c r="S817" s="33"/>
      <c r="T817" s="124"/>
      <c r="U817" s="3"/>
      <c r="V817" s="3"/>
      <c r="W817" s="3"/>
      <c r="X817" s="3"/>
      <c r="Y817" s="3"/>
      <c r="Z817" s="3"/>
    </row>
    <row r="818" spans="1:26" ht="15.75" customHeight="1">
      <c r="A818" s="3"/>
      <c r="B818" s="3"/>
      <c r="C818" s="3"/>
      <c r="D818" s="33"/>
      <c r="E818" s="33"/>
      <c r="F818" s="33"/>
      <c r="G818" s="33"/>
      <c r="H818" s="33"/>
      <c r="I818" s="33"/>
      <c r="J818" s="33"/>
      <c r="K818" s="33"/>
      <c r="L818" s="33"/>
      <c r="M818" s="33"/>
      <c r="N818" s="33"/>
      <c r="O818" s="33"/>
      <c r="P818" s="33"/>
      <c r="Q818" s="33"/>
      <c r="R818" s="33"/>
      <c r="S818" s="33"/>
      <c r="T818" s="124"/>
      <c r="U818" s="3"/>
      <c r="V818" s="3"/>
      <c r="W818" s="3"/>
      <c r="X818" s="3"/>
      <c r="Y818" s="3"/>
      <c r="Z818" s="3"/>
    </row>
    <row r="819" spans="1:26" ht="15.75" customHeight="1">
      <c r="A819" s="3"/>
      <c r="B819" s="3"/>
      <c r="C819" s="3"/>
      <c r="D819" s="33"/>
      <c r="E819" s="33"/>
      <c r="F819" s="33"/>
      <c r="G819" s="33"/>
      <c r="H819" s="33"/>
      <c r="I819" s="33"/>
      <c r="J819" s="33"/>
      <c r="K819" s="33"/>
      <c r="L819" s="33"/>
      <c r="M819" s="33"/>
      <c r="N819" s="33"/>
      <c r="O819" s="33"/>
      <c r="P819" s="33"/>
      <c r="Q819" s="33"/>
      <c r="R819" s="33"/>
      <c r="S819" s="33"/>
      <c r="T819" s="124"/>
      <c r="U819" s="3"/>
      <c r="V819" s="3"/>
      <c r="W819" s="3"/>
      <c r="X819" s="3"/>
      <c r="Y819" s="3"/>
      <c r="Z819" s="3"/>
    </row>
    <row r="820" spans="1:26" ht="15.75" customHeight="1">
      <c r="A820" s="3"/>
      <c r="B820" s="3"/>
      <c r="C820" s="3"/>
      <c r="D820" s="33"/>
      <c r="E820" s="33"/>
      <c r="F820" s="33"/>
      <c r="G820" s="33"/>
      <c r="H820" s="33"/>
      <c r="I820" s="33"/>
      <c r="J820" s="33"/>
      <c r="K820" s="33"/>
      <c r="L820" s="33"/>
      <c r="M820" s="33"/>
      <c r="N820" s="33"/>
      <c r="O820" s="33"/>
      <c r="P820" s="33"/>
      <c r="Q820" s="33"/>
      <c r="R820" s="33"/>
      <c r="S820" s="33"/>
      <c r="T820" s="124"/>
      <c r="U820" s="3"/>
      <c r="V820" s="3"/>
      <c r="W820" s="3"/>
      <c r="X820" s="3"/>
      <c r="Y820" s="3"/>
      <c r="Z820" s="3"/>
    </row>
    <row r="821" spans="1:26" ht="15.75" customHeight="1">
      <c r="A821" s="3"/>
      <c r="B821" s="3"/>
      <c r="C821" s="3"/>
      <c r="D821" s="33"/>
      <c r="E821" s="33"/>
      <c r="F821" s="33"/>
      <c r="G821" s="33"/>
      <c r="H821" s="33"/>
      <c r="I821" s="33"/>
      <c r="J821" s="33"/>
      <c r="K821" s="33"/>
      <c r="L821" s="33"/>
      <c r="M821" s="33"/>
      <c r="N821" s="33"/>
      <c r="O821" s="33"/>
      <c r="P821" s="33"/>
      <c r="Q821" s="33"/>
      <c r="R821" s="33"/>
      <c r="S821" s="33"/>
      <c r="T821" s="124"/>
      <c r="U821" s="3"/>
      <c r="V821" s="3"/>
      <c r="W821" s="3"/>
      <c r="X821" s="3"/>
      <c r="Y821" s="3"/>
      <c r="Z821" s="3"/>
    </row>
    <row r="822" spans="1:26" ht="15.75" customHeight="1">
      <c r="A822" s="3"/>
      <c r="B822" s="3"/>
      <c r="C822" s="3"/>
      <c r="D822" s="33"/>
      <c r="E822" s="33"/>
      <c r="F822" s="33"/>
      <c r="G822" s="33"/>
      <c r="H822" s="33"/>
      <c r="I822" s="33"/>
      <c r="J822" s="33"/>
      <c r="K822" s="33"/>
      <c r="L822" s="33"/>
      <c r="M822" s="33"/>
      <c r="N822" s="33"/>
      <c r="O822" s="33"/>
      <c r="P822" s="33"/>
      <c r="Q822" s="33"/>
      <c r="R822" s="33"/>
      <c r="S822" s="33"/>
      <c r="T822" s="124"/>
      <c r="U822" s="3"/>
      <c r="V822" s="3"/>
      <c r="W822" s="3"/>
      <c r="X822" s="3"/>
      <c r="Y822" s="3"/>
      <c r="Z822" s="3"/>
    </row>
    <row r="823" spans="1:26" ht="15.75" customHeight="1">
      <c r="A823" s="3"/>
      <c r="B823" s="3"/>
      <c r="C823" s="3"/>
      <c r="D823" s="33"/>
      <c r="E823" s="33"/>
      <c r="F823" s="33"/>
      <c r="G823" s="33"/>
      <c r="H823" s="33"/>
      <c r="I823" s="33"/>
      <c r="J823" s="33"/>
      <c r="K823" s="33"/>
      <c r="L823" s="33"/>
      <c r="M823" s="33"/>
      <c r="N823" s="33"/>
      <c r="O823" s="33"/>
      <c r="P823" s="33"/>
      <c r="Q823" s="33"/>
      <c r="R823" s="33"/>
      <c r="S823" s="33"/>
      <c r="T823" s="124"/>
      <c r="U823" s="3"/>
      <c r="V823" s="3"/>
      <c r="W823" s="3"/>
      <c r="X823" s="3"/>
      <c r="Y823" s="3"/>
      <c r="Z823" s="3"/>
    </row>
    <row r="824" spans="1:26" ht="15.75" customHeight="1">
      <c r="A824" s="3"/>
      <c r="B824" s="3"/>
      <c r="C824" s="3"/>
      <c r="D824" s="33"/>
      <c r="E824" s="33"/>
      <c r="F824" s="33"/>
      <c r="G824" s="33"/>
      <c r="H824" s="33"/>
      <c r="I824" s="33"/>
      <c r="J824" s="33"/>
      <c r="K824" s="33"/>
      <c r="L824" s="33"/>
      <c r="M824" s="33"/>
      <c r="N824" s="33"/>
      <c r="O824" s="33"/>
      <c r="P824" s="33"/>
      <c r="Q824" s="33"/>
      <c r="R824" s="33"/>
      <c r="S824" s="33"/>
      <c r="T824" s="124"/>
      <c r="U824" s="3"/>
      <c r="V824" s="3"/>
      <c r="W824" s="3"/>
      <c r="X824" s="3"/>
      <c r="Y824" s="3"/>
      <c r="Z824" s="3"/>
    </row>
    <row r="825" spans="1:26" ht="15.75" customHeight="1">
      <c r="A825" s="3"/>
      <c r="B825" s="3"/>
      <c r="C825" s="3"/>
      <c r="D825" s="33"/>
      <c r="E825" s="33"/>
      <c r="F825" s="33"/>
      <c r="G825" s="33"/>
      <c r="H825" s="33"/>
      <c r="I825" s="33"/>
      <c r="J825" s="33"/>
      <c r="K825" s="33"/>
      <c r="L825" s="33"/>
      <c r="M825" s="33"/>
      <c r="N825" s="33"/>
      <c r="O825" s="33"/>
      <c r="P825" s="33"/>
      <c r="Q825" s="33"/>
      <c r="R825" s="33"/>
      <c r="S825" s="33"/>
      <c r="T825" s="124"/>
      <c r="U825" s="3"/>
      <c r="V825" s="3"/>
      <c r="W825" s="3"/>
      <c r="X825" s="3"/>
      <c r="Y825" s="3"/>
      <c r="Z825" s="3"/>
    </row>
    <row r="826" spans="1:26" ht="15.75" customHeight="1">
      <c r="A826" s="3"/>
      <c r="B826" s="3"/>
      <c r="C826" s="3"/>
      <c r="D826" s="33"/>
      <c r="E826" s="33"/>
      <c r="F826" s="33"/>
      <c r="G826" s="33"/>
      <c r="H826" s="33"/>
      <c r="I826" s="33"/>
      <c r="J826" s="33"/>
      <c r="K826" s="33"/>
      <c r="L826" s="33"/>
      <c r="M826" s="33"/>
      <c r="N826" s="33"/>
      <c r="O826" s="33"/>
      <c r="P826" s="33"/>
      <c r="Q826" s="33"/>
      <c r="R826" s="33"/>
      <c r="S826" s="33"/>
      <c r="T826" s="124"/>
      <c r="U826" s="3"/>
      <c r="V826" s="3"/>
      <c r="W826" s="3"/>
      <c r="X826" s="3"/>
      <c r="Y826" s="3"/>
      <c r="Z826" s="3"/>
    </row>
    <row r="827" spans="1:26" ht="15.75" customHeight="1">
      <c r="A827" s="3"/>
      <c r="B827" s="3"/>
      <c r="C827" s="3"/>
      <c r="D827" s="33"/>
      <c r="E827" s="33"/>
      <c r="F827" s="33"/>
      <c r="G827" s="33"/>
      <c r="H827" s="33"/>
      <c r="I827" s="33"/>
      <c r="J827" s="33"/>
      <c r="K827" s="33"/>
      <c r="L827" s="33"/>
      <c r="M827" s="33"/>
      <c r="N827" s="33"/>
      <c r="O827" s="33"/>
      <c r="P827" s="33"/>
      <c r="Q827" s="33"/>
      <c r="R827" s="33"/>
      <c r="S827" s="33"/>
      <c r="T827" s="124"/>
      <c r="U827" s="3"/>
      <c r="V827" s="3"/>
      <c r="W827" s="3"/>
      <c r="X827" s="3"/>
      <c r="Y827" s="3"/>
      <c r="Z827" s="3"/>
    </row>
    <row r="828" spans="1:26" ht="15.75" customHeight="1">
      <c r="A828" s="3"/>
      <c r="B828" s="3"/>
      <c r="C828" s="3"/>
      <c r="D828" s="33"/>
      <c r="E828" s="33"/>
      <c r="F828" s="33"/>
      <c r="G828" s="33"/>
      <c r="H828" s="33"/>
      <c r="I828" s="33"/>
      <c r="J828" s="33"/>
      <c r="K828" s="33"/>
      <c r="L828" s="33"/>
      <c r="M828" s="33"/>
      <c r="N828" s="33"/>
      <c r="O828" s="33"/>
      <c r="P828" s="33"/>
      <c r="Q828" s="33"/>
      <c r="R828" s="33"/>
      <c r="S828" s="33"/>
      <c r="T828" s="124"/>
      <c r="U828" s="3"/>
      <c r="V828" s="3"/>
      <c r="W828" s="3"/>
      <c r="X828" s="3"/>
      <c r="Y828" s="3"/>
      <c r="Z828" s="3"/>
    </row>
    <row r="829" spans="1:26" ht="15.75" customHeight="1">
      <c r="A829" s="3"/>
      <c r="B829" s="3"/>
      <c r="C829" s="3"/>
      <c r="D829" s="33"/>
      <c r="E829" s="33"/>
      <c r="F829" s="33"/>
      <c r="G829" s="33"/>
      <c r="H829" s="33"/>
      <c r="I829" s="33"/>
      <c r="J829" s="33"/>
      <c r="K829" s="33"/>
      <c r="L829" s="33"/>
      <c r="M829" s="33"/>
      <c r="N829" s="33"/>
      <c r="O829" s="33"/>
      <c r="P829" s="33"/>
      <c r="Q829" s="33"/>
      <c r="R829" s="33"/>
      <c r="S829" s="33"/>
      <c r="T829" s="124"/>
      <c r="U829" s="3"/>
      <c r="V829" s="3"/>
      <c r="W829" s="3"/>
      <c r="X829" s="3"/>
      <c r="Y829" s="3"/>
      <c r="Z829" s="3"/>
    </row>
    <row r="830" spans="1:26" ht="15.75" customHeight="1">
      <c r="A830" s="3"/>
      <c r="B830" s="3"/>
      <c r="C830" s="3"/>
      <c r="D830" s="33"/>
      <c r="E830" s="33"/>
      <c r="F830" s="33"/>
      <c r="G830" s="33"/>
      <c r="H830" s="33"/>
      <c r="I830" s="33"/>
      <c r="J830" s="33"/>
      <c r="K830" s="33"/>
      <c r="L830" s="33"/>
      <c r="M830" s="33"/>
      <c r="N830" s="33"/>
      <c r="O830" s="33"/>
      <c r="P830" s="33"/>
      <c r="Q830" s="33"/>
      <c r="R830" s="33"/>
      <c r="S830" s="33"/>
      <c r="T830" s="124"/>
      <c r="U830" s="3"/>
      <c r="V830" s="3"/>
      <c r="W830" s="3"/>
      <c r="X830" s="3"/>
      <c r="Y830" s="3"/>
      <c r="Z830" s="3"/>
    </row>
    <row r="831" spans="1:26" ht="15.75" customHeight="1">
      <c r="A831" s="3"/>
      <c r="B831" s="3"/>
      <c r="C831" s="3"/>
      <c r="D831" s="33"/>
      <c r="E831" s="33"/>
      <c r="F831" s="33"/>
      <c r="G831" s="33"/>
      <c r="H831" s="33"/>
      <c r="I831" s="33"/>
      <c r="J831" s="33"/>
      <c r="K831" s="33"/>
      <c r="L831" s="33"/>
      <c r="M831" s="33"/>
      <c r="N831" s="33"/>
      <c r="O831" s="33"/>
      <c r="P831" s="33"/>
      <c r="Q831" s="33"/>
      <c r="R831" s="33"/>
      <c r="S831" s="33"/>
      <c r="T831" s="124"/>
      <c r="U831" s="3"/>
      <c r="V831" s="3"/>
      <c r="W831" s="3"/>
      <c r="X831" s="3"/>
      <c r="Y831" s="3"/>
      <c r="Z831" s="3"/>
    </row>
    <row r="832" spans="1:26" ht="15.75" customHeight="1">
      <c r="A832" s="3"/>
      <c r="B832" s="3"/>
      <c r="C832" s="3"/>
      <c r="D832" s="33"/>
      <c r="E832" s="33"/>
      <c r="F832" s="33"/>
      <c r="G832" s="33"/>
      <c r="H832" s="33"/>
      <c r="I832" s="33"/>
      <c r="J832" s="33"/>
      <c r="K832" s="33"/>
      <c r="L832" s="33"/>
      <c r="M832" s="33"/>
      <c r="N832" s="33"/>
      <c r="O832" s="33"/>
      <c r="P832" s="33"/>
      <c r="Q832" s="33"/>
      <c r="R832" s="33"/>
      <c r="S832" s="33"/>
      <c r="T832" s="124"/>
      <c r="U832" s="3"/>
      <c r="V832" s="3"/>
      <c r="W832" s="3"/>
      <c r="X832" s="3"/>
      <c r="Y832" s="3"/>
      <c r="Z832" s="3"/>
    </row>
    <row r="833" spans="1:26" ht="15.75" customHeight="1">
      <c r="A833" s="3"/>
      <c r="B833" s="3"/>
      <c r="C833" s="3"/>
      <c r="D833" s="33"/>
      <c r="E833" s="33"/>
      <c r="F833" s="33"/>
      <c r="G833" s="33"/>
      <c r="H833" s="33"/>
      <c r="I833" s="33"/>
      <c r="J833" s="33"/>
      <c r="K833" s="33"/>
      <c r="L833" s="33"/>
      <c r="M833" s="33"/>
      <c r="N833" s="33"/>
      <c r="O833" s="33"/>
      <c r="P833" s="33"/>
      <c r="Q833" s="33"/>
      <c r="R833" s="33"/>
      <c r="S833" s="33"/>
      <c r="T833" s="124"/>
      <c r="U833" s="3"/>
      <c r="V833" s="3"/>
      <c r="W833" s="3"/>
      <c r="X833" s="3"/>
      <c r="Y833" s="3"/>
      <c r="Z833" s="3"/>
    </row>
    <row r="834" spans="1:26" ht="15.75" customHeight="1">
      <c r="A834" s="3"/>
      <c r="B834" s="3"/>
      <c r="C834" s="3"/>
      <c r="D834" s="33"/>
      <c r="E834" s="33"/>
      <c r="F834" s="33"/>
      <c r="G834" s="33"/>
      <c r="H834" s="33"/>
      <c r="I834" s="33"/>
      <c r="J834" s="33"/>
      <c r="K834" s="33"/>
      <c r="L834" s="33"/>
      <c r="M834" s="33"/>
      <c r="N834" s="33"/>
      <c r="O834" s="33"/>
      <c r="P834" s="33"/>
      <c r="Q834" s="33"/>
      <c r="R834" s="33"/>
      <c r="S834" s="33"/>
      <c r="T834" s="124"/>
      <c r="U834" s="3"/>
      <c r="V834" s="3"/>
      <c r="W834" s="3"/>
      <c r="X834" s="3"/>
      <c r="Y834" s="3"/>
      <c r="Z834" s="3"/>
    </row>
    <row r="835" spans="1:26" ht="15.75" customHeight="1">
      <c r="A835" s="3"/>
      <c r="B835" s="3"/>
      <c r="C835" s="3"/>
      <c r="D835" s="33"/>
      <c r="E835" s="33"/>
      <c r="F835" s="33"/>
      <c r="G835" s="33"/>
      <c r="H835" s="33"/>
      <c r="I835" s="33"/>
      <c r="J835" s="33"/>
      <c r="K835" s="33"/>
      <c r="L835" s="33"/>
      <c r="M835" s="33"/>
      <c r="N835" s="33"/>
      <c r="O835" s="33"/>
      <c r="P835" s="33"/>
      <c r="Q835" s="33"/>
      <c r="R835" s="33"/>
      <c r="S835" s="33"/>
      <c r="T835" s="124"/>
      <c r="U835" s="3"/>
      <c r="V835" s="3"/>
      <c r="W835" s="3"/>
      <c r="X835" s="3"/>
      <c r="Y835" s="3"/>
      <c r="Z835" s="3"/>
    </row>
    <row r="836" spans="1:26" ht="15.75" customHeight="1">
      <c r="A836" s="3"/>
      <c r="B836" s="3"/>
      <c r="C836" s="3"/>
      <c r="D836" s="33"/>
      <c r="E836" s="33"/>
      <c r="F836" s="33"/>
      <c r="G836" s="33"/>
      <c r="H836" s="33"/>
      <c r="I836" s="33"/>
      <c r="J836" s="33"/>
      <c r="K836" s="33"/>
      <c r="L836" s="33"/>
      <c r="M836" s="33"/>
      <c r="N836" s="33"/>
      <c r="O836" s="33"/>
      <c r="P836" s="33"/>
      <c r="Q836" s="33"/>
      <c r="R836" s="33"/>
      <c r="S836" s="33"/>
      <c r="T836" s="124"/>
      <c r="U836" s="3"/>
      <c r="V836" s="3"/>
      <c r="W836" s="3"/>
      <c r="X836" s="3"/>
      <c r="Y836" s="3"/>
      <c r="Z836" s="3"/>
    </row>
    <row r="837" spans="1:26" ht="15.75" customHeight="1">
      <c r="A837" s="3"/>
      <c r="B837" s="3"/>
      <c r="C837" s="3"/>
      <c r="D837" s="33"/>
      <c r="E837" s="33"/>
      <c r="F837" s="33"/>
      <c r="G837" s="33"/>
      <c r="H837" s="33"/>
      <c r="I837" s="33"/>
      <c r="J837" s="33"/>
      <c r="K837" s="33"/>
      <c r="L837" s="33"/>
      <c r="M837" s="33"/>
      <c r="N837" s="33"/>
      <c r="O837" s="33"/>
      <c r="P837" s="33"/>
      <c r="Q837" s="33"/>
      <c r="R837" s="33"/>
      <c r="S837" s="33"/>
      <c r="T837" s="124"/>
      <c r="U837" s="3"/>
      <c r="V837" s="3"/>
      <c r="W837" s="3"/>
      <c r="X837" s="3"/>
      <c r="Y837" s="3"/>
      <c r="Z837" s="3"/>
    </row>
    <row r="838" spans="1:26" ht="15.75" customHeight="1">
      <c r="A838" s="3"/>
      <c r="B838" s="3"/>
      <c r="C838" s="3"/>
      <c r="D838" s="33"/>
      <c r="E838" s="33"/>
      <c r="F838" s="33"/>
      <c r="G838" s="33"/>
      <c r="H838" s="33"/>
      <c r="I838" s="33"/>
      <c r="J838" s="33"/>
      <c r="K838" s="33"/>
      <c r="L838" s="33"/>
      <c r="M838" s="33"/>
      <c r="N838" s="33"/>
      <c r="O838" s="33"/>
      <c r="P838" s="33"/>
      <c r="Q838" s="33"/>
      <c r="R838" s="33"/>
      <c r="S838" s="33"/>
      <c r="T838" s="124"/>
      <c r="U838" s="3"/>
      <c r="V838" s="3"/>
      <c r="W838" s="3"/>
      <c r="X838" s="3"/>
      <c r="Y838" s="3"/>
      <c r="Z838" s="3"/>
    </row>
    <row r="839" spans="1:26" ht="15.75" customHeight="1">
      <c r="A839" s="3"/>
      <c r="B839" s="3"/>
      <c r="C839" s="3"/>
      <c r="D839" s="33"/>
      <c r="E839" s="33"/>
      <c r="F839" s="33"/>
      <c r="G839" s="33"/>
      <c r="H839" s="33"/>
      <c r="I839" s="33"/>
      <c r="J839" s="33"/>
      <c r="K839" s="33"/>
      <c r="L839" s="33"/>
      <c r="M839" s="33"/>
      <c r="N839" s="33"/>
      <c r="O839" s="33"/>
      <c r="P839" s="33"/>
      <c r="Q839" s="33"/>
      <c r="R839" s="33"/>
      <c r="S839" s="33"/>
      <c r="T839" s="124"/>
      <c r="U839" s="3"/>
      <c r="V839" s="3"/>
      <c r="W839" s="3"/>
      <c r="X839" s="3"/>
      <c r="Y839" s="3"/>
      <c r="Z839" s="3"/>
    </row>
    <row r="840" spans="1:26" ht="15.75" customHeight="1">
      <c r="A840" s="3"/>
      <c r="B840" s="3"/>
      <c r="C840" s="3"/>
      <c r="D840" s="33"/>
      <c r="E840" s="33"/>
      <c r="F840" s="33"/>
      <c r="G840" s="33"/>
      <c r="H840" s="33"/>
      <c r="I840" s="33"/>
      <c r="J840" s="33"/>
      <c r="K840" s="33"/>
      <c r="L840" s="33"/>
      <c r="M840" s="33"/>
      <c r="N840" s="33"/>
      <c r="O840" s="33"/>
      <c r="P840" s="33"/>
      <c r="Q840" s="33"/>
      <c r="R840" s="33"/>
      <c r="S840" s="33"/>
      <c r="T840" s="124"/>
      <c r="U840" s="3"/>
      <c r="V840" s="3"/>
      <c r="W840" s="3"/>
      <c r="X840" s="3"/>
      <c r="Y840" s="3"/>
      <c r="Z840" s="3"/>
    </row>
    <row r="841" spans="1:26" ht="15.75" customHeight="1">
      <c r="A841" s="3"/>
      <c r="B841" s="3"/>
      <c r="C841" s="3"/>
      <c r="D841" s="33"/>
      <c r="E841" s="33"/>
      <c r="F841" s="33"/>
      <c r="G841" s="33"/>
      <c r="H841" s="33"/>
      <c r="I841" s="33"/>
      <c r="J841" s="33"/>
      <c r="K841" s="33"/>
      <c r="L841" s="33"/>
      <c r="M841" s="33"/>
      <c r="N841" s="33"/>
      <c r="O841" s="33"/>
      <c r="P841" s="33"/>
      <c r="Q841" s="33"/>
      <c r="R841" s="33"/>
      <c r="S841" s="33"/>
      <c r="T841" s="124"/>
      <c r="U841" s="3"/>
      <c r="V841" s="3"/>
      <c r="W841" s="3"/>
      <c r="X841" s="3"/>
      <c r="Y841" s="3"/>
      <c r="Z841" s="3"/>
    </row>
    <row r="842" spans="1:26" ht="15.75" customHeight="1">
      <c r="A842" s="3"/>
      <c r="B842" s="3"/>
      <c r="C842" s="3"/>
      <c r="D842" s="33"/>
      <c r="E842" s="33"/>
      <c r="F842" s="33"/>
      <c r="G842" s="33"/>
      <c r="H842" s="33"/>
      <c r="I842" s="33"/>
      <c r="J842" s="33"/>
      <c r="K842" s="33"/>
      <c r="L842" s="33"/>
      <c r="M842" s="33"/>
      <c r="N842" s="33"/>
      <c r="O842" s="33"/>
      <c r="P842" s="33"/>
      <c r="Q842" s="33"/>
      <c r="R842" s="33"/>
      <c r="S842" s="33"/>
      <c r="T842" s="124"/>
      <c r="U842" s="3"/>
      <c r="V842" s="3"/>
      <c r="W842" s="3"/>
      <c r="X842" s="3"/>
      <c r="Y842" s="3"/>
      <c r="Z842" s="3"/>
    </row>
    <row r="843" spans="1:26" ht="15.75" customHeight="1">
      <c r="A843" s="3"/>
      <c r="B843" s="3"/>
      <c r="C843" s="3"/>
      <c r="D843" s="33"/>
      <c r="E843" s="33"/>
      <c r="F843" s="33"/>
      <c r="G843" s="33"/>
      <c r="H843" s="33"/>
      <c r="I843" s="33"/>
      <c r="J843" s="33"/>
      <c r="K843" s="33"/>
      <c r="L843" s="33"/>
      <c r="M843" s="33"/>
      <c r="N843" s="33"/>
      <c r="O843" s="33"/>
      <c r="P843" s="33"/>
      <c r="Q843" s="33"/>
      <c r="R843" s="33"/>
      <c r="S843" s="33"/>
      <c r="T843" s="124"/>
      <c r="U843" s="3"/>
      <c r="V843" s="3"/>
      <c r="W843" s="3"/>
      <c r="X843" s="3"/>
      <c r="Y843" s="3"/>
      <c r="Z843" s="3"/>
    </row>
    <row r="844" spans="1:26" ht="15.75" customHeight="1">
      <c r="A844" s="3"/>
      <c r="B844" s="3"/>
      <c r="C844" s="3"/>
      <c r="D844" s="33"/>
      <c r="E844" s="33"/>
      <c r="F844" s="33"/>
      <c r="G844" s="33"/>
      <c r="H844" s="33"/>
      <c r="I844" s="33"/>
      <c r="J844" s="33"/>
      <c r="K844" s="33"/>
      <c r="L844" s="33"/>
      <c r="M844" s="33"/>
      <c r="N844" s="33"/>
      <c r="O844" s="33"/>
      <c r="P844" s="33"/>
      <c r="Q844" s="33"/>
      <c r="R844" s="33"/>
      <c r="S844" s="33"/>
      <c r="T844" s="124"/>
      <c r="U844" s="3"/>
      <c r="V844" s="3"/>
      <c r="W844" s="3"/>
      <c r="X844" s="3"/>
      <c r="Y844" s="3"/>
      <c r="Z844" s="3"/>
    </row>
    <row r="845" spans="1:26" ht="15.75" customHeight="1">
      <c r="A845" s="3"/>
      <c r="B845" s="3"/>
      <c r="C845" s="3"/>
      <c r="D845" s="33"/>
      <c r="E845" s="33"/>
      <c r="F845" s="33"/>
      <c r="G845" s="33"/>
      <c r="H845" s="33"/>
      <c r="I845" s="33"/>
      <c r="J845" s="33"/>
      <c r="K845" s="33"/>
      <c r="L845" s="33"/>
      <c r="M845" s="33"/>
      <c r="N845" s="33"/>
      <c r="O845" s="33"/>
      <c r="P845" s="33"/>
      <c r="Q845" s="33"/>
      <c r="R845" s="33"/>
      <c r="S845" s="33"/>
      <c r="T845" s="124"/>
      <c r="U845" s="3"/>
      <c r="V845" s="3"/>
      <c r="W845" s="3"/>
      <c r="X845" s="3"/>
      <c r="Y845" s="3"/>
      <c r="Z845" s="3"/>
    </row>
    <row r="846" spans="1:26" ht="15.75" customHeight="1">
      <c r="A846" s="3"/>
      <c r="B846" s="3"/>
      <c r="C846" s="3"/>
      <c r="D846" s="33"/>
      <c r="E846" s="33"/>
      <c r="F846" s="33"/>
      <c r="G846" s="33"/>
      <c r="H846" s="33"/>
      <c r="I846" s="33"/>
      <c r="J846" s="33"/>
      <c r="K846" s="33"/>
      <c r="L846" s="33"/>
      <c r="M846" s="33"/>
      <c r="N846" s="33"/>
      <c r="O846" s="33"/>
      <c r="P846" s="33"/>
      <c r="Q846" s="33"/>
      <c r="R846" s="33"/>
      <c r="S846" s="33"/>
      <c r="T846" s="124"/>
      <c r="U846" s="3"/>
      <c r="V846" s="3"/>
      <c r="W846" s="3"/>
      <c r="X846" s="3"/>
      <c r="Y846" s="3"/>
      <c r="Z846" s="3"/>
    </row>
    <row r="847" spans="1:26" ht="15.75" customHeight="1">
      <c r="A847" s="3"/>
      <c r="B847" s="3"/>
      <c r="C847" s="3"/>
      <c r="D847" s="33"/>
      <c r="E847" s="33"/>
      <c r="F847" s="33"/>
      <c r="G847" s="33"/>
      <c r="H847" s="33"/>
      <c r="I847" s="33"/>
      <c r="J847" s="33"/>
      <c r="K847" s="33"/>
      <c r="L847" s="33"/>
      <c r="M847" s="33"/>
      <c r="N847" s="33"/>
      <c r="O847" s="33"/>
      <c r="P847" s="33"/>
      <c r="Q847" s="33"/>
      <c r="R847" s="33"/>
      <c r="S847" s="33"/>
      <c r="T847" s="124"/>
      <c r="U847" s="3"/>
      <c r="V847" s="3"/>
      <c r="W847" s="3"/>
      <c r="X847" s="3"/>
      <c r="Y847" s="3"/>
      <c r="Z847" s="3"/>
    </row>
    <row r="848" spans="1:26" ht="15.75" customHeight="1">
      <c r="A848" s="3"/>
      <c r="B848" s="3"/>
      <c r="C848" s="3"/>
      <c r="D848" s="33"/>
      <c r="E848" s="33"/>
      <c r="F848" s="33"/>
      <c r="G848" s="33"/>
      <c r="H848" s="33"/>
      <c r="I848" s="33"/>
      <c r="J848" s="33"/>
      <c r="K848" s="33"/>
      <c r="L848" s="33"/>
      <c r="M848" s="33"/>
      <c r="N848" s="33"/>
      <c r="O848" s="33"/>
      <c r="P848" s="33"/>
      <c r="Q848" s="33"/>
      <c r="R848" s="33"/>
      <c r="S848" s="33"/>
      <c r="T848" s="124"/>
      <c r="U848" s="3"/>
      <c r="V848" s="3"/>
      <c r="W848" s="3"/>
      <c r="X848" s="3"/>
      <c r="Y848" s="3"/>
      <c r="Z848" s="3"/>
    </row>
    <row r="849" spans="1:26" ht="15.75" customHeight="1">
      <c r="A849" s="3"/>
      <c r="B849" s="3"/>
      <c r="C849" s="3"/>
      <c r="D849" s="33"/>
      <c r="E849" s="33"/>
      <c r="F849" s="33"/>
      <c r="G849" s="33"/>
      <c r="H849" s="33"/>
      <c r="I849" s="33"/>
      <c r="J849" s="33"/>
      <c r="K849" s="33"/>
      <c r="L849" s="33"/>
      <c r="M849" s="33"/>
      <c r="N849" s="33"/>
      <c r="O849" s="33"/>
      <c r="P849" s="33"/>
      <c r="Q849" s="33"/>
      <c r="R849" s="33"/>
      <c r="S849" s="33"/>
      <c r="T849" s="124"/>
      <c r="U849" s="3"/>
      <c r="V849" s="3"/>
      <c r="W849" s="3"/>
      <c r="X849" s="3"/>
      <c r="Y849" s="3"/>
      <c r="Z849" s="3"/>
    </row>
    <row r="850" spans="1:26" ht="15.75" customHeight="1">
      <c r="A850" s="3"/>
      <c r="B850" s="3"/>
      <c r="C850" s="3"/>
      <c r="D850" s="33"/>
      <c r="E850" s="33"/>
      <c r="F850" s="33"/>
      <c r="G850" s="33"/>
      <c r="H850" s="33"/>
      <c r="I850" s="33"/>
      <c r="J850" s="33"/>
      <c r="K850" s="33"/>
      <c r="L850" s="33"/>
      <c r="M850" s="33"/>
      <c r="N850" s="33"/>
      <c r="O850" s="33"/>
      <c r="P850" s="33"/>
      <c r="Q850" s="33"/>
      <c r="R850" s="33"/>
      <c r="S850" s="33"/>
      <c r="T850" s="124"/>
      <c r="U850" s="3"/>
      <c r="V850" s="3"/>
      <c r="W850" s="3"/>
      <c r="X850" s="3"/>
      <c r="Y850" s="3"/>
      <c r="Z850" s="3"/>
    </row>
    <row r="851" spans="1:26" ht="15.75" customHeight="1">
      <c r="A851" s="3"/>
      <c r="B851" s="3"/>
      <c r="C851" s="3"/>
      <c r="D851" s="33"/>
      <c r="E851" s="33"/>
      <c r="F851" s="33"/>
      <c r="G851" s="33"/>
      <c r="H851" s="33"/>
      <c r="I851" s="33"/>
      <c r="J851" s="33"/>
      <c r="K851" s="33"/>
      <c r="L851" s="33"/>
      <c r="M851" s="33"/>
      <c r="N851" s="33"/>
      <c r="O851" s="33"/>
      <c r="P851" s="33"/>
      <c r="Q851" s="33"/>
      <c r="R851" s="33"/>
      <c r="S851" s="33"/>
      <c r="T851" s="124"/>
      <c r="U851" s="3"/>
      <c r="V851" s="3"/>
      <c r="W851" s="3"/>
      <c r="X851" s="3"/>
      <c r="Y851" s="3"/>
      <c r="Z851" s="3"/>
    </row>
    <row r="852" spans="1:26" ht="15.75" customHeight="1">
      <c r="A852" s="3"/>
      <c r="B852" s="3"/>
      <c r="C852" s="3"/>
      <c r="D852" s="33"/>
      <c r="E852" s="33"/>
      <c r="F852" s="33"/>
      <c r="G852" s="33"/>
      <c r="H852" s="33"/>
      <c r="I852" s="33"/>
      <c r="J852" s="33"/>
      <c r="K852" s="33"/>
      <c r="L852" s="33"/>
      <c r="M852" s="33"/>
      <c r="N852" s="33"/>
      <c r="O852" s="33"/>
      <c r="P852" s="33"/>
      <c r="Q852" s="33"/>
      <c r="R852" s="33"/>
      <c r="S852" s="33"/>
      <c r="T852" s="124"/>
      <c r="U852" s="3"/>
      <c r="V852" s="3"/>
      <c r="W852" s="3"/>
      <c r="X852" s="3"/>
      <c r="Y852" s="3"/>
      <c r="Z852" s="3"/>
    </row>
    <row r="853" spans="1:26" ht="15.75" customHeight="1">
      <c r="A853" s="3"/>
      <c r="B853" s="3"/>
      <c r="C853" s="3"/>
      <c r="D853" s="33"/>
      <c r="E853" s="33"/>
      <c r="F853" s="33"/>
      <c r="G853" s="33"/>
      <c r="H853" s="33"/>
      <c r="I853" s="33"/>
      <c r="J853" s="33"/>
      <c r="K853" s="33"/>
      <c r="L853" s="33"/>
      <c r="M853" s="33"/>
      <c r="N853" s="33"/>
      <c r="O853" s="33"/>
      <c r="P853" s="33"/>
      <c r="Q853" s="33"/>
      <c r="R853" s="33"/>
      <c r="S853" s="33"/>
      <c r="T853" s="124"/>
      <c r="U853" s="3"/>
      <c r="V853" s="3"/>
      <c r="W853" s="3"/>
      <c r="X853" s="3"/>
      <c r="Y853" s="3"/>
      <c r="Z853" s="3"/>
    </row>
    <row r="854" spans="1:26" ht="15.75" customHeight="1">
      <c r="A854" s="3"/>
      <c r="B854" s="3"/>
      <c r="C854" s="3"/>
      <c r="D854" s="33"/>
      <c r="E854" s="33"/>
      <c r="F854" s="33"/>
      <c r="G854" s="33"/>
      <c r="H854" s="33"/>
      <c r="I854" s="33"/>
      <c r="J854" s="33"/>
      <c r="K854" s="33"/>
      <c r="L854" s="33"/>
      <c r="M854" s="33"/>
      <c r="N854" s="33"/>
      <c r="O854" s="33"/>
      <c r="P854" s="33"/>
      <c r="Q854" s="33"/>
      <c r="R854" s="33"/>
      <c r="S854" s="33"/>
      <c r="T854" s="124"/>
      <c r="U854" s="3"/>
      <c r="V854" s="3"/>
      <c r="W854" s="3"/>
      <c r="X854" s="3"/>
      <c r="Y854" s="3"/>
      <c r="Z854" s="3"/>
    </row>
    <row r="855" spans="1:26" ht="15.75" customHeight="1">
      <c r="A855" s="3"/>
      <c r="B855" s="3"/>
      <c r="C855" s="3"/>
      <c r="D855" s="33"/>
      <c r="E855" s="33"/>
      <c r="F855" s="33"/>
      <c r="G855" s="33"/>
      <c r="H855" s="33"/>
      <c r="I855" s="33"/>
      <c r="J855" s="33"/>
      <c r="K855" s="33"/>
      <c r="L855" s="33"/>
      <c r="M855" s="33"/>
      <c r="N855" s="33"/>
      <c r="O855" s="33"/>
      <c r="P855" s="33"/>
      <c r="Q855" s="33"/>
      <c r="R855" s="33"/>
      <c r="S855" s="33"/>
      <c r="T855" s="124"/>
      <c r="U855" s="3"/>
      <c r="V855" s="3"/>
      <c r="W855" s="3"/>
      <c r="X855" s="3"/>
      <c r="Y855" s="3"/>
      <c r="Z855" s="3"/>
    </row>
    <row r="856" spans="1:26" ht="15.75" customHeight="1">
      <c r="A856" s="3"/>
      <c r="B856" s="3"/>
      <c r="C856" s="3"/>
      <c r="D856" s="33"/>
      <c r="E856" s="33"/>
      <c r="F856" s="33"/>
      <c r="G856" s="33"/>
      <c r="H856" s="33"/>
      <c r="I856" s="33"/>
      <c r="J856" s="33"/>
      <c r="K856" s="33"/>
      <c r="L856" s="33"/>
      <c r="M856" s="33"/>
      <c r="N856" s="33"/>
      <c r="O856" s="33"/>
      <c r="P856" s="33"/>
      <c r="Q856" s="33"/>
      <c r="R856" s="33"/>
      <c r="S856" s="33"/>
      <c r="T856" s="124"/>
      <c r="U856" s="3"/>
      <c r="V856" s="3"/>
      <c r="W856" s="3"/>
      <c r="X856" s="3"/>
      <c r="Y856" s="3"/>
      <c r="Z856" s="3"/>
    </row>
    <row r="857" spans="1:26" ht="15.75" customHeight="1">
      <c r="A857" s="3"/>
      <c r="B857" s="3"/>
      <c r="C857" s="3"/>
      <c r="D857" s="33"/>
      <c r="E857" s="33"/>
      <c r="F857" s="33"/>
      <c r="G857" s="33"/>
      <c r="H857" s="33"/>
      <c r="I857" s="33"/>
      <c r="J857" s="33"/>
      <c r="K857" s="33"/>
      <c r="L857" s="33"/>
      <c r="M857" s="33"/>
      <c r="N857" s="33"/>
      <c r="O857" s="33"/>
      <c r="P857" s="33"/>
      <c r="Q857" s="33"/>
      <c r="R857" s="33"/>
      <c r="S857" s="33"/>
      <c r="T857" s="124"/>
      <c r="U857" s="3"/>
      <c r="V857" s="3"/>
      <c r="W857" s="3"/>
      <c r="X857" s="3"/>
      <c r="Y857" s="3"/>
      <c r="Z857" s="3"/>
    </row>
    <row r="858" spans="1:26" ht="15.75" customHeight="1">
      <c r="A858" s="3"/>
      <c r="B858" s="3"/>
      <c r="C858" s="3"/>
      <c r="D858" s="33"/>
      <c r="E858" s="33"/>
      <c r="F858" s="33"/>
      <c r="G858" s="33"/>
      <c r="H858" s="33"/>
      <c r="I858" s="33"/>
      <c r="J858" s="33"/>
      <c r="K858" s="33"/>
      <c r="L858" s="33"/>
      <c r="M858" s="33"/>
      <c r="N858" s="33"/>
      <c r="O858" s="33"/>
      <c r="P858" s="33"/>
      <c r="Q858" s="33"/>
      <c r="R858" s="33"/>
      <c r="S858" s="33"/>
      <c r="T858" s="124"/>
      <c r="U858" s="3"/>
      <c r="V858" s="3"/>
      <c r="W858" s="3"/>
      <c r="X858" s="3"/>
      <c r="Y858" s="3"/>
      <c r="Z858" s="3"/>
    </row>
    <row r="859" spans="1:26" ht="15.75" customHeight="1">
      <c r="A859" s="3"/>
      <c r="B859" s="3"/>
      <c r="C859" s="3"/>
      <c r="D859" s="33"/>
      <c r="E859" s="33"/>
      <c r="F859" s="33"/>
      <c r="G859" s="33"/>
      <c r="H859" s="33"/>
      <c r="I859" s="33"/>
      <c r="J859" s="33"/>
      <c r="K859" s="33"/>
      <c r="L859" s="33"/>
      <c r="M859" s="33"/>
      <c r="N859" s="33"/>
      <c r="O859" s="33"/>
      <c r="P859" s="33"/>
      <c r="Q859" s="33"/>
      <c r="R859" s="33"/>
      <c r="S859" s="33"/>
      <c r="T859" s="124"/>
      <c r="U859" s="3"/>
      <c r="V859" s="3"/>
      <c r="W859" s="3"/>
      <c r="X859" s="3"/>
      <c r="Y859" s="3"/>
      <c r="Z859" s="3"/>
    </row>
    <row r="860" spans="1:26" ht="15.75" customHeight="1">
      <c r="A860" s="3"/>
      <c r="B860" s="3"/>
      <c r="C860" s="3"/>
      <c r="D860" s="33"/>
      <c r="E860" s="33"/>
      <c r="F860" s="33"/>
      <c r="G860" s="33"/>
      <c r="H860" s="33"/>
      <c r="I860" s="33"/>
      <c r="J860" s="33"/>
      <c r="K860" s="33"/>
      <c r="L860" s="33"/>
      <c r="M860" s="33"/>
      <c r="N860" s="33"/>
      <c r="O860" s="33"/>
      <c r="P860" s="33"/>
      <c r="Q860" s="33"/>
      <c r="R860" s="33"/>
      <c r="S860" s="33"/>
      <c r="T860" s="124"/>
      <c r="U860" s="3"/>
      <c r="V860" s="3"/>
      <c r="W860" s="3"/>
      <c r="X860" s="3"/>
      <c r="Y860" s="3"/>
      <c r="Z860" s="3"/>
    </row>
    <row r="861" spans="1:26" ht="15.75" customHeight="1">
      <c r="A861" s="3"/>
      <c r="B861" s="3"/>
      <c r="C861" s="3"/>
      <c r="D861" s="33"/>
      <c r="E861" s="33"/>
      <c r="F861" s="33"/>
      <c r="G861" s="33"/>
      <c r="H861" s="33"/>
      <c r="I861" s="33"/>
      <c r="J861" s="33"/>
      <c r="K861" s="33"/>
      <c r="L861" s="33"/>
      <c r="M861" s="33"/>
      <c r="N861" s="33"/>
      <c r="O861" s="33"/>
      <c r="P861" s="33"/>
      <c r="Q861" s="33"/>
      <c r="R861" s="33"/>
      <c r="S861" s="33"/>
      <c r="T861" s="124"/>
      <c r="U861" s="3"/>
      <c r="V861" s="3"/>
      <c r="W861" s="3"/>
      <c r="X861" s="3"/>
      <c r="Y861" s="3"/>
      <c r="Z861" s="3"/>
    </row>
    <row r="862" spans="1:26" ht="15.75" customHeight="1">
      <c r="A862" s="3"/>
      <c r="B862" s="3"/>
      <c r="C862" s="3"/>
      <c r="D862" s="33"/>
      <c r="E862" s="33"/>
      <c r="F862" s="33"/>
      <c r="G862" s="33"/>
      <c r="H862" s="33"/>
      <c r="I862" s="33"/>
      <c r="J862" s="33"/>
      <c r="K862" s="33"/>
      <c r="L862" s="33"/>
      <c r="M862" s="33"/>
      <c r="N862" s="33"/>
      <c r="O862" s="33"/>
      <c r="P862" s="33"/>
      <c r="Q862" s="33"/>
      <c r="R862" s="33"/>
      <c r="S862" s="33"/>
      <c r="T862" s="124"/>
      <c r="U862" s="3"/>
      <c r="V862" s="3"/>
      <c r="W862" s="3"/>
      <c r="X862" s="3"/>
      <c r="Y862" s="3"/>
      <c r="Z862" s="3"/>
    </row>
    <row r="863" spans="1:26" ht="15.75" customHeight="1">
      <c r="A863" s="3"/>
      <c r="B863" s="3"/>
      <c r="C863" s="3"/>
      <c r="D863" s="33"/>
      <c r="E863" s="33"/>
      <c r="F863" s="33"/>
      <c r="G863" s="33"/>
      <c r="H863" s="33"/>
      <c r="I863" s="33"/>
      <c r="J863" s="33"/>
      <c r="K863" s="33"/>
      <c r="L863" s="33"/>
      <c r="M863" s="33"/>
      <c r="N863" s="33"/>
      <c r="O863" s="33"/>
      <c r="P863" s="33"/>
      <c r="Q863" s="33"/>
      <c r="R863" s="33"/>
      <c r="S863" s="33"/>
      <c r="T863" s="124"/>
      <c r="U863" s="3"/>
      <c r="V863" s="3"/>
      <c r="W863" s="3"/>
      <c r="X863" s="3"/>
      <c r="Y863" s="3"/>
      <c r="Z863" s="3"/>
    </row>
    <row r="864" spans="1:26" ht="15.75" customHeight="1">
      <c r="A864" s="3"/>
      <c r="B864" s="3"/>
      <c r="C864" s="3"/>
      <c r="D864" s="33"/>
      <c r="E864" s="33"/>
      <c r="F864" s="33"/>
      <c r="G864" s="33"/>
      <c r="H864" s="33"/>
      <c r="I864" s="33"/>
      <c r="J864" s="33"/>
      <c r="K864" s="33"/>
      <c r="L864" s="33"/>
      <c r="M864" s="33"/>
      <c r="N864" s="33"/>
      <c r="O864" s="33"/>
      <c r="P864" s="33"/>
      <c r="Q864" s="33"/>
      <c r="R864" s="33"/>
      <c r="S864" s="33"/>
      <c r="T864" s="124"/>
      <c r="U864" s="3"/>
      <c r="V864" s="3"/>
      <c r="W864" s="3"/>
      <c r="X864" s="3"/>
      <c r="Y864" s="3"/>
      <c r="Z864" s="3"/>
    </row>
    <row r="865" spans="1:26" ht="15.75" customHeight="1">
      <c r="A865" s="3"/>
      <c r="B865" s="3"/>
      <c r="C865" s="3"/>
      <c r="D865" s="33"/>
      <c r="E865" s="33"/>
      <c r="F865" s="33"/>
      <c r="G865" s="33"/>
      <c r="H865" s="33"/>
      <c r="I865" s="33"/>
      <c r="J865" s="33"/>
      <c r="K865" s="33"/>
      <c r="L865" s="33"/>
      <c r="M865" s="33"/>
      <c r="N865" s="33"/>
      <c r="O865" s="33"/>
      <c r="P865" s="33"/>
      <c r="Q865" s="33"/>
      <c r="R865" s="33"/>
      <c r="S865" s="33"/>
      <c r="T865" s="124"/>
      <c r="U865" s="3"/>
      <c r="V865" s="3"/>
      <c r="W865" s="3"/>
      <c r="X865" s="3"/>
      <c r="Y865" s="3"/>
      <c r="Z865" s="3"/>
    </row>
    <row r="866" spans="1:26" ht="15.75" customHeight="1">
      <c r="A866" s="3"/>
      <c r="B866" s="3"/>
      <c r="C866" s="3"/>
      <c r="D866" s="33"/>
      <c r="E866" s="33"/>
      <c r="F866" s="33"/>
      <c r="G866" s="33"/>
      <c r="H866" s="33"/>
      <c r="I866" s="33"/>
      <c r="J866" s="33"/>
      <c r="K866" s="33"/>
      <c r="L866" s="33"/>
      <c r="M866" s="33"/>
      <c r="N866" s="33"/>
      <c r="O866" s="33"/>
      <c r="P866" s="33"/>
      <c r="Q866" s="33"/>
      <c r="R866" s="33"/>
      <c r="S866" s="33"/>
      <c r="T866" s="124"/>
      <c r="U866" s="3"/>
      <c r="V866" s="3"/>
      <c r="W866" s="3"/>
      <c r="X866" s="3"/>
      <c r="Y866" s="3"/>
      <c r="Z866" s="3"/>
    </row>
    <row r="867" spans="1:26" ht="15.75" customHeight="1">
      <c r="A867" s="3"/>
      <c r="B867" s="3"/>
      <c r="C867" s="3"/>
      <c r="D867" s="33"/>
      <c r="E867" s="33"/>
      <c r="F867" s="33"/>
      <c r="G867" s="33"/>
      <c r="H867" s="33"/>
      <c r="I867" s="33"/>
      <c r="J867" s="33"/>
      <c r="K867" s="33"/>
      <c r="L867" s="33"/>
      <c r="M867" s="33"/>
      <c r="N867" s="33"/>
      <c r="O867" s="33"/>
      <c r="P867" s="33"/>
      <c r="Q867" s="33"/>
      <c r="R867" s="33"/>
      <c r="S867" s="33"/>
      <c r="T867" s="124"/>
      <c r="U867" s="3"/>
      <c r="V867" s="3"/>
      <c r="W867" s="3"/>
      <c r="X867" s="3"/>
      <c r="Y867" s="3"/>
      <c r="Z867" s="3"/>
    </row>
    <row r="868" spans="1:26" ht="15.75" customHeight="1">
      <c r="A868" s="3"/>
      <c r="B868" s="3"/>
      <c r="C868" s="3"/>
      <c r="D868" s="33"/>
      <c r="E868" s="33"/>
      <c r="F868" s="33"/>
      <c r="G868" s="33"/>
      <c r="H868" s="33"/>
      <c r="I868" s="33"/>
      <c r="J868" s="33"/>
      <c r="K868" s="33"/>
      <c r="L868" s="33"/>
      <c r="M868" s="33"/>
      <c r="N868" s="33"/>
      <c r="O868" s="33"/>
      <c r="P868" s="33"/>
      <c r="Q868" s="33"/>
      <c r="R868" s="33"/>
      <c r="S868" s="33"/>
      <c r="T868" s="124"/>
      <c r="U868" s="3"/>
      <c r="V868" s="3"/>
      <c r="W868" s="3"/>
      <c r="X868" s="3"/>
      <c r="Y868" s="3"/>
      <c r="Z868" s="3"/>
    </row>
    <row r="869" spans="1:26" ht="15.75" customHeight="1">
      <c r="A869" s="3"/>
      <c r="B869" s="3"/>
      <c r="C869" s="3"/>
      <c r="D869" s="33"/>
      <c r="E869" s="33"/>
      <c r="F869" s="33"/>
      <c r="G869" s="33"/>
      <c r="H869" s="33"/>
      <c r="I869" s="33"/>
      <c r="J869" s="33"/>
      <c r="K869" s="33"/>
      <c r="L869" s="33"/>
      <c r="M869" s="33"/>
      <c r="N869" s="33"/>
      <c r="O869" s="33"/>
      <c r="P869" s="33"/>
      <c r="Q869" s="33"/>
      <c r="R869" s="33"/>
      <c r="S869" s="33"/>
      <c r="T869" s="124"/>
      <c r="U869" s="3"/>
      <c r="V869" s="3"/>
      <c r="W869" s="3"/>
      <c r="X869" s="3"/>
      <c r="Y869" s="3"/>
      <c r="Z869" s="3"/>
    </row>
    <row r="870" spans="1:26" ht="15.75" customHeight="1">
      <c r="A870" s="3"/>
      <c r="B870" s="3"/>
      <c r="C870" s="3"/>
      <c r="D870" s="33"/>
      <c r="E870" s="33"/>
      <c r="F870" s="33"/>
      <c r="G870" s="33"/>
      <c r="H870" s="33"/>
      <c r="I870" s="33"/>
      <c r="J870" s="33"/>
      <c r="K870" s="33"/>
      <c r="L870" s="33"/>
      <c r="M870" s="33"/>
      <c r="N870" s="33"/>
      <c r="O870" s="33"/>
      <c r="P870" s="33"/>
      <c r="Q870" s="33"/>
      <c r="R870" s="33"/>
      <c r="S870" s="33"/>
      <c r="T870" s="124"/>
      <c r="U870" s="3"/>
      <c r="V870" s="3"/>
      <c r="W870" s="3"/>
      <c r="X870" s="3"/>
      <c r="Y870" s="3"/>
      <c r="Z870" s="3"/>
    </row>
    <row r="871" spans="1:26" ht="15.75" customHeight="1">
      <c r="A871" s="3"/>
      <c r="B871" s="3"/>
      <c r="C871" s="3"/>
      <c r="D871" s="33"/>
      <c r="E871" s="33"/>
      <c r="F871" s="33"/>
      <c r="G871" s="33"/>
      <c r="H871" s="33"/>
      <c r="I871" s="33"/>
      <c r="J871" s="33"/>
      <c r="K871" s="33"/>
      <c r="L871" s="33"/>
      <c r="M871" s="33"/>
      <c r="N871" s="33"/>
      <c r="O871" s="33"/>
      <c r="P871" s="33"/>
      <c r="Q871" s="33"/>
      <c r="R871" s="33"/>
      <c r="S871" s="33"/>
      <c r="T871" s="124"/>
      <c r="U871" s="3"/>
      <c r="V871" s="3"/>
      <c r="W871" s="3"/>
      <c r="X871" s="3"/>
      <c r="Y871" s="3"/>
      <c r="Z871" s="3"/>
    </row>
    <row r="872" spans="1:26" ht="15.75" customHeight="1">
      <c r="A872" s="3"/>
      <c r="B872" s="3"/>
      <c r="C872" s="3"/>
      <c r="D872" s="33"/>
      <c r="E872" s="33"/>
      <c r="F872" s="33"/>
      <c r="G872" s="33"/>
      <c r="H872" s="33"/>
      <c r="I872" s="33"/>
      <c r="J872" s="33"/>
      <c r="K872" s="33"/>
      <c r="L872" s="33"/>
      <c r="M872" s="33"/>
      <c r="N872" s="33"/>
      <c r="O872" s="33"/>
      <c r="P872" s="33"/>
      <c r="Q872" s="33"/>
      <c r="R872" s="33"/>
      <c r="S872" s="33"/>
      <c r="T872" s="124"/>
      <c r="U872" s="3"/>
      <c r="V872" s="3"/>
      <c r="W872" s="3"/>
      <c r="X872" s="3"/>
      <c r="Y872" s="3"/>
      <c r="Z872" s="3"/>
    </row>
    <row r="873" spans="1:26" ht="15.75" customHeight="1">
      <c r="A873" s="3"/>
      <c r="B873" s="3"/>
      <c r="C873" s="3"/>
      <c r="D873" s="33"/>
      <c r="E873" s="33"/>
      <c r="F873" s="33"/>
      <c r="G873" s="33"/>
      <c r="H873" s="33"/>
      <c r="I873" s="33"/>
      <c r="J873" s="33"/>
      <c r="K873" s="33"/>
      <c r="L873" s="33"/>
      <c r="M873" s="33"/>
      <c r="N873" s="33"/>
      <c r="O873" s="33"/>
      <c r="P873" s="33"/>
      <c r="Q873" s="33"/>
      <c r="R873" s="33"/>
      <c r="S873" s="33"/>
      <c r="T873" s="124"/>
      <c r="U873" s="3"/>
      <c r="V873" s="3"/>
      <c r="W873" s="3"/>
      <c r="X873" s="3"/>
      <c r="Y873" s="3"/>
      <c r="Z873" s="3"/>
    </row>
    <row r="874" spans="1:26" ht="15.75" customHeight="1">
      <c r="A874" s="3"/>
      <c r="B874" s="3"/>
      <c r="C874" s="3"/>
      <c r="D874" s="33"/>
      <c r="E874" s="33"/>
      <c r="F874" s="33"/>
      <c r="G874" s="33"/>
      <c r="H874" s="33"/>
      <c r="I874" s="33"/>
      <c r="J874" s="33"/>
      <c r="K874" s="33"/>
      <c r="L874" s="33"/>
      <c r="M874" s="33"/>
      <c r="N874" s="33"/>
      <c r="O874" s="33"/>
      <c r="P874" s="33"/>
      <c r="Q874" s="33"/>
      <c r="R874" s="33"/>
      <c r="S874" s="33"/>
      <c r="T874" s="124"/>
      <c r="U874" s="3"/>
      <c r="V874" s="3"/>
      <c r="W874" s="3"/>
      <c r="X874" s="3"/>
      <c r="Y874" s="3"/>
      <c r="Z874" s="3"/>
    </row>
    <row r="875" spans="1:26" ht="15.75" customHeight="1">
      <c r="A875" s="3"/>
      <c r="B875" s="3"/>
      <c r="C875" s="3"/>
      <c r="D875" s="33"/>
      <c r="E875" s="33"/>
      <c r="F875" s="33"/>
      <c r="G875" s="33"/>
      <c r="H875" s="33"/>
      <c r="I875" s="33"/>
      <c r="J875" s="33"/>
      <c r="K875" s="33"/>
      <c r="L875" s="33"/>
      <c r="M875" s="33"/>
      <c r="N875" s="33"/>
      <c r="O875" s="33"/>
      <c r="P875" s="33"/>
      <c r="Q875" s="33"/>
      <c r="R875" s="33"/>
      <c r="S875" s="33"/>
      <c r="T875" s="124"/>
      <c r="U875" s="3"/>
      <c r="V875" s="3"/>
      <c r="W875" s="3"/>
      <c r="X875" s="3"/>
      <c r="Y875" s="3"/>
      <c r="Z875" s="3"/>
    </row>
    <row r="876" spans="1:26" ht="15.75" customHeight="1">
      <c r="A876" s="3"/>
      <c r="B876" s="3"/>
      <c r="C876" s="3"/>
      <c r="D876" s="33"/>
      <c r="E876" s="33"/>
      <c r="F876" s="33"/>
      <c r="G876" s="33"/>
      <c r="H876" s="33"/>
      <c r="I876" s="33"/>
      <c r="J876" s="33"/>
      <c r="K876" s="33"/>
      <c r="L876" s="33"/>
      <c r="M876" s="33"/>
      <c r="N876" s="33"/>
      <c r="O876" s="33"/>
      <c r="P876" s="33"/>
      <c r="Q876" s="33"/>
      <c r="R876" s="33"/>
      <c r="S876" s="33"/>
      <c r="T876" s="124"/>
      <c r="U876" s="3"/>
      <c r="V876" s="3"/>
      <c r="W876" s="3"/>
      <c r="X876" s="3"/>
      <c r="Y876" s="3"/>
      <c r="Z876" s="3"/>
    </row>
    <row r="877" spans="1:26" ht="15.75" customHeight="1">
      <c r="A877" s="3"/>
      <c r="B877" s="3"/>
      <c r="C877" s="3"/>
      <c r="D877" s="33"/>
      <c r="E877" s="33"/>
      <c r="F877" s="33"/>
      <c r="G877" s="33"/>
      <c r="H877" s="33"/>
      <c r="I877" s="33"/>
      <c r="J877" s="33"/>
      <c r="K877" s="33"/>
      <c r="L877" s="33"/>
      <c r="M877" s="33"/>
      <c r="N877" s="33"/>
      <c r="O877" s="33"/>
      <c r="P877" s="33"/>
      <c r="Q877" s="33"/>
      <c r="R877" s="33"/>
      <c r="S877" s="33"/>
      <c r="T877" s="124"/>
      <c r="U877" s="3"/>
      <c r="V877" s="3"/>
      <c r="W877" s="3"/>
      <c r="X877" s="3"/>
      <c r="Y877" s="3"/>
      <c r="Z877" s="3"/>
    </row>
    <row r="878" spans="1:26" ht="15.75" customHeight="1">
      <c r="A878" s="3"/>
      <c r="B878" s="3"/>
      <c r="C878" s="3"/>
      <c r="D878" s="33"/>
      <c r="E878" s="33"/>
      <c r="F878" s="33"/>
      <c r="G878" s="33"/>
      <c r="H878" s="33"/>
      <c r="I878" s="33"/>
      <c r="J878" s="33"/>
      <c r="K878" s="33"/>
      <c r="L878" s="33"/>
      <c r="M878" s="33"/>
      <c r="N878" s="33"/>
      <c r="O878" s="33"/>
      <c r="P878" s="33"/>
      <c r="Q878" s="33"/>
      <c r="R878" s="33"/>
      <c r="S878" s="33"/>
      <c r="T878" s="124"/>
      <c r="U878" s="3"/>
      <c r="V878" s="3"/>
      <c r="W878" s="3"/>
      <c r="X878" s="3"/>
      <c r="Y878" s="3"/>
      <c r="Z878" s="3"/>
    </row>
    <row r="879" spans="1:26" ht="15.75" customHeight="1">
      <c r="A879" s="3"/>
      <c r="B879" s="3"/>
      <c r="C879" s="3"/>
      <c r="D879" s="33"/>
      <c r="E879" s="33"/>
      <c r="F879" s="33"/>
      <c r="G879" s="33"/>
      <c r="H879" s="33"/>
      <c r="I879" s="33"/>
      <c r="J879" s="33"/>
      <c r="K879" s="33"/>
      <c r="L879" s="33"/>
      <c r="M879" s="33"/>
      <c r="N879" s="33"/>
      <c r="O879" s="33"/>
      <c r="P879" s="33"/>
      <c r="Q879" s="33"/>
      <c r="R879" s="33"/>
      <c r="S879" s="33"/>
      <c r="T879" s="124"/>
      <c r="U879" s="3"/>
      <c r="V879" s="3"/>
      <c r="W879" s="3"/>
      <c r="X879" s="3"/>
      <c r="Y879" s="3"/>
      <c r="Z879" s="3"/>
    </row>
    <row r="880" spans="1:26" ht="15.75" customHeight="1">
      <c r="A880" s="3"/>
      <c r="B880" s="3"/>
      <c r="C880" s="3"/>
      <c r="D880" s="33"/>
      <c r="E880" s="33"/>
      <c r="F880" s="33"/>
      <c r="G880" s="33"/>
      <c r="H880" s="33"/>
      <c r="I880" s="33"/>
      <c r="J880" s="33"/>
      <c r="K880" s="33"/>
      <c r="L880" s="33"/>
      <c r="M880" s="33"/>
      <c r="N880" s="33"/>
      <c r="O880" s="33"/>
      <c r="P880" s="33"/>
      <c r="Q880" s="33"/>
      <c r="R880" s="33"/>
      <c r="S880" s="33"/>
      <c r="T880" s="124"/>
      <c r="U880" s="3"/>
      <c r="V880" s="3"/>
      <c r="W880" s="3"/>
      <c r="X880" s="3"/>
      <c r="Y880" s="3"/>
      <c r="Z880" s="3"/>
    </row>
    <row r="881" spans="1:26" ht="15.75" customHeight="1">
      <c r="A881" s="3"/>
      <c r="B881" s="3"/>
      <c r="C881" s="3"/>
      <c r="D881" s="33"/>
      <c r="E881" s="33"/>
      <c r="F881" s="33"/>
      <c r="G881" s="33"/>
      <c r="H881" s="33"/>
      <c r="I881" s="33"/>
      <c r="J881" s="33"/>
      <c r="K881" s="33"/>
      <c r="L881" s="33"/>
      <c r="M881" s="33"/>
      <c r="N881" s="33"/>
      <c r="O881" s="33"/>
      <c r="P881" s="33"/>
      <c r="Q881" s="33"/>
      <c r="R881" s="33"/>
      <c r="S881" s="33"/>
      <c r="T881" s="124"/>
      <c r="U881" s="3"/>
      <c r="V881" s="3"/>
      <c r="W881" s="3"/>
      <c r="X881" s="3"/>
      <c r="Y881" s="3"/>
      <c r="Z881" s="3"/>
    </row>
    <row r="882" spans="1:26" ht="15.75" customHeight="1">
      <c r="A882" s="3"/>
      <c r="B882" s="3"/>
      <c r="C882" s="3"/>
      <c r="D882" s="33"/>
      <c r="E882" s="33"/>
      <c r="F882" s="33"/>
      <c r="G882" s="33"/>
      <c r="H882" s="33"/>
      <c r="I882" s="33"/>
      <c r="J882" s="33"/>
      <c r="K882" s="33"/>
      <c r="L882" s="33"/>
      <c r="M882" s="33"/>
      <c r="N882" s="33"/>
      <c r="O882" s="33"/>
      <c r="P882" s="33"/>
      <c r="Q882" s="33"/>
      <c r="R882" s="33"/>
      <c r="S882" s="33"/>
      <c r="T882" s="124"/>
      <c r="U882" s="3"/>
      <c r="V882" s="3"/>
      <c r="W882" s="3"/>
      <c r="X882" s="3"/>
      <c r="Y882" s="3"/>
      <c r="Z882" s="3"/>
    </row>
    <row r="883" spans="1:26" ht="15.75" customHeight="1">
      <c r="A883" s="3"/>
      <c r="B883" s="3"/>
      <c r="C883" s="3"/>
      <c r="D883" s="33"/>
      <c r="E883" s="33"/>
      <c r="F883" s="33"/>
      <c r="G883" s="33"/>
      <c r="H883" s="33"/>
      <c r="I883" s="33"/>
      <c r="J883" s="33"/>
      <c r="K883" s="33"/>
      <c r="L883" s="33"/>
      <c r="M883" s="33"/>
      <c r="N883" s="33"/>
      <c r="O883" s="33"/>
      <c r="P883" s="33"/>
      <c r="Q883" s="33"/>
      <c r="R883" s="33"/>
      <c r="S883" s="33"/>
      <c r="T883" s="124"/>
      <c r="U883" s="3"/>
      <c r="V883" s="3"/>
      <c r="W883" s="3"/>
      <c r="X883" s="3"/>
      <c r="Y883" s="3"/>
      <c r="Z883" s="3"/>
    </row>
    <row r="884" spans="1:26" ht="15.75" customHeight="1">
      <c r="A884" s="3"/>
      <c r="B884" s="3"/>
      <c r="C884" s="3"/>
      <c r="D884" s="33"/>
      <c r="E884" s="33"/>
      <c r="F884" s="33"/>
      <c r="G884" s="33"/>
      <c r="H884" s="33"/>
      <c r="I884" s="33"/>
      <c r="J884" s="33"/>
      <c r="K884" s="33"/>
      <c r="L884" s="33"/>
      <c r="M884" s="33"/>
      <c r="N884" s="33"/>
      <c r="O884" s="33"/>
      <c r="P884" s="33"/>
      <c r="Q884" s="33"/>
      <c r="R884" s="33"/>
      <c r="S884" s="33"/>
      <c r="T884" s="124"/>
      <c r="U884" s="3"/>
      <c r="V884" s="3"/>
      <c r="W884" s="3"/>
      <c r="X884" s="3"/>
      <c r="Y884" s="3"/>
      <c r="Z884" s="3"/>
    </row>
    <row r="885" spans="1:26" ht="15.75" customHeight="1">
      <c r="A885" s="3"/>
      <c r="B885" s="3"/>
      <c r="C885" s="3"/>
      <c r="D885" s="33"/>
      <c r="E885" s="33"/>
      <c r="F885" s="33"/>
      <c r="G885" s="33"/>
      <c r="H885" s="33"/>
      <c r="I885" s="33"/>
      <c r="J885" s="33"/>
      <c r="K885" s="33"/>
      <c r="L885" s="33"/>
      <c r="M885" s="33"/>
      <c r="N885" s="33"/>
      <c r="O885" s="33"/>
      <c r="P885" s="33"/>
      <c r="Q885" s="33"/>
      <c r="R885" s="33"/>
      <c r="S885" s="33"/>
      <c r="T885" s="124"/>
      <c r="U885" s="3"/>
      <c r="V885" s="3"/>
      <c r="W885" s="3"/>
      <c r="X885" s="3"/>
      <c r="Y885" s="3"/>
      <c r="Z885" s="3"/>
    </row>
    <row r="886" spans="1:26" ht="15.75" customHeight="1">
      <c r="A886" s="3"/>
      <c r="B886" s="3"/>
      <c r="C886" s="3"/>
      <c r="D886" s="33"/>
      <c r="E886" s="33"/>
      <c r="F886" s="33"/>
      <c r="G886" s="33"/>
      <c r="H886" s="33"/>
      <c r="I886" s="33"/>
      <c r="J886" s="33"/>
      <c r="K886" s="33"/>
      <c r="L886" s="33"/>
      <c r="M886" s="33"/>
      <c r="N886" s="33"/>
      <c r="O886" s="33"/>
      <c r="P886" s="33"/>
      <c r="Q886" s="33"/>
      <c r="R886" s="33"/>
      <c r="S886" s="33"/>
      <c r="T886" s="124"/>
      <c r="U886" s="3"/>
      <c r="V886" s="3"/>
      <c r="W886" s="3"/>
      <c r="X886" s="3"/>
      <c r="Y886" s="3"/>
      <c r="Z886" s="3"/>
    </row>
    <row r="887" spans="1:26" ht="15.75" customHeight="1">
      <c r="A887" s="3"/>
      <c r="B887" s="3"/>
      <c r="C887" s="3"/>
      <c r="D887" s="33"/>
      <c r="E887" s="33"/>
      <c r="F887" s="33"/>
      <c r="G887" s="33"/>
      <c r="H887" s="33"/>
      <c r="I887" s="33"/>
      <c r="J887" s="33"/>
      <c r="K887" s="33"/>
      <c r="L887" s="33"/>
      <c r="M887" s="33"/>
      <c r="N887" s="33"/>
      <c r="O887" s="33"/>
      <c r="P887" s="33"/>
      <c r="Q887" s="33"/>
      <c r="R887" s="33"/>
      <c r="S887" s="33"/>
      <c r="T887" s="124"/>
      <c r="U887" s="3"/>
      <c r="V887" s="3"/>
      <c r="W887" s="3"/>
      <c r="X887" s="3"/>
      <c r="Y887" s="3"/>
      <c r="Z887" s="3"/>
    </row>
    <row r="888" spans="1:26" ht="15.75" customHeight="1">
      <c r="A888" s="3"/>
      <c r="B888" s="3"/>
      <c r="C888" s="3"/>
      <c r="D888" s="33"/>
      <c r="E888" s="33"/>
      <c r="F888" s="33"/>
      <c r="G888" s="33"/>
      <c r="H888" s="33"/>
      <c r="I888" s="33"/>
      <c r="J888" s="33"/>
      <c r="K888" s="33"/>
      <c r="L888" s="33"/>
      <c r="M888" s="33"/>
      <c r="N888" s="33"/>
      <c r="O888" s="33"/>
      <c r="P888" s="33"/>
      <c r="Q888" s="33"/>
      <c r="R888" s="33"/>
      <c r="S888" s="33"/>
      <c r="T888" s="124"/>
      <c r="U888" s="3"/>
      <c r="V888" s="3"/>
      <c r="W888" s="3"/>
      <c r="X888" s="3"/>
      <c r="Y888" s="3"/>
      <c r="Z888" s="3"/>
    </row>
    <row r="889" spans="1:26" ht="15.75" customHeight="1">
      <c r="A889" s="3"/>
      <c r="B889" s="3"/>
      <c r="C889" s="3"/>
      <c r="D889" s="33"/>
      <c r="E889" s="33"/>
      <c r="F889" s="33"/>
      <c r="G889" s="33"/>
      <c r="H889" s="33"/>
      <c r="I889" s="33"/>
      <c r="J889" s="33"/>
      <c r="K889" s="33"/>
      <c r="L889" s="33"/>
      <c r="M889" s="33"/>
      <c r="N889" s="33"/>
      <c r="O889" s="33"/>
      <c r="P889" s="33"/>
      <c r="Q889" s="33"/>
      <c r="R889" s="33"/>
      <c r="S889" s="33"/>
      <c r="T889" s="124"/>
      <c r="U889" s="3"/>
      <c r="V889" s="3"/>
      <c r="W889" s="3"/>
      <c r="X889" s="3"/>
      <c r="Y889" s="3"/>
      <c r="Z889" s="3"/>
    </row>
    <row r="890" spans="1:26" ht="15.75" customHeight="1">
      <c r="A890" s="3"/>
      <c r="B890" s="3"/>
      <c r="C890" s="3"/>
      <c r="D890" s="33"/>
      <c r="E890" s="33"/>
      <c r="F890" s="33"/>
      <c r="G890" s="33"/>
      <c r="H890" s="33"/>
      <c r="I890" s="33"/>
      <c r="J890" s="33"/>
      <c r="K890" s="33"/>
      <c r="L890" s="33"/>
      <c r="M890" s="33"/>
      <c r="N890" s="33"/>
      <c r="O890" s="33"/>
      <c r="P890" s="33"/>
      <c r="Q890" s="33"/>
      <c r="R890" s="33"/>
      <c r="S890" s="33"/>
      <c r="T890" s="124"/>
      <c r="U890" s="3"/>
      <c r="V890" s="3"/>
      <c r="W890" s="3"/>
      <c r="X890" s="3"/>
      <c r="Y890" s="3"/>
      <c r="Z890" s="3"/>
    </row>
    <row r="891" spans="1:26" ht="15.75" customHeight="1">
      <c r="A891" s="3"/>
      <c r="B891" s="3"/>
      <c r="C891" s="3"/>
      <c r="D891" s="33"/>
      <c r="E891" s="33"/>
      <c r="F891" s="33"/>
      <c r="G891" s="33"/>
      <c r="H891" s="33"/>
      <c r="I891" s="33"/>
      <c r="J891" s="33"/>
      <c r="K891" s="33"/>
      <c r="L891" s="33"/>
      <c r="M891" s="33"/>
      <c r="N891" s="33"/>
      <c r="O891" s="33"/>
      <c r="P891" s="33"/>
      <c r="Q891" s="33"/>
      <c r="R891" s="33"/>
      <c r="S891" s="33"/>
      <c r="T891" s="124"/>
      <c r="U891" s="3"/>
      <c r="V891" s="3"/>
      <c r="W891" s="3"/>
      <c r="X891" s="3"/>
      <c r="Y891" s="3"/>
      <c r="Z891" s="3"/>
    </row>
    <row r="892" spans="1:26" ht="15.75" customHeight="1">
      <c r="A892" s="3"/>
      <c r="B892" s="3"/>
      <c r="C892" s="3"/>
      <c r="D892" s="33"/>
      <c r="E892" s="33"/>
      <c r="F892" s="33"/>
      <c r="G892" s="33"/>
      <c r="H892" s="33"/>
      <c r="I892" s="33"/>
      <c r="J892" s="33"/>
      <c r="K892" s="33"/>
      <c r="L892" s="33"/>
      <c r="M892" s="33"/>
      <c r="N892" s="33"/>
      <c r="O892" s="33"/>
      <c r="P892" s="33"/>
      <c r="Q892" s="33"/>
      <c r="R892" s="33"/>
      <c r="S892" s="33"/>
      <c r="T892" s="124"/>
      <c r="U892" s="3"/>
      <c r="V892" s="3"/>
      <c r="W892" s="3"/>
      <c r="X892" s="3"/>
      <c r="Y892" s="3"/>
      <c r="Z892" s="3"/>
    </row>
    <row r="893" spans="1:26" ht="15.75" customHeight="1">
      <c r="A893" s="3"/>
      <c r="B893" s="3"/>
      <c r="C893" s="3"/>
      <c r="D893" s="33"/>
      <c r="E893" s="33"/>
      <c r="F893" s="33"/>
      <c r="G893" s="33"/>
      <c r="H893" s="33"/>
      <c r="I893" s="33"/>
      <c r="J893" s="33"/>
      <c r="K893" s="33"/>
      <c r="L893" s="33"/>
      <c r="M893" s="33"/>
      <c r="N893" s="33"/>
      <c r="O893" s="33"/>
      <c r="P893" s="33"/>
      <c r="Q893" s="33"/>
      <c r="R893" s="33"/>
      <c r="S893" s="33"/>
      <c r="T893" s="124"/>
      <c r="U893" s="3"/>
      <c r="V893" s="3"/>
      <c r="W893" s="3"/>
      <c r="X893" s="3"/>
      <c r="Y893" s="3"/>
      <c r="Z893" s="3"/>
    </row>
    <row r="894" spans="1:26" ht="15.75" customHeight="1">
      <c r="A894" s="3"/>
      <c r="B894" s="3"/>
      <c r="C894" s="3"/>
      <c r="D894" s="33"/>
      <c r="E894" s="33"/>
      <c r="F894" s="33"/>
      <c r="G894" s="33"/>
      <c r="H894" s="33"/>
      <c r="I894" s="33"/>
      <c r="J894" s="33"/>
      <c r="K894" s="33"/>
      <c r="L894" s="33"/>
      <c r="M894" s="33"/>
      <c r="N894" s="33"/>
      <c r="O894" s="33"/>
      <c r="P894" s="33"/>
      <c r="Q894" s="33"/>
      <c r="R894" s="33"/>
      <c r="S894" s="33"/>
      <c r="T894" s="124"/>
      <c r="U894" s="3"/>
      <c r="V894" s="3"/>
      <c r="W894" s="3"/>
      <c r="X894" s="3"/>
      <c r="Y894" s="3"/>
      <c r="Z894" s="3"/>
    </row>
    <row r="895" spans="1:26" ht="15.75" customHeight="1">
      <c r="A895" s="3"/>
      <c r="B895" s="3"/>
      <c r="C895" s="3"/>
      <c r="D895" s="33"/>
      <c r="E895" s="33"/>
      <c r="F895" s="33"/>
      <c r="G895" s="33"/>
      <c r="H895" s="33"/>
      <c r="I895" s="33"/>
      <c r="J895" s="33"/>
      <c r="K895" s="33"/>
      <c r="L895" s="33"/>
      <c r="M895" s="33"/>
      <c r="N895" s="33"/>
      <c r="O895" s="33"/>
      <c r="P895" s="33"/>
      <c r="Q895" s="33"/>
      <c r="R895" s="33"/>
      <c r="S895" s="33"/>
      <c r="T895" s="124"/>
      <c r="U895" s="3"/>
      <c r="V895" s="3"/>
      <c r="W895" s="3"/>
      <c r="X895" s="3"/>
      <c r="Y895" s="3"/>
      <c r="Z895" s="3"/>
    </row>
    <row r="896" spans="1:26" ht="15.75" customHeight="1">
      <c r="A896" s="3"/>
      <c r="B896" s="3"/>
      <c r="C896" s="3"/>
      <c r="D896" s="33"/>
      <c r="E896" s="33"/>
      <c r="F896" s="33"/>
      <c r="G896" s="33"/>
      <c r="H896" s="33"/>
      <c r="I896" s="33"/>
      <c r="J896" s="33"/>
      <c r="K896" s="33"/>
      <c r="L896" s="33"/>
      <c r="M896" s="33"/>
      <c r="N896" s="33"/>
      <c r="O896" s="33"/>
      <c r="P896" s="33"/>
      <c r="Q896" s="33"/>
      <c r="R896" s="33"/>
      <c r="S896" s="33"/>
      <c r="T896" s="124"/>
      <c r="U896" s="3"/>
      <c r="V896" s="3"/>
      <c r="W896" s="3"/>
      <c r="X896" s="3"/>
      <c r="Y896" s="3"/>
      <c r="Z896" s="3"/>
    </row>
    <row r="897" spans="1:26" ht="15.75" customHeight="1">
      <c r="A897" s="3"/>
      <c r="B897" s="3"/>
      <c r="C897" s="3"/>
      <c r="D897" s="33"/>
      <c r="E897" s="33"/>
      <c r="F897" s="33"/>
      <c r="G897" s="33"/>
      <c r="H897" s="33"/>
      <c r="I897" s="33"/>
      <c r="J897" s="33"/>
      <c r="K897" s="33"/>
      <c r="L897" s="33"/>
      <c r="M897" s="33"/>
      <c r="N897" s="33"/>
      <c r="O897" s="33"/>
      <c r="P897" s="33"/>
      <c r="Q897" s="33"/>
      <c r="R897" s="33"/>
      <c r="S897" s="33"/>
      <c r="T897" s="124"/>
      <c r="U897" s="3"/>
      <c r="V897" s="3"/>
      <c r="W897" s="3"/>
      <c r="X897" s="3"/>
      <c r="Y897" s="3"/>
      <c r="Z897" s="3"/>
    </row>
    <row r="898" spans="1:26" ht="15.75" customHeight="1">
      <c r="A898" s="3"/>
      <c r="B898" s="3"/>
      <c r="C898" s="3"/>
      <c r="D898" s="33"/>
      <c r="E898" s="33"/>
      <c r="F898" s="33"/>
      <c r="G898" s="33"/>
      <c r="H898" s="33"/>
      <c r="I898" s="33"/>
      <c r="J898" s="33"/>
      <c r="K898" s="33"/>
      <c r="L898" s="33"/>
      <c r="M898" s="33"/>
      <c r="N898" s="33"/>
      <c r="O898" s="33"/>
      <c r="P898" s="33"/>
      <c r="Q898" s="33"/>
      <c r="R898" s="33"/>
      <c r="S898" s="33"/>
      <c r="T898" s="124"/>
      <c r="U898" s="3"/>
      <c r="V898" s="3"/>
      <c r="W898" s="3"/>
      <c r="X898" s="3"/>
      <c r="Y898" s="3"/>
      <c r="Z898" s="3"/>
    </row>
    <row r="899" spans="1:26" ht="15.75" customHeight="1">
      <c r="A899" s="3"/>
      <c r="B899" s="3"/>
      <c r="C899" s="3"/>
      <c r="D899" s="33"/>
      <c r="E899" s="33"/>
      <c r="F899" s="33"/>
      <c r="G899" s="33"/>
      <c r="H899" s="33"/>
      <c r="I899" s="33"/>
      <c r="J899" s="33"/>
      <c r="K899" s="33"/>
      <c r="L899" s="33"/>
      <c r="M899" s="33"/>
      <c r="N899" s="33"/>
      <c r="O899" s="33"/>
      <c r="P899" s="33"/>
      <c r="Q899" s="33"/>
      <c r="R899" s="33"/>
      <c r="S899" s="33"/>
      <c r="T899" s="124"/>
      <c r="U899" s="3"/>
      <c r="V899" s="3"/>
      <c r="W899" s="3"/>
      <c r="X899" s="3"/>
      <c r="Y899" s="3"/>
      <c r="Z899" s="3"/>
    </row>
    <row r="900" spans="1:26" ht="15.75" customHeight="1">
      <c r="A900" s="3"/>
      <c r="B900" s="3"/>
      <c r="C900" s="3"/>
      <c r="D900" s="33"/>
      <c r="E900" s="33"/>
      <c r="F900" s="33"/>
      <c r="G900" s="33"/>
      <c r="H900" s="33"/>
      <c r="I900" s="33"/>
      <c r="J900" s="33"/>
      <c r="K900" s="33"/>
      <c r="L900" s="33"/>
      <c r="M900" s="33"/>
      <c r="N900" s="33"/>
      <c r="O900" s="33"/>
      <c r="P900" s="33"/>
      <c r="Q900" s="33"/>
      <c r="R900" s="33"/>
      <c r="S900" s="33"/>
      <c r="T900" s="124"/>
      <c r="U900" s="3"/>
      <c r="V900" s="3"/>
      <c r="W900" s="3"/>
      <c r="X900" s="3"/>
      <c r="Y900" s="3"/>
      <c r="Z900" s="3"/>
    </row>
    <row r="901" spans="1:26" ht="15.75" customHeight="1">
      <c r="A901" s="3"/>
      <c r="B901" s="3"/>
      <c r="C901" s="3"/>
      <c r="D901" s="33"/>
      <c r="E901" s="33"/>
      <c r="F901" s="33"/>
      <c r="G901" s="33"/>
      <c r="H901" s="33"/>
      <c r="I901" s="33"/>
      <c r="J901" s="33"/>
      <c r="K901" s="33"/>
      <c r="L901" s="33"/>
      <c r="M901" s="33"/>
      <c r="N901" s="33"/>
      <c r="O901" s="33"/>
      <c r="P901" s="33"/>
      <c r="Q901" s="33"/>
      <c r="R901" s="33"/>
      <c r="S901" s="33"/>
      <c r="T901" s="124"/>
      <c r="U901" s="3"/>
      <c r="V901" s="3"/>
      <c r="W901" s="3"/>
      <c r="X901" s="3"/>
      <c r="Y901" s="3"/>
      <c r="Z901" s="3"/>
    </row>
    <row r="902" spans="1:26" ht="15.75" customHeight="1">
      <c r="A902" s="3"/>
      <c r="B902" s="3"/>
      <c r="C902" s="3"/>
      <c r="D902" s="33"/>
      <c r="E902" s="33"/>
      <c r="F902" s="33"/>
      <c r="G902" s="33"/>
      <c r="H902" s="33"/>
      <c r="I902" s="33"/>
      <c r="J902" s="33"/>
      <c r="K902" s="33"/>
      <c r="L902" s="33"/>
      <c r="M902" s="33"/>
      <c r="N902" s="33"/>
      <c r="O902" s="33"/>
      <c r="P902" s="33"/>
      <c r="Q902" s="33"/>
      <c r="R902" s="33"/>
      <c r="S902" s="33"/>
      <c r="T902" s="124"/>
      <c r="U902" s="3"/>
      <c r="V902" s="3"/>
      <c r="W902" s="3"/>
      <c r="X902" s="3"/>
      <c r="Y902" s="3"/>
      <c r="Z902" s="3"/>
    </row>
    <row r="903" spans="1:26" ht="15.75" customHeight="1">
      <c r="A903" s="3"/>
      <c r="B903" s="3"/>
      <c r="C903" s="3"/>
      <c r="D903" s="33"/>
      <c r="E903" s="33"/>
      <c r="F903" s="33"/>
      <c r="G903" s="33"/>
      <c r="H903" s="33"/>
      <c r="I903" s="33"/>
      <c r="J903" s="33"/>
      <c r="K903" s="33"/>
      <c r="L903" s="33"/>
      <c r="M903" s="33"/>
      <c r="N903" s="33"/>
      <c r="O903" s="33"/>
      <c r="P903" s="33"/>
      <c r="Q903" s="33"/>
      <c r="R903" s="33"/>
      <c r="S903" s="33"/>
      <c r="T903" s="124"/>
      <c r="U903" s="3"/>
      <c r="V903" s="3"/>
      <c r="W903" s="3"/>
      <c r="X903" s="3"/>
      <c r="Y903" s="3"/>
      <c r="Z903" s="3"/>
    </row>
    <row r="904" spans="1:26" ht="15.75" customHeight="1">
      <c r="A904" s="3"/>
      <c r="B904" s="3"/>
      <c r="C904" s="3"/>
      <c r="D904" s="33"/>
      <c r="E904" s="33"/>
      <c r="F904" s="33"/>
      <c r="G904" s="33"/>
      <c r="H904" s="33"/>
      <c r="I904" s="33"/>
      <c r="J904" s="33"/>
      <c r="K904" s="33"/>
      <c r="L904" s="33"/>
      <c r="M904" s="33"/>
      <c r="N904" s="33"/>
      <c r="O904" s="33"/>
      <c r="P904" s="33"/>
      <c r="Q904" s="33"/>
      <c r="R904" s="33"/>
      <c r="S904" s="33"/>
      <c r="T904" s="124"/>
      <c r="U904" s="3"/>
      <c r="V904" s="3"/>
      <c r="W904" s="3"/>
      <c r="X904" s="3"/>
      <c r="Y904" s="3"/>
      <c r="Z904" s="3"/>
    </row>
    <row r="905" spans="1:26" ht="15.75" customHeight="1">
      <c r="A905" s="3"/>
      <c r="B905" s="3"/>
      <c r="C905" s="3"/>
      <c r="D905" s="33"/>
      <c r="E905" s="33"/>
      <c r="F905" s="33"/>
      <c r="G905" s="33"/>
      <c r="H905" s="33"/>
      <c r="I905" s="33"/>
      <c r="J905" s="33"/>
      <c r="K905" s="33"/>
      <c r="L905" s="33"/>
      <c r="M905" s="33"/>
      <c r="N905" s="33"/>
      <c r="O905" s="33"/>
      <c r="P905" s="33"/>
      <c r="Q905" s="33"/>
      <c r="R905" s="33"/>
      <c r="S905" s="33"/>
      <c r="T905" s="124"/>
      <c r="U905" s="3"/>
      <c r="V905" s="3"/>
      <c r="W905" s="3"/>
      <c r="X905" s="3"/>
      <c r="Y905" s="3"/>
      <c r="Z905" s="3"/>
    </row>
    <row r="906" spans="1:26" ht="15.75" customHeight="1">
      <c r="A906" s="3"/>
      <c r="B906" s="3"/>
      <c r="C906" s="3"/>
      <c r="D906" s="33"/>
      <c r="E906" s="33"/>
      <c r="F906" s="33"/>
      <c r="G906" s="33"/>
      <c r="H906" s="33"/>
      <c r="I906" s="33"/>
      <c r="J906" s="33"/>
      <c r="K906" s="33"/>
      <c r="L906" s="33"/>
      <c r="M906" s="33"/>
      <c r="N906" s="33"/>
      <c r="O906" s="33"/>
      <c r="P906" s="33"/>
      <c r="Q906" s="33"/>
      <c r="R906" s="33"/>
      <c r="S906" s="33"/>
      <c r="T906" s="124"/>
      <c r="U906" s="3"/>
      <c r="V906" s="3"/>
      <c r="W906" s="3"/>
      <c r="X906" s="3"/>
      <c r="Y906" s="3"/>
      <c r="Z906" s="3"/>
    </row>
    <row r="907" spans="1:26" ht="15.75" customHeight="1">
      <c r="A907" s="3"/>
      <c r="B907" s="3"/>
      <c r="C907" s="3"/>
      <c r="D907" s="33"/>
      <c r="E907" s="33"/>
      <c r="F907" s="33"/>
      <c r="G907" s="33"/>
      <c r="H907" s="33"/>
      <c r="I907" s="33"/>
      <c r="J907" s="33"/>
      <c r="K907" s="33"/>
      <c r="L907" s="33"/>
      <c r="M907" s="33"/>
      <c r="N907" s="33"/>
      <c r="O907" s="33"/>
      <c r="P907" s="33"/>
      <c r="Q907" s="33"/>
      <c r="R907" s="33"/>
      <c r="S907" s="33"/>
      <c r="T907" s="124"/>
      <c r="U907" s="3"/>
      <c r="V907" s="3"/>
      <c r="W907" s="3"/>
      <c r="X907" s="3"/>
      <c r="Y907" s="3"/>
      <c r="Z907" s="3"/>
    </row>
    <row r="908" spans="1:26" ht="15.75" customHeight="1">
      <c r="A908" s="3"/>
      <c r="B908" s="3"/>
      <c r="C908" s="3"/>
      <c r="D908" s="33"/>
      <c r="E908" s="33"/>
      <c r="F908" s="33"/>
      <c r="G908" s="33"/>
      <c r="H908" s="33"/>
      <c r="I908" s="33"/>
      <c r="J908" s="33"/>
      <c r="K908" s="33"/>
      <c r="L908" s="33"/>
      <c r="M908" s="33"/>
      <c r="N908" s="33"/>
      <c r="O908" s="33"/>
      <c r="P908" s="33"/>
      <c r="Q908" s="33"/>
      <c r="R908" s="33"/>
      <c r="S908" s="33"/>
      <c r="T908" s="124"/>
      <c r="U908" s="3"/>
      <c r="V908" s="3"/>
      <c r="W908" s="3"/>
      <c r="X908" s="3"/>
      <c r="Y908" s="3"/>
      <c r="Z908" s="3"/>
    </row>
    <row r="909" spans="1:26" ht="15.75" customHeight="1">
      <c r="A909" s="3"/>
      <c r="B909" s="3"/>
      <c r="C909" s="3"/>
      <c r="D909" s="33"/>
      <c r="E909" s="33"/>
      <c r="F909" s="33"/>
      <c r="G909" s="33"/>
      <c r="H909" s="33"/>
      <c r="I909" s="33"/>
      <c r="J909" s="33"/>
      <c r="K909" s="33"/>
      <c r="L909" s="33"/>
      <c r="M909" s="33"/>
      <c r="N909" s="33"/>
      <c r="O909" s="33"/>
      <c r="P909" s="33"/>
      <c r="Q909" s="33"/>
      <c r="R909" s="33"/>
      <c r="S909" s="33"/>
      <c r="T909" s="124"/>
      <c r="U909" s="3"/>
      <c r="V909" s="3"/>
      <c r="W909" s="3"/>
      <c r="X909" s="3"/>
      <c r="Y909" s="3"/>
      <c r="Z909" s="3"/>
    </row>
    <row r="910" spans="1:26" ht="15.75" customHeight="1">
      <c r="A910" s="3"/>
      <c r="B910" s="3"/>
      <c r="C910" s="3"/>
      <c r="D910" s="33"/>
      <c r="E910" s="33"/>
      <c r="F910" s="33"/>
      <c r="G910" s="33"/>
      <c r="H910" s="33"/>
      <c r="I910" s="33"/>
      <c r="J910" s="33"/>
      <c r="K910" s="33"/>
      <c r="L910" s="33"/>
      <c r="M910" s="33"/>
      <c r="N910" s="33"/>
      <c r="O910" s="33"/>
      <c r="P910" s="33"/>
      <c r="Q910" s="33"/>
      <c r="R910" s="33"/>
      <c r="S910" s="33"/>
      <c r="T910" s="124"/>
      <c r="U910" s="3"/>
      <c r="V910" s="3"/>
      <c r="W910" s="3"/>
      <c r="X910" s="3"/>
      <c r="Y910" s="3"/>
      <c r="Z910" s="3"/>
    </row>
    <row r="911" spans="1:26" ht="15.75" customHeight="1">
      <c r="A911" s="3"/>
      <c r="B911" s="3"/>
      <c r="C911" s="3"/>
      <c r="D911" s="33"/>
      <c r="E911" s="33"/>
      <c r="F911" s="33"/>
      <c r="G911" s="33"/>
      <c r="H911" s="33"/>
      <c r="I911" s="33"/>
      <c r="J911" s="33"/>
      <c r="K911" s="33"/>
      <c r="L911" s="33"/>
      <c r="M911" s="33"/>
      <c r="N911" s="33"/>
      <c r="O911" s="33"/>
      <c r="P911" s="33"/>
      <c r="Q911" s="33"/>
      <c r="R911" s="33"/>
      <c r="S911" s="33"/>
      <c r="T911" s="124"/>
      <c r="U911" s="3"/>
      <c r="V911" s="3"/>
      <c r="W911" s="3"/>
      <c r="X911" s="3"/>
      <c r="Y911" s="3"/>
      <c r="Z911" s="3"/>
    </row>
    <row r="912" spans="1:26" ht="15.75" customHeight="1">
      <c r="A912" s="3"/>
      <c r="B912" s="3"/>
      <c r="C912" s="3"/>
      <c r="D912" s="33"/>
      <c r="E912" s="33"/>
      <c r="F912" s="33"/>
      <c r="G912" s="33"/>
      <c r="H912" s="33"/>
      <c r="I912" s="33"/>
      <c r="J912" s="33"/>
      <c r="K912" s="33"/>
      <c r="L912" s="33"/>
      <c r="M912" s="33"/>
      <c r="N912" s="33"/>
      <c r="O912" s="33"/>
      <c r="P912" s="33"/>
      <c r="Q912" s="33"/>
      <c r="R912" s="33"/>
      <c r="S912" s="33"/>
      <c r="T912" s="124"/>
      <c r="U912" s="3"/>
      <c r="V912" s="3"/>
      <c r="W912" s="3"/>
      <c r="X912" s="3"/>
      <c r="Y912" s="3"/>
      <c r="Z912" s="3"/>
    </row>
    <row r="913" spans="1:26" ht="15.75" customHeight="1">
      <c r="A913" s="3"/>
      <c r="B913" s="3"/>
      <c r="C913" s="3"/>
      <c r="D913" s="33"/>
      <c r="E913" s="33"/>
      <c r="F913" s="33"/>
      <c r="G913" s="33"/>
      <c r="H913" s="33"/>
      <c r="I913" s="33"/>
      <c r="J913" s="33"/>
      <c r="K913" s="33"/>
      <c r="L913" s="33"/>
      <c r="M913" s="33"/>
      <c r="N913" s="33"/>
      <c r="O913" s="33"/>
      <c r="P913" s="33"/>
      <c r="Q913" s="33"/>
      <c r="R913" s="33"/>
      <c r="S913" s="33"/>
      <c r="T913" s="124"/>
      <c r="U913" s="3"/>
      <c r="V913" s="3"/>
      <c r="W913" s="3"/>
      <c r="X913" s="3"/>
      <c r="Y913" s="3"/>
      <c r="Z913" s="3"/>
    </row>
    <row r="914" spans="1:26" ht="15.75" customHeight="1">
      <c r="A914" s="3"/>
      <c r="B914" s="3"/>
      <c r="C914" s="3"/>
      <c r="D914" s="33"/>
      <c r="E914" s="33"/>
      <c r="F914" s="33"/>
      <c r="G914" s="33"/>
      <c r="H914" s="33"/>
      <c r="I914" s="33"/>
      <c r="J914" s="33"/>
      <c r="K914" s="33"/>
      <c r="L914" s="33"/>
      <c r="M914" s="33"/>
      <c r="N914" s="33"/>
      <c r="O914" s="33"/>
      <c r="P914" s="33"/>
      <c r="Q914" s="33"/>
      <c r="R914" s="33"/>
      <c r="S914" s="33"/>
      <c r="T914" s="124"/>
      <c r="U914" s="3"/>
      <c r="V914" s="3"/>
      <c r="W914" s="3"/>
      <c r="X914" s="3"/>
      <c r="Y914" s="3"/>
      <c r="Z914" s="3"/>
    </row>
    <row r="915" spans="1:26" ht="15.75" customHeight="1">
      <c r="A915" s="3"/>
      <c r="B915" s="3"/>
      <c r="C915" s="3"/>
      <c r="D915" s="33"/>
      <c r="E915" s="33"/>
      <c r="F915" s="33"/>
      <c r="G915" s="33"/>
      <c r="H915" s="33"/>
      <c r="I915" s="33"/>
      <c r="J915" s="33"/>
      <c r="K915" s="33"/>
      <c r="L915" s="33"/>
      <c r="M915" s="33"/>
      <c r="N915" s="33"/>
      <c r="O915" s="33"/>
      <c r="P915" s="33"/>
      <c r="Q915" s="33"/>
      <c r="R915" s="33"/>
      <c r="S915" s="33"/>
      <c r="T915" s="124"/>
      <c r="U915" s="3"/>
      <c r="V915" s="3"/>
      <c r="W915" s="3"/>
      <c r="X915" s="3"/>
      <c r="Y915" s="3"/>
      <c r="Z915" s="3"/>
    </row>
    <row r="916" spans="1:26" ht="15.75" customHeight="1">
      <c r="A916" s="3"/>
      <c r="B916" s="3"/>
      <c r="C916" s="3"/>
      <c r="D916" s="33"/>
      <c r="E916" s="33"/>
      <c r="F916" s="33"/>
      <c r="G916" s="33"/>
      <c r="H916" s="33"/>
      <c r="I916" s="33"/>
      <c r="J916" s="33"/>
      <c r="K916" s="33"/>
      <c r="L916" s="33"/>
      <c r="M916" s="33"/>
      <c r="N916" s="33"/>
      <c r="O916" s="33"/>
      <c r="P916" s="33"/>
      <c r="Q916" s="33"/>
      <c r="R916" s="33"/>
      <c r="S916" s="33"/>
      <c r="T916" s="124"/>
      <c r="U916" s="3"/>
      <c r="V916" s="3"/>
      <c r="W916" s="3"/>
      <c r="X916" s="3"/>
      <c r="Y916" s="3"/>
      <c r="Z916" s="3"/>
    </row>
    <row r="917" spans="1:26" ht="15.75" customHeight="1">
      <c r="A917" s="3"/>
      <c r="B917" s="3"/>
      <c r="C917" s="3"/>
      <c r="D917" s="33"/>
      <c r="E917" s="33"/>
      <c r="F917" s="33"/>
      <c r="G917" s="33"/>
      <c r="H917" s="33"/>
      <c r="I917" s="33"/>
      <c r="J917" s="33"/>
      <c r="K917" s="33"/>
      <c r="L917" s="33"/>
      <c r="M917" s="33"/>
      <c r="N917" s="33"/>
      <c r="O917" s="33"/>
      <c r="P917" s="33"/>
      <c r="Q917" s="33"/>
      <c r="R917" s="33"/>
      <c r="S917" s="33"/>
      <c r="T917" s="124"/>
      <c r="U917" s="3"/>
      <c r="V917" s="3"/>
      <c r="W917" s="3"/>
      <c r="X917" s="3"/>
      <c r="Y917" s="3"/>
      <c r="Z917" s="3"/>
    </row>
    <row r="918" spans="1:26" ht="15.75" customHeight="1">
      <c r="A918" s="3"/>
      <c r="B918" s="3"/>
      <c r="C918" s="3"/>
      <c r="D918" s="33"/>
      <c r="E918" s="33"/>
      <c r="F918" s="33"/>
      <c r="G918" s="33"/>
      <c r="H918" s="33"/>
      <c r="I918" s="33"/>
      <c r="J918" s="33"/>
      <c r="K918" s="33"/>
      <c r="L918" s="33"/>
      <c r="M918" s="33"/>
      <c r="N918" s="33"/>
      <c r="O918" s="33"/>
      <c r="P918" s="33"/>
      <c r="Q918" s="33"/>
      <c r="R918" s="33"/>
      <c r="S918" s="33"/>
      <c r="T918" s="124"/>
      <c r="U918" s="3"/>
      <c r="V918" s="3"/>
      <c r="W918" s="3"/>
      <c r="X918" s="3"/>
      <c r="Y918" s="3"/>
      <c r="Z918" s="3"/>
    </row>
    <row r="919" spans="1:26" ht="15.75" customHeight="1">
      <c r="A919" s="3"/>
      <c r="B919" s="3"/>
      <c r="C919" s="3"/>
      <c r="D919" s="33"/>
      <c r="E919" s="33"/>
      <c r="F919" s="33"/>
      <c r="G919" s="33"/>
      <c r="H919" s="33"/>
      <c r="I919" s="33"/>
      <c r="J919" s="33"/>
      <c r="K919" s="33"/>
      <c r="L919" s="33"/>
      <c r="M919" s="33"/>
      <c r="N919" s="33"/>
      <c r="O919" s="33"/>
      <c r="P919" s="33"/>
      <c r="Q919" s="33"/>
      <c r="R919" s="33"/>
      <c r="S919" s="33"/>
      <c r="T919" s="124"/>
      <c r="U919" s="3"/>
      <c r="V919" s="3"/>
      <c r="W919" s="3"/>
      <c r="X919" s="3"/>
      <c r="Y919" s="3"/>
      <c r="Z919" s="3"/>
    </row>
    <row r="920" spans="1:26" ht="15.75" customHeight="1">
      <c r="A920" s="3"/>
      <c r="B920" s="3"/>
      <c r="C920" s="3"/>
      <c r="D920" s="33"/>
      <c r="E920" s="33"/>
      <c r="F920" s="33"/>
      <c r="G920" s="33"/>
      <c r="H920" s="33"/>
      <c r="I920" s="33"/>
      <c r="J920" s="33"/>
      <c r="K920" s="33"/>
      <c r="L920" s="33"/>
      <c r="M920" s="33"/>
      <c r="N920" s="33"/>
      <c r="O920" s="33"/>
      <c r="P920" s="33"/>
      <c r="Q920" s="33"/>
      <c r="R920" s="33"/>
      <c r="S920" s="33"/>
      <c r="T920" s="124"/>
      <c r="U920" s="3"/>
      <c r="V920" s="3"/>
      <c r="W920" s="3"/>
      <c r="X920" s="3"/>
      <c r="Y920" s="3"/>
      <c r="Z920" s="3"/>
    </row>
    <row r="921" spans="1:26" ht="15.75" customHeight="1">
      <c r="A921" s="3"/>
      <c r="B921" s="3"/>
      <c r="C921" s="3"/>
      <c r="D921" s="33"/>
      <c r="E921" s="33"/>
      <c r="F921" s="33"/>
      <c r="G921" s="33"/>
      <c r="H921" s="33"/>
      <c r="I921" s="33"/>
      <c r="J921" s="33"/>
      <c r="K921" s="33"/>
      <c r="L921" s="33"/>
      <c r="M921" s="33"/>
      <c r="N921" s="33"/>
      <c r="O921" s="33"/>
      <c r="P921" s="33"/>
      <c r="Q921" s="33"/>
      <c r="R921" s="33"/>
      <c r="S921" s="33"/>
      <c r="T921" s="124"/>
      <c r="U921" s="3"/>
      <c r="V921" s="3"/>
      <c r="W921" s="3"/>
      <c r="X921" s="3"/>
      <c r="Y921" s="3"/>
      <c r="Z921" s="3"/>
    </row>
    <row r="922" spans="1:26" ht="15.75" customHeight="1">
      <c r="A922" s="3"/>
      <c r="B922" s="3"/>
      <c r="C922" s="3"/>
      <c r="D922" s="33"/>
      <c r="E922" s="33"/>
      <c r="F922" s="33"/>
      <c r="G922" s="33"/>
      <c r="H922" s="33"/>
      <c r="I922" s="33"/>
      <c r="J922" s="33"/>
      <c r="K922" s="33"/>
      <c r="L922" s="33"/>
      <c r="M922" s="33"/>
      <c r="N922" s="33"/>
      <c r="O922" s="33"/>
      <c r="P922" s="33"/>
      <c r="Q922" s="33"/>
      <c r="R922" s="33"/>
      <c r="S922" s="33"/>
      <c r="T922" s="124"/>
      <c r="U922" s="3"/>
      <c r="V922" s="3"/>
      <c r="W922" s="3"/>
      <c r="X922" s="3"/>
      <c r="Y922" s="3"/>
      <c r="Z922" s="3"/>
    </row>
    <row r="923" spans="1:26" ht="15.75" customHeight="1">
      <c r="A923" s="3"/>
      <c r="B923" s="3"/>
      <c r="C923" s="3"/>
      <c r="D923" s="33"/>
      <c r="E923" s="33"/>
      <c r="F923" s="33"/>
      <c r="G923" s="33"/>
      <c r="H923" s="33"/>
      <c r="I923" s="33"/>
      <c r="J923" s="33"/>
      <c r="K923" s="33"/>
      <c r="L923" s="33"/>
      <c r="M923" s="33"/>
      <c r="N923" s="33"/>
      <c r="O923" s="33"/>
      <c r="P923" s="33"/>
      <c r="Q923" s="33"/>
      <c r="R923" s="33"/>
      <c r="S923" s="33"/>
      <c r="T923" s="124"/>
      <c r="U923" s="3"/>
      <c r="V923" s="3"/>
      <c r="W923" s="3"/>
      <c r="X923" s="3"/>
      <c r="Y923" s="3"/>
      <c r="Z923" s="3"/>
    </row>
    <row r="924" spans="1:26" ht="15.75" customHeight="1">
      <c r="A924" s="3"/>
      <c r="B924" s="3"/>
      <c r="C924" s="3"/>
      <c r="D924" s="33"/>
      <c r="E924" s="33"/>
      <c r="F924" s="33"/>
      <c r="G924" s="33"/>
      <c r="H924" s="33"/>
      <c r="I924" s="33"/>
      <c r="J924" s="33"/>
      <c r="K924" s="33"/>
      <c r="L924" s="33"/>
      <c r="M924" s="33"/>
      <c r="N924" s="33"/>
      <c r="O924" s="33"/>
      <c r="P924" s="33"/>
      <c r="Q924" s="33"/>
      <c r="R924" s="33"/>
      <c r="S924" s="33"/>
      <c r="T924" s="124"/>
      <c r="U924" s="3"/>
      <c r="V924" s="3"/>
      <c r="W924" s="3"/>
      <c r="X924" s="3"/>
      <c r="Y924" s="3"/>
      <c r="Z924" s="3"/>
    </row>
    <row r="925" spans="1:26" ht="15.75" customHeight="1">
      <c r="A925" s="3"/>
      <c r="B925" s="3"/>
      <c r="C925" s="3"/>
      <c r="D925" s="33"/>
      <c r="E925" s="33"/>
      <c r="F925" s="33"/>
      <c r="G925" s="33"/>
      <c r="H925" s="33"/>
      <c r="I925" s="33"/>
      <c r="J925" s="33"/>
      <c r="K925" s="33"/>
      <c r="L925" s="33"/>
      <c r="M925" s="33"/>
      <c r="N925" s="33"/>
      <c r="O925" s="33"/>
      <c r="P925" s="33"/>
      <c r="Q925" s="33"/>
      <c r="R925" s="33"/>
      <c r="S925" s="33"/>
      <c r="T925" s="124"/>
      <c r="U925" s="3"/>
      <c r="V925" s="3"/>
      <c r="W925" s="3"/>
      <c r="X925" s="3"/>
      <c r="Y925" s="3"/>
      <c r="Z925" s="3"/>
    </row>
    <row r="926" spans="1:26" ht="15.75" customHeight="1">
      <c r="A926" s="3"/>
      <c r="B926" s="3"/>
      <c r="C926" s="3"/>
      <c r="D926" s="33"/>
      <c r="E926" s="33"/>
      <c r="F926" s="33"/>
      <c r="G926" s="33"/>
      <c r="H926" s="33"/>
      <c r="I926" s="33"/>
      <c r="J926" s="33"/>
      <c r="K926" s="33"/>
      <c r="L926" s="33"/>
      <c r="M926" s="33"/>
      <c r="N926" s="33"/>
      <c r="O926" s="33"/>
      <c r="P926" s="33"/>
      <c r="Q926" s="33"/>
      <c r="R926" s="33"/>
      <c r="S926" s="33"/>
      <c r="T926" s="124"/>
      <c r="U926" s="3"/>
      <c r="V926" s="3"/>
      <c r="W926" s="3"/>
      <c r="X926" s="3"/>
      <c r="Y926" s="3"/>
      <c r="Z926" s="3"/>
    </row>
    <row r="927" spans="1:26" ht="15.75" customHeight="1">
      <c r="A927" s="3"/>
      <c r="B927" s="3"/>
      <c r="C927" s="3"/>
      <c r="D927" s="33"/>
      <c r="E927" s="33"/>
      <c r="F927" s="33"/>
      <c r="G927" s="33"/>
      <c r="H927" s="33"/>
      <c r="I927" s="33"/>
      <c r="J927" s="33"/>
      <c r="K927" s="33"/>
      <c r="L927" s="33"/>
      <c r="M927" s="33"/>
      <c r="N927" s="33"/>
      <c r="O927" s="33"/>
      <c r="P927" s="33"/>
      <c r="Q927" s="33"/>
      <c r="R927" s="33"/>
      <c r="S927" s="33"/>
      <c r="T927" s="124"/>
      <c r="U927" s="3"/>
      <c r="V927" s="3"/>
      <c r="W927" s="3"/>
      <c r="X927" s="3"/>
      <c r="Y927" s="3"/>
      <c r="Z927" s="3"/>
    </row>
    <row r="928" spans="1:26" ht="15.75" customHeight="1">
      <c r="A928" s="3"/>
      <c r="B928" s="3"/>
      <c r="C928" s="3"/>
      <c r="D928" s="33"/>
      <c r="E928" s="33"/>
      <c r="F928" s="33"/>
      <c r="G928" s="33"/>
      <c r="H928" s="33"/>
      <c r="I928" s="33"/>
      <c r="J928" s="33"/>
      <c r="K928" s="33"/>
      <c r="L928" s="33"/>
      <c r="M928" s="33"/>
      <c r="N928" s="33"/>
      <c r="O928" s="33"/>
      <c r="P928" s="33"/>
      <c r="Q928" s="33"/>
      <c r="R928" s="33"/>
      <c r="S928" s="33"/>
      <c r="T928" s="124"/>
      <c r="U928" s="3"/>
      <c r="V928" s="3"/>
      <c r="W928" s="3"/>
      <c r="X928" s="3"/>
      <c r="Y928" s="3"/>
      <c r="Z928" s="3"/>
    </row>
    <row r="929" spans="1:26" ht="15.75" customHeight="1">
      <c r="A929" s="3"/>
      <c r="B929" s="3"/>
      <c r="C929" s="3"/>
      <c r="D929" s="33"/>
      <c r="E929" s="33"/>
      <c r="F929" s="33"/>
      <c r="G929" s="33"/>
      <c r="H929" s="33"/>
      <c r="I929" s="33"/>
      <c r="J929" s="33"/>
      <c r="K929" s="33"/>
      <c r="L929" s="33"/>
      <c r="M929" s="33"/>
      <c r="N929" s="33"/>
      <c r="O929" s="33"/>
      <c r="P929" s="33"/>
      <c r="Q929" s="33"/>
      <c r="R929" s="33"/>
      <c r="S929" s="33"/>
      <c r="T929" s="124"/>
      <c r="U929" s="3"/>
      <c r="V929" s="3"/>
      <c r="W929" s="3"/>
      <c r="X929" s="3"/>
      <c r="Y929" s="3"/>
      <c r="Z929" s="3"/>
    </row>
    <row r="930" spans="1:26" ht="15.75" customHeight="1">
      <c r="A930" s="3"/>
      <c r="B930" s="3"/>
      <c r="C930" s="3"/>
      <c r="D930" s="33"/>
      <c r="E930" s="33"/>
      <c r="F930" s="33"/>
      <c r="G930" s="33"/>
      <c r="H930" s="33"/>
      <c r="I930" s="33"/>
      <c r="J930" s="33"/>
      <c r="K930" s="33"/>
      <c r="L930" s="33"/>
      <c r="M930" s="33"/>
      <c r="N930" s="33"/>
      <c r="O930" s="33"/>
      <c r="P930" s="33"/>
      <c r="Q930" s="33"/>
      <c r="R930" s="33"/>
      <c r="S930" s="33"/>
      <c r="T930" s="124"/>
      <c r="U930" s="3"/>
      <c r="V930" s="3"/>
      <c r="W930" s="3"/>
      <c r="X930" s="3"/>
      <c r="Y930" s="3"/>
      <c r="Z930" s="3"/>
    </row>
    <row r="931" spans="1:26" ht="15.75" customHeight="1">
      <c r="A931" s="3"/>
      <c r="B931" s="3"/>
      <c r="C931" s="3"/>
      <c r="D931" s="33"/>
      <c r="E931" s="33"/>
      <c r="F931" s="33"/>
      <c r="G931" s="33"/>
      <c r="H931" s="33"/>
      <c r="I931" s="33"/>
      <c r="J931" s="33"/>
      <c r="K931" s="33"/>
      <c r="L931" s="33"/>
      <c r="M931" s="33"/>
      <c r="N931" s="33"/>
      <c r="O931" s="33"/>
      <c r="P931" s="33"/>
      <c r="Q931" s="33"/>
      <c r="R931" s="33"/>
      <c r="S931" s="33"/>
      <c r="T931" s="124"/>
      <c r="U931" s="3"/>
      <c r="V931" s="3"/>
      <c r="W931" s="3"/>
      <c r="X931" s="3"/>
      <c r="Y931" s="3"/>
      <c r="Z931" s="3"/>
    </row>
    <row r="932" spans="1:26" ht="15.75" customHeight="1">
      <c r="A932" s="3"/>
      <c r="B932" s="3"/>
      <c r="C932" s="3"/>
      <c r="D932" s="33"/>
      <c r="E932" s="33"/>
      <c r="F932" s="33"/>
      <c r="G932" s="33"/>
      <c r="H932" s="33"/>
      <c r="I932" s="33"/>
      <c r="J932" s="33"/>
      <c r="K932" s="33"/>
      <c r="L932" s="33"/>
      <c r="M932" s="33"/>
      <c r="N932" s="33"/>
      <c r="O932" s="33"/>
      <c r="P932" s="33"/>
      <c r="Q932" s="33"/>
      <c r="R932" s="33"/>
      <c r="S932" s="33"/>
      <c r="T932" s="124"/>
      <c r="U932" s="3"/>
      <c r="V932" s="3"/>
      <c r="W932" s="3"/>
      <c r="X932" s="3"/>
      <c r="Y932" s="3"/>
      <c r="Z932" s="3"/>
    </row>
    <row r="933" spans="1:26" ht="15.75" customHeight="1">
      <c r="A933" s="3"/>
      <c r="B933" s="3"/>
      <c r="C933" s="3"/>
      <c r="D933" s="33"/>
      <c r="E933" s="33"/>
      <c r="F933" s="33"/>
      <c r="G933" s="33"/>
      <c r="H933" s="33"/>
      <c r="I933" s="33"/>
      <c r="J933" s="33"/>
      <c r="K933" s="33"/>
      <c r="L933" s="33"/>
      <c r="M933" s="33"/>
      <c r="N933" s="33"/>
      <c r="O933" s="33"/>
      <c r="P933" s="33"/>
      <c r="Q933" s="33"/>
      <c r="R933" s="33"/>
      <c r="S933" s="33"/>
      <c r="T933" s="124"/>
      <c r="U933" s="3"/>
      <c r="V933" s="3"/>
      <c r="W933" s="3"/>
      <c r="X933" s="3"/>
      <c r="Y933" s="3"/>
      <c r="Z933" s="3"/>
    </row>
    <row r="934" spans="1:26" ht="15.75" customHeight="1">
      <c r="A934" s="3"/>
      <c r="B934" s="3"/>
      <c r="C934" s="3"/>
      <c r="D934" s="33"/>
      <c r="E934" s="33"/>
      <c r="F934" s="33"/>
      <c r="G934" s="33"/>
      <c r="H934" s="33"/>
      <c r="I934" s="33"/>
      <c r="J934" s="33"/>
      <c r="K934" s="33"/>
      <c r="L934" s="33"/>
      <c r="M934" s="33"/>
      <c r="N934" s="33"/>
      <c r="O934" s="33"/>
      <c r="P934" s="33"/>
      <c r="Q934" s="33"/>
      <c r="R934" s="33"/>
      <c r="S934" s="33"/>
      <c r="T934" s="124"/>
      <c r="U934" s="3"/>
      <c r="V934" s="3"/>
      <c r="W934" s="3"/>
      <c r="X934" s="3"/>
      <c r="Y934" s="3"/>
      <c r="Z934" s="3"/>
    </row>
    <row r="935" spans="1:26" ht="15.75" customHeight="1">
      <c r="A935" s="3"/>
      <c r="B935" s="3"/>
      <c r="C935" s="3"/>
      <c r="D935" s="33"/>
      <c r="E935" s="33"/>
      <c r="F935" s="33"/>
      <c r="G935" s="33"/>
      <c r="H935" s="33"/>
      <c r="I935" s="33"/>
      <c r="J935" s="33"/>
      <c r="K935" s="33"/>
      <c r="L935" s="33"/>
      <c r="M935" s="33"/>
      <c r="N935" s="33"/>
      <c r="O935" s="33"/>
      <c r="P935" s="33"/>
      <c r="Q935" s="33"/>
      <c r="R935" s="33"/>
      <c r="S935" s="33"/>
      <c r="T935" s="124"/>
      <c r="U935" s="3"/>
      <c r="V935" s="3"/>
      <c r="W935" s="3"/>
      <c r="X935" s="3"/>
      <c r="Y935" s="3"/>
      <c r="Z935" s="3"/>
    </row>
    <row r="936" spans="1:26" ht="15.75" customHeight="1">
      <c r="A936" s="3"/>
      <c r="B936" s="3"/>
      <c r="C936" s="3"/>
      <c r="D936" s="33"/>
      <c r="E936" s="33"/>
      <c r="F936" s="33"/>
      <c r="G936" s="33"/>
      <c r="H936" s="33"/>
      <c r="I936" s="33"/>
      <c r="J936" s="33"/>
      <c r="K936" s="33"/>
      <c r="L936" s="33"/>
      <c r="M936" s="33"/>
      <c r="N936" s="33"/>
      <c r="O936" s="33"/>
      <c r="P936" s="33"/>
      <c r="Q936" s="33"/>
      <c r="R936" s="33"/>
      <c r="S936" s="33"/>
      <c r="T936" s="124"/>
      <c r="U936" s="3"/>
      <c r="V936" s="3"/>
      <c r="W936" s="3"/>
      <c r="X936" s="3"/>
      <c r="Y936" s="3"/>
      <c r="Z936" s="3"/>
    </row>
    <row r="937" spans="1:26" ht="15.75" customHeight="1">
      <c r="A937" s="3"/>
      <c r="B937" s="3"/>
      <c r="C937" s="3"/>
      <c r="D937" s="33"/>
      <c r="E937" s="33"/>
      <c r="F937" s="33"/>
      <c r="G937" s="33"/>
      <c r="H937" s="33"/>
      <c r="I937" s="33"/>
      <c r="J937" s="33"/>
      <c r="K937" s="33"/>
      <c r="L937" s="33"/>
      <c r="M937" s="33"/>
      <c r="N937" s="33"/>
      <c r="O937" s="33"/>
      <c r="P937" s="33"/>
      <c r="Q937" s="33"/>
      <c r="R937" s="33"/>
      <c r="S937" s="33"/>
      <c r="T937" s="124"/>
      <c r="U937" s="3"/>
      <c r="V937" s="3"/>
      <c r="W937" s="3"/>
      <c r="X937" s="3"/>
      <c r="Y937" s="3"/>
      <c r="Z937" s="3"/>
    </row>
    <row r="938" spans="1:26" ht="15.75" customHeight="1">
      <c r="A938" s="3"/>
      <c r="B938" s="3"/>
      <c r="C938" s="3"/>
      <c r="D938" s="33"/>
      <c r="E938" s="33"/>
      <c r="F938" s="33"/>
      <c r="G938" s="33"/>
      <c r="H938" s="33"/>
      <c r="I938" s="33"/>
      <c r="J938" s="33"/>
      <c r="K938" s="33"/>
      <c r="L938" s="33"/>
      <c r="M938" s="33"/>
      <c r="N938" s="33"/>
      <c r="O938" s="33"/>
      <c r="P938" s="33"/>
      <c r="Q938" s="33"/>
      <c r="R938" s="33"/>
      <c r="S938" s="33"/>
      <c r="T938" s="124"/>
      <c r="U938" s="3"/>
      <c r="V938" s="3"/>
      <c r="W938" s="3"/>
      <c r="X938" s="3"/>
      <c r="Y938" s="3"/>
      <c r="Z938" s="3"/>
    </row>
    <row r="939" spans="1:26" ht="15.75" customHeight="1">
      <c r="A939" s="3"/>
      <c r="B939" s="3"/>
      <c r="C939" s="3"/>
      <c r="D939" s="33"/>
      <c r="E939" s="33"/>
      <c r="F939" s="33"/>
      <c r="G939" s="33"/>
      <c r="H939" s="33"/>
      <c r="I939" s="33"/>
      <c r="J939" s="33"/>
      <c r="K939" s="33"/>
      <c r="L939" s="33"/>
      <c r="M939" s="33"/>
      <c r="N939" s="33"/>
      <c r="O939" s="33"/>
      <c r="P939" s="33"/>
      <c r="Q939" s="33"/>
      <c r="R939" s="33"/>
      <c r="S939" s="33"/>
      <c r="T939" s="124"/>
      <c r="U939" s="3"/>
      <c r="V939" s="3"/>
      <c r="W939" s="3"/>
      <c r="X939" s="3"/>
      <c r="Y939" s="3"/>
      <c r="Z939" s="3"/>
    </row>
    <row r="940" spans="1:26" ht="15.75" customHeight="1">
      <c r="A940" s="3"/>
      <c r="B940" s="3"/>
      <c r="C940" s="3"/>
      <c r="D940" s="33"/>
      <c r="E940" s="33"/>
      <c r="F940" s="33"/>
      <c r="G940" s="33"/>
      <c r="H940" s="33"/>
      <c r="I940" s="33"/>
      <c r="J940" s="33"/>
      <c r="K940" s="33"/>
      <c r="L940" s="33"/>
      <c r="M940" s="33"/>
      <c r="N940" s="33"/>
      <c r="O940" s="33"/>
      <c r="P940" s="33"/>
      <c r="Q940" s="33"/>
      <c r="R940" s="33"/>
      <c r="S940" s="33"/>
      <c r="T940" s="124"/>
      <c r="U940" s="3"/>
      <c r="V940" s="3"/>
      <c r="W940" s="3"/>
      <c r="X940" s="3"/>
      <c r="Y940" s="3"/>
      <c r="Z940" s="3"/>
    </row>
    <row r="941" spans="1:26" ht="15.75" customHeight="1">
      <c r="A941" s="3"/>
      <c r="B941" s="3"/>
      <c r="C941" s="3"/>
      <c r="D941" s="33"/>
      <c r="E941" s="33"/>
      <c r="F941" s="33"/>
      <c r="G941" s="33"/>
      <c r="H941" s="33"/>
      <c r="I941" s="33"/>
      <c r="J941" s="33"/>
      <c r="K941" s="33"/>
      <c r="L941" s="33"/>
      <c r="M941" s="33"/>
      <c r="N941" s="33"/>
      <c r="O941" s="33"/>
      <c r="P941" s="33"/>
      <c r="Q941" s="33"/>
      <c r="R941" s="33"/>
      <c r="S941" s="33"/>
      <c r="T941" s="124"/>
      <c r="U941" s="3"/>
      <c r="V941" s="3"/>
      <c r="W941" s="3"/>
      <c r="X941" s="3"/>
      <c r="Y941" s="3"/>
      <c r="Z941" s="3"/>
    </row>
    <row r="942" spans="1:26" ht="15.75" customHeight="1">
      <c r="A942" s="3"/>
      <c r="B942" s="3"/>
      <c r="C942" s="3"/>
      <c r="D942" s="33"/>
      <c r="E942" s="33"/>
      <c r="F942" s="33"/>
      <c r="G942" s="33"/>
      <c r="H942" s="33"/>
      <c r="I942" s="33"/>
      <c r="J942" s="33"/>
      <c r="K942" s="33"/>
      <c r="L942" s="33"/>
      <c r="M942" s="33"/>
      <c r="N942" s="33"/>
      <c r="O942" s="33"/>
      <c r="P942" s="33"/>
      <c r="Q942" s="33"/>
      <c r="R942" s="33"/>
      <c r="S942" s="33"/>
      <c r="T942" s="124"/>
      <c r="U942" s="3"/>
      <c r="V942" s="3"/>
      <c r="W942" s="3"/>
      <c r="X942" s="3"/>
      <c r="Y942" s="3"/>
      <c r="Z942" s="3"/>
    </row>
    <row r="943" spans="1:26" ht="15.75" customHeight="1">
      <c r="A943" s="3"/>
      <c r="B943" s="3"/>
      <c r="C943" s="3"/>
      <c r="D943" s="33"/>
      <c r="E943" s="33"/>
      <c r="F943" s="33"/>
      <c r="G943" s="33"/>
      <c r="H943" s="33"/>
      <c r="I943" s="33"/>
      <c r="J943" s="33"/>
      <c r="K943" s="33"/>
      <c r="L943" s="33"/>
      <c r="M943" s="33"/>
      <c r="N943" s="33"/>
      <c r="O943" s="33"/>
      <c r="P943" s="33"/>
      <c r="Q943" s="33"/>
      <c r="R943" s="33"/>
      <c r="S943" s="33"/>
      <c r="T943" s="124"/>
      <c r="U943" s="3"/>
      <c r="V943" s="3"/>
      <c r="W943" s="3"/>
      <c r="X943" s="3"/>
      <c r="Y943" s="3"/>
      <c r="Z943" s="3"/>
    </row>
    <row r="944" spans="1:26" ht="15.75" customHeight="1">
      <c r="A944" s="3"/>
      <c r="B944" s="3"/>
      <c r="C944" s="3"/>
      <c r="D944" s="33"/>
      <c r="E944" s="33"/>
      <c r="F944" s="33"/>
      <c r="G944" s="33"/>
      <c r="H944" s="33"/>
      <c r="I944" s="33"/>
      <c r="J944" s="33"/>
      <c r="K944" s="33"/>
      <c r="L944" s="33"/>
      <c r="M944" s="33"/>
      <c r="N944" s="33"/>
      <c r="O944" s="33"/>
      <c r="P944" s="33"/>
      <c r="Q944" s="33"/>
      <c r="R944" s="33"/>
      <c r="S944" s="33"/>
      <c r="T944" s="124"/>
      <c r="U944" s="3"/>
      <c r="V944" s="3"/>
      <c r="W944" s="3"/>
      <c r="X944" s="3"/>
      <c r="Y944" s="3"/>
      <c r="Z944" s="3"/>
    </row>
    <row r="945" spans="1:26" ht="15.75" customHeight="1">
      <c r="A945" s="3"/>
      <c r="B945" s="3"/>
      <c r="C945" s="3"/>
      <c r="D945" s="33"/>
      <c r="E945" s="33"/>
      <c r="F945" s="33"/>
      <c r="G945" s="33"/>
      <c r="H945" s="33"/>
      <c r="I945" s="33"/>
      <c r="J945" s="33"/>
      <c r="K945" s="33"/>
      <c r="L945" s="33"/>
      <c r="M945" s="33"/>
      <c r="N945" s="33"/>
      <c r="O945" s="33"/>
      <c r="P945" s="33"/>
      <c r="Q945" s="33"/>
      <c r="R945" s="33"/>
      <c r="S945" s="33"/>
      <c r="T945" s="124"/>
      <c r="U945" s="3"/>
      <c r="V945" s="3"/>
      <c r="W945" s="3"/>
      <c r="X945" s="3"/>
      <c r="Y945" s="3"/>
      <c r="Z945" s="3"/>
    </row>
    <row r="946" spans="1:26" ht="15.75" customHeight="1">
      <c r="A946" s="3"/>
      <c r="B946" s="3"/>
      <c r="C946" s="3"/>
      <c r="D946" s="33"/>
      <c r="E946" s="33"/>
      <c r="F946" s="33"/>
      <c r="G946" s="33"/>
      <c r="H946" s="33"/>
      <c r="I946" s="33"/>
      <c r="J946" s="33"/>
      <c r="K946" s="33"/>
      <c r="L946" s="33"/>
      <c r="M946" s="33"/>
      <c r="N946" s="33"/>
      <c r="O946" s="33"/>
      <c r="P946" s="33"/>
      <c r="Q946" s="33"/>
      <c r="R946" s="33"/>
      <c r="S946" s="33"/>
      <c r="T946" s="124"/>
      <c r="U946" s="3"/>
      <c r="V946" s="3"/>
      <c r="W946" s="3"/>
      <c r="X946" s="3"/>
      <c r="Y946" s="3"/>
      <c r="Z946" s="3"/>
    </row>
    <row r="947" spans="1:26" ht="15.75" customHeight="1">
      <c r="A947" s="3"/>
      <c r="B947" s="3"/>
      <c r="C947" s="3"/>
      <c r="D947" s="33"/>
      <c r="E947" s="33"/>
      <c r="F947" s="33"/>
      <c r="G947" s="33"/>
      <c r="H947" s="33"/>
      <c r="I947" s="33"/>
      <c r="J947" s="33"/>
      <c r="K947" s="33"/>
      <c r="L947" s="33"/>
      <c r="M947" s="33"/>
      <c r="N947" s="33"/>
      <c r="O947" s="33"/>
      <c r="P947" s="33"/>
      <c r="Q947" s="33"/>
      <c r="R947" s="33"/>
      <c r="S947" s="33"/>
      <c r="T947" s="124"/>
      <c r="U947" s="3"/>
      <c r="V947" s="3"/>
      <c r="W947" s="3"/>
      <c r="X947" s="3"/>
      <c r="Y947" s="3"/>
      <c r="Z947" s="3"/>
    </row>
    <row r="948" spans="1:26" ht="15.75" customHeight="1">
      <c r="A948" s="3"/>
      <c r="B948" s="3"/>
      <c r="C948" s="3"/>
      <c r="D948" s="33"/>
      <c r="E948" s="33"/>
      <c r="F948" s="33"/>
      <c r="G948" s="33"/>
      <c r="H948" s="33"/>
      <c r="I948" s="33"/>
      <c r="J948" s="33"/>
      <c r="K948" s="33"/>
      <c r="L948" s="33"/>
      <c r="M948" s="33"/>
      <c r="N948" s="33"/>
      <c r="O948" s="33"/>
      <c r="P948" s="33"/>
      <c r="Q948" s="33"/>
      <c r="R948" s="33"/>
      <c r="S948" s="33"/>
      <c r="T948" s="124"/>
      <c r="U948" s="3"/>
      <c r="V948" s="3"/>
      <c r="W948" s="3"/>
      <c r="X948" s="3"/>
      <c r="Y948" s="3"/>
      <c r="Z948" s="3"/>
    </row>
    <row r="949" spans="1:26" ht="15.75" customHeight="1">
      <c r="A949" s="3"/>
      <c r="B949" s="3"/>
      <c r="C949" s="3"/>
      <c r="D949" s="33"/>
      <c r="E949" s="33"/>
      <c r="F949" s="33"/>
      <c r="G949" s="33"/>
      <c r="H949" s="33"/>
      <c r="I949" s="33"/>
      <c r="J949" s="33"/>
      <c r="K949" s="33"/>
      <c r="L949" s="33"/>
      <c r="M949" s="33"/>
      <c r="N949" s="33"/>
      <c r="O949" s="33"/>
      <c r="P949" s="33"/>
      <c r="Q949" s="33"/>
      <c r="R949" s="33"/>
      <c r="S949" s="33"/>
      <c r="T949" s="124"/>
      <c r="U949" s="3"/>
      <c r="V949" s="3"/>
      <c r="W949" s="3"/>
      <c r="X949" s="3"/>
      <c r="Y949" s="3"/>
      <c r="Z949" s="3"/>
    </row>
    <row r="950" spans="1:26" ht="15.75" customHeight="1">
      <c r="A950" s="3"/>
      <c r="B950" s="3"/>
      <c r="C950" s="3"/>
      <c r="D950" s="33"/>
      <c r="E950" s="33"/>
      <c r="F950" s="33"/>
      <c r="G950" s="33"/>
      <c r="H950" s="33"/>
      <c r="I950" s="33"/>
      <c r="J950" s="33"/>
      <c r="K950" s="33"/>
      <c r="L950" s="33"/>
      <c r="M950" s="33"/>
      <c r="N950" s="33"/>
      <c r="O950" s="33"/>
      <c r="P950" s="33"/>
      <c r="Q950" s="33"/>
      <c r="R950" s="33"/>
      <c r="S950" s="33"/>
      <c r="T950" s="124"/>
      <c r="U950" s="3"/>
      <c r="V950" s="3"/>
      <c r="W950" s="3"/>
      <c r="X950" s="3"/>
      <c r="Y950" s="3"/>
      <c r="Z950" s="3"/>
    </row>
    <row r="951" spans="1:26" ht="15.75" customHeight="1">
      <c r="A951" s="3"/>
      <c r="B951" s="3"/>
      <c r="C951" s="3"/>
      <c r="D951" s="33"/>
      <c r="E951" s="33"/>
      <c r="F951" s="33"/>
      <c r="G951" s="33"/>
      <c r="H951" s="33"/>
      <c r="I951" s="33"/>
      <c r="J951" s="33"/>
      <c r="K951" s="33"/>
      <c r="L951" s="33"/>
      <c r="M951" s="33"/>
      <c r="N951" s="33"/>
      <c r="O951" s="33"/>
      <c r="P951" s="33"/>
      <c r="Q951" s="33"/>
      <c r="R951" s="33"/>
      <c r="S951" s="33"/>
      <c r="T951" s="124"/>
      <c r="U951" s="3"/>
      <c r="V951" s="3"/>
      <c r="W951" s="3"/>
      <c r="X951" s="3"/>
      <c r="Y951" s="3"/>
      <c r="Z951" s="3"/>
    </row>
    <row r="952" spans="1:26" ht="15.75" customHeight="1">
      <c r="A952" s="3"/>
      <c r="B952" s="3"/>
      <c r="C952" s="3"/>
      <c r="D952" s="33"/>
      <c r="E952" s="33"/>
      <c r="F952" s="33"/>
      <c r="G952" s="33"/>
      <c r="H952" s="33"/>
      <c r="I952" s="33"/>
      <c r="J952" s="33"/>
      <c r="K952" s="33"/>
      <c r="L952" s="33"/>
      <c r="M952" s="33"/>
      <c r="N952" s="33"/>
      <c r="O952" s="33"/>
      <c r="P952" s="33"/>
      <c r="Q952" s="33"/>
      <c r="R952" s="33"/>
      <c r="S952" s="33"/>
      <c r="T952" s="124"/>
      <c r="U952" s="3"/>
      <c r="V952" s="3"/>
      <c r="W952" s="3"/>
      <c r="X952" s="3"/>
      <c r="Y952" s="3"/>
      <c r="Z952" s="3"/>
    </row>
    <row r="953" spans="1:26" ht="15.75" customHeight="1">
      <c r="A953" s="3"/>
      <c r="B953" s="3"/>
      <c r="C953" s="3"/>
      <c r="D953" s="33"/>
      <c r="E953" s="33"/>
      <c r="F953" s="33"/>
      <c r="G953" s="33"/>
      <c r="H953" s="33"/>
      <c r="I953" s="33"/>
      <c r="J953" s="33"/>
      <c r="K953" s="33"/>
      <c r="L953" s="33"/>
      <c r="M953" s="33"/>
      <c r="N953" s="33"/>
      <c r="O953" s="33"/>
      <c r="P953" s="33"/>
      <c r="Q953" s="33"/>
      <c r="R953" s="33"/>
      <c r="S953" s="33"/>
      <c r="T953" s="124"/>
      <c r="U953" s="3"/>
      <c r="V953" s="3"/>
      <c r="W953" s="3"/>
      <c r="X953" s="3"/>
      <c r="Y953" s="3"/>
      <c r="Z953" s="3"/>
    </row>
    <row r="954" spans="1:26" ht="15.75" customHeight="1">
      <c r="A954" s="3"/>
      <c r="B954" s="3"/>
      <c r="C954" s="3"/>
      <c r="D954" s="33"/>
      <c r="E954" s="33"/>
      <c r="F954" s="33"/>
      <c r="G954" s="33"/>
      <c r="H954" s="33"/>
      <c r="I954" s="33"/>
      <c r="J954" s="33"/>
      <c r="K954" s="33"/>
      <c r="L954" s="33"/>
      <c r="M954" s="33"/>
      <c r="N954" s="33"/>
      <c r="O954" s="33"/>
      <c r="P954" s="33"/>
      <c r="Q954" s="33"/>
      <c r="R954" s="33"/>
      <c r="S954" s="33"/>
      <c r="T954" s="124"/>
      <c r="U954" s="3"/>
      <c r="V954" s="3"/>
      <c r="W954" s="3"/>
      <c r="X954" s="3"/>
      <c r="Y954" s="3"/>
      <c r="Z954" s="3"/>
    </row>
    <row r="955" spans="1:26" ht="15.75" customHeight="1">
      <c r="A955" s="3"/>
      <c r="B955" s="3"/>
      <c r="C955" s="3"/>
      <c r="D955" s="33"/>
      <c r="E955" s="33"/>
      <c r="F955" s="33"/>
      <c r="G955" s="33"/>
      <c r="H955" s="33"/>
      <c r="I955" s="33"/>
      <c r="J955" s="33"/>
      <c r="K955" s="33"/>
      <c r="L955" s="33"/>
      <c r="M955" s="33"/>
      <c r="N955" s="33"/>
      <c r="O955" s="33"/>
      <c r="P955" s="33"/>
      <c r="Q955" s="33"/>
      <c r="R955" s="33"/>
      <c r="S955" s="33"/>
      <c r="T955" s="124"/>
      <c r="U955" s="3"/>
      <c r="V955" s="3"/>
      <c r="W955" s="3"/>
      <c r="X955" s="3"/>
      <c r="Y955" s="3"/>
      <c r="Z955" s="3"/>
    </row>
    <row r="956" spans="1:26" ht="15.75" customHeight="1">
      <c r="A956" s="3"/>
      <c r="B956" s="3"/>
      <c r="C956" s="3"/>
      <c r="D956" s="33"/>
      <c r="E956" s="33"/>
      <c r="F956" s="33"/>
      <c r="G956" s="33"/>
      <c r="H956" s="33"/>
      <c r="I956" s="33"/>
      <c r="J956" s="33"/>
      <c r="K956" s="33"/>
      <c r="L956" s="33"/>
      <c r="M956" s="33"/>
      <c r="N956" s="33"/>
      <c r="O956" s="33"/>
      <c r="P956" s="33"/>
      <c r="Q956" s="33"/>
      <c r="R956" s="33"/>
      <c r="S956" s="33"/>
      <c r="T956" s="124"/>
      <c r="U956" s="3"/>
      <c r="V956" s="3"/>
      <c r="W956" s="3"/>
      <c r="X956" s="3"/>
      <c r="Y956" s="3"/>
      <c r="Z956" s="3"/>
    </row>
    <row r="957" spans="1:26" ht="15.75" customHeight="1">
      <c r="A957" s="3"/>
      <c r="B957" s="3"/>
      <c r="C957" s="3"/>
      <c r="D957" s="33"/>
      <c r="E957" s="33"/>
      <c r="F957" s="33"/>
      <c r="G957" s="33"/>
      <c r="H957" s="33"/>
      <c r="I957" s="33"/>
      <c r="J957" s="33"/>
      <c r="K957" s="33"/>
      <c r="L957" s="33"/>
      <c r="M957" s="33"/>
      <c r="N957" s="33"/>
      <c r="O957" s="33"/>
      <c r="P957" s="33"/>
      <c r="Q957" s="33"/>
      <c r="R957" s="33"/>
      <c r="S957" s="33"/>
      <c r="T957" s="124"/>
      <c r="U957" s="3"/>
      <c r="V957" s="3"/>
      <c r="W957" s="3"/>
      <c r="X957" s="3"/>
      <c r="Y957" s="3"/>
      <c r="Z957" s="3"/>
    </row>
    <row r="958" spans="1:26" ht="15.75" customHeight="1">
      <c r="A958" s="3"/>
      <c r="B958" s="3"/>
      <c r="C958" s="3"/>
      <c r="D958" s="33"/>
      <c r="E958" s="33"/>
      <c r="F958" s="33"/>
      <c r="G958" s="33"/>
      <c r="H958" s="33"/>
      <c r="I958" s="33"/>
      <c r="J958" s="33"/>
      <c r="K958" s="33"/>
      <c r="L958" s="33"/>
      <c r="M958" s="33"/>
      <c r="N958" s="33"/>
      <c r="O958" s="33"/>
      <c r="P958" s="33"/>
      <c r="Q958" s="33"/>
      <c r="R958" s="33"/>
      <c r="S958" s="33"/>
      <c r="T958" s="124"/>
      <c r="U958" s="3"/>
      <c r="V958" s="3"/>
      <c r="W958" s="3"/>
      <c r="X958" s="3"/>
      <c r="Y958" s="3"/>
      <c r="Z958" s="3"/>
    </row>
    <row r="959" spans="1:26" ht="15.75" customHeight="1">
      <c r="A959" s="3"/>
      <c r="B959" s="3"/>
      <c r="C959" s="3"/>
      <c r="D959" s="33"/>
      <c r="E959" s="33"/>
      <c r="F959" s="33"/>
      <c r="G959" s="33"/>
      <c r="H959" s="33"/>
      <c r="I959" s="33"/>
      <c r="J959" s="33"/>
      <c r="K959" s="33"/>
      <c r="L959" s="33"/>
      <c r="M959" s="33"/>
      <c r="N959" s="33"/>
      <c r="O959" s="33"/>
      <c r="P959" s="33"/>
      <c r="Q959" s="33"/>
      <c r="R959" s="33"/>
      <c r="S959" s="33"/>
      <c r="T959" s="124"/>
      <c r="U959" s="3"/>
      <c r="V959" s="3"/>
      <c r="W959" s="3"/>
      <c r="X959" s="3"/>
      <c r="Y959" s="3"/>
      <c r="Z959" s="3"/>
    </row>
    <row r="960" spans="1:26" ht="15.75" customHeight="1">
      <c r="A960" s="3"/>
      <c r="B960" s="3"/>
      <c r="C960" s="3"/>
      <c r="D960" s="33"/>
      <c r="E960" s="33"/>
      <c r="F960" s="33"/>
      <c r="G960" s="33"/>
      <c r="H960" s="33"/>
      <c r="I960" s="33"/>
      <c r="J960" s="33"/>
      <c r="K960" s="33"/>
      <c r="L960" s="33"/>
      <c r="M960" s="33"/>
      <c r="N960" s="33"/>
      <c r="O960" s="33"/>
      <c r="P960" s="33"/>
      <c r="Q960" s="33"/>
      <c r="R960" s="33"/>
      <c r="S960" s="33"/>
      <c r="T960" s="124"/>
      <c r="U960" s="3"/>
      <c r="V960" s="3"/>
      <c r="W960" s="3"/>
      <c r="X960" s="3"/>
      <c r="Y960" s="3"/>
      <c r="Z960" s="3"/>
    </row>
    <row r="961" spans="1:26" ht="15.75" customHeight="1">
      <c r="A961" s="3"/>
      <c r="B961" s="3"/>
      <c r="C961" s="3"/>
      <c r="D961" s="33"/>
      <c r="E961" s="33"/>
      <c r="F961" s="33"/>
      <c r="G961" s="33"/>
      <c r="H961" s="33"/>
      <c r="I961" s="33"/>
      <c r="J961" s="33"/>
      <c r="K961" s="33"/>
      <c r="L961" s="33"/>
      <c r="M961" s="33"/>
      <c r="N961" s="33"/>
      <c r="O961" s="33"/>
      <c r="P961" s="33"/>
      <c r="Q961" s="33"/>
      <c r="R961" s="33"/>
      <c r="S961" s="33"/>
      <c r="T961" s="124"/>
      <c r="U961" s="3"/>
      <c r="V961" s="3"/>
      <c r="W961" s="3"/>
      <c r="X961" s="3"/>
      <c r="Y961" s="3"/>
      <c r="Z961" s="3"/>
    </row>
    <row r="962" spans="1:26" ht="15.75" customHeight="1">
      <c r="A962" s="3"/>
      <c r="B962" s="3"/>
      <c r="C962" s="3"/>
      <c r="D962" s="33"/>
      <c r="E962" s="33"/>
      <c r="F962" s="33"/>
      <c r="G962" s="33"/>
      <c r="H962" s="33"/>
      <c r="I962" s="33"/>
      <c r="J962" s="33"/>
      <c r="K962" s="33"/>
      <c r="L962" s="33"/>
      <c r="M962" s="33"/>
      <c r="N962" s="33"/>
      <c r="O962" s="33"/>
      <c r="P962" s="33"/>
      <c r="Q962" s="33"/>
      <c r="R962" s="33"/>
      <c r="S962" s="33"/>
      <c r="T962" s="124"/>
      <c r="U962" s="3"/>
      <c r="V962" s="3"/>
      <c r="W962" s="3"/>
      <c r="X962" s="3"/>
      <c r="Y962" s="3"/>
      <c r="Z962" s="3"/>
    </row>
    <row r="963" spans="1:26" ht="15.75" customHeight="1">
      <c r="A963" s="3"/>
      <c r="B963" s="3"/>
      <c r="C963" s="3"/>
      <c r="D963" s="33"/>
      <c r="E963" s="33"/>
      <c r="F963" s="33"/>
      <c r="G963" s="33"/>
      <c r="H963" s="33"/>
      <c r="I963" s="33"/>
      <c r="J963" s="33"/>
      <c r="K963" s="33"/>
      <c r="L963" s="33"/>
      <c r="M963" s="33"/>
      <c r="N963" s="33"/>
      <c r="O963" s="33"/>
      <c r="P963" s="33"/>
      <c r="Q963" s="33"/>
      <c r="R963" s="33"/>
      <c r="S963" s="33"/>
      <c r="T963" s="124"/>
      <c r="U963" s="3"/>
      <c r="V963" s="3"/>
      <c r="W963" s="3"/>
      <c r="X963" s="3"/>
      <c r="Y963" s="3"/>
      <c r="Z963" s="3"/>
    </row>
    <row r="964" spans="1:26" ht="15.75" customHeight="1">
      <c r="A964" s="3"/>
      <c r="B964" s="3"/>
      <c r="C964" s="3"/>
      <c r="D964" s="33"/>
      <c r="E964" s="33"/>
      <c r="F964" s="33"/>
      <c r="G964" s="33"/>
      <c r="H964" s="33"/>
      <c r="I964" s="33"/>
      <c r="J964" s="33"/>
      <c r="K964" s="33"/>
      <c r="L964" s="33"/>
      <c r="M964" s="33"/>
      <c r="N964" s="33"/>
      <c r="O964" s="33"/>
      <c r="P964" s="33"/>
      <c r="Q964" s="33"/>
      <c r="R964" s="33"/>
      <c r="S964" s="33"/>
      <c r="T964" s="124"/>
      <c r="U964" s="3"/>
      <c r="V964" s="3"/>
      <c r="W964" s="3"/>
      <c r="X964" s="3"/>
      <c r="Y964" s="3"/>
      <c r="Z964" s="3"/>
    </row>
    <row r="965" spans="1:26" ht="15.75" customHeight="1">
      <c r="A965" s="3"/>
      <c r="B965" s="3"/>
      <c r="C965" s="3"/>
      <c r="D965" s="33"/>
      <c r="E965" s="33"/>
      <c r="F965" s="33"/>
      <c r="G965" s="33"/>
      <c r="H965" s="33"/>
      <c r="I965" s="33"/>
      <c r="J965" s="33"/>
      <c r="K965" s="33"/>
      <c r="L965" s="33"/>
      <c r="M965" s="33"/>
      <c r="N965" s="33"/>
      <c r="O965" s="33"/>
      <c r="P965" s="33"/>
      <c r="Q965" s="33"/>
      <c r="R965" s="33"/>
      <c r="S965" s="33"/>
      <c r="T965" s="124"/>
      <c r="U965" s="3"/>
      <c r="V965" s="3"/>
      <c r="W965" s="3"/>
      <c r="X965" s="3"/>
      <c r="Y965" s="3"/>
      <c r="Z965" s="3"/>
    </row>
    <row r="966" spans="1:26" ht="15.75" customHeight="1">
      <c r="A966" s="3"/>
      <c r="B966" s="3"/>
      <c r="C966" s="3"/>
      <c r="D966" s="33"/>
      <c r="E966" s="33"/>
      <c r="F966" s="33"/>
      <c r="G966" s="33"/>
      <c r="H966" s="33"/>
      <c r="I966" s="33"/>
      <c r="J966" s="33"/>
      <c r="K966" s="33"/>
      <c r="L966" s="33"/>
      <c r="M966" s="33"/>
      <c r="N966" s="33"/>
      <c r="O966" s="33"/>
      <c r="P966" s="33"/>
      <c r="Q966" s="33"/>
      <c r="R966" s="33"/>
      <c r="S966" s="33"/>
      <c r="T966" s="124"/>
      <c r="U966" s="3"/>
      <c r="V966" s="3"/>
      <c r="W966" s="3"/>
      <c r="X966" s="3"/>
      <c r="Y966" s="3"/>
      <c r="Z966" s="3"/>
    </row>
    <row r="967" spans="1:26" ht="15.75" customHeight="1">
      <c r="A967" s="3"/>
      <c r="B967" s="3"/>
      <c r="C967" s="3"/>
      <c r="D967" s="33"/>
      <c r="E967" s="33"/>
      <c r="F967" s="33"/>
      <c r="G967" s="33"/>
      <c r="H967" s="33"/>
      <c r="I967" s="33"/>
      <c r="J967" s="33"/>
      <c r="K967" s="33"/>
      <c r="L967" s="33"/>
      <c r="M967" s="33"/>
      <c r="N967" s="33"/>
      <c r="O967" s="33"/>
      <c r="P967" s="33"/>
      <c r="Q967" s="33"/>
      <c r="R967" s="33"/>
      <c r="S967" s="33"/>
      <c r="T967" s="124"/>
      <c r="U967" s="3"/>
      <c r="V967" s="3"/>
      <c r="W967" s="3"/>
      <c r="X967" s="3"/>
      <c r="Y967" s="3"/>
      <c r="Z967" s="3"/>
    </row>
    <row r="968" spans="1:26" ht="15.75" customHeight="1">
      <c r="A968" s="3"/>
      <c r="B968" s="3"/>
      <c r="C968" s="3"/>
      <c r="D968" s="33"/>
      <c r="E968" s="33"/>
      <c r="F968" s="33"/>
      <c r="G968" s="33"/>
      <c r="H968" s="33"/>
      <c r="I968" s="33"/>
      <c r="J968" s="33"/>
      <c r="K968" s="33"/>
      <c r="L968" s="33"/>
      <c r="M968" s="33"/>
      <c r="N968" s="33"/>
      <c r="O968" s="33"/>
      <c r="P968" s="33"/>
      <c r="Q968" s="33"/>
      <c r="R968" s="33"/>
      <c r="S968" s="33"/>
      <c r="T968" s="124"/>
      <c r="U968" s="3"/>
      <c r="V968" s="3"/>
      <c r="W968" s="3"/>
      <c r="X968" s="3"/>
      <c r="Y968" s="3"/>
      <c r="Z968" s="3"/>
    </row>
    <row r="969" spans="1:26" ht="15.75" customHeight="1">
      <c r="A969" s="3"/>
      <c r="B969" s="3"/>
      <c r="C969" s="3"/>
      <c r="D969" s="33"/>
      <c r="E969" s="33"/>
      <c r="F969" s="33"/>
      <c r="G969" s="33"/>
      <c r="H969" s="33"/>
      <c r="I969" s="33"/>
      <c r="J969" s="33"/>
      <c r="K969" s="33"/>
      <c r="L969" s="33"/>
      <c r="M969" s="33"/>
      <c r="N969" s="33"/>
      <c r="O969" s="33"/>
      <c r="P969" s="33"/>
      <c r="Q969" s="33"/>
      <c r="R969" s="33"/>
      <c r="S969" s="33"/>
      <c r="T969" s="124"/>
      <c r="U969" s="3"/>
      <c r="V969" s="3"/>
      <c r="W969" s="3"/>
      <c r="X969" s="3"/>
      <c r="Y969" s="3"/>
      <c r="Z969" s="3"/>
    </row>
    <row r="970" spans="1:26" ht="15.75" customHeight="1">
      <c r="A970" s="3"/>
      <c r="B970" s="3"/>
      <c r="C970" s="3"/>
      <c r="D970" s="33"/>
      <c r="E970" s="33"/>
      <c r="F970" s="33"/>
      <c r="G970" s="33"/>
      <c r="H970" s="33"/>
      <c r="I970" s="33"/>
      <c r="J970" s="33"/>
      <c r="K970" s="33"/>
      <c r="L970" s="33"/>
      <c r="M970" s="33"/>
      <c r="N970" s="33"/>
      <c r="O970" s="33"/>
      <c r="P970" s="33"/>
      <c r="Q970" s="33"/>
      <c r="R970" s="33"/>
      <c r="S970" s="33"/>
      <c r="T970" s="124"/>
      <c r="U970" s="3"/>
      <c r="V970" s="3"/>
      <c r="W970" s="3"/>
      <c r="X970" s="3"/>
      <c r="Y970" s="3"/>
      <c r="Z970" s="3"/>
    </row>
    <row r="971" spans="1:26" ht="15.75" customHeight="1">
      <c r="A971" s="3"/>
      <c r="B971" s="3"/>
      <c r="C971" s="3"/>
      <c r="D971" s="33"/>
      <c r="E971" s="33"/>
      <c r="F971" s="33"/>
      <c r="G971" s="33"/>
      <c r="H971" s="33"/>
      <c r="I971" s="33"/>
      <c r="J971" s="33"/>
      <c r="K971" s="33"/>
      <c r="L971" s="33"/>
      <c r="M971" s="33"/>
      <c r="N971" s="33"/>
      <c r="O971" s="33"/>
      <c r="P971" s="33"/>
      <c r="Q971" s="33"/>
      <c r="R971" s="33"/>
      <c r="S971" s="33"/>
      <c r="T971" s="124"/>
      <c r="U971" s="3"/>
      <c r="V971" s="3"/>
      <c r="W971" s="3"/>
      <c r="X971" s="3"/>
      <c r="Y971" s="3"/>
      <c r="Z971" s="3"/>
    </row>
    <row r="972" spans="1:26" ht="15.75" customHeight="1">
      <c r="A972" s="3"/>
      <c r="B972" s="3"/>
      <c r="C972" s="3"/>
      <c r="D972" s="33"/>
      <c r="E972" s="33"/>
      <c r="F972" s="33"/>
      <c r="G972" s="33"/>
      <c r="H972" s="33"/>
      <c r="I972" s="33"/>
      <c r="J972" s="33"/>
      <c r="K972" s="33"/>
      <c r="L972" s="33"/>
      <c r="M972" s="33"/>
      <c r="N972" s="33"/>
      <c r="O972" s="33"/>
      <c r="P972" s="33"/>
      <c r="Q972" s="33"/>
      <c r="R972" s="33"/>
      <c r="S972" s="33"/>
      <c r="T972" s="124"/>
      <c r="U972" s="3"/>
      <c r="V972" s="3"/>
      <c r="W972" s="3"/>
      <c r="X972" s="3"/>
      <c r="Y972" s="3"/>
      <c r="Z972" s="3"/>
    </row>
    <row r="973" spans="1:26" ht="15.75" customHeight="1">
      <c r="A973" s="3"/>
      <c r="B973" s="3"/>
      <c r="C973" s="3"/>
      <c r="D973" s="33"/>
      <c r="E973" s="33"/>
      <c r="F973" s="33"/>
      <c r="G973" s="33"/>
      <c r="H973" s="33"/>
      <c r="I973" s="33"/>
      <c r="J973" s="33"/>
      <c r="K973" s="33"/>
      <c r="L973" s="33"/>
      <c r="M973" s="33"/>
      <c r="N973" s="33"/>
      <c r="O973" s="33"/>
      <c r="P973" s="33"/>
      <c r="Q973" s="33"/>
      <c r="R973" s="33"/>
      <c r="S973" s="33"/>
      <c r="T973" s="124"/>
      <c r="U973" s="3"/>
      <c r="V973" s="3"/>
      <c r="W973" s="3"/>
      <c r="X973" s="3"/>
      <c r="Y973" s="3"/>
      <c r="Z973" s="3"/>
    </row>
    <row r="974" spans="1:26" ht="15.75" customHeight="1">
      <c r="A974" s="3"/>
      <c r="B974" s="3"/>
      <c r="C974" s="3"/>
      <c r="D974" s="33"/>
      <c r="E974" s="33"/>
      <c r="F974" s="33"/>
      <c r="G974" s="33"/>
      <c r="H974" s="33"/>
      <c r="I974" s="33"/>
      <c r="J974" s="33"/>
      <c r="K974" s="33"/>
      <c r="L974" s="33"/>
      <c r="M974" s="33"/>
      <c r="N974" s="33"/>
      <c r="O974" s="33"/>
      <c r="P974" s="33"/>
      <c r="Q974" s="33"/>
      <c r="R974" s="33"/>
      <c r="S974" s="33"/>
      <c r="T974" s="124"/>
      <c r="U974" s="3"/>
      <c r="V974" s="3"/>
      <c r="W974" s="3"/>
      <c r="X974" s="3"/>
      <c r="Y974" s="3"/>
      <c r="Z974" s="3"/>
    </row>
    <row r="975" spans="1:26" ht="15.75" customHeight="1">
      <c r="A975" s="3"/>
      <c r="B975" s="3"/>
      <c r="C975" s="3"/>
      <c r="D975" s="33"/>
      <c r="E975" s="33"/>
      <c r="F975" s="33"/>
      <c r="G975" s="33"/>
      <c r="H975" s="33"/>
      <c r="I975" s="33"/>
      <c r="J975" s="33"/>
      <c r="K975" s="33"/>
      <c r="L975" s="33"/>
      <c r="M975" s="33"/>
      <c r="N975" s="33"/>
      <c r="O975" s="33"/>
      <c r="P975" s="33"/>
      <c r="Q975" s="33"/>
      <c r="R975" s="33"/>
      <c r="S975" s="33"/>
      <c r="T975" s="124"/>
      <c r="U975" s="3"/>
      <c r="V975" s="3"/>
      <c r="W975" s="3"/>
      <c r="X975" s="3"/>
      <c r="Y975" s="3"/>
      <c r="Z975" s="3"/>
    </row>
    <row r="976" spans="1:26" ht="15.75" customHeight="1">
      <c r="A976" s="3"/>
      <c r="B976" s="3"/>
      <c r="C976" s="3"/>
      <c r="D976" s="33"/>
      <c r="E976" s="33"/>
      <c r="F976" s="33"/>
      <c r="G976" s="33"/>
      <c r="H976" s="33"/>
      <c r="I976" s="33"/>
      <c r="J976" s="33"/>
      <c r="K976" s="33"/>
      <c r="L976" s="33"/>
      <c r="M976" s="33"/>
      <c r="N976" s="33"/>
      <c r="O976" s="33"/>
      <c r="P976" s="33"/>
      <c r="Q976" s="33"/>
      <c r="R976" s="33"/>
      <c r="S976" s="33"/>
      <c r="T976" s="124"/>
      <c r="U976" s="3"/>
      <c r="V976" s="3"/>
      <c r="W976" s="3"/>
      <c r="X976" s="3"/>
      <c r="Y976" s="3"/>
      <c r="Z976" s="3"/>
    </row>
    <row r="977" spans="1:26" ht="15.75" customHeight="1">
      <c r="A977" s="3"/>
      <c r="B977" s="3"/>
      <c r="C977" s="3"/>
      <c r="D977" s="33"/>
      <c r="E977" s="33"/>
      <c r="F977" s="33"/>
      <c r="G977" s="33"/>
      <c r="H977" s="33"/>
      <c r="I977" s="33"/>
      <c r="J977" s="33"/>
      <c r="K977" s="33"/>
      <c r="L977" s="33"/>
      <c r="M977" s="33"/>
      <c r="N977" s="33"/>
      <c r="O977" s="33"/>
      <c r="P977" s="33"/>
      <c r="Q977" s="33"/>
      <c r="R977" s="33"/>
      <c r="S977" s="33"/>
      <c r="T977" s="124"/>
      <c r="U977" s="3"/>
      <c r="V977" s="3"/>
      <c r="W977" s="3"/>
      <c r="X977" s="3"/>
      <c r="Y977" s="3"/>
      <c r="Z977" s="3"/>
    </row>
    <row r="978" spans="1:26" ht="15.75" customHeight="1">
      <c r="A978" s="3"/>
      <c r="B978" s="3"/>
      <c r="C978" s="3"/>
      <c r="D978" s="33"/>
      <c r="E978" s="33"/>
      <c r="F978" s="33"/>
      <c r="G978" s="33"/>
      <c r="H978" s="33"/>
      <c r="I978" s="33"/>
      <c r="J978" s="33"/>
      <c r="K978" s="33"/>
      <c r="L978" s="33"/>
      <c r="M978" s="33"/>
      <c r="N978" s="33"/>
      <c r="O978" s="33"/>
      <c r="P978" s="33"/>
      <c r="Q978" s="33"/>
      <c r="R978" s="33"/>
      <c r="S978" s="33"/>
      <c r="T978" s="124"/>
      <c r="U978" s="3"/>
      <c r="V978" s="3"/>
      <c r="W978" s="3"/>
      <c r="X978" s="3"/>
      <c r="Y978" s="3"/>
      <c r="Z978" s="3"/>
    </row>
    <row r="979" spans="1:26" ht="15.75" customHeight="1">
      <c r="A979" s="3"/>
      <c r="B979" s="3"/>
      <c r="C979" s="3"/>
      <c r="D979" s="33"/>
      <c r="E979" s="33"/>
      <c r="F979" s="33"/>
      <c r="G979" s="33"/>
      <c r="H979" s="33"/>
      <c r="I979" s="33"/>
      <c r="J979" s="33"/>
      <c r="K979" s="33"/>
      <c r="L979" s="33"/>
      <c r="M979" s="33"/>
      <c r="N979" s="33"/>
      <c r="O979" s="33"/>
      <c r="P979" s="33"/>
      <c r="Q979" s="33"/>
      <c r="R979" s="33"/>
      <c r="S979" s="33"/>
      <c r="T979" s="124"/>
      <c r="U979" s="3"/>
      <c r="V979" s="3"/>
      <c r="W979" s="3"/>
      <c r="X979" s="3"/>
      <c r="Y979" s="3"/>
      <c r="Z979" s="3"/>
    </row>
    <row r="980" spans="1:26" ht="15.75" customHeight="1">
      <c r="A980" s="3"/>
      <c r="B980" s="3"/>
      <c r="C980" s="3"/>
      <c r="D980" s="33"/>
      <c r="E980" s="33"/>
      <c r="F980" s="33"/>
      <c r="G980" s="33"/>
      <c r="H980" s="33"/>
      <c r="I980" s="33"/>
      <c r="J980" s="33"/>
      <c r="K980" s="33"/>
      <c r="L980" s="33"/>
      <c r="M980" s="33"/>
      <c r="N980" s="33"/>
      <c r="O980" s="33"/>
      <c r="P980" s="33"/>
      <c r="Q980" s="33"/>
      <c r="R980" s="33"/>
      <c r="S980" s="33"/>
      <c r="T980" s="124"/>
      <c r="U980" s="3"/>
      <c r="V980" s="3"/>
      <c r="W980" s="3"/>
      <c r="X980" s="3"/>
      <c r="Y980" s="3"/>
      <c r="Z980" s="3"/>
    </row>
    <row r="981" spans="1:26" ht="15.75" customHeight="1">
      <c r="A981" s="3"/>
      <c r="B981" s="3"/>
      <c r="C981" s="3"/>
      <c r="D981" s="33"/>
      <c r="E981" s="33"/>
      <c r="F981" s="33"/>
      <c r="G981" s="33"/>
      <c r="H981" s="33"/>
      <c r="I981" s="33"/>
      <c r="J981" s="33"/>
      <c r="K981" s="33"/>
      <c r="L981" s="33"/>
      <c r="M981" s="33"/>
      <c r="N981" s="33"/>
      <c r="O981" s="33"/>
      <c r="P981" s="33"/>
      <c r="Q981" s="33"/>
      <c r="R981" s="33"/>
      <c r="S981" s="33"/>
      <c r="T981" s="124"/>
      <c r="U981" s="3"/>
      <c r="V981" s="3"/>
      <c r="W981" s="3"/>
      <c r="X981" s="3"/>
      <c r="Y981" s="3"/>
      <c r="Z981" s="3"/>
    </row>
    <row r="982" spans="1:26" ht="15.75" customHeight="1">
      <c r="A982" s="3"/>
      <c r="B982" s="3"/>
      <c r="C982" s="3"/>
      <c r="D982" s="33"/>
      <c r="E982" s="33"/>
      <c r="F982" s="33"/>
      <c r="G982" s="33"/>
      <c r="H982" s="33"/>
      <c r="I982" s="33"/>
      <c r="J982" s="33"/>
      <c r="K982" s="33"/>
      <c r="L982" s="33"/>
      <c r="M982" s="33"/>
      <c r="N982" s="33"/>
      <c r="O982" s="33"/>
      <c r="P982" s="33"/>
      <c r="Q982" s="33"/>
      <c r="R982" s="33"/>
      <c r="S982" s="33"/>
      <c r="T982" s="124"/>
      <c r="U982" s="3"/>
      <c r="V982" s="3"/>
      <c r="W982" s="3"/>
      <c r="X982" s="3"/>
      <c r="Y982" s="3"/>
      <c r="Z982" s="3"/>
    </row>
    <row r="983" spans="1:26" ht="15.75" customHeight="1">
      <c r="A983" s="3"/>
      <c r="B983" s="3"/>
      <c r="C983" s="3"/>
      <c r="D983" s="33"/>
      <c r="E983" s="33"/>
      <c r="F983" s="33"/>
      <c r="G983" s="33"/>
      <c r="H983" s="33"/>
      <c r="I983" s="33"/>
      <c r="J983" s="33"/>
      <c r="K983" s="33"/>
      <c r="L983" s="33"/>
      <c r="M983" s="33"/>
      <c r="N983" s="33"/>
      <c r="O983" s="33"/>
      <c r="P983" s="33"/>
      <c r="Q983" s="33"/>
      <c r="R983" s="33"/>
      <c r="S983" s="33"/>
      <c r="T983" s="124"/>
      <c r="U983" s="3"/>
      <c r="V983" s="3"/>
      <c r="W983" s="3"/>
      <c r="X983" s="3"/>
      <c r="Y983" s="3"/>
      <c r="Z983" s="3"/>
    </row>
    <row r="984" spans="1:26" ht="15.75" customHeight="1">
      <c r="A984" s="3"/>
      <c r="B984" s="3"/>
      <c r="C984" s="3"/>
      <c r="D984" s="33"/>
      <c r="E984" s="33"/>
      <c r="F984" s="33"/>
      <c r="G984" s="33"/>
      <c r="H984" s="33"/>
      <c r="I984" s="33"/>
      <c r="J984" s="33"/>
      <c r="K984" s="33"/>
      <c r="L984" s="33"/>
      <c r="M984" s="33"/>
      <c r="N984" s="33"/>
      <c r="O984" s="33"/>
      <c r="P984" s="33"/>
      <c r="Q984" s="33"/>
      <c r="R984" s="33"/>
      <c r="S984" s="33"/>
      <c r="T984" s="124"/>
      <c r="U984" s="3"/>
      <c r="V984" s="3"/>
      <c r="W984" s="3"/>
      <c r="X984" s="3"/>
      <c r="Y984" s="3"/>
      <c r="Z984" s="3"/>
    </row>
    <row r="985" spans="1:26" ht="15.75" customHeight="1">
      <c r="A985" s="3"/>
      <c r="B985" s="3"/>
      <c r="C985" s="3"/>
      <c r="D985" s="33"/>
      <c r="E985" s="33"/>
      <c r="F985" s="33"/>
      <c r="G985" s="33"/>
      <c r="H985" s="33"/>
      <c r="I985" s="33"/>
      <c r="J985" s="33"/>
      <c r="K985" s="33"/>
      <c r="L985" s="33"/>
      <c r="M985" s="33"/>
      <c r="N985" s="33"/>
      <c r="O985" s="33"/>
      <c r="P985" s="33"/>
      <c r="Q985" s="33"/>
      <c r="R985" s="33"/>
      <c r="S985" s="33"/>
      <c r="T985" s="124"/>
      <c r="U985" s="3"/>
      <c r="V985" s="3"/>
      <c r="W985" s="3"/>
      <c r="X985" s="3"/>
      <c r="Y985" s="3"/>
      <c r="Z985" s="3"/>
    </row>
    <row r="986" spans="1:26" ht="15.75" customHeight="1">
      <c r="A986" s="3"/>
      <c r="B986" s="3"/>
      <c r="C986" s="3"/>
      <c r="D986" s="33"/>
      <c r="E986" s="33"/>
      <c r="F986" s="33"/>
      <c r="G986" s="33"/>
      <c r="H986" s="33"/>
      <c r="I986" s="33"/>
      <c r="J986" s="33"/>
      <c r="K986" s="33"/>
      <c r="L986" s="33"/>
      <c r="M986" s="33"/>
      <c r="N986" s="33"/>
      <c r="O986" s="33"/>
      <c r="P986" s="33"/>
      <c r="Q986" s="33"/>
      <c r="R986" s="33"/>
      <c r="S986" s="33"/>
      <c r="T986" s="124"/>
      <c r="U986" s="3"/>
      <c r="V986" s="3"/>
      <c r="W986" s="3"/>
      <c r="X986" s="3"/>
      <c r="Y986" s="3"/>
      <c r="Z986" s="3"/>
    </row>
    <row r="987" spans="1:26" ht="15.75" customHeight="1">
      <c r="A987" s="3"/>
      <c r="B987" s="3"/>
      <c r="C987" s="3"/>
      <c r="D987" s="33"/>
      <c r="E987" s="33"/>
      <c r="F987" s="33"/>
      <c r="G987" s="33"/>
      <c r="H987" s="33"/>
      <c r="I987" s="33"/>
      <c r="J987" s="33"/>
      <c r="K987" s="33"/>
      <c r="L987" s="33"/>
      <c r="M987" s="33"/>
      <c r="N987" s="33"/>
      <c r="O987" s="33"/>
      <c r="P987" s="33"/>
      <c r="Q987" s="33"/>
      <c r="R987" s="33"/>
      <c r="S987" s="33"/>
      <c r="T987" s="124"/>
      <c r="U987" s="3"/>
      <c r="V987" s="3"/>
      <c r="W987" s="3"/>
      <c r="X987" s="3"/>
      <c r="Y987" s="3"/>
      <c r="Z987" s="3"/>
    </row>
    <row r="988" spans="1:26" ht="15.75" customHeight="1">
      <c r="A988" s="3"/>
      <c r="B988" s="3"/>
      <c r="C988" s="3"/>
      <c r="D988" s="33"/>
      <c r="E988" s="33"/>
      <c r="F988" s="33"/>
      <c r="G988" s="33"/>
      <c r="H988" s="33"/>
      <c r="I988" s="33"/>
      <c r="J988" s="33"/>
      <c r="K988" s="33"/>
      <c r="L988" s="33"/>
      <c r="M988" s="33"/>
      <c r="N988" s="33"/>
      <c r="O988" s="33"/>
      <c r="P988" s="33"/>
      <c r="Q988" s="33"/>
      <c r="R988" s="33"/>
      <c r="S988" s="33"/>
      <c r="T988" s="124"/>
      <c r="U988" s="3"/>
      <c r="V988" s="3"/>
      <c r="W988" s="3"/>
      <c r="X988" s="3"/>
      <c r="Y988" s="3"/>
      <c r="Z988" s="3"/>
    </row>
    <row r="989" spans="1:26" ht="15.75" customHeight="1">
      <c r="A989" s="3"/>
      <c r="B989" s="3"/>
      <c r="C989" s="3"/>
      <c r="D989" s="33"/>
      <c r="E989" s="33"/>
      <c r="F989" s="33"/>
      <c r="G989" s="33"/>
      <c r="H989" s="33"/>
      <c r="I989" s="33"/>
      <c r="J989" s="33"/>
      <c r="K989" s="33"/>
      <c r="L989" s="33"/>
      <c r="M989" s="33"/>
      <c r="N989" s="33"/>
      <c r="O989" s="33"/>
      <c r="P989" s="33"/>
      <c r="Q989" s="33"/>
      <c r="R989" s="33"/>
      <c r="S989" s="33"/>
      <c r="T989" s="124"/>
      <c r="U989" s="3"/>
      <c r="V989" s="3"/>
      <c r="W989" s="3"/>
      <c r="X989" s="3"/>
      <c r="Y989" s="3"/>
      <c r="Z989" s="3"/>
    </row>
    <row r="990" spans="1:26" ht="15.75" customHeight="1">
      <c r="A990" s="3"/>
      <c r="B990" s="3"/>
      <c r="C990" s="3"/>
      <c r="D990" s="33"/>
      <c r="E990" s="33"/>
      <c r="F990" s="33"/>
      <c r="G990" s="33"/>
      <c r="H990" s="33"/>
      <c r="I990" s="33"/>
      <c r="J990" s="33"/>
      <c r="K990" s="33"/>
      <c r="L990" s="33"/>
      <c r="M990" s="33"/>
      <c r="N990" s="33"/>
      <c r="O990" s="33"/>
      <c r="P990" s="33"/>
      <c r="Q990" s="33"/>
      <c r="R990" s="33"/>
      <c r="S990" s="33"/>
      <c r="T990" s="124"/>
      <c r="U990" s="3"/>
      <c r="V990" s="3"/>
      <c r="W990" s="3"/>
      <c r="X990" s="3"/>
      <c r="Y990" s="3"/>
      <c r="Z990" s="3"/>
    </row>
    <row r="991" spans="1:26" ht="15.75" customHeight="1">
      <c r="A991" s="3"/>
      <c r="B991" s="3"/>
      <c r="C991" s="3"/>
      <c r="D991" s="33"/>
      <c r="E991" s="33"/>
      <c r="F991" s="33"/>
      <c r="G991" s="33"/>
      <c r="H991" s="33"/>
      <c r="I991" s="33"/>
      <c r="J991" s="33"/>
      <c r="K991" s="33"/>
      <c r="L991" s="33"/>
      <c r="M991" s="33"/>
      <c r="N991" s="33"/>
      <c r="O991" s="33"/>
      <c r="P991" s="33"/>
      <c r="Q991" s="33"/>
      <c r="R991" s="33"/>
      <c r="S991" s="33"/>
      <c r="T991" s="124"/>
      <c r="U991" s="3"/>
      <c r="V991" s="3"/>
      <c r="W991" s="3"/>
      <c r="X991" s="3"/>
      <c r="Y991" s="3"/>
      <c r="Z991" s="3"/>
    </row>
    <row r="992" spans="1:26" ht="15.75" customHeight="1">
      <c r="A992" s="3"/>
      <c r="B992" s="3"/>
      <c r="C992" s="3"/>
      <c r="D992" s="33"/>
      <c r="E992" s="33"/>
      <c r="F992" s="33"/>
      <c r="G992" s="33"/>
      <c r="H992" s="33"/>
      <c r="I992" s="33"/>
      <c r="J992" s="33"/>
      <c r="K992" s="33"/>
      <c r="L992" s="33"/>
      <c r="M992" s="33"/>
      <c r="N992" s="33"/>
      <c r="O992" s="33"/>
      <c r="P992" s="33"/>
      <c r="Q992" s="33"/>
      <c r="R992" s="33"/>
      <c r="S992" s="33"/>
      <c r="T992" s="124"/>
      <c r="U992" s="3"/>
      <c r="V992" s="3"/>
      <c r="W992" s="3"/>
      <c r="X992" s="3"/>
      <c r="Y992" s="3"/>
      <c r="Z992" s="3"/>
    </row>
    <row r="993" spans="1:26" ht="15.75" customHeight="1">
      <c r="A993" s="3"/>
      <c r="B993" s="3"/>
      <c r="C993" s="3"/>
      <c r="D993" s="33"/>
      <c r="E993" s="33"/>
      <c r="F993" s="33"/>
      <c r="G993" s="33"/>
      <c r="H993" s="33"/>
      <c r="I993" s="33"/>
      <c r="J993" s="33"/>
      <c r="K993" s="33"/>
      <c r="L993" s="33"/>
      <c r="M993" s="33"/>
      <c r="N993" s="33"/>
      <c r="O993" s="33"/>
      <c r="P993" s="33"/>
      <c r="Q993" s="33"/>
      <c r="R993" s="33"/>
      <c r="S993" s="33"/>
      <c r="T993" s="124"/>
      <c r="U993" s="3"/>
      <c r="V993" s="3"/>
      <c r="W993" s="3"/>
      <c r="X993" s="3"/>
      <c r="Y993" s="3"/>
      <c r="Z993" s="3"/>
    </row>
    <row r="994" spans="1:26" ht="15.75" customHeight="1">
      <c r="A994" s="3"/>
      <c r="B994" s="3"/>
      <c r="C994" s="3"/>
      <c r="D994" s="33"/>
      <c r="E994" s="33"/>
      <c r="F994" s="33"/>
      <c r="G994" s="33"/>
      <c r="H994" s="33"/>
      <c r="I994" s="33"/>
      <c r="J994" s="33"/>
      <c r="K994" s="33"/>
      <c r="L994" s="33"/>
      <c r="M994" s="33"/>
      <c r="N994" s="33"/>
      <c r="O994" s="33"/>
      <c r="P994" s="33"/>
      <c r="Q994" s="33"/>
      <c r="R994" s="33"/>
      <c r="S994" s="33"/>
      <c r="T994" s="124"/>
      <c r="U994" s="3"/>
      <c r="V994" s="3"/>
      <c r="W994" s="3"/>
      <c r="X994" s="3"/>
      <c r="Y994" s="3"/>
      <c r="Z994" s="3"/>
    </row>
    <row r="995" spans="1:26" ht="15.75" customHeight="1">
      <c r="A995" s="3"/>
      <c r="B995" s="3"/>
      <c r="C995" s="3"/>
      <c r="D995" s="33"/>
      <c r="E995" s="33"/>
      <c r="F995" s="33"/>
      <c r="G995" s="33"/>
      <c r="H995" s="33"/>
      <c r="I995" s="33"/>
      <c r="J995" s="33"/>
      <c r="K995" s="33"/>
      <c r="L995" s="33"/>
      <c r="M995" s="33"/>
      <c r="N995" s="33"/>
      <c r="O995" s="33"/>
      <c r="P995" s="33"/>
      <c r="Q995" s="33"/>
      <c r="R995" s="33"/>
      <c r="S995" s="33"/>
      <c r="T995" s="124"/>
      <c r="U995" s="3"/>
      <c r="V995" s="3"/>
      <c r="W995" s="3"/>
      <c r="X995" s="3"/>
      <c r="Y995" s="3"/>
      <c r="Z995" s="3"/>
    </row>
    <row r="996" spans="1:26" ht="15.75" customHeight="1">
      <c r="A996" s="3"/>
      <c r="B996" s="3"/>
      <c r="C996" s="3"/>
      <c r="D996" s="33"/>
      <c r="E996" s="33"/>
      <c r="F996" s="33"/>
      <c r="G996" s="33"/>
      <c r="H996" s="33"/>
      <c r="I996" s="33"/>
      <c r="J996" s="33"/>
      <c r="K996" s="33"/>
      <c r="L996" s="33"/>
      <c r="M996" s="33"/>
      <c r="N996" s="33"/>
      <c r="O996" s="33"/>
      <c r="P996" s="33"/>
      <c r="Q996" s="33"/>
      <c r="R996" s="33"/>
      <c r="S996" s="33"/>
      <c r="T996" s="124"/>
      <c r="U996" s="3"/>
      <c r="V996" s="3"/>
      <c r="W996" s="3"/>
      <c r="X996" s="3"/>
      <c r="Y996" s="3"/>
      <c r="Z996" s="3"/>
    </row>
    <row r="997" spans="1:26" ht="15.75" customHeight="1">
      <c r="A997" s="3"/>
      <c r="B997" s="3"/>
      <c r="C997" s="3"/>
      <c r="D997" s="33"/>
      <c r="E997" s="33"/>
      <c r="F997" s="33"/>
      <c r="G997" s="33"/>
      <c r="H997" s="33"/>
      <c r="I997" s="33"/>
      <c r="J997" s="33"/>
      <c r="K997" s="33"/>
      <c r="L997" s="33"/>
      <c r="M997" s="33"/>
      <c r="N997" s="33"/>
      <c r="O997" s="33"/>
      <c r="P997" s="33"/>
      <c r="Q997" s="33"/>
      <c r="R997" s="33"/>
      <c r="S997" s="33"/>
      <c r="T997" s="124"/>
      <c r="U997" s="3"/>
      <c r="V997" s="3"/>
      <c r="W997" s="3"/>
      <c r="X997" s="3"/>
      <c r="Y997" s="3"/>
      <c r="Z997" s="3"/>
    </row>
    <row r="998" spans="1:26" ht="15.75" customHeight="1">
      <c r="A998" s="3"/>
      <c r="B998" s="3"/>
      <c r="C998" s="3"/>
      <c r="D998" s="33"/>
      <c r="E998" s="33"/>
      <c r="F998" s="33"/>
      <c r="G998" s="33"/>
      <c r="H998" s="33"/>
      <c r="I998" s="33"/>
      <c r="J998" s="33"/>
      <c r="K998" s="33"/>
      <c r="L998" s="33"/>
      <c r="M998" s="33"/>
      <c r="N998" s="33"/>
      <c r="O998" s="33"/>
      <c r="P998" s="33"/>
      <c r="Q998" s="33"/>
      <c r="R998" s="33"/>
      <c r="S998" s="33"/>
      <c r="T998" s="124"/>
      <c r="U998" s="3"/>
      <c r="V998" s="3"/>
      <c r="W998" s="3"/>
      <c r="X998" s="3"/>
      <c r="Y998" s="3"/>
      <c r="Z998" s="3"/>
    </row>
    <row r="999" spans="1:26" ht="15.75" customHeight="1">
      <c r="A999" s="3"/>
      <c r="B999" s="3"/>
      <c r="C999" s="3"/>
      <c r="D999" s="33"/>
      <c r="E999" s="33"/>
      <c r="F999" s="33"/>
      <c r="G999" s="33"/>
      <c r="H999" s="33"/>
      <c r="I999" s="33"/>
      <c r="J999" s="33"/>
      <c r="K999" s="33"/>
      <c r="L999" s="33"/>
      <c r="M999" s="33"/>
      <c r="N999" s="33"/>
      <c r="O999" s="33"/>
      <c r="P999" s="33"/>
      <c r="Q999" s="33"/>
      <c r="R999" s="33"/>
      <c r="S999" s="33"/>
      <c r="T999" s="124"/>
      <c r="U999" s="3"/>
      <c r="V999" s="3"/>
      <c r="W999" s="3"/>
      <c r="X999" s="3"/>
      <c r="Y999" s="3"/>
      <c r="Z999" s="3"/>
    </row>
  </sheetData>
  <mergeCells count="3">
    <mergeCell ref="A4:A5"/>
    <mergeCell ref="B4:B5"/>
    <mergeCell ref="C5:D5"/>
  </mergeCells>
  <dataValidations count="2">
    <dataValidation type="list" allowBlank="1" showErrorMessage="1" sqref="X17 B6:B20" xr:uid="{00000000-0002-0000-0400-000000000000}">
      <formula1>$X$17</formula1>
    </dataValidation>
    <dataValidation type="list" allowBlank="1" showErrorMessage="1" sqref="D6:D20 X5:X16" xr:uid="{00000000-0002-0000-0400-000001000000}">
      <formula1>$X$5:$X$12</formula1>
    </dataValidation>
  </dataValidations>
  <printOptions horizontalCentered="1"/>
  <pageMargins left="0" right="0" top="0" bottom="0" header="0" footer="0"/>
  <pageSetup scale="38"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C2D69B"/>
  </sheetPr>
  <dimension ref="A1:AB968"/>
  <sheetViews>
    <sheetView workbookViewId="0"/>
  </sheetViews>
  <sheetFormatPr baseColWidth="10" defaultColWidth="12.625" defaultRowHeight="15" customHeight="1"/>
  <cols>
    <col min="1" max="2" width="11" customWidth="1"/>
    <col min="3" max="3" width="25.625" customWidth="1"/>
    <col min="4" max="4" width="18.625" customWidth="1"/>
    <col min="5" max="5" width="12" customWidth="1"/>
    <col min="6" max="6" width="12.625" customWidth="1"/>
    <col min="7" max="7" width="23.625" customWidth="1"/>
    <col min="8" max="9" width="11" customWidth="1"/>
    <col min="10" max="10" width="13.625" customWidth="1"/>
    <col min="11" max="12" width="11" customWidth="1"/>
    <col min="13" max="13" width="14.625" bestFit="1" customWidth="1"/>
    <col min="14" max="14" width="12.625" customWidth="1"/>
    <col min="15" max="15" width="13.25" customWidth="1"/>
    <col min="16" max="28" width="11" customWidth="1"/>
  </cols>
  <sheetData>
    <row r="1" spans="1:28" ht="14.25" customHeight="1">
      <c r="A1" s="853" t="s">
        <v>248</v>
      </c>
      <c r="B1" s="859" t="s">
        <v>7</v>
      </c>
      <c r="C1" s="859" t="s">
        <v>249</v>
      </c>
      <c r="D1" s="859" t="s">
        <v>250</v>
      </c>
      <c r="E1" s="855" t="s">
        <v>649</v>
      </c>
      <c r="F1" s="855" t="s">
        <v>654</v>
      </c>
      <c r="G1" s="853" t="s">
        <v>253</v>
      </c>
      <c r="H1" s="857" t="s">
        <v>254</v>
      </c>
      <c r="I1" s="138"/>
      <c r="J1" s="138"/>
      <c r="K1" s="138"/>
      <c r="L1" s="138"/>
      <c r="M1" s="802">
        <v>45169</v>
      </c>
      <c r="N1" s="140" t="s">
        <v>251</v>
      </c>
      <c r="O1" s="140" t="s">
        <v>252</v>
      </c>
      <c r="P1" s="138"/>
      <c r="Q1" s="138"/>
      <c r="R1" s="138"/>
      <c r="S1" s="138"/>
      <c r="T1" s="138"/>
      <c r="U1" s="138"/>
      <c r="V1" s="138"/>
      <c r="W1" s="138"/>
      <c r="X1" s="138"/>
      <c r="Y1" s="138"/>
      <c r="Z1" s="138"/>
      <c r="AA1" s="138"/>
      <c r="AB1" s="138"/>
    </row>
    <row r="2" spans="1:28" ht="14.25" customHeight="1">
      <c r="A2" s="854" t="s">
        <v>277</v>
      </c>
      <c r="B2" s="854" t="s">
        <v>274</v>
      </c>
      <c r="C2" s="854" t="s">
        <v>263</v>
      </c>
      <c r="D2" s="854" t="s">
        <v>278</v>
      </c>
      <c r="E2" s="856">
        <v>32007.51</v>
      </c>
      <c r="F2" s="856">
        <v>-22494.36</v>
      </c>
      <c r="G2" s="854" t="s">
        <v>279</v>
      </c>
      <c r="H2" s="851">
        <v>423</v>
      </c>
      <c r="I2" s="834"/>
      <c r="J2" s="833"/>
      <c r="K2" s="833"/>
      <c r="L2" s="138"/>
      <c r="M2" s="140" t="s">
        <v>257</v>
      </c>
      <c r="N2" s="142">
        <f>+SUM(E:E)</f>
        <v>2779322.1000000006</v>
      </c>
      <c r="O2" s="143">
        <f>+SUM(F:F)</f>
        <v>-640715.52999999991</v>
      </c>
      <c r="P2" s="138"/>
      <c r="Q2" s="138"/>
      <c r="R2" s="138"/>
      <c r="S2" s="138"/>
      <c r="T2" s="138"/>
      <c r="U2" s="138"/>
      <c r="V2" s="138"/>
      <c r="W2" s="138"/>
      <c r="X2" s="138"/>
      <c r="Y2" s="138"/>
      <c r="Z2" s="138"/>
      <c r="AA2" s="138"/>
      <c r="AB2" s="138"/>
    </row>
    <row r="3" spans="1:28" ht="14.25" customHeight="1">
      <c r="A3" s="854" t="s">
        <v>687</v>
      </c>
      <c r="B3" s="854" t="s">
        <v>274</v>
      </c>
      <c r="C3" s="854" t="s">
        <v>263</v>
      </c>
      <c r="D3" s="854" t="s">
        <v>278</v>
      </c>
      <c r="E3" s="856">
        <v>24454.46</v>
      </c>
      <c r="F3" s="852"/>
      <c r="G3" s="854" t="s">
        <v>688</v>
      </c>
      <c r="H3" s="851">
        <v>306</v>
      </c>
      <c r="I3" s="833"/>
      <c r="J3" s="833"/>
      <c r="K3" s="833"/>
      <c r="L3" s="138"/>
      <c r="M3" s="138" t="s">
        <v>259</v>
      </c>
      <c r="N3" s="149">
        <f>COUNT(E:E)</f>
        <v>111</v>
      </c>
      <c r="O3" s="144">
        <f>-O2/N2</f>
        <v>0.23052942658211503</v>
      </c>
      <c r="P3" s="138"/>
      <c r="Q3" s="138"/>
      <c r="R3" s="138"/>
      <c r="S3" s="138"/>
      <c r="T3" s="138"/>
      <c r="U3" s="138"/>
      <c r="V3" s="138"/>
      <c r="W3" s="138"/>
      <c r="X3" s="138"/>
      <c r="Y3" s="138"/>
      <c r="Z3" s="138"/>
      <c r="AA3" s="138"/>
      <c r="AB3" s="138"/>
    </row>
    <row r="4" spans="1:28" ht="14.25" customHeight="1">
      <c r="A4" s="854" t="s">
        <v>695</v>
      </c>
      <c r="B4" s="854" t="s">
        <v>264</v>
      </c>
      <c r="C4" s="854" t="s">
        <v>263</v>
      </c>
      <c r="D4" s="854" t="s">
        <v>265</v>
      </c>
      <c r="E4" s="856">
        <v>37735.15</v>
      </c>
      <c r="F4" s="852"/>
      <c r="G4" s="854" t="s">
        <v>696</v>
      </c>
      <c r="H4" s="851">
        <v>188</v>
      </c>
      <c r="I4" s="833"/>
      <c r="J4" s="833"/>
      <c r="K4" s="833"/>
      <c r="L4" s="138"/>
      <c r="M4" s="138"/>
      <c r="N4" s="138"/>
      <c r="O4" s="138"/>
      <c r="P4" s="138"/>
      <c r="Q4" s="138"/>
      <c r="R4" s="138"/>
      <c r="S4" s="138"/>
      <c r="T4" s="138"/>
      <c r="U4" s="138"/>
      <c r="V4" s="138"/>
      <c r="W4" s="138"/>
      <c r="X4" s="138"/>
      <c r="Y4" s="138"/>
      <c r="Z4" s="138"/>
      <c r="AA4" s="138"/>
      <c r="AB4" s="138"/>
    </row>
    <row r="5" spans="1:28" ht="14.25" customHeight="1">
      <c r="A5" s="854" t="s">
        <v>697</v>
      </c>
      <c r="B5" s="854" t="s">
        <v>262</v>
      </c>
      <c r="C5" s="854" t="s">
        <v>263</v>
      </c>
      <c r="D5" s="854" t="s">
        <v>691</v>
      </c>
      <c r="E5" s="856">
        <v>29929.55</v>
      </c>
      <c r="F5" s="852"/>
      <c r="G5" s="854" t="s">
        <v>698</v>
      </c>
      <c r="H5" s="851">
        <v>187</v>
      </c>
      <c r="I5" s="833"/>
      <c r="J5" s="833"/>
      <c r="K5" s="833"/>
      <c r="L5" s="138"/>
      <c r="M5" s="138" t="s">
        <v>270</v>
      </c>
      <c r="N5" s="150">
        <f>+N2/N3</f>
        <v>25038.937837837842</v>
      </c>
      <c r="O5" s="138"/>
      <c r="P5" s="138"/>
      <c r="Q5" s="138"/>
      <c r="R5" s="138"/>
      <c r="S5" s="138"/>
      <c r="T5" s="138"/>
      <c r="U5" s="138"/>
      <c r="V5" s="138"/>
      <c r="W5" s="138"/>
      <c r="X5" s="138"/>
      <c r="Y5" s="138"/>
      <c r="Z5" s="138"/>
      <c r="AA5" s="138"/>
      <c r="AB5" s="138"/>
    </row>
    <row r="6" spans="1:28" ht="14.25" customHeight="1">
      <c r="A6" s="854" t="s">
        <v>709</v>
      </c>
      <c r="B6" s="854" t="s">
        <v>262</v>
      </c>
      <c r="C6" s="854" t="s">
        <v>263</v>
      </c>
      <c r="D6" s="854" t="s">
        <v>258</v>
      </c>
      <c r="E6" s="856">
        <v>31306.12</v>
      </c>
      <c r="F6" s="852"/>
      <c r="G6" s="854" t="s">
        <v>710</v>
      </c>
      <c r="H6" s="851">
        <v>131</v>
      </c>
      <c r="I6" s="833"/>
      <c r="J6" s="833"/>
      <c r="K6" s="833"/>
      <c r="L6" s="138"/>
      <c r="M6" s="138"/>
      <c r="N6" s="138"/>
      <c r="O6" s="138"/>
      <c r="P6" s="138"/>
      <c r="Q6" s="138"/>
      <c r="R6" s="138"/>
      <c r="S6" s="138"/>
      <c r="T6" s="138"/>
      <c r="U6" s="138"/>
      <c r="V6" s="138"/>
      <c r="W6" s="138"/>
      <c r="X6" s="138"/>
      <c r="Y6" s="138"/>
      <c r="Z6" s="138"/>
      <c r="AA6" s="138"/>
      <c r="AB6" s="138"/>
    </row>
    <row r="7" spans="1:28" ht="14.25" customHeight="1">
      <c r="A7" s="854" t="s">
        <v>816</v>
      </c>
      <c r="B7" s="854" t="s">
        <v>817</v>
      </c>
      <c r="C7" s="854" t="s">
        <v>811</v>
      </c>
      <c r="D7" s="854" t="s">
        <v>812</v>
      </c>
      <c r="E7" s="856">
        <v>17680.419999999998</v>
      </c>
      <c r="F7" s="852"/>
      <c r="G7" s="854" t="s">
        <v>818</v>
      </c>
      <c r="H7" s="851">
        <v>121</v>
      </c>
      <c r="I7" s="833"/>
      <c r="J7" s="833"/>
      <c r="K7" s="833"/>
      <c r="L7" s="138"/>
      <c r="M7" s="151" t="s">
        <v>272</v>
      </c>
      <c r="N7" s="152">
        <f>SUM(E2:E13)</f>
        <v>337989.36</v>
      </c>
      <c r="O7" s="144">
        <f>+N7/N2</f>
        <v>0.12160856059108799</v>
      </c>
      <c r="P7" s="138"/>
      <c r="Q7" s="138"/>
      <c r="R7" s="138"/>
      <c r="S7" s="138"/>
      <c r="T7" s="138"/>
      <c r="U7" s="138"/>
      <c r="V7" s="138"/>
      <c r="W7" s="138"/>
      <c r="X7" s="138"/>
      <c r="Y7" s="138"/>
      <c r="Z7" s="138"/>
      <c r="AA7" s="138"/>
      <c r="AB7" s="138"/>
    </row>
    <row r="8" spans="1:28" ht="14.25" customHeight="1">
      <c r="A8" s="854" t="s">
        <v>731</v>
      </c>
      <c r="B8" s="854" t="s">
        <v>264</v>
      </c>
      <c r="C8" s="854" t="s">
        <v>263</v>
      </c>
      <c r="D8" s="854" t="s">
        <v>256</v>
      </c>
      <c r="E8" s="856">
        <v>28635.15</v>
      </c>
      <c r="F8" s="856">
        <v>-31332.799999999999</v>
      </c>
      <c r="G8" s="854" t="s">
        <v>732</v>
      </c>
      <c r="H8" s="851">
        <v>104</v>
      </c>
      <c r="I8" s="833"/>
      <c r="J8" s="833"/>
      <c r="K8" s="833"/>
      <c r="L8" s="138"/>
      <c r="M8" s="138"/>
      <c r="N8" s="148">
        <f>COUNT(H2:H13)</f>
        <v>12</v>
      </c>
      <c r="O8" s="144">
        <f>+N8/(N3)</f>
        <v>0.10810810810810811</v>
      </c>
      <c r="P8" s="138"/>
      <c r="Q8" s="138"/>
      <c r="R8" s="138"/>
      <c r="S8" s="138"/>
      <c r="T8" s="138"/>
      <c r="U8" s="138"/>
      <c r="V8" s="138"/>
      <c r="W8" s="138"/>
      <c r="X8" s="138"/>
      <c r="Y8" s="138"/>
      <c r="Z8" s="138"/>
      <c r="AA8" s="138"/>
      <c r="AB8" s="138"/>
    </row>
    <row r="9" spans="1:28" ht="14.25" customHeight="1">
      <c r="A9" s="854" t="s">
        <v>727</v>
      </c>
      <c r="B9" s="854" t="s">
        <v>255</v>
      </c>
      <c r="C9" s="854" t="s">
        <v>263</v>
      </c>
      <c r="D9" s="854" t="s">
        <v>256</v>
      </c>
      <c r="E9" s="856">
        <v>38815.25</v>
      </c>
      <c r="F9" s="852"/>
      <c r="G9" s="854" t="s">
        <v>728</v>
      </c>
      <c r="H9" s="851">
        <v>94</v>
      </c>
      <c r="I9" s="833"/>
      <c r="J9" s="833"/>
      <c r="K9" s="833"/>
      <c r="L9" s="138"/>
      <c r="M9" s="138"/>
      <c r="N9" s="138"/>
      <c r="O9" s="138"/>
      <c r="P9" s="138"/>
      <c r="Q9" s="138"/>
      <c r="R9" s="138"/>
      <c r="S9" s="138"/>
      <c r="T9" s="138"/>
      <c r="U9" s="138"/>
      <c r="V9" s="138"/>
      <c r="W9" s="138"/>
      <c r="X9" s="138"/>
      <c r="Y9" s="138"/>
      <c r="Z9" s="138"/>
      <c r="AA9" s="138"/>
      <c r="AB9" s="138"/>
    </row>
    <row r="10" spans="1:28" ht="14.25" customHeight="1">
      <c r="A10" s="854" t="s">
        <v>729</v>
      </c>
      <c r="B10" s="854" t="s">
        <v>274</v>
      </c>
      <c r="C10" s="854" t="s">
        <v>263</v>
      </c>
      <c r="D10" s="854" t="s">
        <v>256</v>
      </c>
      <c r="E10" s="856">
        <v>31315.25</v>
      </c>
      <c r="F10" s="856">
        <v>-24944.54</v>
      </c>
      <c r="G10" s="854" t="s">
        <v>730</v>
      </c>
      <c r="H10" s="851">
        <v>94</v>
      </c>
      <c r="I10" s="833"/>
      <c r="J10" s="833"/>
      <c r="K10" s="833"/>
      <c r="L10" s="138"/>
      <c r="M10" s="138"/>
      <c r="N10" s="138"/>
      <c r="O10" s="138"/>
      <c r="P10" s="138"/>
      <c r="Q10" s="138"/>
      <c r="R10" s="138"/>
      <c r="S10" s="138"/>
      <c r="T10" s="138"/>
      <c r="U10" s="138"/>
      <c r="V10" s="138"/>
      <c r="W10" s="138"/>
      <c r="X10" s="138"/>
      <c r="Y10" s="138"/>
      <c r="Z10" s="138"/>
      <c r="AA10" s="138"/>
      <c r="AB10" s="138"/>
    </row>
    <row r="11" spans="1:28" ht="14.25" customHeight="1">
      <c r="A11" s="854" t="s">
        <v>734</v>
      </c>
      <c r="B11" s="854" t="s">
        <v>271</v>
      </c>
      <c r="C11" s="854" t="s">
        <v>263</v>
      </c>
      <c r="D11" s="854" t="s">
        <v>273</v>
      </c>
      <c r="E11" s="856">
        <v>21280.25</v>
      </c>
      <c r="F11" s="856">
        <v>-10962</v>
      </c>
      <c r="G11" s="854" t="s">
        <v>735</v>
      </c>
      <c r="H11" s="851">
        <v>94</v>
      </c>
      <c r="I11" s="833"/>
      <c r="J11" s="833"/>
      <c r="K11" s="833"/>
      <c r="L11" s="138"/>
      <c r="M11" s="138"/>
      <c r="N11" s="138"/>
      <c r="O11" s="138"/>
      <c r="P11" s="138"/>
      <c r="Q11" s="138"/>
      <c r="R11" s="138"/>
      <c r="S11" s="138"/>
      <c r="T11" s="138"/>
      <c r="U11" s="138"/>
      <c r="V11" s="138"/>
      <c r="W11" s="138"/>
      <c r="X11" s="138"/>
      <c r="Y11" s="138"/>
      <c r="Z11" s="138"/>
      <c r="AA11" s="138"/>
      <c r="AB11" s="138"/>
    </row>
    <row r="12" spans="1:28" ht="14.25" customHeight="1">
      <c r="A12" s="854" t="s">
        <v>736</v>
      </c>
      <c r="B12" s="854" t="s">
        <v>262</v>
      </c>
      <c r="C12" s="854" t="s">
        <v>737</v>
      </c>
      <c r="D12" s="854" t="s">
        <v>738</v>
      </c>
      <c r="E12" s="856">
        <v>17550</v>
      </c>
      <c r="F12" s="852"/>
      <c r="G12" s="854" t="s">
        <v>739</v>
      </c>
      <c r="H12" s="851">
        <v>93</v>
      </c>
      <c r="I12" s="833"/>
      <c r="J12" s="833"/>
      <c r="K12" s="833"/>
      <c r="L12" s="138"/>
      <c r="M12" s="138"/>
      <c r="N12" s="138"/>
      <c r="O12" s="138"/>
      <c r="P12" s="138"/>
      <c r="Q12" s="138"/>
      <c r="R12" s="138"/>
      <c r="S12" s="138"/>
      <c r="T12" s="138"/>
      <c r="U12" s="138"/>
      <c r="V12" s="138"/>
      <c r="W12" s="138"/>
      <c r="X12" s="138"/>
      <c r="Y12" s="138"/>
      <c r="Z12" s="138"/>
      <c r="AA12" s="138"/>
      <c r="AB12" s="138"/>
    </row>
    <row r="13" spans="1:28" ht="14.25" customHeight="1">
      <c r="A13" s="854" t="s">
        <v>802</v>
      </c>
      <c r="B13" s="854" t="s">
        <v>271</v>
      </c>
      <c r="C13" s="854" t="s">
        <v>263</v>
      </c>
      <c r="D13" s="854" t="s">
        <v>275</v>
      </c>
      <c r="E13" s="856">
        <v>27280.25</v>
      </c>
      <c r="F13" s="856">
        <v>-17480.23</v>
      </c>
      <c r="G13" s="854" t="s">
        <v>803</v>
      </c>
      <c r="H13" s="851">
        <v>90</v>
      </c>
      <c r="I13" s="833"/>
      <c r="J13" s="833"/>
      <c r="K13" s="833"/>
      <c r="L13" s="138"/>
      <c r="M13" s="138"/>
      <c r="N13" s="138"/>
      <c r="O13" s="138"/>
      <c r="P13" s="138"/>
      <c r="Q13" s="138"/>
      <c r="R13" s="138"/>
      <c r="S13" s="138"/>
      <c r="T13" s="138"/>
      <c r="U13" s="138"/>
      <c r="V13" s="138"/>
      <c r="W13" s="138"/>
      <c r="X13" s="138"/>
      <c r="Y13" s="138"/>
      <c r="Z13" s="138"/>
      <c r="AA13" s="138"/>
      <c r="AB13" s="138"/>
    </row>
    <row r="14" spans="1:28" ht="14.25" customHeight="1">
      <c r="A14" s="854" t="s">
        <v>779</v>
      </c>
      <c r="B14" s="854" t="s">
        <v>255</v>
      </c>
      <c r="C14" s="854" t="s">
        <v>263</v>
      </c>
      <c r="D14" s="854" t="s">
        <v>265</v>
      </c>
      <c r="E14" s="856">
        <v>44105.05</v>
      </c>
      <c r="F14" s="856">
        <v>-38250</v>
      </c>
      <c r="G14" s="854" t="s">
        <v>780</v>
      </c>
      <c r="H14" s="858">
        <v>88</v>
      </c>
      <c r="I14" s="833"/>
      <c r="J14" s="833"/>
      <c r="K14" s="833"/>
      <c r="L14" s="138"/>
      <c r="M14" s="138"/>
      <c r="N14" s="138"/>
      <c r="O14" s="138"/>
      <c r="P14" s="138"/>
      <c r="Q14" s="138"/>
      <c r="R14" s="138"/>
      <c r="S14" s="138"/>
      <c r="T14" s="138"/>
      <c r="U14" s="138"/>
      <c r="V14" s="138"/>
      <c r="W14" s="138"/>
      <c r="X14" s="138"/>
      <c r="Y14" s="138"/>
      <c r="Z14" s="138"/>
      <c r="AA14" s="138"/>
      <c r="AB14" s="138"/>
    </row>
    <row r="15" spans="1:28" ht="14.25" customHeight="1">
      <c r="A15" s="854" t="s">
        <v>793</v>
      </c>
      <c r="B15" s="854" t="s">
        <v>274</v>
      </c>
      <c r="C15" s="854" t="s">
        <v>263</v>
      </c>
      <c r="D15" s="854" t="s">
        <v>265</v>
      </c>
      <c r="E15" s="856">
        <v>36415.129999999997</v>
      </c>
      <c r="F15" s="856">
        <v>-26892</v>
      </c>
      <c r="G15" s="854" t="s">
        <v>794</v>
      </c>
      <c r="H15" s="858">
        <v>82</v>
      </c>
      <c r="I15" s="833"/>
      <c r="J15" s="833"/>
      <c r="K15" s="833"/>
      <c r="L15" s="138"/>
      <c r="M15" s="138"/>
      <c r="N15" s="138"/>
      <c r="O15" s="138"/>
      <c r="P15" s="138"/>
      <c r="Q15" s="138"/>
      <c r="R15" s="138"/>
      <c r="S15" s="138"/>
      <c r="T15" s="138"/>
      <c r="U15" s="138"/>
      <c r="V15" s="138"/>
      <c r="W15" s="138"/>
      <c r="X15" s="138"/>
      <c r="Y15" s="138"/>
      <c r="Z15" s="138"/>
      <c r="AA15" s="138"/>
      <c r="AB15" s="138"/>
    </row>
    <row r="16" spans="1:28" ht="14.25" customHeight="1">
      <c r="A16" s="854" t="s">
        <v>787</v>
      </c>
      <c r="B16" s="854" t="s">
        <v>274</v>
      </c>
      <c r="C16" s="854" t="s">
        <v>263</v>
      </c>
      <c r="D16" s="854" t="s">
        <v>256</v>
      </c>
      <c r="E16" s="856">
        <v>27935.05</v>
      </c>
      <c r="F16" s="852"/>
      <c r="G16" s="854" t="s">
        <v>788</v>
      </c>
      <c r="H16" s="858">
        <v>76</v>
      </c>
      <c r="I16" s="833"/>
      <c r="J16" s="833"/>
      <c r="K16" s="833"/>
      <c r="L16" s="138"/>
      <c r="M16" s="138"/>
      <c r="N16" s="138"/>
      <c r="O16" s="138"/>
      <c r="P16" s="138"/>
      <c r="Q16" s="138"/>
      <c r="R16" s="138"/>
      <c r="S16" s="138"/>
      <c r="T16" s="138"/>
      <c r="U16" s="138"/>
      <c r="V16" s="138"/>
      <c r="W16" s="138"/>
      <c r="X16" s="138"/>
      <c r="Y16" s="138"/>
      <c r="Z16" s="138"/>
      <c r="AA16" s="138"/>
      <c r="AB16" s="138"/>
    </row>
    <row r="17" spans="1:28" ht="14.25" customHeight="1">
      <c r="A17" s="854" t="s">
        <v>813</v>
      </c>
      <c r="B17" s="854" t="s">
        <v>276</v>
      </c>
      <c r="C17" s="854" t="s">
        <v>690</v>
      </c>
      <c r="D17" s="854" t="s">
        <v>814</v>
      </c>
      <c r="E17" s="856">
        <v>20050</v>
      </c>
      <c r="F17" s="852"/>
      <c r="G17" s="854" t="s">
        <v>815</v>
      </c>
      <c r="H17" s="858">
        <v>74</v>
      </c>
      <c r="I17" s="833"/>
      <c r="J17" s="833"/>
      <c r="K17" s="833"/>
      <c r="L17" s="138"/>
      <c r="M17" s="138"/>
      <c r="N17" s="138"/>
      <c r="O17" s="138"/>
      <c r="P17" s="138"/>
      <c r="Q17" s="138"/>
      <c r="R17" s="138"/>
      <c r="S17" s="138"/>
      <c r="T17" s="138"/>
      <c r="U17" s="138"/>
      <c r="V17" s="138"/>
      <c r="W17" s="138"/>
      <c r="X17" s="138"/>
      <c r="Y17" s="138"/>
      <c r="Z17" s="138"/>
      <c r="AA17" s="138"/>
      <c r="AB17" s="138"/>
    </row>
    <row r="18" spans="1:28" ht="14.25" customHeight="1">
      <c r="A18" s="854" t="s">
        <v>806</v>
      </c>
      <c r="B18" s="854" t="s">
        <v>262</v>
      </c>
      <c r="C18" s="854" t="s">
        <v>263</v>
      </c>
      <c r="D18" s="854" t="s">
        <v>256</v>
      </c>
      <c r="E18" s="856">
        <v>20497.05</v>
      </c>
      <c r="F18" s="852"/>
      <c r="G18" s="854" t="s">
        <v>807</v>
      </c>
      <c r="H18" s="858">
        <v>72</v>
      </c>
      <c r="I18" s="833"/>
      <c r="J18" s="833"/>
      <c r="K18" s="833"/>
      <c r="L18" s="138"/>
      <c r="M18" s="138"/>
      <c r="N18" s="138"/>
      <c r="O18" s="138"/>
      <c r="P18" s="138"/>
      <c r="Q18" s="138"/>
      <c r="R18" s="138"/>
      <c r="S18" s="138"/>
      <c r="T18" s="138"/>
      <c r="U18" s="138"/>
      <c r="V18" s="138"/>
      <c r="W18" s="138"/>
      <c r="X18" s="138"/>
      <c r="Y18" s="138"/>
      <c r="Z18" s="138"/>
      <c r="AA18" s="138"/>
      <c r="AB18" s="138"/>
    </row>
    <row r="19" spans="1:28" ht="14.25" customHeight="1">
      <c r="A19" s="854" t="s">
        <v>789</v>
      </c>
      <c r="B19" s="854" t="s">
        <v>274</v>
      </c>
      <c r="C19" s="854" t="s">
        <v>263</v>
      </c>
      <c r="D19" s="854" t="s">
        <v>256</v>
      </c>
      <c r="E19" s="856">
        <v>28075.78</v>
      </c>
      <c r="F19" s="856">
        <v>-23850</v>
      </c>
      <c r="G19" s="854" t="s">
        <v>790</v>
      </c>
      <c r="H19" s="858">
        <v>69</v>
      </c>
      <c r="I19" s="833"/>
      <c r="J19" s="833"/>
      <c r="K19" s="833"/>
      <c r="L19" s="138"/>
      <c r="M19" s="138"/>
      <c r="N19" s="138"/>
      <c r="O19" s="138"/>
      <c r="P19" s="138"/>
      <c r="Q19" s="138"/>
      <c r="R19" s="138"/>
      <c r="S19" s="138"/>
      <c r="T19" s="138"/>
      <c r="U19" s="138"/>
      <c r="V19" s="138"/>
      <c r="W19" s="138"/>
      <c r="X19" s="138"/>
      <c r="Y19" s="138"/>
      <c r="Z19" s="138"/>
      <c r="AA19" s="138"/>
      <c r="AB19" s="138"/>
    </row>
    <row r="20" spans="1:28" ht="14.25" customHeight="1">
      <c r="A20" s="854" t="s">
        <v>800</v>
      </c>
      <c r="B20" s="854" t="s">
        <v>271</v>
      </c>
      <c r="C20" s="854" t="s">
        <v>263</v>
      </c>
      <c r="D20" s="854" t="s">
        <v>256</v>
      </c>
      <c r="E20" s="856">
        <v>26815.25</v>
      </c>
      <c r="F20" s="852"/>
      <c r="G20" s="854" t="s">
        <v>801</v>
      </c>
      <c r="H20" s="858">
        <v>69</v>
      </c>
      <c r="I20" s="833"/>
      <c r="J20" s="833"/>
      <c r="K20" s="833"/>
      <c r="L20" s="138"/>
      <c r="M20" s="138"/>
      <c r="N20" s="138"/>
      <c r="O20" s="138"/>
      <c r="P20" s="138"/>
      <c r="Q20" s="138"/>
      <c r="R20" s="138"/>
      <c r="S20" s="138"/>
      <c r="T20" s="138"/>
      <c r="U20" s="138"/>
      <c r="V20" s="138"/>
      <c r="W20" s="138"/>
      <c r="X20" s="138"/>
      <c r="Y20" s="138"/>
      <c r="Z20" s="138"/>
      <c r="AA20" s="138"/>
      <c r="AB20" s="138"/>
    </row>
    <row r="21" spans="1:28" ht="14.25" customHeight="1">
      <c r="A21" s="854" t="s">
        <v>846</v>
      </c>
      <c r="B21" s="854" t="s">
        <v>264</v>
      </c>
      <c r="C21" s="854" t="s">
        <v>263</v>
      </c>
      <c r="D21" s="854" t="s">
        <v>256</v>
      </c>
      <c r="E21" s="856">
        <v>28447.25</v>
      </c>
      <c r="F21" s="856">
        <v>-24418.799999999999</v>
      </c>
      <c r="G21" s="854" t="s">
        <v>847</v>
      </c>
      <c r="H21" s="858">
        <v>68</v>
      </c>
      <c r="I21" s="833"/>
      <c r="J21" s="833"/>
      <c r="K21" s="833"/>
      <c r="L21" s="138"/>
      <c r="M21" s="138"/>
      <c r="N21" s="138"/>
      <c r="O21" s="138"/>
      <c r="P21" s="138"/>
      <c r="Q21" s="138"/>
      <c r="R21" s="138"/>
      <c r="S21" s="138"/>
      <c r="T21" s="138"/>
      <c r="U21" s="138"/>
      <c r="V21" s="138"/>
      <c r="W21" s="138"/>
      <c r="X21" s="138"/>
      <c r="Y21" s="138"/>
      <c r="Z21" s="138"/>
      <c r="AA21" s="138"/>
      <c r="AB21" s="138"/>
    </row>
    <row r="22" spans="1:28" ht="14.25" customHeight="1">
      <c r="A22" s="854" t="s">
        <v>804</v>
      </c>
      <c r="B22" s="854" t="s">
        <v>271</v>
      </c>
      <c r="C22" s="854" t="s">
        <v>263</v>
      </c>
      <c r="D22" s="854" t="s">
        <v>258</v>
      </c>
      <c r="E22" s="856">
        <v>29352</v>
      </c>
      <c r="F22" s="852"/>
      <c r="G22" s="854" t="s">
        <v>805</v>
      </c>
      <c r="H22" s="858">
        <v>66</v>
      </c>
      <c r="I22" s="833"/>
      <c r="J22" s="833"/>
      <c r="K22" s="833"/>
      <c r="L22" s="138"/>
      <c r="M22" s="138"/>
      <c r="N22" s="138"/>
      <c r="O22" s="138"/>
      <c r="P22" s="138"/>
      <c r="Q22" s="138"/>
      <c r="R22" s="138"/>
      <c r="S22" s="138"/>
      <c r="T22" s="138"/>
      <c r="U22" s="138"/>
      <c r="V22" s="138"/>
      <c r="W22" s="138"/>
      <c r="X22" s="138"/>
      <c r="Y22" s="138"/>
      <c r="Z22" s="138"/>
      <c r="AA22" s="138"/>
      <c r="AB22" s="138"/>
    </row>
    <row r="23" spans="1:28" ht="14.25" customHeight="1">
      <c r="A23" s="854" t="s">
        <v>809</v>
      </c>
      <c r="B23" s="854" t="s">
        <v>262</v>
      </c>
      <c r="C23" s="854" t="s">
        <v>263</v>
      </c>
      <c r="D23" s="854" t="s">
        <v>269</v>
      </c>
      <c r="E23" s="856">
        <v>18787.5</v>
      </c>
      <c r="F23" s="852"/>
      <c r="G23" s="854" t="s">
        <v>810</v>
      </c>
      <c r="H23" s="858">
        <v>66</v>
      </c>
      <c r="I23" s="833"/>
      <c r="J23" s="833"/>
      <c r="K23" s="833"/>
      <c r="L23" s="138"/>
      <c r="M23" s="138"/>
      <c r="N23" s="138"/>
      <c r="O23" s="138"/>
      <c r="P23" s="138"/>
      <c r="Q23" s="138"/>
      <c r="R23" s="138"/>
      <c r="S23" s="138"/>
      <c r="T23" s="138"/>
      <c r="U23" s="138"/>
      <c r="V23" s="138"/>
      <c r="W23" s="138"/>
      <c r="X23" s="138"/>
      <c r="Y23" s="138"/>
      <c r="Z23" s="138"/>
      <c r="AA23" s="138"/>
      <c r="AB23" s="138"/>
    </row>
    <row r="24" spans="1:28" ht="14.25" customHeight="1">
      <c r="A24" s="854" t="s">
        <v>791</v>
      </c>
      <c r="B24" s="854" t="s">
        <v>274</v>
      </c>
      <c r="C24" s="854" t="s">
        <v>263</v>
      </c>
      <c r="D24" s="854" t="s">
        <v>273</v>
      </c>
      <c r="E24" s="856">
        <v>18043.82</v>
      </c>
      <c r="F24" s="852"/>
      <c r="G24" s="854" t="s">
        <v>792</v>
      </c>
      <c r="H24" s="858">
        <v>65</v>
      </c>
      <c r="I24" s="833"/>
      <c r="J24" s="833"/>
      <c r="K24" s="833"/>
      <c r="L24" s="138"/>
      <c r="M24" s="138"/>
      <c r="N24" s="138"/>
      <c r="O24" s="138"/>
      <c r="P24" s="138"/>
      <c r="Q24" s="138"/>
      <c r="R24" s="138"/>
      <c r="S24" s="138"/>
      <c r="T24" s="138"/>
      <c r="U24" s="138"/>
      <c r="V24" s="138"/>
      <c r="W24" s="138"/>
      <c r="X24" s="138"/>
      <c r="Y24" s="138"/>
      <c r="Z24" s="138"/>
      <c r="AA24" s="138"/>
      <c r="AB24" s="138"/>
    </row>
    <row r="25" spans="1:28" ht="14.25" customHeight="1">
      <c r="A25" s="854" t="s">
        <v>783</v>
      </c>
      <c r="B25" s="854" t="s">
        <v>264</v>
      </c>
      <c r="C25" s="854" t="s">
        <v>263</v>
      </c>
      <c r="D25" s="854" t="s">
        <v>258</v>
      </c>
      <c r="E25" s="856">
        <v>40209.65</v>
      </c>
      <c r="F25" s="852"/>
      <c r="G25" s="854" t="s">
        <v>784</v>
      </c>
      <c r="H25" s="858">
        <v>62</v>
      </c>
      <c r="I25" s="833"/>
      <c r="J25" s="833"/>
      <c r="K25" s="833"/>
      <c r="L25" s="138"/>
      <c r="M25" s="138"/>
      <c r="N25" s="138"/>
      <c r="O25" s="138"/>
      <c r="P25" s="138"/>
      <c r="Q25" s="138"/>
      <c r="R25" s="138"/>
      <c r="S25" s="138"/>
      <c r="T25" s="138"/>
      <c r="U25" s="138"/>
      <c r="V25" s="138"/>
      <c r="W25" s="138"/>
      <c r="X25" s="138"/>
      <c r="Y25" s="138"/>
      <c r="Z25" s="138"/>
      <c r="AA25" s="138"/>
      <c r="AB25" s="138"/>
    </row>
    <row r="26" spans="1:28" ht="14.25" customHeight="1">
      <c r="A26" s="854" t="s">
        <v>785</v>
      </c>
      <c r="B26" s="854" t="s">
        <v>274</v>
      </c>
      <c r="C26" s="854" t="s">
        <v>263</v>
      </c>
      <c r="D26" s="854" t="s">
        <v>256</v>
      </c>
      <c r="E26" s="856">
        <v>30620.3</v>
      </c>
      <c r="F26" s="852"/>
      <c r="G26" s="854" t="s">
        <v>786</v>
      </c>
      <c r="H26" s="858">
        <v>62</v>
      </c>
      <c r="I26" s="833"/>
      <c r="J26" s="833"/>
      <c r="K26" s="833"/>
      <c r="L26" s="138"/>
      <c r="M26" s="138"/>
      <c r="N26" s="138"/>
      <c r="O26" s="138"/>
      <c r="P26" s="138"/>
      <c r="Q26" s="138"/>
      <c r="R26" s="138"/>
      <c r="S26" s="138"/>
      <c r="T26" s="138"/>
      <c r="U26" s="138"/>
      <c r="V26" s="138"/>
      <c r="W26" s="138"/>
      <c r="X26" s="138"/>
      <c r="Y26" s="138"/>
      <c r="Z26" s="138"/>
      <c r="AA26" s="138"/>
      <c r="AB26" s="138"/>
    </row>
    <row r="27" spans="1:28" ht="14.25" customHeight="1">
      <c r="A27" s="854" t="s">
        <v>798</v>
      </c>
      <c r="B27" s="854" t="s">
        <v>274</v>
      </c>
      <c r="C27" s="854" t="s">
        <v>741</v>
      </c>
      <c r="D27" s="854" t="s">
        <v>742</v>
      </c>
      <c r="E27" s="856">
        <v>28211.38</v>
      </c>
      <c r="F27" s="852"/>
      <c r="G27" s="854" t="s">
        <v>799</v>
      </c>
      <c r="H27" s="858">
        <v>62</v>
      </c>
      <c r="I27" s="833"/>
      <c r="J27" s="833"/>
      <c r="K27" s="833"/>
      <c r="L27" s="138"/>
      <c r="M27" s="138"/>
      <c r="N27" s="138"/>
      <c r="O27" s="138"/>
      <c r="P27" s="138"/>
      <c r="Q27" s="138"/>
      <c r="R27" s="138"/>
      <c r="S27" s="138"/>
      <c r="T27" s="138"/>
      <c r="U27" s="138"/>
      <c r="V27" s="138"/>
      <c r="W27" s="138"/>
      <c r="X27" s="138"/>
      <c r="Y27" s="138"/>
      <c r="Z27" s="138"/>
      <c r="AA27" s="138"/>
      <c r="AB27" s="138"/>
    </row>
    <row r="28" spans="1:28" ht="14.25" customHeight="1">
      <c r="A28" s="854" t="s">
        <v>795</v>
      </c>
      <c r="B28" s="854" t="s">
        <v>274</v>
      </c>
      <c r="C28" s="854" t="s">
        <v>702</v>
      </c>
      <c r="D28" s="854" t="s">
        <v>796</v>
      </c>
      <c r="E28" s="856">
        <v>23550</v>
      </c>
      <c r="F28" s="852"/>
      <c r="G28" s="854" t="s">
        <v>797</v>
      </c>
      <c r="H28" s="858">
        <v>61</v>
      </c>
      <c r="I28" s="833"/>
      <c r="J28" s="833"/>
      <c r="K28" s="833"/>
      <c r="L28" s="138"/>
      <c r="M28" s="138"/>
      <c r="N28" s="138"/>
      <c r="O28" s="138"/>
      <c r="P28" s="138"/>
      <c r="Q28" s="138"/>
      <c r="R28" s="138"/>
      <c r="S28" s="138"/>
      <c r="T28" s="138"/>
      <c r="U28" s="138"/>
      <c r="V28" s="138"/>
      <c r="W28" s="138"/>
      <c r="X28" s="138"/>
      <c r="Y28" s="138"/>
      <c r="Z28" s="138"/>
      <c r="AA28" s="138"/>
      <c r="AB28" s="138"/>
    </row>
    <row r="29" spans="1:28" ht="14.25" customHeight="1">
      <c r="A29" s="854" t="s">
        <v>848</v>
      </c>
      <c r="B29" s="854" t="s">
        <v>255</v>
      </c>
      <c r="C29" s="854" t="s">
        <v>263</v>
      </c>
      <c r="D29" s="854" t="s">
        <v>256</v>
      </c>
      <c r="E29" s="856">
        <v>36524.6</v>
      </c>
      <c r="F29" s="852"/>
      <c r="G29" s="854" t="s">
        <v>849</v>
      </c>
      <c r="H29" s="858">
        <v>60</v>
      </c>
      <c r="I29" s="833"/>
      <c r="J29" s="833"/>
      <c r="K29" s="833"/>
      <c r="L29" s="138"/>
      <c r="M29" s="138"/>
      <c r="N29" s="138"/>
      <c r="O29" s="138"/>
      <c r="P29" s="138"/>
      <c r="Q29" s="138"/>
      <c r="R29" s="138"/>
      <c r="S29" s="138"/>
      <c r="T29" s="138"/>
      <c r="U29" s="138"/>
      <c r="V29" s="138"/>
      <c r="W29" s="138"/>
      <c r="X29" s="138"/>
      <c r="Y29" s="138"/>
      <c r="Z29" s="138"/>
      <c r="AA29" s="138"/>
      <c r="AB29" s="138"/>
    </row>
    <row r="30" spans="1:28" ht="14.25" customHeight="1">
      <c r="A30" s="854" t="s">
        <v>850</v>
      </c>
      <c r="B30" s="854" t="s">
        <v>274</v>
      </c>
      <c r="C30" s="854" t="s">
        <v>263</v>
      </c>
      <c r="D30" s="854" t="s">
        <v>256</v>
      </c>
      <c r="E30" s="856">
        <v>24346.21</v>
      </c>
      <c r="F30" s="856">
        <v>-16047.88</v>
      </c>
      <c r="G30" s="854" t="s">
        <v>851</v>
      </c>
      <c r="H30" s="858">
        <v>60</v>
      </c>
      <c r="I30" s="833"/>
      <c r="J30" s="833"/>
      <c r="K30" s="833"/>
      <c r="L30" s="138"/>
      <c r="M30" s="138"/>
      <c r="N30" s="138"/>
      <c r="O30" s="138"/>
      <c r="P30" s="138"/>
      <c r="Q30" s="138"/>
      <c r="R30" s="138"/>
      <c r="S30" s="138"/>
      <c r="T30" s="138"/>
      <c r="U30" s="138"/>
      <c r="V30" s="138"/>
      <c r="W30" s="138"/>
      <c r="X30" s="138"/>
      <c r="Y30" s="138"/>
      <c r="Z30" s="138"/>
      <c r="AA30" s="138"/>
      <c r="AB30" s="138"/>
    </row>
    <row r="31" spans="1:28" ht="14.25" customHeight="1">
      <c r="A31" s="854" t="s">
        <v>852</v>
      </c>
      <c r="B31" s="854" t="s">
        <v>271</v>
      </c>
      <c r="C31" s="854" t="s">
        <v>263</v>
      </c>
      <c r="D31" s="854" t="s">
        <v>269</v>
      </c>
      <c r="E31" s="856">
        <v>18530.25</v>
      </c>
      <c r="F31" s="852"/>
      <c r="G31" s="854" t="s">
        <v>853</v>
      </c>
      <c r="H31" s="858">
        <v>60</v>
      </c>
      <c r="I31" s="833"/>
      <c r="J31" s="833"/>
      <c r="K31" s="833"/>
      <c r="L31" s="138"/>
      <c r="M31" s="138"/>
      <c r="N31" s="138"/>
      <c r="O31" s="138"/>
      <c r="P31" s="138"/>
      <c r="Q31" s="138"/>
      <c r="R31" s="138"/>
      <c r="S31" s="138"/>
      <c r="T31" s="138"/>
      <c r="U31" s="138"/>
      <c r="V31" s="138"/>
      <c r="W31" s="138"/>
      <c r="X31" s="138"/>
      <c r="Y31" s="138"/>
      <c r="Z31" s="138"/>
      <c r="AA31" s="138"/>
      <c r="AB31" s="138"/>
    </row>
    <row r="32" spans="1:28" ht="14.25" customHeight="1">
      <c r="A32" s="854" t="s">
        <v>781</v>
      </c>
      <c r="B32" s="854" t="s">
        <v>264</v>
      </c>
      <c r="C32" s="854" t="s">
        <v>263</v>
      </c>
      <c r="D32" s="854" t="s">
        <v>256</v>
      </c>
      <c r="E32" s="856">
        <v>29670.31</v>
      </c>
      <c r="F32" s="856">
        <v>-25505.1</v>
      </c>
      <c r="G32" s="854" t="s">
        <v>782</v>
      </c>
      <c r="H32" s="858">
        <v>59</v>
      </c>
      <c r="I32" s="833"/>
      <c r="J32" s="833"/>
      <c r="K32" s="833"/>
      <c r="L32" s="138"/>
      <c r="M32" s="138"/>
      <c r="N32" s="138"/>
      <c r="O32" s="138"/>
      <c r="P32" s="138"/>
      <c r="Q32" s="138"/>
      <c r="R32" s="138"/>
      <c r="S32" s="138"/>
      <c r="T32" s="138"/>
      <c r="U32" s="138"/>
      <c r="V32" s="138"/>
      <c r="W32" s="138"/>
      <c r="X32" s="138"/>
      <c r="Y32" s="138"/>
      <c r="Z32" s="138"/>
      <c r="AA32" s="138"/>
      <c r="AB32" s="138"/>
    </row>
    <row r="33" spans="1:28" ht="14.25" customHeight="1">
      <c r="A33" s="854" t="s">
        <v>854</v>
      </c>
      <c r="B33" s="854" t="s">
        <v>274</v>
      </c>
      <c r="C33" s="854" t="s">
        <v>263</v>
      </c>
      <c r="D33" s="854" t="s">
        <v>273</v>
      </c>
      <c r="E33" s="856">
        <v>22965.200000000001</v>
      </c>
      <c r="F33" s="852"/>
      <c r="G33" s="854" t="s">
        <v>855</v>
      </c>
      <c r="H33" s="858">
        <v>55</v>
      </c>
      <c r="I33" s="833"/>
      <c r="J33" s="833"/>
      <c r="K33" s="833"/>
      <c r="L33" s="814"/>
      <c r="M33" s="138"/>
      <c r="N33" s="138"/>
      <c r="O33" s="138"/>
      <c r="P33" s="138"/>
      <c r="Q33" s="138"/>
      <c r="R33" s="138"/>
      <c r="S33" s="138"/>
      <c r="T33" s="138"/>
      <c r="U33" s="138"/>
      <c r="V33" s="138"/>
      <c r="W33" s="138"/>
      <c r="X33" s="138"/>
      <c r="Y33" s="138"/>
      <c r="Z33" s="138"/>
      <c r="AA33" s="138"/>
      <c r="AB33" s="138"/>
    </row>
    <row r="34" spans="1:28" ht="14.25" customHeight="1">
      <c r="A34" s="854" t="s">
        <v>986</v>
      </c>
      <c r="B34" s="854" t="s">
        <v>264</v>
      </c>
      <c r="C34" s="854" t="s">
        <v>263</v>
      </c>
      <c r="D34" s="854" t="s">
        <v>256</v>
      </c>
      <c r="E34" s="856">
        <v>31666.799999999999</v>
      </c>
      <c r="F34" s="856">
        <v>-33046.589999999997</v>
      </c>
      <c r="G34" s="854" t="s">
        <v>987</v>
      </c>
      <c r="H34" s="858">
        <v>54</v>
      </c>
      <c r="I34" s="833"/>
      <c r="J34" s="833"/>
      <c r="K34" s="833"/>
      <c r="L34" s="138"/>
      <c r="M34" s="138"/>
      <c r="N34" s="138"/>
      <c r="O34" s="138"/>
      <c r="P34" s="138"/>
      <c r="Q34" s="138"/>
      <c r="R34" s="138"/>
      <c r="S34" s="138"/>
      <c r="T34" s="138"/>
      <c r="U34" s="138"/>
      <c r="V34" s="138"/>
      <c r="W34" s="138"/>
      <c r="X34" s="138"/>
      <c r="Y34" s="138"/>
      <c r="Z34" s="138"/>
      <c r="AA34" s="138"/>
      <c r="AB34" s="138"/>
    </row>
    <row r="35" spans="1:28" ht="14.25" customHeight="1">
      <c r="A35" s="854" t="s">
        <v>856</v>
      </c>
      <c r="B35" s="854" t="s">
        <v>271</v>
      </c>
      <c r="C35" s="854" t="s">
        <v>263</v>
      </c>
      <c r="D35" s="854" t="s">
        <v>256</v>
      </c>
      <c r="E35" s="856">
        <v>24846.26</v>
      </c>
      <c r="F35" s="852"/>
      <c r="G35" s="854" t="s">
        <v>857</v>
      </c>
      <c r="H35" s="858">
        <v>53</v>
      </c>
      <c r="I35" s="833"/>
      <c r="J35" s="833"/>
      <c r="K35" s="833"/>
      <c r="L35" s="138"/>
      <c r="M35" s="138"/>
      <c r="N35" s="138"/>
      <c r="O35" s="138"/>
      <c r="P35" s="138"/>
      <c r="Q35" s="138"/>
      <c r="R35" s="138"/>
      <c r="S35" s="138"/>
      <c r="T35" s="138"/>
      <c r="U35" s="138"/>
      <c r="V35" s="138"/>
      <c r="W35" s="138"/>
      <c r="X35" s="138"/>
      <c r="Y35" s="138"/>
      <c r="Z35" s="138"/>
      <c r="AA35" s="138"/>
      <c r="AB35" s="138"/>
    </row>
    <row r="36" spans="1:28" ht="14.25" customHeight="1">
      <c r="A36" s="854" t="s">
        <v>858</v>
      </c>
      <c r="B36" s="854" t="s">
        <v>274</v>
      </c>
      <c r="C36" s="854" t="s">
        <v>263</v>
      </c>
      <c r="D36" s="854" t="s">
        <v>273</v>
      </c>
      <c r="E36" s="856">
        <v>19323.740000000002</v>
      </c>
      <c r="F36" s="852"/>
      <c r="G36" s="854" t="s">
        <v>859</v>
      </c>
      <c r="H36" s="858">
        <v>51</v>
      </c>
      <c r="I36" s="833"/>
      <c r="J36" s="833"/>
      <c r="K36" s="833"/>
      <c r="L36" s="138"/>
      <c r="M36" s="138"/>
      <c r="N36" s="138"/>
      <c r="O36" s="138"/>
      <c r="P36" s="138"/>
      <c r="Q36" s="138"/>
      <c r="R36" s="138"/>
      <c r="S36" s="138"/>
      <c r="T36" s="138"/>
      <c r="U36" s="138"/>
      <c r="V36" s="138"/>
      <c r="W36" s="138"/>
      <c r="X36" s="138"/>
      <c r="Y36" s="138"/>
      <c r="Z36" s="138"/>
      <c r="AA36" s="138"/>
      <c r="AB36" s="138"/>
    </row>
    <row r="37" spans="1:28" ht="14.25" customHeight="1">
      <c r="A37" s="854" t="s">
        <v>860</v>
      </c>
      <c r="B37" s="854" t="s">
        <v>271</v>
      </c>
      <c r="C37" s="854" t="s">
        <v>263</v>
      </c>
      <c r="D37" s="854" t="s">
        <v>269</v>
      </c>
      <c r="E37" s="856">
        <v>18294.75</v>
      </c>
      <c r="F37" s="852"/>
      <c r="G37" s="854" t="s">
        <v>861</v>
      </c>
      <c r="H37" s="858">
        <v>48</v>
      </c>
      <c r="I37" s="833"/>
      <c r="J37" s="833"/>
      <c r="K37" s="833"/>
      <c r="L37" s="138"/>
      <c r="M37" s="138"/>
      <c r="N37" s="138"/>
      <c r="O37" s="138"/>
      <c r="P37" s="138"/>
      <c r="Q37" s="138"/>
      <c r="R37" s="138"/>
      <c r="S37" s="138"/>
      <c r="T37" s="138"/>
      <c r="U37" s="138"/>
      <c r="V37" s="138"/>
      <c r="W37" s="138"/>
      <c r="X37" s="138"/>
      <c r="Y37" s="138"/>
      <c r="Z37" s="138"/>
      <c r="AA37" s="138"/>
      <c r="AB37" s="138"/>
    </row>
    <row r="38" spans="1:28" ht="14.25" customHeight="1">
      <c r="A38" s="854" t="s">
        <v>862</v>
      </c>
      <c r="B38" s="854" t="s">
        <v>262</v>
      </c>
      <c r="C38" s="854" t="s">
        <v>263</v>
      </c>
      <c r="D38" s="854" t="s">
        <v>269</v>
      </c>
      <c r="E38" s="856">
        <v>16745.3</v>
      </c>
      <c r="F38" s="852"/>
      <c r="G38" s="854" t="s">
        <v>863</v>
      </c>
      <c r="H38" s="858">
        <v>48</v>
      </c>
      <c r="I38" s="833"/>
      <c r="J38" s="833"/>
      <c r="K38" s="833"/>
      <c r="L38" s="138"/>
      <c r="M38" s="138"/>
      <c r="N38" s="138"/>
      <c r="O38" s="138"/>
      <c r="P38" s="138"/>
      <c r="Q38" s="138"/>
      <c r="R38" s="138"/>
      <c r="S38" s="138"/>
      <c r="T38" s="138"/>
      <c r="U38" s="138"/>
      <c r="V38" s="138"/>
      <c r="W38" s="138"/>
      <c r="X38" s="138"/>
      <c r="Y38" s="138"/>
      <c r="Z38" s="138"/>
      <c r="AA38" s="138"/>
      <c r="AB38" s="138"/>
    </row>
    <row r="39" spans="1:28" ht="14.25" customHeight="1">
      <c r="A39" s="854" t="s">
        <v>864</v>
      </c>
      <c r="B39" s="854" t="s">
        <v>255</v>
      </c>
      <c r="C39" s="854" t="s">
        <v>263</v>
      </c>
      <c r="D39" s="854" t="s">
        <v>258</v>
      </c>
      <c r="E39" s="856">
        <v>49927.29</v>
      </c>
      <c r="F39" s="852"/>
      <c r="G39" s="854" t="s">
        <v>865</v>
      </c>
      <c r="H39" s="858">
        <v>47</v>
      </c>
      <c r="I39" s="833"/>
      <c r="J39" s="833"/>
      <c r="K39" s="833"/>
      <c r="L39" s="138"/>
      <c r="M39" s="138"/>
      <c r="N39" s="138"/>
      <c r="O39" s="138"/>
      <c r="P39" s="138"/>
      <c r="Q39" s="138"/>
      <c r="R39" s="138"/>
      <c r="S39" s="138"/>
      <c r="T39" s="138"/>
      <c r="U39" s="138"/>
      <c r="V39" s="138"/>
      <c r="W39" s="138"/>
      <c r="X39" s="138"/>
      <c r="Y39" s="138"/>
      <c r="Z39" s="138"/>
      <c r="AA39" s="138"/>
      <c r="AB39" s="138"/>
    </row>
    <row r="40" spans="1:28" ht="14.25" customHeight="1">
      <c r="A40" s="854" t="s">
        <v>866</v>
      </c>
      <c r="B40" s="854" t="s">
        <v>274</v>
      </c>
      <c r="C40" s="854" t="s">
        <v>263</v>
      </c>
      <c r="D40" s="854" t="s">
        <v>256</v>
      </c>
      <c r="E40" s="856">
        <v>24483.1</v>
      </c>
      <c r="F40" s="856">
        <v>-18876</v>
      </c>
      <c r="G40" s="854" t="s">
        <v>867</v>
      </c>
      <c r="H40" s="858">
        <v>47</v>
      </c>
      <c r="I40" s="833"/>
      <c r="J40" s="833"/>
      <c r="K40" s="833"/>
      <c r="L40" s="138"/>
      <c r="M40" s="138"/>
      <c r="N40" s="138"/>
      <c r="O40" s="138"/>
      <c r="P40" s="138"/>
      <c r="Q40" s="138"/>
      <c r="R40" s="138"/>
      <c r="S40" s="138"/>
      <c r="T40" s="138"/>
      <c r="U40" s="138"/>
      <c r="V40" s="138"/>
      <c r="W40" s="138"/>
      <c r="X40" s="138"/>
      <c r="Y40" s="138"/>
      <c r="Z40" s="138"/>
      <c r="AA40" s="138"/>
      <c r="AB40" s="138"/>
    </row>
    <row r="41" spans="1:28" ht="14.25" customHeight="1">
      <c r="A41" s="854" t="s">
        <v>868</v>
      </c>
      <c r="B41" s="854" t="s">
        <v>271</v>
      </c>
      <c r="C41" s="854" t="s">
        <v>263</v>
      </c>
      <c r="D41" s="854" t="s">
        <v>269</v>
      </c>
      <c r="E41" s="856">
        <v>21779.599999999999</v>
      </c>
      <c r="F41" s="852"/>
      <c r="G41" s="854" t="s">
        <v>869</v>
      </c>
      <c r="H41" s="858">
        <v>47</v>
      </c>
      <c r="I41" s="833"/>
      <c r="J41" s="833"/>
      <c r="K41" s="833"/>
      <c r="L41" s="138"/>
      <c r="M41" s="138"/>
      <c r="N41" s="138"/>
      <c r="O41" s="138"/>
      <c r="P41" s="138"/>
      <c r="Q41" s="138"/>
      <c r="R41" s="138"/>
      <c r="S41" s="138"/>
      <c r="T41" s="138"/>
      <c r="U41" s="138"/>
      <c r="V41" s="138"/>
      <c r="W41" s="138"/>
      <c r="X41" s="138"/>
      <c r="Y41" s="138"/>
      <c r="Z41" s="138"/>
      <c r="AA41" s="138"/>
      <c r="AB41" s="138"/>
    </row>
    <row r="42" spans="1:28" ht="14.25" customHeight="1">
      <c r="A42" s="854" t="s">
        <v>870</v>
      </c>
      <c r="B42" s="854" t="s">
        <v>264</v>
      </c>
      <c r="C42" s="854" t="s">
        <v>263</v>
      </c>
      <c r="D42" s="854" t="s">
        <v>269</v>
      </c>
      <c r="E42" s="856">
        <v>21350</v>
      </c>
      <c r="F42" s="852"/>
      <c r="G42" s="854" t="s">
        <v>871</v>
      </c>
      <c r="H42" s="858">
        <v>45</v>
      </c>
      <c r="I42" s="833"/>
      <c r="J42" s="833"/>
      <c r="K42" s="833"/>
      <c r="L42" s="138"/>
      <c r="M42" s="138"/>
      <c r="N42" s="138"/>
      <c r="O42" s="138"/>
      <c r="P42" s="138"/>
      <c r="Q42" s="138"/>
      <c r="R42" s="138"/>
      <c r="S42" s="138"/>
      <c r="T42" s="138"/>
      <c r="U42" s="138"/>
      <c r="V42" s="138"/>
      <c r="W42" s="138"/>
      <c r="X42" s="138"/>
      <c r="Y42" s="138"/>
      <c r="Z42" s="138"/>
      <c r="AA42" s="138"/>
      <c r="AB42" s="138"/>
    </row>
    <row r="43" spans="1:28" ht="14.25" customHeight="1">
      <c r="A43" s="854" t="s">
        <v>872</v>
      </c>
      <c r="B43" s="854" t="s">
        <v>271</v>
      </c>
      <c r="C43" s="854" t="s">
        <v>263</v>
      </c>
      <c r="D43" s="854" t="s">
        <v>273</v>
      </c>
      <c r="E43" s="856">
        <v>17488.18</v>
      </c>
      <c r="F43" s="852"/>
      <c r="G43" s="854" t="s">
        <v>873</v>
      </c>
      <c r="H43" s="858">
        <v>45</v>
      </c>
      <c r="I43" s="833"/>
      <c r="J43" s="833"/>
      <c r="K43" s="833"/>
      <c r="L43" s="138"/>
      <c r="M43" s="138"/>
      <c r="N43" s="138"/>
      <c r="O43" s="138"/>
      <c r="P43" s="138"/>
      <c r="Q43" s="138"/>
      <c r="R43" s="138"/>
      <c r="S43" s="138"/>
      <c r="T43" s="138"/>
      <c r="U43" s="138"/>
      <c r="V43" s="138"/>
      <c r="W43" s="138"/>
      <c r="X43" s="138"/>
      <c r="Y43" s="138"/>
      <c r="Z43" s="138"/>
      <c r="AA43" s="138"/>
      <c r="AB43" s="138"/>
    </row>
    <row r="44" spans="1:28" ht="14.25" customHeight="1">
      <c r="A44" s="854" t="s">
        <v>874</v>
      </c>
      <c r="B44" s="854" t="s">
        <v>274</v>
      </c>
      <c r="C44" s="854" t="s">
        <v>263</v>
      </c>
      <c r="D44" s="854" t="s">
        <v>273</v>
      </c>
      <c r="E44" s="856">
        <v>18370.25</v>
      </c>
      <c r="F44" s="852"/>
      <c r="G44" s="854" t="s">
        <v>875</v>
      </c>
      <c r="H44" s="858">
        <v>44</v>
      </c>
      <c r="I44" s="833"/>
      <c r="J44" s="833"/>
      <c r="K44" s="833"/>
      <c r="L44" s="138"/>
      <c r="M44" s="138"/>
      <c r="N44" s="138"/>
      <c r="O44" s="138"/>
      <c r="P44" s="138"/>
      <c r="Q44" s="138"/>
      <c r="R44" s="138"/>
      <c r="S44" s="138"/>
      <c r="T44" s="138"/>
      <c r="U44" s="138"/>
      <c r="V44" s="138"/>
      <c r="W44" s="138"/>
      <c r="X44" s="138"/>
      <c r="Y44" s="138"/>
      <c r="Z44" s="138"/>
      <c r="AA44" s="138"/>
      <c r="AB44" s="138"/>
    </row>
    <row r="45" spans="1:28" ht="14.25" customHeight="1">
      <c r="A45" s="854" t="s">
        <v>876</v>
      </c>
      <c r="B45" s="854" t="s">
        <v>262</v>
      </c>
      <c r="C45" s="854" t="s">
        <v>263</v>
      </c>
      <c r="D45" s="854" t="s">
        <v>256</v>
      </c>
      <c r="E45" s="856">
        <v>20165.3</v>
      </c>
      <c r="F45" s="852"/>
      <c r="G45" s="854" t="s">
        <v>877</v>
      </c>
      <c r="H45" s="858">
        <v>44</v>
      </c>
      <c r="I45" s="833"/>
      <c r="J45" s="833"/>
      <c r="K45" s="833"/>
      <c r="L45" s="138"/>
      <c r="M45" s="138"/>
      <c r="N45" s="138"/>
      <c r="O45" s="138"/>
      <c r="P45" s="138"/>
      <c r="Q45" s="138"/>
      <c r="R45" s="138"/>
      <c r="S45" s="138"/>
      <c r="T45" s="138"/>
      <c r="U45" s="138"/>
      <c r="V45" s="138"/>
      <c r="W45" s="138"/>
      <c r="X45" s="138"/>
      <c r="Y45" s="138"/>
      <c r="Z45" s="138"/>
      <c r="AA45" s="138"/>
      <c r="AB45" s="138"/>
    </row>
    <row r="46" spans="1:28" ht="14.25" customHeight="1">
      <c r="A46" s="854" t="s">
        <v>988</v>
      </c>
      <c r="B46" s="854" t="s">
        <v>686</v>
      </c>
      <c r="C46" s="854" t="s">
        <v>741</v>
      </c>
      <c r="D46" s="854" t="s">
        <v>989</v>
      </c>
      <c r="E46" s="856">
        <v>15050</v>
      </c>
      <c r="F46" s="852"/>
      <c r="G46" s="854" t="s">
        <v>990</v>
      </c>
      <c r="H46" s="858">
        <v>44</v>
      </c>
      <c r="I46" s="833"/>
      <c r="J46" s="833"/>
      <c r="K46" s="833"/>
      <c r="L46" s="138"/>
      <c r="M46" s="138"/>
      <c r="N46" s="138"/>
      <c r="O46" s="138"/>
      <c r="P46" s="138"/>
      <c r="Q46" s="138"/>
      <c r="R46" s="138"/>
      <c r="S46" s="138"/>
      <c r="T46" s="138"/>
      <c r="U46" s="138"/>
      <c r="V46" s="138"/>
      <c r="W46" s="138"/>
      <c r="X46" s="138"/>
      <c r="Y46" s="138"/>
      <c r="Z46" s="138"/>
      <c r="AA46" s="138"/>
      <c r="AB46" s="138"/>
    </row>
    <row r="47" spans="1:28" ht="14.25" customHeight="1">
      <c r="A47" s="854" t="s">
        <v>878</v>
      </c>
      <c r="B47" s="854" t="s">
        <v>274</v>
      </c>
      <c r="C47" s="854" t="s">
        <v>263</v>
      </c>
      <c r="D47" s="854" t="s">
        <v>273</v>
      </c>
      <c r="E47" s="856">
        <v>21360.2</v>
      </c>
      <c r="F47" s="852"/>
      <c r="G47" s="854" t="s">
        <v>879</v>
      </c>
      <c r="H47" s="858">
        <v>41</v>
      </c>
      <c r="I47" s="833"/>
      <c r="J47" s="833"/>
      <c r="K47" s="833"/>
      <c r="L47" s="138"/>
      <c r="M47" s="138"/>
      <c r="N47" s="138"/>
      <c r="O47" s="138"/>
      <c r="P47" s="138"/>
      <c r="Q47" s="138"/>
      <c r="R47" s="138"/>
      <c r="S47" s="138"/>
      <c r="T47" s="138"/>
      <c r="U47" s="138"/>
      <c r="V47" s="138"/>
      <c r="W47" s="138"/>
      <c r="X47" s="138"/>
      <c r="Y47" s="138"/>
      <c r="Z47" s="138"/>
      <c r="AA47" s="138"/>
      <c r="AB47" s="138"/>
    </row>
    <row r="48" spans="1:28" ht="14.25" customHeight="1">
      <c r="A48" s="854" t="s">
        <v>880</v>
      </c>
      <c r="B48" s="854" t="s">
        <v>264</v>
      </c>
      <c r="C48" s="854" t="s">
        <v>263</v>
      </c>
      <c r="D48" s="854" t="s">
        <v>273</v>
      </c>
      <c r="E48" s="856">
        <v>25003.85</v>
      </c>
      <c r="F48" s="856">
        <v>-21330</v>
      </c>
      <c r="G48" s="854" t="s">
        <v>881</v>
      </c>
      <c r="H48" s="858">
        <v>40</v>
      </c>
      <c r="I48" s="833"/>
      <c r="J48" s="833"/>
      <c r="K48" s="833"/>
      <c r="L48" s="138"/>
      <c r="M48" s="138"/>
      <c r="N48" s="138"/>
      <c r="O48" s="138"/>
      <c r="P48" s="138"/>
      <c r="Q48" s="138"/>
      <c r="R48" s="138"/>
      <c r="S48" s="138"/>
      <c r="T48" s="138"/>
      <c r="U48" s="138"/>
      <c r="V48" s="138"/>
      <c r="W48" s="138"/>
      <c r="X48" s="138"/>
      <c r="Y48" s="138"/>
      <c r="Z48" s="138"/>
      <c r="AA48" s="138"/>
      <c r="AB48" s="138"/>
    </row>
    <row r="49" spans="1:28" ht="14.25" customHeight="1">
      <c r="A49" s="854" t="s">
        <v>882</v>
      </c>
      <c r="B49" s="854" t="s">
        <v>274</v>
      </c>
      <c r="C49" s="854" t="s">
        <v>263</v>
      </c>
      <c r="D49" s="854" t="s">
        <v>256</v>
      </c>
      <c r="E49" s="856">
        <v>24894.97</v>
      </c>
      <c r="F49" s="852"/>
      <c r="G49" s="854" t="s">
        <v>883</v>
      </c>
      <c r="H49" s="858">
        <v>40</v>
      </c>
      <c r="I49" s="833"/>
      <c r="J49" s="833"/>
      <c r="K49" s="833"/>
      <c r="L49" s="138"/>
      <c r="M49" s="138"/>
      <c r="N49" s="138"/>
      <c r="O49" s="138"/>
      <c r="P49" s="138"/>
      <c r="Q49" s="138"/>
      <c r="R49" s="138"/>
      <c r="S49" s="138"/>
      <c r="T49" s="138"/>
      <c r="U49" s="138"/>
      <c r="V49" s="138"/>
      <c r="W49" s="138"/>
      <c r="X49" s="138"/>
      <c r="Y49" s="138"/>
      <c r="Z49" s="138"/>
      <c r="AA49" s="138"/>
      <c r="AB49" s="138"/>
    </row>
    <row r="50" spans="1:28" ht="14.25" customHeight="1">
      <c r="A50" s="854" t="s">
        <v>884</v>
      </c>
      <c r="B50" s="854" t="s">
        <v>271</v>
      </c>
      <c r="C50" s="854" t="s">
        <v>263</v>
      </c>
      <c r="D50" s="854" t="s">
        <v>256</v>
      </c>
      <c r="E50" s="856">
        <v>27870.3</v>
      </c>
      <c r="F50" s="852"/>
      <c r="G50" s="854" t="s">
        <v>885</v>
      </c>
      <c r="H50" s="858">
        <v>40</v>
      </c>
      <c r="I50" s="833"/>
      <c r="J50" s="833"/>
      <c r="K50" s="833"/>
      <c r="L50" s="138"/>
      <c r="M50" s="138"/>
      <c r="N50" s="138"/>
      <c r="O50" s="138"/>
      <c r="P50" s="138"/>
      <c r="Q50" s="138"/>
      <c r="R50" s="138"/>
      <c r="S50" s="138"/>
      <c r="T50" s="138"/>
      <c r="U50" s="138"/>
      <c r="V50" s="138"/>
      <c r="W50" s="138"/>
      <c r="X50" s="138"/>
      <c r="Y50" s="138"/>
      <c r="Z50" s="138"/>
      <c r="AA50" s="138"/>
      <c r="AB50" s="138"/>
    </row>
    <row r="51" spans="1:28" ht="14.25" customHeight="1">
      <c r="A51" s="854" t="s">
        <v>886</v>
      </c>
      <c r="B51" s="854" t="s">
        <v>264</v>
      </c>
      <c r="C51" s="854" t="s">
        <v>263</v>
      </c>
      <c r="D51" s="854" t="s">
        <v>273</v>
      </c>
      <c r="E51" s="856">
        <v>24530.400000000001</v>
      </c>
      <c r="F51" s="852"/>
      <c r="G51" s="854" t="s">
        <v>887</v>
      </c>
      <c r="H51" s="858">
        <v>37</v>
      </c>
      <c r="I51" s="833"/>
      <c r="J51" s="833"/>
      <c r="K51" s="833"/>
      <c r="L51" s="138"/>
      <c r="M51" s="138"/>
      <c r="N51" s="138"/>
      <c r="O51" s="138"/>
      <c r="P51" s="138"/>
      <c r="Q51" s="138"/>
      <c r="R51" s="138"/>
      <c r="S51" s="138"/>
      <c r="T51" s="138"/>
      <c r="U51" s="138"/>
      <c r="V51" s="138"/>
      <c r="W51" s="138"/>
      <c r="X51" s="138"/>
      <c r="Y51" s="138"/>
      <c r="Z51" s="138"/>
      <c r="AA51" s="138"/>
      <c r="AB51" s="138"/>
    </row>
    <row r="52" spans="1:28" ht="14.25" customHeight="1">
      <c r="A52" s="854" t="s">
        <v>888</v>
      </c>
      <c r="B52" s="854" t="s">
        <v>889</v>
      </c>
      <c r="C52" s="854" t="s">
        <v>263</v>
      </c>
      <c r="D52" s="854" t="s">
        <v>890</v>
      </c>
      <c r="E52" s="856">
        <v>4314.03</v>
      </c>
      <c r="F52" s="852"/>
      <c r="G52" s="854" t="s">
        <v>891</v>
      </c>
      <c r="H52" s="858">
        <v>37</v>
      </c>
      <c r="I52" s="833"/>
      <c r="J52" s="833"/>
      <c r="K52" s="833"/>
      <c r="L52" s="138"/>
      <c r="M52" s="138"/>
      <c r="N52" s="138"/>
      <c r="O52" s="138"/>
      <c r="P52" s="138"/>
      <c r="Q52" s="138"/>
      <c r="R52" s="138"/>
      <c r="S52" s="138"/>
      <c r="T52" s="138"/>
      <c r="U52" s="138"/>
      <c r="V52" s="138"/>
      <c r="W52" s="138"/>
      <c r="X52" s="138"/>
      <c r="Y52" s="138"/>
      <c r="Z52" s="138"/>
      <c r="AA52" s="138"/>
      <c r="AB52" s="138"/>
    </row>
    <row r="53" spans="1:28" ht="14.25" customHeight="1">
      <c r="A53" s="854" t="s">
        <v>894</v>
      </c>
      <c r="B53" s="854" t="s">
        <v>264</v>
      </c>
      <c r="C53" s="854" t="s">
        <v>263</v>
      </c>
      <c r="D53" s="854" t="s">
        <v>273</v>
      </c>
      <c r="E53" s="856">
        <v>24447.5</v>
      </c>
      <c r="F53" s="852"/>
      <c r="G53" s="854" t="s">
        <v>895</v>
      </c>
      <c r="H53" s="858">
        <v>33</v>
      </c>
      <c r="I53" s="833"/>
      <c r="J53" s="833"/>
      <c r="K53" s="833"/>
      <c r="L53" s="138"/>
      <c r="M53" s="138"/>
      <c r="N53" s="138"/>
      <c r="O53" s="138"/>
      <c r="P53" s="138"/>
      <c r="Q53" s="138"/>
      <c r="R53" s="138"/>
      <c r="S53" s="138"/>
      <c r="T53" s="138"/>
      <c r="U53" s="138"/>
      <c r="V53" s="138"/>
      <c r="W53" s="138"/>
      <c r="X53" s="138"/>
      <c r="Y53" s="138"/>
      <c r="Z53" s="138"/>
      <c r="AA53" s="138"/>
      <c r="AB53" s="138"/>
    </row>
    <row r="54" spans="1:28" ht="14.25" customHeight="1">
      <c r="A54" s="854" t="s">
        <v>896</v>
      </c>
      <c r="B54" s="854" t="s">
        <v>271</v>
      </c>
      <c r="C54" s="854" t="s">
        <v>263</v>
      </c>
      <c r="D54" s="854" t="s">
        <v>269</v>
      </c>
      <c r="E54" s="856">
        <v>20373.45</v>
      </c>
      <c r="F54" s="856">
        <v>-12553.38</v>
      </c>
      <c r="G54" s="854" t="s">
        <v>897</v>
      </c>
      <c r="H54" s="858">
        <v>33</v>
      </c>
      <c r="I54" s="833"/>
      <c r="J54" s="833"/>
      <c r="K54" s="833"/>
      <c r="L54" s="138"/>
      <c r="M54" s="138"/>
      <c r="N54" s="138"/>
      <c r="O54" s="138"/>
      <c r="P54" s="138"/>
      <c r="Q54" s="138"/>
      <c r="R54" s="138"/>
      <c r="S54" s="138"/>
      <c r="T54" s="138"/>
      <c r="U54" s="138"/>
      <c r="V54" s="138"/>
      <c r="W54" s="138"/>
      <c r="X54" s="138"/>
      <c r="Y54" s="138"/>
      <c r="Z54" s="138"/>
      <c r="AA54" s="138"/>
      <c r="AB54" s="138"/>
    </row>
    <row r="55" spans="1:28" ht="14.25" customHeight="1">
      <c r="A55" s="854" t="s">
        <v>902</v>
      </c>
      <c r="B55" s="854" t="s">
        <v>264</v>
      </c>
      <c r="C55" s="854" t="s">
        <v>263</v>
      </c>
      <c r="D55" s="854" t="s">
        <v>275</v>
      </c>
      <c r="E55" s="856">
        <v>32388.2</v>
      </c>
      <c r="F55" s="852"/>
      <c r="G55" s="854" t="s">
        <v>903</v>
      </c>
      <c r="H55" s="858">
        <v>32</v>
      </c>
      <c r="I55" s="833"/>
      <c r="J55" s="833"/>
      <c r="K55" s="833"/>
      <c r="L55" s="138"/>
      <c r="M55" s="138"/>
      <c r="N55" s="138"/>
      <c r="O55" s="138"/>
      <c r="P55" s="138"/>
      <c r="Q55" s="138"/>
      <c r="R55" s="138"/>
      <c r="S55" s="138"/>
      <c r="T55" s="138"/>
      <c r="U55" s="138"/>
      <c r="V55" s="138"/>
      <c r="W55" s="138"/>
      <c r="X55" s="138"/>
      <c r="Y55" s="138"/>
      <c r="Z55" s="138"/>
      <c r="AA55" s="138"/>
      <c r="AB55" s="138"/>
    </row>
    <row r="56" spans="1:28" ht="14.25" customHeight="1">
      <c r="A56" s="854" t="s">
        <v>906</v>
      </c>
      <c r="B56" s="854" t="s">
        <v>274</v>
      </c>
      <c r="C56" s="854" t="s">
        <v>263</v>
      </c>
      <c r="D56" s="854" t="s">
        <v>907</v>
      </c>
      <c r="E56" s="856">
        <v>23491.599999999999</v>
      </c>
      <c r="F56" s="852"/>
      <c r="G56" s="854" t="s">
        <v>908</v>
      </c>
      <c r="H56" s="858">
        <v>32</v>
      </c>
      <c r="I56" s="833"/>
      <c r="J56" s="833"/>
      <c r="K56" s="833"/>
      <c r="L56" s="138"/>
      <c r="M56" s="138"/>
      <c r="N56" s="138"/>
      <c r="O56" s="138"/>
      <c r="P56" s="138"/>
      <c r="Q56" s="138"/>
      <c r="R56" s="138"/>
      <c r="S56" s="138"/>
      <c r="T56" s="138"/>
      <c r="U56" s="138"/>
      <c r="V56" s="138"/>
      <c r="W56" s="138"/>
      <c r="X56" s="138"/>
      <c r="Y56" s="138"/>
      <c r="Z56" s="138"/>
      <c r="AA56" s="138"/>
      <c r="AB56" s="138"/>
    </row>
    <row r="57" spans="1:28" ht="14.25" customHeight="1">
      <c r="A57" s="854" t="s">
        <v>909</v>
      </c>
      <c r="B57" s="854" t="s">
        <v>264</v>
      </c>
      <c r="C57" s="854" t="s">
        <v>263</v>
      </c>
      <c r="D57" s="854" t="s">
        <v>256</v>
      </c>
      <c r="E57" s="856">
        <v>29343.25</v>
      </c>
      <c r="F57" s="852"/>
      <c r="G57" s="854" t="s">
        <v>910</v>
      </c>
      <c r="H57" s="858">
        <v>31</v>
      </c>
      <c r="I57" s="833"/>
      <c r="J57" s="833"/>
      <c r="K57" s="833"/>
      <c r="L57" s="138"/>
      <c r="M57" s="138"/>
      <c r="N57" s="138"/>
      <c r="O57" s="138"/>
      <c r="P57" s="138"/>
      <c r="Q57" s="138"/>
      <c r="R57" s="138"/>
      <c r="S57" s="138"/>
      <c r="T57" s="138"/>
      <c r="U57" s="138"/>
      <c r="V57" s="138"/>
      <c r="W57" s="138"/>
      <c r="X57" s="138"/>
      <c r="Y57" s="138"/>
      <c r="Z57" s="138"/>
      <c r="AA57" s="138"/>
      <c r="AB57" s="138"/>
    </row>
    <row r="58" spans="1:28" ht="14.25" customHeight="1">
      <c r="A58" s="854" t="s">
        <v>911</v>
      </c>
      <c r="B58" s="854" t="s">
        <v>274</v>
      </c>
      <c r="C58" s="854" t="s">
        <v>263</v>
      </c>
      <c r="D58" s="854" t="s">
        <v>256</v>
      </c>
      <c r="E58" s="856">
        <v>29950</v>
      </c>
      <c r="F58" s="852"/>
      <c r="G58" s="854" t="s">
        <v>912</v>
      </c>
      <c r="H58" s="858">
        <v>31</v>
      </c>
      <c r="I58" s="833"/>
      <c r="J58" s="833"/>
      <c r="K58" s="833"/>
      <c r="L58" s="138"/>
      <c r="M58" s="138"/>
      <c r="N58" s="138"/>
      <c r="O58" s="138"/>
      <c r="P58" s="138"/>
      <c r="Q58" s="138"/>
      <c r="R58" s="138"/>
      <c r="S58" s="138"/>
      <c r="T58" s="138"/>
      <c r="U58" s="138"/>
      <c r="V58" s="138"/>
      <c r="W58" s="138"/>
      <c r="X58" s="138"/>
      <c r="Y58" s="138"/>
      <c r="Z58" s="138"/>
      <c r="AA58" s="138"/>
      <c r="AB58" s="138"/>
    </row>
    <row r="59" spans="1:28" ht="14.25" customHeight="1">
      <c r="A59" s="854" t="s">
        <v>913</v>
      </c>
      <c r="B59" s="854" t="s">
        <v>271</v>
      </c>
      <c r="C59" s="854" t="s">
        <v>263</v>
      </c>
      <c r="D59" s="854" t="s">
        <v>256</v>
      </c>
      <c r="E59" s="856">
        <v>21448.99</v>
      </c>
      <c r="F59" s="856">
        <v>-18000</v>
      </c>
      <c r="G59" s="854" t="s">
        <v>914</v>
      </c>
      <c r="H59" s="858">
        <v>31</v>
      </c>
      <c r="I59" s="833"/>
      <c r="J59" s="833"/>
      <c r="K59" s="833"/>
      <c r="L59" s="138"/>
      <c r="M59" s="138"/>
      <c r="N59" s="138"/>
      <c r="O59" s="138"/>
      <c r="P59" s="138"/>
      <c r="Q59" s="138"/>
      <c r="R59" s="138"/>
      <c r="S59" s="138"/>
      <c r="T59" s="138"/>
      <c r="U59" s="138"/>
      <c r="V59" s="138"/>
      <c r="W59" s="138"/>
      <c r="X59" s="138"/>
      <c r="Y59" s="138"/>
      <c r="Z59" s="138"/>
      <c r="AA59" s="138"/>
      <c r="AB59" s="138"/>
    </row>
    <row r="60" spans="1:28" ht="14.25" customHeight="1">
      <c r="A60" s="854" t="s">
        <v>915</v>
      </c>
      <c r="B60" s="854" t="s">
        <v>271</v>
      </c>
      <c r="C60" s="854" t="s">
        <v>263</v>
      </c>
      <c r="D60" s="854" t="s">
        <v>808</v>
      </c>
      <c r="E60" s="856">
        <v>23680.2</v>
      </c>
      <c r="F60" s="852"/>
      <c r="G60" s="854" t="s">
        <v>916</v>
      </c>
      <c r="H60" s="858">
        <v>31</v>
      </c>
      <c r="I60" s="833"/>
      <c r="J60" s="833"/>
      <c r="K60" s="833"/>
      <c r="L60" s="138"/>
      <c r="M60" s="138"/>
      <c r="N60" s="138"/>
      <c r="O60" s="138"/>
      <c r="P60" s="138"/>
      <c r="Q60" s="138"/>
      <c r="R60" s="138"/>
      <c r="S60" s="138"/>
      <c r="T60" s="138"/>
      <c r="U60" s="138"/>
      <c r="V60" s="138"/>
      <c r="W60" s="138"/>
      <c r="X60" s="138"/>
      <c r="Y60" s="138"/>
      <c r="Z60" s="138"/>
      <c r="AA60" s="138"/>
      <c r="AB60" s="138"/>
    </row>
    <row r="61" spans="1:28" ht="14.25" customHeight="1">
      <c r="A61" s="854" t="s">
        <v>917</v>
      </c>
      <c r="B61" s="854" t="s">
        <v>271</v>
      </c>
      <c r="C61" s="854" t="s">
        <v>263</v>
      </c>
      <c r="D61" s="854" t="s">
        <v>269</v>
      </c>
      <c r="E61" s="856">
        <v>19433.849999999999</v>
      </c>
      <c r="F61" s="852"/>
      <c r="G61" s="854" t="s">
        <v>918</v>
      </c>
      <c r="H61" s="858">
        <v>31</v>
      </c>
      <c r="I61" s="833"/>
      <c r="J61" s="833"/>
      <c r="K61" s="833"/>
      <c r="L61" s="138"/>
      <c r="M61" s="138"/>
      <c r="N61" s="138"/>
      <c r="O61" s="138"/>
      <c r="P61" s="138"/>
      <c r="Q61" s="138"/>
      <c r="R61" s="138"/>
      <c r="S61" s="138"/>
      <c r="T61" s="138"/>
      <c r="U61" s="138"/>
      <c r="V61" s="138"/>
      <c r="W61" s="138"/>
      <c r="X61" s="138"/>
      <c r="Y61" s="138"/>
      <c r="Z61" s="138"/>
      <c r="AA61" s="138"/>
      <c r="AB61" s="138"/>
    </row>
    <row r="62" spans="1:28" ht="14.25" customHeight="1">
      <c r="A62" s="854" t="s">
        <v>919</v>
      </c>
      <c r="B62" s="854" t="s">
        <v>271</v>
      </c>
      <c r="C62" s="854" t="s">
        <v>702</v>
      </c>
      <c r="D62" s="854" t="s">
        <v>796</v>
      </c>
      <c r="E62" s="856">
        <v>17516.849999999999</v>
      </c>
      <c r="F62" s="852"/>
      <c r="G62" s="854" t="s">
        <v>920</v>
      </c>
      <c r="H62" s="858">
        <v>31</v>
      </c>
      <c r="I62" s="833"/>
      <c r="J62" s="833"/>
      <c r="K62" s="833"/>
      <c r="L62" s="138"/>
      <c r="M62" s="138"/>
      <c r="N62" s="138"/>
      <c r="O62" s="138"/>
      <c r="P62" s="138"/>
      <c r="Q62" s="138"/>
      <c r="R62" s="138"/>
      <c r="S62" s="138"/>
      <c r="T62" s="138"/>
      <c r="U62" s="138"/>
      <c r="V62" s="138"/>
      <c r="W62" s="138"/>
      <c r="X62" s="138"/>
      <c r="Y62" s="138"/>
      <c r="Z62" s="138"/>
      <c r="AA62" s="138"/>
      <c r="AB62" s="138"/>
    </row>
    <row r="63" spans="1:28" ht="14.25" customHeight="1">
      <c r="A63" s="854" t="s">
        <v>900</v>
      </c>
      <c r="B63" s="854" t="s">
        <v>264</v>
      </c>
      <c r="C63" s="854" t="s">
        <v>263</v>
      </c>
      <c r="D63" s="854" t="s">
        <v>256</v>
      </c>
      <c r="E63" s="856">
        <v>28418.09</v>
      </c>
      <c r="F63" s="852"/>
      <c r="G63" s="854" t="s">
        <v>901</v>
      </c>
      <c r="H63" s="858">
        <v>30</v>
      </c>
      <c r="I63" s="833"/>
      <c r="J63" s="833"/>
      <c r="K63" s="833"/>
      <c r="L63" s="138"/>
      <c r="M63" s="138"/>
      <c r="N63" s="138"/>
      <c r="O63" s="138"/>
      <c r="P63" s="138"/>
      <c r="Q63" s="138"/>
      <c r="R63" s="138"/>
      <c r="S63" s="138"/>
      <c r="T63" s="138"/>
      <c r="U63" s="138"/>
      <c r="V63" s="138"/>
      <c r="W63" s="138"/>
      <c r="X63" s="138"/>
      <c r="Y63" s="138"/>
      <c r="Z63" s="138"/>
      <c r="AA63" s="138"/>
      <c r="AB63" s="138"/>
    </row>
    <row r="64" spans="1:28" ht="14.25" customHeight="1">
      <c r="A64" s="854" t="s">
        <v>904</v>
      </c>
      <c r="B64" s="854" t="s">
        <v>274</v>
      </c>
      <c r="C64" s="854" t="s">
        <v>263</v>
      </c>
      <c r="D64" s="854" t="s">
        <v>256</v>
      </c>
      <c r="E64" s="856">
        <v>26650</v>
      </c>
      <c r="F64" s="852"/>
      <c r="G64" s="854" t="s">
        <v>905</v>
      </c>
      <c r="H64" s="858">
        <v>30</v>
      </c>
      <c r="I64" s="833"/>
      <c r="J64" s="833"/>
      <c r="K64" s="833"/>
      <c r="L64" s="138"/>
      <c r="M64" s="138"/>
      <c r="N64" s="138"/>
      <c r="O64" s="138"/>
      <c r="P64" s="138"/>
      <c r="Q64" s="138"/>
      <c r="R64" s="138"/>
      <c r="S64" s="138"/>
      <c r="T64" s="138"/>
      <c r="U64" s="138"/>
      <c r="V64" s="138"/>
      <c r="W64" s="138"/>
      <c r="X64" s="138"/>
      <c r="Y64" s="138"/>
      <c r="Z64" s="138"/>
      <c r="AA64" s="138"/>
      <c r="AB64" s="138"/>
    </row>
    <row r="65" spans="1:28" ht="14.25" customHeight="1">
      <c r="A65" s="854" t="s">
        <v>991</v>
      </c>
      <c r="B65" s="854" t="s">
        <v>271</v>
      </c>
      <c r="C65" s="854" t="s">
        <v>263</v>
      </c>
      <c r="D65" s="854" t="s">
        <v>256</v>
      </c>
      <c r="E65" s="856">
        <v>22943.200000000001</v>
      </c>
      <c r="F65" s="856">
        <v>-14910</v>
      </c>
      <c r="G65" s="854" t="s">
        <v>992</v>
      </c>
      <c r="H65" s="858">
        <v>27</v>
      </c>
      <c r="I65" s="833"/>
      <c r="J65" s="833"/>
      <c r="K65" s="833"/>
      <c r="L65" s="138"/>
      <c r="M65" s="138"/>
      <c r="N65" s="138"/>
      <c r="O65" s="138"/>
      <c r="P65" s="138"/>
      <c r="Q65" s="138"/>
      <c r="R65" s="138"/>
      <c r="S65" s="138"/>
      <c r="T65" s="138"/>
      <c r="U65" s="138"/>
      <c r="V65" s="138"/>
      <c r="W65" s="138"/>
      <c r="X65" s="138"/>
      <c r="Y65" s="138"/>
      <c r="Z65" s="138"/>
      <c r="AA65" s="138"/>
      <c r="AB65" s="138"/>
    </row>
    <row r="66" spans="1:28" ht="14.25" customHeight="1">
      <c r="A66" s="854" t="s">
        <v>993</v>
      </c>
      <c r="B66" s="854" t="s">
        <v>707</v>
      </c>
      <c r="C66" s="854" t="s">
        <v>263</v>
      </c>
      <c r="D66" s="854" t="s">
        <v>837</v>
      </c>
      <c r="E66" s="856">
        <v>56282.9</v>
      </c>
      <c r="F66" s="856">
        <v>-53444.44</v>
      </c>
      <c r="G66" s="854" t="s">
        <v>994</v>
      </c>
      <c r="H66" s="858">
        <v>26</v>
      </c>
      <c r="I66" s="833"/>
      <c r="J66" s="833"/>
      <c r="K66" s="833"/>
      <c r="L66" s="138"/>
      <c r="M66" s="138"/>
      <c r="N66" s="138"/>
      <c r="O66" s="138"/>
      <c r="P66" s="138"/>
      <c r="Q66" s="138"/>
      <c r="R66" s="138"/>
      <c r="S66" s="138"/>
      <c r="T66" s="138"/>
      <c r="U66" s="138"/>
      <c r="V66" s="138"/>
      <c r="W66" s="138"/>
      <c r="X66" s="138"/>
      <c r="Y66" s="138"/>
      <c r="Z66" s="138"/>
      <c r="AA66" s="138"/>
      <c r="AB66" s="138"/>
    </row>
    <row r="67" spans="1:28" ht="14.25" customHeight="1">
      <c r="A67" s="854" t="s">
        <v>995</v>
      </c>
      <c r="B67" s="854" t="s">
        <v>260</v>
      </c>
      <c r="C67" s="854" t="s">
        <v>263</v>
      </c>
      <c r="D67" s="854" t="s">
        <v>256</v>
      </c>
      <c r="E67" s="856">
        <v>37343.25</v>
      </c>
      <c r="F67" s="856">
        <v>-31500</v>
      </c>
      <c r="G67" s="854" t="s">
        <v>996</v>
      </c>
      <c r="H67" s="858">
        <v>26</v>
      </c>
      <c r="I67" s="833"/>
      <c r="J67" s="833"/>
      <c r="K67" s="833"/>
      <c r="L67" s="138"/>
      <c r="M67" s="138"/>
      <c r="N67" s="138"/>
      <c r="O67" s="138"/>
      <c r="P67" s="138"/>
      <c r="Q67" s="138"/>
      <c r="R67" s="138"/>
      <c r="S67" s="138"/>
      <c r="T67" s="138"/>
      <c r="U67" s="138"/>
      <c r="V67" s="138"/>
      <c r="W67" s="138"/>
      <c r="X67" s="138"/>
      <c r="Y67" s="138"/>
      <c r="Z67" s="138"/>
      <c r="AA67" s="138"/>
      <c r="AB67" s="138"/>
    </row>
    <row r="68" spans="1:28" ht="14.25" customHeight="1">
      <c r="A68" s="854" t="s">
        <v>997</v>
      </c>
      <c r="B68" s="854" t="s">
        <v>264</v>
      </c>
      <c r="C68" s="854" t="s">
        <v>263</v>
      </c>
      <c r="D68" s="854" t="s">
        <v>256</v>
      </c>
      <c r="E68" s="856">
        <v>27555.439999999999</v>
      </c>
      <c r="F68" s="856">
        <v>-26142.19</v>
      </c>
      <c r="G68" s="854" t="s">
        <v>998</v>
      </c>
      <c r="H68" s="858">
        <v>26</v>
      </c>
      <c r="I68" s="833"/>
      <c r="J68" s="833"/>
      <c r="K68" s="833"/>
      <c r="L68" s="138"/>
      <c r="M68" s="138"/>
      <c r="N68" s="138"/>
      <c r="O68" s="138"/>
      <c r="P68" s="138"/>
      <c r="Q68" s="138"/>
      <c r="R68" s="138"/>
      <c r="S68" s="138"/>
      <c r="T68" s="138"/>
      <c r="U68" s="138"/>
      <c r="V68" s="138"/>
      <c r="W68" s="138"/>
      <c r="X68" s="138"/>
      <c r="Y68" s="138"/>
      <c r="Z68" s="138"/>
      <c r="AA68" s="138"/>
      <c r="AB68" s="138"/>
    </row>
    <row r="69" spans="1:28" ht="14.25" customHeight="1">
      <c r="A69" s="854" t="s">
        <v>892</v>
      </c>
      <c r="B69" s="854" t="s">
        <v>271</v>
      </c>
      <c r="C69" s="854" t="s">
        <v>263</v>
      </c>
      <c r="D69" s="854" t="s">
        <v>273</v>
      </c>
      <c r="E69" s="856">
        <v>15050</v>
      </c>
      <c r="F69" s="852"/>
      <c r="G69" s="854" t="s">
        <v>893</v>
      </c>
      <c r="H69" s="858">
        <v>26</v>
      </c>
      <c r="I69" s="833"/>
      <c r="J69" s="833"/>
      <c r="K69" s="833"/>
      <c r="L69" s="138"/>
      <c r="M69" s="138"/>
      <c r="N69" s="138"/>
      <c r="O69" s="138"/>
      <c r="P69" s="138"/>
      <c r="Q69" s="138"/>
      <c r="R69" s="138"/>
      <c r="S69" s="138"/>
      <c r="T69" s="138"/>
      <c r="U69" s="138"/>
      <c r="V69" s="138"/>
      <c r="W69" s="138"/>
      <c r="X69" s="138"/>
      <c r="Y69" s="138"/>
      <c r="Z69" s="138"/>
      <c r="AA69" s="138"/>
      <c r="AB69" s="138"/>
    </row>
    <row r="70" spans="1:28" ht="14.25" customHeight="1">
      <c r="A70" s="854" t="s">
        <v>999</v>
      </c>
      <c r="B70" s="854" t="s">
        <v>274</v>
      </c>
      <c r="C70" s="854" t="s">
        <v>263</v>
      </c>
      <c r="D70" s="854" t="s">
        <v>278</v>
      </c>
      <c r="E70" s="856">
        <v>24148.3</v>
      </c>
      <c r="F70" s="856">
        <v>-13011</v>
      </c>
      <c r="G70" s="854" t="s">
        <v>1000</v>
      </c>
      <c r="H70" s="858">
        <v>25</v>
      </c>
      <c r="I70" s="833"/>
      <c r="J70" s="833"/>
      <c r="K70" s="833"/>
      <c r="L70" s="138"/>
      <c r="M70" s="138"/>
      <c r="N70" s="138"/>
      <c r="O70" s="138"/>
      <c r="P70" s="138"/>
      <c r="Q70" s="138"/>
      <c r="R70" s="138"/>
      <c r="S70" s="138"/>
      <c r="T70" s="138"/>
      <c r="U70" s="138"/>
      <c r="V70" s="138"/>
      <c r="W70" s="138"/>
      <c r="X70" s="138"/>
      <c r="Y70" s="138"/>
      <c r="Z70" s="138"/>
      <c r="AA70" s="138"/>
      <c r="AB70" s="138"/>
    </row>
    <row r="71" spans="1:28" ht="14.25" customHeight="1">
      <c r="A71" s="854" t="s">
        <v>1001</v>
      </c>
      <c r="B71" s="854" t="s">
        <v>276</v>
      </c>
      <c r="C71" s="854" t="s">
        <v>263</v>
      </c>
      <c r="D71" s="854" t="s">
        <v>256</v>
      </c>
      <c r="E71" s="856">
        <v>17323.25</v>
      </c>
      <c r="F71" s="856">
        <v>-14400</v>
      </c>
      <c r="G71" s="854" t="s">
        <v>1002</v>
      </c>
      <c r="H71" s="858">
        <v>25</v>
      </c>
      <c r="I71" s="833"/>
      <c r="J71" s="833"/>
      <c r="K71" s="833"/>
      <c r="L71" s="138"/>
      <c r="M71" s="138"/>
      <c r="N71" s="138"/>
      <c r="O71" s="138"/>
      <c r="P71" s="138"/>
      <c r="Q71" s="138"/>
      <c r="R71" s="138"/>
      <c r="S71" s="138"/>
      <c r="T71" s="138"/>
      <c r="U71" s="138"/>
      <c r="V71" s="138"/>
      <c r="W71" s="138"/>
      <c r="X71" s="138"/>
      <c r="Y71" s="138"/>
      <c r="Z71" s="138"/>
      <c r="AA71" s="138"/>
      <c r="AB71" s="138"/>
    </row>
    <row r="72" spans="1:28" ht="14.25" customHeight="1">
      <c r="A72" s="854" t="s">
        <v>1003</v>
      </c>
      <c r="B72" s="854" t="s">
        <v>274</v>
      </c>
      <c r="C72" s="854" t="s">
        <v>263</v>
      </c>
      <c r="D72" s="854" t="s">
        <v>256</v>
      </c>
      <c r="E72" s="856">
        <v>24729.89</v>
      </c>
      <c r="F72" s="856">
        <v>-21121.07</v>
      </c>
      <c r="G72" s="854" t="s">
        <v>1004</v>
      </c>
      <c r="H72" s="858">
        <v>24</v>
      </c>
      <c r="I72" s="833"/>
      <c r="J72" s="833"/>
      <c r="K72" s="833"/>
      <c r="L72" s="138"/>
      <c r="M72" s="138"/>
      <c r="N72" s="138"/>
      <c r="O72" s="138"/>
      <c r="P72" s="138"/>
      <c r="Q72" s="138"/>
      <c r="R72" s="138"/>
      <c r="S72" s="138"/>
      <c r="T72" s="138"/>
      <c r="U72" s="138"/>
      <c r="V72" s="138"/>
      <c r="W72" s="138"/>
      <c r="X72" s="138"/>
      <c r="Y72" s="138"/>
      <c r="Z72" s="138"/>
      <c r="AA72" s="138"/>
      <c r="AB72" s="138"/>
    </row>
    <row r="73" spans="1:28" ht="14.25" customHeight="1">
      <c r="A73" s="854" t="s">
        <v>1005</v>
      </c>
      <c r="B73" s="854" t="s">
        <v>260</v>
      </c>
      <c r="C73" s="854" t="s">
        <v>899</v>
      </c>
      <c r="D73" s="854" t="s">
        <v>1006</v>
      </c>
      <c r="E73" s="856">
        <v>39801.279999999999</v>
      </c>
      <c r="F73" s="852"/>
      <c r="G73" s="854" t="s">
        <v>1007</v>
      </c>
      <c r="H73" s="858">
        <v>17</v>
      </c>
      <c r="I73" s="833"/>
      <c r="J73" s="833"/>
      <c r="K73" s="833"/>
      <c r="L73" s="138"/>
      <c r="M73" s="138"/>
      <c r="N73" s="138"/>
      <c r="O73" s="138"/>
      <c r="P73" s="138"/>
      <c r="Q73" s="138"/>
      <c r="R73" s="138"/>
      <c r="S73" s="138"/>
      <c r="T73" s="138"/>
      <c r="U73" s="138"/>
      <c r="V73" s="138"/>
      <c r="W73" s="138"/>
      <c r="X73" s="138"/>
      <c r="Y73" s="138"/>
      <c r="Z73" s="138"/>
      <c r="AA73" s="138"/>
      <c r="AB73" s="138"/>
    </row>
    <row r="74" spans="1:28" ht="14.25" customHeight="1">
      <c r="A74" s="854" t="s">
        <v>1008</v>
      </c>
      <c r="B74" s="854" t="s">
        <v>274</v>
      </c>
      <c r="C74" s="854" t="s">
        <v>263</v>
      </c>
      <c r="D74" s="854" t="s">
        <v>256</v>
      </c>
      <c r="E74" s="856">
        <v>27897</v>
      </c>
      <c r="F74" s="856">
        <v>-21259.15</v>
      </c>
      <c r="G74" s="854" t="s">
        <v>1009</v>
      </c>
      <c r="H74" s="858">
        <v>17</v>
      </c>
      <c r="I74" s="833"/>
      <c r="J74" s="833"/>
      <c r="K74" s="833"/>
      <c r="L74" s="138"/>
      <c r="M74" s="138"/>
      <c r="N74" s="138"/>
      <c r="O74" s="138"/>
      <c r="P74" s="138"/>
      <c r="Q74" s="138"/>
      <c r="R74" s="138"/>
      <c r="S74" s="138"/>
      <c r="T74" s="138"/>
      <c r="U74" s="138"/>
      <c r="V74" s="138"/>
      <c r="W74" s="138"/>
      <c r="X74" s="138"/>
      <c r="Y74" s="138"/>
      <c r="Z74" s="138"/>
      <c r="AA74" s="138"/>
      <c r="AB74" s="138"/>
    </row>
    <row r="75" spans="1:28" ht="14.25" customHeight="1">
      <c r="A75" s="854" t="s">
        <v>1010</v>
      </c>
      <c r="B75" s="854" t="s">
        <v>264</v>
      </c>
      <c r="C75" s="854" t="s">
        <v>263</v>
      </c>
      <c r="D75" s="854" t="s">
        <v>256</v>
      </c>
      <c r="E75" s="856">
        <v>29849.7</v>
      </c>
      <c r="F75" s="856">
        <v>-25650</v>
      </c>
      <c r="G75" s="854" t="s">
        <v>1011</v>
      </c>
      <c r="H75" s="858">
        <v>16</v>
      </c>
      <c r="I75" s="833"/>
      <c r="J75" s="833"/>
      <c r="K75" s="833"/>
      <c r="L75" s="138"/>
      <c r="M75" s="138"/>
      <c r="N75" s="138"/>
      <c r="O75" s="138"/>
      <c r="P75" s="138"/>
      <c r="Q75" s="138"/>
      <c r="R75" s="138"/>
      <c r="S75" s="138"/>
      <c r="T75" s="138"/>
      <c r="U75" s="138"/>
      <c r="V75" s="138"/>
      <c r="W75" s="138"/>
      <c r="X75" s="138"/>
      <c r="Y75" s="138"/>
      <c r="Z75" s="138"/>
      <c r="AA75" s="138"/>
      <c r="AB75" s="138"/>
    </row>
    <row r="76" spans="1:28" ht="14.25" customHeight="1">
      <c r="A76" s="854" t="s">
        <v>1012</v>
      </c>
      <c r="B76" s="854" t="s">
        <v>264</v>
      </c>
      <c r="C76" s="854" t="s">
        <v>263</v>
      </c>
      <c r="D76" s="854" t="s">
        <v>273</v>
      </c>
      <c r="E76" s="856">
        <v>22734.85</v>
      </c>
      <c r="F76" s="852"/>
      <c r="G76" s="854" t="s">
        <v>1013</v>
      </c>
      <c r="H76" s="858">
        <v>16</v>
      </c>
      <c r="I76" s="833"/>
      <c r="J76" s="833"/>
      <c r="K76" s="833"/>
      <c r="L76" s="138"/>
      <c r="M76" s="138"/>
      <c r="N76" s="138"/>
      <c r="O76" s="138"/>
      <c r="P76" s="138"/>
      <c r="Q76" s="138"/>
      <c r="R76" s="138"/>
      <c r="S76" s="138"/>
      <c r="T76" s="138"/>
      <c r="U76" s="138"/>
      <c r="V76" s="138"/>
      <c r="W76" s="138"/>
      <c r="X76" s="138"/>
      <c r="Y76" s="138"/>
      <c r="Z76" s="138"/>
      <c r="AA76" s="138"/>
      <c r="AB76" s="138"/>
    </row>
    <row r="77" spans="1:28" ht="14.25" customHeight="1">
      <c r="A77" s="854" t="s">
        <v>1014</v>
      </c>
      <c r="B77" s="854" t="s">
        <v>274</v>
      </c>
      <c r="C77" s="854" t="s">
        <v>263</v>
      </c>
      <c r="D77" s="854" t="s">
        <v>256</v>
      </c>
      <c r="E77" s="856">
        <v>23937.85</v>
      </c>
      <c r="F77" s="852"/>
      <c r="G77" s="854" t="s">
        <v>1015</v>
      </c>
      <c r="H77" s="858">
        <v>16</v>
      </c>
      <c r="I77" s="138"/>
      <c r="J77" s="138"/>
      <c r="K77" s="138"/>
      <c r="L77" s="138"/>
      <c r="M77" s="138"/>
      <c r="N77" s="138"/>
      <c r="O77" s="138"/>
      <c r="P77" s="138"/>
      <c r="Q77" s="138"/>
      <c r="R77" s="138"/>
      <c r="S77" s="138"/>
      <c r="T77" s="138"/>
      <c r="U77" s="138"/>
      <c r="V77" s="138"/>
      <c r="W77" s="138"/>
      <c r="X77" s="138"/>
      <c r="Y77" s="138"/>
      <c r="Z77" s="138"/>
      <c r="AA77" s="138"/>
      <c r="AB77" s="138"/>
    </row>
    <row r="78" spans="1:28" ht="14.25" customHeight="1">
      <c r="A78" s="854" t="s">
        <v>1016</v>
      </c>
      <c r="B78" s="854" t="s">
        <v>274</v>
      </c>
      <c r="C78" s="854" t="s">
        <v>1017</v>
      </c>
      <c r="D78" s="854" t="s">
        <v>1018</v>
      </c>
      <c r="E78" s="856">
        <v>37860.379999999997</v>
      </c>
      <c r="F78" s="852"/>
      <c r="G78" s="854" t="s">
        <v>1019</v>
      </c>
      <c r="H78" s="858">
        <v>16</v>
      </c>
      <c r="I78" s="138"/>
      <c r="J78" s="138"/>
      <c r="K78" s="138"/>
      <c r="L78" s="138"/>
      <c r="M78" s="138"/>
      <c r="N78" s="138"/>
      <c r="O78" s="138"/>
      <c r="P78" s="138"/>
      <c r="Q78" s="138"/>
      <c r="R78" s="138"/>
      <c r="S78" s="138"/>
      <c r="T78" s="138"/>
      <c r="U78" s="138"/>
      <c r="V78" s="138"/>
      <c r="W78" s="138"/>
      <c r="X78" s="138"/>
      <c r="Y78" s="138"/>
      <c r="Z78" s="138"/>
      <c r="AA78" s="138"/>
      <c r="AB78" s="138"/>
    </row>
    <row r="79" spans="1:28" ht="14.25" customHeight="1">
      <c r="A79" s="854" t="s">
        <v>1020</v>
      </c>
      <c r="B79" s="854" t="s">
        <v>271</v>
      </c>
      <c r="C79" s="854" t="s">
        <v>263</v>
      </c>
      <c r="D79" s="854" t="s">
        <v>269</v>
      </c>
      <c r="E79" s="856">
        <v>17250</v>
      </c>
      <c r="F79" s="856">
        <v>-10994</v>
      </c>
      <c r="G79" s="854" t="s">
        <v>1021</v>
      </c>
      <c r="H79" s="858">
        <v>16</v>
      </c>
      <c r="I79" s="138"/>
      <c r="J79" s="138"/>
      <c r="K79" s="138"/>
      <c r="L79" s="138"/>
      <c r="M79" s="138"/>
      <c r="N79" s="138"/>
      <c r="O79" s="138"/>
      <c r="P79" s="138"/>
      <c r="Q79" s="138"/>
      <c r="R79" s="138"/>
      <c r="S79" s="138"/>
      <c r="T79" s="138"/>
      <c r="U79" s="138"/>
      <c r="V79" s="138"/>
      <c r="W79" s="138"/>
      <c r="X79" s="138"/>
      <c r="Y79" s="138"/>
      <c r="Z79" s="138"/>
      <c r="AA79" s="138"/>
      <c r="AB79" s="138"/>
    </row>
    <row r="80" spans="1:28" ht="14.25" customHeight="1">
      <c r="A80" s="854" t="s">
        <v>1022</v>
      </c>
      <c r="B80" s="854" t="s">
        <v>686</v>
      </c>
      <c r="C80" s="854" t="s">
        <v>263</v>
      </c>
      <c r="D80" s="854" t="s">
        <v>261</v>
      </c>
      <c r="E80" s="856">
        <v>9050</v>
      </c>
      <c r="F80" s="852"/>
      <c r="G80" s="854" t="s">
        <v>1023</v>
      </c>
      <c r="H80" s="858">
        <v>13</v>
      </c>
      <c r="I80" s="138"/>
      <c r="J80" s="138"/>
      <c r="K80" s="138"/>
      <c r="L80" s="138"/>
      <c r="M80" s="138"/>
      <c r="N80" s="138"/>
      <c r="O80" s="138"/>
      <c r="P80" s="138"/>
      <c r="Q80" s="138"/>
      <c r="R80" s="138"/>
      <c r="S80" s="138"/>
      <c r="T80" s="138"/>
      <c r="U80" s="138"/>
      <c r="V80" s="138"/>
      <c r="W80" s="138"/>
      <c r="X80" s="138"/>
      <c r="Y80" s="138"/>
      <c r="Z80" s="138"/>
      <c r="AA80" s="138"/>
      <c r="AB80" s="138"/>
    </row>
    <row r="81" spans="1:28" ht="14.25" customHeight="1">
      <c r="A81" s="854" t="s">
        <v>1024</v>
      </c>
      <c r="B81" s="854" t="s">
        <v>817</v>
      </c>
      <c r="C81" s="854" t="s">
        <v>702</v>
      </c>
      <c r="D81" s="854" t="s">
        <v>1025</v>
      </c>
      <c r="E81" s="856">
        <v>10550</v>
      </c>
      <c r="F81" s="852"/>
      <c r="G81" s="854" t="s">
        <v>1026</v>
      </c>
      <c r="H81" s="858">
        <v>12</v>
      </c>
      <c r="I81" s="138"/>
      <c r="J81" s="138"/>
      <c r="K81" s="138"/>
      <c r="L81" s="138"/>
      <c r="M81" s="138"/>
      <c r="N81" s="138"/>
      <c r="O81" s="138"/>
      <c r="P81" s="138"/>
      <c r="Q81" s="138"/>
      <c r="R81" s="138"/>
      <c r="S81" s="138"/>
      <c r="T81" s="138"/>
      <c r="U81" s="138"/>
      <c r="V81" s="138"/>
      <c r="W81" s="138"/>
      <c r="X81" s="138"/>
      <c r="Y81" s="138"/>
      <c r="Z81" s="138"/>
      <c r="AA81" s="138"/>
      <c r="AB81" s="138"/>
    </row>
    <row r="82" spans="1:28" ht="14.25" customHeight="1">
      <c r="A82" s="854" t="s">
        <v>1027</v>
      </c>
      <c r="B82" s="854" t="s">
        <v>255</v>
      </c>
      <c r="C82" s="854" t="s">
        <v>263</v>
      </c>
      <c r="D82" s="854" t="s">
        <v>837</v>
      </c>
      <c r="E82" s="856">
        <v>48197.8</v>
      </c>
      <c r="F82" s="856">
        <v>-42300</v>
      </c>
      <c r="G82" s="854" t="s">
        <v>1028</v>
      </c>
      <c r="H82" s="858">
        <v>11</v>
      </c>
      <c r="I82" s="138"/>
      <c r="J82" s="138"/>
      <c r="K82" s="138"/>
      <c r="L82" s="138"/>
      <c r="M82" s="138"/>
      <c r="N82" s="138"/>
      <c r="O82" s="138"/>
      <c r="P82" s="138"/>
      <c r="Q82" s="138"/>
      <c r="R82" s="138"/>
      <c r="S82" s="138"/>
      <c r="T82" s="138"/>
      <c r="U82" s="138"/>
      <c r="V82" s="138"/>
      <c r="W82" s="138"/>
      <c r="X82" s="138"/>
      <c r="Y82" s="138"/>
      <c r="Z82" s="138"/>
      <c r="AA82" s="138"/>
      <c r="AB82" s="138"/>
    </row>
    <row r="83" spans="1:28" ht="14.25" customHeight="1">
      <c r="A83" s="854" t="s">
        <v>1029</v>
      </c>
      <c r="B83" s="854" t="s">
        <v>271</v>
      </c>
      <c r="C83" s="854" t="s">
        <v>263</v>
      </c>
      <c r="D83" s="854" t="s">
        <v>273</v>
      </c>
      <c r="E83" s="856">
        <v>21402.85</v>
      </c>
      <c r="F83" s="852"/>
      <c r="G83" s="854" t="s">
        <v>1030</v>
      </c>
      <c r="H83" s="858">
        <v>11</v>
      </c>
      <c r="I83" s="138"/>
      <c r="J83" s="138"/>
      <c r="K83" s="138"/>
      <c r="L83" s="138"/>
      <c r="M83" s="138"/>
      <c r="N83" s="138"/>
      <c r="O83" s="138"/>
      <c r="P83" s="138"/>
      <c r="Q83" s="138"/>
      <c r="R83" s="138"/>
      <c r="S83" s="138"/>
      <c r="T83" s="138"/>
      <c r="U83" s="138"/>
      <c r="V83" s="138"/>
      <c r="W83" s="138"/>
      <c r="X83" s="138"/>
      <c r="Y83" s="138"/>
      <c r="Z83" s="138"/>
      <c r="AA83" s="138"/>
      <c r="AB83" s="138"/>
    </row>
    <row r="84" spans="1:28" ht="14.25" customHeight="1">
      <c r="A84" s="854" t="s">
        <v>1031</v>
      </c>
      <c r="B84" s="854" t="s">
        <v>271</v>
      </c>
      <c r="C84" s="854" t="s">
        <v>263</v>
      </c>
      <c r="D84" s="854" t="s">
        <v>269</v>
      </c>
      <c r="E84" s="856">
        <v>18179.95</v>
      </c>
      <c r="F84" s="852"/>
      <c r="G84" s="854" t="s">
        <v>1032</v>
      </c>
      <c r="H84" s="858">
        <v>11</v>
      </c>
      <c r="I84" s="138"/>
      <c r="J84" s="138"/>
      <c r="K84" s="138"/>
      <c r="L84" s="138"/>
      <c r="M84" s="138"/>
      <c r="N84" s="138"/>
      <c r="O84" s="138"/>
      <c r="P84" s="138"/>
      <c r="Q84" s="138"/>
      <c r="R84" s="138"/>
      <c r="S84" s="138"/>
      <c r="T84" s="138"/>
      <c r="U84" s="138"/>
      <c r="V84" s="138"/>
      <c r="W84" s="138"/>
      <c r="X84" s="138"/>
      <c r="Y84" s="138"/>
      <c r="Z84" s="138"/>
      <c r="AA84" s="138"/>
      <c r="AB84" s="138"/>
    </row>
    <row r="85" spans="1:28" ht="14.25" customHeight="1">
      <c r="A85" s="854" t="s">
        <v>1033</v>
      </c>
      <c r="B85" s="854" t="s">
        <v>740</v>
      </c>
      <c r="C85" s="854" t="s">
        <v>1034</v>
      </c>
      <c r="D85" s="854" t="s">
        <v>1035</v>
      </c>
      <c r="E85" s="856">
        <v>22550</v>
      </c>
      <c r="F85" s="852"/>
      <c r="G85" s="854" t="s">
        <v>1036</v>
      </c>
      <c r="H85" s="858">
        <v>11</v>
      </c>
      <c r="I85" s="138"/>
      <c r="J85" s="138"/>
      <c r="K85" s="138"/>
      <c r="L85" s="138"/>
      <c r="M85" s="138"/>
      <c r="N85" s="138"/>
      <c r="O85" s="138"/>
      <c r="P85" s="138"/>
      <c r="Q85" s="138"/>
      <c r="R85" s="138"/>
      <c r="S85" s="138"/>
      <c r="T85" s="138"/>
      <c r="U85" s="138"/>
      <c r="V85" s="138"/>
      <c r="W85" s="138"/>
      <c r="X85" s="138"/>
      <c r="Y85" s="138"/>
      <c r="Z85" s="138"/>
      <c r="AA85" s="138"/>
      <c r="AB85" s="138"/>
    </row>
    <row r="86" spans="1:28" ht="14.25" customHeight="1">
      <c r="A86" s="854" t="s">
        <v>1037</v>
      </c>
      <c r="B86" s="854" t="s">
        <v>711</v>
      </c>
      <c r="C86" s="854" t="s">
        <v>700</v>
      </c>
      <c r="D86" s="854" t="s">
        <v>1038</v>
      </c>
      <c r="E86" s="856">
        <v>5450</v>
      </c>
      <c r="F86" s="852"/>
      <c r="G86" s="854" t="s">
        <v>1039</v>
      </c>
      <c r="H86" s="858">
        <v>11</v>
      </c>
      <c r="I86" s="138"/>
      <c r="J86" s="138"/>
      <c r="K86" s="138"/>
      <c r="L86" s="138"/>
      <c r="M86" s="138"/>
      <c r="N86" s="138"/>
      <c r="O86" s="138"/>
      <c r="P86" s="138"/>
      <c r="Q86" s="138"/>
      <c r="R86" s="138"/>
      <c r="S86" s="138"/>
      <c r="T86" s="138"/>
      <c r="U86" s="138"/>
      <c r="V86" s="138"/>
      <c r="W86" s="138"/>
      <c r="X86" s="138"/>
      <c r="Y86" s="138"/>
      <c r="Z86" s="138"/>
      <c r="AA86" s="138"/>
      <c r="AB86" s="138"/>
    </row>
    <row r="87" spans="1:28" ht="14.25" customHeight="1">
      <c r="A87" s="854" t="s">
        <v>1040</v>
      </c>
      <c r="B87" s="854" t="s">
        <v>271</v>
      </c>
      <c r="C87" s="854" t="s">
        <v>263</v>
      </c>
      <c r="D87" s="854" t="s">
        <v>256</v>
      </c>
      <c r="E87" s="856">
        <v>20650</v>
      </c>
      <c r="F87" s="852"/>
      <c r="G87" s="854" t="s">
        <v>1041</v>
      </c>
      <c r="H87" s="858">
        <v>10</v>
      </c>
      <c r="I87" s="138"/>
      <c r="J87" s="138"/>
      <c r="K87" s="138"/>
      <c r="L87" s="138"/>
      <c r="M87" s="138"/>
      <c r="N87" s="138"/>
      <c r="O87" s="138"/>
      <c r="P87" s="138"/>
      <c r="Q87" s="138"/>
      <c r="R87" s="138"/>
      <c r="S87" s="138"/>
      <c r="T87" s="138"/>
      <c r="U87" s="138"/>
      <c r="V87" s="138"/>
      <c r="W87" s="138"/>
      <c r="X87" s="138"/>
      <c r="Y87" s="138"/>
      <c r="Z87" s="138"/>
      <c r="AA87" s="138"/>
      <c r="AB87" s="138"/>
    </row>
    <row r="88" spans="1:28" ht="14.25" customHeight="1">
      <c r="A88" s="854" t="s">
        <v>1042</v>
      </c>
      <c r="B88" s="854" t="s">
        <v>686</v>
      </c>
      <c r="C88" s="854" t="s">
        <v>263</v>
      </c>
      <c r="D88" s="854" t="s">
        <v>256</v>
      </c>
      <c r="E88" s="856">
        <v>8550</v>
      </c>
      <c r="F88" s="852"/>
      <c r="G88" s="854" t="s">
        <v>1043</v>
      </c>
      <c r="H88" s="858">
        <v>10</v>
      </c>
      <c r="I88" s="138"/>
      <c r="J88" s="138"/>
      <c r="K88" s="138"/>
      <c r="L88" s="138"/>
      <c r="M88" s="138"/>
      <c r="N88" s="138"/>
      <c r="O88" s="138"/>
      <c r="P88" s="138"/>
      <c r="Q88" s="138"/>
      <c r="R88" s="138"/>
      <c r="S88" s="138"/>
      <c r="T88" s="138"/>
      <c r="U88" s="138"/>
      <c r="V88" s="138"/>
      <c r="W88" s="138"/>
      <c r="X88" s="138"/>
      <c r="Y88" s="138"/>
      <c r="Z88" s="138"/>
      <c r="AA88" s="138"/>
      <c r="AB88" s="138"/>
    </row>
    <row r="89" spans="1:28" ht="14.25" customHeight="1">
      <c r="A89" s="854" t="s">
        <v>1044</v>
      </c>
      <c r="B89" s="854" t="s">
        <v>274</v>
      </c>
      <c r="C89" s="854" t="s">
        <v>263</v>
      </c>
      <c r="D89" s="854" t="s">
        <v>256</v>
      </c>
      <c r="E89" s="856">
        <v>25550</v>
      </c>
      <c r="F89" s="852"/>
      <c r="G89" s="854" t="s">
        <v>1045</v>
      </c>
      <c r="H89" s="858">
        <v>9</v>
      </c>
      <c r="I89" s="138"/>
      <c r="J89" s="138"/>
      <c r="K89" s="138"/>
      <c r="L89" s="138"/>
      <c r="M89" s="138"/>
      <c r="N89" s="138"/>
      <c r="O89" s="138"/>
      <c r="P89" s="138"/>
      <c r="Q89" s="138"/>
      <c r="R89" s="138"/>
      <c r="S89" s="138"/>
      <c r="T89" s="138"/>
      <c r="U89" s="138"/>
      <c r="V89" s="138"/>
      <c r="W89" s="138"/>
      <c r="X89" s="138"/>
      <c r="Y89" s="138"/>
      <c r="Z89" s="138"/>
      <c r="AA89" s="138"/>
      <c r="AB89" s="138"/>
    </row>
    <row r="90" spans="1:28" ht="14.25" customHeight="1">
      <c r="A90" s="854" t="s">
        <v>1046</v>
      </c>
      <c r="B90" s="854" t="s">
        <v>274</v>
      </c>
      <c r="C90" s="854" t="s">
        <v>701</v>
      </c>
      <c r="D90" s="854" t="s">
        <v>1047</v>
      </c>
      <c r="E90" s="856">
        <v>28550</v>
      </c>
      <c r="F90" s="852"/>
      <c r="G90" s="854" t="s">
        <v>1048</v>
      </c>
      <c r="H90" s="858">
        <v>9</v>
      </c>
      <c r="I90" s="138"/>
      <c r="J90" s="138"/>
      <c r="K90" s="138"/>
      <c r="L90" s="138"/>
      <c r="M90" s="138"/>
      <c r="N90" s="138"/>
      <c r="O90" s="138"/>
      <c r="P90" s="138"/>
      <c r="Q90" s="138"/>
      <c r="R90" s="138"/>
      <c r="S90" s="138"/>
      <c r="T90" s="138"/>
      <c r="U90" s="138"/>
      <c r="V90" s="138"/>
      <c r="W90" s="138"/>
      <c r="X90" s="138"/>
      <c r="Y90" s="138"/>
      <c r="Z90" s="138"/>
      <c r="AA90" s="138"/>
      <c r="AB90" s="138"/>
    </row>
    <row r="91" spans="1:28" ht="14.25" customHeight="1">
      <c r="A91" s="854" t="s">
        <v>1049</v>
      </c>
      <c r="B91" s="854" t="s">
        <v>271</v>
      </c>
      <c r="C91" s="854" t="s">
        <v>263</v>
      </c>
      <c r="D91" s="854" t="s">
        <v>269</v>
      </c>
      <c r="E91" s="856">
        <v>17050</v>
      </c>
      <c r="F91" s="852"/>
      <c r="G91" s="854" t="s">
        <v>1050</v>
      </c>
      <c r="H91" s="858">
        <v>9</v>
      </c>
      <c r="I91" s="138"/>
      <c r="J91" s="138"/>
      <c r="K91" s="138"/>
      <c r="L91" s="138"/>
      <c r="M91" s="138"/>
      <c r="N91" s="138"/>
      <c r="O91" s="138"/>
      <c r="P91" s="138"/>
      <c r="Q91" s="138"/>
      <c r="R91" s="138"/>
      <c r="S91" s="138"/>
      <c r="T91" s="138"/>
      <c r="U91" s="138"/>
      <c r="V91" s="138"/>
      <c r="W91" s="138"/>
      <c r="X91" s="138"/>
      <c r="Y91" s="138"/>
      <c r="Z91" s="138"/>
      <c r="AA91" s="138"/>
      <c r="AB91" s="138"/>
    </row>
    <row r="92" spans="1:28" ht="14.25" customHeight="1">
      <c r="A92" s="854" t="s">
        <v>1051</v>
      </c>
      <c r="B92" s="854" t="s">
        <v>255</v>
      </c>
      <c r="C92" s="854" t="s">
        <v>263</v>
      </c>
      <c r="D92" s="854" t="s">
        <v>256</v>
      </c>
      <c r="E92" s="856">
        <v>31300</v>
      </c>
      <c r="F92" s="852"/>
      <c r="G92" s="854" t="s">
        <v>1052</v>
      </c>
      <c r="H92" s="858">
        <v>8</v>
      </c>
      <c r="I92" s="138"/>
      <c r="J92" s="138"/>
      <c r="K92" s="138"/>
      <c r="L92" s="138"/>
      <c r="M92" s="138"/>
      <c r="N92" s="138"/>
      <c r="O92" s="138"/>
      <c r="P92" s="138"/>
      <c r="Q92" s="138"/>
      <c r="R92" s="138"/>
      <c r="S92" s="138"/>
      <c r="T92" s="138"/>
      <c r="U92" s="138"/>
      <c r="V92" s="138"/>
      <c r="W92" s="138"/>
      <c r="X92" s="138"/>
      <c r="Y92" s="138"/>
      <c r="Z92" s="138"/>
      <c r="AA92" s="138"/>
      <c r="AB92" s="138"/>
    </row>
    <row r="93" spans="1:28" ht="14.25" customHeight="1">
      <c r="A93" s="854" t="s">
        <v>1053</v>
      </c>
      <c r="B93" s="854" t="s">
        <v>260</v>
      </c>
      <c r="C93" s="854" t="s">
        <v>263</v>
      </c>
      <c r="D93" s="854" t="s">
        <v>258</v>
      </c>
      <c r="E93" s="856">
        <v>47388.75</v>
      </c>
      <c r="F93" s="852"/>
      <c r="G93" s="854" t="s">
        <v>1054</v>
      </c>
      <c r="H93" s="858">
        <v>4</v>
      </c>
      <c r="I93" s="138"/>
      <c r="J93" s="138"/>
      <c r="K93" s="138"/>
      <c r="L93" s="138"/>
      <c r="M93" s="138"/>
      <c r="N93" s="138"/>
      <c r="O93" s="138"/>
      <c r="P93" s="138"/>
      <c r="Q93" s="138"/>
      <c r="R93" s="138"/>
      <c r="S93" s="138"/>
      <c r="T93" s="138"/>
      <c r="U93" s="138"/>
      <c r="V93" s="138"/>
      <c r="W93" s="138"/>
      <c r="X93" s="138"/>
      <c r="Y93" s="138"/>
      <c r="Z93" s="138"/>
      <c r="AA93" s="138"/>
      <c r="AB93" s="138"/>
    </row>
    <row r="94" spans="1:28" ht="14.25" customHeight="1">
      <c r="A94" s="854" t="s">
        <v>1055</v>
      </c>
      <c r="B94" s="854" t="s">
        <v>264</v>
      </c>
      <c r="C94" s="854" t="s">
        <v>263</v>
      </c>
      <c r="D94" s="854" t="s">
        <v>273</v>
      </c>
      <c r="E94" s="856">
        <v>24050</v>
      </c>
      <c r="F94" s="852"/>
      <c r="G94" s="854" t="s">
        <v>1056</v>
      </c>
      <c r="H94" s="858">
        <v>4</v>
      </c>
      <c r="I94" s="138"/>
      <c r="J94" s="138"/>
      <c r="K94" s="138"/>
      <c r="L94" s="138"/>
      <c r="M94" s="138"/>
      <c r="N94" s="138"/>
      <c r="O94" s="138"/>
      <c r="P94" s="138"/>
      <c r="Q94" s="138"/>
      <c r="R94" s="138"/>
      <c r="S94" s="138"/>
      <c r="T94" s="138"/>
      <c r="U94" s="138"/>
      <c r="V94" s="138"/>
      <c r="W94" s="138"/>
      <c r="X94" s="138"/>
      <c r="Y94" s="138"/>
      <c r="Z94" s="138"/>
      <c r="AA94" s="138"/>
      <c r="AB94" s="138"/>
    </row>
    <row r="95" spans="1:28" ht="14.25" customHeight="1">
      <c r="A95" s="854" t="s">
        <v>1057</v>
      </c>
      <c r="B95" s="854" t="s">
        <v>274</v>
      </c>
      <c r="C95" s="854" t="s">
        <v>263</v>
      </c>
      <c r="D95" s="854" t="s">
        <v>256</v>
      </c>
      <c r="E95" s="856">
        <v>29837.9</v>
      </c>
      <c r="F95" s="852"/>
      <c r="G95" s="854" t="s">
        <v>1058</v>
      </c>
      <c r="H95" s="858">
        <v>4</v>
      </c>
      <c r="I95" s="138"/>
      <c r="J95" s="138"/>
      <c r="K95" s="138"/>
      <c r="L95" s="138"/>
      <c r="M95" s="138"/>
      <c r="N95" s="138"/>
      <c r="O95" s="138"/>
      <c r="P95" s="138"/>
      <c r="Q95" s="138"/>
      <c r="R95" s="138"/>
      <c r="S95" s="138"/>
      <c r="T95" s="138"/>
      <c r="U95" s="138"/>
      <c r="V95" s="138"/>
      <c r="W95" s="138"/>
      <c r="X95" s="138"/>
      <c r="Y95" s="138"/>
      <c r="Z95" s="138"/>
      <c r="AA95" s="138"/>
      <c r="AB95" s="138"/>
    </row>
    <row r="96" spans="1:28" ht="14.25" customHeight="1">
      <c r="A96" s="854" t="s">
        <v>1059</v>
      </c>
      <c r="B96" s="854" t="s">
        <v>274</v>
      </c>
      <c r="C96" s="854" t="s">
        <v>263</v>
      </c>
      <c r="D96" s="854" t="s">
        <v>273</v>
      </c>
      <c r="E96" s="856">
        <v>18250</v>
      </c>
      <c r="F96" s="852"/>
      <c r="G96" s="854" t="s">
        <v>1060</v>
      </c>
      <c r="H96" s="858">
        <v>4</v>
      </c>
      <c r="I96" s="138"/>
      <c r="J96" s="138"/>
      <c r="K96" s="138"/>
      <c r="L96" s="138"/>
      <c r="M96" s="138"/>
      <c r="N96" s="138"/>
      <c r="O96" s="138"/>
      <c r="P96" s="138"/>
      <c r="Q96" s="138"/>
      <c r="R96" s="138"/>
      <c r="S96" s="138"/>
      <c r="T96" s="138"/>
      <c r="U96" s="138"/>
      <c r="V96" s="138"/>
      <c r="W96" s="138"/>
      <c r="X96" s="138"/>
      <c r="Y96" s="138"/>
      <c r="Z96" s="138"/>
      <c r="AA96" s="138"/>
      <c r="AB96" s="138"/>
    </row>
    <row r="97" spans="1:28" ht="14.25" customHeight="1">
      <c r="A97" s="854" t="s">
        <v>1061</v>
      </c>
      <c r="B97" s="854" t="s">
        <v>264</v>
      </c>
      <c r="C97" s="854" t="s">
        <v>263</v>
      </c>
      <c r="D97" s="854" t="s">
        <v>256</v>
      </c>
      <c r="E97" s="856">
        <v>24300</v>
      </c>
      <c r="F97" s="852"/>
      <c r="G97" s="854" t="s">
        <v>1062</v>
      </c>
      <c r="H97" s="858">
        <v>3</v>
      </c>
      <c r="I97" s="138"/>
      <c r="J97" s="138"/>
      <c r="K97" s="138"/>
      <c r="L97" s="138"/>
      <c r="M97" s="138"/>
      <c r="N97" s="138"/>
      <c r="O97" s="138"/>
      <c r="P97" s="138"/>
      <c r="Q97" s="138"/>
      <c r="R97" s="138"/>
      <c r="S97" s="138"/>
      <c r="T97" s="138"/>
      <c r="U97" s="138"/>
      <c r="V97" s="138"/>
      <c r="W97" s="138"/>
      <c r="X97" s="138"/>
      <c r="Y97" s="138"/>
      <c r="Z97" s="138"/>
      <c r="AA97" s="138"/>
      <c r="AB97" s="138"/>
    </row>
    <row r="98" spans="1:28" ht="14.25" customHeight="1">
      <c r="A98" s="854" t="s">
        <v>1063</v>
      </c>
      <c r="B98" s="854" t="s">
        <v>274</v>
      </c>
      <c r="C98" s="854" t="s">
        <v>263</v>
      </c>
      <c r="D98" s="854" t="s">
        <v>273</v>
      </c>
      <c r="E98" s="856">
        <v>16550</v>
      </c>
      <c r="F98" s="852"/>
      <c r="G98" s="854" t="s">
        <v>1064</v>
      </c>
      <c r="H98" s="858">
        <v>3</v>
      </c>
      <c r="I98" s="138"/>
      <c r="J98" s="138"/>
      <c r="K98" s="138"/>
      <c r="L98" s="138"/>
      <c r="M98" s="138"/>
      <c r="N98" s="138"/>
      <c r="O98" s="138"/>
      <c r="P98" s="138"/>
      <c r="Q98" s="138"/>
      <c r="R98" s="138"/>
      <c r="S98" s="138"/>
      <c r="T98" s="138"/>
      <c r="U98" s="138"/>
      <c r="V98" s="138"/>
      <c r="W98" s="138"/>
      <c r="X98" s="138"/>
      <c r="Y98" s="138"/>
      <c r="Z98" s="138"/>
      <c r="AA98" s="138"/>
      <c r="AB98" s="138"/>
    </row>
    <row r="99" spans="1:28" ht="14.25" customHeight="1">
      <c r="A99" s="854" t="s">
        <v>1065</v>
      </c>
      <c r="B99" s="854" t="s">
        <v>274</v>
      </c>
      <c r="C99" s="854" t="s">
        <v>690</v>
      </c>
      <c r="D99" s="854" t="s">
        <v>1066</v>
      </c>
      <c r="E99" s="856">
        <v>53050</v>
      </c>
      <c r="F99" s="852"/>
      <c r="G99" s="854" t="s">
        <v>1067</v>
      </c>
      <c r="H99" s="858">
        <v>3</v>
      </c>
      <c r="I99" s="138"/>
      <c r="J99" s="138"/>
      <c r="K99" s="138"/>
      <c r="L99" s="138"/>
      <c r="M99" s="138"/>
      <c r="N99" s="138"/>
      <c r="O99" s="138"/>
      <c r="P99" s="138"/>
      <c r="Q99" s="138"/>
      <c r="R99" s="138"/>
      <c r="S99" s="138"/>
      <c r="T99" s="138"/>
      <c r="U99" s="138"/>
      <c r="V99" s="138"/>
      <c r="W99" s="138"/>
      <c r="X99" s="138"/>
      <c r="Y99" s="138"/>
      <c r="Z99" s="138"/>
      <c r="AA99" s="138"/>
      <c r="AB99" s="138"/>
    </row>
    <row r="100" spans="1:28" ht="14.25" customHeight="1">
      <c r="A100" s="854" t="s">
        <v>1068</v>
      </c>
      <c r="B100" s="854" t="s">
        <v>276</v>
      </c>
      <c r="C100" s="854" t="s">
        <v>1069</v>
      </c>
      <c r="D100" s="854" t="s">
        <v>1070</v>
      </c>
      <c r="E100" s="856">
        <v>10300</v>
      </c>
      <c r="F100" s="852"/>
      <c r="G100" s="854" t="s">
        <v>1071</v>
      </c>
      <c r="H100" s="858">
        <v>3</v>
      </c>
      <c r="I100" s="138"/>
      <c r="J100" s="138"/>
      <c r="K100" s="138"/>
      <c r="L100" s="138"/>
      <c r="M100" s="138"/>
      <c r="N100" s="138"/>
      <c r="O100" s="138"/>
      <c r="P100" s="138"/>
      <c r="Q100" s="138"/>
      <c r="R100" s="138"/>
      <c r="S100" s="138"/>
      <c r="T100" s="138"/>
      <c r="U100" s="138"/>
      <c r="V100" s="138"/>
      <c r="W100" s="138"/>
      <c r="X100" s="138"/>
      <c r="Y100" s="138"/>
      <c r="Z100" s="138"/>
      <c r="AA100" s="138"/>
      <c r="AB100" s="138"/>
    </row>
    <row r="101" spans="1:28" ht="14.25" customHeight="1">
      <c r="A101" s="854" t="s">
        <v>1072</v>
      </c>
      <c r="B101" s="854" t="s">
        <v>898</v>
      </c>
      <c r="C101" s="854" t="s">
        <v>263</v>
      </c>
      <c r="D101" s="854" t="s">
        <v>907</v>
      </c>
      <c r="E101" s="856">
        <v>2550</v>
      </c>
      <c r="F101" s="852"/>
      <c r="G101" s="854" t="s">
        <v>1073</v>
      </c>
      <c r="H101" s="858">
        <v>3</v>
      </c>
      <c r="I101" s="138"/>
      <c r="J101" s="138"/>
      <c r="K101" s="138"/>
      <c r="L101" s="138"/>
      <c r="M101" s="138"/>
      <c r="N101" s="138"/>
      <c r="O101" s="138"/>
      <c r="P101" s="138"/>
      <c r="Q101" s="138"/>
      <c r="R101" s="138"/>
      <c r="S101" s="138"/>
      <c r="T101" s="138"/>
      <c r="U101" s="138"/>
      <c r="V101" s="138"/>
      <c r="W101" s="138"/>
      <c r="X101" s="138"/>
      <c r="Y101" s="138"/>
      <c r="Z101" s="138"/>
      <c r="AA101" s="138"/>
      <c r="AB101" s="138"/>
    </row>
    <row r="102" spans="1:28" ht="14.25" customHeight="1">
      <c r="A102" s="854" t="s">
        <v>1074</v>
      </c>
      <c r="B102" s="854" t="s">
        <v>898</v>
      </c>
      <c r="C102" s="854" t="s">
        <v>733</v>
      </c>
      <c r="D102" s="854" t="s">
        <v>1075</v>
      </c>
      <c r="E102" s="856">
        <v>2300</v>
      </c>
      <c r="F102" s="852"/>
      <c r="G102" s="854" t="s">
        <v>1076</v>
      </c>
      <c r="H102" s="858">
        <v>3</v>
      </c>
      <c r="I102" s="138"/>
      <c r="J102" s="138"/>
      <c r="K102" s="138"/>
      <c r="L102" s="138"/>
      <c r="M102" s="138"/>
      <c r="N102" s="138"/>
      <c r="O102" s="138"/>
      <c r="P102" s="138"/>
      <c r="Q102" s="138"/>
      <c r="R102" s="138"/>
      <c r="S102" s="138"/>
      <c r="T102" s="138"/>
      <c r="U102" s="138"/>
      <c r="V102" s="138"/>
      <c r="W102" s="138"/>
      <c r="X102" s="138"/>
      <c r="Y102" s="138"/>
      <c r="Z102" s="138"/>
      <c r="AA102" s="138"/>
      <c r="AB102" s="138"/>
    </row>
    <row r="103" spans="1:28" ht="14.25" customHeight="1">
      <c r="A103" s="854" t="s">
        <v>1077</v>
      </c>
      <c r="B103" s="854" t="s">
        <v>260</v>
      </c>
      <c r="C103" s="854" t="s">
        <v>263</v>
      </c>
      <c r="D103" s="854" t="s">
        <v>256</v>
      </c>
      <c r="E103" s="856">
        <v>36050</v>
      </c>
      <c r="F103" s="852"/>
      <c r="G103" s="854" t="s">
        <v>1078</v>
      </c>
      <c r="H103" s="858">
        <v>2</v>
      </c>
      <c r="I103" s="138"/>
      <c r="J103" s="138"/>
      <c r="K103" s="138"/>
      <c r="L103" s="138"/>
      <c r="M103" s="138"/>
      <c r="N103" s="138"/>
      <c r="O103" s="138"/>
      <c r="P103" s="138"/>
      <c r="Q103" s="138"/>
      <c r="R103" s="138"/>
      <c r="S103" s="138"/>
      <c r="T103" s="138"/>
      <c r="U103" s="138"/>
      <c r="V103" s="138"/>
      <c r="W103" s="138"/>
      <c r="X103" s="138"/>
      <c r="Y103" s="138"/>
      <c r="Z103" s="138"/>
      <c r="AA103" s="138"/>
      <c r="AB103" s="138"/>
    </row>
    <row r="104" spans="1:28" ht="14.25" customHeight="1">
      <c r="A104" s="854" t="s">
        <v>1079</v>
      </c>
      <c r="B104" s="854" t="s">
        <v>255</v>
      </c>
      <c r="C104" s="854" t="s">
        <v>263</v>
      </c>
      <c r="D104" s="854" t="s">
        <v>256</v>
      </c>
      <c r="E104" s="856">
        <v>33550</v>
      </c>
      <c r="F104" s="852"/>
      <c r="G104" s="854" t="s">
        <v>1080</v>
      </c>
      <c r="H104" s="858">
        <v>2</v>
      </c>
      <c r="I104" s="138"/>
      <c r="J104" s="138"/>
      <c r="K104" s="138"/>
      <c r="L104" s="138"/>
      <c r="M104" s="138"/>
      <c r="N104" s="138"/>
      <c r="O104" s="138"/>
      <c r="P104" s="138"/>
      <c r="Q104" s="138"/>
      <c r="R104" s="138"/>
      <c r="S104" s="138"/>
      <c r="T104" s="138"/>
      <c r="U104" s="138"/>
      <c r="V104" s="138"/>
      <c r="W104" s="138"/>
      <c r="X104" s="138"/>
      <c r="Y104" s="138"/>
      <c r="Z104" s="138"/>
      <c r="AA104" s="138"/>
      <c r="AB104" s="138"/>
    </row>
    <row r="105" spans="1:28" ht="14.25" customHeight="1">
      <c r="A105" s="854" t="s">
        <v>1081</v>
      </c>
      <c r="B105" s="854" t="s">
        <v>255</v>
      </c>
      <c r="C105" s="854" t="s">
        <v>811</v>
      </c>
      <c r="D105" s="854" t="s">
        <v>1082</v>
      </c>
      <c r="E105" s="856">
        <v>20750</v>
      </c>
      <c r="F105" s="852"/>
      <c r="G105" s="854" t="s">
        <v>1083</v>
      </c>
      <c r="H105" s="858">
        <v>2</v>
      </c>
      <c r="I105" s="138"/>
      <c r="J105" s="138"/>
      <c r="K105" s="138"/>
      <c r="L105" s="138"/>
      <c r="M105" s="138"/>
      <c r="N105" s="138"/>
      <c r="O105" s="138"/>
      <c r="P105" s="138"/>
      <c r="Q105" s="138"/>
      <c r="R105" s="138"/>
      <c r="S105" s="138"/>
      <c r="T105" s="138"/>
      <c r="U105" s="138"/>
      <c r="V105" s="138"/>
      <c r="W105" s="138"/>
      <c r="X105" s="138"/>
      <c r="Y105" s="138"/>
      <c r="Z105" s="138"/>
      <c r="AA105" s="138"/>
      <c r="AB105" s="138"/>
    </row>
    <row r="106" spans="1:28" ht="14.25" customHeight="1">
      <c r="A106" s="854" t="s">
        <v>1084</v>
      </c>
      <c r="B106" s="854" t="s">
        <v>264</v>
      </c>
      <c r="C106" s="854" t="s">
        <v>263</v>
      </c>
      <c r="D106" s="854" t="s">
        <v>256</v>
      </c>
      <c r="E106" s="856">
        <v>26050</v>
      </c>
      <c r="F106" s="852"/>
      <c r="G106" s="854" t="s">
        <v>1085</v>
      </c>
      <c r="H106" s="858">
        <v>2</v>
      </c>
      <c r="I106" s="138"/>
      <c r="J106" s="138"/>
      <c r="K106" s="138"/>
      <c r="L106" s="138"/>
      <c r="M106" s="138"/>
      <c r="N106" s="138"/>
      <c r="O106" s="138"/>
      <c r="P106" s="138"/>
      <c r="Q106" s="138"/>
      <c r="R106" s="138"/>
      <c r="S106" s="138"/>
      <c r="T106" s="138"/>
      <c r="U106" s="138"/>
      <c r="V106" s="138"/>
      <c r="W106" s="138"/>
      <c r="X106" s="138"/>
      <c r="Y106" s="138"/>
      <c r="Z106" s="138"/>
      <c r="AA106" s="138"/>
      <c r="AB106" s="138"/>
    </row>
    <row r="107" spans="1:28" ht="14.25" customHeight="1">
      <c r="A107" s="854" t="s">
        <v>1086</v>
      </c>
      <c r="B107" s="854" t="s">
        <v>264</v>
      </c>
      <c r="C107" s="854" t="s">
        <v>811</v>
      </c>
      <c r="D107" s="854" t="s">
        <v>812</v>
      </c>
      <c r="E107" s="856">
        <v>29050</v>
      </c>
      <c r="F107" s="852"/>
      <c r="G107" s="854" t="s">
        <v>1087</v>
      </c>
      <c r="H107" s="858">
        <v>2</v>
      </c>
      <c r="I107" s="138"/>
      <c r="J107" s="138"/>
      <c r="K107" s="138"/>
      <c r="L107" s="138"/>
      <c r="M107" s="138"/>
      <c r="N107" s="138"/>
      <c r="O107" s="138"/>
      <c r="P107" s="138"/>
      <c r="Q107" s="138"/>
      <c r="R107" s="138"/>
      <c r="S107" s="138"/>
      <c r="T107" s="138"/>
      <c r="U107" s="138"/>
      <c r="V107" s="138"/>
      <c r="W107" s="138"/>
      <c r="X107" s="138"/>
      <c r="Y107" s="138"/>
      <c r="Z107" s="138"/>
      <c r="AA107" s="138"/>
      <c r="AB107" s="138"/>
    </row>
    <row r="108" spans="1:28" ht="14.25" customHeight="1">
      <c r="A108" s="854" t="s">
        <v>1088</v>
      </c>
      <c r="B108" s="854" t="s">
        <v>271</v>
      </c>
      <c r="C108" s="854" t="s">
        <v>737</v>
      </c>
      <c r="D108" s="854" t="s">
        <v>1089</v>
      </c>
      <c r="E108" s="856">
        <v>35550</v>
      </c>
      <c r="F108" s="852"/>
      <c r="G108" s="854" t="s">
        <v>1090</v>
      </c>
      <c r="H108" s="858">
        <v>2</v>
      </c>
      <c r="I108" s="138"/>
      <c r="J108" s="138"/>
      <c r="K108" s="138"/>
      <c r="L108" s="138"/>
      <c r="M108" s="138"/>
      <c r="N108" s="138"/>
      <c r="O108" s="138"/>
      <c r="P108" s="138"/>
      <c r="Q108" s="138"/>
      <c r="R108" s="138"/>
      <c r="S108" s="138"/>
      <c r="T108" s="138"/>
      <c r="U108" s="138"/>
      <c r="V108" s="138"/>
      <c r="W108" s="138"/>
      <c r="X108" s="138"/>
      <c r="Y108" s="138"/>
      <c r="Z108" s="138"/>
      <c r="AA108" s="138"/>
      <c r="AB108" s="138"/>
    </row>
    <row r="109" spans="1:28" ht="14.25" customHeight="1">
      <c r="A109" s="854" t="s">
        <v>1091</v>
      </c>
      <c r="B109" s="854" t="s">
        <v>686</v>
      </c>
      <c r="C109" s="854" t="s">
        <v>263</v>
      </c>
      <c r="D109" s="854" t="s">
        <v>261</v>
      </c>
      <c r="E109" s="856">
        <v>4050</v>
      </c>
      <c r="F109" s="852"/>
      <c r="G109" s="854" t="s">
        <v>1092</v>
      </c>
      <c r="H109" s="858">
        <v>2</v>
      </c>
      <c r="I109" s="138"/>
      <c r="J109" s="138"/>
      <c r="K109" s="138"/>
      <c r="L109" s="138"/>
      <c r="M109" s="138"/>
      <c r="N109" s="138"/>
      <c r="O109" s="138"/>
      <c r="P109" s="138"/>
      <c r="Q109" s="138"/>
      <c r="R109" s="138"/>
      <c r="S109" s="138"/>
      <c r="T109" s="138"/>
      <c r="U109" s="138"/>
      <c r="V109" s="138"/>
      <c r="W109" s="138"/>
      <c r="X109" s="138"/>
      <c r="Y109" s="138"/>
      <c r="Z109" s="138"/>
      <c r="AA109" s="138"/>
      <c r="AB109" s="138"/>
    </row>
    <row r="110" spans="1:28" ht="14.25" customHeight="1">
      <c r="A110" s="4"/>
      <c r="B110" s="4"/>
      <c r="C110" s="4"/>
      <c r="D110" s="4"/>
      <c r="E110" s="146"/>
      <c r="F110" s="146"/>
      <c r="G110" s="4"/>
      <c r="H110" s="4"/>
      <c r="I110" s="138"/>
      <c r="J110" s="138"/>
      <c r="K110" s="138"/>
      <c r="L110" s="138"/>
      <c r="M110" s="138"/>
      <c r="N110" s="138"/>
      <c r="O110" s="138"/>
      <c r="P110" s="138"/>
      <c r="Q110" s="138"/>
      <c r="R110" s="138"/>
      <c r="S110" s="138"/>
      <c r="T110" s="138"/>
      <c r="U110" s="138"/>
      <c r="V110" s="138"/>
      <c r="W110" s="138"/>
      <c r="X110" s="138"/>
      <c r="Y110" s="138"/>
      <c r="Z110" s="138"/>
      <c r="AA110" s="138"/>
      <c r="AB110" s="138"/>
    </row>
    <row r="111" spans="1:28" ht="14.25" customHeight="1">
      <c r="A111" s="4"/>
      <c r="B111" s="4"/>
      <c r="C111" s="4"/>
      <c r="D111" s="4"/>
      <c r="E111" s="146"/>
      <c r="F111" s="146"/>
      <c r="G111" s="4"/>
      <c r="H111" s="4"/>
      <c r="I111" s="138"/>
      <c r="J111" s="138"/>
      <c r="K111" s="138"/>
      <c r="L111" s="138"/>
      <c r="M111" s="138"/>
      <c r="N111" s="138"/>
      <c r="O111" s="138"/>
      <c r="P111" s="138"/>
      <c r="Q111" s="138"/>
      <c r="R111" s="138"/>
      <c r="S111" s="138"/>
      <c r="T111" s="138"/>
      <c r="U111" s="138"/>
      <c r="V111" s="138"/>
      <c r="W111" s="138"/>
      <c r="X111" s="138"/>
      <c r="Y111" s="138"/>
      <c r="Z111" s="138"/>
      <c r="AA111" s="138"/>
      <c r="AB111" s="138"/>
    </row>
    <row r="112" spans="1:28" ht="14.25" customHeight="1">
      <c r="A112" s="841" t="s">
        <v>266</v>
      </c>
      <c r="B112" s="841" t="s">
        <v>267</v>
      </c>
      <c r="C112" s="841" t="s">
        <v>263</v>
      </c>
      <c r="D112" s="841" t="s">
        <v>261</v>
      </c>
      <c r="E112" s="839">
        <v>9521.7099999999991</v>
      </c>
      <c r="F112" s="838"/>
      <c r="G112" s="841" t="s">
        <v>268</v>
      </c>
      <c r="H112" s="840">
        <v>554</v>
      </c>
      <c r="I112" s="138"/>
      <c r="J112" s="138"/>
      <c r="K112" s="138"/>
      <c r="L112" s="138"/>
      <c r="M112" s="138"/>
      <c r="N112" s="138"/>
      <c r="O112" s="138"/>
      <c r="P112" s="138"/>
      <c r="Q112" s="138"/>
      <c r="R112" s="138"/>
      <c r="S112" s="138"/>
      <c r="T112" s="138"/>
      <c r="U112" s="138"/>
      <c r="V112" s="138"/>
      <c r="W112" s="138"/>
      <c r="X112" s="138"/>
      <c r="Y112" s="138"/>
      <c r="Z112" s="138"/>
      <c r="AA112" s="138"/>
      <c r="AB112" s="138"/>
    </row>
    <row r="113" spans="1:28" ht="14.25" customHeight="1">
      <c r="A113" s="841" t="s">
        <v>692</v>
      </c>
      <c r="B113" s="841" t="s">
        <v>271</v>
      </c>
      <c r="C113" s="841" t="s">
        <v>693</v>
      </c>
      <c r="D113" s="841" t="s">
        <v>921</v>
      </c>
      <c r="E113" s="839">
        <v>36739.79</v>
      </c>
      <c r="F113" s="838"/>
      <c r="G113" s="841" t="s">
        <v>694</v>
      </c>
      <c r="H113" s="840">
        <v>209</v>
      </c>
      <c r="I113" s="138"/>
      <c r="J113" s="138"/>
      <c r="K113" s="138"/>
      <c r="L113" s="138"/>
      <c r="M113" s="138"/>
      <c r="N113" s="138"/>
      <c r="O113" s="138"/>
      <c r="P113" s="138"/>
      <c r="Q113" s="138"/>
      <c r="R113" s="138"/>
      <c r="S113" s="138"/>
      <c r="T113" s="138"/>
      <c r="U113" s="138"/>
      <c r="V113" s="138"/>
      <c r="W113" s="138"/>
      <c r="X113" s="138"/>
      <c r="Y113" s="138"/>
      <c r="Z113" s="138"/>
      <c r="AA113" s="138"/>
      <c r="AB113" s="138"/>
    </row>
    <row r="114" spans="1:28" ht="14.25" customHeight="1">
      <c r="A114" s="841" t="s">
        <v>712</v>
      </c>
      <c r="B114" s="841" t="s">
        <v>711</v>
      </c>
      <c r="C114" s="841" t="s">
        <v>263</v>
      </c>
      <c r="D114" s="841" t="s">
        <v>679</v>
      </c>
      <c r="E114" s="839">
        <v>11948.62</v>
      </c>
      <c r="F114" s="838"/>
      <c r="G114" s="841" t="s">
        <v>713</v>
      </c>
      <c r="H114" s="840">
        <v>94</v>
      </c>
      <c r="I114" s="138"/>
      <c r="J114" s="138"/>
      <c r="K114" s="138"/>
      <c r="L114" s="138"/>
      <c r="M114" s="138"/>
      <c r="N114" s="138"/>
      <c r="O114" s="138"/>
      <c r="P114" s="138"/>
      <c r="Q114" s="138"/>
      <c r="R114" s="138"/>
      <c r="S114" s="138"/>
      <c r="T114" s="138"/>
      <c r="U114" s="138"/>
      <c r="V114" s="138"/>
      <c r="W114" s="138"/>
      <c r="X114" s="138"/>
      <c r="Y114" s="138"/>
      <c r="Z114" s="138"/>
      <c r="AA114" s="138"/>
      <c r="AB114" s="138"/>
    </row>
    <row r="115" spans="1:28" ht="14.25" customHeight="1">
      <c r="A115" s="4"/>
      <c r="B115" s="4"/>
      <c r="C115" s="4"/>
      <c r="D115" s="4"/>
      <c r="E115" s="146"/>
      <c r="F115" s="146"/>
      <c r="G115" s="4"/>
      <c r="H115" s="4"/>
      <c r="I115" s="138"/>
      <c r="J115" s="138"/>
      <c r="K115" s="138"/>
      <c r="L115" s="138"/>
      <c r="M115" s="138"/>
      <c r="N115" s="138"/>
      <c r="O115" s="138"/>
      <c r="P115" s="138"/>
      <c r="Q115" s="138"/>
      <c r="R115" s="138"/>
      <c r="S115" s="138"/>
      <c r="T115" s="138"/>
      <c r="U115" s="138"/>
      <c r="V115" s="138"/>
      <c r="W115" s="138"/>
      <c r="X115" s="138"/>
      <c r="Y115" s="138"/>
      <c r="Z115" s="138"/>
      <c r="AA115" s="138"/>
      <c r="AB115" s="138"/>
    </row>
    <row r="116" spans="1:28" ht="14.25" customHeight="1">
      <c r="A116" s="4"/>
      <c r="B116" s="4"/>
      <c r="C116" s="4"/>
      <c r="D116" s="4"/>
      <c r="E116" s="146"/>
      <c r="F116" s="146"/>
      <c r="G116" s="4"/>
      <c r="H116" s="4"/>
      <c r="I116" s="138"/>
      <c r="J116" s="138"/>
      <c r="K116" s="138"/>
      <c r="L116" s="138"/>
      <c r="M116" s="138"/>
      <c r="N116" s="138"/>
      <c r="O116" s="138"/>
      <c r="P116" s="138"/>
      <c r="Q116" s="138"/>
      <c r="R116" s="138"/>
      <c r="S116" s="138"/>
      <c r="T116" s="138"/>
      <c r="U116" s="138"/>
      <c r="V116" s="138"/>
      <c r="W116" s="138"/>
      <c r="X116" s="138"/>
      <c r="Y116" s="138"/>
      <c r="Z116" s="138"/>
      <c r="AA116" s="138"/>
      <c r="AB116" s="138"/>
    </row>
    <row r="117" spans="1:28" ht="14.25" customHeight="1">
      <c r="A117" s="4"/>
      <c r="B117" s="4"/>
      <c r="C117" s="4"/>
      <c r="D117" s="4"/>
      <c r="E117" s="146"/>
      <c r="F117" s="146"/>
      <c r="G117" s="4"/>
      <c r="H117" s="4"/>
      <c r="I117" s="138"/>
      <c r="J117" s="138"/>
      <c r="K117" s="138"/>
      <c r="L117" s="138"/>
      <c r="M117" s="138"/>
      <c r="N117" s="138"/>
      <c r="O117" s="138"/>
      <c r="P117" s="138"/>
      <c r="Q117" s="138"/>
      <c r="R117" s="138"/>
      <c r="S117" s="138"/>
      <c r="T117" s="138"/>
      <c r="U117" s="138"/>
      <c r="V117" s="138"/>
      <c r="W117" s="138"/>
      <c r="X117" s="138"/>
      <c r="Y117" s="138"/>
      <c r="Z117" s="138"/>
      <c r="AA117" s="138"/>
      <c r="AB117" s="138"/>
    </row>
    <row r="118" spans="1:28" ht="14.25" customHeight="1">
      <c r="A118" s="4"/>
      <c r="B118" s="4"/>
      <c r="C118" s="4"/>
      <c r="D118" s="4"/>
      <c r="E118" s="146"/>
      <c r="F118" s="146"/>
      <c r="G118" s="4"/>
      <c r="H118" s="4"/>
      <c r="I118" s="138"/>
      <c r="J118" s="138"/>
      <c r="K118" s="138"/>
      <c r="L118" s="138"/>
      <c r="M118" s="138"/>
      <c r="N118" s="138"/>
      <c r="O118" s="138"/>
      <c r="P118" s="138"/>
      <c r="Q118" s="138"/>
      <c r="R118" s="138"/>
      <c r="S118" s="138"/>
      <c r="T118" s="138"/>
      <c r="U118" s="138"/>
      <c r="V118" s="138"/>
      <c r="W118" s="138"/>
      <c r="X118" s="138"/>
      <c r="Y118" s="138"/>
      <c r="Z118" s="138"/>
      <c r="AA118" s="138"/>
      <c r="AB118" s="138"/>
    </row>
    <row r="119" spans="1:28" ht="14.25" customHeight="1">
      <c r="A119" s="4"/>
      <c r="B119" s="4"/>
      <c r="C119" s="4"/>
      <c r="D119" s="4"/>
      <c r="E119" s="146"/>
      <c r="F119" s="146"/>
      <c r="G119" s="4"/>
      <c r="H119" s="4"/>
      <c r="I119" s="138"/>
      <c r="J119" s="138"/>
      <c r="K119" s="138"/>
      <c r="L119" s="138"/>
      <c r="M119" s="138"/>
      <c r="N119" s="138"/>
      <c r="O119" s="138"/>
      <c r="P119" s="138"/>
      <c r="Q119" s="138"/>
      <c r="R119" s="138"/>
      <c r="S119" s="138"/>
      <c r="T119" s="138"/>
      <c r="U119" s="138"/>
      <c r="V119" s="138"/>
      <c r="W119" s="138"/>
      <c r="X119" s="138"/>
      <c r="Y119" s="138"/>
      <c r="Z119" s="138"/>
      <c r="AA119" s="138"/>
      <c r="AB119" s="138"/>
    </row>
    <row r="120" spans="1:28" ht="14.25" customHeight="1">
      <c r="A120" s="4"/>
      <c r="B120" s="4"/>
      <c r="C120" s="4"/>
      <c r="D120" s="4"/>
      <c r="E120" s="146"/>
      <c r="F120" s="146"/>
      <c r="G120" s="4"/>
      <c r="H120" s="4"/>
      <c r="I120" s="138"/>
      <c r="J120" s="138"/>
      <c r="K120" s="138"/>
      <c r="L120" s="138"/>
      <c r="M120" s="138"/>
      <c r="N120" s="138"/>
      <c r="O120" s="138"/>
      <c r="P120" s="138"/>
      <c r="Q120" s="138"/>
      <c r="R120" s="138"/>
      <c r="S120" s="138"/>
      <c r="T120" s="138"/>
      <c r="U120" s="138"/>
      <c r="V120" s="138"/>
      <c r="W120" s="138"/>
      <c r="X120" s="138"/>
      <c r="Y120" s="138"/>
      <c r="Z120" s="138"/>
      <c r="AA120" s="138"/>
      <c r="AB120" s="138"/>
    </row>
    <row r="121" spans="1:28" ht="14.25" customHeight="1">
      <c r="A121" s="4"/>
      <c r="B121" s="4"/>
      <c r="C121" s="4"/>
      <c r="D121" s="4"/>
      <c r="E121" s="146"/>
      <c r="F121" s="146"/>
      <c r="G121" s="4"/>
      <c r="H121" s="4"/>
      <c r="I121" s="138"/>
      <c r="J121" s="138"/>
      <c r="K121" s="138"/>
      <c r="L121" s="138"/>
      <c r="M121" s="138"/>
      <c r="N121" s="138"/>
      <c r="O121" s="138"/>
      <c r="P121" s="138"/>
      <c r="Q121" s="138"/>
      <c r="R121" s="138"/>
      <c r="S121" s="138"/>
      <c r="T121" s="138"/>
      <c r="U121" s="138"/>
      <c r="V121" s="138"/>
      <c r="W121" s="138"/>
      <c r="X121" s="138"/>
      <c r="Y121" s="138"/>
      <c r="Z121" s="138"/>
      <c r="AA121" s="138"/>
      <c r="AB121" s="138"/>
    </row>
    <row r="122" spans="1:28" ht="14.25" customHeight="1">
      <c r="A122" s="4"/>
      <c r="B122" s="4"/>
      <c r="C122" s="4"/>
      <c r="D122" s="4"/>
      <c r="E122" s="146"/>
      <c r="F122" s="146"/>
      <c r="G122" s="4"/>
      <c r="H122" s="4"/>
      <c r="I122" s="138"/>
      <c r="J122" s="138"/>
      <c r="K122" s="138"/>
      <c r="L122" s="138"/>
      <c r="M122" s="138"/>
      <c r="N122" s="138"/>
      <c r="O122" s="138"/>
      <c r="P122" s="138"/>
      <c r="Q122" s="138"/>
      <c r="R122" s="138"/>
      <c r="S122" s="138"/>
      <c r="T122" s="138"/>
      <c r="U122" s="138"/>
      <c r="V122" s="138"/>
      <c r="W122" s="138"/>
      <c r="X122" s="138"/>
      <c r="Y122" s="138"/>
      <c r="Z122" s="138"/>
      <c r="AA122" s="138"/>
      <c r="AB122" s="138"/>
    </row>
    <row r="123" spans="1:28" ht="14.25" customHeight="1">
      <c r="A123" s="4"/>
      <c r="B123" s="4"/>
      <c r="C123" s="4"/>
      <c r="D123" s="4"/>
      <c r="E123" s="146"/>
      <c r="F123" s="146"/>
      <c r="G123" s="4"/>
      <c r="H123" s="4"/>
      <c r="I123" s="138"/>
      <c r="J123" s="138"/>
      <c r="K123" s="138"/>
      <c r="L123" s="138"/>
      <c r="M123" s="138"/>
      <c r="N123" s="138"/>
      <c r="O123" s="138"/>
      <c r="P123" s="138"/>
      <c r="Q123" s="138"/>
      <c r="R123" s="138"/>
      <c r="S123" s="138"/>
      <c r="T123" s="138"/>
      <c r="U123" s="138"/>
      <c r="V123" s="138"/>
      <c r="W123" s="138"/>
      <c r="X123" s="138"/>
      <c r="Y123" s="138"/>
      <c r="Z123" s="138"/>
      <c r="AA123" s="138"/>
      <c r="AB123" s="138"/>
    </row>
    <row r="124" spans="1:28" ht="14.25" customHeight="1">
      <c r="A124" s="4"/>
      <c r="B124" s="4"/>
      <c r="C124" s="4"/>
      <c r="D124" s="4"/>
      <c r="E124" s="146"/>
      <c r="F124" s="146"/>
      <c r="G124" s="4"/>
      <c r="H124" s="4"/>
      <c r="I124" s="138"/>
      <c r="J124" s="138"/>
      <c r="K124" s="138"/>
      <c r="L124" s="138"/>
      <c r="M124" s="138"/>
      <c r="N124" s="138"/>
      <c r="O124" s="138"/>
      <c r="P124" s="138"/>
      <c r="Q124" s="138"/>
      <c r="R124" s="138"/>
      <c r="S124" s="138"/>
      <c r="T124" s="138"/>
      <c r="U124" s="138"/>
      <c r="V124" s="138"/>
      <c r="W124" s="138"/>
      <c r="X124" s="138"/>
      <c r="Y124" s="138"/>
      <c r="Z124" s="138"/>
      <c r="AA124" s="138"/>
      <c r="AB124" s="138"/>
    </row>
    <row r="125" spans="1:28" ht="14.25" customHeight="1">
      <c r="A125" s="4"/>
      <c r="B125" s="4"/>
      <c r="C125" s="4"/>
      <c r="D125" s="4"/>
      <c r="E125" s="146"/>
      <c r="F125" s="146"/>
      <c r="G125" s="4"/>
      <c r="H125" s="4"/>
      <c r="I125" s="138"/>
      <c r="J125" s="138"/>
      <c r="K125" s="138"/>
      <c r="L125" s="138"/>
      <c r="M125" s="138"/>
      <c r="N125" s="138"/>
      <c r="O125" s="138"/>
      <c r="P125" s="138"/>
      <c r="Q125" s="138"/>
      <c r="R125" s="138"/>
      <c r="S125" s="138"/>
      <c r="T125" s="138"/>
      <c r="U125" s="138"/>
      <c r="V125" s="138"/>
      <c r="W125" s="138"/>
      <c r="X125" s="138"/>
      <c r="Y125" s="138"/>
      <c r="Z125" s="138"/>
      <c r="AA125" s="138"/>
      <c r="AB125" s="138"/>
    </row>
    <row r="126" spans="1:28" ht="14.25" customHeight="1">
      <c r="A126" s="4"/>
      <c r="B126" s="4"/>
      <c r="C126" s="4"/>
      <c r="D126" s="4"/>
      <c r="E126" s="146"/>
      <c r="F126" s="146"/>
      <c r="G126" s="4"/>
      <c r="H126" s="4"/>
      <c r="I126" s="138"/>
      <c r="J126" s="138"/>
      <c r="K126" s="138"/>
      <c r="L126" s="138"/>
      <c r="M126" s="138"/>
      <c r="N126" s="138"/>
      <c r="O126" s="138"/>
      <c r="P126" s="138"/>
      <c r="Q126" s="138"/>
      <c r="R126" s="138"/>
      <c r="S126" s="138"/>
      <c r="T126" s="138"/>
      <c r="U126" s="138"/>
      <c r="V126" s="138"/>
      <c r="W126" s="138"/>
      <c r="X126" s="138"/>
      <c r="Y126" s="138"/>
      <c r="Z126" s="138"/>
      <c r="AA126" s="138"/>
      <c r="AB126" s="138"/>
    </row>
    <row r="127" spans="1:28" ht="14.25" customHeight="1">
      <c r="A127" s="4"/>
      <c r="B127" s="4"/>
      <c r="C127" s="4"/>
      <c r="D127" s="4"/>
      <c r="E127" s="146"/>
      <c r="F127" s="146"/>
      <c r="G127" s="4"/>
      <c r="H127" s="4"/>
      <c r="I127" s="138"/>
      <c r="J127" s="138"/>
      <c r="K127" s="138"/>
      <c r="L127" s="138"/>
      <c r="M127" s="138"/>
      <c r="N127" s="138"/>
      <c r="O127" s="138"/>
      <c r="P127" s="138"/>
      <c r="Q127" s="138"/>
      <c r="R127" s="138"/>
      <c r="S127" s="138"/>
      <c r="T127" s="138"/>
      <c r="U127" s="138"/>
      <c r="V127" s="138"/>
      <c r="W127" s="138"/>
      <c r="X127" s="138"/>
      <c r="Y127" s="138"/>
      <c r="Z127" s="138"/>
      <c r="AA127" s="138"/>
      <c r="AB127" s="138"/>
    </row>
    <row r="128" spans="1:28" ht="14.25" customHeight="1">
      <c r="A128" s="4"/>
      <c r="B128" s="4"/>
      <c r="C128" s="4"/>
      <c r="D128" s="4"/>
      <c r="E128" s="146"/>
      <c r="F128" s="146"/>
      <c r="G128" s="4"/>
      <c r="H128" s="4"/>
      <c r="I128" s="138"/>
      <c r="J128" s="138"/>
      <c r="K128" s="138"/>
      <c r="L128" s="138"/>
      <c r="M128" s="138"/>
      <c r="N128" s="138"/>
      <c r="O128" s="138"/>
      <c r="P128" s="138"/>
      <c r="Q128" s="138"/>
      <c r="R128" s="138"/>
      <c r="S128" s="138"/>
      <c r="T128" s="138"/>
      <c r="U128" s="138"/>
      <c r="V128" s="138"/>
      <c r="W128" s="138"/>
      <c r="X128" s="138"/>
      <c r="Y128" s="138"/>
      <c r="Z128" s="138"/>
      <c r="AA128" s="138"/>
      <c r="AB128" s="138"/>
    </row>
    <row r="129" spans="1:28" ht="14.25" customHeight="1">
      <c r="A129" s="4"/>
      <c r="B129" s="4"/>
      <c r="C129" s="4"/>
      <c r="D129" s="4"/>
      <c r="E129" s="146"/>
      <c r="F129" s="146"/>
      <c r="G129" s="4"/>
      <c r="H129" s="4"/>
      <c r="I129" s="138"/>
      <c r="J129" s="138"/>
      <c r="K129" s="138"/>
      <c r="L129" s="138"/>
      <c r="M129" s="138"/>
      <c r="N129" s="138"/>
      <c r="O129" s="138"/>
      <c r="P129" s="138"/>
      <c r="Q129" s="138"/>
      <c r="R129" s="138"/>
      <c r="S129" s="138"/>
      <c r="T129" s="138"/>
      <c r="U129" s="138"/>
      <c r="V129" s="138"/>
      <c r="W129" s="138"/>
      <c r="X129" s="138"/>
      <c r="Y129" s="138"/>
      <c r="Z129" s="138"/>
      <c r="AA129" s="138"/>
      <c r="AB129" s="138"/>
    </row>
    <row r="130" spans="1:28" ht="14.25" customHeight="1">
      <c r="A130" s="4"/>
      <c r="B130" s="4"/>
      <c r="C130" s="4"/>
      <c r="D130" s="4"/>
      <c r="E130" s="146"/>
      <c r="F130" s="146"/>
      <c r="G130" s="4"/>
      <c r="H130" s="4"/>
      <c r="I130" s="138"/>
      <c r="J130" s="138"/>
      <c r="K130" s="138"/>
      <c r="L130" s="138"/>
      <c r="M130" s="138"/>
      <c r="N130" s="138"/>
      <c r="O130" s="138"/>
      <c r="P130" s="138"/>
      <c r="Q130" s="138"/>
      <c r="R130" s="138"/>
      <c r="S130" s="138"/>
      <c r="T130" s="138"/>
      <c r="U130" s="138"/>
      <c r="V130" s="138"/>
      <c r="W130" s="138"/>
      <c r="X130" s="138"/>
      <c r="Y130" s="138"/>
      <c r="Z130" s="138"/>
      <c r="AA130" s="138"/>
      <c r="AB130" s="138"/>
    </row>
    <row r="131" spans="1:28" ht="14.25" customHeight="1">
      <c r="A131" s="4"/>
      <c r="B131" s="4"/>
      <c r="C131" s="4"/>
      <c r="D131" s="4"/>
      <c r="E131" s="146"/>
      <c r="F131" s="146"/>
      <c r="G131" s="4"/>
      <c r="H131" s="4"/>
      <c r="I131" s="138"/>
      <c r="J131" s="138"/>
      <c r="K131" s="138"/>
      <c r="L131" s="138"/>
      <c r="M131" s="138"/>
      <c r="N131" s="138"/>
      <c r="O131" s="138"/>
      <c r="P131" s="138"/>
      <c r="Q131" s="138"/>
      <c r="R131" s="138"/>
      <c r="S131" s="138"/>
      <c r="T131" s="138"/>
      <c r="U131" s="138"/>
      <c r="V131" s="138"/>
      <c r="W131" s="138"/>
      <c r="X131" s="138"/>
      <c r="Y131" s="138"/>
      <c r="Z131" s="138"/>
      <c r="AA131" s="138"/>
      <c r="AB131" s="138"/>
    </row>
    <row r="132" spans="1:28" ht="14.25" customHeight="1">
      <c r="A132" s="4"/>
      <c r="B132" s="4"/>
      <c r="C132" s="4"/>
      <c r="D132" s="4"/>
      <c r="E132" s="146"/>
      <c r="F132" s="146"/>
      <c r="G132" s="4"/>
      <c r="H132" s="4"/>
      <c r="I132" s="138"/>
      <c r="J132" s="138"/>
      <c r="K132" s="138"/>
      <c r="L132" s="138"/>
      <c r="M132" s="138"/>
      <c r="N132" s="138"/>
      <c r="O132" s="138"/>
      <c r="P132" s="138"/>
      <c r="Q132" s="138"/>
      <c r="R132" s="138"/>
      <c r="S132" s="138"/>
      <c r="T132" s="138"/>
      <c r="U132" s="138"/>
      <c r="V132" s="138"/>
      <c r="W132" s="138"/>
      <c r="X132" s="138"/>
      <c r="Y132" s="138"/>
      <c r="Z132" s="138"/>
      <c r="AA132" s="138"/>
      <c r="AB132" s="138"/>
    </row>
    <row r="133" spans="1:28" ht="14.25" customHeight="1">
      <c r="A133" s="4"/>
      <c r="B133" s="4"/>
      <c r="C133" s="4"/>
      <c r="D133" s="4"/>
      <c r="E133" s="146"/>
      <c r="F133" s="146"/>
      <c r="G133" s="4"/>
      <c r="H133" s="4"/>
      <c r="I133" s="138"/>
      <c r="J133" s="138"/>
      <c r="K133" s="138"/>
      <c r="L133" s="138"/>
      <c r="M133" s="138"/>
      <c r="N133" s="138"/>
      <c r="O133" s="138"/>
      <c r="P133" s="138"/>
      <c r="Q133" s="138"/>
      <c r="R133" s="138"/>
      <c r="S133" s="138"/>
      <c r="T133" s="138"/>
      <c r="U133" s="138"/>
      <c r="V133" s="138"/>
      <c r="W133" s="138"/>
      <c r="X133" s="138"/>
      <c r="Y133" s="138"/>
      <c r="Z133" s="138"/>
      <c r="AA133" s="138"/>
      <c r="AB133" s="138"/>
    </row>
    <row r="134" spans="1:28" ht="14.25" customHeight="1">
      <c r="A134" s="4"/>
      <c r="B134" s="4"/>
      <c r="C134" s="4"/>
      <c r="D134" s="4"/>
      <c r="E134" s="146"/>
      <c r="F134" s="146"/>
      <c r="G134" s="4"/>
      <c r="H134" s="4"/>
      <c r="I134" s="138"/>
      <c r="J134" s="138"/>
      <c r="K134" s="138"/>
      <c r="L134" s="138"/>
      <c r="M134" s="138"/>
      <c r="N134" s="138"/>
      <c r="O134" s="138"/>
      <c r="P134" s="138"/>
      <c r="Q134" s="138"/>
      <c r="R134" s="138"/>
      <c r="S134" s="138"/>
      <c r="T134" s="138"/>
      <c r="U134" s="138"/>
      <c r="V134" s="138"/>
      <c r="W134" s="138"/>
      <c r="X134" s="138"/>
      <c r="Y134" s="138"/>
      <c r="Z134" s="138"/>
      <c r="AA134" s="138"/>
      <c r="AB134" s="138"/>
    </row>
    <row r="135" spans="1:28" ht="14.25" customHeight="1">
      <c r="A135" s="4"/>
      <c r="B135" s="4"/>
      <c r="C135" s="4"/>
      <c r="D135" s="4"/>
      <c r="E135" s="146"/>
      <c r="F135" s="146"/>
      <c r="G135" s="4"/>
      <c r="H135" s="4"/>
      <c r="I135" s="138"/>
      <c r="J135" s="138"/>
      <c r="K135" s="138"/>
      <c r="L135" s="138"/>
      <c r="M135" s="138"/>
      <c r="N135" s="138"/>
      <c r="O135" s="138"/>
      <c r="P135" s="138"/>
      <c r="Q135" s="138"/>
      <c r="R135" s="138"/>
      <c r="S135" s="138"/>
      <c r="T135" s="138"/>
      <c r="U135" s="138"/>
      <c r="V135" s="138"/>
      <c r="W135" s="138"/>
      <c r="X135" s="138"/>
      <c r="Y135" s="138"/>
      <c r="Z135" s="138"/>
      <c r="AA135" s="138"/>
      <c r="AB135" s="138"/>
    </row>
    <row r="136" spans="1:28" ht="14.25" customHeight="1">
      <c r="A136" s="4"/>
      <c r="B136" s="4"/>
      <c r="C136" s="4"/>
      <c r="D136" s="4"/>
      <c r="E136" s="146"/>
      <c r="F136" s="146"/>
      <c r="G136" s="4"/>
      <c r="H136" s="4"/>
      <c r="I136" s="138"/>
      <c r="J136" s="138"/>
      <c r="K136" s="138"/>
      <c r="L136" s="138"/>
      <c r="M136" s="138"/>
      <c r="N136" s="138"/>
      <c r="O136" s="138"/>
      <c r="P136" s="138"/>
      <c r="Q136" s="138"/>
      <c r="R136" s="138"/>
      <c r="S136" s="138"/>
      <c r="T136" s="138"/>
      <c r="U136" s="138"/>
      <c r="V136" s="138"/>
      <c r="W136" s="138"/>
      <c r="X136" s="138"/>
      <c r="Y136" s="138"/>
      <c r="Z136" s="138"/>
      <c r="AA136" s="138"/>
      <c r="AB136" s="138"/>
    </row>
    <row r="137" spans="1:28" ht="14.25" customHeight="1">
      <c r="A137" s="4"/>
      <c r="B137" s="4"/>
      <c r="C137" s="4"/>
      <c r="D137" s="4"/>
      <c r="E137" s="146"/>
      <c r="F137" s="146"/>
      <c r="G137" s="4"/>
      <c r="H137" s="4"/>
      <c r="I137" s="138"/>
      <c r="J137" s="138"/>
      <c r="K137" s="138"/>
      <c r="L137" s="138"/>
      <c r="M137" s="138"/>
      <c r="N137" s="138"/>
      <c r="O137" s="138"/>
      <c r="P137" s="138"/>
      <c r="Q137" s="138"/>
      <c r="R137" s="138"/>
      <c r="S137" s="138"/>
      <c r="T137" s="138"/>
      <c r="U137" s="138"/>
      <c r="V137" s="138"/>
      <c r="W137" s="138"/>
      <c r="X137" s="138"/>
      <c r="Y137" s="138"/>
      <c r="Z137" s="138"/>
      <c r="AA137" s="138"/>
      <c r="AB137" s="138"/>
    </row>
    <row r="138" spans="1:28" ht="14.25" customHeight="1">
      <c r="A138" s="4"/>
      <c r="B138" s="4"/>
      <c r="C138" s="4"/>
      <c r="D138" s="4"/>
      <c r="E138" s="146"/>
      <c r="F138" s="146"/>
      <c r="G138" s="4"/>
      <c r="H138" s="4"/>
      <c r="I138" s="138"/>
      <c r="J138" s="138"/>
      <c r="K138" s="138"/>
      <c r="L138" s="138"/>
      <c r="M138" s="138"/>
      <c r="N138" s="138"/>
      <c r="O138" s="138"/>
      <c r="P138" s="138"/>
      <c r="Q138" s="138"/>
      <c r="R138" s="138"/>
      <c r="S138" s="138"/>
      <c r="T138" s="138"/>
      <c r="U138" s="138"/>
      <c r="V138" s="138"/>
      <c r="W138" s="138"/>
      <c r="X138" s="138"/>
      <c r="Y138" s="138"/>
      <c r="Z138" s="138"/>
      <c r="AA138" s="138"/>
      <c r="AB138" s="138"/>
    </row>
    <row r="139" spans="1:28" ht="14.25" customHeight="1">
      <c r="A139" s="4"/>
      <c r="B139" s="4"/>
      <c r="C139" s="4"/>
      <c r="D139" s="4"/>
      <c r="E139" s="146"/>
      <c r="F139" s="146"/>
      <c r="G139" s="4"/>
      <c r="H139" s="4"/>
      <c r="I139" s="138"/>
      <c r="J139" s="138"/>
      <c r="K139" s="138"/>
      <c r="L139" s="138"/>
      <c r="M139" s="138"/>
      <c r="N139" s="138"/>
      <c r="O139" s="138"/>
      <c r="P139" s="138"/>
      <c r="Q139" s="138"/>
      <c r="R139" s="138"/>
      <c r="S139" s="138"/>
      <c r="T139" s="138"/>
      <c r="U139" s="138"/>
      <c r="V139" s="138"/>
      <c r="W139" s="138"/>
      <c r="X139" s="138"/>
      <c r="Y139" s="138"/>
      <c r="Z139" s="138"/>
      <c r="AA139" s="138"/>
      <c r="AB139" s="138"/>
    </row>
    <row r="140" spans="1:28" ht="14.25" customHeight="1">
      <c r="A140" s="4"/>
      <c r="B140" s="4"/>
      <c r="C140" s="4"/>
      <c r="D140" s="4"/>
      <c r="E140" s="146"/>
      <c r="F140" s="146"/>
      <c r="G140" s="4"/>
      <c r="H140" s="4"/>
      <c r="I140" s="138"/>
      <c r="J140" s="138"/>
      <c r="K140" s="138"/>
      <c r="L140" s="138"/>
      <c r="M140" s="138"/>
      <c r="N140" s="138"/>
      <c r="O140" s="138"/>
      <c r="P140" s="138"/>
      <c r="Q140" s="138"/>
      <c r="R140" s="138"/>
      <c r="S140" s="138"/>
      <c r="T140" s="138"/>
      <c r="U140" s="138"/>
      <c r="V140" s="138"/>
      <c r="W140" s="138"/>
      <c r="X140" s="138"/>
      <c r="Y140" s="138"/>
      <c r="Z140" s="138"/>
      <c r="AA140" s="138"/>
      <c r="AB140" s="138"/>
    </row>
    <row r="141" spans="1:28" ht="14.25" customHeight="1">
      <c r="A141" s="4"/>
      <c r="B141" s="4"/>
      <c r="C141" s="4"/>
      <c r="D141" s="4"/>
      <c r="E141" s="146"/>
      <c r="F141" s="146"/>
      <c r="G141" s="4"/>
      <c r="H141" s="4"/>
      <c r="I141" s="138"/>
      <c r="J141" s="138"/>
      <c r="K141" s="138"/>
      <c r="L141" s="138"/>
      <c r="M141" s="138"/>
      <c r="N141" s="138"/>
      <c r="O141" s="138"/>
      <c r="P141" s="138"/>
      <c r="Q141" s="138"/>
      <c r="R141" s="138"/>
      <c r="S141" s="138"/>
      <c r="T141" s="138"/>
      <c r="U141" s="138"/>
      <c r="V141" s="138"/>
      <c r="W141" s="138"/>
      <c r="X141" s="138"/>
      <c r="Y141" s="138"/>
      <c r="Z141" s="138"/>
      <c r="AA141" s="138"/>
      <c r="AB141" s="138"/>
    </row>
    <row r="142" spans="1:28" ht="14.25" customHeight="1">
      <c r="A142" s="4"/>
      <c r="B142" s="4"/>
      <c r="C142" s="4"/>
      <c r="D142" s="4"/>
      <c r="E142" s="146"/>
      <c r="F142" s="146"/>
      <c r="G142" s="4"/>
      <c r="H142" s="4"/>
      <c r="I142" s="138"/>
      <c r="J142" s="138"/>
      <c r="K142" s="138"/>
      <c r="L142" s="138"/>
      <c r="M142" s="138"/>
      <c r="N142" s="138"/>
      <c r="O142" s="138"/>
      <c r="P142" s="138"/>
      <c r="Q142" s="138"/>
      <c r="R142" s="138"/>
      <c r="S142" s="138"/>
      <c r="T142" s="138"/>
      <c r="U142" s="138"/>
      <c r="V142" s="138"/>
      <c r="W142" s="138"/>
      <c r="X142" s="138"/>
      <c r="Y142" s="138"/>
      <c r="Z142" s="138"/>
      <c r="AA142" s="138"/>
      <c r="AB142" s="138"/>
    </row>
    <row r="143" spans="1:28" ht="14.25" customHeight="1">
      <c r="A143" s="4"/>
      <c r="B143" s="4"/>
      <c r="C143" s="4"/>
      <c r="D143" s="4"/>
      <c r="E143" s="146"/>
      <c r="F143" s="146"/>
      <c r="G143" s="4"/>
      <c r="H143" s="4"/>
      <c r="I143" s="138"/>
      <c r="J143" s="138"/>
      <c r="K143" s="138"/>
      <c r="L143" s="138"/>
      <c r="M143" s="138"/>
      <c r="N143" s="138"/>
      <c r="O143" s="138"/>
      <c r="P143" s="138"/>
      <c r="Q143" s="138"/>
      <c r="R143" s="138"/>
      <c r="S143" s="138"/>
      <c r="T143" s="138"/>
      <c r="U143" s="138"/>
      <c r="V143" s="138"/>
      <c r="W143" s="138"/>
      <c r="X143" s="138"/>
      <c r="Y143" s="138"/>
      <c r="Z143" s="138"/>
      <c r="AA143" s="138"/>
      <c r="AB143" s="138"/>
    </row>
    <row r="144" spans="1:28" ht="14.25" customHeight="1">
      <c r="A144" s="4"/>
      <c r="B144" s="4"/>
      <c r="C144" s="4"/>
      <c r="D144" s="4"/>
      <c r="E144" s="146"/>
      <c r="F144" s="146"/>
      <c r="G144" s="4"/>
      <c r="H144" s="4"/>
      <c r="I144" s="138"/>
      <c r="J144" s="138"/>
      <c r="K144" s="138"/>
      <c r="L144" s="138"/>
      <c r="M144" s="138"/>
      <c r="N144" s="138"/>
      <c r="O144" s="138"/>
      <c r="P144" s="138"/>
      <c r="Q144" s="138"/>
      <c r="R144" s="138"/>
      <c r="S144" s="138"/>
      <c r="T144" s="138"/>
      <c r="U144" s="138"/>
      <c r="V144" s="138"/>
      <c r="W144" s="138"/>
      <c r="X144" s="138"/>
      <c r="Y144" s="138"/>
      <c r="Z144" s="138"/>
      <c r="AA144" s="138"/>
      <c r="AB144" s="138"/>
    </row>
    <row r="145" spans="1:28" ht="14.25" customHeight="1">
      <c r="A145" s="4"/>
      <c r="B145" s="4"/>
      <c r="C145" s="4"/>
      <c r="D145" s="4"/>
      <c r="E145" s="146"/>
      <c r="F145" s="146"/>
      <c r="G145" s="4"/>
      <c r="H145" s="4"/>
      <c r="I145" s="138"/>
      <c r="J145" s="138"/>
      <c r="K145" s="138"/>
      <c r="L145" s="138"/>
      <c r="M145" s="138"/>
      <c r="N145" s="138"/>
      <c r="O145" s="138"/>
      <c r="P145" s="138"/>
      <c r="Q145" s="138"/>
      <c r="R145" s="138"/>
      <c r="S145" s="138"/>
      <c r="T145" s="138"/>
      <c r="U145" s="138"/>
      <c r="V145" s="138"/>
      <c r="W145" s="138"/>
      <c r="X145" s="138"/>
      <c r="Y145" s="138"/>
      <c r="Z145" s="138"/>
      <c r="AA145" s="138"/>
      <c r="AB145" s="138"/>
    </row>
    <row r="146" spans="1:28" ht="14.25" customHeight="1">
      <c r="A146" s="4"/>
      <c r="B146" s="4"/>
      <c r="C146" s="4"/>
      <c r="D146" s="4"/>
      <c r="E146" s="146"/>
      <c r="F146" s="146"/>
      <c r="G146" s="4"/>
      <c r="H146" s="4"/>
      <c r="I146" s="138"/>
      <c r="J146" s="138"/>
      <c r="K146" s="138"/>
      <c r="L146" s="138"/>
      <c r="M146" s="138"/>
      <c r="N146" s="138"/>
      <c r="O146" s="138"/>
      <c r="P146" s="138"/>
      <c r="Q146" s="138"/>
      <c r="R146" s="138"/>
      <c r="S146" s="138"/>
      <c r="T146" s="138"/>
      <c r="U146" s="138"/>
      <c r="V146" s="138"/>
      <c r="W146" s="138"/>
      <c r="X146" s="138"/>
      <c r="Y146" s="138"/>
      <c r="Z146" s="138"/>
      <c r="AA146" s="138"/>
      <c r="AB146" s="138"/>
    </row>
    <row r="147" spans="1:28" ht="14.25" customHeight="1">
      <c r="A147" s="4"/>
      <c r="B147" s="4"/>
      <c r="C147" s="4"/>
      <c r="D147" s="4"/>
      <c r="E147" s="146"/>
      <c r="F147" s="146"/>
      <c r="G147" s="4"/>
      <c r="H147" s="4"/>
      <c r="I147" s="138"/>
      <c r="J147" s="138"/>
      <c r="K147" s="138"/>
      <c r="L147" s="138"/>
      <c r="M147" s="138"/>
      <c r="N147" s="138"/>
      <c r="O147" s="138"/>
      <c r="P147" s="138"/>
      <c r="Q147" s="138"/>
      <c r="R147" s="138"/>
      <c r="S147" s="138"/>
      <c r="T147" s="138"/>
      <c r="U147" s="138"/>
      <c r="V147" s="138"/>
      <c r="W147" s="138"/>
      <c r="X147" s="138"/>
      <c r="Y147" s="138"/>
      <c r="Z147" s="138"/>
      <c r="AA147" s="138"/>
      <c r="AB147" s="138"/>
    </row>
    <row r="148" spans="1:28" ht="14.25" customHeight="1">
      <c r="A148" s="4"/>
      <c r="B148" s="4"/>
      <c r="C148" s="4"/>
      <c r="D148" s="4"/>
      <c r="E148" s="146"/>
      <c r="F148" s="146"/>
      <c r="G148" s="4"/>
      <c r="H148" s="4"/>
      <c r="I148" s="138"/>
      <c r="J148" s="138"/>
      <c r="K148" s="138"/>
      <c r="L148" s="138"/>
      <c r="M148" s="138"/>
      <c r="N148" s="138"/>
      <c r="O148" s="138"/>
      <c r="P148" s="138"/>
      <c r="Q148" s="138"/>
      <c r="R148" s="138"/>
      <c r="S148" s="138"/>
      <c r="T148" s="138"/>
      <c r="U148" s="138"/>
      <c r="V148" s="138"/>
      <c r="W148" s="138"/>
      <c r="X148" s="138"/>
      <c r="Y148" s="138"/>
      <c r="Z148" s="138"/>
      <c r="AA148" s="138"/>
      <c r="AB148" s="138"/>
    </row>
    <row r="149" spans="1:28" ht="14.25" customHeight="1">
      <c r="A149" s="4"/>
      <c r="B149" s="4"/>
      <c r="C149" s="4"/>
      <c r="D149" s="4"/>
      <c r="E149" s="146"/>
      <c r="F149" s="146"/>
      <c r="G149" s="4"/>
      <c r="H149" s="4"/>
      <c r="I149" s="138"/>
      <c r="J149" s="138"/>
      <c r="K149" s="138"/>
      <c r="L149" s="138"/>
      <c r="M149" s="138"/>
      <c r="N149" s="138"/>
      <c r="O149" s="138"/>
      <c r="P149" s="138"/>
      <c r="Q149" s="138"/>
      <c r="R149" s="138"/>
      <c r="S149" s="138"/>
      <c r="T149" s="138"/>
      <c r="U149" s="138"/>
      <c r="V149" s="138"/>
      <c r="W149" s="138"/>
      <c r="X149" s="138"/>
      <c r="Y149" s="138"/>
      <c r="Z149" s="138"/>
      <c r="AA149" s="138"/>
      <c r="AB149" s="138"/>
    </row>
    <row r="150" spans="1:28" ht="14.25" customHeight="1">
      <c r="A150" s="4"/>
      <c r="B150" s="4"/>
      <c r="C150" s="4"/>
      <c r="D150" s="4"/>
      <c r="E150" s="146"/>
      <c r="F150" s="146"/>
      <c r="G150" s="4"/>
      <c r="H150" s="4"/>
      <c r="I150" s="138"/>
      <c r="J150" s="138"/>
      <c r="K150" s="138"/>
      <c r="L150" s="138"/>
      <c r="M150" s="138"/>
      <c r="N150" s="138"/>
      <c r="O150" s="138"/>
      <c r="P150" s="138"/>
      <c r="Q150" s="138"/>
      <c r="R150" s="138"/>
      <c r="S150" s="138"/>
      <c r="T150" s="138"/>
      <c r="U150" s="138"/>
      <c r="V150" s="138"/>
      <c r="W150" s="138"/>
      <c r="X150" s="138"/>
      <c r="Y150" s="138"/>
      <c r="Z150" s="138"/>
      <c r="AA150" s="138"/>
      <c r="AB150" s="138"/>
    </row>
    <row r="151" spans="1:28" ht="14.25" customHeight="1">
      <c r="A151" s="4"/>
      <c r="B151" s="4"/>
      <c r="C151" s="4"/>
      <c r="D151" s="4"/>
      <c r="E151" s="146"/>
      <c r="F151" s="146"/>
      <c r="G151" s="4"/>
      <c r="H151" s="4"/>
      <c r="I151" s="138"/>
      <c r="J151" s="138"/>
      <c r="K151" s="138"/>
      <c r="L151" s="138"/>
      <c r="M151" s="138"/>
      <c r="N151" s="138"/>
      <c r="O151" s="138"/>
      <c r="P151" s="138"/>
      <c r="Q151" s="138"/>
      <c r="R151" s="138"/>
      <c r="S151" s="138"/>
      <c r="T151" s="138"/>
      <c r="U151" s="138"/>
      <c r="V151" s="138"/>
      <c r="W151" s="138"/>
      <c r="X151" s="138"/>
      <c r="Y151" s="138"/>
      <c r="Z151" s="138"/>
      <c r="AA151" s="138"/>
      <c r="AB151" s="138"/>
    </row>
    <row r="152" spans="1:28" ht="14.25" customHeight="1">
      <c r="A152" s="4"/>
      <c r="B152" s="4"/>
      <c r="C152" s="4"/>
      <c r="D152" s="4"/>
      <c r="E152" s="146"/>
      <c r="F152" s="146"/>
      <c r="G152" s="4"/>
      <c r="H152" s="4"/>
      <c r="I152" s="138"/>
      <c r="J152" s="138"/>
      <c r="K152" s="138"/>
      <c r="L152" s="138"/>
      <c r="M152" s="138"/>
      <c r="N152" s="138"/>
      <c r="O152" s="138"/>
      <c r="P152" s="138"/>
      <c r="Q152" s="138"/>
      <c r="R152" s="138"/>
      <c r="S152" s="138"/>
      <c r="T152" s="138"/>
      <c r="U152" s="138"/>
      <c r="V152" s="138"/>
      <c r="W152" s="138"/>
      <c r="X152" s="138"/>
      <c r="Y152" s="138"/>
      <c r="Z152" s="138"/>
      <c r="AA152" s="138"/>
      <c r="AB152" s="138"/>
    </row>
    <row r="153" spans="1:28" ht="14.25" customHeight="1">
      <c r="A153" s="4"/>
      <c r="B153" s="4"/>
      <c r="C153" s="4"/>
      <c r="D153" s="4"/>
      <c r="E153" s="146"/>
      <c r="F153" s="146"/>
      <c r="G153" s="4"/>
      <c r="H153" s="4"/>
      <c r="I153" s="138"/>
      <c r="J153" s="138"/>
      <c r="K153" s="138"/>
      <c r="L153" s="138"/>
      <c r="M153" s="138"/>
      <c r="N153" s="138"/>
      <c r="O153" s="138"/>
      <c r="P153" s="138"/>
      <c r="Q153" s="138"/>
      <c r="R153" s="138"/>
      <c r="S153" s="138"/>
      <c r="T153" s="138"/>
      <c r="U153" s="138"/>
      <c r="V153" s="138"/>
      <c r="W153" s="138"/>
      <c r="X153" s="138"/>
      <c r="Y153" s="138"/>
      <c r="Z153" s="138"/>
      <c r="AA153" s="138"/>
      <c r="AB153" s="138"/>
    </row>
    <row r="154" spans="1:28" ht="14.25" customHeight="1">
      <c r="A154" s="4"/>
      <c r="B154" s="4"/>
      <c r="C154" s="4"/>
      <c r="D154" s="4"/>
      <c r="E154" s="146"/>
      <c r="F154" s="146"/>
      <c r="G154" s="4"/>
      <c r="H154" s="4"/>
      <c r="I154" s="138"/>
      <c r="J154" s="138"/>
      <c r="K154" s="138"/>
      <c r="L154" s="138"/>
      <c r="M154" s="138"/>
      <c r="N154" s="138"/>
      <c r="O154" s="138"/>
      <c r="P154" s="138"/>
      <c r="Q154" s="138"/>
      <c r="R154" s="138"/>
      <c r="S154" s="138"/>
      <c r="T154" s="138"/>
      <c r="U154" s="138"/>
      <c r="V154" s="138"/>
      <c r="W154" s="138"/>
      <c r="X154" s="138"/>
      <c r="Y154" s="138"/>
      <c r="Z154" s="138"/>
      <c r="AA154" s="138"/>
      <c r="AB154" s="138"/>
    </row>
    <row r="155" spans="1:28" ht="14.25" customHeight="1">
      <c r="A155" s="4"/>
      <c r="B155" s="4"/>
      <c r="C155" s="4"/>
      <c r="D155" s="4"/>
      <c r="E155" s="146"/>
      <c r="F155" s="146"/>
      <c r="G155" s="4"/>
      <c r="H155" s="4"/>
      <c r="I155" s="138"/>
      <c r="J155" s="138"/>
      <c r="K155" s="138"/>
      <c r="L155" s="138"/>
      <c r="M155" s="138"/>
      <c r="N155" s="138"/>
      <c r="O155" s="138"/>
      <c r="P155" s="138"/>
      <c r="Q155" s="138"/>
      <c r="R155" s="138"/>
      <c r="S155" s="138"/>
      <c r="T155" s="138"/>
      <c r="U155" s="138"/>
      <c r="V155" s="138"/>
      <c r="W155" s="138"/>
      <c r="X155" s="138"/>
      <c r="Y155" s="138"/>
      <c r="Z155" s="138"/>
      <c r="AA155" s="138"/>
      <c r="AB155" s="138"/>
    </row>
    <row r="156" spans="1:28" ht="14.25" customHeight="1">
      <c r="A156" s="4"/>
      <c r="B156" s="4"/>
      <c r="C156" s="4"/>
      <c r="D156" s="4"/>
      <c r="E156" s="146"/>
      <c r="F156" s="146"/>
      <c r="G156" s="4"/>
      <c r="H156" s="4"/>
      <c r="I156" s="138"/>
      <c r="J156" s="138"/>
      <c r="K156" s="138"/>
      <c r="L156" s="138"/>
      <c r="M156" s="138"/>
      <c r="N156" s="138"/>
      <c r="O156" s="138"/>
      <c r="P156" s="138"/>
      <c r="Q156" s="138"/>
      <c r="R156" s="138"/>
      <c r="S156" s="138"/>
      <c r="T156" s="138"/>
      <c r="U156" s="138"/>
      <c r="V156" s="138"/>
      <c r="W156" s="138"/>
      <c r="X156" s="138"/>
      <c r="Y156" s="138"/>
      <c r="Z156" s="138"/>
      <c r="AA156" s="138"/>
      <c r="AB156" s="138"/>
    </row>
    <row r="157" spans="1:28" ht="14.25" customHeight="1">
      <c r="A157" s="4"/>
      <c r="B157" s="4"/>
      <c r="C157" s="4"/>
      <c r="D157" s="4"/>
      <c r="E157" s="146"/>
      <c r="F157" s="146"/>
      <c r="G157" s="4"/>
      <c r="H157" s="4"/>
      <c r="I157" s="138"/>
      <c r="J157" s="138"/>
      <c r="K157" s="138"/>
      <c r="L157" s="138"/>
      <c r="M157" s="138"/>
      <c r="N157" s="138"/>
      <c r="O157" s="138"/>
      <c r="P157" s="138"/>
      <c r="Q157" s="138"/>
      <c r="R157" s="138"/>
      <c r="S157" s="138"/>
      <c r="T157" s="138"/>
      <c r="U157" s="138"/>
      <c r="V157" s="138"/>
      <c r="W157" s="138"/>
      <c r="X157" s="138"/>
      <c r="Y157" s="138"/>
      <c r="Z157" s="138"/>
      <c r="AA157" s="138"/>
      <c r="AB157" s="138"/>
    </row>
    <row r="158" spans="1:28" ht="14.25" customHeight="1">
      <c r="A158" s="4"/>
      <c r="B158" s="4"/>
      <c r="C158" s="4"/>
      <c r="D158" s="4"/>
      <c r="E158" s="146"/>
      <c r="F158" s="146"/>
      <c r="G158" s="4"/>
      <c r="H158" s="4"/>
      <c r="I158" s="138"/>
      <c r="J158" s="138"/>
      <c r="K158" s="138"/>
      <c r="L158" s="138"/>
      <c r="M158" s="138"/>
      <c r="N158" s="138"/>
      <c r="O158" s="138"/>
      <c r="P158" s="138"/>
      <c r="Q158" s="138"/>
      <c r="R158" s="138"/>
      <c r="S158" s="138"/>
      <c r="T158" s="138"/>
      <c r="U158" s="138"/>
      <c r="V158" s="138"/>
      <c r="W158" s="138"/>
      <c r="X158" s="138"/>
      <c r="Y158" s="138"/>
      <c r="Z158" s="138"/>
      <c r="AA158" s="138"/>
      <c r="AB158" s="138"/>
    </row>
    <row r="159" spans="1:28" ht="14.25" customHeight="1">
      <c r="A159" s="4"/>
      <c r="B159" s="4"/>
      <c r="C159" s="4"/>
      <c r="D159" s="4"/>
      <c r="E159" s="146"/>
      <c r="F159" s="146"/>
      <c r="G159" s="4"/>
      <c r="H159" s="4"/>
      <c r="I159" s="138"/>
      <c r="J159" s="138"/>
      <c r="K159" s="138"/>
      <c r="L159" s="138"/>
      <c r="M159" s="138"/>
      <c r="N159" s="138"/>
      <c r="O159" s="138"/>
      <c r="P159" s="138"/>
      <c r="Q159" s="138"/>
      <c r="R159" s="138"/>
      <c r="S159" s="138"/>
      <c r="T159" s="138"/>
      <c r="U159" s="138"/>
      <c r="V159" s="138"/>
      <c r="W159" s="138"/>
      <c r="X159" s="138"/>
      <c r="Y159" s="138"/>
      <c r="Z159" s="138"/>
      <c r="AA159" s="138"/>
      <c r="AB159" s="138"/>
    </row>
    <row r="160" spans="1:28" ht="14.25" customHeight="1">
      <c r="A160" s="4"/>
      <c r="B160" s="4"/>
      <c r="C160" s="4"/>
      <c r="D160" s="4"/>
      <c r="E160" s="146"/>
      <c r="F160" s="146"/>
      <c r="G160" s="4"/>
      <c r="H160" s="4"/>
      <c r="I160" s="138"/>
      <c r="J160" s="138"/>
      <c r="K160" s="138"/>
      <c r="L160" s="138"/>
      <c r="M160" s="138"/>
      <c r="N160" s="138"/>
      <c r="O160" s="138"/>
      <c r="P160" s="138"/>
      <c r="Q160" s="138"/>
      <c r="R160" s="138"/>
      <c r="S160" s="138"/>
      <c r="T160" s="138"/>
      <c r="U160" s="138"/>
      <c r="V160" s="138"/>
      <c r="W160" s="138"/>
      <c r="X160" s="138"/>
      <c r="Y160" s="138"/>
      <c r="Z160" s="138"/>
      <c r="AA160" s="138"/>
      <c r="AB160" s="138"/>
    </row>
    <row r="161" spans="1:28" ht="14.25" customHeight="1">
      <c r="A161" s="4"/>
      <c r="B161" s="4"/>
      <c r="C161" s="4"/>
      <c r="D161" s="4"/>
      <c r="E161" s="146"/>
      <c r="F161" s="146"/>
      <c r="G161" s="4"/>
      <c r="H161" s="4"/>
      <c r="I161" s="138"/>
      <c r="J161" s="138"/>
      <c r="K161" s="138"/>
      <c r="L161" s="138"/>
      <c r="M161" s="138"/>
      <c r="N161" s="138"/>
      <c r="O161" s="138"/>
      <c r="P161" s="138"/>
      <c r="Q161" s="138"/>
      <c r="R161" s="138"/>
      <c r="S161" s="138"/>
      <c r="T161" s="138"/>
      <c r="U161" s="138"/>
      <c r="V161" s="138"/>
      <c r="W161" s="138"/>
      <c r="X161" s="138"/>
      <c r="Y161" s="138"/>
      <c r="Z161" s="138"/>
      <c r="AA161" s="138"/>
      <c r="AB161" s="138"/>
    </row>
    <row r="162" spans="1:28" ht="14.25" customHeight="1">
      <c r="A162" s="4"/>
      <c r="B162" s="4"/>
      <c r="C162" s="4"/>
      <c r="D162" s="4"/>
      <c r="E162" s="146"/>
      <c r="F162" s="146"/>
      <c r="G162" s="4"/>
      <c r="H162" s="4"/>
      <c r="I162" s="138"/>
      <c r="J162" s="138"/>
      <c r="K162" s="138"/>
      <c r="L162" s="138"/>
      <c r="M162" s="138"/>
      <c r="N162" s="138"/>
      <c r="O162" s="138"/>
      <c r="P162" s="138"/>
      <c r="Q162" s="138"/>
      <c r="R162" s="138"/>
      <c r="S162" s="138"/>
      <c r="T162" s="138"/>
      <c r="U162" s="138"/>
      <c r="V162" s="138"/>
      <c r="W162" s="138"/>
      <c r="X162" s="138"/>
      <c r="Y162" s="138"/>
      <c r="Z162" s="138"/>
      <c r="AA162" s="138"/>
      <c r="AB162" s="138"/>
    </row>
    <row r="163" spans="1:28" ht="14.25" customHeight="1">
      <c r="A163" s="4"/>
      <c r="B163" s="4"/>
      <c r="C163" s="4"/>
      <c r="D163" s="4"/>
      <c r="E163" s="146"/>
      <c r="F163" s="146"/>
      <c r="G163" s="4"/>
      <c r="H163" s="4"/>
      <c r="I163" s="138"/>
      <c r="J163" s="138"/>
      <c r="K163" s="138"/>
      <c r="L163" s="138"/>
      <c r="M163" s="138"/>
      <c r="N163" s="138"/>
      <c r="O163" s="138"/>
      <c r="P163" s="138"/>
      <c r="Q163" s="138"/>
      <c r="R163" s="138"/>
      <c r="S163" s="138"/>
      <c r="T163" s="138"/>
      <c r="U163" s="138"/>
      <c r="V163" s="138"/>
      <c r="W163" s="138"/>
      <c r="X163" s="138"/>
      <c r="Y163" s="138"/>
      <c r="Z163" s="138"/>
      <c r="AA163" s="138"/>
      <c r="AB163" s="138"/>
    </row>
    <row r="164" spans="1:28" ht="14.25" customHeight="1">
      <c r="A164" s="4"/>
      <c r="B164" s="4"/>
      <c r="C164" s="4"/>
      <c r="D164" s="4"/>
      <c r="E164" s="146"/>
      <c r="F164" s="146"/>
      <c r="G164" s="4"/>
      <c r="H164" s="4"/>
      <c r="I164" s="138"/>
      <c r="J164" s="138"/>
      <c r="K164" s="138"/>
      <c r="L164" s="138"/>
      <c r="M164" s="138"/>
      <c r="N164" s="138"/>
      <c r="O164" s="138"/>
      <c r="P164" s="138"/>
      <c r="Q164" s="138"/>
      <c r="R164" s="138"/>
      <c r="S164" s="138"/>
      <c r="T164" s="138"/>
      <c r="U164" s="138"/>
      <c r="V164" s="138"/>
      <c r="W164" s="138"/>
      <c r="X164" s="138"/>
      <c r="Y164" s="138"/>
      <c r="Z164" s="138"/>
      <c r="AA164" s="138"/>
      <c r="AB164" s="138"/>
    </row>
    <row r="165" spans="1:28" ht="14.25" customHeight="1">
      <c r="A165" s="4"/>
      <c r="B165" s="4"/>
      <c r="C165" s="4"/>
      <c r="D165" s="4"/>
      <c r="E165" s="146"/>
      <c r="F165" s="146"/>
      <c r="G165" s="4"/>
      <c r="H165" s="4"/>
      <c r="I165" s="138"/>
      <c r="J165" s="138"/>
      <c r="K165" s="138"/>
      <c r="L165" s="138"/>
      <c r="M165" s="138"/>
      <c r="N165" s="138"/>
      <c r="O165" s="138"/>
      <c r="P165" s="138"/>
      <c r="Q165" s="138"/>
      <c r="R165" s="138"/>
      <c r="S165" s="138"/>
      <c r="T165" s="138"/>
      <c r="U165" s="138"/>
      <c r="V165" s="138"/>
      <c r="W165" s="138"/>
      <c r="X165" s="138"/>
      <c r="Y165" s="138"/>
      <c r="Z165" s="138"/>
      <c r="AA165" s="138"/>
      <c r="AB165" s="138"/>
    </row>
    <row r="166" spans="1:28" ht="14.25" customHeight="1">
      <c r="A166" s="4"/>
      <c r="B166" s="4"/>
      <c r="C166" s="4"/>
      <c r="D166" s="4"/>
      <c r="E166" s="146"/>
      <c r="F166" s="146"/>
      <c r="G166" s="4"/>
      <c r="H166" s="4"/>
      <c r="I166" s="138"/>
      <c r="J166" s="138"/>
      <c r="K166" s="138"/>
      <c r="L166" s="138"/>
      <c r="M166" s="138"/>
      <c r="N166" s="138"/>
      <c r="O166" s="138"/>
      <c r="P166" s="138"/>
      <c r="Q166" s="138"/>
      <c r="R166" s="138"/>
      <c r="S166" s="138"/>
      <c r="T166" s="138"/>
      <c r="U166" s="138"/>
      <c r="V166" s="138"/>
      <c r="W166" s="138"/>
      <c r="X166" s="138"/>
      <c r="Y166" s="138"/>
      <c r="Z166" s="138"/>
      <c r="AA166" s="138"/>
      <c r="AB166" s="138"/>
    </row>
    <row r="167" spans="1:28" ht="14.25" customHeight="1">
      <c r="A167" s="4"/>
      <c r="B167" s="4"/>
      <c r="C167" s="4"/>
      <c r="D167" s="4"/>
      <c r="E167" s="146"/>
      <c r="F167" s="146"/>
      <c r="G167" s="4"/>
      <c r="H167" s="4"/>
      <c r="I167" s="138"/>
      <c r="J167" s="138"/>
      <c r="K167" s="138"/>
      <c r="L167" s="138"/>
      <c r="M167" s="138"/>
      <c r="N167" s="138"/>
      <c r="O167" s="138"/>
      <c r="P167" s="138"/>
      <c r="Q167" s="138"/>
      <c r="R167" s="138"/>
      <c r="S167" s="138"/>
      <c r="T167" s="138"/>
      <c r="U167" s="138"/>
      <c r="V167" s="138"/>
      <c r="W167" s="138"/>
      <c r="X167" s="138"/>
      <c r="Y167" s="138"/>
      <c r="Z167" s="138"/>
      <c r="AA167" s="138"/>
      <c r="AB167" s="138"/>
    </row>
    <row r="168" spans="1:28" ht="14.25" customHeight="1">
      <c r="A168" s="4"/>
      <c r="B168" s="4"/>
      <c r="C168" s="4"/>
      <c r="D168" s="4"/>
      <c r="E168" s="146"/>
      <c r="F168" s="146"/>
      <c r="G168" s="4"/>
      <c r="H168" s="4"/>
      <c r="I168" s="138"/>
      <c r="J168" s="138"/>
      <c r="K168" s="138"/>
      <c r="L168" s="138"/>
      <c r="M168" s="138"/>
      <c r="N168" s="138"/>
      <c r="O168" s="138"/>
      <c r="P168" s="138"/>
      <c r="Q168" s="138"/>
      <c r="R168" s="138"/>
      <c r="S168" s="138"/>
      <c r="T168" s="138"/>
      <c r="U168" s="138"/>
      <c r="V168" s="138"/>
      <c r="W168" s="138"/>
      <c r="X168" s="138"/>
      <c r="Y168" s="138"/>
      <c r="Z168" s="138"/>
      <c r="AA168" s="138"/>
      <c r="AB168" s="138"/>
    </row>
    <row r="169" spans="1:28" ht="14.25" customHeight="1">
      <c r="A169" s="4"/>
      <c r="B169" s="4"/>
      <c r="C169" s="4"/>
      <c r="D169" s="4"/>
      <c r="E169" s="146"/>
      <c r="F169" s="146"/>
      <c r="G169" s="4"/>
      <c r="H169" s="4"/>
      <c r="I169" s="138"/>
      <c r="J169" s="138"/>
      <c r="K169" s="138"/>
      <c r="L169" s="138"/>
      <c r="M169" s="138"/>
      <c r="N169" s="138"/>
      <c r="O169" s="138"/>
      <c r="P169" s="138"/>
      <c r="Q169" s="138"/>
      <c r="R169" s="138"/>
      <c r="S169" s="138"/>
      <c r="T169" s="138"/>
      <c r="U169" s="138"/>
      <c r="V169" s="138"/>
      <c r="W169" s="138"/>
      <c r="X169" s="138"/>
      <c r="Y169" s="138"/>
      <c r="Z169" s="138"/>
      <c r="AA169" s="138"/>
      <c r="AB169" s="138"/>
    </row>
    <row r="170" spans="1:28" ht="14.25" customHeight="1">
      <c r="A170" s="4"/>
      <c r="B170" s="4"/>
      <c r="C170" s="4"/>
      <c r="D170" s="4"/>
      <c r="E170" s="146"/>
      <c r="F170" s="146"/>
      <c r="G170" s="4"/>
      <c r="H170" s="4"/>
      <c r="I170" s="138"/>
      <c r="J170" s="138"/>
      <c r="K170" s="138"/>
      <c r="L170" s="138"/>
      <c r="M170" s="138"/>
      <c r="N170" s="138"/>
      <c r="O170" s="138"/>
      <c r="P170" s="138"/>
      <c r="Q170" s="138"/>
      <c r="R170" s="138"/>
      <c r="S170" s="138"/>
      <c r="T170" s="138"/>
      <c r="U170" s="138"/>
      <c r="V170" s="138"/>
      <c r="W170" s="138"/>
      <c r="X170" s="138"/>
      <c r="Y170" s="138"/>
      <c r="Z170" s="138"/>
      <c r="AA170" s="138"/>
      <c r="AB170" s="138"/>
    </row>
    <row r="171" spans="1:28" ht="14.25" customHeight="1">
      <c r="A171" s="4"/>
      <c r="B171" s="4"/>
      <c r="C171" s="4"/>
      <c r="D171" s="4"/>
      <c r="E171" s="146"/>
      <c r="F171" s="146"/>
      <c r="G171" s="4"/>
      <c r="H171" s="4"/>
      <c r="I171" s="138"/>
      <c r="J171" s="138"/>
      <c r="K171" s="138"/>
      <c r="L171" s="138"/>
      <c r="M171" s="138"/>
      <c r="N171" s="138"/>
      <c r="O171" s="138"/>
      <c r="P171" s="138"/>
      <c r="Q171" s="138"/>
      <c r="R171" s="138"/>
      <c r="S171" s="138"/>
      <c r="T171" s="138"/>
      <c r="U171" s="138"/>
      <c r="V171" s="138"/>
      <c r="W171" s="138"/>
      <c r="X171" s="138"/>
      <c r="Y171" s="138"/>
      <c r="Z171" s="138"/>
      <c r="AA171" s="138"/>
      <c r="AB171" s="138"/>
    </row>
    <row r="172" spans="1:28" ht="14.25" customHeight="1">
      <c r="A172" s="4"/>
      <c r="B172" s="4"/>
      <c r="C172" s="4"/>
      <c r="D172" s="4"/>
      <c r="E172" s="146"/>
      <c r="F172" s="146"/>
      <c r="G172" s="4"/>
      <c r="H172" s="4"/>
      <c r="I172" s="138"/>
      <c r="J172" s="138"/>
      <c r="K172" s="138"/>
      <c r="L172" s="138"/>
      <c r="M172" s="138"/>
      <c r="N172" s="138"/>
      <c r="O172" s="138"/>
      <c r="P172" s="138"/>
      <c r="Q172" s="138"/>
      <c r="R172" s="138"/>
      <c r="S172" s="138"/>
      <c r="T172" s="138"/>
      <c r="U172" s="138"/>
      <c r="V172" s="138"/>
      <c r="W172" s="138"/>
      <c r="X172" s="138"/>
      <c r="Y172" s="138"/>
      <c r="Z172" s="138"/>
      <c r="AA172" s="138"/>
      <c r="AB172" s="138"/>
    </row>
    <row r="173" spans="1:28" ht="14.25" customHeight="1">
      <c r="A173" s="4"/>
      <c r="B173" s="4"/>
      <c r="C173" s="4"/>
      <c r="D173" s="4"/>
      <c r="E173" s="146"/>
      <c r="F173" s="146"/>
      <c r="G173" s="4"/>
      <c r="H173" s="4"/>
      <c r="I173" s="138"/>
      <c r="J173" s="138"/>
      <c r="K173" s="138"/>
      <c r="L173" s="138"/>
      <c r="M173" s="138"/>
      <c r="N173" s="138"/>
      <c r="O173" s="138"/>
      <c r="P173" s="138"/>
      <c r="Q173" s="138"/>
      <c r="R173" s="138"/>
      <c r="S173" s="138"/>
      <c r="T173" s="138"/>
      <c r="U173" s="138"/>
      <c r="V173" s="138"/>
      <c r="W173" s="138"/>
      <c r="X173" s="138"/>
      <c r="Y173" s="138"/>
      <c r="Z173" s="138"/>
      <c r="AA173" s="138"/>
      <c r="AB173" s="138"/>
    </row>
    <row r="174" spans="1:28" ht="14.25" customHeight="1">
      <c r="A174" s="4"/>
      <c r="B174" s="4"/>
      <c r="C174" s="4"/>
      <c r="D174" s="4"/>
      <c r="E174" s="146"/>
      <c r="F174" s="146"/>
      <c r="G174" s="4"/>
      <c r="H174" s="4"/>
      <c r="I174" s="138"/>
      <c r="J174" s="138"/>
      <c r="K174" s="138"/>
      <c r="L174" s="138"/>
      <c r="M174" s="138"/>
      <c r="N174" s="138"/>
      <c r="O174" s="138"/>
      <c r="P174" s="138"/>
      <c r="Q174" s="138"/>
      <c r="R174" s="138"/>
      <c r="S174" s="138"/>
      <c r="T174" s="138"/>
      <c r="U174" s="138"/>
      <c r="V174" s="138"/>
      <c r="W174" s="138"/>
      <c r="X174" s="138"/>
      <c r="Y174" s="138"/>
      <c r="Z174" s="138"/>
      <c r="AA174" s="138"/>
      <c r="AB174" s="138"/>
    </row>
    <row r="175" spans="1:28" ht="14.25" customHeight="1">
      <c r="A175" s="4"/>
      <c r="B175" s="4"/>
      <c r="C175" s="4"/>
      <c r="D175" s="4"/>
      <c r="E175" s="146"/>
      <c r="F175" s="146"/>
      <c r="G175" s="4"/>
      <c r="H175" s="4"/>
      <c r="I175" s="138"/>
      <c r="J175" s="138"/>
      <c r="K175" s="138"/>
      <c r="L175" s="138"/>
      <c r="M175" s="138"/>
      <c r="N175" s="138"/>
      <c r="O175" s="138"/>
      <c r="P175" s="138"/>
      <c r="Q175" s="138"/>
      <c r="R175" s="138"/>
      <c r="S175" s="138"/>
      <c r="T175" s="138"/>
      <c r="U175" s="138"/>
      <c r="V175" s="138"/>
      <c r="W175" s="138"/>
      <c r="X175" s="138"/>
      <c r="Y175" s="138"/>
      <c r="Z175" s="138"/>
      <c r="AA175" s="138"/>
      <c r="AB175" s="138"/>
    </row>
    <row r="176" spans="1:28" ht="14.25" customHeight="1">
      <c r="A176" s="4"/>
      <c r="B176" s="4"/>
      <c r="C176" s="4"/>
      <c r="D176" s="4"/>
      <c r="E176" s="146"/>
      <c r="F176" s="146"/>
      <c r="G176" s="4"/>
      <c r="H176" s="4"/>
      <c r="I176" s="138"/>
      <c r="J176" s="138"/>
      <c r="K176" s="138"/>
      <c r="L176" s="138"/>
      <c r="M176" s="138"/>
      <c r="N176" s="138"/>
      <c r="O176" s="138"/>
      <c r="P176" s="138"/>
      <c r="Q176" s="138"/>
      <c r="R176" s="138"/>
      <c r="S176" s="138"/>
      <c r="T176" s="138"/>
      <c r="U176" s="138"/>
      <c r="V176" s="138"/>
      <c r="W176" s="138"/>
      <c r="X176" s="138"/>
      <c r="Y176" s="138"/>
      <c r="Z176" s="138"/>
      <c r="AA176" s="138"/>
      <c r="AB176" s="138"/>
    </row>
    <row r="177" spans="1:28" ht="14.25" customHeight="1">
      <c r="A177" s="4"/>
      <c r="B177" s="4"/>
      <c r="C177" s="4"/>
      <c r="D177" s="4"/>
      <c r="E177" s="146"/>
      <c r="F177" s="146"/>
      <c r="G177" s="4"/>
      <c r="H177" s="4"/>
      <c r="I177" s="138"/>
      <c r="J177" s="138"/>
      <c r="K177" s="138"/>
      <c r="L177" s="138"/>
      <c r="M177" s="138"/>
      <c r="N177" s="138"/>
      <c r="O177" s="138"/>
      <c r="P177" s="138"/>
      <c r="Q177" s="138"/>
      <c r="R177" s="138"/>
      <c r="S177" s="138"/>
      <c r="T177" s="138"/>
      <c r="U177" s="138"/>
      <c r="V177" s="138"/>
      <c r="W177" s="138"/>
      <c r="X177" s="138"/>
      <c r="Y177" s="138"/>
      <c r="Z177" s="138"/>
      <c r="AA177" s="138"/>
      <c r="AB177" s="138"/>
    </row>
    <row r="178" spans="1:28" ht="14.25" customHeight="1">
      <c r="A178" s="4"/>
      <c r="B178" s="4"/>
      <c r="C178" s="4"/>
      <c r="D178" s="4"/>
      <c r="E178" s="146"/>
      <c r="F178" s="146"/>
      <c r="G178" s="4"/>
      <c r="H178" s="4"/>
      <c r="I178" s="138"/>
      <c r="J178" s="138"/>
      <c r="K178" s="138"/>
      <c r="L178" s="138"/>
      <c r="M178" s="138"/>
      <c r="N178" s="138"/>
      <c r="O178" s="138"/>
      <c r="P178" s="138"/>
      <c r="Q178" s="138"/>
      <c r="R178" s="138"/>
      <c r="S178" s="138"/>
      <c r="T178" s="138"/>
      <c r="U178" s="138"/>
      <c r="V178" s="138"/>
      <c r="W178" s="138"/>
      <c r="X178" s="138"/>
      <c r="Y178" s="138"/>
      <c r="Z178" s="138"/>
      <c r="AA178" s="138"/>
      <c r="AB178" s="138"/>
    </row>
    <row r="179" spans="1:28" ht="14.25" customHeight="1">
      <c r="A179" s="4"/>
      <c r="B179" s="4"/>
      <c r="C179" s="4"/>
      <c r="D179" s="4"/>
      <c r="E179" s="146"/>
      <c r="F179" s="146"/>
      <c r="G179" s="4"/>
      <c r="H179" s="4"/>
      <c r="I179" s="138"/>
      <c r="J179" s="138"/>
      <c r="K179" s="138"/>
      <c r="L179" s="138"/>
      <c r="M179" s="138"/>
      <c r="N179" s="138"/>
      <c r="O179" s="138"/>
      <c r="P179" s="138"/>
      <c r="Q179" s="138"/>
      <c r="R179" s="138"/>
      <c r="S179" s="138"/>
      <c r="T179" s="138"/>
      <c r="U179" s="138"/>
      <c r="V179" s="138"/>
      <c r="W179" s="138"/>
      <c r="X179" s="138"/>
      <c r="Y179" s="138"/>
      <c r="Z179" s="138"/>
      <c r="AA179" s="138"/>
      <c r="AB179" s="138"/>
    </row>
    <row r="180" spans="1:28" ht="14.25" customHeight="1">
      <c r="A180" s="4"/>
      <c r="B180" s="4"/>
      <c r="C180" s="4"/>
      <c r="D180" s="4"/>
      <c r="E180" s="146"/>
      <c r="F180" s="146"/>
      <c r="G180" s="4"/>
      <c r="H180" s="4"/>
      <c r="I180" s="138"/>
      <c r="J180" s="138"/>
      <c r="K180" s="138"/>
      <c r="L180" s="138"/>
      <c r="M180" s="138"/>
      <c r="N180" s="138"/>
      <c r="O180" s="138"/>
      <c r="P180" s="138"/>
      <c r="Q180" s="138"/>
      <c r="R180" s="138"/>
      <c r="S180" s="138"/>
      <c r="T180" s="138"/>
      <c r="U180" s="138"/>
      <c r="V180" s="138"/>
      <c r="W180" s="138"/>
      <c r="X180" s="138"/>
      <c r="Y180" s="138"/>
      <c r="Z180" s="138"/>
      <c r="AA180" s="138"/>
      <c r="AB180" s="138"/>
    </row>
    <row r="181" spans="1:28" ht="14.25" customHeight="1">
      <c r="A181" s="4"/>
      <c r="B181" s="4"/>
      <c r="C181" s="4"/>
      <c r="D181" s="4"/>
      <c r="E181" s="146"/>
      <c r="F181" s="146"/>
      <c r="G181" s="4"/>
      <c r="H181" s="4"/>
      <c r="I181" s="138"/>
      <c r="J181" s="138"/>
      <c r="K181" s="138"/>
      <c r="L181" s="138"/>
      <c r="M181" s="138"/>
      <c r="N181" s="138"/>
      <c r="O181" s="138"/>
      <c r="P181" s="138"/>
      <c r="Q181" s="138"/>
      <c r="R181" s="138"/>
      <c r="S181" s="138"/>
      <c r="T181" s="138"/>
      <c r="U181" s="138"/>
      <c r="V181" s="138"/>
      <c r="W181" s="138"/>
      <c r="X181" s="138"/>
      <c r="Y181" s="138"/>
      <c r="Z181" s="138"/>
      <c r="AA181" s="138"/>
      <c r="AB181" s="138"/>
    </row>
    <row r="182" spans="1:28" ht="14.25" customHeight="1">
      <c r="A182" s="4"/>
      <c r="B182" s="4"/>
      <c r="C182" s="4"/>
      <c r="D182" s="4"/>
      <c r="E182" s="146"/>
      <c r="F182" s="146"/>
      <c r="G182" s="4"/>
      <c r="H182" s="4"/>
      <c r="I182" s="138"/>
      <c r="J182" s="138"/>
      <c r="K182" s="138"/>
      <c r="L182" s="138"/>
      <c r="M182" s="138"/>
      <c r="N182" s="138"/>
      <c r="O182" s="138"/>
      <c r="P182" s="138"/>
      <c r="Q182" s="138"/>
      <c r="R182" s="138"/>
      <c r="S182" s="138"/>
      <c r="T182" s="138"/>
      <c r="U182" s="138"/>
      <c r="V182" s="138"/>
      <c r="W182" s="138"/>
      <c r="X182" s="138"/>
      <c r="Y182" s="138"/>
      <c r="Z182" s="138"/>
      <c r="AA182" s="138"/>
      <c r="AB182" s="138"/>
    </row>
    <row r="183" spans="1:28" ht="14.25" customHeight="1">
      <c r="A183" s="4"/>
      <c r="B183" s="4"/>
      <c r="C183" s="4"/>
      <c r="D183" s="4"/>
      <c r="E183" s="146"/>
      <c r="F183" s="146"/>
      <c r="G183" s="4"/>
      <c r="H183" s="4"/>
      <c r="I183" s="138"/>
      <c r="J183" s="138"/>
      <c r="K183" s="138"/>
      <c r="L183" s="138"/>
      <c r="M183" s="138"/>
      <c r="N183" s="138"/>
      <c r="O183" s="138"/>
      <c r="P183" s="138"/>
      <c r="Q183" s="138"/>
      <c r="R183" s="138"/>
      <c r="S183" s="138"/>
      <c r="T183" s="138"/>
      <c r="U183" s="138"/>
      <c r="V183" s="138"/>
      <c r="W183" s="138"/>
      <c r="X183" s="138"/>
      <c r="Y183" s="138"/>
      <c r="Z183" s="138"/>
      <c r="AA183" s="138"/>
      <c r="AB183" s="138"/>
    </row>
    <row r="184" spans="1:28" ht="14.25" customHeight="1">
      <c r="A184" s="4"/>
      <c r="B184" s="4"/>
      <c r="C184" s="4"/>
      <c r="D184" s="4"/>
      <c r="E184" s="146"/>
      <c r="F184" s="146"/>
      <c r="G184" s="4"/>
      <c r="H184" s="4"/>
      <c r="I184" s="138"/>
      <c r="J184" s="138"/>
      <c r="K184" s="138"/>
      <c r="L184" s="138"/>
      <c r="M184" s="138"/>
      <c r="N184" s="138"/>
      <c r="O184" s="138"/>
      <c r="P184" s="138"/>
      <c r="Q184" s="138"/>
      <c r="R184" s="138"/>
      <c r="S184" s="138"/>
      <c r="T184" s="138"/>
      <c r="U184" s="138"/>
      <c r="V184" s="138"/>
      <c r="W184" s="138"/>
      <c r="X184" s="138"/>
      <c r="Y184" s="138"/>
      <c r="Z184" s="138"/>
      <c r="AA184" s="138"/>
      <c r="AB184" s="138"/>
    </row>
    <row r="185" spans="1:28" ht="14.25" customHeight="1">
      <c r="A185" s="4"/>
      <c r="B185" s="4"/>
      <c r="C185" s="4"/>
      <c r="D185" s="4"/>
      <c r="E185" s="146"/>
      <c r="F185" s="146"/>
      <c r="G185" s="4"/>
      <c r="H185" s="4"/>
      <c r="I185" s="138"/>
      <c r="J185" s="138"/>
      <c r="K185" s="138"/>
      <c r="L185" s="138"/>
      <c r="M185" s="138"/>
      <c r="N185" s="138"/>
      <c r="O185" s="138"/>
      <c r="P185" s="138"/>
      <c r="Q185" s="138"/>
      <c r="R185" s="138"/>
      <c r="S185" s="138"/>
      <c r="T185" s="138"/>
      <c r="U185" s="138"/>
      <c r="V185" s="138"/>
      <c r="W185" s="138"/>
      <c r="X185" s="138"/>
      <c r="Y185" s="138"/>
      <c r="Z185" s="138"/>
      <c r="AA185" s="138"/>
      <c r="AB185" s="138"/>
    </row>
    <row r="186" spans="1:28" ht="14.25" customHeight="1">
      <c r="A186" s="4"/>
      <c r="B186" s="4"/>
      <c r="C186" s="4"/>
      <c r="D186" s="4"/>
      <c r="E186" s="146"/>
      <c r="F186" s="146"/>
      <c r="G186" s="4"/>
      <c r="H186" s="4"/>
      <c r="I186" s="138"/>
      <c r="J186" s="138"/>
      <c r="K186" s="138"/>
      <c r="L186" s="138"/>
      <c r="M186" s="138"/>
      <c r="N186" s="138"/>
      <c r="O186" s="138"/>
      <c r="P186" s="138"/>
      <c r="Q186" s="138"/>
      <c r="R186" s="138"/>
      <c r="S186" s="138"/>
      <c r="T186" s="138"/>
      <c r="U186" s="138"/>
      <c r="V186" s="138"/>
      <c r="W186" s="138"/>
      <c r="X186" s="138"/>
      <c r="Y186" s="138"/>
      <c r="Z186" s="138"/>
      <c r="AA186" s="138"/>
      <c r="AB186" s="138"/>
    </row>
    <row r="187" spans="1:28" ht="14.25" customHeight="1">
      <c r="A187" s="4"/>
      <c r="B187" s="4"/>
      <c r="C187" s="4"/>
      <c r="D187" s="4"/>
      <c r="E187" s="146"/>
      <c r="F187" s="146"/>
      <c r="G187" s="4"/>
      <c r="H187" s="4"/>
      <c r="I187" s="138"/>
      <c r="J187" s="138"/>
      <c r="K187" s="138"/>
      <c r="L187" s="138"/>
      <c r="M187" s="138"/>
      <c r="N187" s="138"/>
      <c r="O187" s="138"/>
      <c r="P187" s="138"/>
      <c r="Q187" s="138"/>
      <c r="R187" s="138"/>
      <c r="S187" s="138"/>
      <c r="T187" s="138"/>
      <c r="U187" s="138"/>
      <c r="V187" s="138"/>
      <c r="W187" s="138"/>
      <c r="X187" s="138"/>
      <c r="Y187" s="138"/>
      <c r="Z187" s="138"/>
      <c r="AA187" s="138"/>
      <c r="AB187" s="138"/>
    </row>
    <row r="188" spans="1:28" ht="14.25" customHeight="1">
      <c r="A188" s="4"/>
      <c r="B188" s="4"/>
      <c r="C188" s="4"/>
      <c r="D188" s="4"/>
      <c r="E188" s="146"/>
      <c r="F188" s="146"/>
      <c r="G188" s="4"/>
      <c r="H188" s="4"/>
      <c r="I188" s="138"/>
      <c r="J188" s="138"/>
      <c r="K188" s="138"/>
      <c r="L188" s="138"/>
      <c r="M188" s="138"/>
      <c r="N188" s="138"/>
      <c r="O188" s="138"/>
      <c r="P188" s="138"/>
      <c r="Q188" s="138"/>
      <c r="R188" s="138"/>
      <c r="S188" s="138"/>
      <c r="T188" s="138"/>
      <c r="U188" s="138"/>
      <c r="V188" s="138"/>
      <c r="W188" s="138"/>
      <c r="X188" s="138"/>
      <c r="Y188" s="138"/>
      <c r="Z188" s="138"/>
      <c r="AA188" s="138"/>
      <c r="AB188" s="138"/>
    </row>
    <row r="189" spans="1:28" ht="14.25" customHeight="1">
      <c r="A189" s="4"/>
      <c r="B189" s="4"/>
      <c r="C189" s="4"/>
      <c r="D189" s="4"/>
      <c r="E189" s="146"/>
      <c r="F189" s="146"/>
      <c r="G189" s="4"/>
      <c r="H189" s="4"/>
      <c r="I189" s="138"/>
      <c r="J189" s="138"/>
      <c r="K189" s="138"/>
      <c r="L189" s="138"/>
      <c r="M189" s="138"/>
      <c r="N189" s="138"/>
      <c r="O189" s="138"/>
      <c r="P189" s="138"/>
      <c r="Q189" s="138"/>
      <c r="R189" s="138"/>
      <c r="S189" s="138"/>
      <c r="T189" s="138"/>
      <c r="U189" s="138"/>
      <c r="V189" s="138"/>
      <c r="W189" s="138"/>
      <c r="X189" s="138"/>
      <c r="Y189" s="138"/>
      <c r="Z189" s="138"/>
      <c r="AA189" s="138"/>
      <c r="AB189" s="138"/>
    </row>
    <row r="190" spans="1:28" ht="14.25" customHeight="1">
      <c r="A190" s="4"/>
      <c r="B190" s="4"/>
      <c r="C190" s="4"/>
      <c r="D190" s="4"/>
      <c r="E190" s="146"/>
      <c r="F190" s="146"/>
      <c r="G190" s="4"/>
      <c r="H190" s="4"/>
      <c r="I190" s="138"/>
      <c r="J190" s="138"/>
      <c r="K190" s="138"/>
      <c r="L190" s="138"/>
      <c r="M190" s="138"/>
      <c r="N190" s="138"/>
      <c r="O190" s="138"/>
      <c r="P190" s="138"/>
      <c r="Q190" s="138"/>
      <c r="R190" s="138"/>
      <c r="S190" s="138"/>
      <c r="T190" s="138"/>
      <c r="U190" s="138"/>
      <c r="V190" s="138"/>
      <c r="W190" s="138"/>
      <c r="X190" s="138"/>
      <c r="Y190" s="138"/>
      <c r="Z190" s="138"/>
      <c r="AA190" s="138"/>
      <c r="AB190" s="138"/>
    </row>
    <row r="191" spans="1:28" ht="14.25" customHeight="1">
      <c r="A191" s="4"/>
      <c r="B191" s="4"/>
      <c r="C191" s="4"/>
      <c r="D191" s="4"/>
      <c r="E191" s="146"/>
      <c r="F191" s="146"/>
      <c r="G191" s="4"/>
      <c r="H191" s="4"/>
      <c r="I191" s="138"/>
      <c r="J191" s="138"/>
      <c r="K191" s="138"/>
      <c r="L191" s="138"/>
      <c r="M191" s="138"/>
      <c r="N191" s="138"/>
      <c r="O191" s="138"/>
      <c r="P191" s="138"/>
      <c r="Q191" s="138"/>
      <c r="R191" s="138"/>
      <c r="S191" s="138"/>
      <c r="T191" s="138"/>
      <c r="U191" s="138"/>
      <c r="V191" s="138"/>
      <c r="W191" s="138"/>
      <c r="X191" s="138"/>
      <c r="Y191" s="138"/>
      <c r="Z191" s="138"/>
      <c r="AA191" s="138"/>
      <c r="AB191" s="138"/>
    </row>
    <row r="192" spans="1:28" ht="14.25" customHeight="1">
      <c r="A192" s="4"/>
      <c r="B192" s="4"/>
      <c r="C192" s="4"/>
      <c r="D192" s="4"/>
      <c r="E192" s="146"/>
      <c r="F192" s="146"/>
      <c r="G192" s="4"/>
      <c r="H192" s="4"/>
      <c r="I192" s="138"/>
      <c r="J192" s="138"/>
      <c r="K192" s="138"/>
      <c r="L192" s="138"/>
      <c r="M192" s="138"/>
      <c r="N192" s="138"/>
      <c r="O192" s="138"/>
      <c r="P192" s="138"/>
      <c r="Q192" s="138"/>
      <c r="R192" s="138"/>
      <c r="S192" s="138"/>
      <c r="T192" s="138"/>
      <c r="U192" s="138"/>
      <c r="V192" s="138"/>
      <c r="W192" s="138"/>
      <c r="X192" s="138"/>
      <c r="Y192" s="138"/>
      <c r="Z192" s="138"/>
      <c r="AA192" s="138"/>
      <c r="AB192" s="138"/>
    </row>
    <row r="193" spans="1:28" ht="14.25" customHeight="1">
      <c r="A193" s="4"/>
      <c r="B193" s="4"/>
      <c r="C193" s="4"/>
      <c r="D193" s="4"/>
      <c r="E193" s="146"/>
      <c r="F193" s="146"/>
      <c r="G193" s="4"/>
      <c r="H193" s="4"/>
      <c r="I193" s="138"/>
      <c r="J193" s="138"/>
      <c r="K193" s="138"/>
      <c r="L193" s="138"/>
      <c r="M193" s="138"/>
      <c r="N193" s="138"/>
      <c r="O193" s="138"/>
      <c r="P193" s="138"/>
      <c r="Q193" s="138"/>
      <c r="R193" s="138"/>
      <c r="S193" s="138"/>
      <c r="T193" s="138"/>
      <c r="U193" s="138"/>
      <c r="V193" s="138"/>
      <c r="W193" s="138"/>
      <c r="X193" s="138"/>
      <c r="Y193" s="138"/>
      <c r="Z193" s="138"/>
      <c r="AA193" s="138"/>
      <c r="AB193" s="138"/>
    </row>
    <row r="194" spans="1:28" ht="14.25" customHeight="1">
      <c r="A194" s="4"/>
      <c r="B194" s="4"/>
      <c r="C194" s="4"/>
      <c r="D194" s="4"/>
      <c r="E194" s="146"/>
      <c r="F194" s="146"/>
      <c r="G194" s="4"/>
      <c r="H194" s="4"/>
      <c r="I194" s="138"/>
      <c r="J194" s="138"/>
      <c r="K194" s="138"/>
      <c r="L194" s="138"/>
      <c r="M194" s="138"/>
      <c r="N194" s="138"/>
      <c r="O194" s="138"/>
      <c r="P194" s="138"/>
      <c r="Q194" s="138"/>
      <c r="R194" s="138"/>
      <c r="S194" s="138"/>
      <c r="T194" s="138"/>
      <c r="U194" s="138"/>
      <c r="V194" s="138"/>
      <c r="W194" s="138"/>
      <c r="X194" s="138"/>
      <c r="Y194" s="138"/>
      <c r="Z194" s="138"/>
      <c r="AA194" s="138"/>
      <c r="AB194" s="138"/>
    </row>
    <row r="195" spans="1:28" ht="14.25" customHeight="1">
      <c r="A195" s="4"/>
      <c r="B195" s="4"/>
      <c r="C195" s="4"/>
      <c r="D195" s="4"/>
      <c r="E195" s="146"/>
      <c r="F195" s="146"/>
      <c r="G195" s="4"/>
      <c r="H195" s="4"/>
      <c r="I195" s="138"/>
      <c r="J195" s="138"/>
      <c r="K195" s="138"/>
      <c r="L195" s="138"/>
      <c r="M195" s="138"/>
      <c r="N195" s="138"/>
      <c r="O195" s="138"/>
      <c r="P195" s="138"/>
      <c r="Q195" s="138"/>
      <c r="R195" s="138"/>
      <c r="S195" s="138"/>
      <c r="T195" s="138"/>
      <c r="U195" s="138"/>
      <c r="V195" s="138"/>
      <c r="W195" s="138"/>
      <c r="X195" s="138"/>
      <c r="Y195" s="138"/>
      <c r="Z195" s="138"/>
      <c r="AA195" s="138"/>
      <c r="AB195" s="138"/>
    </row>
    <row r="196" spans="1:28" ht="14.25" customHeight="1">
      <c r="A196" s="4"/>
      <c r="B196" s="4"/>
      <c r="C196" s="4"/>
      <c r="D196" s="4"/>
      <c r="E196" s="146"/>
      <c r="F196" s="146"/>
      <c r="G196" s="4"/>
      <c r="H196" s="4"/>
      <c r="I196" s="138"/>
      <c r="J196" s="138"/>
      <c r="K196" s="138"/>
      <c r="L196" s="138"/>
      <c r="M196" s="138"/>
      <c r="N196" s="138"/>
      <c r="O196" s="138"/>
      <c r="P196" s="138"/>
      <c r="Q196" s="138"/>
      <c r="R196" s="138"/>
      <c r="S196" s="138"/>
      <c r="T196" s="138"/>
      <c r="U196" s="138"/>
      <c r="V196" s="138"/>
      <c r="W196" s="138"/>
      <c r="X196" s="138"/>
      <c r="Y196" s="138"/>
      <c r="Z196" s="138"/>
      <c r="AA196" s="138"/>
      <c r="AB196" s="138"/>
    </row>
    <row r="197" spans="1:28" ht="14.25" customHeight="1">
      <c r="A197" s="4"/>
      <c r="B197" s="4"/>
      <c r="C197" s="4"/>
      <c r="D197" s="4"/>
      <c r="E197" s="146"/>
      <c r="F197" s="146"/>
      <c r="G197" s="4"/>
      <c r="H197" s="4"/>
      <c r="I197" s="138"/>
      <c r="J197" s="138"/>
      <c r="K197" s="138"/>
      <c r="L197" s="138"/>
      <c r="M197" s="138"/>
      <c r="N197" s="138"/>
      <c r="O197" s="138"/>
      <c r="P197" s="138"/>
      <c r="Q197" s="138"/>
      <c r="R197" s="138"/>
      <c r="S197" s="138"/>
      <c r="T197" s="138"/>
      <c r="U197" s="138"/>
      <c r="V197" s="138"/>
      <c r="W197" s="138"/>
      <c r="X197" s="138"/>
      <c r="Y197" s="138"/>
      <c r="Z197" s="138"/>
      <c r="AA197" s="138"/>
      <c r="AB197" s="138"/>
    </row>
    <row r="198" spans="1:28" ht="14.25" customHeight="1">
      <c r="A198" s="4"/>
      <c r="B198" s="4"/>
      <c r="C198" s="4"/>
      <c r="D198" s="4"/>
      <c r="E198" s="146"/>
      <c r="F198" s="146"/>
      <c r="G198" s="4"/>
      <c r="H198" s="4"/>
      <c r="I198" s="138"/>
      <c r="J198" s="138"/>
      <c r="K198" s="138"/>
      <c r="L198" s="138"/>
      <c r="M198" s="138"/>
      <c r="N198" s="138"/>
      <c r="O198" s="138"/>
      <c r="P198" s="138"/>
      <c r="Q198" s="138"/>
      <c r="R198" s="138"/>
      <c r="S198" s="138"/>
      <c r="T198" s="138"/>
      <c r="U198" s="138"/>
      <c r="V198" s="138"/>
      <c r="W198" s="138"/>
      <c r="X198" s="138"/>
      <c r="Y198" s="138"/>
      <c r="Z198" s="138"/>
      <c r="AA198" s="138"/>
      <c r="AB198" s="138"/>
    </row>
    <row r="199" spans="1:28" ht="14.25" customHeight="1">
      <c r="A199" s="4"/>
      <c r="B199" s="4"/>
      <c r="C199" s="4"/>
      <c r="D199" s="4"/>
      <c r="E199" s="146"/>
      <c r="F199" s="146"/>
      <c r="G199" s="4"/>
      <c r="H199" s="4"/>
      <c r="I199" s="138"/>
      <c r="J199" s="138"/>
      <c r="K199" s="138"/>
      <c r="L199" s="138"/>
      <c r="M199" s="138"/>
      <c r="N199" s="138"/>
      <c r="O199" s="138"/>
      <c r="P199" s="138"/>
      <c r="Q199" s="138"/>
      <c r="R199" s="138"/>
      <c r="S199" s="138"/>
      <c r="T199" s="138"/>
      <c r="U199" s="138"/>
      <c r="V199" s="138"/>
      <c r="W199" s="138"/>
      <c r="X199" s="138"/>
      <c r="Y199" s="138"/>
      <c r="Z199" s="138"/>
      <c r="AA199" s="138"/>
      <c r="AB199" s="138"/>
    </row>
    <row r="200" spans="1:28" ht="14.25" customHeight="1">
      <c r="A200" s="4"/>
      <c r="B200" s="4"/>
      <c r="C200" s="4"/>
      <c r="D200" s="4"/>
      <c r="E200" s="146"/>
      <c r="F200" s="146"/>
      <c r="G200" s="4"/>
      <c r="H200" s="4"/>
      <c r="I200" s="138"/>
      <c r="J200" s="138"/>
      <c r="K200" s="138"/>
      <c r="L200" s="138"/>
      <c r="M200" s="138"/>
      <c r="N200" s="138"/>
      <c r="O200" s="138"/>
      <c r="P200" s="138"/>
      <c r="Q200" s="138"/>
      <c r="R200" s="138"/>
      <c r="S200" s="138"/>
      <c r="T200" s="138"/>
      <c r="U200" s="138"/>
      <c r="V200" s="138"/>
      <c r="W200" s="138"/>
      <c r="X200" s="138"/>
      <c r="Y200" s="138"/>
      <c r="Z200" s="138"/>
      <c r="AA200" s="138"/>
      <c r="AB200" s="138"/>
    </row>
    <row r="201" spans="1:28" ht="14.25" customHeight="1">
      <c r="A201" s="4"/>
      <c r="B201" s="4"/>
      <c r="C201" s="4"/>
      <c r="D201" s="4"/>
      <c r="E201" s="146"/>
      <c r="F201" s="146"/>
      <c r="G201" s="4"/>
      <c r="H201" s="4"/>
      <c r="I201" s="138"/>
      <c r="J201" s="138"/>
      <c r="K201" s="138"/>
      <c r="L201" s="138"/>
      <c r="M201" s="138"/>
      <c r="N201" s="138"/>
      <c r="O201" s="138"/>
      <c r="P201" s="138"/>
      <c r="Q201" s="138"/>
      <c r="R201" s="138"/>
      <c r="S201" s="138"/>
      <c r="T201" s="138"/>
      <c r="U201" s="138"/>
      <c r="V201" s="138"/>
      <c r="W201" s="138"/>
      <c r="X201" s="138"/>
      <c r="Y201" s="138"/>
      <c r="Z201" s="138"/>
      <c r="AA201" s="138"/>
      <c r="AB201" s="138"/>
    </row>
    <row r="202" spans="1:28" ht="14.25" customHeight="1">
      <c r="A202" s="4"/>
      <c r="B202" s="4"/>
      <c r="C202" s="4"/>
      <c r="D202" s="4"/>
      <c r="E202" s="146"/>
      <c r="F202" s="146"/>
      <c r="G202" s="4"/>
      <c r="H202" s="4"/>
      <c r="I202" s="138"/>
      <c r="J202" s="138"/>
      <c r="K202" s="138"/>
      <c r="L202" s="138"/>
      <c r="M202" s="138"/>
      <c r="N202" s="138"/>
      <c r="O202" s="138"/>
      <c r="P202" s="138"/>
      <c r="Q202" s="138"/>
      <c r="R202" s="138"/>
      <c r="S202" s="138"/>
      <c r="T202" s="138"/>
      <c r="U202" s="138"/>
      <c r="V202" s="138"/>
      <c r="W202" s="138"/>
      <c r="X202" s="138"/>
      <c r="Y202" s="138"/>
      <c r="Z202" s="138"/>
      <c r="AA202" s="138"/>
      <c r="AB202" s="138"/>
    </row>
    <row r="203" spans="1:28" ht="14.25" customHeight="1">
      <c r="A203" s="4"/>
      <c r="B203" s="4"/>
      <c r="C203" s="4"/>
      <c r="D203" s="4"/>
      <c r="E203" s="146"/>
      <c r="F203" s="146"/>
      <c r="G203" s="4"/>
      <c r="H203" s="4"/>
      <c r="I203" s="138"/>
      <c r="J203" s="138"/>
      <c r="K203" s="138"/>
      <c r="L203" s="138"/>
      <c r="M203" s="138"/>
      <c r="N203" s="138"/>
      <c r="O203" s="138"/>
      <c r="P203" s="138"/>
      <c r="Q203" s="138"/>
      <c r="R203" s="138"/>
      <c r="S203" s="138"/>
      <c r="T203" s="138"/>
      <c r="U203" s="138"/>
      <c r="V203" s="138"/>
      <c r="W203" s="138"/>
      <c r="X203" s="138"/>
      <c r="Y203" s="138"/>
      <c r="Z203" s="138"/>
      <c r="AA203" s="138"/>
      <c r="AB203" s="138"/>
    </row>
    <row r="204" spans="1:28" ht="14.25" customHeight="1">
      <c r="A204" s="4"/>
      <c r="B204" s="4"/>
      <c r="C204" s="4"/>
      <c r="D204" s="4"/>
      <c r="E204" s="146"/>
      <c r="F204" s="146"/>
      <c r="G204" s="4"/>
      <c r="H204" s="4"/>
      <c r="I204" s="138"/>
      <c r="J204" s="138"/>
      <c r="K204" s="138"/>
      <c r="L204" s="138"/>
      <c r="M204" s="138"/>
      <c r="N204" s="138"/>
      <c r="O204" s="138"/>
      <c r="P204" s="138"/>
      <c r="Q204" s="138"/>
      <c r="R204" s="138"/>
      <c r="S204" s="138"/>
      <c r="T204" s="138"/>
      <c r="U204" s="138"/>
      <c r="V204" s="138"/>
      <c r="W204" s="138"/>
      <c r="X204" s="138"/>
      <c r="Y204" s="138"/>
      <c r="Z204" s="138"/>
      <c r="AA204" s="138"/>
      <c r="AB204" s="138"/>
    </row>
    <row r="205" spans="1:28" ht="14.25" customHeight="1">
      <c r="A205" s="4"/>
      <c r="B205" s="4"/>
      <c r="C205" s="4"/>
      <c r="D205" s="4"/>
      <c r="E205" s="146"/>
      <c r="F205" s="146"/>
      <c r="G205" s="4"/>
      <c r="H205" s="4"/>
      <c r="I205" s="138"/>
      <c r="J205" s="138"/>
      <c r="K205" s="138"/>
      <c r="L205" s="138"/>
      <c r="M205" s="138"/>
      <c r="N205" s="138"/>
      <c r="O205" s="138"/>
      <c r="P205" s="138"/>
      <c r="Q205" s="138"/>
      <c r="R205" s="138"/>
      <c r="S205" s="138"/>
      <c r="T205" s="138"/>
      <c r="U205" s="138"/>
      <c r="V205" s="138"/>
      <c r="W205" s="138"/>
      <c r="X205" s="138"/>
      <c r="Y205" s="138"/>
      <c r="Z205" s="138"/>
      <c r="AA205" s="138"/>
      <c r="AB205" s="138"/>
    </row>
    <row r="206" spans="1:28" ht="14.25" customHeight="1">
      <c r="A206" s="4"/>
      <c r="B206" s="4"/>
      <c r="C206" s="4"/>
      <c r="D206" s="4"/>
      <c r="E206" s="146"/>
      <c r="F206" s="146"/>
      <c r="G206" s="4"/>
      <c r="H206" s="4"/>
      <c r="I206" s="138"/>
      <c r="J206" s="138"/>
      <c r="K206" s="138"/>
      <c r="L206" s="138"/>
      <c r="M206" s="138"/>
      <c r="N206" s="138"/>
      <c r="O206" s="138"/>
      <c r="P206" s="138"/>
      <c r="Q206" s="138"/>
      <c r="R206" s="138"/>
      <c r="S206" s="138"/>
      <c r="T206" s="138"/>
      <c r="U206" s="138"/>
      <c r="V206" s="138"/>
      <c r="W206" s="138"/>
      <c r="X206" s="138"/>
      <c r="Y206" s="138"/>
      <c r="Z206" s="138"/>
      <c r="AA206" s="138"/>
      <c r="AB206" s="138"/>
    </row>
    <row r="207" spans="1:28" ht="14.25" customHeight="1">
      <c r="A207" s="4"/>
      <c r="B207" s="4"/>
      <c r="C207" s="4"/>
      <c r="D207" s="4"/>
      <c r="E207" s="146"/>
      <c r="F207" s="146"/>
      <c r="G207" s="4"/>
      <c r="H207" s="4"/>
      <c r="I207" s="138"/>
      <c r="J207" s="138"/>
      <c r="K207" s="138"/>
      <c r="L207" s="138"/>
      <c r="M207" s="138"/>
      <c r="N207" s="138"/>
      <c r="O207" s="138"/>
      <c r="P207" s="138"/>
      <c r="Q207" s="138"/>
      <c r="R207" s="138"/>
      <c r="S207" s="138"/>
      <c r="T207" s="138"/>
      <c r="U207" s="138"/>
      <c r="V207" s="138"/>
      <c r="W207" s="138"/>
      <c r="X207" s="138"/>
      <c r="Y207" s="138"/>
      <c r="Z207" s="138"/>
      <c r="AA207" s="138"/>
      <c r="AB207" s="138"/>
    </row>
    <row r="208" spans="1:28" ht="14.25" customHeight="1">
      <c r="A208" s="4"/>
      <c r="B208" s="4"/>
      <c r="C208" s="4"/>
      <c r="D208" s="4"/>
      <c r="E208" s="146"/>
      <c r="F208" s="146"/>
      <c r="G208" s="4"/>
      <c r="H208" s="4"/>
      <c r="I208" s="138"/>
      <c r="J208" s="138"/>
      <c r="K208" s="138"/>
      <c r="L208" s="138"/>
      <c r="M208" s="138"/>
      <c r="N208" s="138"/>
      <c r="O208" s="138"/>
      <c r="P208" s="138"/>
      <c r="Q208" s="138"/>
      <c r="R208" s="138"/>
      <c r="S208" s="138"/>
      <c r="T208" s="138"/>
      <c r="U208" s="138"/>
      <c r="V208" s="138"/>
      <c r="W208" s="138"/>
      <c r="X208" s="138"/>
      <c r="Y208" s="138"/>
      <c r="Z208" s="138"/>
      <c r="AA208" s="138"/>
      <c r="AB208" s="138"/>
    </row>
    <row r="209" spans="1:28" ht="14.25" customHeight="1">
      <c r="A209" s="4"/>
      <c r="B209" s="4"/>
      <c r="C209" s="4"/>
      <c r="D209" s="4"/>
      <c r="E209" s="146"/>
      <c r="F209" s="146"/>
      <c r="G209" s="4"/>
      <c r="H209" s="4"/>
      <c r="I209" s="138"/>
      <c r="J209" s="138"/>
      <c r="K209" s="138"/>
      <c r="L209" s="138"/>
      <c r="M209" s="138"/>
      <c r="N209" s="138"/>
      <c r="O209" s="138"/>
      <c r="P209" s="138"/>
      <c r="Q209" s="138"/>
      <c r="R209" s="138"/>
      <c r="S209" s="138"/>
      <c r="T209" s="138"/>
      <c r="U209" s="138"/>
      <c r="V209" s="138"/>
      <c r="W209" s="138"/>
      <c r="X209" s="138"/>
      <c r="Y209" s="138"/>
      <c r="Z209" s="138"/>
      <c r="AA209" s="138"/>
      <c r="AB209" s="138"/>
    </row>
    <row r="210" spans="1:28" ht="14.25" customHeight="1">
      <c r="A210" s="4"/>
      <c r="B210" s="4"/>
      <c r="C210" s="4"/>
      <c r="D210" s="4"/>
      <c r="E210" s="146"/>
      <c r="F210" s="146"/>
      <c r="G210" s="4"/>
      <c r="H210" s="4"/>
      <c r="I210" s="138"/>
      <c r="J210" s="138"/>
      <c r="K210" s="138"/>
      <c r="L210" s="138"/>
      <c r="M210" s="138"/>
      <c r="N210" s="138"/>
      <c r="O210" s="138"/>
      <c r="P210" s="138"/>
      <c r="Q210" s="138"/>
      <c r="R210" s="138"/>
      <c r="S210" s="138"/>
      <c r="T210" s="138"/>
      <c r="U210" s="138"/>
      <c r="V210" s="138"/>
      <c r="W210" s="138"/>
      <c r="X210" s="138"/>
      <c r="Y210" s="138"/>
      <c r="Z210" s="138"/>
      <c r="AA210" s="138"/>
      <c r="AB210" s="138"/>
    </row>
    <row r="211" spans="1:28" ht="14.25" customHeight="1">
      <c r="A211" s="4"/>
      <c r="B211" s="4"/>
      <c r="C211" s="4"/>
      <c r="D211" s="4"/>
      <c r="E211" s="146"/>
      <c r="F211" s="146"/>
      <c r="G211" s="4"/>
      <c r="H211" s="4"/>
      <c r="I211" s="138"/>
      <c r="J211" s="138"/>
      <c r="K211" s="138"/>
      <c r="L211" s="138"/>
      <c r="M211" s="138"/>
      <c r="N211" s="138"/>
      <c r="O211" s="138"/>
      <c r="P211" s="138"/>
      <c r="Q211" s="138"/>
      <c r="R211" s="138"/>
      <c r="S211" s="138"/>
      <c r="T211" s="138"/>
      <c r="U211" s="138"/>
      <c r="V211" s="138"/>
      <c r="W211" s="138"/>
      <c r="X211" s="138"/>
      <c r="Y211" s="138"/>
      <c r="Z211" s="138"/>
      <c r="AA211" s="138"/>
      <c r="AB211" s="138"/>
    </row>
    <row r="212" spans="1:28" ht="14.25" customHeight="1">
      <c r="A212" s="4"/>
      <c r="B212" s="4"/>
      <c r="C212" s="4"/>
      <c r="D212" s="4"/>
      <c r="E212" s="146"/>
      <c r="F212" s="146"/>
      <c r="G212" s="4"/>
      <c r="H212" s="4"/>
      <c r="I212" s="138"/>
      <c r="J212" s="138"/>
      <c r="K212" s="138"/>
      <c r="L212" s="138"/>
      <c r="M212" s="138"/>
      <c r="N212" s="138"/>
      <c r="O212" s="138"/>
      <c r="P212" s="138"/>
      <c r="Q212" s="138"/>
      <c r="R212" s="138"/>
      <c r="S212" s="138"/>
      <c r="T212" s="138"/>
      <c r="U212" s="138"/>
      <c r="V212" s="138"/>
      <c r="W212" s="138"/>
      <c r="X212" s="138"/>
      <c r="Y212" s="138"/>
      <c r="Z212" s="138"/>
      <c r="AA212" s="138"/>
      <c r="AB212" s="138"/>
    </row>
    <row r="213" spans="1:28" ht="14.25" customHeight="1">
      <c r="A213" s="4"/>
      <c r="B213" s="4"/>
      <c r="C213" s="4"/>
      <c r="D213" s="4"/>
      <c r="E213" s="146"/>
      <c r="F213" s="146"/>
      <c r="G213" s="4"/>
      <c r="H213" s="4"/>
      <c r="I213" s="138"/>
      <c r="J213" s="138"/>
      <c r="K213" s="138"/>
      <c r="L213" s="138"/>
      <c r="M213" s="138"/>
      <c r="N213" s="138"/>
      <c r="O213" s="138"/>
      <c r="P213" s="138"/>
      <c r="Q213" s="138"/>
      <c r="R213" s="138"/>
      <c r="S213" s="138"/>
      <c r="T213" s="138"/>
      <c r="U213" s="138"/>
      <c r="V213" s="138"/>
      <c r="W213" s="138"/>
      <c r="X213" s="138"/>
      <c r="Y213" s="138"/>
      <c r="Z213" s="138"/>
      <c r="AA213" s="138"/>
      <c r="AB213" s="138"/>
    </row>
    <row r="214" spans="1:28" ht="14.25" customHeight="1">
      <c r="A214" s="4"/>
      <c r="B214" s="4"/>
      <c r="C214" s="4"/>
      <c r="D214" s="4"/>
      <c r="E214" s="146"/>
      <c r="F214" s="146"/>
      <c r="G214" s="4"/>
      <c r="H214" s="4"/>
      <c r="I214" s="138"/>
      <c r="J214" s="138"/>
      <c r="K214" s="138"/>
      <c r="L214" s="138"/>
      <c r="M214" s="138"/>
      <c r="N214" s="138"/>
      <c r="O214" s="138"/>
      <c r="P214" s="138"/>
      <c r="Q214" s="138"/>
      <c r="R214" s="138"/>
      <c r="S214" s="138"/>
      <c r="T214" s="138"/>
      <c r="U214" s="138"/>
      <c r="V214" s="138"/>
      <c r="W214" s="138"/>
      <c r="X214" s="138"/>
      <c r="Y214" s="138"/>
      <c r="Z214" s="138"/>
      <c r="AA214" s="138"/>
      <c r="AB214" s="138"/>
    </row>
    <row r="215" spans="1:28" ht="14.25" customHeight="1">
      <c r="A215" s="4"/>
      <c r="B215" s="4"/>
      <c r="C215" s="4"/>
      <c r="D215" s="4"/>
      <c r="E215" s="146"/>
      <c r="F215" s="146"/>
      <c r="G215" s="4"/>
      <c r="H215" s="4"/>
      <c r="I215" s="138"/>
      <c r="J215" s="138"/>
      <c r="K215" s="138"/>
      <c r="L215" s="138"/>
      <c r="M215" s="138"/>
      <c r="N215" s="138"/>
      <c r="O215" s="138"/>
      <c r="P215" s="138"/>
      <c r="Q215" s="138"/>
      <c r="R215" s="138"/>
      <c r="S215" s="138"/>
      <c r="T215" s="138"/>
      <c r="U215" s="138"/>
      <c r="V215" s="138"/>
      <c r="W215" s="138"/>
      <c r="X215" s="138"/>
      <c r="Y215" s="138"/>
      <c r="Z215" s="138"/>
      <c r="AA215" s="138"/>
      <c r="AB215" s="138"/>
    </row>
    <row r="216" spans="1:28" ht="14.25" customHeight="1">
      <c r="A216" s="4"/>
      <c r="B216" s="4"/>
      <c r="C216" s="4"/>
      <c r="D216" s="4"/>
      <c r="E216" s="146"/>
      <c r="F216" s="146"/>
      <c r="G216" s="4"/>
      <c r="H216" s="4"/>
      <c r="I216" s="138"/>
      <c r="J216" s="138"/>
      <c r="K216" s="138"/>
      <c r="L216" s="138"/>
      <c r="M216" s="138"/>
      <c r="N216" s="138"/>
      <c r="O216" s="138"/>
      <c r="P216" s="138"/>
      <c r="Q216" s="138"/>
      <c r="R216" s="138"/>
      <c r="S216" s="138"/>
      <c r="T216" s="138"/>
      <c r="U216" s="138"/>
      <c r="V216" s="138"/>
      <c r="W216" s="138"/>
      <c r="X216" s="138"/>
      <c r="Y216" s="138"/>
      <c r="Z216" s="138"/>
      <c r="AA216" s="138"/>
      <c r="AB216" s="138"/>
    </row>
    <row r="217" spans="1:28" ht="14.25" customHeight="1">
      <c r="A217" s="4"/>
      <c r="B217" s="4"/>
      <c r="C217" s="4"/>
      <c r="D217" s="4"/>
      <c r="E217" s="146"/>
      <c r="F217" s="146"/>
      <c r="G217" s="4"/>
      <c r="H217" s="4"/>
      <c r="I217" s="138"/>
      <c r="J217" s="138"/>
      <c r="K217" s="138"/>
      <c r="L217" s="138"/>
      <c r="M217" s="138"/>
      <c r="N217" s="138"/>
      <c r="O217" s="138"/>
      <c r="P217" s="138"/>
      <c r="Q217" s="138"/>
      <c r="R217" s="138"/>
      <c r="S217" s="138"/>
      <c r="T217" s="138"/>
      <c r="U217" s="138"/>
      <c r="V217" s="138"/>
      <c r="W217" s="138"/>
      <c r="X217" s="138"/>
      <c r="Y217" s="138"/>
      <c r="Z217" s="138"/>
      <c r="AA217" s="138"/>
      <c r="AB217" s="138"/>
    </row>
    <row r="218" spans="1:28" ht="14.25" customHeight="1">
      <c r="A218" s="4"/>
      <c r="B218" s="4"/>
      <c r="C218" s="4"/>
      <c r="D218" s="4"/>
      <c r="E218" s="146"/>
      <c r="F218" s="146"/>
      <c r="G218" s="4"/>
      <c r="H218" s="4"/>
      <c r="I218" s="138"/>
      <c r="J218" s="138"/>
      <c r="K218" s="138"/>
      <c r="L218" s="138"/>
      <c r="M218" s="138"/>
      <c r="N218" s="138"/>
      <c r="O218" s="138"/>
      <c r="P218" s="138"/>
      <c r="Q218" s="138"/>
      <c r="R218" s="138"/>
      <c r="S218" s="138"/>
      <c r="T218" s="138"/>
      <c r="U218" s="138"/>
      <c r="V218" s="138"/>
      <c r="W218" s="138"/>
      <c r="X218" s="138"/>
      <c r="Y218" s="138"/>
      <c r="Z218" s="138"/>
      <c r="AA218" s="138"/>
      <c r="AB218" s="138"/>
    </row>
    <row r="219" spans="1:28" ht="14.25" customHeight="1">
      <c r="A219" s="4"/>
      <c r="B219" s="4"/>
      <c r="C219" s="4"/>
      <c r="D219" s="4"/>
      <c r="E219" s="146"/>
      <c r="F219" s="146"/>
      <c r="G219" s="4"/>
      <c r="H219" s="4"/>
      <c r="I219" s="138"/>
      <c r="J219" s="138"/>
      <c r="K219" s="138"/>
      <c r="L219" s="138"/>
      <c r="M219" s="138"/>
      <c r="N219" s="138"/>
      <c r="O219" s="138"/>
      <c r="P219" s="138"/>
      <c r="Q219" s="138"/>
      <c r="R219" s="138"/>
      <c r="S219" s="138"/>
      <c r="T219" s="138"/>
      <c r="U219" s="138"/>
      <c r="V219" s="138"/>
      <c r="W219" s="138"/>
      <c r="X219" s="138"/>
      <c r="Y219" s="138"/>
      <c r="Z219" s="138"/>
      <c r="AA219" s="138"/>
      <c r="AB219" s="138"/>
    </row>
    <row r="220" spans="1:28" ht="14.25" customHeight="1">
      <c r="A220" s="4"/>
      <c r="B220" s="4"/>
      <c r="C220" s="4"/>
      <c r="D220" s="4"/>
      <c r="E220" s="146"/>
      <c r="F220" s="146"/>
      <c r="G220" s="4"/>
      <c r="H220" s="4"/>
      <c r="I220" s="138"/>
      <c r="J220" s="138"/>
      <c r="K220" s="138"/>
      <c r="L220" s="138"/>
      <c r="M220" s="138"/>
      <c r="N220" s="138"/>
      <c r="O220" s="138"/>
      <c r="P220" s="138"/>
      <c r="Q220" s="138"/>
      <c r="R220" s="138"/>
      <c r="S220" s="138"/>
      <c r="T220" s="138"/>
      <c r="U220" s="138"/>
      <c r="V220" s="138"/>
      <c r="W220" s="138"/>
      <c r="X220" s="138"/>
      <c r="Y220" s="138"/>
      <c r="Z220" s="138"/>
      <c r="AA220" s="138"/>
      <c r="AB220" s="138"/>
    </row>
    <row r="221" spans="1:28" ht="14.25" customHeight="1">
      <c r="A221" s="4"/>
      <c r="B221" s="4"/>
      <c r="C221" s="4"/>
      <c r="D221" s="4"/>
      <c r="E221" s="146"/>
      <c r="F221" s="146"/>
      <c r="G221" s="4"/>
      <c r="H221" s="4"/>
      <c r="I221" s="138"/>
      <c r="J221" s="138"/>
      <c r="K221" s="138"/>
      <c r="L221" s="138"/>
      <c r="M221" s="138"/>
      <c r="N221" s="138"/>
      <c r="O221" s="138"/>
      <c r="P221" s="138"/>
      <c r="Q221" s="138"/>
      <c r="R221" s="138"/>
      <c r="S221" s="138"/>
      <c r="T221" s="138"/>
      <c r="U221" s="138"/>
      <c r="V221" s="138"/>
      <c r="W221" s="138"/>
      <c r="X221" s="138"/>
      <c r="Y221" s="138"/>
      <c r="Z221" s="138"/>
      <c r="AA221" s="138"/>
      <c r="AB221" s="138"/>
    </row>
    <row r="222" spans="1:28" ht="14.25" customHeight="1">
      <c r="A222" s="4"/>
      <c r="B222" s="4"/>
      <c r="C222" s="4"/>
      <c r="D222" s="4"/>
      <c r="E222" s="146"/>
      <c r="F222" s="146"/>
      <c r="G222" s="4"/>
      <c r="H222" s="4"/>
      <c r="I222" s="138"/>
      <c r="J222" s="138"/>
      <c r="K222" s="138"/>
      <c r="L222" s="138"/>
      <c r="M222" s="138"/>
      <c r="N222" s="138"/>
      <c r="O222" s="138"/>
      <c r="P222" s="138"/>
      <c r="Q222" s="138"/>
      <c r="R222" s="138"/>
      <c r="S222" s="138"/>
      <c r="T222" s="138"/>
      <c r="U222" s="138"/>
      <c r="V222" s="138"/>
      <c r="W222" s="138"/>
      <c r="X222" s="138"/>
      <c r="Y222" s="138"/>
      <c r="Z222" s="138"/>
      <c r="AA222" s="138"/>
      <c r="AB222" s="138"/>
    </row>
    <row r="223" spans="1:28" ht="14.25" customHeight="1">
      <c r="A223" s="4"/>
      <c r="B223" s="4"/>
      <c r="C223" s="4"/>
      <c r="D223" s="4"/>
      <c r="E223" s="146"/>
      <c r="F223" s="146"/>
      <c r="G223" s="4"/>
      <c r="H223" s="4"/>
      <c r="I223" s="138"/>
      <c r="J223" s="138"/>
      <c r="K223" s="138"/>
      <c r="L223" s="138"/>
      <c r="M223" s="138"/>
      <c r="N223" s="138"/>
      <c r="O223" s="138"/>
      <c r="P223" s="138"/>
      <c r="Q223" s="138"/>
      <c r="R223" s="138"/>
      <c r="S223" s="138"/>
      <c r="T223" s="138"/>
      <c r="U223" s="138"/>
      <c r="V223" s="138"/>
      <c r="W223" s="138"/>
      <c r="X223" s="138"/>
      <c r="Y223" s="138"/>
      <c r="Z223" s="138"/>
      <c r="AA223" s="138"/>
      <c r="AB223" s="138"/>
    </row>
    <row r="224" spans="1:28" ht="14.25" customHeight="1">
      <c r="A224" s="4"/>
      <c r="B224" s="4"/>
      <c r="C224" s="4"/>
      <c r="D224" s="4"/>
      <c r="E224" s="146"/>
      <c r="F224" s="146"/>
      <c r="G224" s="4"/>
      <c r="H224" s="4"/>
      <c r="I224" s="138"/>
      <c r="J224" s="138"/>
      <c r="K224" s="138"/>
      <c r="L224" s="138"/>
      <c r="M224" s="138"/>
      <c r="N224" s="138"/>
      <c r="O224" s="138"/>
      <c r="P224" s="138"/>
      <c r="Q224" s="138"/>
      <c r="R224" s="138"/>
      <c r="S224" s="138"/>
      <c r="T224" s="138"/>
      <c r="U224" s="138"/>
      <c r="V224" s="138"/>
      <c r="W224" s="138"/>
      <c r="X224" s="138"/>
      <c r="Y224" s="138"/>
      <c r="Z224" s="138"/>
      <c r="AA224" s="138"/>
      <c r="AB224" s="138"/>
    </row>
    <row r="225" spans="1:28" ht="14.25" customHeight="1">
      <c r="A225" s="4"/>
      <c r="B225" s="4"/>
      <c r="C225" s="4"/>
      <c r="D225" s="4"/>
      <c r="E225" s="146"/>
      <c r="F225" s="146"/>
      <c r="G225" s="4"/>
      <c r="H225" s="4"/>
      <c r="I225" s="138"/>
      <c r="J225" s="138"/>
      <c r="K225" s="138"/>
      <c r="L225" s="138"/>
      <c r="M225" s="138"/>
      <c r="N225" s="138"/>
      <c r="O225" s="138"/>
      <c r="P225" s="138"/>
      <c r="Q225" s="138"/>
      <c r="R225" s="138"/>
      <c r="S225" s="138"/>
      <c r="T225" s="138"/>
      <c r="U225" s="138"/>
      <c r="V225" s="138"/>
      <c r="W225" s="138"/>
      <c r="X225" s="138"/>
      <c r="Y225" s="138"/>
      <c r="Z225" s="138"/>
      <c r="AA225" s="138"/>
      <c r="AB225" s="138"/>
    </row>
    <row r="226" spans="1:28" ht="14.25" customHeight="1">
      <c r="A226" s="4"/>
      <c r="B226" s="4"/>
      <c r="C226" s="4"/>
      <c r="D226" s="4"/>
      <c r="E226" s="146"/>
      <c r="F226" s="146"/>
      <c r="G226" s="4"/>
      <c r="H226" s="4"/>
      <c r="I226" s="138"/>
      <c r="J226" s="138"/>
      <c r="K226" s="138"/>
      <c r="L226" s="138"/>
      <c r="M226" s="138"/>
      <c r="N226" s="138"/>
      <c r="O226" s="138"/>
      <c r="P226" s="138"/>
      <c r="Q226" s="138"/>
      <c r="R226" s="138"/>
      <c r="S226" s="138"/>
      <c r="T226" s="138"/>
      <c r="U226" s="138"/>
      <c r="V226" s="138"/>
      <c r="W226" s="138"/>
      <c r="X226" s="138"/>
      <c r="Y226" s="138"/>
      <c r="Z226" s="138"/>
      <c r="AA226" s="138"/>
      <c r="AB226" s="138"/>
    </row>
    <row r="227" spans="1:28" ht="14.25" customHeight="1">
      <c r="A227" s="4"/>
      <c r="B227" s="4"/>
      <c r="C227" s="4"/>
      <c r="D227" s="4"/>
      <c r="E227" s="146"/>
      <c r="F227" s="146"/>
      <c r="G227" s="4"/>
      <c r="H227" s="4"/>
      <c r="I227" s="138"/>
      <c r="J227" s="138"/>
      <c r="K227" s="138"/>
      <c r="L227" s="138"/>
      <c r="M227" s="138"/>
      <c r="N227" s="138"/>
      <c r="O227" s="138"/>
      <c r="P227" s="138"/>
      <c r="Q227" s="138"/>
      <c r="R227" s="138"/>
      <c r="S227" s="138"/>
      <c r="T227" s="138"/>
      <c r="U227" s="138"/>
      <c r="V227" s="138"/>
      <c r="W227" s="138"/>
      <c r="X227" s="138"/>
      <c r="Y227" s="138"/>
      <c r="Z227" s="138"/>
      <c r="AA227" s="138"/>
      <c r="AB227" s="138"/>
    </row>
    <row r="228" spans="1:28" ht="14.25" customHeight="1">
      <c r="A228" s="4"/>
      <c r="B228" s="4"/>
      <c r="C228" s="4"/>
      <c r="D228" s="4"/>
      <c r="E228" s="146"/>
      <c r="F228" s="146"/>
      <c r="G228" s="4"/>
      <c r="H228" s="4"/>
      <c r="I228" s="138"/>
      <c r="J228" s="138"/>
      <c r="K228" s="138"/>
      <c r="L228" s="138"/>
      <c r="M228" s="138"/>
      <c r="N228" s="138"/>
      <c r="O228" s="138"/>
      <c r="P228" s="138"/>
      <c r="Q228" s="138"/>
      <c r="R228" s="138"/>
      <c r="S228" s="138"/>
      <c r="T228" s="138"/>
      <c r="U228" s="138"/>
      <c r="V228" s="138"/>
      <c r="W228" s="138"/>
      <c r="X228" s="138"/>
      <c r="Y228" s="138"/>
      <c r="Z228" s="138"/>
      <c r="AA228" s="138"/>
      <c r="AB228" s="138"/>
    </row>
    <row r="229" spans="1:28" ht="14.25" customHeight="1">
      <c r="A229" s="4"/>
      <c r="B229" s="4"/>
      <c r="C229" s="4"/>
      <c r="D229" s="4"/>
      <c r="E229" s="146"/>
      <c r="F229" s="146"/>
      <c r="G229" s="4"/>
      <c r="H229" s="4"/>
      <c r="I229" s="138"/>
      <c r="J229" s="138"/>
      <c r="K229" s="138"/>
      <c r="L229" s="138"/>
      <c r="M229" s="138"/>
      <c r="N229" s="138"/>
      <c r="O229" s="138"/>
      <c r="P229" s="138"/>
      <c r="Q229" s="138"/>
      <c r="R229" s="138"/>
      <c r="S229" s="138"/>
      <c r="T229" s="138"/>
      <c r="U229" s="138"/>
      <c r="V229" s="138"/>
      <c r="W229" s="138"/>
      <c r="X229" s="138"/>
      <c r="Y229" s="138"/>
      <c r="Z229" s="138"/>
      <c r="AA229" s="138"/>
      <c r="AB229" s="138"/>
    </row>
    <row r="230" spans="1:28" ht="14.25" customHeight="1">
      <c r="A230" s="4"/>
      <c r="B230" s="4"/>
      <c r="C230" s="4"/>
      <c r="D230" s="4"/>
      <c r="E230" s="146"/>
      <c r="F230" s="146"/>
      <c r="G230" s="4"/>
      <c r="H230" s="4"/>
      <c r="I230" s="138"/>
      <c r="J230" s="138"/>
      <c r="K230" s="138"/>
      <c r="L230" s="138"/>
      <c r="M230" s="138"/>
      <c r="N230" s="138"/>
      <c r="O230" s="138"/>
      <c r="P230" s="138"/>
      <c r="Q230" s="138"/>
      <c r="R230" s="138"/>
      <c r="S230" s="138"/>
      <c r="T230" s="138"/>
      <c r="U230" s="138"/>
      <c r="V230" s="138"/>
      <c r="W230" s="138"/>
      <c r="X230" s="138"/>
      <c r="Y230" s="138"/>
      <c r="Z230" s="138"/>
      <c r="AA230" s="138"/>
      <c r="AB230" s="138"/>
    </row>
    <row r="231" spans="1:28" ht="14.25" customHeight="1">
      <c r="A231" s="4"/>
      <c r="B231" s="4"/>
      <c r="C231" s="4"/>
      <c r="D231" s="4"/>
      <c r="E231" s="146"/>
      <c r="F231" s="146"/>
      <c r="G231" s="4"/>
      <c r="H231" s="4"/>
      <c r="I231" s="138"/>
      <c r="J231" s="138"/>
      <c r="K231" s="138"/>
      <c r="L231" s="138"/>
      <c r="M231" s="138"/>
      <c r="N231" s="138"/>
      <c r="O231" s="138"/>
      <c r="P231" s="138"/>
      <c r="Q231" s="138"/>
      <c r="R231" s="138"/>
      <c r="S231" s="138"/>
      <c r="T231" s="138"/>
      <c r="U231" s="138"/>
      <c r="V231" s="138"/>
      <c r="W231" s="138"/>
      <c r="X231" s="138"/>
      <c r="Y231" s="138"/>
      <c r="Z231" s="138"/>
      <c r="AA231" s="138"/>
      <c r="AB231" s="138"/>
    </row>
    <row r="232" spans="1:28" ht="14.25" customHeight="1">
      <c r="A232" s="4"/>
      <c r="B232" s="4"/>
      <c r="C232" s="4"/>
      <c r="D232" s="4"/>
      <c r="E232" s="146"/>
      <c r="F232" s="146"/>
      <c r="G232" s="4"/>
      <c r="H232" s="4"/>
      <c r="I232" s="138"/>
      <c r="J232" s="138"/>
      <c r="K232" s="138"/>
      <c r="L232" s="138"/>
      <c r="M232" s="138"/>
      <c r="N232" s="138"/>
      <c r="O232" s="138"/>
      <c r="P232" s="138"/>
      <c r="Q232" s="138"/>
      <c r="R232" s="138"/>
      <c r="S232" s="138"/>
      <c r="T232" s="138"/>
      <c r="U232" s="138"/>
      <c r="V232" s="138"/>
      <c r="W232" s="138"/>
      <c r="X232" s="138"/>
      <c r="Y232" s="138"/>
      <c r="Z232" s="138"/>
      <c r="AA232" s="138"/>
      <c r="AB232" s="138"/>
    </row>
    <row r="233" spans="1:28" ht="14.25" customHeight="1">
      <c r="A233" s="4"/>
      <c r="B233" s="4"/>
      <c r="C233" s="4"/>
      <c r="D233" s="4"/>
      <c r="E233" s="146"/>
      <c r="F233" s="146"/>
      <c r="G233" s="4"/>
      <c r="H233" s="4"/>
      <c r="I233" s="138"/>
      <c r="J233" s="138"/>
      <c r="K233" s="138"/>
      <c r="L233" s="138"/>
      <c r="M233" s="138"/>
      <c r="N233" s="138"/>
      <c r="O233" s="138"/>
      <c r="P233" s="138"/>
      <c r="Q233" s="138"/>
      <c r="R233" s="138"/>
      <c r="S233" s="138"/>
      <c r="T233" s="138"/>
      <c r="U233" s="138"/>
      <c r="V233" s="138"/>
      <c r="W233" s="138"/>
      <c r="X233" s="138"/>
      <c r="Y233" s="138"/>
      <c r="Z233" s="138"/>
      <c r="AA233" s="138"/>
      <c r="AB233" s="138"/>
    </row>
    <row r="234" spans="1:28" ht="14.25" customHeight="1">
      <c r="A234" s="4"/>
      <c r="B234" s="4"/>
      <c r="C234" s="4"/>
      <c r="D234" s="4"/>
      <c r="E234" s="146"/>
      <c r="F234" s="146"/>
      <c r="G234" s="4"/>
      <c r="H234" s="4"/>
      <c r="I234" s="138"/>
      <c r="J234" s="138"/>
      <c r="K234" s="138"/>
      <c r="L234" s="138"/>
      <c r="M234" s="138"/>
      <c r="N234" s="138"/>
      <c r="O234" s="138"/>
      <c r="P234" s="138"/>
      <c r="Q234" s="138"/>
      <c r="R234" s="138"/>
      <c r="S234" s="138"/>
      <c r="T234" s="138"/>
      <c r="U234" s="138"/>
      <c r="V234" s="138"/>
      <c r="W234" s="138"/>
      <c r="X234" s="138"/>
      <c r="Y234" s="138"/>
      <c r="Z234" s="138"/>
      <c r="AA234" s="138"/>
      <c r="AB234" s="138"/>
    </row>
    <row r="235" spans="1:28" ht="14.25" customHeight="1">
      <c r="A235" s="4"/>
      <c r="B235" s="4"/>
      <c r="C235" s="4"/>
      <c r="D235" s="4"/>
      <c r="E235" s="146"/>
      <c r="F235" s="146"/>
      <c r="G235" s="4"/>
      <c r="H235" s="4"/>
      <c r="I235" s="138"/>
      <c r="J235" s="138"/>
      <c r="K235" s="138"/>
      <c r="L235" s="138"/>
      <c r="M235" s="138"/>
      <c r="N235" s="138"/>
      <c r="O235" s="138"/>
      <c r="P235" s="138"/>
      <c r="Q235" s="138"/>
      <c r="R235" s="138"/>
      <c r="S235" s="138"/>
      <c r="T235" s="138"/>
      <c r="U235" s="138"/>
      <c r="V235" s="138"/>
      <c r="W235" s="138"/>
      <c r="X235" s="138"/>
      <c r="Y235" s="138"/>
      <c r="Z235" s="138"/>
      <c r="AA235" s="138"/>
      <c r="AB235" s="138"/>
    </row>
    <row r="236" spans="1:28" ht="14.25" customHeight="1">
      <c r="A236" s="4"/>
      <c r="B236" s="4"/>
      <c r="C236" s="4"/>
      <c r="D236" s="4"/>
      <c r="E236" s="146"/>
      <c r="F236" s="146"/>
      <c r="G236" s="4"/>
      <c r="H236" s="4"/>
      <c r="I236" s="138"/>
      <c r="J236" s="138"/>
      <c r="K236" s="138"/>
      <c r="L236" s="138"/>
      <c r="M236" s="138"/>
      <c r="N236" s="138"/>
      <c r="O236" s="138"/>
      <c r="P236" s="138"/>
      <c r="Q236" s="138"/>
      <c r="R236" s="138"/>
      <c r="S236" s="138"/>
      <c r="T236" s="138"/>
      <c r="U236" s="138"/>
      <c r="V236" s="138"/>
      <c r="W236" s="138"/>
      <c r="X236" s="138"/>
      <c r="Y236" s="138"/>
      <c r="Z236" s="138"/>
      <c r="AA236" s="138"/>
      <c r="AB236" s="138"/>
    </row>
    <row r="237" spans="1:28" ht="14.25" customHeight="1">
      <c r="A237" s="4"/>
      <c r="B237" s="4"/>
      <c r="C237" s="4"/>
      <c r="D237" s="4"/>
      <c r="E237" s="146"/>
      <c r="F237" s="146"/>
      <c r="G237" s="4"/>
      <c r="H237" s="4"/>
      <c r="I237" s="138"/>
      <c r="J237" s="138"/>
      <c r="K237" s="138"/>
      <c r="L237" s="138"/>
      <c r="M237" s="138"/>
      <c r="N237" s="138"/>
      <c r="O237" s="138"/>
      <c r="P237" s="138"/>
      <c r="Q237" s="138"/>
      <c r="R237" s="138"/>
      <c r="S237" s="138"/>
      <c r="T237" s="138"/>
      <c r="U237" s="138"/>
      <c r="V237" s="138"/>
      <c r="W237" s="138"/>
      <c r="X237" s="138"/>
      <c r="Y237" s="138"/>
      <c r="Z237" s="138"/>
      <c r="AA237" s="138"/>
      <c r="AB237" s="138"/>
    </row>
    <row r="238" spans="1:28" ht="14.25" customHeight="1">
      <c r="A238" s="4"/>
      <c r="B238" s="4"/>
      <c r="C238" s="4"/>
      <c r="D238" s="4"/>
      <c r="E238" s="146"/>
      <c r="F238" s="146"/>
      <c r="G238" s="4"/>
      <c r="H238" s="4"/>
      <c r="I238" s="138"/>
      <c r="J238" s="138"/>
      <c r="K238" s="138"/>
      <c r="L238" s="138"/>
      <c r="M238" s="138"/>
      <c r="N238" s="138"/>
      <c r="O238" s="138"/>
      <c r="P238" s="138"/>
      <c r="Q238" s="138"/>
      <c r="R238" s="138"/>
      <c r="S238" s="138"/>
      <c r="T238" s="138"/>
      <c r="U238" s="138"/>
      <c r="V238" s="138"/>
      <c r="W238" s="138"/>
      <c r="X238" s="138"/>
      <c r="Y238" s="138"/>
      <c r="Z238" s="138"/>
      <c r="AA238" s="138"/>
      <c r="AB238" s="138"/>
    </row>
    <row r="239" spans="1:28" ht="14.25" customHeight="1">
      <c r="A239" s="4"/>
      <c r="B239" s="4"/>
      <c r="C239" s="4"/>
      <c r="D239" s="4"/>
      <c r="E239" s="146"/>
      <c r="F239" s="146"/>
      <c r="G239" s="4"/>
      <c r="H239" s="4"/>
      <c r="I239" s="138"/>
      <c r="J239" s="138"/>
      <c r="K239" s="138"/>
      <c r="L239" s="138"/>
      <c r="M239" s="138"/>
      <c r="N239" s="138"/>
      <c r="O239" s="138"/>
      <c r="P239" s="138"/>
      <c r="Q239" s="138"/>
      <c r="R239" s="138"/>
      <c r="S239" s="138"/>
      <c r="T239" s="138"/>
      <c r="U239" s="138"/>
      <c r="V239" s="138"/>
      <c r="W239" s="138"/>
      <c r="X239" s="138"/>
      <c r="Y239" s="138"/>
      <c r="Z239" s="138"/>
      <c r="AA239" s="138"/>
      <c r="AB239" s="138"/>
    </row>
    <row r="240" spans="1:28" ht="14.25" customHeight="1">
      <c r="A240" s="4"/>
      <c r="B240" s="4"/>
      <c r="C240" s="4"/>
      <c r="D240" s="4"/>
      <c r="E240" s="146"/>
      <c r="F240" s="146"/>
      <c r="G240" s="4"/>
      <c r="H240" s="4"/>
      <c r="I240" s="138"/>
      <c r="J240" s="138"/>
      <c r="K240" s="138"/>
      <c r="L240" s="138"/>
      <c r="M240" s="138"/>
      <c r="N240" s="138"/>
      <c r="O240" s="138"/>
      <c r="P240" s="138"/>
      <c r="Q240" s="138"/>
      <c r="R240" s="138"/>
      <c r="S240" s="138"/>
      <c r="T240" s="138"/>
      <c r="U240" s="138"/>
      <c r="V240" s="138"/>
      <c r="W240" s="138"/>
      <c r="X240" s="138"/>
      <c r="Y240" s="138"/>
      <c r="Z240" s="138"/>
      <c r="AA240" s="138"/>
      <c r="AB240" s="138"/>
    </row>
    <row r="241" spans="1:28" ht="14.25" customHeight="1">
      <c r="A241" s="4"/>
      <c r="B241" s="4"/>
      <c r="C241" s="4"/>
      <c r="D241" s="4"/>
      <c r="E241" s="146"/>
      <c r="F241" s="146"/>
      <c r="G241" s="4"/>
      <c r="H241" s="4"/>
      <c r="I241" s="138"/>
      <c r="J241" s="138"/>
      <c r="K241" s="138"/>
      <c r="L241" s="138"/>
      <c r="M241" s="138"/>
      <c r="N241" s="138"/>
      <c r="O241" s="138"/>
      <c r="P241" s="138"/>
      <c r="Q241" s="138"/>
      <c r="R241" s="138"/>
      <c r="S241" s="138"/>
      <c r="T241" s="138"/>
      <c r="U241" s="138"/>
      <c r="V241" s="138"/>
      <c r="W241" s="138"/>
      <c r="X241" s="138"/>
      <c r="Y241" s="138"/>
      <c r="Z241" s="138"/>
      <c r="AA241" s="138"/>
      <c r="AB241" s="138"/>
    </row>
    <row r="242" spans="1:28" ht="14.25" customHeight="1">
      <c r="A242" s="4"/>
      <c r="B242" s="4"/>
      <c r="C242" s="4"/>
      <c r="D242" s="4"/>
      <c r="E242" s="146"/>
      <c r="F242" s="146"/>
      <c r="G242" s="4"/>
      <c r="H242" s="4"/>
      <c r="I242" s="138"/>
      <c r="J242" s="138"/>
      <c r="K242" s="138"/>
      <c r="L242" s="138"/>
      <c r="M242" s="138"/>
      <c r="N242" s="138"/>
      <c r="O242" s="138"/>
      <c r="P242" s="138"/>
      <c r="Q242" s="138"/>
      <c r="R242" s="138"/>
      <c r="S242" s="138"/>
      <c r="T242" s="138"/>
      <c r="U242" s="138"/>
      <c r="V242" s="138"/>
      <c r="W242" s="138"/>
      <c r="X242" s="138"/>
      <c r="Y242" s="138"/>
      <c r="Z242" s="138"/>
      <c r="AA242" s="138"/>
      <c r="AB242" s="138"/>
    </row>
    <row r="243" spans="1:28" ht="14.25" customHeight="1">
      <c r="A243" s="4"/>
      <c r="B243" s="4"/>
      <c r="C243" s="4"/>
      <c r="D243" s="4"/>
      <c r="E243" s="146"/>
      <c r="F243" s="146"/>
      <c r="G243" s="4"/>
      <c r="H243" s="4"/>
      <c r="I243" s="138"/>
      <c r="J243" s="138"/>
      <c r="K243" s="138"/>
      <c r="L243" s="138"/>
      <c r="M243" s="138"/>
      <c r="N243" s="138"/>
      <c r="O243" s="138"/>
      <c r="P243" s="138"/>
      <c r="Q243" s="138"/>
      <c r="R243" s="138"/>
      <c r="S243" s="138"/>
      <c r="T243" s="138"/>
      <c r="U243" s="138"/>
      <c r="V243" s="138"/>
      <c r="W243" s="138"/>
      <c r="X243" s="138"/>
      <c r="Y243" s="138"/>
      <c r="Z243" s="138"/>
      <c r="AA243" s="138"/>
      <c r="AB243" s="138"/>
    </row>
    <row r="244" spans="1:28" ht="14.25" customHeight="1">
      <c r="A244" s="4"/>
      <c r="B244" s="4"/>
      <c r="C244" s="4"/>
      <c r="D244" s="4"/>
      <c r="E244" s="146"/>
      <c r="F244" s="146"/>
      <c r="G244" s="4"/>
      <c r="H244" s="4"/>
      <c r="I244" s="138"/>
      <c r="J244" s="138"/>
      <c r="K244" s="138"/>
      <c r="L244" s="138"/>
      <c r="M244" s="138"/>
      <c r="N244" s="138"/>
      <c r="O244" s="138"/>
      <c r="P244" s="138"/>
      <c r="Q244" s="138"/>
      <c r="R244" s="138"/>
      <c r="S244" s="138"/>
      <c r="T244" s="138"/>
      <c r="U244" s="138"/>
      <c r="V244" s="138"/>
      <c r="W244" s="138"/>
      <c r="X244" s="138"/>
      <c r="Y244" s="138"/>
      <c r="Z244" s="138"/>
      <c r="AA244" s="138"/>
      <c r="AB244" s="138"/>
    </row>
    <row r="245" spans="1:28" ht="14.25" customHeight="1">
      <c r="A245" s="4"/>
      <c r="B245" s="4"/>
      <c r="C245" s="4"/>
      <c r="D245" s="4"/>
      <c r="E245" s="146"/>
      <c r="F245" s="146"/>
      <c r="G245" s="4"/>
      <c r="H245" s="4"/>
      <c r="I245" s="138"/>
      <c r="J245" s="138"/>
      <c r="K245" s="138"/>
      <c r="L245" s="138"/>
      <c r="M245" s="138"/>
      <c r="N245" s="138"/>
      <c r="O245" s="138"/>
      <c r="P245" s="138"/>
      <c r="Q245" s="138"/>
      <c r="R245" s="138"/>
      <c r="S245" s="138"/>
      <c r="T245" s="138"/>
      <c r="U245" s="138"/>
      <c r="V245" s="138"/>
      <c r="W245" s="138"/>
      <c r="X245" s="138"/>
      <c r="Y245" s="138"/>
      <c r="Z245" s="138"/>
      <c r="AA245" s="138"/>
      <c r="AB245" s="138"/>
    </row>
    <row r="246" spans="1:28" ht="14.25" customHeight="1">
      <c r="A246" s="4"/>
      <c r="B246" s="4"/>
      <c r="C246" s="4"/>
      <c r="D246" s="4"/>
      <c r="E246" s="146"/>
      <c r="F246" s="146"/>
      <c r="G246" s="4"/>
      <c r="H246" s="4"/>
      <c r="I246" s="138"/>
      <c r="J246" s="138"/>
      <c r="K246" s="138"/>
      <c r="L246" s="138"/>
      <c r="M246" s="138"/>
      <c r="N246" s="138"/>
      <c r="O246" s="138"/>
      <c r="P246" s="138"/>
      <c r="Q246" s="138"/>
      <c r="R246" s="138"/>
      <c r="S246" s="138"/>
      <c r="T246" s="138"/>
      <c r="U246" s="138"/>
      <c r="V246" s="138"/>
      <c r="W246" s="138"/>
      <c r="X246" s="138"/>
      <c r="Y246" s="138"/>
      <c r="Z246" s="138"/>
      <c r="AA246" s="138"/>
      <c r="AB246" s="138"/>
    </row>
    <row r="247" spans="1:28" ht="14.25" customHeight="1">
      <c r="A247" s="4"/>
      <c r="B247" s="4"/>
      <c r="C247" s="4"/>
      <c r="D247" s="4"/>
      <c r="E247" s="146"/>
      <c r="F247" s="146"/>
      <c r="G247" s="4"/>
      <c r="H247" s="4"/>
      <c r="I247" s="138"/>
      <c r="J247" s="138"/>
      <c r="K247" s="138"/>
      <c r="L247" s="138"/>
      <c r="M247" s="138"/>
      <c r="N247" s="138"/>
      <c r="O247" s="138"/>
      <c r="P247" s="138"/>
      <c r="Q247" s="138"/>
      <c r="R247" s="138"/>
      <c r="S247" s="138"/>
      <c r="T247" s="138"/>
      <c r="U247" s="138"/>
      <c r="V247" s="138"/>
      <c r="W247" s="138"/>
      <c r="X247" s="138"/>
      <c r="Y247" s="138"/>
      <c r="Z247" s="138"/>
      <c r="AA247" s="138"/>
      <c r="AB247" s="138"/>
    </row>
    <row r="248" spans="1:28" ht="14.25" customHeight="1">
      <c r="A248" s="4"/>
      <c r="B248" s="4"/>
      <c r="C248" s="4"/>
      <c r="D248" s="4"/>
      <c r="E248" s="146"/>
      <c r="F248" s="146"/>
      <c r="G248" s="4"/>
      <c r="H248" s="4"/>
      <c r="I248" s="138"/>
      <c r="J248" s="138"/>
      <c r="K248" s="138"/>
      <c r="L248" s="138"/>
      <c r="M248" s="138"/>
      <c r="N248" s="138"/>
      <c r="O248" s="138"/>
      <c r="P248" s="138"/>
      <c r="Q248" s="138"/>
      <c r="R248" s="138"/>
      <c r="S248" s="138"/>
      <c r="T248" s="138"/>
      <c r="U248" s="138"/>
      <c r="V248" s="138"/>
      <c r="W248" s="138"/>
      <c r="X248" s="138"/>
      <c r="Y248" s="138"/>
      <c r="Z248" s="138"/>
      <c r="AA248" s="138"/>
      <c r="AB248" s="138"/>
    </row>
    <row r="249" spans="1:28" ht="14.25" customHeight="1">
      <c r="A249" s="4"/>
      <c r="B249" s="4"/>
      <c r="C249" s="4"/>
      <c r="D249" s="4"/>
      <c r="E249" s="146"/>
      <c r="F249" s="146"/>
      <c r="G249" s="4"/>
      <c r="H249" s="4"/>
      <c r="I249" s="138"/>
      <c r="J249" s="138"/>
      <c r="K249" s="138"/>
      <c r="L249" s="138"/>
      <c r="M249" s="138"/>
      <c r="N249" s="138"/>
      <c r="O249" s="138"/>
      <c r="P249" s="138"/>
      <c r="Q249" s="138"/>
      <c r="R249" s="138"/>
      <c r="S249" s="138"/>
      <c r="T249" s="138"/>
      <c r="U249" s="138"/>
      <c r="V249" s="138"/>
      <c r="W249" s="138"/>
      <c r="X249" s="138"/>
      <c r="Y249" s="138"/>
      <c r="Z249" s="138"/>
      <c r="AA249" s="138"/>
      <c r="AB249" s="138"/>
    </row>
    <row r="250" spans="1:28" ht="14.25" customHeight="1">
      <c r="A250" s="4"/>
      <c r="B250" s="4"/>
      <c r="C250" s="4"/>
      <c r="D250" s="4"/>
      <c r="E250" s="146"/>
      <c r="F250" s="146"/>
      <c r="G250" s="4"/>
      <c r="H250" s="4"/>
      <c r="I250" s="138"/>
      <c r="J250" s="138"/>
      <c r="K250" s="138"/>
      <c r="L250" s="138"/>
      <c r="M250" s="138"/>
      <c r="N250" s="138"/>
      <c r="O250" s="138"/>
      <c r="P250" s="138"/>
      <c r="Q250" s="138"/>
      <c r="R250" s="138"/>
      <c r="S250" s="138"/>
      <c r="T250" s="138"/>
      <c r="U250" s="138"/>
      <c r="V250" s="138"/>
      <c r="W250" s="138"/>
      <c r="X250" s="138"/>
      <c r="Y250" s="138"/>
      <c r="Z250" s="138"/>
      <c r="AA250" s="138"/>
      <c r="AB250" s="138"/>
    </row>
    <row r="251" spans="1:28" ht="14.25" customHeight="1">
      <c r="A251" s="4"/>
      <c r="B251" s="4"/>
      <c r="C251" s="4"/>
      <c r="D251" s="4"/>
      <c r="E251" s="146"/>
      <c r="F251" s="146"/>
      <c r="G251" s="4"/>
      <c r="H251" s="4"/>
      <c r="I251" s="138"/>
      <c r="J251" s="138"/>
      <c r="K251" s="138"/>
      <c r="L251" s="138"/>
      <c r="M251" s="138"/>
      <c r="N251" s="138"/>
      <c r="O251" s="138"/>
      <c r="P251" s="138"/>
      <c r="Q251" s="138"/>
      <c r="R251" s="138"/>
      <c r="S251" s="138"/>
      <c r="T251" s="138"/>
      <c r="U251" s="138"/>
      <c r="V251" s="138"/>
      <c r="W251" s="138"/>
      <c r="X251" s="138"/>
      <c r="Y251" s="138"/>
      <c r="Z251" s="138"/>
      <c r="AA251" s="138"/>
      <c r="AB251" s="138"/>
    </row>
    <row r="252" spans="1:28" ht="14.25" customHeight="1">
      <c r="A252" s="4"/>
      <c r="B252" s="4"/>
      <c r="C252" s="4"/>
      <c r="D252" s="4"/>
      <c r="E252" s="146"/>
      <c r="F252" s="146"/>
      <c r="G252" s="4"/>
      <c r="H252" s="4"/>
      <c r="I252" s="138"/>
      <c r="J252" s="138"/>
      <c r="K252" s="138"/>
      <c r="L252" s="138"/>
      <c r="M252" s="138"/>
      <c r="N252" s="138"/>
      <c r="O252" s="138"/>
      <c r="P252" s="138"/>
      <c r="Q252" s="138"/>
      <c r="R252" s="138"/>
      <c r="S252" s="138"/>
      <c r="T252" s="138"/>
      <c r="U252" s="138"/>
      <c r="V252" s="138"/>
      <c r="W252" s="138"/>
      <c r="X252" s="138"/>
      <c r="Y252" s="138"/>
      <c r="Z252" s="138"/>
      <c r="AA252" s="138"/>
      <c r="AB252" s="138"/>
    </row>
    <row r="253" spans="1:28" ht="14.25" customHeight="1">
      <c r="A253" s="4"/>
      <c r="B253" s="4"/>
      <c r="C253" s="4"/>
      <c r="D253" s="4"/>
      <c r="E253" s="146"/>
      <c r="F253" s="146"/>
      <c r="G253" s="4"/>
      <c r="H253" s="4"/>
      <c r="I253" s="138"/>
      <c r="J253" s="138"/>
      <c r="K253" s="138"/>
      <c r="L253" s="138"/>
      <c r="M253" s="138"/>
      <c r="N253" s="138"/>
      <c r="O253" s="138"/>
      <c r="P253" s="138"/>
      <c r="Q253" s="138"/>
      <c r="R253" s="138"/>
      <c r="S253" s="138"/>
      <c r="T253" s="138"/>
      <c r="U253" s="138"/>
      <c r="V253" s="138"/>
      <c r="W253" s="138"/>
      <c r="X253" s="138"/>
      <c r="Y253" s="138"/>
      <c r="Z253" s="138"/>
      <c r="AA253" s="138"/>
      <c r="AB253" s="138"/>
    </row>
    <row r="254" spans="1:28" ht="14.25" customHeight="1">
      <c r="A254" s="4"/>
      <c r="B254" s="4"/>
      <c r="C254" s="4"/>
      <c r="D254" s="4"/>
      <c r="E254" s="146"/>
      <c r="F254" s="146"/>
      <c r="G254" s="4"/>
      <c r="H254" s="4"/>
      <c r="I254" s="138"/>
      <c r="J254" s="138"/>
      <c r="K254" s="138"/>
      <c r="L254" s="138"/>
      <c r="M254" s="138"/>
      <c r="N254" s="138"/>
      <c r="O254" s="138"/>
      <c r="P254" s="138"/>
      <c r="Q254" s="138"/>
      <c r="R254" s="138"/>
      <c r="S254" s="138"/>
      <c r="T254" s="138"/>
      <c r="U254" s="138"/>
      <c r="V254" s="138"/>
      <c r="W254" s="138"/>
      <c r="X254" s="138"/>
      <c r="Y254" s="138"/>
      <c r="Z254" s="138"/>
      <c r="AA254" s="138"/>
      <c r="AB254" s="138"/>
    </row>
    <row r="255" spans="1:28" ht="14.25" customHeight="1">
      <c r="A255" s="4"/>
      <c r="B255" s="4"/>
      <c r="C255" s="4"/>
      <c r="D255" s="4"/>
      <c r="E255" s="146"/>
      <c r="F255" s="146"/>
      <c r="G255" s="4"/>
      <c r="H255" s="4"/>
      <c r="I255" s="138"/>
      <c r="J255" s="138"/>
      <c r="K255" s="138"/>
      <c r="L255" s="138"/>
      <c r="M255" s="138"/>
      <c r="N255" s="138"/>
      <c r="O255" s="138"/>
      <c r="P255" s="138"/>
      <c r="Q255" s="138"/>
      <c r="R255" s="138"/>
      <c r="S255" s="138"/>
      <c r="T255" s="138"/>
      <c r="U255" s="138"/>
      <c r="V255" s="138"/>
      <c r="W255" s="138"/>
      <c r="X255" s="138"/>
      <c r="Y255" s="138"/>
      <c r="Z255" s="138"/>
      <c r="AA255" s="138"/>
      <c r="AB255" s="138"/>
    </row>
    <row r="256" spans="1:28" ht="14.25" customHeight="1">
      <c r="A256" s="4"/>
      <c r="B256" s="4"/>
      <c r="C256" s="4"/>
      <c r="D256" s="4"/>
      <c r="E256" s="146"/>
      <c r="F256" s="146"/>
      <c r="G256" s="4"/>
      <c r="H256" s="4"/>
      <c r="I256" s="138"/>
      <c r="J256" s="138"/>
      <c r="K256" s="138"/>
      <c r="L256" s="138"/>
      <c r="M256" s="138"/>
      <c r="N256" s="138"/>
      <c r="O256" s="138"/>
      <c r="P256" s="138"/>
      <c r="Q256" s="138"/>
      <c r="R256" s="138"/>
      <c r="S256" s="138"/>
      <c r="T256" s="138"/>
      <c r="U256" s="138"/>
      <c r="V256" s="138"/>
      <c r="W256" s="138"/>
      <c r="X256" s="138"/>
      <c r="Y256" s="138"/>
      <c r="Z256" s="138"/>
      <c r="AA256" s="138"/>
      <c r="AB256" s="138"/>
    </row>
    <row r="257" spans="1:28" ht="14.25" customHeight="1">
      <c r="A257" s="4"/>
      <c r="B257" s="4"/>
      <c r="C257" s="4"/>
      <c r="D257" s="4"/>
      <c r="E257" s="146"/>
      <c r="F257" s="146"/>
      <c r="G257" s="4"/>
      <c r="H257" s="4"/>
      <c r="I257" s="138"/>
      <c r="J257" s="138"/>
      <c r="K257" s="138"/>
      <c r="L257" s="138"/>
      <c r="M257" s="138"/>
      <c r="N257" s="138"/>
      <c r="O257" s="138"/>
      <c r="P257" s="138"/>
      <c r="Q257" s="138"/>
      <c r="R257" s="138"/>
      <c r="S257" s="138"/>
      <c r="T257" s="138"/>
      <c r="U257" s="138"/>
      <c r="V257" s="138"/>
      <c r="W257" s="138"/>
      <c r="X257" s="138"/>
      <c r="Y257" s="138"/>
      <c r="Z257" s="138"/>
      <c r="AA257" s="138"/>
      <c r="AB257" s="138"/>
    </row>
    <row r="258" spans="1:28" ht="14.25" customHeight="1">
      <c r="A258" s="4"/>
      <c r="B258" s="4"/>
      <c r="C258" s="4"/>
      <c r="D258" s="4"/>
      <c r="E258" s="146"/>
      <c r="F258" s="146"/>
      <c r="G258" s="4"/>
      <c r="H258" s="4"/>
      <c r="I258" s="138"/>
      <c r="J258" s="138"/>
      <c r="K258" s="138"/>
      <c r="L258" s="138"/>
      <c r="M258" s="138"/>
      <c r="N258" s="138"/>
      <c r="O258" s="138"/>
      <c r="P258" s="138"/>
      <c r="Q258" s="138"/>
      <c r="R258" s="138"/>
      <c r="S258" s="138"/>
      <c r="T258" s="138"/>
      <c r="U258" s="138"/>
      <c r="V258" s="138"/>
      <c r="W258" s="138"/>
      <c r="X258" s="138"/>
      <c r="Y258" s="138"/>
      <c r="Z258" s="138"/>
      <c r="AA258" s="138"/>
      <c r="AB258" s="138"/>
    </row>
    <row r="259" spans="1:28" ht="14.25" customHeight="1">
      <c r="A259" s="4"/>
      <c r="B259" s="4"/>
      <c r="C259" s="4"/>
      <c r="D259" s="4"/>
      <c r="E259" s="146"/>
      <c r="F259" s="146"/>
      <c r="G259" s="4"/>
      <c r="H259" s="4"/>
      <c r="I259" s="138"/>
      <c r="J259" s="138"/>
      <c r="K259" s="138"/>
      <c r="L259" s="138"/>
      <c r="M259" s="138"/>
      <c r="N259" s="138"/>
      <c r="O259" s="138"/>
      <c r="P259" s="138"/>
      <c r="Q259" s="138"/>
      <c r="R259" s="138"/>
      <c r="S259" s="138"/>
      <c r="T259" s="138"/>
      <c r="U259" s="138"/>
      <c r="V259" s="138"/>
      <c r="W259" s="138"/>
      <c r="X259" s="138"/>
      <c r="Y259" s="138"/>
      <c r="Z259" s="138"/>
      <c r="AA259" s="138"/>
      <c r="AB259" s="138"/>
    </row>
    <row r="260" spans="1:28" ht="14.25" customHeight="1">
      <c r="A260" s="4"/>
      <c r="B260" s="4"/>
      <c r="C260" s="4"/>
      <c r="D260" s="4"/>
      <c r="E260" s="146"/>
      <c r="F260" s="146"/>
      <c r="G260" s="4"/>
      <c r="H260" s="4"/>
      <c r="I260" s="138"/>
      <c r="J260" s="138"/>
      <c r="K260" s="138"/>
      <c r="L260" s="138"/>
      <c r="M260" s="138"/>
      <c r="N260" s="138"/>
      <c r="O260" s="138"/>
      <c r="P260" s="138"/>
      <c r="Q260" s="138"/>
      <c r="R260" s="138"/>
      <c r="S260" s="138"/>
      <c r="T260" s="138"/>
      <c r="U260" s="138"/>
      <c r="V260" s="138"/>
      <c r="W260" s="138"/>
      <c r="X260" s="138"/>
      <c r="Y260" s="138"/>
      <c r="Z260" s="138"/>
      <c r="AA260" s="138"/>
      <c r="AB260" s="138"/>
    </row>
    <row r="261" spans="1:28" ht="14.25" customHeight="1">
      <c r="A261" s="4"/>
      <c r="B261" s="4"/>
      <c r="C261" s="4"/>
      <c r="D261" s="4"/>
      <c r="E261" s="146"/>
      <c r="F261" s="146"/>
      <c r="G261" s="4"/>
      <c r="H261" s="4"/>
      <c r="I261" s="138"/>
      <c r="J261" s="138"/>
      <c r="K261" s="138"/>
      <c r="L261" s="138"/>
      <c r="M261" s="138"/>
      <c r="N261" s="138"/>
      <c r="O261" s="138"/>
      <c r="P261" s="138"/>
      <c r="Q261" s="138"/>
      <c r="R261" s="138"/>
      <c r="S261" s="138"/>
      <c r="T261" s="138"/>
      <c r="U261" s="138"/>
      <c r="V261" s="138"/>
      <c r="W261" s="138"/>
      <c r="X261" s="138"/>
      <c r="Y261" s="138"/>
      <c r="Z261" s="138"/>
      <c r="AA261" s="138"/>
      <c r="AB261" s="138"/>
    </row>
    <row r="262" spans="1:28" ht="14.25" customHeight="1">
      <c r="A262" s="4"/>
      <c r="B262" s="4"/>
      <c r="C262" s="4"/>
      <c r="D262" s="4"/>
      <c r="E262" s="146"/>
      <c r="F262" s="146"/>
      <c r="G262" s="4"/>
      <c r="H262" s="4"/>
      <c r="I262" s="138"/>
      <c r="J262" s="138"/>
      <c r="K262" s="138"/>
      <c r="L262" s="138"/>
      <c r="M262" s="138"/>
      <c r="N262" s="138"/>
      <c r="O262" s="138"/>
      <c r="P262" s="138"/>
      <c r="Q262" s="138"/>
      <c r="R262" s="138"/>
      <c r="S262" s="138"/>
      <c r="T262" s="138"/>
      <c r="U262" s="138"/>
      <c r="V262" s="138"/>
      <c r="W262" s="138"/>
      <c r="X262" s="138"/>
      <c r="Y262" s="138"/>
      <c r="Z262" s="138"/>
      <c r="AA262" s="138"/>
      <c r="AB262" s="138"/>
    </row>
    <row r="263" spans="1:28" ht="14.25" customHeight="1">
      <c r="A263" s="4"/>
      <c r="B263" s="4"/>
      <c r="C263" s="4"/>
      <c r="D263" s="4"/>
      <c r="E263" s="146"/>
      <c r="F263" s="146"/>
      <c r="G263" s="4"/>
      <c r="H263" s="4"/>
      <c r="I263" s="138"/>
      <c r="J263" s="138"/>
      <c r="K263" s="138"/>
      <c r="L263" s="138"/>
      <c r="M263" s="138"/>
      <c r="N263" s="138"/>
      <c r="O263" s="138"/>
      <c r="P263" s="138"/>
      <c r="Q263" s="138"/>
      <c r="R263" s="138"/>
      <c r="S263" s="138"/>
      <c r="T263" s="138"/>
      <c r="U263" s="138"/>
      <c r="V263" s="138"/>
      <c r="W263" s="138"/>
      <c r="X263" s="138"/>
      <c r="Y263" s="138"/>
      <c r="Z263" s="138"/>
      <c r="AA263" s="138"/>
      <c r="AB263" s="138"/>
    </row>
    <row r="264" spans="1:28" ht="14.25" customHeight="1">
      <c r="A264" s="4"/>
      <c r="B264" s="4"/>
      <c r="C264" s="4"/>
      <c r="D264" s="4"/>
      <c r="E264" s="146"/>
      <c r="F264" s="146"/>
      <c r="G264" s="4"/>
      <c r="H264" s="4"/>
      <c r="I264" s="138"/>
      <c r="J264" s="138"/>
      <c r="K264" s="138"/>
      <c r="L264" s="138"/>
      <c r="M264" s="138"/>
      <c r="N264" s="138"/>
      <c r="O264" s="138"/>
      <c r="P264" s="138"/>
      <c r="Q264" s="138"/>
      <c r="R264" s="138"/>
      <c r="S264" s="138"/>
      <c r="T264" s="138"/>
      <c r="U264" s="138"/>
      <c r="V264" s="138"/>
      <c r="W264" s="138"/>
      <c r="X264" s="138"/>
      <c r="Y264" s="138"/>
      <c r="Z264" s="138"/>
      <c r="AA264" s="138"/>
      <c r="AB264" s="138"/>
    </row>
    <row r="265" spans="1:28" ht="14.25" customHeight="1">
      <c r="A265" s="4"/>
      <c r="B265" s="4"/>
      <c r="C265" s="4"/>
      <c r="D265" s="4"/>
      <c r="E265" s="146"/>
      <c r="F265" s="146"/>
      <c r="G265" s="4"/>
      <c r="H265" s="4"/>
      <c r="I265" s="138"/>
      <c r="J265" s="138"/>
      <c r="K265" s="138"/>
      <c r="L265" s="138"/>
      <c r="M265" s="138"/>
      <c r="N265" s="138"/>
      <c r="O265" s="138"/>
      <c r="P265" s="138"/>
      <c r="Q265" s="138"/>
      <c r="R265" s="138"/>
      <c r="S265" s="138"/>
      <c r="T265" s="138"/>
      <c r="U265" s="138"/>
      <c r="V265" s="138"/>
      <c r="W265" s="138"/>
      <c r="X265" s="138"/>
      <c r="Y265" s="138"/>
      <c r="Z265" s="138"/>
      <c r="AA265" s="138"/>
      <c r="AB265" s="138"/>
    </row>
    <row r="266" spans="1:28" ht="14.25" customHeight="1">
      <c r="A266" s="4"/>
      <c r="B266" s="4"/>
      <c r="C266" s="4"/>
      <c r="D266" s="4"/>
      <c r="E266" s="146"/>
      <c r="F266" s="146"/>
      <c r="G266" s="4"/>
      <c r="H266" s="4"/>
      <c r="I266" s="138"/>
      <c r="J266" s="138"/>
      <c r="K266" s="138"/>
      <c r="L266" s="138"/>
      <c r="M266" s="138"/>
      <c r="N266" s="138"/>
      <c r="O266" s="138"/>
      <c r="P266" s="138"/>
      <c r="Q266" s="138"/>
      <c r="R266" s="138"/>
      <c r="S266" s="138"/>
      <c r="T266" s="138"/>
      <c r="U266" s="138"/>
      <c r="V266" s="138"/>
      <c r="W266" s="138"/>
      <c r="X266" s="138"/>
      <c r="Y266" s="138"/>
      <c r="Z266" s="138"/>
      <c r="AA266" s="138"/>
      <c r="AB266" s="138"/>
    </row>
    <row r="267" spans="1:28" ht="14.25" customHeight="1">
      <c r="A267" s="4"/>
      <c r="B267" s="4"/>
      <c r="C267" s="4"/>
      <c r="D267" s="4"/>
      <c r="E267" s="146"/>
      <c r="F267" s="146"/>
      <c r="G267" s="4"/>
      <c r="H267" s="4"/>
      <c r="I267" s="138"/>
      <c r="J267" s="138"/>
      <c r="K267" s="138"/>
      <c r="L267" s="138"/>
      <c r="M267" s="138"/>
      <c r="N267" s="138"/>
      <c r="O267" s="138"/>
      <c r="P267" s="138"/>
      <c r="Q267" s="138"/>
      <c r="R267" s="138"/>
      <c r="S267" s="138"/>
      <c r="T267" s="138"/>
      <c r="U267" s="138"/>
      <c r="V267" s="138"/>
      <c r="W267" s="138"/>
      <c r="X267" s="138"/>
      <c r="Y267" s="138"/>
      <c r="Z267" s="138"/>
      <c r="AA267" s="138"/>
      <c r="AB267" s="138"/>
    </row>
    <row r="268" spans="1:28" ht="14.25" customHeight="1">
      <c r="A268" s="4"/>
      <c r="B268" s="4"/>
      <c r="C268" s="4"/>
      <c r="D268" s="4"/>
      <c r="E268" s="146"/>
      <c r="F268" s="146"/>
      <c r="G268" s="4"/>
      <c r="H268" s="4"/>
      <c r="I268" s="138"/>
      <c r="J268" s="138"/>
      <c r="K268" s="138"/>
      <c r="L268" s="138"/>
      <c r="M268" s="138"/>
      <c r="N268" s="138"/>
      <c r="O268" s="138"/>
      <c r="P268" s="138"/>
      <c r="Q268" s="138"/>
      <c r="R268" s="138"/>
      <c r="S268" s="138"/>
      <c r="T268" s="138"/>
      <c r="U268" s="138"/>
      <c r="V268" s="138"/>
      <c r="W268" s="138"/>
      <c r="X268" s="138"/>
      <c r="Y268" s="138"/>
      <c r="Z268" s="138"/>
      <c r="AA268" s="138"/>
      <c r="AB268" s="138"/>
    </row>
    <row r="269" spans="1:28" ht="14.25" customHeight="1">
      <c r="A269" s="4"/>
      <c r="B269" s="4"/>
      <c r="C269" s="4"/>
      <c r="D269" s="4"/>
      <c r="E269" s="146"/>
      <c r="F269" s="146"/>
      <c r="G269" s="4"/>
      <c r="H269" s="4"/>
      <c r="I269" s="138"/>
      <c r="J269" s="138"/>
      <c r="K269" s="138"/>
      <c r="L269" s="138"/>
      <c r="M269" s="138"/>
      <c r="N269" s="138"/>
      <c r="O269" s="138"/>
      <c r="P269" s="138"/>
      <c r="Q269" s="138"/>
      <c r="R269" s="138"/>
      <c r="S269" s="138"/>
      <c r="T269" s="138"/>
      <c r="U269" s="138"/>
      <c r="V269" s="138"/>
      <c r="W269" s="138"/>
      <c r="X269" s="138"/>
      <c r="Y269" s="138"/>
      <c r="Z269" s="138"/>
      <c r="AA269" s="138"/>
      <c r="AB269" s="138"/>
    </row>
    <row r="270" spans="1:28" ht="14.25" customHeight="1">
      <c r="A270" s="4"/>
      <c r="B270" s="4"/>
      <c r="C270" s="4"/>
      <c r="D270" s="4"/>
      <c r="E270" s="146"/>
      <c r="F270" s="146"/>
      <c r="G270" s="4"/>
      <c r="H270" s="4"/>
      <c r="I270" s="138"/>
      <c r="J270" s="138"/>
      <c r="K270" s="138"/>
      <c r="L270" s="138"/>
      <c r="M270" s="138"/>
      <c r="N270" s="138"/>
      <c r="O270" s="138"/>
      <c r="P270" s="138"/>
      <c r="Q270" s="138"/>
      <c r="R270" s="138"/>
      <c r="S270" s="138"/>
      <c r="T270" s="138"/>
      <c r="U270" s="138"/>
      <c r="V270" s="138"/>
      <c r="W270" s="138"/>
      <c r="X270" s="138"/>
      <c r="Y270" s="138"/>
      <c r="Z270" s="138"/>
      <c r="AA270" s="138"/>
      <c r="AB270" s="138"/>
    </row>
    <row r="271" spans="1:28" ht="14.25" customHeight="1">
      <c r="A271" s="4"/>
      <c r="B271" s="4"/>
      <c r="C271" s="4"/>
      <c r="D271" s="4"/>
      <c r="E271" s="146"/>
      <c r="F271" s="146"/>
      <c r="G271" s="4"/>
      <c r="H271" s="4"/>
      <c r="I271" s="138"/>
      <c r="J271" s="138"/>
      <c r="K271" s="138"/>
      <c r="L271" s="138"/>
      <c r="M271" s="138"/>
      <c r="N271" s="138"/>
      <c r="O271" s="138"/>
      <c r="P271" s="138"/>
      <c r="Q271" s="138"/>
      <c r="R271" s="138"/>
      <c r="S271" s="138"/>
      <c r="T271" s="138"/>
      <c r="U271" s="138"/>
      <c r="V271" s="138"/>
      <c r="W271" s="138"/>
      <c r="X271" s="138"/>
      <c r="Y271" s="138"/>
      <c r="Z271" s="138"/>
      <c r="AA271" s="138"/>
      <c r="AB271" s="138"/>
    </row>
    <row r="272" spans="1:28" ht="14.25" customHeight="1">
      <c r="A272" s="4"/>
      <c r="B272" s="4"/>
      <c r="C272" s="4"/>
      <c r="D272" s="4"/>
      <c r="E272" s="146"/>
      <c r="F272" s="146"/>
      <c r="G272" s="4"/>
      <c r="H272" s="4"/>
      <c r="I272" s="138"/>
      <c r="J272" s="138"/>
      <c r="K272" s="138"/>
      <c r="L272" s="138"/>
      <c r="M272" s="138"/>
      <c r="N272" s="138"/>
      <c r="O272" s="138"/>
      <c r="P272" s="138"/>
      <c r="Q272" s="138"/>
      <c r="R272" s="138"/>
      <c r="S272" s="138"/>
      <c r="T272" s="138"/>
      <c r="U272" s="138"/>
      <c r="V272" s="138"/>
      <c r="W272" s="138"/>
      <c r="X272" s="138"/>
      <c r="Y272" s="138"/>
      <c r="Z272" s="138"/>
      <c r="AA272" s="138"/>
      <c r="AB272" s="138"/>
    </row>
    <row r="273" spans="1:28" ht="14.25" customHeight="1">
      <c r="A273" s="4"/>
      <c r="B273" s="4"/>
      <c r="C273" s="4"/>
      <c r="D273" s="4"/>
      <c r="E273" s="146"/>
      <c r="F273" s="146"/>
      <c r="G273" s="4"/>
      <c r="H273" s="4"/>
      <c r="I273" s="138"/>
      <c r="J273" s="138"/>
      <c r="K273" s="138"/>
      <c r="L273" s="138"/>
      <c r="M273" s="138"/>
      <c r="N273" s="138"/>
      <c r="O273" s="138"/>
      <c r="P273" s="138"/>
      <c r="Q273" s="138"/>
      <c r="R273" s="138"/>
      <c r="S273" s="138"/>
      <c r="T273" s="138"/>
      <c r="U273" s="138"/>
      <c r="V273" s="138"/>
      <c r="W273" s="138"/>
      <c r="X273" s="138"/>
      <c r="Y273" s="138"/>
      <c r="Z273" s="138"/>
      <c r="AA273" s="138"/>
      <c r="AB273" s="138"/>
    </row>
    <row r="274" spans="1:28" ht="14.25" customHeight="1">
      <c r="A274" s="4"/>
      <c r="B274" s="4"/>
      <c r="C274" s="4"/>
      <c r="D274" s="4"/>
      <c r="E274" s="146"/>
      <c r="F274" s="146"/>
      <c r="G274" s="4"/>
      <c r="H274" s="4"/>
      <c r="I274" s="138"/>
      <c r="J274" s="138"/>
      <c r="K274" s="138"/>
      <c r="L274" s="138"/>
      <c r="M274" s="138"/>
      <c r="N274" s="138"/>
      <c r="O274" s="138"/>
      <c r="P274" s="138"/>
      <c r="Q274" s="138"/>
      <c r="R274" s="138"/>
      <c r="S274" s="138"/>
      <c r="T274" s="138"/>
      <c r="U274" s="138"/>
      <c r="V274" s="138"/>
      <c r="W274" s="138"/>
      <c r="X274" s="138"/>
      <c r="Y274" s="138"/>
      <c r="Z274" s="138"/>
      <c r="AA274" s="138"/>
      <c r="AB274" s="138"/>
    </row>
    <row r="275" spans="1:28" ht="14.25" customHeight="1">
      <c r="A275" s="4"/>
      <c r="B275" s="4"/>
      <c r="C275" s="4"/>
      <c r="D275" s="4"/>
      <c r="E275" s="146"/>
      <c r="F275" s="146"/>
      <c r="G275" s="4"/>
      <c r="H275" s="4"/>
      <c r="I275" s="138"/>
      <c r="J275" s="138"/>
      <c r="K275" s="138"/>
      <c r="L275" s="138"/>
      <c r="M275" s="138"/>
      <c r="N275" s="138"/>
      <c r="O275" s="138"/>
      <c r="P275" s="138"/>
      <c r="Q275" s="138"/>
      <c r="R275" s="138"/>
      <c r="S275" s="138"/>
      <c r="T275" s="138"/>
      <c r="U275" s="138"/>
      <c r="V275" s="138"/>
      <c r="W275" s="138"/>
      <c r="X275" s="138"/>
      <c r="Y275" s="138"/>
      <c r="Z275" s="138"/>
      <c r="AA275" s="138"/>
      <c r="AB275" s="138"/>
    </row>
    <row r="276" spans="1:28" ht="14.25" customHeight="1">
      <c r="A276" s="4"/>
      <c r="B276" s="4"/>
      <c r="C276" s="4"/>
      <c r="D276" s="4"/>
      <c r="E276" s="146"/>
      <c r="F276" s="146"/>
      <c r="G276" s="4"/>
      <c r="H276" s="4"/>
      <c r="I276" s="138"/>
      <c r="J276" s="138"/>
      <c r="K276" s="138"/>
      <c r="L276" s="138"/>
      <c r="M276" s="138"/>
      <c r="N276" s="138"/>
      <c r="O276" s="138"/>
      <c r="P276" s="138"/>
      <c r="Q276" s="138"/>
      <c r="R276" s="138"/>
      <c r="S276" s="138"/>
      <c r="T276" s="138"/>
      <c r="U276" s="138"/>
      <c r="V276" s="138"/>
      <c r="W276" s="138"/>
      <c r="X276" s="138"/>
      <c r="Y276" s="138"/>
      <c r="Z276" s="138"/>
      <c r="AA276" s="138"/>
      <c r="AB276" s="138"/>
    </row>
    <row r="277" spans="1:28" ht="14.25" customHeight="1">
      <c r="A277" s="4"/>
      <c r="B277" s="4"/>
      <c r="C277" s="4"/>
      <c r="D277" s="4"/>
      <c r="E277" s="146"/>
      <c r="F277" s="146"/>
      <c r="G277" s="4"/>
      <c r="H277" s="4"/>
      <c r="I277" s="138"/>
      <c r="J277" s="138"/>
      <c r="K277" s="138"/>
      <c r="L277" s="138"/>
      <c r="M277" s="138"/>
      <c r="N277" s="138"/>
      <c r="O277" s="138"/>
      <c r="P277" s="138"/>
      <c r="Q277" s="138"/>
      <c r="R277" s="138"/>
      <c r="S277" s="138"/>
      <c r="T277" s="138"/>
      <c r="U277" s="138"/>
      <c r="V277" s="138"/>
      <c r="W277" s="138"/>
      <c r="X277" s="138"/>
      <c r="Y277" s="138"/>
      <c r="Z277" s="138"/>
      <c r="AA277" s="138"/>
      <c r="AB277" s="138"/>
    </row>
    <row r="278" spans="1:28" ht="14.25" customHeight="1">
      <c r="A278" s="4"/>
      <c r="B278" s="4"/>
      <c r="C278" s="4"/>
      <c r="D278" s="4"/>
      <c r="E278" s="146"/>
      <c r="F278" s="146"/>
      <c r="G278" s="4"/>
      <c r="H278" s="4"/>
      <c r="I278" s="138"/>
      <c r="J278" s="138"/>
      <c r="K278" s="138"/>
      <c r="L278" s="138"/>
      <c r="M278" s="138"/>
      <c r="N278" s="138"/>
      <c r="O278" s="138"/>
      <c r="P278" s="138"/>
      <c r="Q278" s="138"/>
      <c r="R278" s="138"/>
      <c r="S278" s="138"/>
      <c r="T278" s="138"/>
      <c r="U278" s="138"/>
      <c r="V278" s="138"/>
      <c r="W278" s="138"/>
      <c r="X278" s="138"/>
      <c r="Y278" s="138"/>
      <c r="Z278" s="138"/>
      <c r="AA278" s="138"/>
      <c r="AB278" s="138"/>
    </row>
    <row r="279" spans="1:28" ht="14.25" customHeight="1">
      <c r="A279" s="4"/>
      <c r="B279" s="4"/>
      <c r="C279" s="4"/>
      <c r="D279" s="4"/>
      <c r="E279" s="146"/>
      <c r="F279" s="146"/>
      <c r="G279" s="4"/>
      <c r="H279" s="4"/>
      <c r="I279" s="138"/>
      <c r="J279" s="138"/>
      <c r="K279" s="138"/>
      <c r="L279" s="138"/>
      <c r="M279" s="138"/>
      <c r="N279" s="138"/>
      <c r="O279" s="138"/>
      <c r="P279" s="138"/>
      <c r="Q279" s="138"/>
      <c r="R279" s="138"/>
      <c r="S279" s="138"/>
      <c r="T279" s="138"/>
      <c r="U279" s="138"/>
      <c r="V279" s="138"/>
      <c r="W279" s="138"/>
      <c r="X279" s="138"/>
      <c r="Y279" s="138"/>
      <c r="Z279" s="138"/>
      <c r="AA279" s="138"/>
      <c r="AB279" s="138"/>
    </row>
    <row r="280" spans="1:28" ht="14.25" customHeight="1">
      <c r="A280" s="4"/>
      <c r="B280" s="4"/>
      <c r="C280" s="4"/>
      <c r="D280" s="4"/>
      <c r="E280" s="146"/>
      <c r="F280" s="146"/>
      <c r="G280" s="4"/>
      <c r="H280" s="4"/>
      <c r="I280" s="138"/>
      <c r="J280" s="138"/>
      <c r="K280" s="138"/>
      <c r="L280" s="138"/>
      <c r="M280" s="138"/>
      <c r="N280" s="138"/>
      <c r="O280" s="138"/>
      <c r="P280" s="138"/>
      <c r="Q280" s="138"/>
      <c r="R280" s="138"/>
      <c r="S280" s="138"/>
      <c r="T280" s="138"/>
      <c r="U280" s="138"/>
      <c r="V280" s="138"/>
      <c r="W280" s="138"/>
      <c r="X280" s="138"/>
      <c r="Y280" s="138"/>
      <c r="Z280" s="138"/>
      <c r="AA280" s="138"/>
      <c r="AB280" s="138"/>
    </row>
    <row r="281" spans="1:28" ht="14.25" customHeight="1">
      <c r="A281" s="4"/>
      <c r="B281" s="4"/>
      <c r="C281" s="4"/>
      <c r="D281" s="4"/>
      <c r="E281" s="146"/>
      <c r="F281" s="146"/>
      <c r="G281" s="4"/>
      <c r="H281" s="4"/>
      <c r="I281" s="138"/>
      <c r="J281" s="138"/>
      <c r="K281" s="138"/>
      <c r="L281" s="138"/>
      <c r="M281" s="138"/>
      <c r="N281" s="138"/>
      <c r="O281" s="138"/>
      <c r="P281" s="138"/>
      <c r="Q281" s="138"/>
      <c r="R281" s="138"/>
      <c r="S281" s="138"/>
      <c r="T281" s="138"/>
      <c r="U281" s="138"/>
      <c r="V281" s="138"/>
      <c r="W281" s="138"/>
      <c r="X281" s="138"/>
      <c r="Y281" s="138"/>
      <c r="Z281" s="138"/>
      <c r="AA281" s="138"/>
      <c r="AB281" s="138"/>
    </row>
    <row r="282" spans="1:28" ht="14.25" customHeight="1">
      <c r="A282" s="4"/>
      <c r="B282" s="4"/>
      <c r="C282" s="4"/>
      <c r="D282" s="4"/>
      <c r="E282" s="146"/>
      <c r="F282" s="146"/>
      <c r="G282" s="4"/>
      <c r="H282" s="4"/>
      <c r="I282" s="138"/>
      <c r="J282" s="138"/>
      <c r="K282" s="138"/>
      <c r="L282" s="138"/>
      <c r="M282" s="138"/>
      <c r="N282" s="138"/>
      <c r="O282" s="138"/>
      <c r="P282" s="138"/>
      <c r="Q282" s="138"/>
      <c r="R282" s="138"/>
      <c r="S282" s="138"/>
      <c r="T282" s="138"/>
      <c r="U282" s="138"/>
      <c r="V282" s="138"/>
      <c r="W282" s="138"/>
      <c r="X282" s="138"/>
      <c r="Y282" s="138"/>
      <c r="Z282" s="138"/>
      <c r="AA282" s="138"/>
      <c r="AB282" s="138"/>
    </row>
    <row r="283" spans="1:28" ht="14.25" customHeight="1">
      <c r="A283" s="4"/>
      <c r="B283" s="4"/>
      <c r="C283" s="4"/>
      <c r="D283" s="4"/>
      <c r="E283" s="146"/>
      <c r="F283" s="146"/>
      <c r="G283" s="4"/>
      <c r="H283" s="4"/>
      <c r="I283" s="138"/>
      <c r="J283" s="138"/>
      <c r="K283" s="138"/>
      <c r="L283" s="138"/>
      <c r="M283" s="138"/>
      <c r="N283" s="138"/>
      <c r="O283" s="138"/>
      <c r="P283" s="138"/>
      <c r="Q283" s="138"/>
      <c r="R283" s="138"/>
      <c r="S283" s="138"/>
      <c r="T283" s="138"/>
      <c r="U283" s="138"/>
      <c r="V283" s="138"/>
      <c r="W283" s="138"/>
      <c r="X283" s="138"/>
      <c r="Y283" s="138"/>
      <c r="Z283" s="138"/>
      <c r="AA283" s="138"/>
      <c r="AB283" s="138"/>
    </row>
    <row r="284" spans="1:28" ht="14.25" customHeight="1">
      <c r="A284" s="4"/>
      <c r="B284" s="4"/>
      <c r="C284" s="4"/>
      <c r="D284" s="4"/>
      <c r="E284" s="146"/>
      <c r="F284" s="146"/>
      <c r="G284" s="4"/>
      <c r="H284" s="4"/>
      <c r="I284" s="138"/>
      <c r="J284" s="138"/>
      <c r="K284" s="138"/>
      <c r="L284" s="138"/>
      <c r="M284" s="138"/>
      <c r="N284" s="138"/>
      <c r="O284" s="138"/>
      <c r="P284" s="138"/>
      <c r="Q284" s="138"/>
      <c r="R284" s="138"/>
      <c r="S284" s="138"/>
      <c r="T284" s="138"/>
      <c r="U284" s="138"/>
      <c r="V284" s="138"/>
      <c r="W284" s="138"/>
      <c r="X284" s="138"/>
      <c r="Y284" s="138"/>
      <c r="Z284" s="138"/>
      <c r="AA284" s="138"/>
      <c r="AB284" s="138"/>
    </row>
    <row r="285" spans="1:28" ht="14.25" customHeight="1">
      <c r="A285" s="4"/>
      <c r="B285" s="4"/>
      <c r="C285" s="4"/>
      <c r="D285" s="4"/>
      <c r="E285" s="146"/>
      <c r="F285" s="146"/>
      <c r="G285" s="4"/>
      <c r="H285" s="4"/>
      <c r="I285" s="138"/>
      <c r="J285" s="138"/>
      <c r="K285" s="138"/>
      <c r="L285" s="138"/>
      <c r="M285" s="138"/>
      <c r="N285" s="138"/>
      <c r="O285" s="138"/>
      <c r="P285" s="138"/>
      <c r="Q285" s="138"/>
      <c r="R285" s="138"/>
      <c r="S285" s="138"/>
      <c r="T285" s="138"/>
      <c r="U285" s="138"/>
      <c r="V285" s="138"/>
      <c r="W285" s="138"/>
      <c r="X285" s="138"/>
      <c r="Y285" s="138"/>
      <c r="Z285" s="138"/>
      <c r="AA285" s="138"/>
      <c r="AB285" s="138"/>
    </row>
    <row r="286" spans="1:28" ht="14.25" customHeight="1">
      <c r="A286" s="4"/>
      <c r="B286" s="4"/>
      <c r="C286" s="4"/>
      <c r="D286" s="4"/>
      <c r="E286" s="146"/>
      <c r="F286" s="146"/>
      <c r="G286" s="4"/>
      <c r="H286" s="4"/>
      <c r="I286" s="138"/>
      <c r="J286" s="138"/>
      <c r="K286" s="138"/>
      <c r="L286" s="138"/>
      <c r="M286" s="138"/>
      <c r="N286" s="138"/>
      <c r="O286" s="138"/>
      <c r="P286" s="138"/>
      <c r="Q286" s="138"/>
      <c r="R286" s="138"/>
      <c r="S286" s="138"/>
      <c r="T286" s="138"/>
      <c r="U286" s="138"/>
      <c r="V286" s="138"/>
      <c r="W286" s="138"/>
      <c r="X286" s="138"/>
      <c r="Y286" s="138"/>
      <c r="Z286" s="138"/>
      <c r="AA286" s="138"/>
      <c r="AB286" s="138"/>
    </row>
    <row r="287" spans="1:28" ht="14.25" customHeight="1">
      <c r="A287" s="4"/>
      <c r="B287" s="4"/>
      <c r="C287" s="4"/>
      <c r="D287" s="4"/>
      <c r="E287" s="146"/>
      <c r="F287" s="146"/>
      <c r="G287" s="4"/>
      <c r="H287" s="4"/>
      <c r="I287" s="138"/>
      <c r="J287" s="138"/>
      <c r="K287" s="138"/>
      <c r="L287" s="138"/>
      <c r="M287" s="138"/>
      <c r="N287" s="138"/>
      <c r="O287" s="138"/>
      <c r="P287" s="138"/>
      <c r="Q287" s="138"/>
      <c r="R287" s="138"/>
      <c r="S287" s="138"/>
      <c r="T287" s="138"/>
      <c r="U287" s="138"/>
      <c r="V287" s="138"/>
      <c r="W287" s="138"/>
      <c r="X287" s="138"/>
      <c r="Y287" s="138"/>
      <c r="Z287" s="138"/>
      <c r="AA287" s="138"/>
      <c r="AB287" s="138"/>
    </row>
    <row r="288" spans="1:28" ht="14.25" customHeight="1">
      <c r="A288" s="4"/>
      <c r="B288" s="4"/>
      <c r="C288" s="4"/>
      <c r="D288" s="4"/>
      <c r="E288" s="146"/>
      <c r="F288" s="146"/>
      <c r="G288" s="4"/>
      <c r="H288" s="4"/>
      <c r="I288" s="138"/>
      <c r="J288" s="138"/>
      <c r="K288" s="138"/>
      <c r="L288" s="138"/>
      <c r="M288" s="138"/>
      <c r="N288" s="138"/>
      <c r="O288" s="138"/>
      <c r="P288" s="138"/>
      <c r="Q288" s="138"/>
      <c r="R288" s="138"/>
      <c r="S288" s="138"/>
      <c r="T288" s="138"/>
      <c r="U288" s="138"/>
      <c r="V288" s="138"/>
      <c r="W288" s="138"/>
      <c r="X288" s="138"/>
      <c r="Y288" s="138"/>
      <c r="Z288" s="138"/>
      <c r="AA288" s="138"/>
      <c r="AB288" s="138"/>
    </row>
    <row r="289" spans="1:28" ht="14.25" customHeight="1">
      <c r="A289" s="4"/>
      <c r="B289" s="4"/>
      <c r="C289" s="4"/>
      <c r="D289" s="4"/>
      <c r="E289" s="146"/>
      <c r="F289" s="146"/>
      <c r="G289" s="4"/>
      <c r="H289" s="4"/>
      <c r="I289" s="138"/>
      <c r="J289" s="138"/>
      <c r="K289" s="138"/>
      <c r="L289" s="138"/>
      <c r="M289" s="138"/>
      <c r="N289" s="138"/>
      <c r="O289" s="138"/>
      <c r="P289" s="138"/>
      <c r="Q289" s="138"/>
      <c r="R289" s="138"/>
      <c r="S289" s="138"/>
      <c r="T289" s="138"/>
      <c r="U289" s="138"/>
      <c r="V289" s="138"/>
      <c r="W289" s="138"/>
      <c r="X289" s="138"/>
      <c r="Y289" s="138"/>
      <c r="Z289" s="138"/>
      <c r="AA289" s="138"/>
      <c r="AB289" s="138"/>
    </row>
    <row r="290" spans="1:28" ht="14.25" customHeight="1">
      <c r="A290" s="4"/>
      <c r="B290" s="4"/>
      <c r="C290" s="4"/>
      <c r="D290" s="4"/>
      <c r="E290" s="146"/>
      <c r="F290" s="146"/>
      <c r="G290" s="4"/>
      <c r="H290" s="4"/>
      <c r="I290" s="138"/>
      <c r="J290" s="138"/>
      <c r="K290" s="138"/>
      <c r="L290" s="138"/>
      <c r="M290" s="138"/>
      <c r="N290" s="138"/>
      <c r="O290" s="138"/>
      <c r="P290" s="138"/>
      <c r="Q290" s="138"/>
      <c r="R290" s="138"/>
      <c r="S290" s="138"/>
      <c r="T290" s="138"/>
      <c r="U290" s="138"/>
      <c r="V290" s="138"/>
      <c r="W290" s="138"/>
      <c r="X290" s="138"/>
      <c r="Y290" s="138"/>
      <c r="Z290" s="138"/>
      <c r="AA290" s="138"/>
      <c r="AB290" s="138"/>
    </row>
    <row r="291" spans="1:28" ht="14.25" customHeight="1">
      <c r="A291" s="4"/>
      <c r="B291" s="4"/>
      <c r="C291" s="4"/>
      <c r="D291" s="4"/>
      <c r="E291" s="146"/>
      <c r="F291" s="146"/>
      <c r="G291" s="4"/>
      <c r="H291" s="4"/>
      <c r="I291" s="138"/>
      <c r="J291" s="138"/>
      <c r="K291" s="138"/>
      <c r="L291" s="138"/>
      <c r="M291" s="138"/>
      <c r="N291" s="138"/>
      <c r="O291" s="138"/>
      <c r="P291" s="138"/>
      <c r="Q291" s="138"/>
      <c r="R291" s="138"/>
      <c r="S291" s="138"/>
      <c r="T291" s="138"/>
      <c r="U291" s="138"/>
      <c r="V291" s="138"/>
      <c r="W291" s="138"/>
      <c r="X291" s="138"/>
      <c r="Y291" s="138"/>
      <c r="Z291" s="138"/>
      <c r="AA291" s="138"/>
      <c r="AB291" s="138"/>
    </row>
    <row r="292" spans="1:28" ht="14.25" customHeight="1">
      <c r="A292" s="4"/>
      <c r="B292" s="4"/>
      <c r="C292" s="4"/>
      <c r="D292" s="4"/>
      <c r="E292" s="146"/>
      <c r="F292" s="146"/>
      <c r="G292" s="4"/>
      <c r="H292" s="4"/>
      <c r="I292" s="138"/>
      <c r="J292" s="138"/>
      <c r="K292" s="138"/>
      <c r="L292" s="138"/>
      <c r="M292" s="138"/>
      <c r="N292" s="138"/>
      <c r="O292" s="138"/>
      <c r="P292" s="138"/>
      <c r="Q292" s="138"/>
      <c r="R292" s="138"/>
      <c r="S292" s="138"/>
      <c r="T292" s="138"/>
      <c r="U292" s="138"/>
      <c r="V292" s="138"/>
      <c r="W292" s="138"/>
      <c r="X292" s="138"/>
      <c r="Y292" s="138"/>
      <c r="Z292" s="138"/>
      <c r="AA292" s="138"/>
      <c r="AB292" s="138"/>
    </row>
    <row r="293" spans="1:28" ht="14.25" customHeight="1">
      <c r="A293" s="4"/>
      <c r="B293" s="4"/>
      <c r="C293" s="4"/>
      <c r="D293" s="4"/>
      <c r="E293" s="146"/>
      <c r="F293" s="146"/>
      <c r="G293" s="4"/>
      <c r="H293" s="4"/>
      <c r="I293" s="138"/>
      <c r="J293" s="138"/>
      <c r="K293" s="138"/>
      <c r="L293" s="138"/>
      <c r="M293" s="138"/>
      <c r="N293" s="138"/>
      <c r="O293" s="138"/>
      <c r="P293" s="138"/>
      <c r="Q293" s="138"/>
      <c r="R293" s="138"/>
      <c r="S293" s="138"/>
      <c r="T293" s="138"/>
      <c r="U293" s="138"/>
      <c r="V293" s="138"/>
      <c r="W293" s="138"/>
      <c r="X293" s="138"/>
      <c r="Y293" s="138"/>
      <c r="Z293" s="138"/>
      <c r="AA293" s="138"/>
      <c r="AB293" s="138"/>
    </row>
    <row r="294" spans="1:28" ht="14.25" customHeight="1">
      <c r="A294" s="4"/>
      <c r="B294" s="4"/>
      <c r="C294" s="4"/>
      <c r="D294" s="4"/>
      <c r="E294" s="146"/>
      <c r="F294" s="146"/>
      <c r="G294" s="4"/>
      <c r="H294" s="4"/>
      <c r="I294" s="138"/>
      <c r="J294" s="138"/>
      <c r="K294" s="138"/>
      <c r="L294" s="138"/>
      <c r="M294" s="138"/>
      <c r="N294" s="138"/>
      <c r="O294" s="138"/>
      <c r="P294" s="138"/>
      <c r="Q294" s="138"/>
      <c r="R294" s="138"/>
      <c r="S294" s="138"/>
      <c r="T294" s="138"/>
      <c r="U294" s="138"/>
      <c r="V294" s="138"/>
      <c r="W294" s="138"/>
      <c r="X294" s="138"/>
      <c r="Y294" s="138"/>
      <c r="Z294" s="138"/>
      <c r="AA294" s="138"/>
      <c r="AB294" s="138"/>
    </row>
    <row r="295" spans="1:28" ht="14.25" customHeight="1">
      <c r="A295" s="4"/>
      <c r="B295" s="4"/>
      <c r="C295" s="4"/>
      <c r="D295" s="4"/>
      <c r="E295" s="146"/>
      <c r="F295" s="146"/>
      <c r="G295" s="4"/>
      <c r="H295" s="4"/>
      <c r="I295" s="138"/>
      <c r="J295" s="138"/>
      <c r="K295" s="138"/>
      <c r="L295" s="138"/>
      <c r="M295" s="138"/>
      <c r="N295" s="138"/>
      <c r="O295" s="138"/>
      <c r="P295" s="138"/>
      <c r="Q295" s="138"/>
      <c r="R295" s="138"/>
      <c r="S295" s="138"/>
      <c r="T295" s="138"/>
      <c r="U295" s="138"/>
      <c r="V295" s="138"/>
      <c r="W295" s="138"/>
      <c r="X295" s="138"/>
      <c r="Y295" s="138"/>
      <c r="Z295" s="138"/>
      <c r="AA295" s="138"/>
      <c r="AB295" s="138"/>
    </row>
    <row r="296" spans="1:28" ht="14.25" customHeight="1">
      <c r="A296" s="4"/>
      <c r="B296" s="4"/>
      <c r="C296" s="4"/>
      <c r="D296" s="4"/>
      <c r="E296" s="146"/>
      <c r="F296" s="146"/>
      <c r="G296" s="4"/>
      <c r="H296" s="4"/>
      <c r="I296" s="138"/>
      <c r="J296" s="138"/>
      <c r="K296" s="138"/>
      <c r="L296" s="138"/>
      <c r="M296" s="138"/>
      <c r="N296" s="138"/>
      <c r="O296" s="138"/>
      <c r="P296" s="138"/>
      <c r="Q296" s="138"/>
      <c r="R296" s="138"/>
      <c r="S296" s="138"/>
      <c r="T296" s="138"/>
      <c r="U296" s="138"/>
      <c r="V296" s="138"/>
      <c r="W296" s="138"/>
      <c r="X296" s="138"/>
      <c r="Y296" s="138"/>
      <c r="Z296" s="138"/>
      <c r="AA296" s="138"/>
      <c r="AB296" s="138"/>
    </row>
    <row r="297" spans="1:28" ht="14.25" customHeight="1">
      <c r="A297" s="4"/>
      <c r="B297" s="4"/>
      <c r="C297" s="4"/>
      <c r="D297" s="4"/>
      <c r="E297" s="146"/>
      <c r="F297" s="146"/>
      <c r="G297" s="4"/>
      <c r="H297" s="4"/>
      <c r="I297" s="138"/>
      <c r="J297" s="138"/>
      <c r="K297" s="138"/>
      <c r="L297" s="138"/>
      <c r="M297" s="138"/>
      <c r="N297" s="138"/>
      <c r="O297" s="138"/>
      <c r="P297" s="138"/>
      <c r="Q297" s="138"/>
      <c r="R297" s="138"/>
      <c r="S297" s="138"/>
      <c r="T297" s="138"/>
      <c r="U297" s="138"/>
      <c r="V297" s="138"/>
      <c r="W297" s="138"/>
      <c r="X297" s="138"/>
      <c r="Y297" s="138"/>
      <c r="Z297" s="138"/>
      <c r="AA297" s="138"/>
      <c r="AB297" s="138"/>
    </row>
    <row r="298" spans="1:28" ht="14.25" customHeight="1">
      <c r="A298" s="4"/>
      <c r="B298" s="4"/>
      <c r="C298" s="4"/>
      <c r="D298" s="4"/>
      <c r="E298" s="146"/>
      <c r="F298" s="146"/>
      <c r="G298" s="4"/>
      <c r="H298" s="4"/>
      <c r="I298" s="138"/>
      <c r="J298" s="138"/>
      <c r="K298" s="138"/>
      <c r="L298" s="138"/>
      <c r="M298" s="138"/>
      <c r="N298" s="138"/>
      <c r="O298" s="138"/>
      <c r="P298" s="138"/>
      <c r="Q298" s="138"/>
      <c r="R298" s="138"/>
      <c r="S298" s="138"/>
      <c r="T298" s="138"/>
      <c r="U298" s="138"/>
      <c r="V298" s="138"/>
      <c r="W298" s="138"/>
      <c r="X298" s="138"/>
      <c r="Y298" s="138"/>
      <c r="Z298" s="138"/>
      <c r="AA298" s="138"/>
      <c r="AB298" s="138"/>
    </row>
    <row r="299" spans="1:28" ht="14.25" customHeight="1">
      <c r="A299" s="4"/>
      <c r="B299" s="4"/>
      <c r="C299" s="4"/>
      <c r="D299" s="4"/>
      <c r="E299" s="146"/>
      <c r="F299" s="146"/>
      <c r="G299" s="4"/>
      <c r="H299" s="4"/>
      <c r="I299" s="138"/>
      <c r="J299" s="138"/>
      <c r="K299" s="138"/>
      <c r="L299" s="138"/>
      <c r="M299" s="138"/>
      <c r="N299" s="138"/>
      <c r="O299" s="138"/>
      <c r="P299" s="138"/>
      <c r="Q299" s="138"/>
      <c r="R299" s="138"/>
      <c r="S299" s="138"/>
      <c r="T299" s="138"/>
      <c r="U299" s="138"/>
      <c r="V299" s="138"/>
      <c r="W299" s="138"/>
      <c r="X299" s="138"/>
      <c r="Y299" s="138"/>
      <c r="Z299" s="138"/>
      <c r="AA299" s="138"/>
      <c r="AB299" s="138"/>
    </row>
    <row r="300" spans="1:28" ht="14.25" customHeight="1">
      <c r="A300" s="4"/>
      <c r="B300" s="4"/>
      <c r="C300" s="4"/>
      <c r="D300" s="4"/>
      <c r="E300" s="146"/>
      <c r="F300" s="146"/>
      <c r="G300" s="4"/>
      <c r="H300" s="4"/>
      <c r="I300" s="138"/>
      <c r="J300" s="138"/>
      <c r="K300" s="138"/>
      <c r="L300" s="138"/>
      <c r="M300" s="138"/>
      <c r="N300" s="138"/>
      <c r="O300" s="138"/>
      <c r="P300" s="138"/>
      <c r="Q300" s="138"/>
      <c r="R300" s="138"/>
      <c r="S300" s="138"/>
      <c r="T300" s="138"/>
      <c r="U300" s="138"/>
      <c r="V300" s="138"/>
      <c r="W300" s="138"/>
      <c r="X300" s="138"/>
      <c r="Y300" s="138"/>
      <c r="Z300" s="138"/>
      <c r="AA300" s="138"/>
      <c r="AB300" s="138"/>
    </row>
    <row r="301" spans="1:28" ht="14.25" customHeight="1">
      <c r="A301" s="4"/>
      <c r="B301" s="4"/>
      <c r="C301" s="4"/>
      <c r="D301" s="4"/>
      <c r="E301" s="146"/>
      <c r="F301" s="146"/>
      <c r="G301" s="4"/>
      <c r="H301" s="4"/>
      <c r="I301" s="138"/>
      <c r="J301" s="138"/>
      <c r="K301" s="138"/>
      <c r="L301" s="138"/>
      <c r="M301" s="138"/>
      <c r="N301" s="138"/>
      <c r="O301" s="138"/>
      <c r="P301" s="138"/>
      <c r="Q301" s="138"/>
      <c r="R301" s="138"/>
      <c r="S301" s="138"/>
      <c r="T301" s="138"/>
      <c r="U301" s="138"/>
      <c r="V301" s="138"/>
      <c r="W301" s="138"/>
      <c r="X301" s="138"/>
      <c r="Y301" s="138"/>
      <c r="Z301" s="138"/>
      <c r="AA301" s="138"/>
      <c r="AB301" s="138"/>
    </row>
    <row r="302" spans="1:28" ht="14.25" customHeight="1">
      <c r="A302" s="4"/>
      <c r="B302" s="4"/>
      <c r="C302" s="4"/>
      <c r="D302" s="4"/>
      <c r="E302" s="146"/>
      <c r="F302" s="146"/>
      <c r="G302" s="4"/>
      <c r="H302" s="4"/>
      <c r="I302" s="138"/>
      <c r="J302" s="138"/>
      <c r="K302" s="138"/>
      <c r="L302" s="138"/>
      <c r="M302" s="138"/>
      <c r="N302" s="138"/>
      <c r="O302" s="138"/>
      <c r="P302" s="138"/>
      <c r="Q302" s="138"/>
      <c r="R302" s="138"/>
      <c r="S302" s="138"/>
      <c r="T302" s="138"/>
      <c r="U302" s="138"/>
      <c r="V302" s="138"/>
      <c r="W302" s="138"/>
      <c r="X302" s="138"/>
      <c r="Y302" s="138"/>
      <c r="Z302" s="138"/>
      <c r="AA302" s="138"/>
      <c r="AB302" s="138"/>
    </row>
    <row r="303" spans="1:28" ht="14.25" customHeight="1">
      <c r="A303" s="4"/>
      <c r="B303" s="4"/>
      <c r="C303" s="4"/>
      <c r="D303" s="4"/>
      <c r="E303" s="146"/>
      <c r="F303" s="146"/>
      <c r="G303" s="4"/>
      <c r="H303" s="4"/>
      <c r="I303" s="138"/>
      <c r="J303" s="138"/>
      <c r="K303" s="138"/>
      <c r="L303" s="138"/>
      <c r="M303" s="138"/>
      <c r="N303" s="138"/>
      <c r="O303" s="138"/>
      <c r="P303" s="138"/>
      <c r="Q303" s="138"/>
      <c r="R303" s="138"/>
      <c r="S303" s="138"/>
      <c r="T303" s="138"/>
      <c r="U303" s="138"/>
      <c r="V303" s="138"/>
      <c r="W303" s="138"/>
      <c r="X303" s="138"/>
      <c r="Y303" s="138"/>
      <c r="Z303" s="138"/>
      <c r="AA303" s="138"/>
      <c r="AB303" s="138"/>
    </row>
    <row r="304" spans="1:28" ht="14.25" customHeight="1">
      <c r="A304" s="4"/>
      <c r="B304" s="4"/>
      <c r="C304" s="4"/>
      <c r="D304" s="4"/>
      <c r="E304" s="146"/>
      <c r="F304" s="146"/>
      <c r="G304" s="4"/>
      <c r="H304" s="4"/>
      <c r="I304" s="138"/>
      <c r="J304" s="138"/>
      <c r="K304" s="138"/>
      <c r="L304" s="138"/>
      <c r="M304" s="138"/>
      <c r="N304" s="138"/>
      <c r="O304" s="138"/>
      <c r="P304" s="138"/>
      <c r="Q304" s="138"/>
      <c r="R304" s="138"/>
      <c r="S304" s="138"/>
      <c r="T304" s="138"/>
      <c r="U304" s="138"/>
      <c r="V304" s="138"/>
      <c r="W304" s="138"/>
      <c r="X304" s="138"/>
      <c r="Y304" s="138"/>
      <c r="Z304" s="138"/>
      <c r="AA304" s="138"/>
      <c r="AB304" s="138"/>
    </row>
    <row r="305" spans="1:28" ht="14.25" customHeight="1">
      <c r="A305" s="4"/>
      <c r="B305" s="4"/>
      <c r="C305" s="4"/>
      <c r="D305" s="4"/>
      <c r="E305" s="146"/>
      <c r="F305" s="146"/>
      <c r="G305" s="4"/>
      <c r="H305" s="4"/>
      <c r="I305" s="138"/>
      <c r="J305" s="138"/>
      <c r="K305" s="138"/>
      <c r="L305" s="138"/>
      <c r="M305" s="138"/>
      <c r="N305" s="138"/>
      <c r="O305" s="138"/>
      <c r="P305" s="138"/>
      <c r="Q305" s="138"/>
      <c r="R305" s="138"/>
      <c r="S305" s="138"/>
      <c r="T305" s="138"/>
      <c r="U305" s="138"/>
      <c r="V305" s="138"/>
      <c r="W305" s="138"/>
      <c r="X305" s="138"/>
      <c r="Y305" s="138"/>
      <c r="Z305" s="138"/>
      <c r="AA305" s="138"/>
      <c r="AB305" s="138"/>
    </row>
    <row r="306" spans="1:28" ht="14.25" customHeight="1">
      <c r="A306" s="4"/>
      <c r="B306" s="4"/>
      <c r="C306" s="4"/>
      <c r="D306" s="4"/>
      <c r="E306" s="146"/>
      <c r="F306" s="146"/>
      <c r="G306" s="4"/>
      <c r="H306" s="4"/>
      <c r="I306" s="138"/>
      <c r="J306" s="138"/>
      <c r="K306" s="138"/>
      <c r="L306" s="138"/>
      <c r="M306" s="138"/>
      <c r="N306" s="138"/>
      <c r="O306" s="138"/>
      <c r="P306" s="138"/>
      <c r="Q306" s="138"/>
      <c r="R306" s="138"/>
      <c r="S306" s="138"/>
      <c r="T306" s="138"/>
      <c r="U306" s="138"/>
      <c r="V306" s="138"/>
      <c r="W306" s="138"/>
      <c r="X306" s="138"/>
      <c r="Y306" s="138"/>
      <c r="Z306" s="138"/>
      <c r="AA306" s="138"/>
      <c r="AB306" s="138"/>
    </row>
    <row r="307" spans="1:28" ht="14.25" customHeight="1">
      <c r="A307" s="4"/>
      <c r="B307" s="4"/>
      <c r="C307" s="4"/>
      <c r="D307" s="4"/>
      <c r="E307" s="146"/>
      <c r="F307" s="146"/>
      <c r="G307" s="4"/>
      <c r="H307" s="4"/>
      <c r="I307" s="138"/>
      <c r="J307" s="138"/>
      <c r="K307" s="138"/>
      <c r="L307" s="138"/>
      <c r="M307" s="138"/>
      <c r="N307" s="138"/>
      <c r="O307" s="138"/>
      <c r="P307" s="138"/>
      <c r="Q307" s="138"/>
      <c r="R307" s="138"/>
      <c r="S307" s="138"/>
      <c r="T307" s="138"/>
      <c r="U307" s="138"/>
      <c r="V307" s="138"/>
      <c r="W307" s="138"/>
      <c r="X307" s="138"/>
      <c r="Y307" s="138"/>
      <c r="Z307" s="138"/>
      <c r="AA307" s="138"/>
      <c r="AB307" s="138"/>
    </row>
    <row r="308" spans="1:28" ht="14.25" customHeight="1">
      <c r="A308" s="4"/>
      <c r="B308" s="4"/>
      <c r="C308" s="4"/>
      <c r="D308" s="4"/>
      <c r="E308" s="146"/>
      <c r="F308" s="146"/>
      <c r="G308" s="4"/>
      <c r="H308" s="4"/>
      <c r="I308" s="138"/>
      <c r="J308" s="138"/>
      <c r="K308" s="138"/>
      <c r="L308" s="138"/>
      <c r="M308" s="138"/>
      <c r="N308" s="138"/>
      <c r="O308" s="138"/>
      <c r="P308" s="138"/>
      <c r="Q308" s="138"/>
      <c r="R308" s="138"/>
      <c r="S308" s="138"/>
      <c r="T308" s="138"/>
      <c r="U308" s="138"/>
      <c r="V308" s="138"/>
      <c r="W308" s="138"/>
      <c r="X308" s="138"/>
      <c r="Y308" s="138"/>
      <c r="Z308" s="138"/>
      <c r="AA308" s="138"/>
      <c r="AB308" s="138"/>
    </row>
    <row r="309" spans="1:28" ht="14.25" customHeight="1">
      <c r="A309" s="4"/>
      <c r="B309" s="4"/>
      <c r="C309" s="4"/>
      <c r="D309" s="4"/>
      <c r="E309" s="146"/>
      <c r="F309" s="146"/>
      <c r="G309" s="4"/>
      <c r="H309" s="4"/>
      <c r="I309" s="138"/>
      <c r="J309" s="138"/>
      <c r="K309" s="138"/>
      <c r="L309" s="138"/>
      <c r="M309" s="138"/>
      <c r="N309" s="138"/>
      <c r="O309" s="138"/>
      <c r="P309" s="138"/>
      <c r="Q309" s="138"/>
      <c r="R309" s="138"/>
      <c r="S309" s="138"/>
      <c r="T309" s="138"/>
      <c r="U309" s="138"/>
      <c r="V309" s="138"/>
      <c r="W309" s="138"/>
      <c r="X309" s="138"/>
      <c r="Y309" s="138"/>
      <c r="Z309" s="138"/>
      <c r="AA309" s="138"/>
      <c r="AB309" s="138"/>
    </row>
    <row r="310" spans="1:28" ht="14.25" customHeight="1">
      <c r="A310" s="4"/>
      <c r="B310" s="4"/>
      <c r="C310" s="4"/>
      <c r="D310" s="4"/>
      <c r="E310" s="146"/>
      <c r="F310" s="146"/>
      <c r="G310" s="4"/>
      <c r="H310" s="4"/>
      <c r="I310" s="138"/>
      <c r="J310" s="138"/>
      <c r="K310" s="138"/>
      <c r="L310" s="138"/>
      <c r="M310" s="138"/>
      <c r="N310" s="138"/>
      <c r="O310" s="138"/>
      <c r="P310" s="138"/>
      <c r="Q310" s="138"/>
      <c r="R310" s="138"/>
      <c r="S310" s="138"/>
      <c r="T310" s="138"/>
      <c r="U310" s="138"/>
      <c r="V310" s="138"/>
      <c r="W310" s="138"/>
      <c r="X310" s="138"/>
      <c r="Y310" s="138"/>
      <c r="Z310" s="138"/>
      <c r="AA310" s="138"/>
      <c r="AB310" s="138"/>
    </row>
    <row r="311" spans="1:28" ht="14.25" customHeight="1">
      <c r="A311" s="4"/>
      <c r="B311" s="4"/>
      <c r="C311" s="4"/>
      <c r="D311" s="4"/>
      <c r="E311" s="146"/>
      <c r="F311" s="146"/>
      <c r="G311" s="4"/>
      <c r="H311" s="4"/>
      <c r="I311" s="138"/>
      <c r="J311" s="138"/>
      <c r="K311" s="138"/>
      <c r="L311" s="138"/>
      <c r="M311" s="138"/>
      <c r="N311" s="138"/>
      <c r="O311" s="138"/>
      <c r="P311" s="138"/>
      <c r="Q311" s="138"/>
      <c r="R311" s="138"/>
      <c r="S311" s="138"/>
      <c r="T311" s="138"/>
      <c r="U311" s="138"/>
      <c r="V311" s="138"/>
      <c r="W311" s="138"/>
      <c r="X311" s="138"/>
      <c r="Y311" s="138"/>
      <c r="Z311" s="138"/>
      <c r="AA311" s="138"/>
      <c r="AB311" s="138"/>
    </row>
    <row r="312" spans="1:28" ht="14.25" customHeight="1">
      <c r="A312" s="4"/>
      <c r="B312" s="4"/>
      <c r="C312" s="4"/>
      <c r="D312" s="4"/>
      <c r="E312" s="146"/>
      <c r="F312" s="146"/>
      <c r="G312" s="4"/>
      <c r="H312" s="4"/>
      <c r="I312" s="138"/>
      <c r="J312" s="138"/>
      <c r="K312" s="138"/>
      <c r="L312" s="138"/>
      <c r="M312" s="138"/>
      <c r="N312" s="138"/>
      <c r="O312" s="138"/>
      <c r="P312" s="138"/>
      <c r="Q312" s="138"/>
      <c r="R312" s="138"/>
      <c r="S312" s="138"/>
      <c r="T312" s="138"/>
      <c r="U312" s="138"/>
      <c r="V312" s="138"/>
      <c r="W312" s="138"/>
      <c r="X312" s="138"/>
      <c r="Y312" s="138"/>
      <c r="Z312" s="138"/>
      <c r="AA312" s="138"/>
      <c r="AB312" s="138"/>
    </row>
    <row r="313" spans="1:28" ht="14.25" customHeight="1">
      <c r="A313" s="4"/>
      <c r="B313" s="4"/>
      <c r="C313" s="4"/>
      <c r="D313" s="4"/>
      <c r="E313" s="146"/>
      <c r="F313" s="146"/>
      <c r="G313" s="4"/>
      <c r="H313" s="4"/>
      <c r="I313" s="138"/>
      <c r="J313" s="138"/>
      <c r="K313" s="138"/>
      <c r="L313" s="138"/>
      <c r="M313" s="138"/>
      <c r="N313" s="138"/>
      <c r="O313" s="138"/>
      <c r="P313" s="138"/>
      <c r="Q313" s="138"/>
      <c r="R313" s="138"/>
      <c r="S313" s="138"/>
      <c r="T313" s="138"/>
      <c r="U313" s="138"/>
      <c r="V313" s="138"/>
      <c r="W313" s="138"/>
      <c r="X313" s="138"/>
      <c r="Y313" s="138"/>
      <c r="Z313" s="138"/>
      <c r="AA313" s="138"/>
      <c r="AB313" s="138"/>
    </row>
    <row r="314" spans="1:28" ht="14.25" customHeight="1">
      <c r="A314" s="4"/>
      <c r="B314" s="4"/>
      <c r="C314" s="4"/>
      <c r="D314" s="4"/>
      <c r="E314" s="146"/>
      <c r="F314" s="146"/>
      <c r="G314" s="4"/>
      <c r="H314" s="4"/>
      <c r="I314" s="138"/>
      <c r="J314" s="138"/>
      <c r="K314" s="138"/>
      <c r="L314" s="138"/>
      <c r="M314" s="138"/>
      <c r="N314" s="138"/>
      <c r="O314" s="138"/>
      <c r="P314" s="138"/>
      <c r="Q314" s="138"/>
      <c r="R314" s="138"/>
      <c r="S314" s="138"/>
      <c r="T314" s="138"/>
      <c r="U314" s="138"/>
      <c r="V314" s="138"/>
      <c r="W314" s="138"/>
      <c r="X314" s="138"/>
      <c r="Y314" s="138"/>
      <c r="Z314" s="138"/>
      <c r="AA314" s="138"/>
      <c r="AB314" s="138"/>
    </row>
    <row r="315" spans="1:28" ht="14.25" customHeight="1">
      <c r="A315" s="4"/>
      <c r="B315" s="4"/>
      <c r="C315" s="4"/>
      <c r="D315" s="4"/>
      <c r="E315" s="146"/>
      <c r="F315" s="146"/>
      <c r="G315" s="4"/>
      <c r="H315" s="4"/>
      <c r="I315" s="138"/>
      <c r="J315" s="138"/>
      <c r="K315" s="138"/>
      <c r="L315" s="138"/>
      <c r="M315" s="138"/>
      <c r="N315" s="138"/>
      <c r="O315" s="138"/>
      <c r="P315" s="138"/>
      <c r="Q315" s="138"/>
      <c r="R315" s="138"/>
      <c r="S315" s="138"/>
      <c r="T315" s="138"/>
      <c r="U315" s="138"/>
      <c r="V315" s="138"/>
      <c r="W315" s="138"/>
      <c r="X315" s="138"/>
      <c r="Y315" s="138"/>
      <c r="Z315" s="138"/>
      <c r="AA315" s="138"/>
      <c r="AB315" s="138"/>
    </row>
    <row r="316" spans="1:28" ht="14.25" customHeight="1">
      <c r="A316" s="4"/>
      <c r="B316" s="4"/>
      <c r="C316" s="4"/>
      <c r="D316" s="4"/>
      <c r="E316" s="146"/>
      <c r="F316" s="146"/>
      <c r="G316" s="4"/>
      <c r="H316" s="4"/>
      <c r="I316" s="138"/>
      <c r="J316" s="138"/>
      <c r="K316" s="138"/>
      <c r="L316" s="138"/>
      <c r="M316" s="138"/>
      <c r="N316" s="138"/>
      <c r="O316" s="138"/>
      <c r="P316" s="138"/>
      <c r="Q316" s="138"/>
      <c r="R316" s="138"/>
      <c r="S316" s="138"/>
      <c r="T316" s="138"/>
      <c r="U316" s="138"/>
      <c r="V316" s="138"/>
      <c r="W316" s="138"/>
      <c r="X316" s="138"/>
      <c r="Y316" s="138"/>
      <c r="Z316" s="138"/>
      <c r="AA316" s="138"/>
      <c r="AB316" s="138"/>
    </row>
    <row r="317" spans="1:28" ht="14.25" customHeight="1">
      <c r="A317" s="4"/>
      <c r="B317" s="4"/>
      <c r="C317" s="4"/>
      <c r="D317" s="4"/>
      <c r="E317" s="146"/>
      <c r="F317" s="146"/>
      <c r="G317" s="4"/>
      <c r="H317" s="4"/>
      <c r="I317" s="138"/>
      <c r="J317" s="138"/>
      <c r="K317" s="138"/>
      <c r="L317" s="138"/>
      <c r="M317" s="138"/>
      <c r="N317" s="138"/>
      <c r="O317" s="138"/>
      <c r="P317" s="138"/>
      <c r="Q317" s="138"/>
      <c r="R317" s="138"/>
      <c r="S317" s="138"/>
      <c r="T317" s="138"/>
      <c r="U317" s="138"/>
      <c r="V317" s="138"/>
      <c r="W317" s="138"/>
      <c r="X317" s="138"/>
      <c r="Y317" s="138"/>
      <c r="Z317" s="138"/>
      <c r="AA317" s="138"/>
      <c r="AB317" s="138"/>
    </row>
    <row r="318" spans="1:28" ht="14.25" customHeight="1">
      <c r="A318" s="4"/>
      <c r="B318" s="4"/>
      <c r="C318" s="4"/>
      <c r="D318" s="4"/>
      <c r="E318" s="146"/>
      <c r="F318" s="146"/>
      <c r="G318" s="4"/>
      <c r="H318" s="4"/>
      <c r="I318" s="138"/>
      <c r="J318" s="138"/>
      <c r="K318" s="138"/>
      <c r="L318" s="138"/>
      <c r="M318" s="138"/>
      <c r="N318" s="138"/>
      <c r="O318" s="138"/>
      <c r="P318" s="138"/>
      <c r="Q318" s="138"/>
      <c r="R318" s="138"/>
      <c r="S318" s="138"/>
      <c r="T318" s="138"/>
      <c r="U318" s="138"/>
      <c r="V318" s="138"/>
      <c r="W318" s="138"/>
      <c r="X318" s="138"/>
      <c r="Y318" s="138"/>
      <c r="Z318" s="138"/>
      <c r="AA318" s="138"/>
      <c r="AB318" s="138"/>
    </row>
    <row r="319" spans="1:28" ht="14.25" customHeight="1">
      <c r="A319" s="4"/>
      <c r="B319" s="4"/>
      <c r="C319" s="4"/>
      <c r="D319" s="4"/>
      <c r="E319" s="146"/>
      <c r="F319" s="146"/>
      <c r="G319" s="4"/>
      <c r="H319" s="4"/>
      <c r="I319" s="138"/>
      <c r="J319" s="138"/>
      <c r="K319" s="138"/>
      <c r="L319" s="138"/>
      <c r="M319" s="138"/>
      <c r="N319" s="138"/>
      <c r="O319" s="138"/>
      <c r="P319" s="138"/>
      <c r="Q319" s="138"/>
      <c r="R319" s="138"/>
      <c r="S319" s="138"/>
      <c r="T319" s="138"/>
      <c r="U319" s="138"/>
      <c r="V319" s="138"/>
      <c r="W319" s="138"/>
      <c r="X319" s="138"/>
      <c r="Y319" s="138"/>
      <c r="Z319" s="138"/>
      <c r="AA319" s="138"/>
      <c r="AB319" s="138"/>
    </row>
    <row r="320" spans="1:28" ht="14.25" customHeight="1">
      <c r="A320" s="4"/>
      <c r="B320" s="4"/>
      <c r="C320" s="4"/>
      <c r="D320" s="4"/>
      <c r="E320" s="146"/>
      <c r="F320" s="146"/>
      <c r="G320" s="4"/>
      <c r="H320" s="4"/>
      <c r="I320" s="138"/>
      <c r="J320" s="138"/>
      <c r="K320" s="138"/>
      <c r="L320" s="138"/>
      <c r="M320" s="138"/>
      <c r="N320" s="138"/>
      <c r="O320" s="138"/>
      <c r="P320" s="138"/>
      <c r="Q320" s="138"/>
      <c r="R320" s="138"/>
      <c r="S320" s="138"/>
      <c r="T320" s="138"/>
      <c r="U320" s="138"/>
      <c r="V320" s="138"/>
      <c r="W320" s="138"/>
      <c r="X320" s="138"/>
      <c r="Y320" s="138"/>
      <c r="Z320" s="138"/>
      <c r="AA320" s="138"/>
      <c r="AB320" s="138"/>
    </row>
    <row r="321" spans="1:28" ht="14.25" customHeight="1">
      <c r="A321" s="4"/>
      <c r="B321" s="4"/>
      <c r="C321" s="4"/>
      <c r="D321" s="4"/>
      <c r="E321" s="146"/>
      <c r="F321" s="146"/>
      <c r="G321" s="4"/>
      <c r="H321" s="4"/>
      <c r="I321" s="138"/>
      <c r="J321" s="138"/>
      <c r="K321" s="138"/>
      <c r="L321" s="138"/>
      <c r="M321" s="138"/>
      <c r="N321" s="138"/>
      <c r="O321" s="138"/>
      <c r="P321" s="138"/>
      <c r="Q321" s="138"/>
      <c r="R321" s="138"/>
      <c r="S321" s="138"/>
      <c r="T321" s="138"/>
      <c r="U321" s="138"/>
      <c r="V321" s="138"/>
      <c r="W321" s="138"/>
      <c r="X321" s="138"/>
      <c r="Y321" s="138"/>
      <c r="Z321" s="138"/>
      <c r="AA321" s="138"/>
      <c r="AB321" s="138"/>
    </row>
    <row r="322" spans="1:28" ht="14.25" customHeight="1">
      <c r="A322" s="4"/>
      <c r="B322" s="4"/>
      <c r="C322" s="4"/>
      <c r="D322" s="4"/>
      <c r="E322" s="146"/>
      <c r="F322" s="146"/>
      <c r="G322" s="4"/>
      <c r="H322" s="4"/>
      <c r="I322" s="138"/>
      <c r="J322" s="138"/>
      <c r="K322" s="138"/>
      <c r="L322" s="138"/>
      <c r="M322" s="138"/>
      <c r="N322" s="138"/>
      <c r="O322" s="138"/>
      <c r="P322" s="138"/>
      <c r="Q322" s="138"/>
      <c r="R322" s="138"/>
      <c r="S322" s="138"/>
      <c r="T322" s="138"/>
      <c r="U322" s="138"/>
      <c r="V322" s="138"/>
      <c r="W322" s="138"/>
      <c r="X322" s="138"/>
      <c r="Y322" s="138"/>
      <c r="Z322" s="138"/>
      <c r="AA322" s="138"/>
      <c r="AB322" s="138"/>
    </row>
    <row r="323" spans="1:28" ht="14.25" customHeight="1">
      <c r="A323" s="4"/>
      <c r="B323" s="4"/>
      <c r="C323" s="4"/>
      <c r="D323" s="4"/>
      <c r="E323" s="146"/>
      <c r="F323" s="146"/>
      <c r="G323" s="4"/>
      <c r="H323" s="4"/>
      <c r="I323" s="138"/>
      <c r="J323" s="138"/>
      <c r="K323" s="138"/>
      <c r="L323" s="138"/>
      <c r="M323" s="138"/>
      <c r="N323" s="138"/>
      <c r="O323" s="138"/>
      <c r="P323" s="138"/>
      <c r="Q323" s="138"/>
      <c r="R323" s="138"/>
      <c r="S323" s="138"/>
      <c r="T323" s="138"/>
      <c r="U323" s="138"/>
      <c r="V323" s="138"/>
      <c r="W323" s="138"/>
      <c r="X323" s="138"/>
      <c r="Y323" s="138"/>
      <c r="Z323" s="138"/>
      <c r="AA323" s="138"/>
      <c r="AB323" s="138"/>
    </row>
    <row r="324" spans="1:28" ht="14.25" customHeight="1">
      <c r="A324" s="4"/>
      <c r="B324" s="4"/>
      <c r="C324" s="4"/>
      <c r="D324" s="4"/>
      <c r="E324" s="146"/>
      <c r="F324" s="146"/>
      <c r="G324" s="4"/>
      <c r="H324" s="4"/>
      <c r="I324" s="138"/>
      <c r="J324" s="138"/>
      <c r="K324" s="138"/>
      <c r="L324" s="138"/>
      <c r="M324" s="138"/>
      <c r="N324" s="138"/>
      <c r="O324" s="138"/>
      <c r="P324" s="138"/>
      <c r="Q324" s="138"/>
      <c r="R324" s="138"/>
      <c r="S324" s="138"/>
      <c r="T324" s="138"/>
      <c r="U324" s="138"/>
      <c r="V324" s="138"/>
      <c r="W324" s="138"/>
      <c r="X324" s="138"/>
      <c r="Y324" s="138"/>
      <c r="Z324" s="138"/>
      <c r="AA324" s="138"/>
      <c r="AB324" s="138"/>
    </row>
    <row r="325" spans="1:28" ht="14.25" customHeight="1">
      <c r="A325" s="4"/>
      <c r="B325" s="4"/>
      <c r="C325" s="4"/>
      <c r="D325" s="4"/>
      <c r="E325" s="146"/>
      <c r="F325" s="146"/>
      <c r="G325" s="4"/>
      <c r="H325" s="4"/>
      <c r="I325" s="138"/>
      <c r="J325" s="138"/>
      <c r="K325" s="138"/>
      <c r="L325" s="138"/>
      <c r="M325" s="138"/>
      <c r="N325" s="138"/>
      <c r="O325" s="138"/>
      <c r="P325" s="138"/>
      <c r="Q325" s="138"/>
      <c r="R325" s="138"/>
      <c r="S325" s="138"/>
      <c r="T325" s="138"/>
      <c r="U325" s="138"/>
      <c r="V325" s="138"/>
      <c r="W325" s="138"/>
      <c r="X325" s="138"/>
      <c r="Y325" s="138"/>
      <c r="Z325" s="138"/>
      <c r="AA325" s="138"/>
      <c r="AB325" s="138"/>
    </row>
    <row r="326" spans="1:28" ht="14.25" customHeight="1">
      <c r="A326" s="4"/>
      <c r="B326" s="4"/>
      <c r="C326" s="4"/>
      <c r="D326" s="4"/>
      <c r="E326" s="146"/>
      <c r="F326" s="146"/>
      <c r="G326" s="4"/>
      <c r="H326" s="4"/>
      <c r="I326" s="138"/>
      <c r="J326" s="138"/>
      <c r="K326" s="138"/>
      <c r="L326" s="138"/>
      <c r="M326" s="138"/>
      <c r="N326" s="138"/>
      <c r="O326" s="138"/>
      <c r="P326" s="138"/>
      <c r="Q326" s="138"/>
      <c r="R326" s="138"/>
      <c r="S326" s="138"/>
      <c r="T326" s="138"/>
      <c r="U326" s="138"/>
      <c r="V326" s="138"/>
      <c r="W326" s="138"/>
      <c r="X326" s="138"/>
      <c r="Y326" s="138"/>
      <c r="Z326" s="138"/>
      <c r="AA326" s="138"/>
      <c r="AB326" s="138"/>
    </row>
    <row r="327" spans="1:28" ht="14.25" customHeight="1">
      <c r="A327" s="4"/>
      <c r="B327" s="4"/>
      <c r="C327" s="4"/>
      <c r="D327" s="4"/>
      <c r="E327" s="146"/>
      <c r="F327" s="146"/>
      <c r="G327" s="4"/>
      <c r="H327" s="4"/>
      <c r="I327" s="138"/>
      <c r="J327" s="138"/>
      <c r="K327" s="138"/>
      <c r="L327" s="138"/>
      <c r="M327" s="138"/>
      <c r="N327" s="138"/>
      <c r="O327" s="138"/>
      <c r="P327" s="138"/>
      <c r="Q327" s="138"/>
      <c r="R327" s="138"/>
      <c r="S327" s="138"/>
      <c r="T327" s="138"/>
      <c r="U327" s="138"/>
      <c r="V327" s="138"/>
      <c r="W327" s="138"/>
      <c r="X327" s="138"/>
      <c r="Y327" s="138"/>
      <c r="Z327" s="138"/>
      <c r="AA327" s="138"/>
      <c r="AB327" s="138"/>
    </row>
    <row r="328" spans="1:28" ht="14.25" customHeight="1">
      <c r="A328" s="4"/>
      <c r="B328" s="4"/>
      <c r="C328" s="4"/>
      <c r="D328" s="4"/>
      <c r="E328" s="146"/>
      <c r="F328" s="146"/>
      <c r="G328" s="4"/>
      <c r="H328" s="4"/>
      <c r="I328" s="138"/>
      <c r="J328" s="138"/>
      <c r="K328" s="138"/>
      <c r="L328" s="138"/>
      <c r="M328" s="138"/>
      <c r="N328" s="138"/>
      <c r="O328" s="138"/>
      <c r="P328" s="138"/>
      <c r="Q328" s="138"/>
      <c r="R328" s="138"/>
      <c r="S328" s="138"/>
      <c r="T328" s="138"/>
      <c r="U328" s="138"/>
      <c r="V328" s="138"/>
      <c r="W328" s="138"/>
      <c r="X328" s="138"/>
      <c r="Y328" s="138"/>
      <c r="Z328" s="138"/>
      <c r="AA328" s="138"/>
      <c r="AB328" s="138"/>
    </row>
    <row r="329" spans="1:28" ht="14.25" customHeight="1">
      <c r="A329" s="4"/>
      <c r="B329" s="4"/>
      <c r="C329" s="4"/>
      <c r="D329" s="4"/>
      <c r="E329" s="146"/>
      <c r="F329" s="146"/>
      <c r="G329" s="4"/>
      <c r="H329" s="4"/>
      <c r="I329" s="138"/>
      <c r="J329" s="138"/>
      <c r="K329" s="138"/>
      <c r="L329" s="138"/>
      <c r="M329" s="138"/>
      <c r="N329" s="138"/>
      <c r="O329" s="138"/>
      <c r="P329" s="138"/>
      <c r="Q329" s="138"/>
      <c r="R329" s="138"/>
      <c r="S329" s="138"/>
      <c r="T329" s="138"/>
      <c r="U329" s="138"/>
      <c r="V329" s="138"/>
      <c r="W329" s="138"/>
      <c r="X329" s="138"/>
      <c r="Y329" s="138"/>
      <c r="Z329" s="138"/>
      <c r="AA329" s="138"/>
      <c r="AB329" s="138"/>
    </row>
    <row r="330" spans="1:28" ht="14.25" customHeight="1">
      <c r="A330" s="4"/>
      <c r="B330" s="4"/>
      <c r="C330" s="4"/>
      <c r="D330" s="4"/>
      <c r="E330" s="146"/>
      <c r="F330" s="146"/>
      <c r="G330" s="4"/>
      <c r="H330" s="4"/>
      <c r="I330" s="138"/>
      <c r="J330" s="138"/>
      <c r="K330" s="138"/>
      <c r="L330" s="138"/>
      <c r="M330" s="138"/>
      <c r="N330" s="138"/>
      <c r="O330" s="138"/>
      <c r="P330" s="138"/>
      <c r="Q330" s="138"/>
      <c r="R330" s="138"/>
      <c r="S330" s="138"/>
      <c r="T330" s="138"/>
      <c r="U330" s="138"/>
      <c r="V330" s="138"/>
      <c r="W330" s="138"/>
      <c r="X330" s="138"/>
      <c r="Y330" s="138"/>
      <c r="Z330" s="138"/>
      <c r="AA330" s="138"/>
      <c r="AB330" s="138"/>
    </row>
    <row r="331" spans="1:28" ht="14.25" customHeight="1">
      <c r="A331" s="4"/>
      <c r="B331" s="4"/>
      <c r="C331" s="4"/>
      <c r="D331" s="4"/>
      <c r="E331" s="146"/>
      <c r="F331" s="146"/>
      <c r="G331" s="4"/>
      <c r="H331" s="4"/>
      <c r="I331" s="138"/>
      <c r="J331" s="138"/>
      <c r="K331" s="138"/>
      <c r="L331" s="138"/>
      <c r="M331" s="138"/>
      <c r="N331" s="138"/>
      <c r="O331" s="138"/>
      <c r="P331" s="138"/>
      <c r="Q331" s="138"/>
      <c r="R331" s="138"/>
      <c r="S331" s="138"/>
      <c r="T331" s="138"/>
      <c r="U331" s="138"/>
      <c r="V331" s="138"/>
      <c r="W331" s="138"/>
      <c r="X331" s="138"/>
      <c r="Y331" s="138"/>
      <c r="Z331" s="138"/>
      <c r="AA331" s="138"/>
      <c r="AB331" s="138"/>
    </row>
    <row r="332" spans="1:28" ht="14.25" customHeight="1">
      <c r="A332" s="4"/>
      <c r="B332" s="4"/>
      <c r="C332" s="4"/>
      <c r="D332" s="4"/>
      <c r="E332" s="146"/>
      <c r="F332" s="146"/>
      <c r="G332" s="4"/>
      <c r="H332" s="4"/>
      <c r="I332" s="138"/>
      <c r="J332" s="138"/>
      <c r="K332" s="138"/>
      <c r="L332" s="138"/>
      <c r="M332" s="138"/>
      <c r="N332" s="138"/>
      <c r="O332" s="138"/>
      <c r="P332" s="138"/>
      <c r="Q332" s="138"/>
      <c r="R332" s="138"/>
      <c r="S332" s="138"/>
      <c r="T332" s="138"/>
      <c r="U332" s="138"/>
      <c r="V332" s="138"/>
      <c r="W332" s="138"/>
      <c r="X332" s="138"/>
      <c r="Y332" s="138"/>
      <c r="Z332" s="138"/>
      <c r="AA332" s="138"/>
      <c r="AB332" s="138"/>
    </row>
    <row r="333" spans="1:28" ht="14.25" customHeight="1">
      <c r="A333" s="4"/>
      <c r="B333" s="4"/>
      <c r="C333" s="4"/>
      <c r="D333" s="4"/>
      <c r="E333" s="146"/>
      <c r="F333" s="146"/>
      <c r="G333" s="4"/>
      <c r="H333" s="4"/>
      <c r="I333" s="138"/>
      <c r="J333" s="138"/>
      <c r="K333" s="138"/>
      <c r="L333" s="138"/>
      <c r="M333" s="138"/>
      <c r="N333" s="138"/>
      <c r="O333" s="138"/>
      <c r="P333" s="138"/>
      <c r="Q333" s="138"/>
      <c r="R333" s="138"/>
      <c r="S333" s="138"/>
      <c r="T333" s="138"/>
      <c r="U333" s="138"/>
      <c r="V333" s="138"/>
      <c r="W333" s="138"/>
      <c r="X333" s="138"/>
      <c r="Y333" s="138"/>
      <c r="Z333" s="138"/>
      <c r="AA333" s="138"/>
      <c r="AB333" s="138"/>
    </row>
    <row r="334" spans="1:28" ht="14.25" customHeight="1">
      <c r="A334" s="4"/>
      <c r="B334" s="4"/>
      <c r="C334" s="4"/>
      <c r="D334" s="4"/>
      <c r="E334" s="146"/>
      <c r="F334" s="146"/>
      <c r="G334" s="4"/>
      <c r="H334" s="4"/>
      <c r="I334" s="138"/>
      <c r="J334" s="138"/>
      <c r="K334" s="138"/>
      <c r="L334" s="138"/>
      <c r="M334" s="138"/>
      <c r="N334" s="138"/>
      <c r="O334" s="138"/>
      <c r="P334" s="138"/>
      <c r="Q334" s="138"/>
      <c r="R334" s="138"/>
      <c r="S334" s="138"/>
      <c r="T334" s="138"/>
      <c r="U334" s="138"/>
      <c r="V334" s="138"/>
      <c r="W334" s="138"/>
      <c r="X334" s="138"/>
      <c r="Y334" s="138"/>
      <c r="Z334" s="138"/>
      <c r="AA334" s="138"/>
      <c r="AB334" s="138"/>
    </row>
    <row r="335" spans="1:28" ht="14.25" customHeight="1">
      <c r="A335" s="4"/>
      <c r="B335" s="4"/>
      <c r="C335" s="4"/>
      <c r="D335" s="4"/>
      <c r="E335" s="146"/>
      <c r="F335" s="146"/>
      <c r="G335" s="4"/>
      <c r="H335" s="4"/>
      <c r="I335" s="138"/>
      <c r="J335" s="138"/>
      <c r="K335" s="138"/>
      <c r="L335" s="138"/>
      <c r="M335" s="138"/>
      <c r="N335" s="138"/>
      <c r="O335" s="138"/>
      <c r="P335" s="138"/>
      <c r="Q335" s="138"/>
      <c r="R335" s="138"/>
      <c r="S335" s="138"/>
      <c r="T335" s="138"/>
      <c r="U335" s="138"/>
      <c r="V335" s="138"/>
      <c r="W335" s="138"/>
      <c r="X335" s="138"/>
      <c r="Y335" s="138"/>
      <c r="Z335" s="138"/>
      <c r="AA335" s="138"/>
      <c r="AB335" s="138"/>
    </row>
    <row r="336" spans="1:28" ht="14.25" customHeight="1">
      <c r="A336" s="4"/>
      <c r="B336" s="4"/>
      <c r="C336" s="4"/>
      <c r="D336" s="4"/>
      <c r="E336" s="146"/>
      <c r="F336" s="146"/>
      <c r="G336" s="4"/>
      <c r="H336" s="4"/>
      <c r="I336" s="138"/>
      <c r="J336" s="138"/>
      <c r="K336" s="138"/>
      <c r="L336" s="138"/>
      <c r="M336" s="138"/>
      <c r="N336" s="138"/>
      <c r="O336" s="138"/>
      <c r="P336" s="138"/>
      <c r="Q336" s="138"/>
      <c r="R336" s="138"/>
      <c r="S336" s="138"/>
      <c r="T336" s="138"/>
      <c r="U336" s="138"/>
      <c r="V336" s="138"/>
      <c r="W336" s="138"/>
      <c r="X336" s="138"/>
      <c r="Y336" s="138"/>
      <c r="Z336" s="138"/>
      <c r="AA336" s="138"/>
      <c r="AB336" s="138"/>
    </row>
    <row r="337" spans="1:28" ht="14.25" customHeight="1">
      <c r="A337" s="4"/>
      <c r="B337" s="4"/>
      <c r="C337" s="4"/>
      <c r="D337" s="4"/>
      <c r="E337" s="146"/>
      <c r="F337" s="146"/>
      <c r="G337" s="4"/>
      <c r="H337" s="4"/>
      <c r="I337" s="138"/>
      <c r="J337" s="138"/>
      <c r="K337" s="138"/>
      <c r="L337" s="138"/>
      <c r="M337" s="138"/>
      <c r="N337" s="138"/>
      <c r="O337" s="138"/>
      <c r="P337" s="138"/>
      <c r="Q337" s="138"/>
      <c r="R337" s="138"/>
      <c r="S337" s="138"/>
      <c r="T337" s="138"/>
      <c r="U337" s="138"/>
      <c r="V337" s="138"/>
      <c r="W337" s="138"/>
      <c r="X337" s="138"/>
      <c r="Y337" s="138"/>
      <c r="Z337" s="138"/>
      <c r="AA337" s="138"/>
      <c r="AB337" s="138"/>
    </row>
    <row r="338" spans="1:28" ht="14.25" customHeight="1">
      <c r="A338" s="4"/>
      <c r="B338" s="4"/>
      <c r="C338" s="4"/>
      <c r="D338" s="4"/>
      <c r="E338" s="146"/>
      <c r="F338" s="146"/>
      <c r="G338" s="4"/>
      <c r="H338" s="4"/>
      <c r="I338" s="138"/>
      <c r="J338" s="138"/>
      <c r="K338" s="138"/>
      <c r="L338" s="138"/>
      <c r="M338" s="138"/>
      <c r="N338" s="138"/>
      <c r="O338" s="138"/>
      <c r="P338" s="138"/>
      <c r="Q338" s="138"/>
      <c r="R338" s="138"/>
      <c r="S338" s="138"/>
      <c r="T338" s="138"/>
      <c r="U338" s="138"/>
      <c r="V338" s="138"/>
      <c r="W338" s="138"/>
      <c r="X338" s="138"/>
      <c r="Y338" s="138"/>
      <c r="Z338" s="138"/>
      <c r="AA338" s="138"/>
      <c r="AB338" s="138"/>
    </row>
    <row r="339" spans="1:28" ht="14.25" customHeight="1">
      <c r="A339" s="4"/>
      <c r="B339" s="4"/>
      <c r="C339" s="4"/>
      <c r="D339" s="4"/>
      <c r="E339" s="146"/>
      <c r="F339" s="146"/>
      <c r="G339" s="4"/>
      <c r="H339" s="4"/>
      <c r="I339" s="138"/>
      <c r="J339" s="138"/>
      <c r="K339" s="138"/>
      <c r="L339" s="138"/>
      <c r="M339" s="138"/>
      <c r="N339" s="138"/>
      <c r="O339" s="138"/>
      <c r="P339" s="138"/>
      <c r="Q339" s="138"/>
      <c r="R339" s="138"/>
      <c r="S339" s="138"/>
      <c r="T339" s="138"/>
      <c r="U339" s="138"/>
      <c r="V339" s="138"/>
      <c r="W339" s="138"/>
      <c r="X339" s="138"/>
      <c r="Y339" s="138"/>
      <c r="Z339" s="138"/>
      <c r="AA339" s="138"/>
      <c r="AB339" s="138"/>
    </row>
    <row r="340" spans="1:28" ht="14.25" customHeight="1">
      <c r="A340" s="4"/>
      <c r="B340" s="4"/>
      <c r="C340" s="4"/>
      <c r="D340" s="4"/>
      <c r="E340" s="146"/>
      <c r="F340" s="146"/>
      <c r="G340" s="4"/>
      <c r="H340" s="4"/>
      <c r="I340" s="138"/>
      <c r="J340" s="138"/>
      <c r="K340" s="138"/>
      <c r="L340" s="138"/>
      <c r="M340" s="138"/>
      <c r="N340" s="138"/>
      <c r="O340" s="138"/>
      <c r="P340" s="138"/>
      <c r="Q340" s="138"/>
      <c r="R340" s="138"/>
      <c r="S340" s="138"/>
      <c r="T340" s="138"/>
      <c r="U340" s="138"/>
      <c r="V340" s="138"/>
      <c r="W340" s="138"/>
      <c r="X340" s="138"/>
      <c r="Y340" s="138"/>
      <c r="Z340" s="138"/>
      <c r="AA340" s="138"/>
      <c r="AB340" s="138"/>
    </row>
    <row r="341" spans="1:28" ht="14.25" customHeight="1">
      <c r="A341" s="4"/>
      <c r="B341" s="4"/>
      <c r="C341" s="4"/>
      <c r="D341" s="4"/>
      <c r="E341" s="146"/>
      <c r="F341" s="146"/>
      <c r="G341" s="4"/>
      <c r="H341" s="4"/>
      <c r="I341" s="138"/>
      <c r="J341" s="138"/>
      <c r="K341" s="138"/>
      <c r="L341" s="138"/>
      <c r="M341" s="138"/>
      <c r="N341" s="138"/>
      <c r="O341" s="138"/>
      <c r="P341" s="138"/>
      <c r="Q341" s="138"/>
      <c r="R341" s="138"/>
      <c r="S341" s="138"/>
      <c r="T341" s="138"/>
      <c r="U341" s="138"/>
      <c r="V341" s="138"/>
      <c r="W341" s="138"/>
      <c r="X341" s="138"/>
      <c r="Y341" s="138"/>
      <c r="Z341" s="138"/>
      <c r="AA341" s="138"/>
      <c r="AB341" s="138"/>
    </row>
    <row r="342" spans="1:28" ht="14.25" customHeight="1">
      <c r="A342" s="4"/>
      <c r="B342" s="4"/>
      <c r="C342" s="4"/>
      <c r="D342" s="4"/>
      <c r="E342" s="146"/>
      <c r="F342" s="146"/>
      <c r="G342" s="4"/>
      <c r="H342" s="4"/>
      <c r="I342" s="138"/>
      <c r="J342" s="138"/>
      <c r="K342" s="138"/>
      <c r="L342" s="138"/>
      <c r="M342" s="138"/>
      <c r="N342" s="138"/>
      <c r="O342" s="138"/>
      <c r="P342" s="138"/>
      <c r="Q342" s="138"/>
      <c r="R342" s="138"/>
      <c r="S342" s="138"/>
      <c r="T342" s="138"/>
      <c r="U342" s="138"/>
      <c r="V342" s="138"/>
      <c r="W342" s="138"/>
      <c r="X342" s="138"/>
      <c r="Y342" s="138"/>
      <c r="Z342" s="138"/>
      <c r="AA342" s="138"/>
      <c r="AB342" s="138"/>
    </row>
    <row r="343" spans="1:28" ht="14.25" customHeight="1">
      <c r="A343" s="4"/>
      <c r="B343" s="4"/>
      <c r="C343" s="4"/>
      <c r="D343" s="4"/>
      <c r="E343" s="146"/>
      <c r="F343" s="146"/>
      <c r="G343" s="4"/>
      <c r="H343" s="4"/>
      <c r="I343" s="138"/>
      <c r="J343" s="138"/>
      <c r="K343" s="138"/>
      <c r="L343" s="138"/>
      <c r="M343" s="138"/>
      <c r="N343" s="138"/>
      <c r="O343" s="138"/>
      <c r="P343" s="138"/>
      <c r="Q343" s="138"/>
      <c r="R343" s="138"/>
      <c r="S343" s="138"/>
      <c r="T343" s="138"/>
      <c r="U343" s="138"/>
      <c r="V343" s="138"/>
      <c r="W343" s="138"/>
      <c r="X343" s="138"/>
      <c r="Y343" s="138"/>
      <c r="Z343" s="138"/>
      <c r="AA343" s="138"/>
      <c r="AB343" s="138"/>
    </row>
    <row r="344" spans="1:28" ht="14.25" customHeight="1">
      <c r="A344" s="4"/>
      <c r="B344" s="4"/>
      <c r="C344" s="4"/>
      <c r="D344" s="4"/>
      <c r="E344" s="146"/>
      <c r="F344" s="146"/>
      <c r="G344" s="4"/>
      <c r="H344" s="4"/>
      <c r="I344" s="138"/>
      <c r="J344" s="138"/>
      <c r="K344" s="138"/>
      <c r="L344" s="138"/>
      <c r="M344" s="138"/>
      <c r="N344" s="138"/>
      <c r="O344" s="138"/>
      <c r="P344" s="138"/>
      <c r="Q344" s="138"/>
      <c r="R344" s="138"/>
      <c r="S344" s="138"/>
      <c r="T344" s="138"/>
      <c r="U344" s="138"/>
      <c r="V344" s="138"/>
      <c r="W344" s="138"/>
      <c r="X344" s="138"/>
      <c r="Y344" s="138"/>
      <c r="Z344" s="138"/>
      <c r="AA344" s="138"/>
      <c r="AB344" s="138"/>
    </row>
    <row r="345" spans="1:28" ht="14.25" customHeight="1">
      <c r="A345" s="4"/>
      <c r="B345" s="4"/>
      <c r="C345" s="4"/>
      <c r="D345" s="4"/>
      <c r="E345" s="146"/>
      <c r="F345" s="146"/>
      <c r="G345" s="4"/>
      <c r="H345" s="4"/>
      <c r="I345" s="138"/>
      <c r="J345" s="138"/>
      <c r="K345" s="138"/>
      <c r="L345" s="138"/>
      <c r="M345" s="138"/>
      <c r="N345" s="138"/>
      <c r="O345" s="138"/>
      <c r="P345" s="138"/>
      <c r="Q345" s="138"/>
      <c r="R345" s="138"/>
      <c r="S345" s="138"/>
      <c r="T345" s="138"/>
      <c r="U345" s="138"/>
      <c r="V345" s="138"/>
      <c r="W345" s="138"/>
      <c r="X345" s="138"/>
      <c r="Y345" s="138"/>
      <c r="Z345" s="138"/>
      <c r="AA345" s="138"/>
      <c r="AB345" s="138"/>
    </row>
    <row r="346" spans="1:28" ht="14.25" customHeight="1">
      <c r="A346" s="4"/>
      <c r="B346" s="4"/>
      <c r="C346" s="4"/>
      <c r="D346" s="4"/>
      <c r="E346" s="146"/>
      <c r="F346" s="146"/>
      <c r="G346" s="4"/>
      <c r="H346" s="4"/>
      <c r="I346" s="138"/>
      <c r="J346" s="138"/>
      <c r="K346" s="138"/>
      <c r="L346" s="138"/>
      <c r="M346" s="138"/>
      <c r="N346" s="138"/>
      <c r="O346" s="138"/>
      <c r="P346" s="138"/>
      <c r="Q346" s="138"/>
      <c r="R346" s="138"/>
      <c r="S346" s="138"/>
      <c r="T346" s="138"/>
      <c r="U346" s="138"/>
      <c r="V346" s="138"/>
      <c r="W346" s="138"/>
      <c r="X346" s="138"/>
      <c r="Y346" s="138"/>
      <c r="Z346" s="138"/>
      <c r="AA346" s="138"/>
      <c r="AB346" s="138"/>
    </row>
    <row r="347" spans="1:28" ht="14.25" customHeight="1">
      <c r="A347" s="4"/>
      <c r="B347" s="4"/>
      <c r="C347" s="4"/>
      <c r="D347" s="4"/>
      <c r="E347" s="146"/>
      <c r="F347" s="146"/>
      <c r="G347" s="4"/>
      <c r="H347" s="4"/>
      <c r="I347" s="138"/>
      <c r="J347" s="138"/>
      <c r="K347" s="138"/>
      <c r="L347" s="138"/>
      <c r="M347" s="138"/>
      <c r="N347" s="138"/>
      <c r="O347" s="138"/>
      <c r="P347" s="138"/>
      <c r="Q347" s="138"/>
      <c r="R347" s="138"/>
      <c r="S347" s="138"/>
      <c r="T347" s="138"/>
      <c r="U347" s="138"/>
      <c r="V347" s="138"/>
      <c r="W347" s="138"/>
      <c r="X347" s="138"/>
      <c r="Y347" s="138"/>
      <c r="Z347" s="138"/>
      <c r="AA347" s="138"/>
      <c r="AB347" s="138"/>
    </row>
    <row r="348" spans="1:28" ht="14.25" customHeight="1">
      <c r="A348" s="4"/>
      <c r="B348" s="4"/>
      <c r="C348" s="4"/>
      <c r="D348" s="4"/>
      <c r="E348" s="146"/>
      <c r="F348" s="146"/>
      <c r="G348" s="4"/>
      <c r="H348" s="4"/>
      <c r="I348" s="138"/>
      <c r="J348" s="138"/>
      <c r="K348" s="138"/>
      <c r="L348" s="138"/>
      <c r="M348" s="138"/>
      <c r="N348" s="138"/>
      <c r="O348" s="138"/>
      <c r="P348" s="138"/>
      <c r="Q348" s="138"/>
      <c r="R348" s="138"/>
      <c r="S348" s="138"/>
      <c r="T348" s="138"/>
      <c r="U348" s="138"/>
      <c r="V348" s="138"/>
      <c r="W348" s="138"/>
      <c r="X348" s="138"/>
      <c r="Y348" s="138"/>
      <c r="Z348" s="138"/>
      <c r="AA348" s="138"/>
      <c r="AB348" s="138"/>
    </row>
    <row r="349" spans="1:28" ht="14.25" customHeight="1">
      <c r="A349" s="4"/>
      <c r="B349" s="4"/>
      <c r="C349" s="4"/>
      <c r="D349" s="4"/>
      <c r="E349" s="146"/>
      <c r="F349" s="146"/>
      <c r="G349" s="4"/>
      <c r="H349" s="4"/>
      <c r="I349" s="138"/>
      <c r="J349" s="138"/>
      <c r="K349" s="138"/>
      <c r="L349" s="138"/>
      <c r="M349" s="138"/>
      <c r="N349" s="138"/>
      <c r="O349" s="138"/>
      <c r="P349" s="138"/>
      <c r="Q349" s="138"/>
      <c r="R349" s="138"/>
      <c r="S349" s="138"/>
      <c r="T349" s="138"/>
      <c r="U349" s="138"/>
      <c r="V349" s="138"/>
      <c r="W349" s="138"/>
      <c r="X349" s="138"/>
      <c r="Y349" s="138"/>
      <c r="Z349" s="138"/>
      <c r="AA349" s="138"/>
      <c r="AB349" s="138"/>
    </row>
    <row r="350" spans="1:28" ht="14.25" customHeight="1">
      <c r="A350" s="4"/>
      <c r="B350" s="4"/>
      <c r="C350" s="4"/>
      <c r="D350" s="4"/>
      <c r="E350" s="146"/>
      <c r="F350" s="146"/>
      <c r="G350" s="4"/>
      <c r="H350" s="4"/>
      <c r="I350" s="138"/>
      <c r="J350" s="138"/>
      <c r="K350" s="138"/>
      <c r="L350" s="138"/>
      <c r="M350" s="138"/>
      <c r="N350" s="138"/>
      <c r="O350" s="138"/>
      <c r="P350" s="138"/>
      <c r="Q350" s="138"/>
      <c r="R350" s="138"/>
      <c r="S350" s="138"/>
      <c r="T350" s="138"/>
      <c r="U350" s="138"/>
      <c r="V350" s="138"/>
      <c r="W350" s="138"/>
      <c r="X350" s="138"/>
      <c r="Y350" s="138"/>
      <c r="Z350" s="138"/>
      <c r="AA350" s="138"/>
      <c r="AB350" s="138"/>
    </row>
    <row r="351" spans="1:28" ht="14.25" customHeight="1">
      <c r="A351" s="4"/>
      <c r="B351" s="4"/>
      <c r="C351" s="4"/>
      <c r="D351" s="4"/>
      <c r="E351" s="146"/>
      <c r="F351" s="146"/>
      <c r="G351" s="4"/>
      <c r="H351" s="4"/>
      <c r="I351" s="138"/>
      <c r="J351" s="138"/>
      <c r="K351" s="138"/>
      <c r="L351" s="138"/>
      <c r="M351" s="138"/>
      <c r="N351" s="138"/>
      <c r="O351" s="138"/>
      <c r="P351" s="138"/>
      <c r="Q351" s="138"/>
      <c r="R351" s="138"/>
      <c r="S351" s="138"/>
      <c r="T351" s="138"/>
      <c r="U351" s="138"/>
      <c r="V351" s="138"/>
      <c r="W351" s="138"/>
      <c r="X351" s="138"/>
      <c r="Y351" s="138"/>
      <c r="Z351" s="138"/>
      <c r="AA351" s="138"/>
      <c r="AB351" s="138"/>
    </row>
    <row r="352" spans="1:28" ht="14.25" customHeight="1">
      <c r="A352" s="4"/>
      <c r="B352" s="4"/>
      <c r="C352" s="4"/>
      <c r="D352" s="4"/>
      <c r="E352" s="146"/>
      <c r="F352" s="146"/>
      <c r="G352" s="4"/>
      <c r="H352" s="4"/>
      <c r="I352" s="138"/>
      <c r="J352" s="138"/>
      <c r="K352" s="138"/>
      <c r="L352" s="138"/>
      <c r="M352" s="138"/>
      <c r="N352" s="138"/>
      <c r="O352" s="138"/>
      <c r="P352" s="138"/>
      <c r="Q352" s="138"/>
      <c r="R352" s="138"/>
      <c r="S352" s="138"/>
      <c r="T352" s="138"/>
      <c r="U352" s="138"/>
      <c r="V352" s="138"/>
      <c r="W352" s="138"/>
      <c r="X352" s="138"/>
      <c r="Y352" s="138"/>
      <c r="Z352" s="138"/>
      <c r="AA352" s="138"/>
      <c r="AB352" s="138"/>
    </row>
    <row r="353" spans="1:28" ht="14.25" customHeight="1">
      <c r="A353" s="4"/>
      <c r="B353" s="4"/>
      <c r="C353" s="4"/>
      <c r="D353" s="4"/>
      <c r="E353" s="146"/>
      <c r="F353" s="146"/>
      <c r="G353" s="4"/>
      <c r="H353" s="4"/>
      <c r="I353" s="138"/>
      <c r="J353" s="138"/>
      <c r="K353" s="138"/>
      <c r="L353" s="138"/>
      <c r="M353" s="138"/>
      <c r="N353" s="138"/>
      <c r="O353" s="138"/>
      <c r="P353" s="138"/>
      <c r="Q353" s="138"/>
      <c r="R353" s="138"/>
      <c r="S353" s="138"/>
      <c r="T353" s="138"/>
      <c r="U353" s="138"/>
      <c r="V353" s="138"/>
      <c r="W353" s="138"/>
      <c r="X353" s="138"/>
      <c r="Y353" s="138"/>
      <c r="Z353" s="138"/>
      <c r="AA353" s="138"/>
      <c r="AB353" s="138"/>
    </row>
    <row r="354" spans="1:28" ht="14.25" customHeight="1">
      <c r="A354" s="4"/>
      <c r="B354" s="4"/>
      <c r="C354" s="4"/>
      <c r="D354" s="4"/>
      <c r="E354" s="146"/>
      <c r="F354" s="146"/>
      <c r="G354" s="4"/>
      <c r="H354" s="4"/>
      <c r="I354" s="138"/>
      <c r="J354" s="138"/>
      <c r="K354" s="138"/>
      <c r="L354" s="138"/>
      <c r="M354" s="138"/>
      <c r="N354" s="138"/>
      <c r="O354" s="138"/>
      <c r="P354" s="138"/>
      <c r="Q354" s="138"/>
      <c r="R354" s="138"/>
      <c r="S354" s="138"/>
      <c r="T354" s="138"/>
      <c r="U354" s="138"/>
      <c r="V354" s="138"/>
      <c r="W354" s="138"/>
      <c r="X354" s="138"/>
      <c r="Y354" s="138"/>
      <c r="Z354" s="138"/>
      <c r="AA354" s="138"/>
      <c r="AB354" s="138"/>
    </row>
    <row r="355" spans="1:28" ht="14.25" customHeight="1">
      <c r="A355" s="4"/>
      <c r="B355" s="4"/>
      <c r="C355" s="4"/>
      <c r="D355" s="4"/>
      <c r="E355" s="146"/>
      <c r="F355" s="146"/>
      <c r="G355" s="4"/>
      <c r="H355" s="4"/>
      <c r="I355" s="138"/>
      <c r="J355" s="138"/>
      <c r="K355" s="138"/>
      <c r="L355" s="138"/>
      <c r="M355" s="138"/>
      <c r="N355" s="138"/>
      <c r="O355" s="138"/>
      <c r="P355" s="138"/>
      <c r="Q355" s="138"/>
      <c r="R355" s="138"/>
      <c r="S355" s="138"/>
      <c r="T355" s="138"/>
      <c r="U355" s="138"/>
      <c r="V355" s="138"/>
      <c r="W355" s="138"/>
      <c r="X355" s="138"/>
      <c r="Y355" s="138"/>
      <c r="Z355" s="138"/>
      <c r="AA355" s="138"/>
      <c r="AB355" s="138"/>
    </row>
    <row r="356" spans="1:28" ht="14.25" customHeight="1">
      <c r="A356" s="4"/>
      <c r="B356" s="4"/>
      <c r="C356" s="4"/>
      <c r="D356" s="4"/>
      <c r="E356" s="146"/>
      <c r="F356" s="146"/>
      <c r="G356" s="4"/>
      <c r="H356" s="4"/>
      <c r="I356" s="138"/>
      <c r="J356" s="138"/>
      <c r="K356" s="138"/>
      <c r="L356" s="138"/>
      <c r="M356" s="138"/>
      <c r="N356" s="138"/>
      <c r="O356" s="138"/>
      <c r="P356" s="138"/>
      <c r="Q356" s="138"/>
      <c r="R356" s="138"/>
      <c r="S356" s="138"/>
      <c r="T356" s="138"/>
      <c r="U356" s="138"/>
      <c r="V356" s="138"/>
      <c r="W356" s="138"/>
      <c r="X356" s="138"/>
      <c r="Y356" s="138"/>
      <c r="Z356" s="138"/>
      <c r="AA356" s="138"/>
      <c r="AB356" s="138"/>
    </row>
    <row r="357" spans="1:28" ht="14.25" customHeight="1">
      <c r="A357" s="4"/>
      <c r="B357" s="4"/>
      <c r="C357" s="4"/>
      <c r="D357" s="4"/>
      <c r="E357" s="146"/>
      <c r="F357" s="146"/>
      <c r="G357" s="4"/>
      <c r="H357" s="4"/>
      <c r="I357" s="138"/>
      <c r="J357" s="138"/>
      <c r="K357" s="138"/>
      <c r="L357" s="138"/>
      <c r="M357" s="138"/>
      <c r="N357" s="138"/>
      <c r="O357" s="138"/>
      <c r="P357" s="138"/>
      <c r="Q357" s="138"/>
      <c r="R357" s="138"/>
      <c r="S357" s="138"/>
      <c r="T357" s="138"/>
      <c r="U357" s="138"/>
      <c r="V357" s="138"/>
      <c r="W357" s="138"/>
      <c r="X357" s="138"/>
      <c r="Y357" s="138"/>
      <c r="Z357" s="138"/>
      <c r="AA357" s="138"/>
      <c r="AB357" s="138"/>
    </row>
    <row r="358" spans="1:28" ht="14.25" customHeight="1">
      <c r="A358" s="4"/>
      <c r="B358" s="4"/>
      <c r="C358" s="4"/>
      <c r="D358" s="4"/>
      <c r="E358" s="146"/>
      <c r="F358" s="146"/>
      <c r="G358" s="4"/>
      <c r="H358" s="4"/>
      <c r="I358" s="138"/>
      <c r="J358" s="138"/>
      <c r="K358" s="138"/>
      <c r="L358" s="138"/>
      <c r="M358" s="138"/>
      <c r="N358" s="138"/>
      <c r="O358" s="138"/>
      <c r="P358" s="138"/>
      <c r="Q358" s="138"/>
      <c r="R358" s="138"/>
      <c r="S358" s="138"/>
      <c r="T358" s="138"/>
      <c r="U358" s="138"/>
      <c r="V358" s="138"/>
      <c r="W358" s="138"/>
      <c r="X358" s="138"/>
      <c r="Y358" s="138"/>
      <c r="Z358" s="138"/>
      <c r="AA358" s="138"/>
      <c r="AB358" s="138"/>
    </row>
    <row r="359" spans="1:28" ht="14.25" customHeight="1">
      <c r="A359" s="4"/>
      <c r="B359" s="4"/>
      <c r="C359" s="4"/>
      <c r="D359" s="4"/>
      <c r="E359" s="146"/>
      <c r="F359" s="146"/>
      <c r="G359" s="4"/>
      <c r="H359" s="4"/>
      <c r="I359" s="138"/>
      <c r="J359" s="138"/>
      <c r="K359" s="138"/>
      <c r="L359" s="138"/>
      <c r="M359" s="138"/>
      <c r="N359" s="138"/>
      <c r="O359" s="138"/>
      <c r="P359" s="138"/>
      <c r="Q359" s="138"/>
      <c r="R359" s="138"/>
      <c r="S359" s="138"/>
      <c r="T359" s="138"/>
      <c r="U359" s="138"/>
      <c r="V359" s="138"/>
      <c r="W359" s="138"/>
      <c r="X359" s="138"/>
      <c r="Y359" s="138"/>
      <c r="Z359" s="138"/>
      <c r="AA359" s="138"/>
      <c r="AB359" s="138"/>
    </row>
    <row r="360" spans="1:28" ht="14.25" customHeight="1">
      <c r="A360" s="4"/>
      <c r="B360" s="4"/>
      <c r="C360" s="4"/>
      <c r="D360" s="4"/>
      <c r="E360" s="146"/>
      <c r="F360" s="146"/>
      <c r="G360" s="4"/>
      <c r="H360" s="4"/>
      <c r="I360" s="138"/>
      <c r="J360" s="138"/>
      <c r="K360" s="138"/>
      <c r="L360" s="138"/>
      <c r="M360" s="138"/>
      <c r="N360" s="138"/>
      <c r="O360" s="138"/>
      <c r="P360" s="138"/>
      <c r="Q360" s="138"/>
      <c r="R360" s="138"/>
      <c r="S360" s="138"/>
      <c r="T360" s="138"/>
      <c r="U360" s="138"/>
      <c r="V360" s="138"/>
      <c r="W360" s="138"/>
      <c r="X360" s="138"/>
      <c r="Y360" s="138"/>
      <c r="Z360" s="138"/>
      <c r="AA360" s="138"/>
      <c r="AB360" s="138"/>
    </row>
    <row r="361" spans="1:28" ht="14.25" customHeight="1">
      <c r="A361" s="4"/>
      <c r="B361" s="4"/>
      <c r="C361" s="4"/>
      <c r="D361" s="4"/>
      <c r="E361" s="146"/>
      <c r="F361" s="146"/>
      <c r="G361" s="4"/>
      <c r="H361" s="4"/>
      <c r="I361" s="138"/>
      <c r="J361" s="138"/>
      <c r="K361" s="138"/>
      <c r="L361" s="138"/>
      <c r="M361" s="138"/>
      <c r="N361" s="138"/>
      <c r="O361" s="138"/>
      <c r="P361" s="138"/>
      <c r="Q361" s="138"/>
      <c r="R361" s="138"/>
      <c r="S361" s="138"/>
      <c r="T361" s="138"/>
      <c r="U361" s="138"/>
      <c r="V361" s="138"/>
      <c r="W361" s="138"/>
      <c r="X361" s="138"/>
      <c r="Y361" s="138"/>
      <c r="Z361" s="138"/>
      <c r="AA361" s="138"/>
      <c r="AB361" s="138"/>
    </row>
    <row r="362" spans="1:28" ht="14.25" customHeight="1">
      <c r="A362" s="4"/>
      <c r="B362" s="4"/>
      <c r="C362" s="4"/>
      <c r="D362" s="4"/>
      <c r="E362" s="146"/>
      <c r="F362" s="146"/>
      <c r="G362" s="4"/>
      <c r="H362" s="4"/>
      <c r="I362" s="138"/>
      <c r="J362" s="138"/>
      <c r="K362" s="138"/>
      <c r="L362" s="138"/>
      <c r="M362" s="138"/>
      <c r="N362" s="138"/>
      <c r="O362" s="138"/>
      <c r="P362" s="138"/>
      <c r="Q362" s="138"/>
      <c r="R362" s="138"/>
      <c r="S362" s="138"/>
      <c r="T362" s="138"/>
      <c r="U362" s="138"/>
      <c r="V362" s="138"/>
      <c r="W362" s="138"/>
      <c r="X362" s="138"/>
      <c r="Y362" s="138"/>
      <c r="Z362" s="138"/>
      <c r="AA362" s="138"/>
      <c r="AB362" s="138"/>
    </row>
    <row r="363" spans="1:28" ht="14.25" customHeight="1">
      <c r="A363" s="4"/>
      <c r="B363" s="4"/>
      <c r="C363" s="4"/>
      <c r="D363" s="4"/>
      <c r="E363" s="146"/>
      <c r="F363" s="146"/>
      <c r="G363" s="4"/>
      <c r="H363" s="4"/>
      <c r="I363" s="138"/>
      <c r="J363" s="138"/>
      <c r="K363" s="138"/>
      <c r="L363" s="138"/>
      <c r="M363" s="138"/>
      <c r="N363" s="138"/>
      <c r="O363" s="138"/>
      <c r="P363" s="138"/>
      <c r="Q363" s="138"/>
      <c r="R363" s="138"/>
      <c r="S363" s="138"/>
      <c r="T363" s="138"/>
      <c r="U363" s="138"/>
      <c r="V363" s="138"/>
      <c r="W363" s="138"/>
      <c r="X363" s="138"/>
      <c r="Y363" s="138"/>
      <c r="Z363" s="138"/>
      <c r="AA363" s="138"/>
      <c r="AB363" s="138"/>
    </row>
    <row r="364" spans="1:28" ht="14.25" customHeight="1">
      <c r="A364" s="4"/>
      <c r="B364" s="4"/>
      <c r="C364" s="4"/>
      <c r="D364" s="4"/>
      <c r="E364" s="146"/>
      <c r="F364" s="146"/>
      <c r="G364" s="4"/>
      <c r="H364" s="4"/>
      <c r="I364" s="138"/>
      <c r="J364" s="138"/>
      <c r="K364" s="138"/>
      <c r="L364" s="138"/>
      <c r="M364" s="138"/>
      <c r="N364" s="138"/>
      <c r="O364" s="138"/>
      <c r="P364" s="138"/>
      <c r="Q364" s="138"/>
      <c r="R364" s="138"/>
      <c r="S364" s="138"/>
      <c r="T364" s="138"/>
      <c r="U364" s="138"/>
      <c r="V364" s="138"/>
      <c r="W364" s="138"/>
      <c r="X364" s="138"/>
      <c r="Y364" s="138"/>
      <c r="Z364" s="138"/>
      <c r="AA364" s="138"/>
      <c r="AB364" s="138"/>
    </row>
    <row r="365" spans="1:28" ht="14.25" customHeight="1">
      <c r="A365" s="4"/>
      <c r="B365" s="4"/>
      <c r="C365" s="4"/>
      <c r="D365" s="4"/>
      <c r="E365" s="146"/>
      <c r="F365" s="146"/>
      <c r="G365" s="4"/>
      <c r="H365" s="4"/>
      <c r="I365" s="138"/>
      <c r="J365" s="138"/>
      <c r="K365" s="138"/>
      <c r="L365" s="138"/>
      <c r="M365" s="138"/>
      <c r="N365" s="138"/>
      <c r="O365" s="138"/>
      <c r="P365" s="138"/>
      <c r="Q365" s="138"/>
      <c r="R365" s="138"/>
      <c r="S365" s="138"/>
      <c r="T365" s="138"/>
      <c r="U365" s="138"/>
      <c r="V365" s="138"/>
      <c r="W365" s="138"/>
      <c r="X365" s="138"/>
      <c r="Y365" s="138"/>
      <c r="Z365" s="138"/>
      <c r="AA365" s="138"/>
      <c r="AB365" s="138"/>
    </row>
    <row r="366" spans="1:28" ht="14.25" customHeight="1">
      <c r="A366" s="4"/>
      <c r="B366" s="4"/>
      <c r="C366" s="4"/>
      <c r="D366" s="4"/>
      <c r="E366" s="146"/>
      <c r="F366" s="146"/>
      <c r="G366" s="4"/>
      <c r="H366" s="4"/>
      <c r="I366" s="138"/>
      <c r="J366" s="138"/>
      <c r="K366" s="138"/>
      <c r="L366" s="138"/>
      <c r="M366" s="138"/>
      <c r="N366" s="138"/>
      <c r="O366" s="138"/>
      <c r="P366" s="138"/>
      <c r="Q366" s="138"/>
      <c r="R366" s="138"/>
      <c r="S366" s="138"/>
      <c r="T366" s="138"/>
      <c r="U366" s="138"/>
      <c r="V366" s="138"/>
      <c r="W366" s="138"/>
      <c r="X366" s="138"/>
      <c r="Y366" s="138"/>
      <c r="Z366" s="138"/>
      <c r="AA366" s="138"/>
      <c r="AB366" s="138"/>
    </row>
    <row r="367" spans="1:28" ht="14.25" customHeight="1">
      <c r="A367" s="4"/>
      <c r="B367" s="4"/>
      <c r="C367" s="4"/>
      <c r="D367" s="4"/>
      <c r="E367" s="146"/>
      <c r="F367" s="146"/>
      <c r="G367" s="4"/>
      <c r="H367" s="4"/>
      <c r="I367" s="138"/>
      <c r="J367" s="138"/>
      <c r="K367" s="138"/>
      <c r="L367" s="138"/>
      <c r="M367" s="138"/>
      <c r="N367" s="138"/>
      <c r="O367" s="138"/>
      <c r="P367" s="138"/>
      <c r="Q367" s="138"/>
      <c r="R367" s="138"/>
      <c r="S367" s="138"/>
      <c r="T367" s="138"/>
      <c r="U367" s="138"/>
      <c r="V367" s="138"/>
      <c r="W367" s="138"/>
      <c r="X367" s="138"/>
      <c r="Y367" s="138"/>
      <c r="Z367" s="138"/>
      <c r="AA367" s="138"/>
      <c r="AB367" s="138"/>
    </row>
    <row r="368" spans="1:28" ht="14.25" customHeight="1">
      <c r="A368" s="4"/>
      <c r="B368" s="4"/>
      <c r="C368" s="4"/>
      <c r="D368" s="4"/>
      <c r="E368" s="146"/>
      <c r="F368" s="146"/>
      <c r="G368" s="4"/>
      <c r="H368" s="4"/>
      <c r="I368" s="138"/>
      <c r="J368" s="138"/>
      <c r="K368" s="138"/>
      <c r="L368" s="138"/>
      <c r="M368" s="138"/>
      <c r="N368" s="138"/>
      <c r="O368" s="138"/>
      <c r="P368" s="138"/>
      <c r="Q368" s="138"/>
      <c r="R368" s="138"/>
      <c r="S368" s="138"/>
      <c r="T368" s="138"/>
      <c r="U368" s="138"/>
      <c r="V368" s="138"/>
      <c r="W368" s="138"/>
      <c r="X368" s="138"/>
      <c r="Y368" s="138"/>
      <c r="Z368" s="138"/>
      <c r="AA368" s="138"/>
      <c r="AB368" s="138"/>
    </row>
    <row r="369" spans="1:28" ht="14.25" customHeight="1">
      <c r="A369" s="4"/>
      <c r="B369" s="4"/>
      <c r="C369" s="4"/>
      <c r="D369" s="4"/>
      <c r="E369" s="146"/>
      <c r="F369" s="146"/>
      <c r="G369" s="4"/>
      <c r="H369" s="4"/>
      <c r="I369" s="138"/>
      <c r="J369" s="138"/>
      <c r="K369" s="138"/>
      <c r="L369" s="138"/>
      <c r="M369" s="138"/>
      <c r="N369" s="138"/>
      <c r="O369" s="138"/>
      <c r="P369" s="138"/>
      <c r="Q369" s="138"/>
      <c r="R369" s="138"/>
      <c r="S369" s="138"/>
      <c r="T369" s="138"/>
      <c r="U369" s="138"/>
      <c r="V369" s="138"/>
      <c r="W369" s="138"/>
      <c r="X369" s="138"/>
      <c r="Y369" s="138"/>
      <c r="Z369" s="138"/>
      <c r="AA369" s="138"/>
      <c r="AB369" s="138"/>
    </row>
    <row r="370" spans="1:28" ht="14.25" customHeight="1">
      <c r="A370" s="4"/>
      <c r="B370" s="4"/>
      <c r="C370" s="4"/>
      <c r="D370" s="4"/>
      <c r="E370" s="146"/>
      <c r="F370" s="146"/>
      <c r="G370" s="4"/>
      <c r="H370" s="4"/>
      <c r="I370" s="138"/>
      <c r="J370" s="138"/>
      <c r="K370" s="138"/>
      <c r="L370" s="138"/>
      <c r="M370" s="138"/>
      <c r="N370" s="138"/>
      <c r="O370" s="138"/>
      <c r="P370" s="138"/>
      <c r="Q370" s="138"/>
      <c r="R370" s="138"/>
      <c r="S370" s="138"/>
      <c r="T370" s="138"/>
      <c r="U370" s="138"/>
      <c r="V370" s="138"/>
      <c r="W370" s="138"/>
      <c r="X370" s="138"/>
      <c r="Y370" s="138"/>
      <c r="Z370" s="138"/>
      <c r="AA370" s="138"/>
      <c r="AB370" s="138"/>
    </row>
    <row r="371" spans="1:28" ht="14.25" customHeight="1">
      <c r="A371" s="4"/>
      <c r="B371" s="4"/>
      <c r="C371" s="4"/>
      <c r="D371" s="4"/>
      <c r="E371" s="146"/>
      <c r="F371" s="146"/>
      <c r="G371" s="4"/>
      <c r="H371" s="4"/>
      <c r="I371" s="138"/>
      <c r="J371" s="138"/>
      <c r="K371" s="138"/>
      <c r="L371" s="138"/>
      <c r="M371" s="138"/>
      <c r="N371" s="138"/>
      <c r="O371" s="138"/>
      <c r="P371" s="138"/>
      <c r="Q371" s="138"/>
      <c r="R371" s="138"/>
      <c r="S371" s="138"/>
      <c r="T371" s="138"/>
      <c r="U371" s="138"/>
      <c r="V371" s="138"/>
      <c r="W371" s="138"/>
      <c r="X371" s="138"/>
      <c r="Y371" s="138"/>
      <c r="Z371" s="138"/>
      <c r="AA371" s="138"/>
      <c r="AB371" s="138"/>
    </row>
    <row r="372" spans="1:28" ht="14.25" customHeight="1">
      <c r="A372" s="4"/>
      <c r="B372" s="4"/>
      <c r="C372" s="4"/>
      <c r="D372" s="4"/>
      <c r="E372" s="146"/>
      <c r="F372" s="146"/>
      <c r="G372" s="4"/>
      <c r="H372" s="4"/>
      <c r="I372" s="138"/>
      <c r="J372" s="138"/>
      <c r="K372" s="138"/>
      <c r="L372" s="138"/>
      <c r="M372" s="138"/>
      <c r="N372" s="138"/>
      <c r="O372" s="138"/>
      <c r="P372" s="138"/>
      <c r="Q372" s="138"/>
      <c r="R372" s="138"/>
      <c r="S372" s="138"/>
      <c r="T372" s="138"/>
      <c r="U372" s="138"/>
      <c r="V372" s="138"/>
      <c r="W372" s="138"/>
      <c r="X372" s="138"/>
      <c r="Y372" s="138"/>
      <c r="Z372" s="138"/>
      <c r="AA372" s="138"/>
      <c r="AB372" s="138"/>
    </row>
    <row r="373" spans="1:28" ht="14.25" customHeight="1">
      <c r="A373" s="4"/>
      <c r="B373" s="4"/>
      <c r="C373" s="4"/>
      <c r="D373" s="4"/>
      <c r="E373" s="146"/>
      <c r="F373" s="146"/>
      <c r="G373" s="4"/>
      <c r="H373" s="4"/>
      <c r="I373" s="138"/>
      <c r="J373" s="138"/>
      <c r="K373" s="138"/>
      <c r="L373" s="138"/>
      <c r="M373" s="138"/>
      <c r="N373" s="138"/>
      <c r="O373" s="138"/>
      <c r="P373" s="138"/>
      <c r="Q373" s="138"/>
      <c r="R373" s="138"/>
      <c r="S373" s="138"/>
      <c r="T373" s="138"/>
      <c r="U373" s="138"/>
      <c r="V373" s="138"/>
      <c r="W373" s="138"/>
      <c r="X373" s="138"/>
      <c r="Y373" s="138"/>
      <c r="Z373" s="138"/>
      <c r="AA373" s="138"/>
      <c r="AB373" s="138"/>
    </row>
    <row r="374" spans="1:28" ht="14.25" customHeight="1">
      <c r="A374" s="4"/>
      <c r="B374" s="4"/>
      <c r="C374" s="4"/>
      <c r="D374" s="4"/>
      <c r="E374" s="146"/>
      <c r="F374" s="146"/>
      <c r="G374" s="4"/>
      <c r="H374" s="4"/>
      <c r="I374" s="138"/>
      <c r="J374" s="138"/>
      <c r="K374" s="138"/>
      <c r="L374" s="138"/>
      <c r="M374" s="138"/>
      <c r="N374" s="138"/>
      <c r="O374" s="138"/>
      <c r="P374" s="138"/>
      <c r="Q374" s="138"/>
      <c r="R374" s="138"/>
      <c r="S374" s="138"/>
      <c r="T374" s="138"/>
      <c r="U374" s="138"/>
      <c r="V374" s="138"/>
      <c r="W374" s="138"/>
      <c r="X374" s="138"/>
      <c r="Y374" s="138"/>
      <c r="Z374" s="138"/>
      <c r="AA374" s="138"/>
      <c r="AB374" s="138"/>
    </row>
    <row r="375" spans="1:28" ht="14.25" customHeight="1">
      <c r="A375" s="4"/>
      <c r="B375" s="4"/>
      <c r="C375" s="4"/>
      <c r="D375" s="4"/>
      <c r="E375" s="146"/>
      <c r="F375" s="146"/>
      <c r="G375" s="4"/>
      <c r="H375" s="4"/>
      <c r="I375" s="138"/>
      <c r="J375" s="138"/>
      <c r="K375" s="138"/>
      <c r="L375" s="138"/>
      <c r="M375" s="138"/>
      <c r="N375" s="138"/>
      <c r="O375" s="138"/>
      <c r="P375" s="138"/>
      <c r="Q375" s="138"/>
      <c r="R375" s="138"/>
      <c r="S375" s="138"/>
      <c r="T375" s="138"/>
      <c r="U375" s="138"/>
      <c r="V375" s="138"/>
      <c r="W375" s="138"/>
      <c r="X375" s="138"/>
      <c r="Y375" s="138"/>
      <c r="Z375" s="138"/>
      <c r="AA375" s="138"/>
      <c r="AB375" s="138"/>
    </row>
    <row r="376" spans="1:28" ht="14.25" customHeight="1">
      <c r="A376" s="4"/>
      <c r="B376" s="4"/>
      <c r="C376" s="4"/>
      <c r="D376" s="4"/>
      <c r="E376" s="146"/>
      <c r="F376" s="146"/>
      <c r="G376" s="4"/>
      <c r="H376" s="4"/>
      <c r="I376" s="138"/>
      <c r="J376" s="138"/>
      <c r="K376" s="138"/>
      <c r="L376" s="138"/>
      <c r="M376" s="138"/>
      <c r="N376" s="138"/>
      <c r="O376" s="138"/>
      <c r="P376" s="138"/>
      <c r="Q376" s="138"/>
      <c r="R376" s="138"/>
      <c r="S376" s="138"/>
      <c r="T376" s="138"/>
      <c r="U376" s="138"/>
      <c r="V376" s="138"/>
      <c r="W376" s="138"/>
      <c r="X376" s="138"/>
      <c r="Y376" s="138"/>
      <c r="Z376" s="138"/>
      <c r="AA376" s="138"/>
      <c r="AB376" s="138"/>
    </row>
    <row r="377" spans="1:28" ht="14.25" customHeight="1">
      <c r="A377" s="4"/>
      <c r="B377" s="4"/>
      <c r="C377" s="4"/>
      <c r="D377" s="4"/>
      <c r="E377" s="146"/>
      <c r="F377" s="146"/>
      <c r="G377" s="4"/>
      <c r="H377" s="4"/>
      <c r="I377" s="138"/>
      <c r="J377" s="138"/>
      <c r="K377" s="138"/>
      <c r="L377" s="138"/>
      <c r="M377" s="138"/>
      <c r="N377" s="138"/>
      <c r="O377" s="138"/>
      <c r="P377" s="138"/>
      <c r="Q377" s="138"/>
      <c r="R377" s="138"/>
      <c r="S377" s="138"/>
      <c r="T377" s="138"/>
      <c r="U377" s="138"/>
      <c r="V377" s="138"/>
      <c r="W377" s="138"/>
      <c r="X377" s="138"/>
      <c r="Y377" s="138"/>
      <c r="Z377" s="138"/>
      <c r="AA377" s="138"/>
      <c r="AB377" s="138"/>
    </row>
    <row r="378" spans="1:28" ht="14.25" customHeight="1">
      <c r="A378" s="4"/>
      <c r="B378" s="4"/>
      <c r="C378" s="4"/>
      <c r="D378" s="4"/>
      <c r="E378" s="146"/>
      <c r="F378" s="146"/>
      <c r="G378" s="4"/>
      <c r="H378" s="4"/>
      <c r="I378" s="138"/>
      <c r="J378" s="138"/>
      <c r="K378" s="138"/>
      <c r="L378" s="138"/>
      <c r="M378" s="138"/>
      <c r="N378" s="138"/>
      <c r="O378" s="138"/>
      <c r="P378" s="138"/>
      <c r="Q378" s="138"/>
      <c r="R378" s="138"/>
      <c r="S378" s="138"/>
      <c r="T378" s="138"/>
      <c r="U378" s="138"/>
      <c r="V378" s="138"/>
      <c r="W378" s="138"/>
      <c r="X378" s="138"/>
      <c r="Y378" s="138"/>
      <c r="Z378" s="138"/>
      <c r="AA378" s="138"/>
      <c r="AB378" s="138"/>
    </row>
    <row r="379" spans="1:28" ht="14.25" customHeight="1">
      <c r="A379" s="4"/>
      <c r="B379" s="4"/>
      <c r="C379" s="4"/>
      <c r="D379" s="4"/>
      <c r="E379" s="146"/>
      <c r="F379" s="146"/>
      <c r="G379" s="4"/>
      <c r="H379" s="4"/>
      <c r="I379" s="138"/>
      <c r="J379" s="138"/>
      <c r="K379" s="138"/>
      <c r="L379" s="138"/>
      <c r="M379" s="138"/>
      <c r="N379" s="138"/>
      <c r="O379" s="138"/>
      <c r="P379" s="138"/>
      <c r="Q379" s="138"/>
      <c r="R379" s="138"/>
      <c r="S379" s="138"/>
      <c r="T379" s="138"/>
      <c r="U379" s="138"/>
      <c r="V379" s="138"/>
      <c r="W379" s="138"/>
      <c r="X379" s="138"/>
      <c r="Y379" s="138"/>
      <c r="Z379" s="138"/>
      <c r="AA379" s="138"/>
      <c r="AB379" s="138"/>
    </row>
    <row r="380" spans="1:28" ht="14.25" customHeight="1">
      <c r="A380" s="4"/>
      <c r="B380" s="4"/>
      <c r="C380" s="4"/>
      <c r="D380" s="4"/>
      <c r="E380" s="146"/>
      <c r="F380" s="146"/>
      <c r="G380" s="4"/>
      <c r="H380" s="4"/>
      <c r="I380" s="138"/>
      <c r="J380" s="138"/>
      <c r="K380" s="138"/>
      <c r="L380" s="138"/>
      <c r="M380" s="138"/>
      <c r="N380" s="138"/>
      <c r="O380" s="138"/>
      <c r="P380" s="138"/>
      <c r="Q380" s="138"/>
      <c r="R380" s="138"/>
      <c r="S380" s="138"/>
      <c r="T380" s="138"/>
      <c r="U380" s="138"/>
      <c r="V380" s="138"/>
      <c r="W380" s="138"/>
      <c r="X380" s="138"/>
      <c r="Y380" s="138"/>
      <c r="Z380" s="138"/>
      <c r="AA380" s="138"/>
      <c r="AB380" s="138"/>
    </row>
    <row r="381" spans="1:28" ht="14.25" customHeight="1">
      <c r="A381" s="4"/>
      <c r="B381" s="4"/>
      <c r="C381" s="4"/>
      <c r="D381" s="4"/>
      <c r="E381" s="146"/>
      <c r="F381" s="146"/>
      <c r="G381" s="4"/>
      <c r="H381" s="4"/>
      <c r="I381" s="138"/>
      <c r="J381" s="138"/>
      <c r="K381" s="138"/>
      <c r="L381" s="138"/>
      <c r="M381" s="138"/>
      <c r="N381" s="138"/>
      <c r="O381" s="138"/>
      <c r="P381" s="138"/>
      <c r="Q381" s="138"/>
      <c r="R381" s="138"/>
      <c r="S381" s="138"/>
      <c r="T381" s="138"/>
      <c r="U381" s="138"/>
      <c r="V381" s="138"/>
      <c r="W381" s="138"/>
      <c r="X381" s="138"/>
      <c r="Y381" s="138"/>
      <c r="Z381" s="138"/>
      <c r="AA381" s="138"/>
      <c r="AB381" s="138"/>
    </row>
    <row r="382" spans="1:28" ht="14.25" customHeight="1">
      <c r="A382" s="4"/>
      <c r="B382" s="4"/>
      <c r="C382" s="4"/>
      <c r="D382" s="4"/>
      <c r="E382" s="146"/>
      <c r="F382" s="146"/>
      <c r="G382" s="4"/>
      <c r="H382" s="4"/>
      <c r="I382" s="138"/>
      <c r="J382" s="138"/>
      <c r="K382" s="138"/>
      <c r="L382" s="138"/>
      <c r="M382" s="138"/>
      <c r="N382" s="138"/>
      <c r="O382" s="138"/>
      <c r="P382" s="138"/>
      <c r="Q382" s="138"/>
      <c r="R382" s="138"/>
      <c r="S382" s="138"/>
      <c r="T382" s="138"/>
      <c r="U382" s="138"/>
      <c r="V382" s="138"/>
      <c r="W382" s="138"/>
      <c r="X382" s="138"/>
      <c r="Y382" s="138"/>
      <c r="Z382" s="138"/>
      <c r="AA382" s="138"/>
      <c r="AB382" s="138"/>
    </row>
    <row r="383" spans="1:28" ht="14.25" customHeight="1">
      <c r="A383" s="4"/>
      <c r="B383" s="4"/>
      <c r="C383" s="4"/>
      <c r="D383" s="4"/>
      <c r="E383" s="146"/>
      <c r="F383" s="146"/>
      <c r="G383" s="4"/>
      <c r="H383" s="4"/>
      <c r="I383" s="138"/>
      <c r="J383" s="138"/>
      <c r="K383" s="138"/>
      <c r="L383" s="138"/>
      <c r="M383" s="138"/>
      <c r="N383" s="138"/>
      <c r="O383" s="138"/>
      <c r="P383" s="138"/>
      <c r="Q383" s="138"/>
      <c r="R383" s="138"/>
      <c r="S383" s="138"/>
      <c r="T383" s="138"/>
      <c r="U383" s="138"/>
      <c r="V383" s="138"/>
      <c r="W383" s="138"/>
      <c r="X383" s="138"/>
      <c r="Y383" s="138"/>
      <c r="Z383" s="138"/>
      <c r="AA383" s="138"/>
      <c r="AB383" s="138"/>
    </row>
    <row r="384" spans="1:28" ht="14.25" customHeight="1">
      <c r="A384" s="4"/>
      <c r="B384" s="4"/>
      <c r="C384" s="4"/>
      <c r="D384" s="4"/>
      <c r="E384" s="146"/>
      <c r="F384" s="146"/>
      <c r="G384" s="4"/>
      <c r="H384" s="4"/>
      <c r="I384" s="138"/>
      <c r="J384" s="138"/>
      <c r="K384" s="138"/>
      <c r="L384" s="138"/>
      <c r="M384" s="138"/>
      <c r="N384" s="138"/>
      <c r="O384" s="138"/>
      <c r="P384" s="138"/>
      <c r="Q384" s="138"/>
      <c r="R384" s="138"/>
      <c r="S384" s="138"/>
      <c r="T384" s="138"/>
      <c r="U384" s="138"/>
      <c r="V384" s="138"/>
      <c r="W384" s="138"/>
      <c r="X384" s="138"/>
      <c r="Y384" s="138"/>
      <c r="Z384" s="138"/>
      <c r="AA384" s="138"/>
      <c r="AB384" s="138"/>
    </row>
    <row r="385" spans="1:28" ht="14.25" customHeight="1">
      <c r="A385" s="4"/>
      <c r="B385" s="4"/>
      <c r="C385" s="4"/>
      <c r="D385" s="4"/>
      <c r="E385" s="146"/>
      <c r="F385" s="146"/>
      <c r="G385" s="4"/>
      <c r="H385" s="4"/>
      <c r="I385" s="138"/>
      <c r="J385" s="138"/>
      <c r="K385" s="138"/>
      <c r="L385" s="138"/>
      <c r="M385" s="138"/>
      <c r="N385" s="138"/>
      <c r="O385" s="138"/>
      <c r="P385" s="138"/>
      <c r="Q385" s="138"/>
      <c r="R385" s="138"/>
      <c r="S385" s="138"/>
      <c r="T385" s="138"/>
      <c r="U385" s="138"/>
      <c r="V385" s="138"/>
      <c r="W385" s="138"/>
      <c r="X385" s="138"/>
      <c r="Y385" s="138"/>
      <c r="Z385" s="138"/>
      <c r="AA385" s="138"/>
      <c r="AB385" s="138"/>
    </row>
    <row r="386" spans="1:28" ht="14.25" customHeight="1">
      <c r="A386" s="4"/>
      <c r="B386" s="4"/>
      <c r="C386" s="4"/>
      <c r="D386" s="4"/>
      <c r="E386" s="146"/>
      <c r="F386" s="146"/>
      <c r="G386" s="4"/>
      <c r="H386" s="4"/>
      <c r="I386" s="138"/>
      <c r="J386" s="138"/>
      <c r="K386" s="138"/>
      <c r="L386" s="138"/>
      <c r="M386" s="138"/>
      <c r="N386" s="138"/>
      <c r="O386" s="138"/>
      <c r="P386" s="138"/>
      <c r="Q386" s="138"/>
      <c r="R386" s="138"/>
      <c r="S386" s="138"/>
      <c r="T386" s="138"/>
      <c r="U386" s="138"/>
      <c r="V386" s="138"/>
      <c r="W386" s="138"/>
      <c r="X386" s="138"/>
      <c r="Y386" s="138"/>
      <c r="Z386" s="138"/>
      <c r="AA386" s="138"/>
      <c r="AB386" s="138"/>
    </row>
    <row r="387" spans="1:28" ht="14.25" customHeight="1">
      <c r="A387" s="4"/>
      <c r="B387" s="4"/>
      <c r="C387" s="4"/>
      <c r="D387" s="4"/>
      <c r="E387" s="146"/>
      <c r="F387" s="146"/>
      <c r="G387" s="4"/>
      <c r="H387" s="4"/>
      <c r="I387" s="138"/>
      <c r="J387" s="138"/>
      <c r="K387" s="138"/>
      <c r="L387" s="138"/>
      <c r="M387" s="138"/>
      <c r="N387" s="138"/>
      <c r="O387" s="138"/>
      <c r="P387" s="138"/>
      <c r="Q387" s="138"/>
      <c r="R387" s="138"/>
      <c r="S387" s="138"/>
      <c r="T387" s="138"/>
      <c r="U387" s="138"/>
      <c r="V387" s="138"/>
      <c r="W387" s="138"/>
      <c r="X387" s="138"/>
      <c r="Y387" s="138"/>
      <c r="Z387" s="138"/>
      <c r="AA387" s="138"/>
      <c r="AB387" s="138"/>
    </row>
    <row r="388" spans="1:28" ht="14.25" customHeight="1">
      <c r="A388" s="4"/>
      <c r="B388" s="4"/>
      <c r="C388" s="4"/>
      <c r="D388" s="4"/>
      <c r="E388" s="146"/>
      <c r="F388" s="146"/>
      <c r="G388" s="4"/>
      <c r="H388" s="4"/>
      <c r="I388" s="138"/>
      <c r="J388" s="138"/>
      <c r="K388" s="138"/>
      <c r="L388" s="138"/>
      <c r="M388" s="138"/>
      <c r="N388" s="138"/>
      <c r="O388" s="138"/>
      <c r="P388" s="138"/>
      <c r="Q388" s="138"/>
      <c r="R388" s="138"/>
      <c r="S388" s="138"/>
      <c r="T388" s="138"/>
      <c r="U388" s="138"/>
      <c r="V388" s="138"/>
      <c r="W388" s="138"/>
      <c r="X388" s="138"/>
      <c r="Y388" s="138"/>
      <c r="Z388" s="138"/>
      <c r="AA388" s="138"/>
      <c r="AB388" s="138"/>
    </row>
    <row r="389" spans="1:28" ht="14.25" customHeight="1">
      <c r="A389" s="4"/>
      <c r="B389" s="4"/>
      <c r="C389" s="4"/>
      <c r="D389" s="4"/>
      <c r="E389" s="146"/>
      <c r="F389" s="146"/>
      <c r="G389" s="4"/>
      <c r="H389" s="4"/>
      <c r="I389" s="138"/>
      <c r="J389" s="138"/>
      <c r="K389" s="138"/>
      <c r="L389" s="138"/>
      <c r="M389" s="138"/>
      <c r="N389" s="138"/>
      <c r="O389" s="138"/>
      <c r="P389" s="138"/>
      <c r="Q389" s="138"/>
      <c r="R389" s="138"/>
      <c r="S389" s="138"/>
      <c r="T389" s="138"/>
      <c r="U389" s="138"/>
      <c r="V389" s="138"/>
      <c r="W389" s="138"/>
      <c r="X389" s="138"/>
      <c r="Y389" s="138"/>
      <c r="Z389" s="138"/>
      <c r="AA389" s="138"/>
      <c r="AB389" s="138"/>
    </row>
    <row r="390" spans="1:28" ht="14.25" customHeight="1">
      <c r="A390" s="4"/>
      <c r="B390" s="4"/>
      <c r="C390" s="4"/>
      <c r="D390" s="4"/>
      <c r="E390" s="146"/>
      <c r="F390" s="146"/>
      <c r="G390" s="4"/>
      <c r="H390" s="4"/>
      <c r="I390" s="138"/>
      <c r="J390" s="138"/>
      <c r="K390" s="138"/>
      <c r="L390" s="138"/>
      <c r="M390" s="138"/>
      <c r="N390" s="138"/>
      <c r="O390" s="138"/>
      <c r="P390" s="138"/>
      <c r="Q390" s="138"/>
      <c r="R390" s="138"/>
      <c r="S390" s="138"/>
      <c r="T390" s="138"/>
      <c r="U390" s="138"/>
      <c r="V390" s="138"/>
      <c r="W390" s="138"/>
      <c r="X390" s="138"/>
      <c r="Y390" s="138"/>
      <c r="Z390" s="138"/>
      <c r="AA390" s="138"/>
      <c r="AB390" s="138"/>
    </row>
    <row r="391" spans="1:28" ht="14.25" customHeight="1">
      <c r="A391" s="4"/>
      <c r="B391" s="4"/>
      <c r="C391" s="4"/>
      <c r="D391" s="4"/>
      <c r="E391" s="146"/>
      <c r="F391" s="146"/>
      <c r="G391" s="4"/>
      <c r="H391" s="4"/>
      <c r="I391" s="138"/>
      <c r="J391" s="138"/>
      <c r="K391" s="138"/>
      <c r="L391" s="138"/>
      <c r="M391" s="138"/>
      <c r="N391" s="138"/>
      <c r="O391" s="138"/>
      <c r="P391" s="138"/>
      <c r="Q391" s="138"/>
      <c r="R391" s="138"/>
      <c r="S391" s="138"/>
      <c r="T391" s="138"/>
      <c r="U391" s="138"/>
      <c r="V391" s="138"/>
      <c r="W391" s="138"/>
      <c r="X391" s="138"/>
      <c r="Y391" s="138"/>
      <c r="Z391" s="138"/>
      <c r="AA391" s="138"/>
      <c r="AB391" s="138"/>
    </row>
    <row r="392" spans="1:28" ht="14.25" customHeight="1">
      <c r="A392" s="4"/>
      <c r="B392" s="4"/>
      <c r="C392" s="4"/>
      <c r="D392" s="4"/>
      <c r="E392" s="146"/>
      <c r="F392" s="146"/>
      <c r="G392" s="4"/>
      <c r="H392" s="4"/>
      <c r="I392" s="138"/>
      <c r="J392" s="138"/>
      <c r="K392" s="138"/>
      <c r="L392" s="138"/>
      <c r="M392" s="138"/>
      <c r="N392" s="138"/>
      <c r="O392" s="138"/>
      <c r="P392" s="138"/>
      <c r="Q392" s="138"/>
      <c r="R392" s="138"/>
      <c r="S392" s="138"/>
      <c r="T392" s="138"/>
      <c r="U392" s="138"/>
      <c r="V392" s="138"/>
      <c r="W392" s="138"/>
      <c r="X392" s="138"/>
      <c r="Y392" s="138"/>
      <c r="Z392" s="138"/>
      <c r="AA392" s="138"/>
      <c r="AB392" s="138"/>
    </row>
    <row r="393" spans="1:28" ht="14.25" customHeight="1">
      <c r="A393" s="4"/>
      <c r="B393" s="4"/>
      <c r="C393" s="4"/>
      <c r="D393" s="4"/>
      <c r="E393" s="146"/>
      <c r="F393" s="146"/>
      <c r="G393" s="4"/>
      <c r="H393" s="4"/>
      <c r="I393" s="138"/>
      <c r="J393" s="138"/>
      <c r="K393" s="138"/>
      <c r="L393" s="138"/>
      <c r="M393" s="138"/>
      <c r="N393" s="138"/>
      <c r="O393" s="138"/>
      <c r="P393" s="138"/>
      <c r="Q393" s="138"/>
      <c r="R393" s="138"/>
      <c r="S393" s="138"/>
      <c r="T393" s="138"/>
      <c r="U393" s="138"/>
      <c r="V393" s="138"/>
      <c r="W393" s="138"/>
      <c r="X393" s="138"/>
      <c r="Y393" s="138"/>
      <c r="Z393" s="138"/>
      <c r="AA393" s="138"/>
      <c r="AB393" s="138"/>
    </row>
    <row r="394" spans="1:28" ht="14.25" customHeight="1">
      <c r="A394" s="4"/>
      <c r="B394" s="4"/>
      <c r="C394" s="4"/>
      <c r="D394" s="4"/>
      <c r="E394" s="146"/>
      <c r="F394" s="146"/>
      <c r="G394" s="4"/>
      <c r="H394" s="4"/>
      <c r="I394" s="138"/>
      <c r="J394" s="138"/>
      <c r="K394" s="138"/>
      <c r="L394" s="138"/>
      <c r="M394" s="138"/>
      <c r="N394" s="138"/>
      <c r="O394" s="138"/>
      <c r="P394" s="138"/>
      <c r="Q394" s="138"/>
      <c r="R394" s="138"/>
      <c r="S394" s="138"/>
      <c r="T394" s="138"/>
      <c r="U394" s="138"/>
      <c r="V394" s="138"/>
      <c r="W394" s="138"/>
      <c r="X394" s="138"/>
      <c r="Y394" s="138"/>
      <c r="Z394" s="138"/>
      <c r="AA394" s="138"/>
      <c r="AB394" s="138"/>
    </row>
    <row r="395" spans="1:28" ht="14.25" customHeight="1">
      <c r="A395" s="4"/>
      <c r="B395" s="4"/>
      <c r="C395" s="4"/>
      <c r="D395" s="4"/>
      <c r="E395" s="146"/>
      <c r="F395" s="146"/>
      <c r="G395" s="4"/>
      <c r="H395" s="4"/>
      <c r="I395" s="138"/>
      <c r="J395" s="138"/>
      <c r="K395" s="138"/>
      <c r="L395" s="138"/>
      <c r="M395" s="138"/>
      <c r="N395" s="138"/>
      <c r="O395" s="138"/>
      <c r="P395" s="138"/>
      <c r="Q395" s="138"/>
      <c r="R395" s="138"/>
      <c r="S395" s="138"/>
      <c r="T395" s="138"/>
      <c r="U395" s="138"/>
      <c r="V395" s="138"/>
      <c r="W395" s="138"/>
      <c r="X395" s="138"/>
      <c r="Y395" s="138"/>
      <c r="Z395" s="138"/>
      <c r="AA395" s="138"/>
      <c r="AB395" s="138"/>
    </row>
    <row r="396" spans="1:28" ht="14.25" customHeight="1">
      <c r="A396" s="4"/>
      <c r="B396" s="4"/>
      <c r="C396" s="4"/>
      <c r="D396" s="4"/>
      <c r="E396" s="146"/>
      <c r="F396" s="146"/>
      <c r="G396" s="4"/>
      <c r="H396" s="4"/>
      <c r="I396" s="138"/>
      <c r="J396" s="138"/>
      <c r="K396" s="138"/>
      <c r="L396" s="138"/>
      <c r="M396" s="138"/>
      <c r="N396" s="138"/>
      <c r="O396" s="138"/>
      <c r="P396" s="138"/>
      <c r="Q396" s="138"/>
      <c r="R396" s="138"/>
      <c r="S396" s="138"/>
      <c r="T396" s="138"/>
      <c r="U396" s="138"/>
      <c r="V396" s="138"/>
      <c r="W396" s="138"/>
      <c r="X396" s="138"/>
      <c r="Y396" s="138"/>
      <c r="Z396" s="138"/>
      <c r="AA396" s="138"/>
      <c r="AB396" s="138"/>
    </row>
    <row r="397" spans="1:28" ht="14.25" customHeight="1">
      <c r="A397" s="4"/>
      <c r="B397" s="4"/>
      <c r="C397" s="4"/>
      <c r="D397" s="4"/>
      <c r="E397" s="146"/>
      <c r="F397" s="146"/>
      <c r="G397" s="4"/>
      <c r="H397" s="4"/>
      <c r="I397" s="138"/>
      <c r="J397" s="138"/>
      <c r="K397" s="138"/>
      <c r="L397" s="138"/>
      <c r="M397" s="138"/>
      <c r="N397" s="138"/>
      <c r="O397" s="138"/>
      <c r="P397" s="138"/>
      <c r="Q397" s="138"/>
      <c r="R397" s="138"/>
      <c r="S397" s="138"/>
      <c r="T397" s="138"/>
      <c r="U397" s="138"/>
      <c r="V397" s="138"/>
      <c r="W397" s="138"/>
      <c r="X397" s="138"/>
      <c r="Y397" s="138"/>
      <c r="Z397" s="138"/>
      <c r="AA397" s="138"/>
      <c r="AB397" s="138"/>
    </row>
    <row r="398" spans="1:28" ht="14.25" customHeight="1">
      <c r="A398" s="4"/>
      <c r="B398" s="4"/>
      <c r="C398" s="4"/>
      <c r="D398" s="4"/>
      <c r="E398" s="146"/>
      <c r="F398" s="146"/>
      <c r="G398" s="4"/>
      <c r="H398" s="4"/>
      <c r="I398" s="138"/>
      <c r="J398" s="138"/>
      <c r="K398" s="138"/>
      <c r="L398" s="138"/>
      <c r="M398" s="138"/>
      <c r="N398" s="138"/>
      <c r="O398" s="138"/>
      <c r="P398" s="138"/>
      <c r="Q398" s="138"/>
      <c r="R398" s="138"/>
      <c r="S398" s="138"/>
      <c r="T398" s="138"/>
      <c r="U398" s="138"/>
      <c r="V398" s="138"/>
      <c r="W398" s="138"/>
      <c r="X398" s="138"/>
      <c r="Y398" s="138"/>
      <c r="Z398" s="138"/>
      <c r="AA398" s="138"/>
      <c r="AB398" s="138"/>
    </row>
    <row r="399" spans="1:28" ht="14.25" customHeight="1">
      <c r="A399" s="4"/>
      <c r="B399" s="4"/>
      <c r="C399" s="4"/>
      <c r="D399" s="4"/>
      <c r="E399" s="146"/>
      <c r="F399" s="146"/>
      <c r="G399" s="4"/>
      <c r="H399" s="4"/>
      <c r="I399" s="138"/>
      <c r="J399" s="138"/>
      <c r="K399" s="138"/>
      <c r="L399" s="138"/>
      <c r="M399" s="138"/>
      <c r="N399" s="138"/>
      <c r="O399" s="138"/>
      <c r="P399" s="138"/>
      <c r="Q399" s="138"/>
      <c r="R399" s="138"/>
      <c r="S399" s="138"/>
      <c r="T399" s="138"/>
      <c r="U399" s="138"/>
      <c r="V399" s="138"/>
      <c r="W399" s="138"/>
      <c r="X399" s="138"/>
      <c r="Y399" s="138"/>
      <c r="Z399" s="138"/>
      <c r="AA399" s="138"/>
      <c r="AB399" s="138"/>
    </row>
    <row r="400" spans="1:28" ht="14.25" customHeight="1">
      <c r="A400" s="4"/>
      <c r="B400" s="4"/>
      <c r="C400" s="4"/>
      <c r="D400" s="4"/>
      <c r="E400" s="146"/>
      <c r="F400" s="146"/>
      <c r="G400" s="4"/>
      <c r="H400" s="4"/>
      <c r="I400" s="138"/>
      <c r="J400" s="138"/>
      <c r="K400" s="138"/>
      <c r="L400" s="138"/>
      <c r="M400" s="138"/>
      <c r="N400" s="138"/>
      <c r="O400" s="138"/>
      <c r="P400" s="138"/>
      <c r="Q400" s="138"/>
      <c r="R400" s="138"/>
      <c r="S400" s="138"/>
      <c r="T400" s="138"/>
      <c r="U400" s="138"/>
      <c r="V400" s="138"/>
      <c r="W400" s="138"/>
      <c r="X400" s="138"/>
      <c r="Y400" s="138"/>
      <c r="Z400" s="138"/>
      <c r="AA400" s="138"/>
      <c r="AB400" s="138"/>
    </row>
    <row r="401" spans="1:28" ht="14.25" customHeight="1">
      <c r="A401" s="4"/>
      <c r="B401" s="4"/>
      <c r="C401" s="4"/>
      <c r="D401" s="4"/>
      <c r="E401" s="146"/>
      <c r="F401" s="146"/>
      <c r="G401" s="4"/>
      <c r="H401" s="4"/>
      <c r="I401" s="138"/>
      <c r="J401" s="138"/>
      <c r="K401" s="138"/>
      <c r="L401" s="138"/>
      <c r="M401" s="138"/>
      <c r="N401" s="138"/>
      <c r="O401" s="138"/>
      <c r="P401" s="138"/>
      <c r="Q401" s="138"/>
      <c r="R401" s="138"/>
      <c r="S401" s="138"/>
      <c r="T401" s="138"/>
      <c r="U401" s="138"/>
      <c r="V401" s="138"/>
      <c r="W401" s="138"/>
      <c r="X401" s="138"/>
      <c r="Y401" s="138"/>
      <c r="Z401" s="138"/>
      <c r="AA401" s="138"/>
      <c r="AB401" s="138"/>
    </row>
    <row r="402" spans="1:28" ht="14.25" customHeight="1">
      <c r="A402" s="4"/>
      <c r="B402" s="4"/>
      <c r="C402" s="4"/>
      <c r="D402" s="4"/>
      <c r="E402" s="146"/>
      <c r="F402" s="146"/>
      <c r="G402" s="4"/>
      <c r="H402" s="4"/>
      <c r="I402" s="138"/>
      <c r="J402" s="138"/>
      <c r="K402" s="138"/>
      <c r="L402" s="138"/>
      <c r="M402" s="138"/>
      <c r="N402" s="138"/>
      <c r="O402" s="138"/>
      <c r="P402" s="138"/>
      <c r="Q402" s="138"/>
      <c r="R402" s="138"/>
      <c r="S402" s="138"/>
      <c r="T402" s="138"/>
      <c r="U402" s="138"/>
      <c r="V402" s="138"/>
      <c r="W402" s="138"/>
      <c r="X402" s="138"/>
      <c r="Y402" s="138"/>
      <c r="Z402" s="138"/>
      <c r="AA402" s="138"/>
      <c r="AB402" s="138"/>
    </row>
    <row r="403" spans="1:28" ht="14.25" customHeight="1">
      <c r="A403" s="4"/>
      <c r="B403" s="4"/>
      <c r="C403" s="4"/>
      <c r="D403" s="4"/>
      <c r="E403" s="146"/>
      <c r="F403" s="146"/>
      <c r="G403" s="4"/>
      <c r="H403" s="4"/>
      <c r="I403" s="138"/>
      <c r="J403" s="138"/>
      <c r="K403" s="138"/>
      <c r="L403" s="138"/>
      <c r="M403" s="138"/>
      <c r="N403" s="138"/>
      <c r="O403" s="138"/>
      <c r="P403" s="138"/>
      <c r="Q403" s="138"/>
      <c r="R403" s="138"/>
      <c r="S403" s="138"/>
      <c r="T403" s="138"/>
      <c r="U403" s="138"/>
      <c r="V403" s="138"/>
      <c r="W403" s="138"/>
      <c r="X403" s="138"/>
      <c r="Y403" s="138"/>
      <c r="Z403" s="138"/>
      <c r="AA403" s="138"/>
      <c r="AB403" s="138"/>
    </row>
    <row r="404" spans="1:28" ht="14.25" customHeight="1">
      <c r="A404" s="4"/>
      <c r="B404" s="4"/>
      <c r="C404" s="4"/>
      <c r="D404" s="4"/>
      <c r="E404" s="146"/>
      <c r="F404" s="146"/>
      <c r="G404" s="4"/>
      <c r="H404" s="4"/>
      <c r="I404" s="138"/>
      <c r="J404" s="138"/>
      <c r="K404" s="138"/>
      <c r="L404" s="138"/>
      <c r="M404" s="138"/>
      <c r="N404" s="138"/>
      <c r="O404" s="138"/>
      <c r="P404" s="138"/>
      <c r="Q404" s="138"/>
      <c r="R404" s="138"/>
      <c r="S404" s="138"/>
      <c r="T404" s="138"/>
      <c r="U404" s="138"/>
      <c r="V404" s="138"/>
      <c r="W404" s="138"/>
      <c r="X404" s="138"/>
      <c r="Y404" s="138"/>
      <c r="Z404" s="138"/>
      <c r="AA404" s="138"/>
      <c r="AB404" s="138"/>
    </row>
    <row r="405" spans="1:28" ht="14.25" customHeight="1">
      <c r="A405" s="4"/>
      <c r="B405" s="4"/>
      <c r="C405" s="4"/>
      <c r="D405" s="4"/>
      <c r="E405" s="146"/>
      <c r="F405" s="146"/>
      <c r="G405" s="4"/>
      <c r="H405" s="4"/>
      <c r="I405" s="138"/>
      <c r="J405" s="138"/>
      <c r="K405" s="138"/>
      <c r="L405" s="138"/>
      <c r="M405" s="138"/>
      <c r="N405" s="138"/>
      <c r="O405" s="138"/>
      <c r="P405" s="138"/>
      <c r="Q405" s="138"/>
      <c r="R405" s="138"/>
      <c r="S405" s="138"/>
      <c r="T405" s="138"/>
      <c r="U405" s="138"/>
      <c r="V405" s="138"/>
      <c r="W405" s="138"/>
      <c r="X405" s="138"/>
      <c r="Y405" s="138"/>
      <c r="Z405" s="138"/>
      <c r="AA405" s="138"/>
      <c r="AB405" s="138"/>
    </row>
    <row r="406" spans="1:28" ht="14.25" customHeight="1">
      <c r="A406" s="4"/>
      <c r="B406" s="4"/>
      <c r="C406" s="4"/>
      <c r="D406" s="4"/>
      <c r="E406" s="146"/>
      <c r="F406" s="146"/>
      <c r="G406" s="4"/>
      <c r="H406" s="4"/>
      <c r="I406" s="138"/>
      <c r="J406" s="138"/>
      <c r="K406" s="138"/>
      <c r="L406" s="138"/>
      <c r="M406" s="138"/>
      <c r="N406" s="138"/>
      <c r="O406" s="138"/>
      <c r="P406" s="138"/>
      <c r="Q406" s="138"/>
      <c r="R406" s="138"/>
      <c r="S406" s="138"/>
      <c r="T406" s="138"/>
      <c r="U406" s="138"/>
      <c r="V406" s="138"/>
      <c r="W406" s="138"/>
      <c r="X406" s="138"/>
      <c r="Y406" s="138"/>
      <c r="Z406" s="138"/>
      <c r="AA406" s="138"/>
      <c r="AB406" s="138"/>
    </row>
    <row r="407" spans="1:28" ht="14.25" customHeight="1">
      <c r="A407" s="4"/>
      <c r="B407" s="4"/>
      <c r="C407" s="4"/>
      <c r="D407" s="4"/>
      <c r="E407" s="146"/>
      <c r="F407" s="146"/>
      <c r="G407" s="4"/>
      <c r="H407" s="4"/>
      <c r="I407" s="138"/>
      <c r="J407" s="138"/>
      <c r="K407" s="138"/>
      <c r="L407" s="138"/>
      <c r="M407" s="138"/>
      <c r="N407" s="138"/>
      <c r="O407" s="138"/>
      <c r="P407" s="138"/>
      <c r="Q407" s="138"/>
      <c r="R407" s="138"/>
      <c r="S407" s="138"/>
      <c r="T407" s="138"/>
      <c r="U407" s="138"/>
      <c r="V407" s="138"/>
      <c r="W407" s="138"/>
      <c r="X407" s="138"/>
      <c r="Y407" s="138"/>
      <c r="Z407" s="138"/>
      <c r="AA407" s="138"/>
      <c r="AB407" s="138"/>
    </row>
    <row r="408" spans="1:28" ht="14.25" customHeight="1">
      <c r="A408" s="4"/>
      <c r="B408" s="4"/>
      <c r="C408" s="4"/>
      <c r="D408" s="4"/>
      <c r="E408" s="146"/>
      <c r="F408" s="146"/>
      <c r="G408" s="4"/>
      <c r="H408" s="4"/>
      <c r="I408" s="138"/>
      <c r="J408" s="138"/>
      <c r="K408" s="138"/>
      <c r="L408" s="138"/>
      <c r="M408" s="138"/>
      <c r="N408" s="138"/>
      <c r="O408" s="138"/>
      <c r="P408" s="138"/>
      <c r="Q408" s="138"/>
      <c r="R408" s="138"/>
      <c r="S408" s="138"/>
      <c r="T408" s="138"/>
      <c r="U408" s="138"/>
      <c r="V408" s="138"/>
      <c r="W408" s="138"/>
      <c r="X408" s="138"/>
      <c r="Y408" s="138"/>
      <c r="Z408" s="138"/>
      <c r="AA408" s="138"/>
      <c r="AB408" s="138"/>
    </row>
    <row r="409" spans="1:28" ht="14.25" customHeight="1">
      <c r="A409" s="4"/>
      <c r="B409" s="4"/>
      <c r="C409" s="4"/>
      <c r="D409" s="4"/>
      <c r="E409" s="146"/>
      <c r="F409" s="146"/>
      <c r="G409" s="4"/>
      <c r="H409" s="4"/>
      <c r="I409" s="138"/>
      <c r="J409" s="138"/>
      <c r="K409" s="138"/>
      <c r="L409" s="138"/>
      <c r="M409" s="138"/>
      <c r="N409" s="138"/>
      <c r="O409" s="138"/>
      <c r="P409" s="138"/>
      <c r="Q409" s="138"/>
      <c r="R409" s="138"/>
      <c r="S409" s="138"/>
      <c r="T409" s="138"/>
      <c r="U409" s="138"/>
      <c r="V409" s="138"/>
      <c r="W409" s="138"/>
      <c r="X409" s="138"/>
      <c r="Y409" s="138"/>
      <c r="Z409" s="138"/>
      <c r="AA409" s="138"/>
      <c r="AB409" s="138"/>
    </row>
    <row r="410" spans="1:28" ht="14.25" customHeight="1">
      <c r="A410" s="4"/>
      <c r="B410" s="4"/>
      <c r="C410" s="4"/>
      <c r="D410" s="4"/>
      <c r="E410" s="146"/>
      <c r="F410" s="146"/>
      <c r="G410" s="4"/>
      <c r="H410" s="4"/>
      <c r="I410" s="138"/>
      <c r="J410" s="138"/>
      <c r="K410" s="138"/>
      <c r="L410" s="138"/>
      <c r="M410" s="138"/>
      <c r="N410" s="138"/>
      <c r="O410" s="138"/>
      <c r="P410" s="138"/>
      <c r="Q410" s="138"/>
      <c r="R410" s="138"/>
      <c r="S410" s="138"/>
      <c r="T410" s="138"/>
      <c r="U410" s="138"/>
      <c r="V410" s="138"/>
      <c r="W410" s="138"/>
      <c r="X410" s="138"/>
      <c r="Y410" s="138"/>
      <c r="Z410" s="138"/>
      <c r="AA410" s="138"/>
      <c r="AB410" s="138"/>
    </row>
    <row r="411" spans="1:28" ht="14.25" customHeight="1">
      <c r="A411" s="4"/>
      <c r="B411" s="4"/>
      <c r="C411" s="4"/>
      <c r="D411" s="4"/>
      <c r="E411" s="146"/>
      <c r="F411" s="146"/>
      <c r="G411" s="4"/>
      <c r="H411" s="4"/>
      <c r="I411" s="138"/>
      <c r="J411" s="138"/>
      <c r="K411" s="138"/>
      <c r="L411" s="138"/>
      <c r="M411" s="138"/>
      <c r="N411" s="138"/>
      <c r="O411" s="138"/>
      <c r="P411" s="138"/>
      <c r="Q411" s="138"/>
      <c r="R411" s="138"/>
      <c r="S411" s="138"/>
      <c r="T411" s="138"/>
      <c r="U411" s="138"/>
      <c r="V411" s="138"/>
      <c r="W411" s="138"/>
      <c r="X411" s="138"/>
      <c r="Y411" s="138"/>
      <c r="Z411" s="138"/>
      <c r="AA411" s="138"/>
      <c r="AB411" s="138"/>
    </row>
    <row r="412" spans="1:28" ht="14.25" customHeight="1">
      <c r="A412" s="4"/>
      <c r="B412" s="4"/>
      <c r="C412" s="4"/>
      <c r="D412" s="4"/>
      <c r="E412" s="146"/>
      <c r="F412" s="146"/>
      <c r="G412" s="4"/>
      <c r="H412" s="4"/>
      <c r="I412" s="138"/>
      <c r="J412" s="138"/>
      <c r="K412" s="138"/>
      <c r="L412" s="138"/>
      <c r="M412" s="138"/>
      <c r="N412" s="138"/>
      <c r="O412" s="138"/>
      <c r="P412" s="138"/>
      <c r="Q412" s="138"/>
      <c r="R412" s="138"/>
      <c r="S412" s="138"/>
      <c r="T412" s="138"/>
      <c r="U412" s="138"/>
      <c r="V412" s="138"/>
      <c r="W412" s="138"/>
      <c r="X412" s="138"/>
      <c r="Y412" s="138"/>
      <c r="Z412" s="138"/>
      <c r="AA412" s="138"/>
      <c r="AB412" s="138"/>
    </row>
    <row r="413" spans="1:28" ht="14.25" customHeight="1">
      <c r="A413" s="4"/>
      <c r="B413" s="4"/>
      <c r="C413" s="4"/>
      <c r="D413" s="4"/>
      <c r="E413" s="146"/>
      <c r="F413" s="146"/>
      <c r="G413" s="4"/>
      <c r="H413" s="4"/>
      <c r="I413" s="138"/>
      <c r="J413" s="138"/>
      <c r="K413" s="138"/>
      <c r="L413" s="138"/>
      <c r="M413" s="138"/>
      <c r="N413" s="138"/>
      <c r="O413" s="138"/>
      <c r="P413" s="138"/>
      <c r="Q413" s="138"/>
      <c r="R413" s="138"/>
      <c r="S413" s="138"/>
      <c r="T413" s="138"/>
      <c r="U413" s="138"/>
      <c r="V413" s="138"/>
      <c r="W413" s="138"/>
      <c r="X413" s="138"/>
      <c r="Y413" s="138"/>
      <c r="Z413" s="138"/>
      <c r="AA413" s="138"/>
      <c r="AB413" s="138"/>
    </row>
    <row r="414" spans="1:28" ht="14.25" customHeight="1">
      <c r="A414" s="4"/>
      <c r="B414" s="4"/>
      <c r="C414" s="4"/>
      <c r="D414" s="4"/>
      <c r="E414" s="146"/>
      <c r="F414" s="146"/>
      <c r="G414" s="4"/>
      <c r="H414" s="4"/>
      <c r="I414" s="138"/>
      <c r="J414" s="138"/>
      <c r="K414" s="138"/>
      <c r="L414" s="138"/>
      <c r="M414" s="138"/>
      <c r="N414" s="138"/>
      <c r="O414" s="138"/>
      <c r="P414" s="138"/>
      <c r="Q414" s="138"/>
      <c r="R414" s="138"/>
      <c r="S414" s="138"/>
      <c r="T414" s="138"/>
      <c r="U414" s="138"/>
      <c r="V414" s="138"/>
      <c r="W414" s="138"/>
      <c r="X414" s="138"/>
      <c r="Y414" s="138"/>
      <c r="Z414" s="138"/>
      <c r="AA414" s="138"/>
      <c r="AB414" s="138"/>
    </row>
    <row r="415" spans="1:28" ht="14.25" customHeight="1">
      <c r="A415" s="4"/>
      <c r="B415" s="4"/>
      <c r="C415" s="4"/>
      <c r="D415" s="4"/>
      <c r="E415" s="146"/>
      <c r="F415" s="146"/>
      <c r="G415" s="4"/>
      <c r="H415" s="4"/>
      <c r="I415" s="138"/>
      <c r="J415" s="138"/>
      <c r="K415" s="138"/>
      <c r="L415" s="138"/>
      <c r="M415" s="138"/>
      <c r="N415" s="138"/>
      <c r="O415" s="138"/>
      <c r="P415" s="138"/>
      <c r="Q415" s="138"/>
      <c r="R415" s="138"/>
      <c r="S415" s="138"/>
      <c r="T415" s="138"/>
      <c r="U415" s="138"/>
      <c r="V415" s="138"/>
      <c r="W415" s="138"/>
      <c r="X415" s="138"/>
      <c r="Y415" s="138"/>
      <c r="Z415" s="138"/>
      <c r="AA415" s="138"/>
      <c r="AB415" s="138"/>
    </row>
    <row r="416" spans="1:28" ht="14.25" customHeight="1">
      <c r="A416" s="4"/>
      <c r="B416" s="4"/>
      <c r="C416" s="4"/>
      <c r="D416" s="4"/>
      <c r="E416" s="146"/>
      <c r="F416" s="146"/>
      <c r="G416" s="4"/>
      <c r="H416" s="4"/>
      <c r="I416" s="138"/>
      <c r="J416" s="138"/>
      <c r="K416" s="138"/>
      <c r="L416" s="138"/>
      <c r="M416" s="138"/>
      <c r="N416" s="138"/>
      <c r="O416" s="138"/>
      <c r="P416" s="138"/>
      <c r="Q416" s="138"/>
      <c r="R416" s="138"/>
      <c r="S416" s="138"/>
      <c r="T416" s="138"/>
      <c r="U416" s="138"/>
      <c r="V416" s="138"/>
      <c r="W416" s="138"/>
      <c r="X416" s="138"/>
      <c r="Y416" s="138"/>
      <c r="Z416" s="138"/>
      <c r="AA416" s="138"/>
      <c r="AB416" s="138"/>
    </row>
    <row r="417" spans="1:28" ht="14.25" customHeight="1">
      <c r="A417" s="4"/>
      <c r="B417" s="4"/>
      <c r="C417" s="4"/>
      <c r="D417" s="4"/>
      <c r="E417" s="146"/>
      <c r="F417" s="146"/>
      <c r="G417" s="4"/>
      <c r="H417" s="4"/>
      <c r="I417" s="138"/>
      <c r="J417" s="138"/>
      <c r="K417" s="138"/>
      <c r="L417" s="138"/>
      <c r="M417" s="138"/>
      <c r="N417" s="138"/>
      <c r="O417" s="138"/>
      <c r="P417" s="138"/>
      <c r="Q417" s="138"/>
      <c r="R417" s="138"/>
      <c r="S417" s="138"/>
      <c r="T417" s="138"/>
      <c r="U417" s="138"/>
      <c r="V417" s="138"/>
      <c r="W417" s="138"/>
      <c r="X417" s="138"/>
      <c r="Y417" s="138"/>
      <c r="Z417" s="138"/>
      <c r="AA417" s="138"/>
      <c r="AB417" s="138"/>
    </row>
    <row r="418" spans="1:28" ht="14.25" customHeight="1">
      <c r="A418" s="4"/>
      <c r="B418" s="4"/>
      <c r="C418" s="4"/>
      <c r="D418" s="4"/>
      <c r="E418" s="146"/>
      <c r="F418" s="146"/>
      <c r="G418" s="4"/>
      <c r="H418" s="4"/>
      <c r="I418" s="138"/>
      <c r="J418" s="138"/>
      <c r="K418" s="138"/>
      <c r="L418" s="138"/>
      <c r="M418" s="138"/>
      <c r="N418" s="138"/>
      <c r="O418" s="138"/>
      <c r="P418" s="138"/>
      <c r="Q418" s="138"/>
      <c r="R418" s="138"/>
      <c r="S418" s="138"/>
      <c r="T418" s="138"/>
      <c r="U418" s="138"/>
      <c r="V418" s="138"/>
      <c r="W418" s="138"/>
      <c r="X418" s="138"/>
      <c r="Y418" s="138"/>
      <c r="Z418" s="138"/>
      <c r="AA418" s="138"/>
      <c r="AB418" s="138"/>
    </row>
    <row r="419" spans="1:28" ht="14.25" customHeight="1">
      <c r="A419" s="4"/>
      <c r="B419" s="4"/>
      <c r="C419" s="4"/>
      <c r="D419" s="4"/>
      <c r="E419" s="146"/>
      <c r="F419" s="146"/>
      <c r="G419" s="4"/>
      <c r="H419" s="4"/>
      <c r="I419" s="138"/>
      <c r="J419" s="138"/>
      <c r="K419" s="138"/>
      <c r="L419" s="138"/>
      <c r="M419" s="138"/>
      <c r="N419" s="138"/>
      <c r="O419" s="138"/>
      <c r="P419" s="138"/>
      <c r="Q419" s="138"/>
      <c r="R419" s="138"/>
      <c r="S419" s="138"/>
      <c r="T419" s="138"/>
      <c r="U419" s="138"/>
      <c r="V419" s="138"/>
      <c r="W419" s="138"/>
      <c r="X419" s="138"/>
      <c r="Y419" s="138"/>
      <c r="Z419" s="138"/>
      <c r="AA419" s="138"/>
      <c r="AB419" s="138"/>
    </row>
    <row r="420" spans="1:28" ht="14.25" customHeight="1">
      <c r="A420" s="4"/>
      <c r="B420" s="4"/>
      <c r="C420" s="4"/>
      <c r="D420" s="4"/>
      <c r="E420" s="146"/>
      <c r="F420" s="146"/>
      <c r="G420" s="4"/>
      <c r="H420" s="4"/>
      <c r="I420" s="138"/>
      <c r="J420" s="138"/>
      <c r="K420" s="138"/>
      <c r="L420" s="138"/>
      <c r="M420" s="138"/>
      <c r="N420" s="138"/>
      <c r="O420" s="138"/>
      <c r="P420" s="138"/>
      <c r="Q420" s="138"/>
      <c r="R420" s="138"/>
      <c r="S420" s="138"/>
      <c r="T420" s="138"/>
      <c r="U420" s="138"/>
      <c r="V420" s="138"/>
      <c r="W420" s="138"/>
      <c r="X420" s="138"/>
      <c r="Y420" s="138"/>
      <c r="Z420" s="138"/>
      <c r="AA420" s="138"/>
      <c r="AB420" s="138"/>
    </row>
    <row r="421" spans="1:28" ht="14.25" customHeight="1">
      <c r="A421" s="4"/>
      <c r="B421" s="4"/>
      <c r="C421" s="4"/>
      <c r="D421" s="4"/>
      <c r="E421" s="146"/>
      <c r="F421" s="146"/>
      <c r="G421" s="4"/>
      <c r="H421" s="4"/>
      <c r="I421" s="138"/>
      <c r="J421" s="138"/>
      <c r="K421" s="138"/>
      <c r="L421" s="138"/>
      <c r="M421" s="138"/>
      <c r="N421" s="138"/>
      <c r="O421" s="138"/>
      <c r="P421" s="138"/>
      <c r="Q421" s="138"/>
      <c r="R421" s="138"/>
      <c r="S421" s="138"/>
      <c r="T421" s="138"/>
      <c r="U421" s="138"/>
      <c r="V421" s="138"/>
      <c r="W421" s="138"/>
      <c r="X421" s="138"/>
      <c r="Y421" s="138"/>
      <c r="Z421" s="138"/>
      <c r="AA421" s="138"/>
      <c r="AB421" s="138"/>
    </row>
    <row r="422" spans="1:28" ht="14.25" customHeight="1">
      <c r="A422" s="4"/>
      <c r="B422" s="4"/>
      <c r="C422" s="4"/>
      <c r="D422" s="4"/>
      <c r="E422" s="146"/>
      <c r="F422" s="146"/>
      <c r="G422" s="4"/>
      <c r="H422" s="4"/>
      <c r="I422" s="138"/>
      <c r="J422" s="138"/>
      <c r="K422" s="138"/>
      <c r="L422" s="138"/>
      <c r="M422" s="138"/>
      <c r="N422" s="138"/>
      <c r="O422" s="138"/>
      <c r="P422" s="138"/>
      <c r="Q422" s="138"/>
      <c r="R422" s="138"/>
      <c r="S422" s="138"/>
      <c r="T422" s="138"/>
      <c r="U422" s="138"/>
      <c r="V422" s="138"/>
      <c r="W422" s="138"/>
      <c r="X422" s="138"/>
      <c r="Y422" s="138"/>
      <c r="Z422" s="138"/>
      <c r="AA422" s="138"/>
      <c r="AB422" s="138"/>
    </row>
    <row r="423" spans="1:28" ht="14.25" customHeight="1">
      <c r="A423" s="4"/>
      <c r="B423" s="4"/>
      <c r="C423" s="4"/>
      <c r="D423" s="4"/>
      <c r="E423" s="146"/>
      <c r="F423" s="146"/>
      <c r="G423" s="4"/>
      <c r="H423" s="4"/>
      <c r="I423" s="138"/>
      <c r="J423" s="138"/>
      <c r="K423" s="138"/>
      <c r="L423" s="138"/>
      <c r="M423" s="138"/>
      <c r="N423" s="138"/>
      <c r="O423" s="138"/>
      <c r="P423" s="138"/>
      <c r="Q423" s="138"/>
      <c r="R423" s="138"/>
      <c r="S423" s="138"/>
      <c r="T423" s="138"/>
      <c r="U423" s="138"/>
      <c r="V423" s="138"/>
      <c r="W423" s="138"/>
      <c r="X423" s="138"/>
      <c r="Y423" s="138"/>
      <c r="Z423" s="138"/>
      <c r="AA423" s="138"/>
      <c r="AB423" s="138"/>
    </row>
    <row r="424" spans="1:28" ht="14.25" customHeight="1">
      <c r="A424" s="4"/>
      <c r="B424" s="4"/>
      <c r="C424" s="4"/>
      <c r="D424" s="4"/>
      <c r="E424" s="146"/>
      <c r="F424" s="146"/>
      <c r="G424" s="4"/>
      <c r="H424" s="4"/>
      <c r="I424" s="138"/>
      <c r="J424" s="138"/>
      <c r="K424" s="138"/>
      <c r="L424" s="138"/>
      <c r="M424" s="138"/>
      <c r="N424" s="138"/>
      <c r="O424" s="138"/>
      <c r="P424" s="138"/>
      <c r="Q424" s="138"/>
      <c r="R424" s="138"/>
      <c r="S424" s="138"/>
      <c r="T424" s="138"/>
      <c r="U424" s="138"/>
      <c r="V424" s="138"/>
      <c r="W424" s="138"/>
      <c r="X424" s="138"/>
      <c r="Y424" s="138"/>
      <c r="Z424" s="138"/>
      <c r="AA424" s="138"/>
      <c r="AB424" s="138"/>
    </row>
    <row r="425" spans="1:28" ht="14.25" customHeight="1">
      <c r="A425" s="4"/>
      <c r="B425" s="4"/>
      <c r="C425" s="4"/>
      <c r="D425" s="4"/>
      <c r="E425" s="146"/>
      <c r="F425" s="146"/>
      <c r="G425" s="4"/>
      <c r="H425" s="4"/>
      <c r="I425" s="138"/>
      <c r="J425" s="138"/>
      <c r="K425" s="138"/>
      <c r="L425" s="138"/>
      <c r="M425" s="138"/>
      <c r="N425" s="138"/>
      <c r="O425" s="138"/>
      <c r="P425" s="138"/>
      <c r="Q425" s="138"/>
      <c r="R425" s="138"/>
      <c r="S425" s="138"/>
      <c r="T425" s="138"/>
      <c r="U425" s="138"/>
      <c r="V425" s="138"/>
      <c r="W425" s="138"/>
      <c r="X425" s="138"/>
      <c r="Y425" s="138"/>
      <c r="Z425" s="138"/>
      <c r="AA425" s="138"/>
      <c r="AB425" s="138"/>
    </row>
    <row r="426" spans="1:28" ht="14.25" customHeight="1">
      <c r="A426" s="4"/>
      <c r="B426" s="4"/>
      <c r="C426" s="4"/>
      <c r="D426" s="4"/>
      <c r="E426" s="146"/>
      <c r="F426" s="146"/>
      <c r="G426" s="4"/>
      <c r="H426" s="4"/>
      <c r="I426" s="138"/>
      <c r="J426" s="138"/>
      <c r="K426" s="138"/>
      <c r="L426" s="138"/>
      <c r="M426" s="138"/>
      <c r="N426" s="138"/>
      <c r="O426" s="138"/>
      <c r="P426" s="138"/>
      <c r="Q426" s="138"/>
      <c r="R426" s="138"/>
      <c r="S426" s="138"/>
      <c r="T426" s="138"/>
      <c r="U426" s="138"/>
      <c r="V426" s="138"/>
      <c r="W426" s="138"/>
      <c r="X426" s="138"/>
      <c r="Y426" s="138"/>
      <c r="Z426" s="138"/>
      <c r="AA426" s="138"/>
      <c r="AB426" s="138"/>
    </row>
    <row r="427" spans="1:28" ht="14.25" customHeight="1">
      <c r="A427" s="4"/>
      <c r="B427" s="4"/>
      <c r="C427" s="4"/>
      <c r="D427" s="4"/>
      <c r="E427" s="146"/>
      <c r="F427" s="146"/>
      <c r="G427" s="4"/>
      <c r="H427" s="4"/>
      <c r="I427" s="138"/>
      <c r="J427" s="138"/>
      <c r="K427" s="138"/>
      <c r="L427" s="138"/>
      <c r="M427" s="138"/>
      <c r="N427" s="138"/>
      <c r="O427" s="138"/>
      <c r="P427" s="138"/>
      <c r="Q427" s="138"/>
      <c r="R427" s="138"/>
      <c r="S427" s="138"/>
      <c r="T427" s="138"/>
      <c r="U427" s="138"/>
      <c r="V427" s="138"/>
      <c r="W427" s="138"/>
      <c r="X427" s="138"/>
      <c r="Y427" s="138"/>
      <c r="Z427" s="138"/>
      <c r="AA427" s="138"/>
      <c r="AB427" s="138"/>
    </row>
    <row r="428" spans="1:28" ht="14.25" customHeight="1">
      <c r="A428" s="4"/>
      <c r="B428" s="4"/>
      <c r="C428" s="4"/>
      <c r="D428" s="4"/>
      <c r="E428" s="146"/>
      <c r="F428" s="146"/>
      <c r="G428" s="4"/>
      <c r="H428" s="4"/>
      <c r="I428" s="138"/>
      <c r="J428" s="138"/>
      <c r="K428" s="138"/>
      <c r="L428" s="138"/>
      <c r="M428" s="138"/>
      <c r="N428" s="138"/>
      <c r="O428" s="138"/>
      <c r="P428" s="138"/>
      <c r="Q428" s="138"/>
      <c r="R428" s="138"/>
      <c r="S428" s="138"/>
      <c r="T428" s="138"/>
      <c r="U428" s="138"/>
      <c r="V428" s="138"/>
      <c r="W428" s="138"/>
      <c r="X428" s="138"/>
      <c r="Y428" s="138"/>
      <c r="Z428" s="138"/>
      <c r="AA428" s="138"/>
      <c r="AB428" s="138"/>
    </row>
    <row r="429" spans="1:28" ht="14.25" customHeight="1">
      <c r="A429" s="4"/>
      <c r="B429" s="4"/>
      <c r="C429" s="4"/>
      <c r="D429" s="4"/>
      <c r="E429" s="146"/>
      <c r="F429" s="146"/>
      <c r="G429" s="4"/>
      <c r="H429" s="4"/>
      <c r="I429" s="138"/>
      <c r="J429" s="138"/>
      <c r="K429" s="138"/>
      <c r="L429" s="138"/>
      <c r="M429" s="138"/>
      <c r="N429" s="138"/>
      <c r="O429" s="138"/>
      <c r="P429" s="138"/>
      <c r="Q429" s="138"/>
      <c r="R429" s="138"/>
      <c r="S429" s="138"/>
      <c r="T429" s="138"/>
      <c r="U429" s="138"/>
      <c r="V429" s="138"/>
      <c r="W429" s="138"/>
      <c r="X429" s="138"/>
      <c r="Y429" s="138"/>
      <c r="Z429" s="138"/>
      <c r="AA429" s="138"/>
      <c r="AB429" s="138"/>
    </row>
    <row r="430" spans="1:28" ht="14.25" customHeight="1">
      <c r="A430" s="4"/>
      <c r="B430" s="4"/>
      <c r="C430" s="4"/>
      <c r="D430" s="4"/>
      <c r="E430" s="146"/>
      <c r="F430" s="146"/>
      <c r="G430" s="4"/>
      <c r="H430" s="4"/>
      <c r="I430" s="138"/>
      <c r="J430" s="138"/>
      <c r="K430" s="138"/>
      <c r="L430" s="138"/>
      <c r="M430" s="138"/>
      <c r="N430" s="138"/>
      <c r="O430" s="138"/>
      <c r="P430" s="138"/>
      <c r="Q430" s="138"/>
      <c r="R430" s="138"/>
      <c r="S430" s="138"/>
      <c r="T430" s="138"/>
      <c r="U430" s="138"/>
      <c r="V430" s="138"/>
      <c r="W430" s="138"/>
      <c r="X430" s="138"/>
      <c r="Y430" s="138"/>
      <c r="Z430" s="138"/>
      <c r="AA430" s="138"/>
      <c r="AB430" s="138"/>
    </row>
    <row r="431" spans="1:28" ht="14.25" customHeight="1">
      <c r="A431" s="4"/>
      <c r="B431" s="4"/>
      <c r="C431" s="4"/>
      <c r="D431" s="4"/>
      <c r="E431" s="146"/>
      <c r="F431" s="146"/>
      <c r="G431" s="4"/>
      <c r="H431" s="4"/>
      <c r="I431" s="138"/>
      <c r="J431" s="138"/>
      <c r="K431" s="138"/>
      <c r="L431" s="138"/>
      <c r="M431" s="138"/>
      <c r="N431" s="138"/>
      <c r="O431" s="138"/>
      <c r="P431" s="138"/>
      <c r="Q431" s="138"/>
      <c r="R431" s="138"/>
      <c r="S431" s="138"/>
      <c r="T431" s="138"/>
      <c r="U431" s="138"/>
      <c r="V431" s="138"/>
      <c r="W431" s="138"/>
      <c r="X431" s="138"/>
      <c r="Y431" s="138"/>
      <c r="Z431" s="138"/>
      <c r="AA431" s="138"/>
      <c r="AB431" s="138"/>
    </row>
    <row r="432" spans="1:28" ht="14.25" customHeight="1">
      <c r="A432" s="4"/>
      <c r="B432" s="4"/>
      <c r="C432" s="4"/>
      <c r="D432" s="4"/>
      <c r="E432" s="146"/>
      <c r="F432" s="146"/>
      <c r="G432" s="4"/>
      <c r="H432" s="4"/>
      <c r="I432" s="138"/>
      <c r="J432" s="138"/>
      <c r="K432" s="138"/>
      <c r="L432" s="138"/>
      <c r="M432" s="138"/>
      <c r="N432" s="138"/>
      <c r="O432" s="138"/>
      <c r="P432" s="138"/>
      <c r="Q432" s="138"/>
      <c r="R432" s="138"/>
      <c r="S432" s="138"/>
      <c r="T432" s="138"/>
      <c r="U432" s="138"/>
      <c r="V432" s="138"/>
      <c r="W432" s="138"/>
      <c r="X432" s="138"/>
      <c r="Y432" s="138"/>
      <c r="Z432" s="138"/>
      <c r="AA432" s="138"/>
      <c r="AB432" s="138"/>
    </row>
    <row r="433" spans="1:28" ht="14.25" customHeight="1">
      <c r="A433" s="4"/>
      <c r="B433" s="4"/>
      <c r="C433" s="4"/>
      <c r="D433" s="4"/>
      <c r="E433" s="146"/>
      <c r="F433" s="146"/>
      <c r="G433" s="4"/>
      <c r="H433" s="4"/>
      <c r="I433" s="138"/>
      <c r="J433" s="138"/>
      <c r="K433" s="138"/>
      <c r="L433" s="138"/>
      <c r="M433" s="138"/>
      <c r="N433" s="138"/>
      <c r="O433" s="138"/>
      <c r="P433" s="138"/>
      <c r="Q433" s="138"/>
      <c r="R433" s="138"/>
      <c r="S433" s="138"/>
      <c r="T433" s="138"/>
      <c r="U433" s="138"/>
      <c r="V433" s="138"/>
      <c r="W433" s="138"/>
      <c r="X433" s="138"/>
      <c r="Y433" s="138"/>
      <c r="Z433" s="138"/>
      <c r="AA433" s="138"/>
      <c r="AB433" s="138"/>
    </row>
    <row r="434" spans="1:28" ht="14.25" customHeight="1">
      <c r="A434" s="4"/>
      <c r="B434" s="4"/>
      <c r="C434" s="4"/>
      <c r="D434" s="4"/>
      <c r="E434" s="146"/>
      <c r="F434" s="146"/>
      <c r="G434" s="4"/>
      <c r="H434" s="4"/>
      <c r="I434" s="138"/>
      <c r="J434" s="138"/>
      <c r="K434" s="138"/>
      <c r="L434" s="138"/>
      <c r="M434" s="138"/>
      <c r="N434" s="138"/>
      <c r="O434" s="138"/>
      <c r="P434" s="138"/>
      <c r="Q434" s="138"/>
      <c r="R434" s="138"/>
      <c r="S434" s="138"/>
      <c r="T434" s="138"/>
      <c r="U434" s="138"/>
      <c r="V434" s="138"/>
      <c r="W434" s="138"/>
      <c r="X434" s="138"/>
      <c r="Y434" s="138"/>
      <c r="Z434" s="138"/>
      <c r="AA434" s="138"/>
      <c r="AB434" s="138"/>
    </row>
    <row r="435" spans="1:28" ht="14.25" customHeight="1">
      <c r="A435" s="4"/>
      <c r="B435" s="4"/>
      <c r="C435" s="4"/>
      <c r="D435" s="4"/>
      <c r="E435" s="146"/>
      <c r="F435" s="146"/>
      <c r="G435" s="4"/>
      <c r="H435" s="4"/>
      <c r="I435" s="138"/>
      <c r="J435" s="138"/>
      <c r="K435" s="138"/>
      <c r="L435" s="138"/>
      <c r="M435" s="138"/>
      <c r="N435" s="138"/>
      <c r="O435" s="138"/>
      <c r="P435" s="138"/>
      <c r="Q435" s="138"/>
      <c r="R435" s="138"/>
      <c r="S435" s="138"/>
      <c r="T435" s="138"/>
      <c r="U435" s="138"/>
      <c r="V435" s="138"/>
      <c r="W435" s="138"/>
      <c r="X435" s="138"/>
      <c r="Y435" s="138"/>
      <c r="Z435" s="138"/>
      <c r="AA435" s="138"/>
      <c r="AB435" s="138"/>
    </row>
    <row r="436" spans="1:28" ht="14.25" customHeight="1">
      <c r="A436" s="4"/>
      <c r="B436" s="4"/>
      <c r="C436" s="4"/>
      <c r="D436" s="4"/>
      <c r="E436" s="146"/>
      <c r="F436" s="146"/>
      <c r="G436" s="4"/>
      <c r="H436" s="4"/>
      <c r="I436" s="138"/>
      <c r="J436" s="138"/>
      <c r="K436" s="138"/>
      <c r="L436" s="138"/>
      <c r="M436" s="138"/>
      <c r="N436" s="138"/>
      <c r="O436" s="138"/>
      <c r="P436" s="138"/>
      <c r="Q436" s="138"/>
      <c r="R436" s="138"/>
      <c r="S436" s="138"/>
      <c r="T436" s="138"/>
      <c r="U436" s="138"/>
      <c r="V436" s="138"/>
      <c r="W436" s="138"/>
      <c r="X436" s="138"/>
      <c r="Y436" s="138"/>
      <c r="Z436" s="138"/>
      <c r="AA436" s="138"/>
      <c r="AB436" s="138"/>
    </row>
    <row r="437" spans="1:28" ht="14.25" customHeight="1">
      <c r="A437" s="4"/>
      <c r="B437" s="4"/>
      <c r="C437" s="4"/>
      <c r="D437" s="4"/>
      <c r="E437" s="146"/>
      <c r="F437" s="146"/>
      <c r="G437" s="4"/>
      <c r="H437" s="4"/>
      <c r="I437" s="138"/>
      <c r="J437" s="138"/>
      <c r="K437" s="138"/>
      <c r="L437" s="138"/>
      <c r="M437" s="138"/>
      <c r="N437" s="138"/>
      <c r="O437" s="138"/>
      <c r="P437" s="138"/>
      <c r="Q437" s="138"/>
      <c r="R437" s="138"/>
      <c r="S437" s="138"/>
      <c r="T437" s="138"/>
      <c r="U437" s="138"/>
      <c r="V437" s="138"/>
      <c r="W437" s="138"/>
      <c r="X437" s="138"/>
      <c r="Y437" s="138"/>
      <c r="Z437" s="138"/>
      <c r="AA437" s="138"/>
      <c r="AB437" s="138"/>
    </row>
    <row r="438" spans="1:28" ht="14.25" customHeight="1">
      <c r="A438" s="4"/>
      <c r="B438" s="4"/>
      <c r="C438" s="4"/>
      <c r="D438" s="4"/>
      <c r="E438" s="146"/>
      <c r="F438" s="146"/>
      <c r="G438" s="4"/>
      <c r="H438" s="4"/>
      <c r="I438" s="138"/>
      <c r="J438" s="138"/>
      <c r="K438" s="138"/>
      <c r="L438" s="138"/>
      <c r="M438" s="138"/>
      <c r="N438" s="138"/>
      <c r="O438" s="138"/>
      <c r="P438" s="138"/>
      <c r="Q438" s="138"/>
      <c r="R438" s="138"/>
      <c r="S438" s="138"/>
      <c r="T438" s="138"/>
      <c r="U438" s="138"/>
      <c r="V438" s="138"/>
      <c r="W438" s="138"/>
      <c r="X438" s="138"/>
      <c r="Y438" s="138"/>
      <c r="Z438" s="138"/>
      <c r="AA438" s="138"/>
      <c r="AB438" s="138"/>
    </row>
    <row r="439" spans="1:28" ht="14.25" customHeight="1">
      <c r="A439" s="4"/>
      <c r="B439" s="4"/>
      <c r="C439" s="4"/>
      <c r="D439" s="4"/>
      <c r="E439" s="146"/>
      <c r="F439" s="146"/>
      <c r="G439" s="4"/>
      <c r="H439" s="4"/>
      <c r="I439" s="138"/>
      <c r="J439" s="138"/>
      <c r="K439" s="138"/>
      <c r="L439" s="138"/>
      <c r="M439" s="138"/>
      <c r="N439" s="138"/>
      <c r="O439" s="138"/>
      <c r="P439" s="138"/>
      <c r="Q439" s="138"/>
      <c r="R439" s="138"/>
      <c r="S439" s="138"/>
      <c r="T439" s="138"/>
      <c r="U439" s="138"/>
      <c r="V439" s="138"/>
      <c r="W439" s="138"/>
      <c r="X439" s="138"/>
      <c r="Y439" s="138"/>
      <c r="Z439" s="138"/>
      <c r="AA439" s="138"/>
      <c r="AB439" s="138"/>
    </row>
    <row r="440" spans="1:28" ht="14.25" customHeight="1">
      <c r="A440" s="4"/>
      <c r="B440" s="4"/>
      <c r="C440" s="4"/>
      <c r="D440" s="4"/>
      <c r="E440" s="146"/>
      <c r="F440" s="146"/>
      <c r="G440" s="4"/>
      <c r="H440" s="4"/>
      <c r="I440" s="138"/>
      <c r="J440" s="138"/>
      <c r="K440" s="138"/>
      <c r="L440" s="138"/>
      <c r="M440" s="138"/>
      <c r="N440" s="138"/>
      <c r="O440" s="138"/>
      <c r="P440" s="138"/>
      <c r="Q440" s="138"/>
      <c r="R440" s="138"/>
      <c r="S440" s="138"/>
      <c r="T440" s="138"/>
      <c r="U440" s="138"/>
      <c r="V440" s="138"/>
      <c r="W440" s="138"/>
      <c r="X440" s="138"/>
      <c r="Y440" s="138"/>
      <c r="Z440" s="138"/>
      <c r="AA440" s="138"/>
      <c r="AB440" s="138"/>
    </row>
    <row r="441" spans="1:28" ht="14.25" customHeight="1">
      <c r="A441" s="4"/>
      <c r="B441" s="4"/>
      <c r="C441" s="4"/>
      <c r="D441" s="4"/>
      <c r="E441" s="146"/>
      <c r="F441" s="146"/>
      <c r="G441" s="4"/>
      <c r="H441" s="4"/>
      <c r="I441" s="138"/>
      <c r="J441" s="138"/>
      <c r="K441" s="138"/>
      <c r="L441" s="138"/>
      <c r="M441" s="138"/>
      <c r="N441" s="138"/>
      <c r="O441" s="138"/>
      <c r="P441" s="138"/>
      <c r="Q441" s="138"/>
      <c r="R441" s="138"/>
      <c r="S441" s="138"/>
      <c r="T441" s="138"/>
      <c r="U441" s="138"/>
      <c r="V441" s="138"/>
      <c r="W441" s="138"/>
      <c r="X441" s="138"/>
      <c r="Y441" s="138"/>
      <c r="Z441" s="138"/>
      <c r="AA441" s="138"/>
      <c r="AB441" s="138"/>
    </row>
    <row r="442" spans="1:28" ht="14.25" customHeight="1">
      <c r="A442" s="4"/>
      <c r="B442" s="4"/>
      <c r="C442" s="4"/>
      <c r="D442" s="4"/>
      <c r="E442" s="146"/>
      <c r="F442" s="146"/>
      <c r="G442" s="4"/>
      <c r="H442" s="4"/>
      <c r="I442" s="138"/>
      <c r="J442" s="138"/>
      <c r="K442" s="138"/>
      <c r="L442" s="138"/>
      <c r="M442" s="138"/>
      <c r="N442" s="138"/>
      <c r="O442" s="138"/>
      <c r="P442" s="138"/>
      <c r="Q442" s="138"/>
      <c r="R442" s="138"/>
      <c r="S442" s="138"/>
      <c r="T442" s="138"/>
      <c r="U442" s="138"/>
      <c r="V442" s="138"/>
      <c r="W442" s="138"/>
      <c r="X442" s="138"/>
      <c r="Y442" s="138"/>
      <c r="Z442" s="138"/>
      <c r="AA442" s="138"/>
      <c r="AB442" s="138"/>
    </row>
    <row r="443" spans="1:28" ht="14.25" customHeight="1">
      <c r="A443" s="4"/>
      <c r="B443" s="4"/>
      <c r="C443" s="4"/>
      <c r="D443" s="4"/>
      <c r="E443" s="146"/>
      <c r="F443" s="146"/>
      <c r="G443" s="4"/>
      <c r="H443" s="4"/>
      <c r="I443" s="138"/>
      <c r="J443" s="138"/>
      <c r="K443" s="138"/>
      <c r="L443" s="138"/>
      <c r="M443" s="138"/>
      <c r="N443" s="138"/>
      <c r="O443" s="138"/>
      <c r="P443" s="138"/>
      <c r="Q443" s="138"/>
      <c r="R443" s="138"/>
      <c r="S443" s="138"/>
      <c r="T443" s="138"/>
      <c r="U443" s="138"/>
      <c r="V443" s="138"/>
      <c r="W443" s="138"/>
      <c r="X443" s="138"/>
      <c r="Y443" s="138"/>
      <c r="Z443" s="138"/>
      <c r="AA443" s="138"/>
      <c r="AB443" s="138"/>
    </row>
    <row r="444" spans="1:28" ht="14.25" customHeight="1">
      <c r="A444" s="4"/>
      <c r="B444" s="4"/>
      <c r="C444" s="4"/>
      <c r="D444" s="4"/>
      <c r="E444" s="146"/>
      <c r="F444" s="146"/>
      <c r="G444" s="4"/>
      <c r="H444" s="4"/>
      <c r="I444" s="138"/>
      <c r="J444" s="138"/>
      <c r="K444" s="138"/>
      <c r="L444" s="138"/>
      <c r="M444" s="138"/>
      <c r="N444" s="138"/>
      <c r="O444" s="138"/>
      <c r="P444" s="138"/>
      <c r="Q444" s="138"/>
      <c r="R444" s="138"/>
      <c r="S444" s="138"/>
      <c r="T444" s="138"/>
      <c r="U444" s="138"/>
      <c r="V444" s="138"/>
      <c r="W444" s="138"/>
      <c r="X444" s="138"/>
      <c r="Y444" s="138"/>
      <c r="Z444" s="138"/>
      <c r="AA444" s="138"/>
      <c r="AB444" s="138"/>
    </row>
    <row r="445" spans="1:28" ht="14.25" customHeight="1">
      <c r="A445" s="4"/>
      <c r="B445" s="4"/>
      <c r="C445" s="4"/>
      <c r="D445" s="4"/>
      <c r="E445" s="146"/>
      <c r="F445" s="146"/>
      <c r="G445" s="4"/>
      <c r="H445" s="4"/>
      <c r="I445" s="138"/>
      <c r="J445" s="138"/>
      <c r="K445" s="138"/>
      <c r="L445" s="138"/>
      <c r="M445" s="138"/>
      <c r="N445" s="138"/>
      <c r="O445" s="138"/>
      <c r="P445" s="138"/>
      <c r="Q445" s="138"/>
      <c r="R445" s="138"/>
      <c r="S445" s="138"/>
      <c r="T445" s="138"/>
      <c r="U445" s="138"/>
      <c r="V445" s="138"/>
      <c r="W445" s="138"/>
      <c r="X445" s="138"/>
      <c r="Y445" s="138"/>
      <c r="Z445" s="138"/>
      <c r="AA445" s="138"/>
      <c r="AB445" s="138"/>
    </row>
    <row r="446" spans="1:28" ht="14.25" customHeight="1">
      <c r="A446" s="4"/>
      <c r="B446" s="4"/>
      <c r="C446" s="4"/>
      <c r="D446" s="4"/>
      <c r="E446" s="146"/>
      <c r="F446" s="146"/>
      <c r="G446" s="4"/>
      <c r="H446" s="4"/>
      <c r="I446" s="138"/>
      <c r="J446" s="138"/>
      <c r="K446" s="138"/>
      <c r="L446" s="138"/>
      <c r="M446" s="138"/>
      <c r="N446" s="138"/>
      <c r="O446" s="138"/>
      <c r="P446" s="138"/>
      <c r="Q446" s="138"/>
      <c r="R446" s="138"/>
      <c r="S446" s="138"/>
      <c r="T446" s="138"/>
      <c r="U446" s="138"/>
      <c r="V446" s="138"/>
      <c r="W446" s="138"/>
      <c r="X446" s="138"/>
      <c r="Y446" s="138"/>
      <c r="Z446" s="138"/>
      <c r="AA446" s="138"/>
      <c r="AB446" s="138"/>
    </row>
    <row r="447" spans="1:28" ht="14.25" customHeight="1">
      <c r="A447" s="4"/>
      <c r="B447" s="4"/>
      <c r="C447" s="4"/>
      <c r="D447" s="4"/>
      <c r="E447" s="146"/>
      <c r="F447" s="146"/>
      <c r="G447" s="4"/>
      <c r="H447" s="4"/>
      <c r="I447" s="138"/>
      <c r="J447" s="138"/>
      <c r="K447" s="138"/>
      <c r="L447" s="138"/>
      <c r="M447" s="138"/>
      <c r="N447" s="138"/>
      <c r="O447" s="138"/>
      <c r="P447" s="138"/>
      <c r="Q447" s="138"/>
      <c r="R447" s="138"/>
      <c r="S447" s="138"/>
      <c r="T447" s="138"/>
      <c r="U447" s="138"/>
      <c r="V447" s="138"/>
      <c r="W447" s="138"/>
      <c r="X447" s="138"/>
      <c r="Y447" s="138"/>
      <c r="Z447" s="138"/>
      <c r="AA447" s="138"/>
      <c r="AB447" s="138"/>
    </row>
    <row r="448" spans="1:28" ht="14.25" customHeight="1">
      <c r="A448" s="4"/>
      <c r="B448" s="4"/>
      <c r="C448" s="4"/>
      <c r="D448" s="4"/>
      <c r="E448" s="146"/>
      <c r="F448" s="146"/>
      <c r="G448" s="4"/>
      <c r="H448" s="4"/>
      <c r="I448" s="138"/>
      <c r="J448" s="138"/>
      <c r="K448" s="138"/>
      <c r="L448" s="138"/>
      <c r="M448" s="138"/>
      <c r="N448" s="138"/>
      <c r="O448" s="138"/>
      <c r="P448" s="138"/>
      <c r="Q448" s="138"/>
      <c r="R448" s="138"/>
      <c r="S448" s="138"/>
      <c r="T448" s="138"/>
      <c r="U448" s="138"/>
      <c r="V448" s="138"/>
      <c r="W448" s="138"/>
      <c r="X448" s="138"/>
      <c r="Y448" s="138"/>
      <c r="Z448" s="138"/>
      <c r="AA448" s="138"/>
      <c r="AB448" s="138"/>
    </row>
    <row r="449" spans="1:28" ht="14.25" customHeight="1">
      <c r="A449" s="4"/>
      <c r="B449" s="4"/>
      <c r="C449" s="4"/>
      <c r="D449" s="4"/>
      <c r="E449" s="146"/>
      <c r="F449" s="146"/>
      <c r="G449" s="4"/>
      <c r="H449" s="4"/>
      <c r="I449" s="138"/>
      <c r="J449" s="138"/>
      <c r="K449" s="138"/>
      <c r="L449" s="138"/>
      <c r="M449" s="138"/>
      <c r="N449" s="138"/>
      <c r="O449" s="138"/>
      <c r="P449" s="138"/>
      <c r="Q449" s="138"/>
      <c r="R449" s="138"/>
      <c r="S449" s="138"/>
      <c r="T449" s="138"/>
      <c r="U449" s="138"/>
      <c r="V449" s="138"/>
      <c r="W449" s="138"/>
      <c r="X449" s="138"/>
      <c r="Y449" s="138"/>
      <c r="Z449" s="138"/>
      <c r="AA449" s="138"/>
      <c r="AB449" s="138"/>
    </row>
    <row r="450" spans="1:28" ht="14.25" customHeight="1">
      <c r="A450" s="4"/>
      <c r="B450" s="4"/>
      <c r="C450" s="4"/>
      <c r="D450" s="4"/>
      <c r="E450" s="146"/>
      <c r="F450" s="146"/>
      <c r="G450" s="4"/>
      <c r="H450" s="4"/>
      <c r="I450" s="138"/>
      <c r="J450" s="138"/>
      <c r="K450" s="138"/>
      <c r="L450" s="138"/>
      <c r="M450" s="138"/>
      <c r="N450" s="138"/>
      <c r="O450" s="138"/>
      <c r="P450" s="138"/>
      <c r="Q450" s="138"/>
      <c r="R450" s="138"/>
      <c r="S450" s="138"/>
      <c r="T450" s="138"/>
      <c r="U450" s="138"/>
      <c r="V450" s="138"/>
      <c r="W450" s="138"/>
      <c r="X450" s="138"/>
      <c r="Y450" s="138"/>
      <c r="Z450" s="138"/>
      <c r="AA450" s="138"/>
      <c r="AB450" s="138"/>
    </row>
    <row r="451" spans="1:28" ht="14.25" customHeight="1">
      <c r="A451" s="4"/>
      <c r="B451" s="4"/>
      <c r="C451" s="4"/>
      <c r="D451" s="4"/>
      <c r="E451" s="146"/>
      <c r="F451" s="146"/>
      <c r="G451" s="4"/>
      <c r="H451" s="4"/>
      <c r="I451" s="138"/>
      <c r="J451" s="138"/>
      <c r="K451" s="138"/>
      <c r="L451" s="138"/>
      <c r="M451" s="138"/>
      <c r="N451" s="138"/>
      <c r="O451" s="138"/>
      <c r="P451" s="138"/>
      <c r="Q451" s="138"/>
      <c r="R451" s="138"/>
      <c r="S451" s="138"/>
      <c r="T451" s="138"/>
      <c r="U451" s="138"/>
      <c r="V451" s="138"/>
      <c r="W451" s="138"/>
      <c r="X451" s="138"/>
      <c r="Y451" s="138"/>
      <c r="Z451" s="138"/>
      <c r="AA451" s="138"/>
      <c r="AB451" s="138"/>
    </row>
    <row r="452" spans="1:28" ht="14.25" customHeight="1">
      <c r="A452" s="4"/>
      <c r="B452" s="4"/>
      <c r="C452" s="4"/>
      <c r="D452" s="4"/>
      <c r="E452" s="146"/>
      <c r="F452" s="146"/>
      <c r="G452" s="4"/>
      <c r="H452" s="4"/>
      <c r="I452" s="138"/>
      <c r="J452" s="138"/>
      <c r="K452" s="138"/>
      <c r="L452" s="138"/>
      <c r="M452" s="138"/>
      <c r="N452" s="138"/>
      <c r="O452" s="138"/>
      <c r="P452" s="138"/>
      <c r="Q452" s="138"/>
      <c r="R452" s="138"/>
      <c r="S452" s="138"/>
      <c r="T452" s="138"/>
      <c r="U452" s="138"/>
      <c r="V452" s="138"/>
      <c r="W452" s="138"/>
      <c r="X452" s="138"/>
      <c r="Y452" s="138"/>
      <c r="Z452" s="138"/>
      <c r="AA452" s="138"/>
      <c r="AB452" s="138"/>
    </row>
    <row r="453" spans="1:28" ht="14.25" customHeight="1">
      <c r="A453" s="4"/>
      <c r="B453" s="4"/>
      <c r="C453" s="4"/>
      <c r="D453" s="4"/>
      <c r="E453" s="146"/>
      <c r="F453" s="146"/>
      <c r="G453" s="4"/>
      <c r="H453" s="4"/>
      <c r="I453" s="138"/>
      <c r="J453" s="138"/>
      <c r="K453" s="138"/>
      <c r="L453" s="138"/>
      <c r="M453" s="138"/>
      <c r="N453" s="138"/>
      <c r="O453" s="138"/>
      <c r="P453" s="138"/>
      <c r="Q453" s="138"/>
      <c r="R453" s="138"/>
      <c r="S453" s="138"/>
      <c r="T453" s="138"/>
      <c r="U453" s="138"/>
      <c r="V453" s="138"/>
      <c r="W453" s="138"/>
      <c r="X453" s="138"/>
      <c r="Y453" s="138"/>
      <c r="Z453" s="138"/>
      <c r="AA453" s="138"/>
      <c r="AB453" s="138"/>
    </row>
    <row r="454" spans="1:28" ht="14.25" customHeight="1">
      <c r="A454" s="4"/>
      <c r="B454" s="4"/>
      <c r="C454" s="4"/>
      <c r="D454" s="4"/>
      <c r="E454" s="146"/>
      <c r="F454" s="146"/>
      <c r="G454" s="4"/>
      <c r="H454" s="4"/>
      <c r="I454" s="138"/>
      <c r="J454" s="138"/>
      <c r="K454" s="138"/>
      <c r="L454" s="138"/>
      <c r="M454" s="138"/>
      <c r="N454" s="138"/>
      <c r="O454" s="138"/>
      <c r="P454" s="138"/>
      <c r="Q454" s="138"/>
      <c r="R454" s="138"/>
      <c r="S454" s="138"/>
      <c r="T454" s="138"/>
      <c r="U454" s="138"/>
      <c r="V454" s="138"/>
      <c r="W454" s="138"/>
      <c r="X454" s="138"/>
      <c r="Y454" s="138"/>
      <c r="Z454" s="138"/>
      <c r="AA454" s="138"/>
      <c r="AB454" s="138"/>
    </row>
    <row r="455" spans="1:28" ht="14.25" customHeight="1">
      <c r="A455" s="4"/>
      <c r="B455" s="4"/>
      <c r="C455" s="4"/>
      <c r="D455" s="4"/>
      <c r="E455" s="146"/>
      <c r="F455" s="146"/>
      <c r="G455" s="4"/>
      <c r="H455" s="4"/>
      <c r="I455" s="138"/>
      <c r="J455" s="138"/>
      <c r="K455" s="138"/>
      <c r="L455" s="138"/>
      <c r="M455" s="138"/>
      <c r="N455" s="138"/>
      <c r="O455" s="138"/>
      <c r="P455" s="138"/>
      <c r="Q455" s="138"/>
      <c r="R455" s="138"/>
      <c r="S455" s="138"/>
      <c r="T455" s="138"/>
      <c r="U455" s="138"/>
      <c r="V455" s="138"/>
      <c r="W455" s="138"/>
      <c r="X455" s="138"/>
      <c r="Y455" s="138"/>
      <c r="Z455" s="138"/>
      <c r="AA455" s="138"/>
      <c r="AB455" s="138"/>
    </row>
    <row r="456" spans="1:28" ht="14.25" customHeight="1">
      <c r="A456" s="4"/>
      <c r="B456" s="4"/>
      <c r="C456" s="4"/>
      <c r="D456" s="4"/>
      <c r="E456" s="146"/>
      <c r="F456" s="146"/>
      <c r="G456" s="4"/>
      <c r="H456" s="4"/>
      <c r="I456" s="138"/>
      <c r="J456" s="138"/>
      <c r="K456" s="138"/>
      <c r="L456" s="138"/>
      <c r="M456" s="138"/>
      <c r="N456" s="138"/>
      <c r="O456" s="138"/>
      <c r="P456" s="138"/>
      <c r="Q456" s="138"/>
      <c r="R456" s="138"/>
      <c r="S456" s="138"/>
      <c r="T456" s="138"/>
      <c r="U456" s="138"/>
      <c r="V456" s="138"/>
      <c r="W456" s="138"/>
      <c r="X456" s="138"/>
      <c r="Y456" s="138"/>
      <c r="Z456" s="138"/>
      <c r="AA456" s="138"/>
      <c r="AB456" s="138"/>
    </row>
    <row r="457" spans="1:28" ht="14.25" customHeight="1">
      <c r="A457" s="4"/>
      <c r="B457" s="4"/>
      <c r="C457" s="4"/>
      <c r="D457" s="4"/>
      <c r="E457" s="146"/>
      <c r="F457" s="146"/>
      <c r="G457" s="4"/>
      <c r="H457" s="4"/>
      <c r="I457" s="138"/>
      <c r="J457" s="138"/>
      <c r="K457" s="138"/>
      <c r="L457" s="138"/>
      <c r="M457" s="138"/>
      <c r="N457" s="138"/>
      <c r="O457" s="138"/>
      <c r="P457" s="138"/>
      <c r="Q457" s="138"/>
      <c r="R457" s="138"/>
      <c r="S457" s="138"/>
      <c r="T457" s="138"/>
      <c r="U457" s="138"/>
      <c r="V457" s="138"/>
      <c r="W457" s="138"/>
      <c r="X457" s="138"/>
      <c r="Y457" s="138"/>
      <c r="Z457" s="138"/>
      <c r="AA457" s="138"/>
      <c r="AB457" s="138"/>
    </row>
    <row r="458" spans="1:28" ht="14.25" customHeight="1">
      <c r="A458" s="4"/>
      <c r="B458" s="4"/>
      <c r="C458" s="4"/>
      <c r="D458" s="4"/>
      <c r="E458" s="146"/>
      <c r="F458" s="146"/>
      <c r="G458" s="4"/>
      <c r="H458" s="4"/>
      <c r="I458" s="138"/>
      <c r="J458" s="138"/>
      <c r="K458" s="138"/>
      <c r="L458" s="138"/>
      <c r="M458" s="138"/>
      <c r="N458" s="138"/>
      <c r="O458" s="138"/>
      <c r="P458" s="138"/>
      <c r="Q458" s="138"/>
      <c r="R458" s="138"/>
      <c r="S458" s="138"/>
      <c r="T458" s="138"/>
      <c r="U458" s="138"/>
      <c r="V458" s="138"/>
      <c r="W458" s="138"/>
      <c r="X458" s="138"/>
      <c r="Y458" s="138"/>
      <c r="Z458" s="138"/>
      <c r="AA458" s="138"/>
      <c r="AB458" s="138"/>
    </row>
    <row r="459" spans="1:28" ht="14.25" customHeight="1">
      <c r="A459" s="4"/>
      <c r="B459" s="4"/>
      <c r="C459" s="4"/>
      <c r="D459" s="4"/>
      <c r="E459" s="146"/>
      <c r="F459" s="146"/>
      <c r="G459" s="4"/>
      <c r="H459" s="4"/>
      <c r="I459" s="138"/>
      <c r="J459" s="138"/>
      <c r="K459" s="138"/>
      <c r="L459" s="138"/>
      <c r="M459" s="138"/>
      <c r="N459" s="138"/>
      <c r="O459" s="138"/>
      <c r="P459" s="138"/>
      <c r="Q459" s="138"/>
      <c r="R459" s="138"/>
      <c r="S459" s="138"/>
      <c r="T459" s="138"/>
      <c r="U459" s="138"/>
      <c r="V459" s="138"/>
      <c r="W459" s="138"/>
      <c r="X459" s="138"/>
      <c r="Y459" s="138"/>
      <c r="Z459" s="138"/>
      <c r="AA459" s="138"/>
      <c r="AB459" s="138"/>
    </row>
    <row r="460" spans="1:28" ht="14.25" customHeight="1">
      <c r="A460" s="4"/>
      <c r="B460" s="4"/>
      <c r="C460" s="4"/>
      <c r="D460" s="4"/>
      <c r="E460" s="146"/>
      <c r="F460" s="146"/>
      <c r="G460" s="4"/>
      <c r="H460" s="4"/>
      <c r="I460" s="138"/>
      <c r="J460" s="138"/>
      <c r="K460" s="138"/>
      <c r="L460" s="138"/>
      <c r="M460" s="138"/>
      <c r="N460" s="138"/>
      <c r="O460" s="138"/>
      <c r="P460" s="138"/>
      <c r="Q460" s="138"/>
      <c r="R460" s="138"/>
      <c r="S460" s="138"/>
      <c r="T460" s="138"/>
      <c r="U460" s="138"/>
      <c r="V460" s="138"/>
      <c r="W460" s="138"/>
      <c r="X460" s="138"/>
      <c r="Y460" s="138"/>
      <c r="Z460" s="138"/>
      <c r="AA460" s="138"/>
      <c r="AB460" s="138"/>
    </row>
    <row r="461" spans="1:28" ht="14.25" customHeight="1">
      <c r="A461" s="4"/>
      <c r="B461" s="4"/>
      <c r="C461" s="4"/>
      <c r="D461" s="4"/>
      <c r="E461" s="146"/>
      <c r="F461" s="146"/>
      <c r="G461" s="4"/>
      <c r="H461" s="4"/>
      <c r="I461" s="138"/>
      <c r="J461" s="138"/>
      <c r="K461" s="138"/>
      <c r="L461" s="138"/>
      <c r="M461" s="138"/>
      <c r="N461" s="138"/>
      <c r="O461" s="138"/>
      <c r="P461" s="138"/>
      <c r="Q461" s="138"/>
      <c r="R461" s="138"/>
      <c r="S461" s="138"/>
      <c r="T461" s="138"/>
      <c r="U461" s="138"/>
      <c r="V461" s="138"/>
      <c r="W461" s="138"/>
      <c r="X461" s="138"/>
      <c r="Y461" s="138"/>
      <c r="Z461" s="138"/>
      <c r="AA461" s="138"/>
      <c r="AB461" s="138"/>
    </row>
    <row r="462" spans="1:28" ht="14.25" customHeight="1">
      <c r="A462" s="4"/>
      <c r="B462" s="4"/>
      <c r="C462" s="4"/>
      <c r="D462" s="4"/>
      <c r="E462" s="146"/>
      <c r="F462" s="146"/>
      <c r="G462" s="4"/>
      <c r="H462" s="4"/>
      <c r="I462" s="138"/>
      <c r="J462" s="138"/>
      <c r="K462" s="138"/>
      <c r="L462" s="138"/>
      <c r="M462" s="138"/>
      <c r="N462" s="138"/>
      <c r="O462" s="138"/>
      <c r="P462" s="138"/>
      <c r="Q462" s="138"/>
      <c r="R462" s="138"/>
      <c r="S462" s="138"/>
      <c r="T462" s="138"/>
      <c r="U462" s="138"/>
      <c r="V462" s="138"/>
      <c r="W462" s="138"/>
      <c r="X462" s="138"/>
      <c r="Y462" s="138"/>
      <c r="Z462" s="138"/>
      <c r="AA462" s="138"/>
      <c r="AB462" s="138"/>
    </row>
    <row r="463" spans="1:28" ht="14.25" customHeight="1">
      <c r="A463" s="4"/>
      <c r="B463" s="4"/>
      <c r="C463" s="4"/>
      <c r="D463" s="4"/>
      <c r="E463" s="146"/>
      <c r="F463" s="146"/>
      <c r="G463" s="4"/>
      <c r="H463" s="4"/>
      <c r="I463" s="138"/>
      <c r="J463" s="138"/>
      <c r="K463" s="138"/>
      <c r="L463" s="138"/>
      <c r="M463" s="138"/>
      <c r="N463" s="138"/>
      <c r="O463" s="138"/>
      <c r="P463" s="138"/>
      <c r="Q463" s="138"/>
      <c r="R463" s="138"/>
      <c r="S463" s="138"/>
      <c r="T463" s="138"/>
      <c r="U463" s="138"/>
      <c r="V463" s="138"/>
      <c r="W463" s="138"/>
      <c r="X463" s="138"/>
      <c r="Y463" s="138"/>
      <c r="Z463" s="138"/>
      <c r="AA463" s="138"/>
      <c r="AB463" s="138"/>
    </row>
    <row r="464" spans="1:28" ht="14.25" customHeight="1">
      <c r="A464" s="4"/>
      <c r="B464" s="4"/>
      <c r="C464" s="4"/>
      <c r="D464" s="4"/>
      <c r="E464" s="146"/>
      <c r="F464" s="146"/>
      <c r="G464" s="4"/>
      <c r="H464" s="4"/>
      <c r="I464" s="138"/>
      <c r="J464" s="138"/>
      <c r="K464" s="138"/>
      <c r="L464" s="138"/>
      <c r="M464" s="138"/>
      <c r="N464" s="138"/>
      <c r="O464" s="138"/>
      <c r="P464" s="138"/>
      <c r="Q464" s="138"/>
      <c r="R464" s="138"/>
      <c r="S464" s="138"/>
      <c r="T464" s="138"/>
      <c r="U464" s="138"/>
      <c r="V464" s="138"/>
      <c r="W464" s="138"/>
      <c r="X464" s="138"/>
      <c r="Y464" s="138"/>
      <c r="Z464" s="138"/>
      <c r="AA464" s="138"/>
      <c r="AB464" s="138"/>
    </row>
    <row r="465" spans="1:28" ht="14.25" customHeight="1">
      <c r="A465" s="4"/>
      <c r="B465" s="4"/>
      <c r="C465" s="4"/>
      <c r="D465" s="4"/>
      <c r="E465" s="146"/>
      <c r="F465" s="146"/>
      <c r="G465" s="4"/>
      <c r="H465" s="4"/>
      <c r="I465" s="138"/>
      <c r="J465" s="138"/>
      <c r="K465" s="138"/>
      <c r="L465" s="138"/>
      <c r="M465" s="138"/>
      <c r="N465" s="138"/>
      <c r="O465" s="138"/>
      <c r="P465" s="138"/>
      <c r="Q465" s="138"/>
      <c r="R465" s="138"/>
      <c r="S465" s="138"/>
      <c r="T465" s="138"/>
      <c r="U465" s="138"/>
      <c r="V465" s="138"/>
      <c r="W465" s="138"/>
      <c r="X465" s="138"/>
      <c r="Y465" s="138"/>
      <c r="Z465" s="138"/>
      <c r="AA465" s="138"/>
      <c r="AB465" s="138"/>
    </row>
    <row r="466" spans="1:28" ht="14.25" customHeight="1">
      <c r="A466" s="4"/>
      <c r="B466" s="4"/>
      <c r="C466" s="4"/>
      <c r="D466" s="4"/>
      <c r="E466" s="146"/>
      <c r="F466" s="146"/>
      <c r="G466" s="4"/>
      <c r="H466" s="4"/>
      <c r="I466" s="138"/>
      <c r="J466" s="138"/>
      <c r="K466" s="138"/>
      <c r="L466" s="138"/>
      <c r="M466" s="138"/>
      <c r="N466" s="138"/>
      <c r="O466" s="138"/>
      <c r="P466" s="138"/>
      <c r="Q466" s="138"/>
      <c r="R466" s="138"/>
      <c r="S466" s="138"/>
      <c r="T466" s="138"/>
      <c r="U466" s="138"/>
      <c r="V466" s="138"/>
      <c r="W466" s="138"/>
      <c r="X466" s="138"/>
      <c r="Y466" s="138"/>
      <c r="Z466" s="138"/>
      <c r="AA466" s="138"/>
      <c r="AB466" s="138"/>
    </row>
    <row r="467" spans="1:28" ht="14.25" customHeight="1">
      <c r="A467" s="4"/>
      <c r="B467" s="4"/>
      <c r="C467" s="4"/>
      <c r="D467" s="4"/>
      <c r="E467" s="146"/>
      <c r="F467" s="146"/>
      <c r="G467" s="4"/>
      <c r="H467" s="4"/>
      <c r="I467" s="138"/>
      <c r="J467" s="138"/>
      <c r="K467" s="138"/>
      <c r="L467" s="138"/>
      <c r="M467" s="138"/>
      <c r="N467" s="138"/>
      <c r="O467" s="138"/>
      <c r="P467" s="138"/>
      <c r="Q467" s="138"/>
      <c r="R467" s="138"/>
      <c r="S467" s="138"/>
      <c r="T467" s="138"/>
      <c r="U467" s="138"/>
      <c r="V467" s="138"/>
      <c r="W467" s="138"/>
      <c r="X467" s="138"/>
      <c r="Y467" s="138"/>
      <c r="Z467" s="138"/>
      <c r="AA467" s="138"/>
      <c r="AB467" s="138"/>
    </row>
    <row r="468" spans="1:28" ht="14.25" customHeight="1">
      <c r="A468" s="4"/>
      <c r="B468" s="4"/>
      <c r="C468" s="4"/>
      <c r="D468" s="4"/>
      <c r="E468" s="146"/>
      <c r="F468" s="146"/>
      <c r="G468" s="4"/>
      <c r="H468" s="4"/>
      <c r="I468" s="138"/>
      <c r="J468" s="138"/>
      <c r="K468" s="138"/>
      <c r="L468" s="138"/>
      <c r="M468" s="138"/>
      <c r="N468" s="138"/>
      <c r="O468" s="138"/>
      <c r="P468" s="138"/>
      <c r="Q468" s="138"/>
      <c r="R468" s="138"/>
      <c r="S468" s="138"/>
      <c r="T468" s="138"/>
      <c r="U468" s="138"/>
      <c r="V468" s="138"/>
      <c r="W468" s="138"/>
      <c r="X468" s="138"/>
      <c r="Y468" s="138"/>
      <c r="Z468" s="138"/>
      <c r="AA468" s="138"/>
      <c r="AB468" s="138"/>
    </row>
    <row r="469" spans="1:28" ht="14.25" customHeight="1">
      <c r="A469" s="4"/>
      <c r="B469" s="4"/>
      <c r="C469" s="4"/>
      <c r="D469" s="4"/>
      <c r="E469" s="146"/>
      <c r="F469" s="146"/>
      <c r="G469" s="4"/>
      <c r="H469" s="4"/>
      <c r="I469" s="138"/>
      <c r="J469" s="138"/>
      <c r="K469" s="138"/>
      <c r="L469" s="138"/>
      <c r="M469" s="138"/>
      <c r="N469" s="138"/>
      <c r="O469" s="138"/>
      <c r="P469" s="138"/>
      <c r="Q469" s="138"/>
      <c r="R469" s="138"/>
      <c r="S469" s="138"/>
      <c r="T469" s="138"/>
      <c r="U469" s="138"/>
      <c r="V469" s="138"/>
      <c r="W469" s="138"/>
      <c r="X469" s="138"/>
      <c r="Y469" s="138"/>
      <c r="Z469" s="138"/>
      <c r="AA469" s="138"/>
      <c r="AB469" s="138"/>
    </row>
    <row r="470" spans="1:28" ht="14.25" customHeight="1">
      <c r="A470" s="4"/>
      <c r="B470" s="4"/>
      <c r="C470" s="4"/>
      <c r="D470" s="4"/>
      <c r="E470" s="146"/>
      <c r="F470" s="146"/>
      <c r="G470" s="4"/>
      <c r="H470" s="4"/>
      <c r="I470" s="138"/>
      <c r="J470" s="138"/>
      <c r="K470" s="138"/>
      <c r="L470" s="138"/>
      <c r="M470" s="138"/>
      <c r="N470" s="138"/>
      <c r="O470" s="138"/>
      <c r="P470" s="138"/>
      <c r="Q470" s="138"/>
      <c r="R470" s="138"/>
      <c r="S470" s="138"/>
      <c r="T470" s="138"/>
      <c r="U470" s="138"/>
      <c r="V470" s="138"/>
      <c r="W470" s="138"/>
      <c r="X470" s="138"/>
      <c r="Y470" s="138"/>
      <c r="Z470" s="138"/>
      <c r="AA470" s="138"/>
      <c r="AB470" s="138"/>
    </row>
    <row r="471" spans="1:28" ht="14.25" customHeight="1">
      <c r="A471" s="4"/>
      <c r="B471" s="4"/>
      <c r="C471" s="4"/>
      <c r="D471" s="4"/>
      <c r="E471" s="146"/>
      <c r="F471" s="146"/>
      <c r="G471" s="4"/>
      <c r="H471" s="4"/>
      <c r="I471" s="138"/>
      <c r="J471" s="138"/>
      <c r="K471" s="138"/>
      <c r="L471" s="138"/>
      <c r="M471" s="138"/>
      <c r="N471" s="138"/>
      <c r="O471" s="138"/>
      <c r="P471" s="138"/>
      <c r="Q471" s="138"/>
      <c r="R471" s="138"/>
      <c r="S471" s="138"/>
      <c r="T471" s="138"/>
      <c r="U471" s="138"/>
      <c r="V471" s="138"/>
      <c r="W471" s="138"/>
      <c r="X471" s="138"/>
      <c r="Y471" s="138"/>
      <c r="Z471" s="138"/>
      <c r="AA471" s="138"/>
      <c r="AB471" s="138"/>
    </row>
    <row r="472" spans="1:28" ht="14.25" customHeight="1">
      <c r="A472" s="4"/>
      <c r="B472" s="4"/>
      <c r="C472" s="4"/>
      <c r="D472" s="4"/>
      <c r="E472" s="146"/>
      <c r="F472" s="146"/>
      <c r="G472" s="4"/>
      <c r="H472" s="4"/>
      <c r="I472" s="138"/>
      <c r="J472" s="138"/>
      <c r="K472" s="138"/>
      <c r="L472" s="138"/>
      <c r="M472" s="138"/>
      <c r="N472" s="138"/>
      <c r="O472" s="138"/>
      <c r="P472" s="138"/>
      <c r="Q472" s="138"/>
      <c r="R472" s="138"/>
      <c r="S472" s="138"/>
      <c r="T472" s="138"/>
      <c r="U472" s="138"/>
      <c r="V472" s="138"/>
      <c r="W472" s="138"/>
      <c r="X472" s="138"/>
      <c r="Y472" s="138"/>
      <c r="Z472" s="138"/>
      <c r="AA472" s="138"/>
      <c r="AB472" s="138"/>
    </row>
    <row r="473" spans="1:28" ht="14.25" customHeight="1">
      <c r="A473" s="4"/>
      <c r="B473" s="4"/>
      <c r="C473" s="4"/>
      <c r="D473" s="4"/>
      <c r="E473" s="146"/>
      <c r="F473" s="146"/>
      <c r="G473" s="4"/>
      <c r="H473" s="4"/>
      <c r="I473" s="138"/>
      <c r="J473" s="138"/>
      <c r="K473" s="138"/>
      <c r="L473" s="138"/>
      <c r="M473" s="138"/>
      <c r="N473" s="138"/>
      <c r="O473" s="138"/>
      <c r="P473" s="138"/>
      <c r="Q473" s="138"/>
      <c r="R473" s="138"/>
      <c r="S473" s="138"/>
      <c r="T473" s="138"/>
      <c r="U473" s="138"/>
      <c r="V473" s="138"/>
      <c r="W473" s="138"/>
      <c r="X473" s="138"/>
      <c r="Y473" s="138"/>
      <c r="Z473" s="138"/>
      <c r="AA473" s="138"/>
      <c r="AB473" s="138"/>
    </row>
    <row r="474" spans="1:28" ht="14.25" customHeight="1">
      <c r="A474" s="4"/>
      <c r="B474" s="4"/>
      <c r="C474" s="4"/>
      <c r="D474" s="4"/>
      <c r="E474" s="146"/>
      <c r="F474" s="146"/>
      <c r="G474" s="4"/>
      <c r="H474" s="4"/>
      <c r="I474" s="138"/>
      <c r="J474" s="138"/>
      <c r="K474" s="138"/>
      <c r="L474" s="138"/>
      <c r="M474" s="138"/>
      <c r="N474" s="138"/>
      <c r="O474" s="138"/>
      <c r="P474" s="138"/>
      <c r="Q474" s="138"/>
      <c r="R474" s="138"/>
      <c r="S474" s="138"/>
      <c r="T474" s="138"/>
      <c r="U474" s="138"/>
      <c r="V474" s="138"/>
      <c r="W474" s="138"/>
      <c r="X474" s="138"/>
      <c r="Y474" s="138"/>
      <c r="Z474" s="138"/>
      <c r="AA474" s="138"/>
      <c r="AB474" s="138"/>
    </row>
    <row r="475" spans="1:28" ht="14.25" customHeight="1">
      <c r="A475" s="4"/>
      <c r="B475" s="4"/>
      <c r="C475" s="4"/>
      <c r="D475" s="4"/>
      <c r="E475" s="146"/>
      <c r="F475" s="146"/>
      <c r="G475" s="4"/>
      <c r="H475" s="4"/>
      <c r="I475" s="138"/>
      <c r="J475" s="138"/>
      <c r="K475" s="138"/>
      <c r="L475" s="138"/>
      <c r="M475" s="138"/>
      <c r="N475" s="138"/>
      <c r="O475" s="138"/>
      <c r="P475" s="138"/>
      <c r="Q475" s="138"/>
      <c r="R475" s="138"/>
      <c r="S475" s="138"/>
      <c r="T475" s="138"/>
      <c r="U475" s="138"/>
      <c r="V475" s="138"/>
      <c r="W475" s="138"/>
      <c r="X475" s="138"/>
      <c r="Y475" s="138"/>
      <c r="Z475" s="138"/>
      <c r="AA475" s="138"/>
      <c r="AB475" s="138"/>
    </row>
    <row r="476" spans="1:28" ht="14.25" customHeight="1">
      <c r="A476" s="4"/>
      <c r="B476" s="4"/>
      <c r="C476" s="4"/>
      <c r="D476" s="4"/>
      <c r="E476" s="146"/>
      <c r="F476" s="146"/>
      <c r="G476" s="4"/>
      <c r="H476" s="4"/>
      <c r="I476" s="138"/>
      <c r="J476" s="138"/>
      <c r="K476" s="138"/>
      <c r="L476" s="138"/>
      <c r="M476" s="138"/>
      <c r="N476" s="138"/>
      <c r="O476" s="138"/>
      <c r="P476" s="138"/>
      <c r="Q476" s="138"/>
      <c r="R476" s="138"/>
      <c r="S476" s="138"/>
      <c r="T476" s="138"/>
      <c r="U476" s="138"/>
      <c r="V476" s="138"/>
      <c r="W476" s="138"/>
      <c r="X476" s="138"/>
      <c r="Y476" s="138"/>
      <c r="Z476" s="138"/>
      <c r="AA476" s="138"/>
      <c r="AB476" s="138"/>
    </row>
    <row r="477" spans="1:28" ht="14.25" customHeight="1">
      <c r="A477" s="4"/>
      <c r="B477" s="4"/>
      <c r="C477" s="4"/>
      <c r="D477" s="4"/>
      <c r="E477" s="146"/>
      <c r="F477" s="146"/>
      <c r="G477" s="4"/>
      <c r="H477" s="4"/>
      <c r="I477" s="138"/>
      <c r="J477" s="138"/>
      <c r="K477" s="138"/>
      <c r="L477" s="138"/>
      <c r="M477" s="138"/>
      <c r="N477" s="138"/>
      <c r="O477" s="138"/>
      <c r="P477" s="138"/>
      <c r="Q477" s="138"/>
      <c r="R477" s="138"/>
      <c r="S477" s="138"/>
      <c r="T477" s="138"/>
      <c r="U477" s="138"/>
      <c r="V477" s="138"/>
      <c r="W477" s="138"/>
      <c r="X477" s="138"/>
      <c r="Y477" s="138"/>
      <c r="Z477" s="138"/>
      <c r="AA477" s="138"/>
      <c r="AB477" s="138"/>
    </row>
    <row r="478" spans="1:28" ht="14.25" customHeight="1">
      <c r="A478" s="4"/>
      <c r="B478" s="4"/>
      <c r="C478" s="4"/>
      <c r="D478" s="4"/>
      <c r="E478" s="146"/>
      <c r="F478" s="146"/>
      <c r="G478" s="4"/>
      <c r="H478" s="4"/>
      <c r="I478" s="138"/>
      <c r="J478" s="138"/>
      <c r="K478" s="138"/>
      <c r="L478" s="138"/>
      <c r="M478" s="138"/>
      <c r="N478" s="138"/>
      <c r="O478" s="138"/>
      <c r="P478" s="138"/>
      <c r="Q478" s="138"/>
      <c r="R478" s="138"/>
      <c r="S478" s="138"/>
      <c r="T478" s="138"/>
      <c r="U478" s="138"/>
      <c r="V478" s="138"/>
      <c r="W478" s="138"/>
      <c r="X478" s="138"/>
      <c r="Y478" s="138"/>
      <c r="Z478" s="138"/>
      <c r="AA478" s="138"/>
      <c r="AB478" s="138"/>
    </row>
    <row r="479" spans="1:28" ht="14.25" customHeight="1">
      <c r="A479" s="4"/>
      <c r="B479" s="4"/>
      <c r="C479" s="4"/>
      <c r="D479" s="4"/>
      <c r="E479" s="146"/>
      <c r="F479" s="146"/>
      <c r="G479" s="4"/>
      <c r="H479" s="4"/>
      <c r="I479" s="138"/>
      <c r="J479" s="138"/>
      <c r="K479" s="138"/>
      <c r="L479" s="138"/>
      <c r="M479" s="138"/>
      <c r="N479" s="138"/>
      <c r="O479" s="138"/>
      <c r="P479" s="138"/>
      <c r="Q479" s="138"/>
      <c r="R479" s="138"/>
      <c r="S479" s="138"/>
      <c r="T479" s="138"/>
      <c r="U479" s="138"/>
      <c r="V479" s="138"/>
      <c r="W479" s="138"/>
      <c r="X479" s="138"/>
      <c r="Y479" s="138"/>
      <c r="Z479" s="138"/>
      <c r="AA479" s="138"/>
      <c r="AB479" s="138"/>
    </row>
    <row r="480" spans="1:28" ht="14.25" customHeight="1">
      <c r="A480" s="4"/>
      <c r="B480" s="4"/>
      <c r="C480" s="4"/>
      <c r="D480" s="4"/>
      <c r="E480" s="146"/>
      <c r="F480" s="146"/>
      <c r="G480" s="4"/>
      <c r="H480" s="4"/>
      <c r="I480" s="138"/>
      <c r="J480" s="138"/>
      <c r="K480" s="138"/>
      <c r="L480" s="138"/>
      <c r="M480" s="138"/>
      <c r="N480" s="138"/>
      <c r="O480" s="138"/>
      <c r="P480" s="138"/>
      <c r="Q480" s="138"/>
      <c r="R480" s="138"/>
      <c r="S480" s="138"/>
      <c r="T480" s="138"/>
      <c r="U480" s="138"/>
      <c r="V480" s="138"/>
      <c r="W480" s="138"/>
      <c r="X480" s="138"/>
      <c r="Y480" s="138"/>
      <c r="Z480" s="138"/>
      <c r="AA480" s="138"/>
      <c r="AB480" s="138"/>
    </row>
    <row r="481" spans="1:28" ht="14.25" customHeight="1">
      <c r="A481" s="4"/>
      <c r="B481" s="4"/>
      <c r="C481" s="4"/>
      <c r="D481" s="4"/>
      <c r="E481" s="146"/>
      <c r="F481" s="146"/>
      <c r="G481" s="4"/>
      <c r="H481" s="4"/>
      <c r="I481" s="138"/>
      <c r="J481" s="138"/>
      <c r="K481" s="138"/>
      <c r="L481" s="138"/>
      <c r="M481" s="138"/>
      <c r="N481" s="138"/>
      <c r="O481" s="138"/>
      <c r="P481" s="138"/>
      <c r="Q481" s="138"/>
      <c r="R481" s="138"/>
      <c r="S481" s="138"/>
      <c r="T481" s="138"/>
      <c r="U481" s="138"/>
      <c r="V481" s="138"/>
      <c r="W481" s="138"/>
      <c r="X481" s="138"/>
      <c r="Y481" s="138"/>
      <c r="Z481" s="138"/>
      <c r="AA481" s="138"/>
      <c r="AB481" s="138"/>
    </row>
    <row r="482" spans="1:28" ht="14.25" customHeight="1">
      <c r="A482" s="4"/>
      <c r="B482" s="4"/>
      <c r="C482" s="4"/>
      <c r="D482" s="4"/>
      <c r="E482" s="146"/>
      <c r="F482" s="146"/>
      <c r="G482" s="4"/>
      <c r="H482" s="4"/>
      <c r="I482" s="138"/>
      <c r="J482" s="138"/>
      <c r="K482" s="138"/>
      <c r="L482" s="138"/>
      <c r="M482" s="138"/>
      <c r="N482" s="138"/>
      <c r="O482" s="138"/>
      <c r="P482" s="138"/>
      <c r="Q482" s="138"/>
      <c r="R482" s="138"/>
      <c r="S482" s="138"/>
      <c r="T482" s="138"/>
      <c r="U482" s="138"/>
      <c r="V482" s="138"/>
      <c r="W482" s="138"/>
      <c r="X482" s="138"/>
      <c r="Y482" s="138"/>
      <c r="Z482" s="138"/>
      <c r="AA482" s="138"/>
      <c r="AB482" s="138"/>
    </row>
    <row r="483" spans="1:28" ht="14.25" customHeight="1">
      <c r="A483" s="4"/>
      <c r="B483" s="4"/>
      <c r="C483" s="4"/>
      <c r="D483" s="4"/>
      <c r="E483" s="146"/>
      <c r="F483" s="146"/>
      <c r="G483" s="4"/>
      <c r="H483" s="4"/>
      <c r="I483" s="138"/>
      <c r="J483" s="138"/>
      <c r="K483" s="138"/>
      <c r="L483" s="138"/>
      <c r="M483" s="138"/>
      <c r="N483" s="138"/>
      <c r="O483" s="138"/>
      <c r="P483" s="138"/>
      <c r="Q483" s="138"/>
      <c r="R483" s="138"/>
      <c r="S483" s="138"/>
      <c r="T483" s="138"/>
      <c r="U483" s="138"/>
      <c r="V483" s="138"/>
      <c r="W483" s="138"/>
      <c r="X483" s="138"/>
      <c r="Y483" s="138"/>
      <c r="Z483" s="138"/>
      <c r="AA483" s="138"/>
      <c r="AB483" s="138"/>
    </row>
    <row r="484" spans="1:28" ht="14.25" customHeight="1">
      <c r="A484" s="4"/>
      <c r="B484" s="4"/>
      <c r="C484" s="4"/>
      <c r="D484" s="4"/>
      <c r="E484" s="146"/>
      <c r="F484" s="146"/>
      <c r="G484" s="4"/>
      <c r="H484" s="4"/>
      <c r="I484" s="138"/>
      <c r="J484" s="138"/>
      <c r="K484" s="138"/>
      <c r="L484" s="138"/>
      <c r="M484" s="138"/>
      <c r="N484" s="138"/>
      <c r="O484" s="138"/>
      <c r="P484" s="138"/>
      <c r="Q484" s="138"/>
      <c r="R484" s="138"/>
      <c r="S484" s="138"/>
      <c r="T484" s="138"/>
      <c r="U484" s="138"/>
      <c r="V484" s="138"/>
      <c r="W484" s="138"/>
      <c r="X484" s="138"/>
      <c r="Y484" s="138"/>
      <c r="Z484" s="138"/>
      <c r="AA484" s="138"/>
      <c r="AB484" s="138"/>
    </row>
    <row r="485" spans="1:28" ht="14.25" customHeight="1">
      <c r="A485" s="4"/>
      <c r="B485" s="4"/>
      <c r="C485" s="4"/>
      <c r="D485" s="4"/>
      <c r="E485" s="146"/>
      <c r="F485" s="146"/>
      <c r="G485" s="4"/>
      <c r="H485" s="4"/>
      <c r="I485" s="138"/>
      <c r="J485" s="138"/>
      <c r="K485" s="138"/>
      <c r="L485" s="138"/>
      <c r="M485" s="138"/>
      <c r="N485" s="138"/>
      <c r="O485" s="138"/>
      <c r="P485" s="138"/>
      <c r="Q485" s="138"/>
      <c r="R485" s="138"/>
      <c r="S485" s="138"/>
      <c r="T485" s="138"/>
      <c r="U485" s="138"/>
      <c r="V485" s="138"/>
      <c r="W485" s="138"/>
      <c r="X485" s="138"/>
      <c r="Y485" s="138"/>
      <c r="Z485" s="138"/>
      <c r="AA485" s="138"/>
      <c r="AB485" s="138"/>
    </row>
    <row r="486" spans="1:28" ht="14.25" customHeight="1">
      <c r="A486" s="4"/>
      <c r="B486" s="4"/>
      <c r="C486" s="4"/>
      <c r="D486" s="4"/>
      <c r="E486" s="146"/>
      <c r="F486" s="146"/>
      <c r="G486" s="4"/>
      <c r="H486" s="4"/>
      <c r="I486" s="138"/>
      <c r="J486" s="138"/>
      <c r="K486" s="138"/>
      <c r="L486" s="138"/>
      <c r="M486" s="138"/>
      <c r="N486" s="138"/>
      <c r="O486" s="138"/>
      <c r="P486" s="138"/>
      <c r="Q486" s="138"/>
      <c r="R486" s="138"/>
      <c r="S486" s="138"/>
      <c r="T486" s="138"/>
      <c r="U486" s="138"/>
      <c r="V486" s="138"/>
      <c r="W486" s="138"/>
      <c r="X486" s="138"/>
      <c r="Y486" s="138"/>
      <c r="Z486" s="138"/>
      <c r="AA486" s="138"/>
      <c r="AB486" s="138"/>
    </row>
    <row r="487" spans="1:28" ht="14.25" customHeight="1">
      <c r="A487" s="4"/>
      <c r="B487" s="4"/>
      <c r="C487" s="4"/>
      <c r="D487" s="4"/>
      <c r="E487" s="146"/>
      <c r="F487" s="146"/>
      <c r="G487" s="4"/>
      <c r="H487" s="4"/>
      <c r="I487" s="138"/>
      <c r="J487" s="138"/>
      <c r="K487" s="138"/>
      <c r="L487" s="138"/>
      <c r="M487" s="138"/>
      <c r="N487" s="138"/>
      <c r="O487" s="138"/>
      <c r="P487" s="138"/>
      <c r="Q487" s="138"/>
      <c r="R487" s="138"/>
      <c r="S487" s="138"/>
      <c r="T487" s="138"/>
      <c r="U487" s="138"/>
      <c r="V487" s="138"/>
      <c r="W487" s="138"/>
      <c r="X487" s="138"/>
      <c r="Y487" s="138"/>
      <c r="Z487" s="138"/>
      <c r="AA487" s="138"/>
      <c r="AB487" s="138"/>
    </row>
    <row r="488" spans="1:28" ht="14.25" customHeight="1">
      <c r="A488" s="4"/>
      <c r="B488" s="4"/>
      <c r="C488" s="4"/>
      <c r="D488" s="4"/>
      <c r="E488" s="146"/>
      <c r="F488" s="146"/>
      <c r="G488" s="4"/>
      <c r="H488" s="4"/>
      <c r="I488" s="138"/>
      <c r="J488" s="138"/>
      <c r="K488" s="138"/>
      <c r="L488" s="138"/>
      <c r="M488" s="138"/>
      <c r="N488" s="138"/>
      <c r="O488" s="138"/>
      <c r="P488" s="138"/>
      <c r="Q488" s="138"/>
      <c r="R488" s="138"/>
      <c r="S488" s="138"/>
      <c r="T488" s="138"/>
      <c r="U488" s="138"/>
      <c r="V488" s="138"/>
      <c r="W488" s="138"/>
      <c r="X488" s="138"/>
      <c r="Y488" s="138"/>
      <c r="Z488" s="138"/>
      <c r="AA488" s="138"/>
      <c r="AB488" s="138"/>
    </row>
    <row r="489" spans="1:28" ht="14.25" customHeight="1">
      <c r="A489" s="4"/>
      <c r="B489" s="4"/>
      <c r="C489" s="4"/>
      <c r="D489" s="4"/>
      <c r="E489" s="146"/>
      <c r="F489" s="146"/>
      <c r="G489" s="4"/>
      <c r="H489" s="4"/>
      <c r="I489" s="138"/>
      <c r="J489" s="138"/>
      <c r="K489" s="138"/>
      <c r="L489" s="138"/>
      <c r="M489" s="138"/>
      <c r="N489" s="138"/>
      <c r="O489" s="138"/>
      <c r="P489" s="138"/>
      <c r="Q489" s="138"/>
      <c r="R489" s="138"/>
      <c r="S489" s="138"/>
      <c r="T489" s="138"/>
      <c r="U489" s="138"/>
      <c r="V489" s="138"/>
      <c r="W489" s="138"/>
      <c r="X489" s="138"/>
      <c r="Y489" s="138"/>
      <c r="Z489" s="138"/>
      <c r="AA489" s="138"/>
      <c r="AB489" s="138"/>
    </row>
    <row r="490" spans="1:28" ht="14.25" customHeight="1">
      <c r="A490" s="4"/>
      <c r="B490" s="4"/>
      <c r="C490" s="4"/>
      <c r="D490" s="4"/>
      <c r="E490" s="146"/>
      <c r="F490" s="146"/>
      <c r="G490" s="4"/>
      <c r="H490" s="4"/>
      <c r="I490" s="138"/>
      <c r="J490" s="138"/>
      <c r="K490" s="138"/>
      <c r="L490" s="138"/>
      <c r="M490" s="138"/>
      <c r="N490" s="138"/>
      <c r="O490" s="138"/>
      <c r="P490" s="138"/>
      <c r="Q490" s="138"/>
      <c r="R490" s="138"/>
      <c r="S490" s="138"/>
      <c r="T490" s="138"/>
      <c r="U490" s="138"/>
      <c r="V490" s="138"/>
      <c r="W490" s="138"/>
      <c r="X490" s="138"/>
      <c r="Y490" s="138"/>
      <c r="Z490" s="138"/>
      <c r="AA490" s="138"/>
      <c r="AB490" s="138"/>
    </row>
    <row r="491" spans="1:28" ht="14.25" customHeight="1">
      <c r="A491" s="4"/>
      <c r="B491" s="4"/>
      <c r="C491" s="4"/>
      <c r="D491" s="4"/>
      <c r="E491" s="146"/>
      <c r="F491" s="146"/>
      <c r="G491" s="4"/>
      <c r="H491" s="4"/>
      <c r="I491" s="138"/>
      <c r="J491" s="138"/>
      <c r="K491" s="138"/>
      <c r="L491" s="138"/>
      <c r="M491" s="138"/>
      <c r="N491" s="138"/>
      <c r="O491" s="138"/>
      <c r="P491" s="138"/>
      <c r="Q491" s="138"/>
      <c r="R491" s="138"/>
      <c r="S491" s="138"/>
      <c r="T491" s="138"/>
      <c r="U491" s="138"/>
      <c r="V491" s="138"/>
      <c r="W491" s="138"/>
      <c r="X491" s="138"/>
      <c r="Y491" s="138"/>
      <c r="Z491" s="138"/>
      <c r="AA491" s="138"/>
      <c r="AB491" s="138"/>
    </row>
    <row r="492" spans="1:28" ht="14.25" customHeight="1">
      <c r="A492" s="4"/>
      <c r="B492" s="4"/>
      <c r="C492" s="4"/>
      <c r="D492" s="4"/>
      <c r="E492" s="146"/>
      <c r="F492" s="146"/>
      <c r="G492" s="4"/>
      <c r="H492" s="4"/>
      <c r="I492" s="138"/>
      <c r="J492" s="138"/>
      <c r="K492" s="138"/>
      <c r="L492" s="138"/>
      <c r="M492" s="138"/>
      <c r="N492" s="138"/>
      <c r="O492" s="138"/>
      <c r="P492" s="138"/>
      <c r="Q492" s="138"/>
      <c r="R492" s="138"/>
      <c r="S492" s="138"/>
      <c r="T492" s="138"/>
      <c r="U492" s="138"/>
      <c r="V492" s="138"/>
      <c r="W492" s="138"/>
      <c r="X492" s="138"/>
      <c r="Y492" s="138"/>
      <c r="Z492" s="138"/>
      <c r="AA492" s="138"/>
      <c r="AB492" s="138"/>
    </row>
    <row r="493" spans="1:28" ht="14.25" customHeight="1">
      <c r="A493" s="4"/>
      <c r="B493" s="4"/>
      <c r="C493" s="4"/>
      <c r="D493" s="4"/>
      <c r="E493" s="146"/>
      <c r="F493" s="146"/>
      <c r="G493" s="4"/>
      <c r="H493" s="4"/>
      <c r="I493" s="138"/>
      <c r="J493" s="138"/>
      <c r="K493" s="138"/>
      <c r="L493" s="138"/>
      <c r="M493" s="138"/>
      <c r="N493" s="138"/>
      <c r="O493" s="138"/>
      <c r="P493" s="138"/>
      <c r="Q493" s="138"/>
      <c r="R493" s="138"/>
      <c r="S493" s="138"/>
      <c r="T493" s="138"/>
      <c r="U493" s="138"/>
      <c r="V493" s="138"/>
      <c r="W493" s="138"/>
      <c r="X493" s="138"/>
      <c r="Y493" s="138"/>
      <c r="Z493" s="138"/>
      <c r="AA493" s="138"/>
      <c r="AB493" s="138"/>
    </row>
    <row r="494" spans="1:28" ht="14.25" customHeight="1">
      <c r="A494" s="4"/>
      <c r="B494" s="4"/>
      <c r="C494" s="4"/>
      <c r="D494" s="4"/>
      <c r="E494" s="146"/>
      <c r="F494" s="146"/>
      <c r="G494" s="4"/>
      <c r="H494" s="4"/>
      <c r="I494" s="138"/>
      <c r="J494" s="138"/>
      <c r="K494" s="138"/>
      <c r="L494" s="138"/>
      <c r="M494" s="138"/>
      <c r="N494" s="138"/>
      <c r="O494" s="138"/>
      <c r="P494" s="138"/>
      <c r="Q494" s="138"/>
      <c r="R494" s="138"/>
      <c r="S494" s="138"/>
      <c r="T494" s="138"/>
      <c r="U494" s="138"/>
      <c r="V494" s="138"/>
      <c r="W494" s="138"/>
      <c r="X494" s="138"/>
      <c r="Y494" s="138"/>
      <c r="Z494" s="138"/>
      <c r="AA494" s="138"/>
      <c r="AB494" s="138"/>
    </row>
    <row r="495" spans="1:28" ht="14.25" customHeight="1">
      <c r="A495" s="4"/>
      <c r="B495" s="4"/>
      <c r="C495" s="4"/>
      <c r="D495" s="4"/>
      <c r="E495" s="146"/>
      <c r="F495" s="146"/>
      <c r="G495" s="4"/>
      <c r="H495" s="4"/>
      <c r="I495" s="138"/>
      <c r="J495" s="138"/>
      <c r="K495" s="138"/>
      <c r="L495" s="138"/>
      <c r="M495" s="138"/>
      <c r="N495" s="138"/>
      <c r="O495" s="138"/>
      <c r="P495" s="138"/>
      <c r="Q495" s="138"/>
      <c r="R495" s="138"/>
      <c r="S495" s="138"/>
      <c r="T495" s="138"/>
      <c r="U495" s="138"/>
      <c r="V495" s="138"/>
      <c r="W495" s="138"/>
      <c r="X495" s="138"/>
      <c r="Y495" s="138"/>
      <c r="Z495" s="138"/>
      <c r="AA495" s="138"/>
      <c r="AB495" s="138"/>
    </row>
    <row r="496" spans="1:28" ht="14.25" customHeight="1">
      <c r="A496" s="4"/>
      <c r="B496" s="4"/>
      <c r="C496" s="4"/>
      <c r="D496" s="4"/>
      <c r="E496" s="146"/>
      <c r="F496" s="146"/>
      <c r="G496" s="4"/>
      <c r="H496" s="4"/>
      <c r="I496" s="138"/>
      <c r="J496" s="138"/>
      <c r="K496" s="138"/>
      <c r="L496" s="138"/>
      <c r="M496" s="138"/>
      <c r="N496" s="138"/>
      <c r="O496" s="138"/>
      <c r="P496" s="138"/>
      <c r="Q496" s="138"/>
      <c r="R496" s="138"/>
      <c r="S496" s="138"/>
      <c r="T496" s="138"/>
      <c r="U496" s="138"/>
      <c r="V496" s="138"/>
      <c r="W496" s="138"/>
      <c r="X496" s="138"/>
      <c r="Y496" s="138"/>
      <c r="Z496" s="138"/>
      <c r="AA496" s="138"/>
      <c r="AB496" s="138"/>
    </row>
    <row r="497" spans="1:28" ht="14.25" customHeight="1">
      <c r="A497" s="4"/>
      <c r="B497" s="4"/>
      <c r="C497" s="4"/>
      <c r="D497" s="4"/>
      <c r="E497" s="146"/>
      <c r="F497" s="146"/>
      <c r="G497" s="4"/>
      <c r="H497" s="4"/>
      <c r="I497" s="138"/>
      <c r="J497" s="138"/>
      <c r="K497" s="138"/>
      <c r="L497" s="138"/>
      <c r="M497" s="138"/>
      <c r="N497" s="138"/>
      <c r="O497" s="138"/>
      <c r="P497" s="138"/>
      <c r="Q497" s="138"/>
      <c r="R497" s="138"/>
      <c r="S497" s="138"/>
      <c r="T497" s="138"/>
      <c r="U497" s="138"/>
      <c r="V497" s="138"/>
      <c r="W497" s="138"/>
      <c r="X497" s="138"/>
      <c r="Y497" s="138"/>
      <c r="Z497" s="138"/>
      <c r="AA497" s="138"/>
      <c r="AB497" s="138"/>
    </row>
    <row r="498" spans="1:28" ht="14.25" customHeight="1">
      <c r="A498" s="4"/>
      <c r="B498" s="4"/>
      <c r="C498" s="4"/>
      <c r="D498" s="4"/>
      <c r="E498" s="146"/>
      <c r="F498" s="146"/>
      <c r="G498" s="4"/>
      <c r="H498" s="4"/>
      <c r="I498" s="138"/>
      <c r="J498" s="138"/>
      <c r="K498" s="138"/>
      <c r="L498" s="138"/>
      <c r="M498" s="138"/>
      <c r="N498" s="138"/>
      <c r="O498" s="138"/>
      <c r="P498" s="138"/>
      <c r="Q498" s="138"/>
      <c r="R498" s="138"/>
      <c r="S498" s="138"/>
      <c r="T498" s="138"/>
      <c r="U498" s="138"/>
      <c r="V498" s="138"/>
      <c r="W498" s="138"/>
      <c r="X498" s="138"/>
      <c r="Y498" s="138"/>
      <c r="Z498" s="138"/>
      <c r="AA498" s="138"/>
      <c r="AB498" s="138"/>
    </row>
    <row r="499" spans="1:28" ht="14.25" customHeight="1">
      <c r="A499" s="4"/>
      <c r="B499" s="4"/>
      <c r="C499" s="4"/>
      <c r="D499" s="4"/>
      <c r="E499" s="146"/>
      <c r="F499" s="146"/>
      <c r="G499" s="4"/>
      <c r="H499" s="4"/>
      <c r="I499" s="138"/>
      <c r="J499" s="138"/>
      <c r="K499" s="138"/>
      <c r="L499" s="138"/>
      <c r="M499" s="138"/>
      <c r="N499" s="138"/>
      <c r="O499" s="138"/>
      <c r="P499" s="138"/>
      <c r="Q499" s="138"/>
      <c r="R499" s="138"/>
      <c r="S499" s="138"/>
      <c r="T499" s="138"/>
      <c r="U499" s="138"/>
      <c r="V499" s="138"/>
      <c r="W499" s="138"/>
      <c r="X499" s="138"/>
      <c r="Y499" s="138"/>
      <c r="Z499" s="138"/>
      <c r="AA499" s="138"/>
      <c r="AB499" s="138"/>
    </row>
    <row r="500" spans="1:28" ht="14.25" customHeight="1">
      <c r="A500" s="4"/>
      <c r="B500" s="4"/>
      <c r="C500" s="4"/>
      <c r="D500" s="4"/>
      <c r="E500" s="146"/>
      <c r="F500" s="146"/>
      <c r="G500" s="4"/>
      <c r="H500" s="4"/>
      <c r="I500" s="138"/>
      <c r="J500" s="138"/>
      <c r="K500" s="138"/>
      <c r="L500" s="138"/>
      <c r="M500" s="138"/>
      <c r="N500" s="138"/>
      <c r="O500" s="138"/>
      <c r="P500" s="138"/>
      <c r="Q500" s="138"/>
      <c r="R500" s="138"/>
      <c r="S500" s="138"/>
      <c r="T500" s="138"/>
      <c r="U500" s="138"/>
      <c r="V500" s="138"/>
      <c r="W500" s="138"/>
      <c r="X500" s="138"/>
      <c r="Y500" s="138"/>
      <c r="Z500" s="138"/>
      <c r="AA500" s="138"/>
      <c r="AB500" s="138"/>
    </row>
    <row r="501" spans="1:28" ht="14.25" customHeight="1">
      <c r="A501" s="4"/>
      <c r="B501" s="4"/>
      <c r="C501" s="4"/>
      <c r="D501" s="4"/>
      <c r="E501" s="146"/>
      <c r="F501" s="146"/>
      <c r="G501" s="4"/>
      <c r="H501" s="4"/>
      <c r="I501" s="138"/>
      <c r="J501" s="138"/>
      <c r="K501" s="138"/>
      <c r="L501" s="138"/>
      <c r="M501" s="138"/>
      <c r="N501" s="138"/>
      <c r="O501" s="138"/>
      <c r="P501" s="138"/>
      <c r="Q501" s="138"/>
      <c r="R501" s="138"/>
      <c r="S501" s="138"/>
      <c r="T501" s="138"/>
      <c r="U501" s="138"/>
      <c r="V501" s="138"/>
      <c r="W501" s="138"/>
      <c r="X501" s="138"/>
      <c r="Y501" s="138"/>
      <c r="Z501" s="138"/>
      <c r="AA501" s="138"/>
      <c r="AB501" s="138"/>
    </row>
    <row r="502" spans="1:28" ht="14.25" customHeight="1">
      <c r="A502" s="4"/>
      <c r="B502" s="4"/>
      <c r="C502" s="4"/>
      <c r="D502" s="4"/>
      <c r="E502" s="146"/>
      <c r="F502" s="146"/>
      <c r="G502" s="4"/>
      <c r="H502" s="4"/>
      <c r="I502" s="138"/>
      <c r="J502" s="138"/>
      <c r="K502" s="138"/>
      <c r="L502" s="138"/>
      <c r="M502" s="138"/>
      <c r="N502" s="138"/>
      <c r="O502" s="138"/>
      <c r="P502" s="138"/>
      <c r="Q502" s="138"/>
      <c r="R502" s="138"/>
      <c r="S502" s="138"/>
      <c r="T502" s="138"/>
      <c r="U502" s="138"/>
      <c r="V502" s="138"/>
      <c r="W502" s="138"/>
      <c r="X502" s="138"/>
      <c r="Y502" s="138"/>
      <c r="Z502" s="138"/>
      <c r="AA502" s="138"/>
      <c r="AB502" s="138"/>
    </row>
    <row r="503" spans="1:28" ht="14.25" customHeight="1">
      <c r="A503" s="4"/>
      <c r="B503" s="4"/>
      <c r="C503" s="4"/>
      <c r="D503" s="4"/>
      <c r="E503" s="146"/>
      <c r="F503" s="146"/>
      <c r="G503" s="4"/>
      <c r="H503" s="4"/>
      <c r="I503" s="138"/>
      <c r="J503" s="138"/>
      <c r="K503" s="138"/>
      <c r="L503" s="138"/>
      <c r="M503" s="138"/>
      <c r="N503" s="138"/>
      <c r="O503" s="138"/>
      <c r="P503" s="138"/>
      <c r="Q503" s="138"/>
      <c r="R503" s="138"/>
      <c r="S503" s="138"/>
      <c r="T503" s="138"/>
      <c r="U503" s="138"/>
      <c r="V503" s="138"/>
      <c r="W503" s="138"/>
      <c r="X503" s="138"/>
      <c r="Y503" s="138"/>
      <c r="Z503" s="138"/>
      <c r="AA503" s="138"/>
      <c r="AB503" s="138"/>
    </row>
    <row r="504" spans="1:28" ht="14.25" customHeight="1">
      <c r="A504" s="4"/>
      <c r="B504" s="4"/>
      <c r="C504" s="4"/>
      <c r="D504" s="4"/>
      <c r="E504" s="146"/>
      <c r="F504" s="146"/>
      <c r="G504" s="4"/>
      <c r="H504" s="4"/>
      <c r="I504" s="138"/>
      <c r="J504" s="138"/>
      <c r="K504" s="138"/>
      <c r="L504" s="138"/>
      <c r="M504" s="138"/>
      <c r="N504" s="138"/>
      <c r="O504" s="138"/>
      <c r="P504" s="138"/>
      <c r="Q504" s="138"/>
      <c r="R504" s="138"/>
      <c r="S504" s="138"/>
      <c r="T504" s="138"/>
      <c r="U504" s="138"/>
      <c r="V504" s="138"/>
      <c r="W504" s="138"/>
      <c r="X504" s="138"/>
      <c r="Y504" s="138"/>
      <c r="Z504" s="138"/>
      <c r="AA504" s="138"/>
      <c r="AB504" s="138"/>
    </row>
    <row r="505" spans="1:28" ht="14.25" customHeight="1">
      <c r="A505" s="4"/>
      <c r="B505" s="4"/>
      <c r="C505" s="4"/>
      <c r="D505" s="4"/>
      <c r="E505" s="146"/>
      <c r="F505" s="146"/>
      <c r="G505" s="4"/>
      <c r="H505" s="4"/>
      <c r="I505" s="138"/>
      <c r="J505" s="138"/>
      <c r="K505" s="138"/>
      <c r="L505" s="138"/>
      <c r="M505" s="138"/>
      <c r="N505" s="138"/>
      <c r="O505" s="138"/>
      <c r="P505" s="138"/>
      <c r="Q505" s="138"/>
      <c r="R505" s="138"/>
      <c r="S505" s="138"/>
      <c r="T505" s="138"/>
      <c r="U505" s="138"/>
      <c r="V505" s="138"/>
      <c r="W505" s="138"/>
      <c r="X505" s="138"/>
      <c r="Y505" s="138"/>
      <c r="Z505" s="138"/>
      <c r="AA505" s="138"/>
      <c r="AB505" s="138"/>
    </row>
    <row r="506" spans="1:28" ht="14.25" customHeight="1">
      <c r="A506" s="4"/>
      <c r="B506" s="4"/>
      <c r="C506" s="4"/>
      <c r="D506" s="4"/>
      <c r="E506" s="146"/>
      <c r="F506" s="146"/>
      <c r="G506" s="4"/>
      <c r="H506" s="4"/>
      <c r="I506" s="138"/>
      <c r="J506" s="138"/>
      <c r="K506" s="138"/>
      <c r="L506" s="138"/>
      <c r="M506" s="138"/>
      <c r="N506" s="138"/>
      <c r="O506" s="138"/>
      <c r="P506" s="138"/>
      <c r="Q506" s="138"/>
      <c r="R506" s="138"/>
      <c r="S506" s="138"/>
      <c r="T506" s="138"/>
      <c r="U506" s="138"/>
      <c r="V506" s="138"/>
      <c r="W506" s="138"/>
      <c r="X506" s="138"/>
      <c r="Y506" s="138"/>
      <c r="Z506" s="138"/>
      <c r="AA506" s="138"/>
      <c r="AB506" s="138"/>
    </row>
    <row r="507" spans="1:28" ht="14.25" customHeight="1">
      <c r="A507" s="4"/>
      <c r="B507" s="4"/>
      <c r="C507" s="4"/>
      <c r="D507" s="4"/>
      <c r="E507" s="146"/>
      <c r="F507" s="146"/>
      <c r="G507" s="4"/>
      <c r="H507" s="4"/>
      <c r="I507" s="138"/>
      <c r="J507" s="138"/>
      <c r="K507" s="138"/>
      <c r="L507" s="138"/>
      <c r="M507" s="138"/>
      <c r="N507" s="138"/>
      <c r="O507" s="138"/>
      <c r="P507" s="138"/>
      <c r="Q507" s="138"/>
      <c r="R507" s="138"/>
      <c r="S507" s="138"/>
      <c r="T507" s="138"/>
      <c r="U507" s="138"/>
      <c r="V507" s="138"/>
      <c r="W507" s="138"/>
      <c r="X507" s="138"/>
      <c r="Y507" s="138"/>
      <c r="Z507" s="138"/>
      <c r="AA507" s="138"/>
      <c r="AB507" s="138"/>
    </row>
    <row r="508" spans="1:28" ht="14.25" customHeight="1">
      <c r="A508" s="4"/>
      <c r="B508" s="4"/>
      <c r="C508" s="4"/>
      <c r="D508" s="4"/>
      <c r="E508" s="146"/>
      <c r="F508" s="146"/>
      <c r="G508" s="4"/>
      <c r="H508" s="4"/>
      <c r="I508" s="138"/>
      <c r="J508" s="138"/>
      <c r="K508" s="138"/>
      <c r="L508" s="138"/>
      <c r="M508" s="138"/>
      <c r="N508" s="138"/>
      <c r="O508" s="138"/>
      <c r="P508" s="138"/>
      <c r="Q508" s="138"/>
      <c r="R508" s="138"/>
      <c r="S508" s="138"/>
      <c r="T508" s="138"/>
      <c r="U508" s="138"/>
      <c r="V508" s="138"/>
      <c r="W508" s="138"/>
      <c r="X508" s="138"/>
      <c r="Y508" s="138"/>
      <c r="Z508" s="138"/>
      <c r="AA508" s="138"/>
      <c r="AB508" s="138"/>
    </row>
    <row r="509" spans="1:28" ht="14.25" customHeight="1">
      <c r="A509" s="4"/>
      <c r="B509" s="4"/>
      <c r="C509" s="4"/>
      <c r="D509" s="4"/>
      <c r="E509" s="146"/>
      <c r="F509" s="146"/>
      <c r="G509" s="4"/>
      <c r="H509" s="4"/>
      <c r="I509" s="138"/>
      <c r="J509" s="138"/>
      <c r="K509" s="138"/>
      <c r="L509" s="138"/>
      <c r="M509" s="138"/>
      <c r="N509" s="138"/>
      <c r="O509" s="138"/>
      <c r="P509" s="138"/>
      <c r="Q509" s="138"/>
      <c r="R509" s="138"/>
      <c r="S509" s="138"/>
      <c r="T509" s="138"/>
      <c r="U509" s="138"/>
      <c r="V509" s="138"/>
      <c r="W509" s="138"/>
      <c r="X509" s="138"/>
      <c r="Y509" s="138"/>
      <c r="Z509" s="138"/>
      <c r="AA509" s="138"/>
      <c r="AB509" s="138"/>
    </row>
    <row r="510" spans="1:28" ht="14.25" customHeight="1">
      <c r="A510" s="4"/>
      <c r="B510" s="4"/>
      <c r="C510" s="4"/>
      <c r="D510" s="4"/>
      <c r="E510" s="146"/>
      <c r="F510" s="146"/>
      <c r="G510" s="4"/>
      <c r="H510" s="4"/>
      <c r="I510" s="138"/>
      <c r="J510" s="138"/>
      <c r="K510" s="138"/>
      <c r="L510" s="138"/>
      <c r="M510" s="138"/>
      <c r="N510" s="138"/>
      <c r="O510" s="138"/>
      <c r="P510" s="138"/>
      <c r="Q510" s="138"/>
      <c r="R510" s="138"/>
      <c r="S510" s="138"/>
      <c r="T510" s="138"/>
      <c r="U510" s="138"/>
      <c r="V510" s="138"/>
      <c r="W510" s="138"/>
      <c r="X510" s="138"/>
      <c r="Y510" s="138"/>
      <c r="Z510" s="138"/>
      <c r="AA510" s="138"/>
      <c r="AB510" s="138"/>
    </row>
    <row r="511" spans="1:28" ht="14.25" customHeight="1">
      <c r="A511" s="4"/>
      <c r="B511" s="4"/>
      <c r="C511" s="4"/>
      <c r="D511" s="4"/>
      <c r="E511" s="146"/>
      <c r="F511" s="146"/>
      <c r="G511" s="4"/>
      <c r="H511" s="4"/>
      <c r="I511" s="138"/>
      <c r="J511" s="138"/>
      <c r="K511" s="138"/>
      <c r="L511" s="138"/>
      <c r="M511" s="138"/>
      <c r="N511" s="138"/>
      <c r="O511" s="138"/>
      <c r="P511" s="138"/>
      <c r="Q511" s="138"/>
      <c r="R511" s="138"/>
      <c r="S511" s="138"/>
      <c r="T511" s="138"/>
      <c r="U511" s="138"/>
      <c r="V511" s="138"/>
      <c r="W511" s="138"/>
      <c r="X511" s="138"/>
      <c r="Y511" s="138"/>
      <c r="Z511" s="138"/>
      <c r="AA511" s="138"/>
      <c r="AB511" s="138"/>
    </row>
    <row r="512" spans="1:28" ht="14.25" customHeight="1">
      <c r="A512" s="4"/>
      <c r="B512" s="4"/>
      <c r="C512" s="4"/>
      <c r="D512" s="4"/>
      <c r="E512" s="146"/>
      <c r="F512" s="146"/>
      <c r="G512" s="4"/>
      <c r="H512" s="4"/>
      <c r="I512" s="138"/>
      <c r="J512" s="138"/>
      <c r="K512" s="138"/>
      <c r="L512" s="138"/>
      <c r="M512" s="138"/>
      <c r="N512" s="138"/>
      <c r="O512" s="138"/>
      <c r="P512" s="138"/>
      <c r="Q512" s="138"/>
      <c r="R512" s="138"/>
      <c r="S512" s="138"/>
      <c r="T512" s="138"/>
      <c r="U512" s="138"/>
      <c r="V512" s="138"/>
      <c r="W512" s="138"/>
      <c r="X512" s="138"/>
      <c r="Y512" s="138"/>
      <c r="Z512" s="138"/>
      <c r="AA512" s="138"/>
      <c r="AB512" s="138"/>
    </row>
    <row r="513" spans="1:28" ht="14.25" customHeight="1">
      <c r="A513" s="4"/>
      <c r="B513" s="4"/>
      <c r="C513" s="4"/>
      <c r="D513" s="4"/>
      <c r="E513" s="146"/>
      <c r="F513" s="146"/>
      <c r="G513" s="4"/>
      <c r="H513" s="4"/>
      <c r="I513" s="138"/>
      <c r="J513" s="138"/>
      <c r="K513" s="138"/>
      <c r="L513" s="138"/>
      <c r="M513" s="138"/>
      <c r="N513" s="138"/>
      <c r="O513" s="138"/>
      <c r="P513" s="138"/>
      <c r="Q513" s="138"/>
      <c r="R513" s="138"/>
      <c r="S513" s="138"/>
      <c r="T513" s="138"/>
      <c r="U513" s="138"/>
      <c r="V513" s="138"/>
      <c r="W513" s="138"/>
      <c r="X513" s="138"/>
      <c r="Y513" s="138"/>
      <c r="Z513" s="138"/>
      <c r="AA513" s="138"/>
      <c r="AB513" s="138"/>
    </row>
    <row r="514" spans="1:28" ht="14.25" customHeight="1">
      <c r="A514" s="4"/>
      <c r="B514" s="4"/>
      <c r="C514" s="4"/>
      <c r="D514" s="4"/>
      <c r="E514" s="146"/>
      <c r="F514" s="146"/>
      <c r="G514" s="4"/>
      <c r="H514" s="4"/>
      <c r="I514" s="138"/>
      <c r="J514" s="138"/>
      <c r="K514" s="138"/>
      <c r="L514" s="138"/>
      <c r="M514" s="138"/>
      <c r="N514" s="138"/>
      <c r="O514" s="138"/>
      <c r="P514" s="138"/>
      <c r="Q514" s="138"/>
      <c r="R514" s="138"/>
      <c r="S514" s="138"/>
      <c r="T514" s="138"/>
      <c r="U514" s="138"/>
      <c r="V514" s="138"/>
      <c r="W514" s="138"/>
      <c r="X514" s="138"/>
      <c r="Y514" s="138"/>
      <c r="Z514" s="138"/>
      <c r="AA514" s="138"/>
      <c r="AB514" s="138"/>
    </row>
    <row r="515" spans="1:28" ht="14.25" customHeight="1">
      <c r="A515" s="4"/>
      <c r="B515" s="4"/>
      <c r="C515" s="4"/>
      <c r="D515" s="4"/>
      <c r="E515" s="146"/>
      <c r="F515" s="146"/>
      <c r="G515" s="4"/>
      <c r="H515" s="4"/>
      <c r="I515" s="138"/>
      <c r="J515" s="138"/>
      <c r="K515" s="138"/>
      <c r="L515" s="138"/>
      <c r="M515" s="138"/>
      <c r="N515" s="138"/>
      <c r="O515" s="138"/>
      <c r="P515" s="138"/>
      <c r="Q515" s="138"/>
      <c r="R515" s="138"/>
      <c r="S515" s="138"/>
      <c r="T515" s="138"/>
      <c r="U515" s="138"/>
      <c r="V515" s="138"/>
      <c r="W515" s="138"/>
      <c r="X515" s="138"/>
      <c r="Y515" s="138"/>
      <c r="Z515" s="138"/>
      <c r="AA515" s="138"/>
      <c r="AB515" s="138"/>
    </row>
    <row r="516" spans="1:28" ht="14.25" customHeight="1">
      <c r="A516" s="4"/>
      <c r="B516" s="4"/>
      <c r="C516" s="4"/>
      <c r="D516" s="4"/>
      <c r="E516" s="146"/>
      <c r="F516" s="146"/>
      <c r="G516" s="4"/>
      <c r="H516" s="4"/>
      <c r="I516" s="138"/>
      <c r="J516" s="138"/>
      <c r="K516" s="138"/>
      <c r="L516" s="138"/>
      <c r="M516" s="138"/>
      <c r="N516" s="138"/>
      <c r="O516" s="138"/>
      <c r="P516" s="138"/>
      <c r="Q516" s="138"/>
      <c r="R516" s="138"/>
      <c r="S516" s="138"/>
      <c r="T516" s="138"/>
      <c r="U516" s="138"/>
      <c r="V516" s="138"/>
      <c r="W516" s="138"/>
      <c r="X516" s="138"/>
      <c r="Y516" s="138"/>
      <c r="Z516" s="138"/>
      <c r="AA516" s="138"/>
      <c r="AB516" s="138"/>
    </row>
    <row r="517" spans="1:28" ht="14.25" customHeight="1">
      <c r="A517" s="4"/>
      <c r="B517" s="4"/>
      <c r="C517" s="4"/>
      <c r="D517" s="4"/>
      <c r="E517" s="146"/>
      <c r="F517" s="146"/>
      <c r="G517" s="4"/>
      <c r="H517" s="4"/>
      <c r="I517" s="138"/>
      <c r="J517" s="138"/>
      <c r="K517" s="138"/>
      <c r="L517" s="138"/>
      <c r="M517" s="138"/>
      <c r="N517" s="138"/>
      <c r="O517" s="138"/>
      <c r="P517" s="138"/>
      <c r="Q517" s="138"/>
      <c r="R517" s="138"/>
      <c r="S517" s="138"/>
      <c r="T517" s="138"/>
      <c r="U517" s="138"/>
      <c r="V517" s="138"/>
      <c r="W517" s="138"/>
      <c r="X517" s="138"/>
      <c r="Y517" s="138"/>
      <c r="Z517" s="138"/>
      <c r="AA517" s="138"/>
      <c r="AB517" s="138"/>
    </row>
    <row r="518" spans="1:28" ht="14.25" customHeight="1">
      <c r="A518" s="4"/>
      <c r="B518" s="4"/>
      <c r="C518" s="4"/>
      <c r="D518" s="4"/>
      <c r="E518" s="146"/>
      <c r="F518" s="146"/>
      <c r="G518" s="4"/>
      <c r="H518" s="4"/>
      <c r="I518" s="138"/>
      <c r="J518" s="138"/>
      <c r="K518" s="138"/>
      <c r="L518" s="138"/>
      <c r="M518" s="138"/>
      <c r="N518" s="138"/>
      <c r="O518" s="138"/>
      <c r="P518" s="138"/>
      <c r="Q518" s="138"/>
      <c r="R518" s="138"/>
      <c r="S518" s="138"/>
      <c r="T518" s="138"/>
      <c r="U518" s="138"/>
      <c r="V518" s="138"/>
      <c r="W518" s="138"/>
      <c r="X518" s="138"/>
      <c r="Y518" s="138"/>
      <c r="Z518" s="138"/>
      <c r="AA518" s="138"/>
      <c r="AB518" s="138"/>
    </row>
    <row r="519" spans="1:28" ht="14.25" customHeight="1">
      <c r="A519" s="4"/>
      <c r="B519" s="4"/>
      <c r="C519" s="4"/>
      <c r="D519" s="4"/>
      <c r="E519" s="146"/>
      <c r="F519" s="146"/>
      <c r="G519" s="4"/>
      <c r="H519" s="4"/>
      <c r="I519" s="138"/>
      <c r="J519" s="138"/>
      <c r="K519" s="138"/>
      <c r="L519" s="138"/>
      <c r="M519" s="138"/>
      <c r="N519" s="138"/>
      <c r="O519" s="138"/>
      <c r="P519" s="138"/>
      <c r="Q519" s="138"/>
      <c r="R519" s="138"/>
      <c r="S519" s="138"/>
      <c r="T519" s="138"/>
      <c r="U519" s="138"/>
      <c r="V519" s="138"/>
      <c r="W519" s="138"/>
      <c r="X519" s="138"/>
      <c r="Y519" s="138"/>
      <c r="Z519" s="138"/>
      <c r="AA519" s="138"/>
      <c r="AB519" s="138"/>
    </row>
    <row r="520" spans="1:28" ht="14.25" customHeight="1">
      <c r="A520" s="4"/>
      <c r="B520" s="4"/>
      <c r="C520" s="4"/>
      <c r="D520" s="4"/>
      <c r="E520" s="146"/>
      <c r="F520" s="146"/>
      <c r="G520" s="4"/>
      <c r="H520" s="4"/>
      <c r="I520" s="138"/>
      <c r="J520" s="138"/>
      <c r="K520" s="138"/>
      <c r="L520" s="138"/>
      <c r="M520" s="138"/>
      <c r="N520" s="138"/>
      <c r="O520" s="138"/>
      <c r="P520" s="138"/>
      <c r="Q520" s="138"/>
      <c r="R520" s="138"/>
      <c r="S520" s="138"/>
      <c r="T520" s="138"/>
      <c r="U520" s="138"/>
      <c r="V520" s="138"/>
      <c r="W520" s="138"/>
      <c r="X520" s="138"/>
      <c r="Y520" s="138"/>
      <c r="Z520" s="138"/>
      <c r="AA520" s="138"/>
      <c r="AB520" s="138"/>
    </row>
    <row r="521" spans="1:28" ht="14.25" customHeight="1">
      <c r="A521" s="4"/>
      <c r="B521" s="4"/>
      <c r="C521" s="4"/>
      <c r="D521" s="4"/>
      <c r="E521" s="146"/>
      <c r="F521" s="146"/>
      <c r="G521" s="4"/>
      <c r="H521" s="4"/>
      <c r="I521" s="138"/>
      <c r="J521" s="138"/>
      <c r="K521" s="138"/>
      <c r="L521" s="138"/>
      <c r="M521" s="138"/>
      <c r="N521" s="138"/>
      <c r="O521" s="138"/>
      <c r="P521" s="138"/>
      <c r="Q521" s="138"/>
      <c r="R521" s="138"/>
      <c r="S521" s="138"/>
      <c r="T521" s="138"/>
      <c r="U521" s="138"/>
      <c r="V521" s="138"/>
      <c r="W521" s="138"/>
      <c r="X521" s="138"/>
      <c r="Y521" s="138"/>
      <c r="Z521" s="138"/>
      <c r="AA521" s="138"/>
      <c r="AB521" s="138"/>
    </row>
    <row r="522" spans="1:28" ht="14.25" customHeight="1">
      <c r="A522" s="4"/>
      <c r="B522" s="4"/>
      <c r="C522" s="4"/>
      <c r="D522" s="4"/>
      <c r="E522" s="146"/>
      <c r="F522" s="146"/>
      <c r="G522" s="4"/>
      <c r="H522" s="4"/>
      <c r="I522" s="138"/>
      <c r="J522" s="138"/>
      <c r="K522" s="138"/>
      <c r="L522" s="138"/>
      <c r="M522" s="138"/>
      <c r="N522" s="138"/>
      <c r="O522" s="138"/>
      <c r="P522" s="138"/>
      <c r="Q522" s="138"/>
      <c r="R522" s="138"/>
      <c r="S522" s="138"/>
      <c r="T522" s="138"/>
      <c r="U522" s="138"/>
      <c r="V522" s="138"/>
      <c r="W522" s="138"/>
      <c r="X522" s="138"/>
      <c r="Y522" s="138"/>
      <c r="Z522" s="138"/>
      <c r="AA522" s="138"/>
      <c r="AB522" s="138"/>
    </row>
    <row r="523" spans="1:28" ht="14.25" customHeight="1">
      <c r="A523" s="4"/>
      <c r="B523" s="4"/>
      <c r="C523" s="4"/>
      <c r="D523" s="4"/>
      <c r="E523" s="146"/>
      <c r="F523" s="146"/>
      <c r="G523" s="4"/>
      <c r="H523" s="4"/>
      <c r="I523" s="138"/>
      <c r="J523" s="138"/>
      <c r="K523" s="138"/>
      <c r="L523" s="138"/>
      <c r="M523" s="138"/>
      <c r="N523" s="138"/>
      <c r="O523" s="138"/>
      <c r="P523" s="138"/>
      <c r="Q523" s="138"/>
      <c r="R523" s="138"/>
      <c r="S523" s="138"/>
      <c r="T523" s="138"/>
      <c r="U523" s="138"/>
      <c r="V523" s="138"/>
      <c r="W523" s="138"/>
      <c r="X523" s="138"/>
      <c r="Y523" s="138"/>
      <c r="Z523" s="138"/>
      <c r="AA523" s="138"/>
      <c r="AB523" s="138"/>
    </row>
    <row r="524" spans="1:28" ht="14.25" customHeight="1">
      <c r="A524" s="4"/>
      <c r="B524" s="4"/>
      <c r="C524" s="4"/>
      <c r="D524" s="4"/>
      <c r="E524" s="146"/>
      <c r="F524" s="146"/>
      <c r="G524" s="4"/>
      <c r="H524" s="4"/>
      <c r="I524" s="138"/>
      <c r="J524" s="138"/>
      <c r="K524" s="138"/>
      <c r="L524" s="138"/>
      <c r="M524" s="138"/>
      <c r="N524" s="138"/>
      <c r="O524" s="138"/>
      <c r="P524" s="138"/>
      <c r="Q524" s="138"/>
      <c r="R524" s="138"/>
      <c r="S524" s="138"/>
      <c r="T524" s="138"/>
      <c r="U524" s="138"/>
      <c r="V524" s="138"/>
      <c r="W524" s="138"/>
      <c r="X524" s="138"/>
      <c r="Y524" s="138"/>
      <c r="Z524" s="138"/>
      <c r="AA524" s="138"/>
      <c r="AB524" s="138"/>
    </row>
    <row r="525" spans="1:28" ht="14.25" customHeight="1">
      <c r="A525" s="4"/>
      <c r="B525" s="4"/>
      <c r="C525" s="4"/>
      <c r="D525" s="4"/>
      <c r="E525" s="146"/>
      <c r="F525" s="146"/>
      <c r="G525" s="4"/>
      <c r="H525" s="4"/>
      <c r="I525" s="138"/>
      <c r="J525" s="138"/>
      <c r="K525" s="138"/>
      <c r="L525" s="138"/>
      <c r="M525" s="138"/>
      <c r="N525" s="138"/>
      <c r="O525" s="138"/>
      <c r="P525" s="138"/>
      <c r="Q525" s="138"/>
      <c r="R525" s="138"/>
      <c r="S525" s="138"/>
      <c r="T525" s="138"/>
      <c r="U525" s="138"/>
      <c r="V525" s="138"/>
      <c r="W525" s="138"/>
      <c r="X525" s="138"/>
      <c r="Y525" s="138"/>
      <c r="Z525" s="138"/>
      <c r="AA525" s="138"/>
      <c r="AB525" s="138"/>
    </row>
    <row r="526" spans="1:28" ht="14.25" customHeight="1">
      <c r="A526" s="4"/>
      <c r="B526" s="4"/>
      <c r="C526" s="4"/>
      <c r="D526" s="4"/>
      <c r="E526" s="146"/>
      <c r="F526" s="146"/>
      <c r="G526" s="4"/>
      <c r="H526" s="4"/>
      <c r="I526" s="138"/>
      <c r="J526" s="138"/>
      <c r="K526" s="138"/>
      <c r="L526" s="138"/>
      <c r="M526" s="138"/>
      <c r="N526" s="138"/>
      <c r="O526" s="138"/>
      <c r="P526" s="138"/>
      <c r="Q526" s="138"/>
      <c r="R526" s="138"/>
      <c r="S526" s="138"/>
      <c r="T526" s="138"/>
      <c r="U526" s="138"/>
      <c r="V526" s="138"/>
      <c r="W526" s="138"/>
      <c r="X526" s="138"/>
      <c r="Y526" s="138"/>
      <c r="Z526" s="138"/>
      <c r="AA526" s="138"/>
      <c r="AB526" s="138"/>
    </row>
    <row r="527" spans="1:28" ht="14.25" customHeight="1">
      <c r="A527" s="4"/>
      <c r="B527" s="4"/>
      <c r="C527" s="4"/>
      <c r="D527" s="4"/>
      <c r="E527" s="146"/>
      <c r="F527" s="146"/>
      <c r="G527" s="4"/>
      <c r="H527" s="4"/>
      <c r="I527" s="138"/>
      <c r="J527" s="138"/>
      <c r="K527" s="138"/>
      <c r="L527" s="138"/>
      <c r="M527" s="138"/>
      <c r="N527" s="138"/>
      <c r="O527" s="138"/>
      <c r="P527" s="138"/>
      <c r="Q527" s="138"/>
      <c r="R527" s="138"/>
      <c r="S527" s="138"/>
      <c r="T527" s="138"/>
      <c r="U527" s="138"/>
      <c r="V527" s="138"/>
      <c r="W527" s="138"/>
      <c r="X527" s="138"/>
      <c r="Y527" s="138"/>
      <c r="Z527" s="138"/>
      <c r="AA527" s="138"/>
      <c r="AB527" s="138"/>
    </row>
    <row r="528" spans="1:28" ht="14.25" customHeight="1">
      <c r="A528" s="4"/>
      <c r="B528" s="4"/>
      <c r="C528" s="4"/>
      <c r="D528" s="4"/>
      <c r="E528" s="146"/>
      <c r="F528" s="146"/>
      <c r="G528" s="4"/>
      <c r="H528" s="4"/>
      <c r="I528" s="138"/>
      <c r="J528" s="138"/>
      <c r="K528" s="138"/>
      <c r="L528" s="138"/>
      <c r="M528" s="138"/>
      <c r="N528" s="138"/>
      <c r="O528" s="138"/>
      <c r="P528" s="138"/>
      <c r="Q528" s="138"/>
      <c r="R528" s="138"/>
      <c r="S528" s="138"/>
      <c r="T528" s="138"/>
      <c r="U528" s="138"/>
      <c r="V528" s="138"/>
      <c r="W528" s="138"/>
      <c r="X528" s="138"/>
      <c r="Y528" s="138"/>
      <c r="Z528" s="138"/>
      <c r="AA528" s="138"/>
      <c r="AB528" s="138"/>
    </row>
    <row r="529" spans="1:28" ht="14.25" customHeight="1">
      <c r="A529" s="4"/>
      <c r="B529" s="4"/>
      <c r="C529" s="4"/>
      <c r="D529" s="4"/>
      <c r="E529" s="146"/>
      <c r="F529" s="146"/>
      <c r="G529" s="4"/>
      <c r="H529" s="4"/>
      <c r="I529" s="138"/>
      <c r="J529" s="138"/>
      <c r="K529" s="138"/>
      <c r="L529" s="138"/>
      <c r="M529" s="138"/>
      <c r="N529" s="138"/>
      <c r="O529" s="138"/>
      <c r="P529" s="138"/>
      <c r="Q529" s="138"/>
      <c r="R529" s="138"/>
      <c r="S529" s="138"/>
      <c r="T529" s="138"/>
      <c r="U529" s="138"/>
      <c r="V529" s="138"/>
      <c r="W529" s="138"/>
      <c r="X529" s="138"/>
      <c r="Y529" s="138"/>
      <c r="Z529" s="138"/>
      <c r="AA529" s="138"/>
      <c r="AB529" s="138"/>
    </row>
    <row r="530" spans="1:28" ht="14.25" customHeight="1">
      <c r="A530" s="4"/>
      <c r="B530" s="4"/>
      <c r="C530" s="4"/>
      <c r="D530" s="4"/>
      <c r="E530" s="146"/>
      <c r="F530" s="146"/>
      <c r="G530" s="4"/>
      <c r="H530" s="4"/>
      <c r="I530" s="138"/>
      <c r="J530" s="138"/>
      <c r="K530" s="138"/>
      <c r="L530" s="138"/>
      <c r="M530" s="138"/>
      <c r="N530" s="138"/>
      <c r="O530" s="138"/>
      <c r="P530" s="138"/>
      <c r="Q530" s="138"/>
      <c r="R530" s="138"/>
      <c r="S530" s="138"/>
      <c r="T530" s="138"/>
      <c r="U530" s="138"/>
      <c r="V530" s="138"/>
      <c r="W530" s="138"/>
      <c r="X530" s="138"/>
      <c r="Y530" s="138"/>
      <c r="Z530" s="138"/>
      <c r="AA530" s="138"/>
      <c r="AB530" s="138"/>
    </row>
    <row r="531" spans="1:28" ht="14.25" customHeight="1">
      <c r="A531" s="4"/>
      <c r="B531" s="4"/>
      <c r="C531" s="4"/>
      <c r="D531" s="4"/>
      <c r="E531" s="146"/>
      <c r="F531" s="146"/>
      <c r="G531" s="4"/>
      <c r="H531" s="4"/>
      <c r="I531" s="138"/>
      <c r="J531" s="138"/>
      <c r="K531" s="138"/>
      <c r="L531" s="138"/>
      <c r="M531" s="138"/>
      <c r="N531" s="138"/>
      <c r="O531" s="138"/>
      <c r="P531" s="138"/>
      <c r="Q531" s="138"/>
      <c r="R531" s="138"/>
      <c r="S531" s="138"/>
      <c r="T531" s="138"/>
      <c r="U531" s="138"/>
      <c r="V531" s="138"/>
      <c r="W531" s="138"/>
      <c r="X531" s="138"/>
      <c r="Y531" s="138"/>
      <c r="Z531" s="138"/>
      <c r="AA531" s="138"/>
      <c r="AB531" s="138"/>
    </row>
    <row r="532" spans="1:28" ht="14.25" customHeight="1">
      <c r="A532" s="4"/>
      <c r="B532" s="4"/>
      <c r="C532" s="4"/>
      <c r="D532" s="4"/>
      <c r="E532" s="146"/>
      <c r="F532" s="146"/>
      <c r="G532" s="4"/>
      <c r="H532" s="4"/>
      <c r="I532" s="138"/>
      <c r="J532" s="138"/>
      <c r="K532" s="138"/>
      <c r="L532" s="138"/>
      <c r="M532" s="138"/>
      <c r="N532" s="138"/>
      <c r="O532" s="138"/>
      <c r="P532" s="138"/>
      <c r="Q532" s="138"/>
      <c r="R532" s="138"/>
      <c r="S532" s="138"/>
      <c r="T532" s="138"/>
      <c r="U532" s="138"/>
      <c r="V532" s="138"/>
      <c r="W532" s="138"/>
      <c r="X532" s="138"/>
      <c r="Y532" s="138"/>
      <c r="Z532" s="138"/>
      <c r="AA532" s="138"/>
      <c r="AB532" s="138"/>
    </row>
    <row r="533" spans="1:28" ht="14.25" customHeight="1">
      <c r="A533" s="4"/>
      <c r="B533" s="4"/>
      <c r="C533" s="4"/>
      <c r="D533" s="4"/>
      <c r="E533" s="146"/>
      <c r="F533" s="146"/>
      <c r="G533" s="4"/>
      <c r="H533" s="4"/>
      <c r="I533" s="138"/>
      <c r="J533" s="138"/>
      <c r="K533" s="138"/>
      <c r="L533" s="138"/>
      <c r="M533" s="138"/>
      <c r="N533" s="138"/>
      <c r="O533" s="138"/>
      <c r="P533" s="138"/>
      <c r="Q533" s="138"/>
      <c r="R533" s="138"/>
      <c r="S533" s="138"/>
      <c r="T533" s="138"/>
      <c r="U533" s="138"/>
      <c r="V533" s="138"/>
      <c r="W533" s="138"/>
      <c r="X533" s="138"/>
      <c r="Y533" s="138"/>
      <c r="Z533" s="138"/>
      <c r="AA533" s="138"/>
      <c r="AB533" s="138"/>
    </row>
    <row r="534" spans="1:28" ht="14.25" customHeight="1">
      <c r="A534" s="4"/>
      <c r="B534" s="4"/>
      <c r="C534" s="4"/>
      <c r="D534" s="4"/>
      <c r="E534" s="146"/>
      <c r="F534" s="146"/>
      <c r="G534" s="4"/>
      <c r="H534" s="4"/>
      <c r="I534" s="138"/>
      <c r="J534" s="138"/>
      <c r="K534" s="138"/>
      <c r="L534" s="138"/>
      <c r="M534" s="138"/>
      <c r="N534" s="138"/>
      <c r="O534" s="138"/>
      <c r="P534" s="138"/>
      <c r="Q534" s="138"/>
      <c r="R534" s="138"/>
      <c r="S534" s="138"/>
      <c r="T534" s="138"/>
      <c r="U534" s="138"/>
      <c r="V534" s="138"/>
      <c r="W534" s="138"/>
      <c r="X534" s="138"/>
      <c r="Y534" s="138"/>
      <c r="Z534" s="138"/>
      <c r="AA534" s="138"/>
      <c r="AB534" s="138"/>
    </row>
    <row r="535" spans="1:28" ht="14.25" customHeight="1">
      <c r="A535" s="4"/>
      <c r="B535" s="4"/>
      <c r="C535" s="4"/>
      <c r="D535" s="4"/>
      <c r="E535" s="146"/>
      <c r="F535" s="146"/>
      <c r="G535" s="4"/>
      <c r="H535" s="4"/>
      <c r="I535" s="138"/>
      <c r="J535" s="138"/>
      <c r="K535" s="138"/>
      <c r="L535" s="138"/>
      <c r="M535" s="138"/>
      <c r="N535" s="138"/>
      <c r="O535" s="138"/>
      <c r="P535" s="138"/>
      <c r="Q535" s="138"/>
      <c r="R535" s="138"/>
      <c r="S535" s="138"/>
      <c r="T535" s="138"/>
      <c r="U535" s="138"/>
      <c r="V535" s="138"/>
      <c r="W535" s="138"/>
      <c r="X535" s="138"/>
      <c r="Y535" s="138"/>
      <c r="Z535" s="138"/>
      <c r="AA535" s="138"/>
      <c r="AB535" s="138"/>
    </row>
    <row r="536" spans="1:28" ht="14.25" customHeight="1">
      <c r="A536" s="4"/>
      <c r="B536" s="4"/>
      <c r="C536" s="4"/>
      <c r="D536" s="4"/>
      <c r="E536" s="146"/>
      <c r="F536" s="146"/>
      <c r="G536" s="4"/>
      <c r="H536" s="4"/>
      <c r="I536" s="138"/>
      <c r="J536" s="138"/>
      <c r="K536" s="138"/>
      <c r="L536" s="138"/>
      <c r="M536" s="138"/>
      <c r="N536" s="138"/>
      <c r="O536" s="138"/>
      <c r="P536" s="138"/>
      <c r="Q536" s="138"/>
      <c r="R536" s="138"/>
      <c r="S536" s="138"/>
      <c r="T536" s="138"/>
      <c r="U536" s="138"/>
      <c r="V536" s="138"/>
      <c r="W536" s="138"/>
      <c r="X536" s="138"/>
      <c r="Y536" s="138"/>
      <c r="Z536" s="138"/>
      <c r="AA536" s="138"/>
      <c r="AB536" s="138"/>
    </row>
    <row r="537" spans="1:28" ht="14.25" customHeight="1">
      <c r="A537" s="4"/>
      <c r="B537" s="4"/>
      <c r="C537" s="4"/>
      <c r="D537" s="4"/>
      <c r="E537" s="146"/>
      <c r="F537" s="146"/>
      <c r="G537" s="4"/>
      <c r="H537" s="4"/>
      <c r="I537" s="138"/>
      <c r="J537" s="138"/>
      <c r="K537" s="138"/>
      <c r="L537" s="138"/>
      <c r="M537" s="138"/>
      <c r="N537" s="138"/>
      <c r="O537" s="138"/>
      <c r="P537" s="138"/>
      <c r="Q537" s="138"/>
      <c r="R537" s="138"/>
      <c r="S537" s="138"/>
      <c r="T537" s="138"/>
      <c r="U537" s="138"/>
      <c r="V537" s="138"/>
      <c r="W537" s="138"/>
      <c r="X537" s="138"/>
      <c r="Y537" s="138"/>
      <c r="Z537" s="138"/>
      <c r="AA537" s="138"/>
      <c r="AB537" s="138"/>
    </row>
    <row r="538" spans="1:28" ht="14.25" customHeight="1">
      <c r="A538" s="4"/>
      <c r="B538" s="4"/>
      <c r="C538" s="4"/>
      <c r="D538" s="4"/>
      <c r="E538" s="146"/>
      <c r="F538" s="146"/>
      <c r="G538" s="4"/>
      <c r="H538" s="4"/>
      <c r="I538" s="138"/>
      <c r="J538" s="138"/>
      <c r="K538" s="138"/>
      <c r="L538" s="138"/>
      <c r="M538" s="138"/>
      <c r="N538" s="138"/>
      <c r="O538" s="138"/>
      <c r="P538" s="138"/>
      <c r="Q538" s="138"/>
      <c r="R538" s="138"/>
      <c r="S538" s="138"/>
      <c r="T538" s="138"/>
      <c r="U538" s="138"/>
      <c r="V538" s="138"/>
      <c r="W538" s="138"/>
      <c r="X538" s="138"/>
      <c r="Y538" s="138"/>
      <c r="Z538" s="138"/>
      <c r="AA538" s="138"/>
      <c r="AB538" s="138"/>
    </row>
    <row r="539" spans="1:28" ht="14.25" customHeight="1">
      <c r="A539" s="4"/>
      <c r="B539" s="4"/>
      <c r="C539" s="4"/>
      <c r="D539" s="4"/>
      <c r="E539" s="146"/>
      <c r="F539" s="146"/>
      <c r="G539" s="4"/>
      <c r="H539" s="4"/>
      <c r="I539" s="138"/>
      <c r="J539" s="138"/>
      <c r="K539" s="138"/>
      <c r="L539" s="138"/>
      <c r="M539" s="138"/>
      <c r="N539" s="138"/>
      <c r="O539" s="138"/>
      <c r="P539" s="138"/>
      <c r="Q539" s="138"/>
      <c r="R539" s="138"/>
      <c r="S539" s="138"/>
      <c r="T539" s="138"/>
      <c r="U539" s="138"/>
      <c r="V539" s="138"/>
      <c r="W539" s="138"/>
      <c r="X539" s="138"/>
      <c r="Y539" s="138"/>
      <c r="Z539" s="138"/>
      <c r="AA539" s="138"/>
      <c r="AB539" s="138"/>
    </row>
    <row r="540" spans="1:28" ht="14.25" customHeight="1">
      <c r="A540" s="4"/>
      <c r="B540" s="4"/>
      <c r="C540" s="4"/>
      <c r="D540" s="4"/>
      <c r="E540" s="146"/>
      <c r="F540" s="146"/>
      <c r="G540" s="4"/>
      <c r="H540" s="4"/>
      <c r="I540" s="138"/>
      <c r="J540" s="138"/>
      <c r="K540" s="138"/>
      <c r="L540" s="138"/>
      <c r="M540" s="138"/>
      <c r="N540" s="138"/>
      <c r="O540" s="138"/>
      <c r="P540" s="138"/>
      <c r="Q540" s="138"/>
      <c r="R540" s="138"/>
      <c r="S540" s="138"/>
      <c r="T540" s="138"/>
      <c r="U540" s="138"/>
      <c r="V540" s="138"/>
      <c r="W540" s="138"/>
      <c r="X540" s="138"/>
      <c r="Y540" s="138"/>
      <c r="Z540" s="138"/>
      <c r="AA540" s="138"/>
      <c r="AB540" s="138"/>
    </row>
    <row r="541" spans="1:28" ht="14.25" customHeight="1">
      <c r="A541" s="4"/>
      <c r="B541" s="4"/>
      <c r="C541" s="4"/>
      <c r="D541" s="4"/>
      <c r="E541" s="146"/>
      <c r="F541" s="146"/>
      <c r="G541" s="4"/>
      <c r="H541" s="4"/>
      <c r="I541" s="138"/>
      <c r="J541" s="138"/>
      <c r="K541" s="138"/>
      <c r="L541" s="138"/>
      <c r="M541" s="138"/>
      <c r="N541" s="138"/>
      <c r="O541" s="138"/>
      <c r="P541" s="138"/>
      <c r="Q541" s="138"/>
      <c r="R541" s="138"/>
      <c r="S541" s="138"/>
      <c r="T541" s="138"/>
      <c r="U541" s="138"/>
      <c r="V541" s="138"/>
      <c r="W541" s="138"/>
      <c r="X541" s="138"/>
      <c r="Y541" s="138"/>
      <c r="Z541" s="138"/>
      <c r="AA541" s="138"/>
      <c r="AB541" s="138"/>
    </row>
    <row r="542" spans="1:28" ht="14.25" customHeight="1">
      <c r="A542" s="4"/>
      <c r="B542" s="4"/>
      <c r="C542" s="4"/>
      <c r="D542" s="4"/>
      <c r="E542" s="146"/>
      <c r="F542" s="146"/>
      <c r="G542" s="4"/>
      <c r="H542" s="4"/>
      <c r="I542" s="138"/>
      <c r="J542" s="138"/>
      <c r="K542" s="138"/>
      <c r="L542" s="138"/>
      <c r="M542" s="138"/>
      <c r="N542" s="138"/>
      <c r="O542" s="138"/>
      <c r="P542" s="138"/>
      <c r="Q542" s="138"/>
      <c r="R542" s="138"/>
      <c r="S542" s="138"/>
      <c r="T542" s="138"/>
      <c r="U542" s="138"/>
      <c r="V542" s="138"/>
      <c r="W542" s="138"/>
      <c r="X542" s="138"/>
      <c r="Y542" s="138"/>
      <c r="Z542" s="138"/>
      <c r="AA542" s="138"/>
      <c r="AB542" s="138"/>
    </row>
    <row r="543" spans="1:28" ht="14.25" customHeight="1">
      <c r="A543" s="4"/>
      <c r="B543" s="4"/>
      <c r="C543" s="4"/>
      <c r="D543" s="4"/>
      <c r="E543" s="146"/>
      <c r="F543" s="146"/>
      <c r="G543" s="4"/>
      <c r="H543" s="4"/>
      <c r="I543" s="138"/>
      <c r="J543" s="138"/>
      <c r="K543" s="138"/>
      <c r="L543" s="138"/>
      <c r="M543" s="138"/>
      <c r="N543" s="138"/>
      <c r="O543" s="138"/>
      <c r="P543" s="138"/>
      <c r="Q543" s="138"/>
      <c r="R543" s="138"/>
      <c r="S543" s="138"/>
      <c r="T543" s="138"/>
      <c r="U543" s="138"/>
      <c r="V543" s="138"/>
      <c r="W543" s="138"/>
      <c r="X543" s="138"/>
      <c r="Y543" s="138"/>
      <c r="Z543" s="138"/>
      <c r="AA543" s="138"/>
      <c r="AB543" s="138"/>
    </row>
    <row r="544" spans="1:28" ht="14.25" customHeight="1">
      <c r="A544" s="4"/>
      <c r="B544" s="4"/>
      <c r="C544" s="4"/>
      <c r="D544" s="4"/>
      <c r="E544" s="146"/>
      <c r="F544" s="146"/>
      <c r="G544" s="4"/>
      <c r="H544" s="4"/>
      <c r="I544" s="138"/>
      <c r="J544" s="138"/>
      <c r="K544" s="138"/>
      <c r="L544" s="138"/>
      <c r="M544" s="138"/>
      <c r="N544" s="138"/>
      <c r="O544" s="138"/>
      <c r="P544" s="138"/>
      <c r="Q544" s="138"/>
      <c r="R544" s="138"/>
      <c r="S544" s="138"/>
      <c r="T544" s="138"/>
      <c r="U544" s="138"/>
      <c r="V544" s="138"/>
      <c r="W544" s="138"/>
      <c r="X544" s="138"/>
      <c r="Y544" s="138"/>
      <c r="Z544" s="138"/>
      <c r="AA544" s="138"/>
      <c r="AB544" s="138"/>
    </row>
    <row r="545" spans="1:28" ht="14.25" customHeight="1">
      <c r="A545" s="4"/>
      <c r="B545" s="4"/>
      <c r="C545" s="4"/>
      <c r="D545" s="4"/>
      <c r="E545" s="146"/>
      <c r="F545" s="146"/>
      <c r="G545" s="4"/>
      <c r="H545" s="4"/>
      <c r="I545" s="138"/>
      <c r="J545" s="138"/>
      <c r="K545" s="138"/>
      <c r="L545" s="138"/>
      <c r="M545" s="138"/>
      <c r="N545" s="138"/>
      <c r="O545" s="138"/>
      <c r="P545" s="138"/>
      <c r="Q545" s="138"/>
      <c r="R545" s="138"/>
      <c r="S545" s="138"/>
      <c r="T545" s="138"/>
      <c r="U545" s="138"/>
      <c r="V545" s="138"/>
      <c r="W545" s="138"/>
      <c r="X545" s="138"/>
      <c r="Y545" s="138"/>
      <c r="Z545" s="138"/>
      <c r="AA545" s="138"/>
      <c r="AB545" s="138"/>
    </row>
    <row r="546" spans="1:28" ht="14.25" customHeight="1">
      <c r="A546" s="4"/>
      <c r="B546" s="4"/>
      <c r="C546" s="4"/>
      <c r="D546" s="4"/>
      <c r="E546" s="146"/>
      <c r="F546" s="146"/>
      <c r="G546" s="4"/>
      <c r="H546" s="4"/>
      <c r="I546" s="138"/>
      <c r="J546" s="138"/>
      <c r="K546" s="138"/>
      <c r="L546" s="138"/>
      <c r="M546" s="138"/>
      <c r="N546" s="138"/>
      <c r="O546" s="138"/>
      <c r="P546" s="138"/>
      <c r="Q546" s="138"/>
      <c r="R546" s="138"/>
      <c r="S546" s="138"/>
      <c r="T546" s="138"/>
      <c r="U546" s="138"/>
      <c r="V546" s="138"/>
      <c r="W546" s="138"/>
      <c r="X546" s="138"/>
      <c r="Y546" s="138"/>
      <c r="Z546" s="138"/>
      <c r="AA546" s="138"/>
      <c r="AB546" s="138"/>
    </row>
    <row r="547" spans="1:28" ht="14.25" customHeight="1">
      <c r="A547" s="4"/>
      <c r="B547" s="4"/>
      <c r="C547" s="4"/>
      <c r="D547" s="4"/>
      <c r="E547" s="146"/>
      <c r="F547" s="146"/>
      <c r="G547" s="4"/>
      <c r="H547" s="4"/>
      <c r="I547" s="138"/>
      <c r="J547" s="138"/>
      <c r="K547" s="138"/>
      <c r="L547" s="138"/>
      <c r="M547" s="138"/>
      <c r="N547" s="138"/>
      <c r="O547" s="138"/>
      <c r="P547" s="138"/>
      <c r="Q547" s="138"/>
      <c r="R547" s="138"/>
      <c r="S547" s="138"/>
      <c r="T547" s="138"/>
      <c r="U547" s="138"/>
      <c r="V547" s="138"/>
      <c r="W547" s="138"/>
      <c r="X547" s="138"/>
      <c r="Y547" s="138"/>
      <c r="Z547" s="138"/>
      <c r="AA547" s="138"/>
      <c r="AB547" s="138"/>
    </row>
    <row r="548" spans="1:28" ht="14.25" customHeight="1">
      <c r="A548" s="4"/>
      <c r="B548" s="4"/>
      <c r="C548" s="4"/>
      <c r="D548" s="4"/>
      <c r="E548" s="146"/>
      <c r="F548" s="146"/>
      <c r="G548" s="4"/>
      <c r="H548" s="4"/>
      <c r="I548" s="138"/>
      <c r="J548" s="138"/>
      <c r="K548" s="138"/>
      <c r="L548" s="138"/>
      <c r="M548" s="138"/>
      <c r="N548" s="138"/>
      <c r="O548" s="138"/>
      <c r="P548" s="138"/>
      <c r="Q548" s="138"/>
      <c r="R548" s="138"/>
      <c r="S548" s="138"/>
      <c r="T548" s="138"/>
      <c r="U548" s="138"/>
      <c r="V548" s="138"/>
      <c r="W548" s="138"/>
      <c r="X548" s="138"/>
      <c r="Y548" s="138"/>
      <c r="Z548" s="138"/>
      <c r="AA548" s="138"/>
      <c r="AB548" s="138"/>
    </row>
    <row r="549" spans="1:28" ht="14.25" customHeight="1">
      <c r="A549" s="4"/>
      <c r="B549" s="4"/>
      <c r="C549" s="4"/>
      <c r="D549" s="4"/>
      <c r="E549" s="146"/>
      <c r="F549" s="146"/>
      <c r="G549" s="4"/>
      <c r="H549" s="4"/>
      <c r="I549" s="138"/>
      <c r="J549" s="138"/>
      <c r="K549" s="138"/>
      <c r="L549" s="138"/>
      <c r="M549" s="138"/>
      <c r="N549" s="138"/>
      <c r="O549" s="138"/>
      <c r="P549" s="138"/>
      <c r="Q549" s="138"/>
      <c r="R549" s="138"/>
      <c r="S549" s="138"/>
      <c r="T549" s="138"/>
      <c r="U549" s="138"/>
      <c r="V549" s="138"/>
      <c r="W549" s="138"/>
      <c r="X549" s="138"/>
      <c r="Y549" s="138"/>
      <c r="Z549" s="138"/>
      <c r="AA549" s="138"/>
      <c r="AB549" s="138"/>
    </row>
    <row r="550" spans="1:28" ht="14.25" customHeight="1">
      <c r="A550" s="4"/>
      <c r="B550" s="4"/>
      <c r="C550" s="4"/>
      <c r="D550" s="4"/>
      <c r="E550" s="146"/>
      <c r="F550" s="146"/>
      <c r="G550" s="4"/>
      <c r="H550" s="4"/>
      <c r="I550" s="138"/>
      <c r="J550" s="138"/>
      <c r="K550" s="138"/>
      <c r="L550" s="138"/>
      <c r="M550" s="138"/>
      <c r="N550" s="138"/>
      <c r="O550" s="138"/>
      <c r="P550" s="138"/>
      <c r="Q550" s="138"/>
      <c r="R550" s="138"/>
      <c r="S550" s="138"/>
      <c r="T550" s="138"/>
      <c r="U550" s="138"/>
      <c r="V550" s="138"/>
      <c r="W550" s="138"/>
      <c r="X550" s="138"/>
      <c r="Y550" s="138"/>
      <c r="Z550" s="138"/>
      <c r="AA550" s="138"/>
      <c r="AB550" s="138"/>
    </row>
    <row r="551" spans="1:28" ht="14.25" customHeight="1">
      <c r="A551" s="4"/>
      <c r="B551" s="4"/>
      <c r="C551" s="4"/>
      <c r="D551" s="4"/>
      <c r="E551" s="146"/>
      <c r="F551" s="146"/>
      <c r="G551" s="4"/>
      <c r="H551" s="4"/>
      <c r="I551" s="138"/>
      <c r="J551" s="138"/>
      <c r="K551" s="138"/>
      <c r="L551" s="138"/>
      <c r="M551" s="138"/>
      <c r="N551" s="138"/>
      <c r="O551" s="138"/>
      <c r="P551" s="138"/>
      <c r="Q551" s="138"/>
      <c r="R551" s="138"/>
      <c r="S551" s="138"/>
      <c r="T551" s="138"/>
      <c r="U551" s="138"/>
      <c r="V551" s="138"/>
      <c r="W551" s="138"/>
      <c r="X551" s="138"/>
      <c r="Y551" s="138"/>
      <c r="Z551" s="138"/>
      <c r="AA551" s="138"/>
      <c r="AB551" s="138"/>
    </row>
    <row r="552" spans="1:28" ht="14.25" customHeight="1">
      <c r="A552" s="4"/>
      <c r="B552" s="4"/>
      <c r="C552" s="4"/>
      <c r="D552" s="4"/>
      <c r="E552" s="146"/>
      <c r="F552" s="146"/>
      <c r="G552" s="4"/>
      <c r="H552" s="4"/>
      <c r="I552" s="138"/>
      <c r="J552" s="138"/>
      <c r="K552" s="138"/>
      <c r="L552" s="138"/>
      <c r="M552" s="138"/>
      <c r="N552" s="138"/>
      <c r="O552" s="138"/>
      <c r="P552" s="138"/>
      <c r="Q552" s="138"/>
      <c r="R552" s="138"/>
      <c r="S552" s="138"/>
      <c r="T552" s="138"/>
      <c r="U552" s="138"/>
      <c r="V552" s="138"/>
      <c r="W552" s="138"/>
      <c r="X552" s="138"/>
      <c r="Y552" s="138"/>
      <c r="Z552" s="138"/>
      <c r="AA552" s="138"/>
      <c r="AB552" s="138"/>
    </row>
    <row r="553" spans="1:28" ht="14.25" customHeight="1">
      <c r="A553" s="4"/>
      <c r="B553" s="4"/>
      <c r="C553" s="4"/>
      <c r="D553" s="4"/>
      <c r="E553" s="146"/>
      <c r="F553" s="146"/>
      <c r="G553" s="4"/>
      <c r="H553" s="4"/>
      <c r="I553" s="138"/>
      <c r="J553" s="138"/>
      <c r="K553" s="138"/>
      <c r="L553" s="138"/>
      <c r="M553" s="138"/>
      <c r="N553" s="138"/>
      <c r="O553" s="138"/>
      <c r="P553" s="138"/>
      <c r="Q553" s="138"/>
      <c r="R553" s="138"/>
      <c r="S553" s="138"/>
      <c r="T553" s="138"/>
      <c r="U553" s="138"/>
      <c r="V553" s="138"/>
      <c r="W553" s="138"/>
      <c r="X553" s="138"/>
      <c r="Y553" s="138"/>
      <c r="Z553" s="138"/>
      <c r="AA553" s="138"/>
      <c r="AB553" s="138"/>
    </row>
    <row r="554" spans="1:28" ht="14.25" customHeight="1">
      <c r="A554" s="4"/>
      <c r="B554" s="4"/>
      <c r="C554" s="4"/>
      <c r="D554" s="4"/>
      <c r="E554" s="146"/>
      <c r="F554" s="146"/>
      <c r="G554" s="4"/>
      <c r="H554" s="4"/>
      <c r="I554" s="138"/>
      <c r="J554" s="138"/>
      <c r="K554" s="138"/>
      <c r="L554" s="138"/>
      <c r="M554" s="138"/>
      <c r="N554" s="138"/>
      <c r="O554" s="138"/>
      <c r="P554" s="138"/>
      <c r="Q554" s="138"/>
      <c r="R554" s="138"/>
      <c r="S554" s="138"/>
      <c r="T554" s="138"/>
      <c r="U554" s="138"/>
      <c r="V554" s="138"/>
      <c r="W554" s="138"/>
      <c r="X554" s="138"/>
      <c r="Y554" s="138"/>
      <c r="Z554" s="138"/>
      <c r="AA554" s="138"/>
      <c r="AB554" s="138"/>
    </row>
    <row r="555" spans="1:28" ht="14.25" customHeight="1">
      <c r="A555" s="4"/>
      <c r="B555" s="4"/>
      <c r="C555" s="4"/>
      <c r="D555" s="4"/>
      <c r="E555" s="146"/>
      <c r="F555" s="146"/>
      <c r="G555" s="4"/>
      <c r="H555" s="4"/>
      <c r="I555" s="138"/>
      <c r="J555" s="138"/>
      <c r="K555" s="138"/>
      <c r="L555" s="138"/>
      <c r="M555" s="138"/>
      <c r="N555" s="138"/>
      <c r="O555" s="138"/>
      <c r="P555" s="138"/>
      <c r="Q555" s="138"/>
      <c r="R555" s="138"/>
      <c r="S555" s="138"/>
      <c r="T555" s="138"/>
      <c r="U555" s="138"/>
      <c r="V555" s="138"/>
      <c r="W555" s="138"/>
      <c r="X555" s="138"/>
      <c r="Y555" s="138"/>
      <c r="Z555" s="138"/>
      <c r="AA555" s="138"/>
      <c r="AB555" s="138"/>
    </row>
    <row r="556" spans="1:28" ht="14.25" customHeight="1">
      <c r="A556" s="4"/>
      <c r="B556" s="4"/>
      <c r="C556" s="4"/>
      <c r="D556" s="4"/>
      <c r="E556" s="146"/>
      <c r="F556" s="146"/>
      <c r="G556" s="4"/>
      <c r="H556" s="4"/>
      <c r="I556" s="138"/>
      <c r="J556" s="138"/>
      <c r="K556" s="138"/>
      <c r="L556" s="138"/>
      <c r="M556" s="138"/>
      <c r="N556" s="138"/>
      <c r="O556" s="138"/>
      <c r="P556" s="138"/>
      <c r="Q556" s="138"/>
      <c r="R556" s="138"/>
      <c r="S556" s="138"/>
      <c r="T556" s="138"/>
      <c r="U556" s="138"/>
      <c r="V556" s="138"/>
      <c r="W556" s="138"/>
      <c r="X556" s="138"/>
      <c r="Y556" s="138"/>
      <c r="Z556" s="138"/>
      <c r="AA556" s="138"/>
      <c r="AB556" s="138"/>
    </row>
    <row r="557" spans="1:28" ht="14.25" customHeight="1">
      <c r="A557" s="4"/>
      <c r="B557" s="4"/>
      <c r="C557" s="4"/>
      <c r="D557" s="4"/>
      <c r="E557" s="146"/>
      <c r="F557" s="146"/>
      <c r="G557" s="4"/>
      <c r="H557" s="4"/>
      <c r="I557" s="138"/>
      <c r="J557" s="138"/>
      <c r="K557" s="138"/>
      <c r="L557" s="138"/>
      <c r="M557" s="138"/>
      <c r="N557" s="138"/>
      <c r="O557" s="138"/>
      <c r="P557" s="138"/>
      <c r="Q557" s="138"/>
      <c r="R557" s="138"/>
      <c r="S557" s="138"/>
      <c r="T557" s="138"/>
      <c r="U557" s="138"/>
      <c r="V557" s="138"/>
      <c r="W557" s="138"/>
      <c r="X557" s="138"/>
      <c r="Y557" s="138"/>
      <c r="Z557" s="138"/>
      <c r="AA557" s="138"/>
      <c r="AB557" s="138"/>
    </row>
    <row r="558" spans="1:28" ht="14.25" customHeight="1">
      <c r="A558" s="4"/>
      <c r="B558" s="4"/>
      <c r="C558" s="4"/>
      <c r="D558" s="4"/>
      <c r="E558" s="146"/>
      <c r="F558" s="146"/>
      <c r="G558" s="4"/>
      <c r="H558" s="4"/>
      <c r="I558" s="138"/>
      <c r="J558" s="138"/>
      <c r="K558" s="138"/>
      <c r="L558" s="138"/>
      <c r="M558" s="138"/>
      <c r="N558" s="138"/>
      <c r="O558" s="138"/>
      <c r="P558" s="138"/>
      <c r="Q558" s="138"/>
      <c r="R558" s="138"/>
      <c r="S558" s="138"/>
      <c r="T558" s="138"/>
      <c r="U558" s="138"/>
      <c r="V558" s="138"/>
      <c r="W558" s="138"/>
      <c r="X558" s="138"/>
      <c r="Y558" s="138"/>
      <c r="Z558" s="138"/>
      <c r="AA558" s="138"/>
      <c r="AB558" s="138"/>
    </row>
    <row r="559" spans="1:28" ht="14.25" customHeight="1">
      <c r="A559" s="4"/>
      <c r="B559" s="4"/>
      <c r="C559" s="4"/>
      <c r="D559" s="4"/>
      <c r="E559" s="146"/>
      <c r="F559" s="146"/>
      <c r="G559" s="4"/>
      <c r="H559" s="4"/>
      <c r="I559" s="138"/>
      <c r="J559" s="138"/>
      <c r="K559" s="138"/>
      <c r="L559" s="138"/>
      <c r="M559" s="138"/>
      <c r="N559" s="138"/>
      <c r="O559" s="138"/>
      <c r="P559" s="138"/>
      <c r="Q559" s="138"/>
      <c r="R559" s="138"/>
      <c r="S559" s="138"/>
      <c r="T559" s="138"/>
      <c r="U559" s="138"/>
      <c r="V559" s="138"/>
      <c r="W559" s="138"/>
      <c r="X559" s="138"/>
      <c r="Y559" s="138"/>
      <c r="Z559" s="138"/>
      <c r="AA559" s="138"/>
      <c r="AB559" s="138"/>
    </row>
    <row r="560" spans="1:28" ht="14.25" customHeight="1">
      <c r="A560" s="4"/>
      <c r="B560" s="4"/>
      <c r="C560" s="4"/>
      <c r="D560" s="4"/>
      <c r="E560" s="146"/>
      <c r="F560" s="146"/>
      <c r="G560" s="4"/>
      <c r="H560" s="4"/>
      <c r="I560" s="138"/>
      <c r="J560" s="138"/>
      <c r="K560" s="138"/>
      <c r="L560" s="138"/>
      <c r="M560" s="138"/>
      <c r="N560" s="138"/>
      <c r="O560" s="138"/>
      <c r="P560" s="138"/>
      <c r="Q560" s="138"/>
      <c r="R560" s="138"/>
      <c r="S560" s="138"/>
      <c r="T560" s="138"/>
      <c r="U560" s="138"/>
      <c r="V560" s="138"/>
      <c r="W560" s="138"/>
      <c r="X560" s="138"/>
      <c r="Y560" s="138"/>
      <c r="Z560" s="138"/>
      <c r="AA560" s="138"/>
      <c r="AB560" s="138"/>
    </row>
    <row r="561" spans="1:28" ht="14.25" customHeight="1">
      <c r="A561" s="4"/>
      <c r="B561" s="4"/>
      <c r="C561" s="4"/>
      <c r="D561" s="4"/>
      <c r="E561" s="146"/>
      <c r="F561" s="146"/>
      <c r="G561" s="4"/>
      <c r="H561" s="4"/>
      <c r="I561" s="138"/>
      <c r="J561" s="138"/>
      <c r="K561" s="138"/>
      <c r="L561" s="138"/>
      <c r="M561" s="138"/>
      <c r="N561" s="138"/>
      <c r="O561" s="138"/>
      <c r="P561" s="138"/>
      <c r="Q561" s="138"/>
      <c r="R561" s="138"/>
      <c r="S561" s="138"/>
      <c r="T561" s="138"/>
      <c r="U561" s="138"/>
      <c r="V561" s="138"/>
      <c r="W561" s="138"/>
      <c r="X561" s="138"/>
      <c r="Y561" s="138"/>
      <c r="Z561" s="138"/>
      <c r="AA561" s="138"/>
      <c r="AB561" s="138"/>
    </row>
    <row r="562" spans="1:28" ht="14.25" customHeight="1">
      <c r="A562" s="4"/>
      <c r="B562" s="4"/>
      <c r="C562" s="4"/>
      <c r="D562" s="4"/>
      <c r="E562" s="146"/>
      <c r="F562" s="146"/>
      <c r="G562" s="4"/>
      <c r="H562" s="4"/>
      <c r="I562" s="138"/>
      <c r="J562" s="138"/>
      <c r="K562" s="138"/>
      <c r="L562" s="138"/>
      <c r="M562" s="138"/>
      <c r="N562" s="138"/>
      <c r="O562" s="138"/>
      <c r="P562" s="138"/>
      <c r="Q562" s="138"/>
      <c r="R562" s="138"/>
      <c r="S562" s="138"/>
      <c r="T562" s="138"/>
      <c r="U562" s="138"/>
      <c r="V562" s="138"/>
      <c r="W562" s="138"/>
      <c r="X562" s="138"/>
      <c r="Y562" s="138"/>
      <c r="Z562" s="138"/>
      <c r="AA562" s="138"/>
      <c r="AB562" s="138"/>
    </row>
    <row r="563" spans="1:28" ht="14.25" customHeight="1">
      <c r="A563" s="4"/>
      <c r="B563" s="4"/>
      <c r="C563" s="4"/>
      <c r="D563" s="4"/>
      <c r="E563" s="146"/>
      <c r="F563" s="146"/>
      <c r="G563" s="4"/>
      <c r="H563" s="4"/>
      <c r="I563" s="138"/>
      <c r="J563" s="138"/>
      <c r="K563" s="138"/>
      <c r="L563" s="138"/>
      <c r="M563" s="138"/>
      <c r="N563" s="138"/>
      <c r="O563" s="138"/>
      <c r="P563" s="138"/>
      <c r="Q563" s="138"/>
      <c r="R563" s="138"/>
      <c r="S563" s="138"/>
      <c r="T563" s="138"/>
      <c r="U563" s="138"/>
      <c r="V563" s="138"/>
      <c r="W563" s="138"/>
      <c r="X563" s="138"/>
      <c r="Y563" s="138"/>
      <c r="Z563" s="138"/>
      <c r="AA563" s="138"/>
      <c r="AB563" s="138"/>
    </row>
    <row r="564" spans="1:28" ht="14.25" customHeight="1">
      <c r="A564" s="4"/>
      <c r="B564" s="4"/>
      <c r="C564" s="4"/>
      <c r="D564" s="4"/>
      <c r="E564" s="146"/>
      <c r="F564" s="146"/>
      <c r="G564" s="4"/>
      <c r="H564" s="4"/>
      <c r="I564" s="138"/>
      <c r="J564" s="138"/>
      <c r="K564" s="138"/>
      <c r="L564" s="138"/>
      <c r="M564" s="138"/>
      <c r="N564" s="138"/>
      <c r="O564" s="138"/>
      <c r="P564" s="138"/>
      <c r="Q564" s="138"/>
      <c r="R564" s="138"/>
      <c r="S564" s="138"/>
      <c r="T564" s="138"/>
      <c r="U564" s="138"/>
      <c r="V564" s="138"/>
      <c r="W564" s="138"/>
      <c r="X564" s="138"/>
      <c r="Y564" s="138"/>
      <c r="Z564" s="138"/>
      <c r="AA564" s="138"/>
      <c r="AB564" s="138"/>
    </row>
    <row r="565" spans="1:28" ht="14.25" customHeight="1">
      <c r="A565" s="4"/>
      <c r="B565" s="4"/>
      <c r="C565" s="4"/>
      <c r="D565" s="4"/>
      <c r="E565" s="146"/>
      <c r="F565" s="146"/>
      <c r="G565" s="4"/>
      <c r="H565" s="4"/>
      <c r="I565" s="138"/>
      <c r="J565" s="138"/>
      <c r="K565" s="138"/>
      <c r="L565" s="138"/>
      <c r="M565" s="138"/>
      <c r="N565" s="138"/>
      <c r="O565" s="138"/>
      <c r="P565" s="138"/>
      <c r="Q565" s="138"/>
      <c r="R565" s="138"/>
      <c r="S565" s="138"/>
      <c r="T565" s="138"/>
      <c r="U565" s="138"/>
      <c r="V565" s="138"/>
      <c r="W565" s="138"/>
      <c r="X565" s="138"/>
      <c r="Y565" s="138"/>
      <c r="Z565" s="138"/>
      <c r="AA565" s="138"/>
      <c r="AB565" s="138"/>
    </row>
    <row r="566" spans="1:28" ht="14.25" customHeight="1">
      <c r="A566" s="4"/>
      <c r="B566" s="4"/>
      <c r="C566" s="4"/>
      <c r="D566" s="4"/>
      <c r="E566" s="146"/>
      <c r="F566" s="146"/>
      <c r="G566" s="4"/>
      <c r="H566" s="4"/>
      <c r="I566" s="138"/>
      <c r="J566" s="138"/>
      <c r="K566" s="138"/>
      <c r="L566" s="138"/>
      <c r="M566" s="138"/>
      <c r="N566" s="138"/>
      <c r="O566" s="138"/>
      <c r="P566" s="138"/>
      <c r="Q566" s="138"/>
      <c r="R566" s="138"/>
      <c r="S566" s="138"/>
      <c r="T566" s="138"/>
      <c r="U566" s="138"/>
      <c r="V566" s="138"/>
      <c r="W566" s="138"/>
      <c r="X566" s="138"/>
      <c r="Y566" s="138"/>
      <c r="Z566" s="138"/>
      <c r="AA566" s="138"/>
      <c r="AB566" s="138"/>
    </row>
    <row r="567" spans="1:28" ht="14.25" customHeight="1">
      <c r="A567" s="4"/>
      <c r="B567" s="4"/>
      <c r="C567" s="4"/>
      <c r="D567" s="4"/>
      <c r="E567" s="146"/>
      <c r="F567" s="146"/>
      <c r="G567" s="4"/>
      <c r="H567" s="4"/>
      <c r="I567" s="138"/>
      <c r="J567" s="138"/>
      <c r="K567" s="138"/>
      <c r="L567" s="138"/>
      <c r="M567" s="138"/>
      <c r="N567" s="138"/>
      <c r="O567" s="138"/>
      <c r="P567" s="138"/>
      <c r="Q567" s="138"/>
      <c r="R567" s="138"/>
      <c r="S567" s="138"/>
      <c r="T567" s="138"/>
      <c r="U567" s="138"/>
      <c r="V567" s="138"/>
      <c r="W567" s="138"/>
      <c r="X567" s="138"/>
      <c r="Y567" s="138"/>
      <c r="Z567" s="138"/>
      <c r="AA567" s="138"/>
      <c r="AB567" s="138"/>
    </row>
    <row r="568" spans="1:28" ht="14.25" customHeight="1">
      <c r="A568" s="4"/>
      <c r="B568" s="4"/>
      <c r="C568" s="4"/>
      <c r="D568" s="4"/>
      <c r="E568" s="146"/>
      <c r="F568" s="146"/>
      <c r="G568" s="4"/>
      <c r="H568" s="4"/>
      <c r="I568" s="138"/>
      <c r="J568" s="138"/>
      <c r="K568" s="138"/>
      <c r="L568" s="138"/>
      <c r="M568" s="138"/>
      <c r="N568" s="138"/>
      <c r="O568" s="138"/>
      <c r="P568" s="138"/>
      <c r="Q568" s="138"/>
      <c r="R568" s="138"/>
      <c r="S568" s="138"/>
      <c r="T568" s="138"/>
      <c r="U568" s="138"/>
      <c r="V568" s="138"/>
      <c r="W568" s="138"/>
      <c r="X568" s="138"/>
      <c r="Y568" s="138"/>
      <c r="Z568" s="138"/>
      <c r="AA568" s="138"/>
      <c r="AB568" s="138"/>
    </row>
    <row r="569" spans="1:28" ht="14.25" customHeight="1">
      <c r="A569" s="4"/>
      <c r="B569" s="4"/>
      <c r="C569" s="4"/>
      <c r="D569" s="4"/>
      <c r="E569" s="146"/>
      <c r="F569" s="146"/>
      <c r="G569" s="4"/>
      <c r="H569" s="4"/>
      <c r="I569" s="138"/>
      <c r="J569" s="138"/>
      <c r="K569" s="138"/>
      <c r="L569" s="138"/>
      <c r="M569" s="138"/>
      <c r="N569" s="138"/>
      <c r="O569" s="138"/>
      <c r="P569" s="138"/>
      <c r="Q569" s="138"/>
      <c r="R569" s="138"/>
      <c r="S569" s="138"/>
      <c r="T569" s="138"/>
      <c r="U569" s="138"/>
      <c r="V569" s="138"/>
      <c r="W569" s="138"/>
      <c r="X569" s="138"/>
      <c r="Y569" s="138"/>
      <c r="Z569" s="138"/>
      <c r="AA569" s="138"/>
      <c r="AB569" s="138"/>
    </row>
    <row r="570" spans="1:28" ht="14.25" customHeight="1">
      <c r="A570" s="4"/>
      <c r="B570" s="4"/>
      <c r="C570" s="4"/>
      <c r="D570" s="4"/>
      <c r="E570" s="146"/>
      <c r="F570" s="146"/>
      <c r="G570" s="4"/>
      <c r="H570" s="4"/>
      <c r="I570" s="138"/>
      <c r="J570" s="138"/>
      <c r="K570" s="138"/>
      <c r="L570" s="138"/>
      <c r="M570" s="138"/>
      <c r="N570" s="138"/>
      <c r="O570" s="138"/>
      <c r="P570" s="138"/>
      <c r="Q570" s="138"/>
      <c r="R570" s="138"/>
      <c r="S570" s="138"/>
      <c r="T570" s="138"/>
      <c r="U570" s="138"/>
      <c r="V570" s="138"/>
      <c r="W570" s="138"/>
      <c r="X570" s="138"/>
      <c r="Y570" s="138"/>
      <c r="Z570" s="138"/>
      <c r="AA570" s="138"/>
      <c r="AB570" s="138"/>
    </row>
    <row r="571" spans="1:28" ht="14.25" customHeight="1">
      <c r="A571" s="4"/>
      <c r="B571" s="4"/>
      <c r="C571" s="4"/>
      <c r="D571" s="4"/>
      <c r="E571" s="146"/>
      <c r="F571" s="146"/>
      <c r="G571" s="4"/>
      <c r="H571" s="4"/>
      <c r="I571" s="138"/>
      <c r="J571" s="138"/>
      <c r="K571" s="138"/>
      <c r="L571" s="138"/>
      <c r="M571" s="138"/>
      <c r="N571" s="138"/>
      <c r="O571" s="138"/>
      <c r="P571" s="138"/>
      <c r="Q571" s="138"/>
      <c r="R571" s="138"/>
      <c r="S571" s="138"/>
      <c r="T571" s="138"/>
      <c r="U571" s="138"/>
      <c r="V571" s="138"/>
      <c r="W571" s="138"/>
      <c r="X571" s="138"/>
      <c r="Y571" s="138"/>
      <c r="Z571" s="138"/>
      <c r="AA571" s="138"/>
      <c r="AB571" s="138"/>
    </row>
    <row r="572" spans="1:28" ht="14.25" customHeight="1">
      <c r="A572" s="4"/>
      <c r="B572" s="4"/>
      <c r="C572" s="4"/>
      <c r="D572" s="4"/>
      <c r="E572" s="146"/>
      <c r="F572" s="146"/>
      <c r="G572" s="4"/>
      <c r="H572" s="4"/>
      <c r="I572" s="138"/>
      <c r="J572" s="138"/>
      <c r="K572" s="138"/>
      <c r="L572" s="138"/>
      <c r="M572" s="138"/>
      <c r="N572" s="138"/>
      <c r="O572" s="138"/>
      <c r="P572" s="138"/>
      <c r="Q572" s="138"/>
      <c r="R572" s="138"/>
      <c r="S572" s="138"/>
      <c r="T572" s="138"/>
      <c r="U572" s="138"/>
      <c r="V572" s="138"/>
      <c r="W572" s="138"/>
      <c r="X572" s="138"/>
      <c r="Y572" s="138"/>
      <c r="Z572" s="138"/>
      <c r="AA572" s="138"/>
      <c r="AB572" s="138"/>
    </row>
    <row r="573" spans="1:28" ht="14.25" customHeight="1">
      <c r="A573" s="4"/>
      <c r="B573" s="4"/>
      <c r="C573" s="4"/>
      <c r="D573" s="4"/>
      <c r="E573" s="146"/>
      <c r="F573" s="146"/>
      <c r="G573" s="4"/>
      <c r="H573" s="4"/>
      <c r="I573" s="138"/>
      <c r="J573" s="138"/>
      <c r="K573" s="138"/>
      <c r="L573" s="138"/>
      <c r="M573" s="138"/>
      <c r="N573" s="138"/>
      <c r="O573" s="138"/>
      <c r="P573" s="138"/>
      <c r="Q573" s="138"/>
      <c r="R573" s="138"/>
      <c r="S573" s="138"/>
      <c r="T573" s="138"/>
      <c r="U573" s="138"/>
      <c r="V573" s="138"/>
      <c r="W573" s="138"/>
      <c r="X573" s="138"/>
      <c r="Y573" s="138"/>
      <c r="Z573" s="138"/>
      <c r="AA573" s="138"/>
      <c r="AB573" s="138"/>
    </row>
    <row r="574" spans="1:28" ht="14.25" customHeight="1">
      <c r="A574" s="4"/>
      <c r="B574" s="4"/>
      <c r="C574" s="4"/>
      <c r="D574" s="4"/>
      <c r="E574" s="146"/>
      <c r="F574" s="146"/>
      <c r="G574" s="4"/>
      <c r="H574" s="4"/>
      <c r="I574" s="138"/>
      <c r="J574" s="138"/>
      <c r="K574" s="138"/>
      <c r="L574" s="138"/>
      <c r="M574" s="138"/>
      <c r="N574" s="138"/>
      <c r="O574" s="138"/>
      <c r="P574" s="138"/>
      <c r="Q574" s="138"/>
      <c r="R574" s="138"/>
      <c r="S574" s="138"/>
      <c r="T574" s="138"/>
      <c r="U574" s="138"/>
      <c r="V574" s="138"/>
      <c r="W574" s="138"/>
      <c r="X574" s="138"/>
      <c r="Y574" s="138"/>
      <c r="Z574" s="138"/>
      <c r="AA574" s="138"/>
      <c r="AB574" s="138"/>
    </row>
    <row r="575" spans="1:28" ht="14.25" customHeight="1">
      <c r="A575" s="4"/>
      <c r="B575" s="4"/>
      <c r="C575" s="4"/>
      <c r="D575" s="4"/>
      <c r="E575" s="146"/>
      <c r="F575" s="146"/>
      <c r="G575" s="4"/>
      <c r="H575" s="4"/>
      <c r="I575" s="138"/>
      <c r="J575" s="138"/>
      <c r="K575" s="138"/>
      <c r="L575" s="138"/>
      <c r="M575" s="138"/>
      <c r="N575" s="138"/>
      <c r="O575" s="138"/>
      <c r="P575" s="138"/>
      <c r="Q575" s="138"/>
      <c r="R575" s="138"/>
      <c r="S575" s="138"/>
      <c r="T575" s="138"/>
      <c r="U575" s="138"/>
      <c r="V575" s="138"/>
      <c r="W575" s="138"/>
      <c r="X575" s="138"/>
      <c r="Y575" s="138"/>
      <c r="Z575" s="138"/>
      <c r="AA575" s="138"/>
      <c r="AB575" s="138"/>
    </row>
    <row r="576" spans="1:28" ht="14.25" customHeight="1">
      <c r="A576" s="4"/>
      <c r="B576" s="4"/>
      <c r="C576" s="4"/>
      <c r="D576" s="4"/>
      <c r="E576" s="146"/>
      <c r="F576" s="146"/>
      <c r="G576" s="4"/>
      <c r="H576" s="4"/>
      <c r="I576" s="138"/>
      <c r="J576" s="138"/>
      <c r="K576" s="138"/>
      <c r="L576" s="138"/>
      <c r="M576" s="138"/>
      <c r="N576" s="138"/>
      <c r="O576" s="138"/>
      <c r="P576" s="138"/>
      <c r="Q576" s="138"/>
      <c r="R576" s="138"/>
      <c r="S576" s="138"/>
      <c r="T576" s="138"/>
      <c r="U576" s="138"/>
      <c r="V576" s="138"/>
      <c r="W576" s="138"/>
      <c r="X576" s="138"/>
      <c r="Y576" s="138"/>
      <c r="Z576" s="138"/>
      <c r="AA576" s="138"/>
      <c r="AB576" s="138"/>
    </row>
    <row r="577" spans="1:28" ht="14.25" customHeight="1">
      <c r="A577" s="4"/>
      <c r="B577" s="4"/>
      <c r="C577" s="4"/>
      <c r="D577" s="4"/>
      <c r="E577" s="146"/>
      <c r="F577" s="146"/>
      <c r="G577" s="4"/>
      <c r="H577" s="4"/>
      <c r="I577" s="138"/>
      <c r="J577" s="138"/>
      <c r="K577" s="138"/>
      <c r="L577" s="138"/>
      <c r="M577" s="138"/>
      <c r="N577" s="138"/>
      <c r="O577" s="138"/>
      <c r="P577" s="138"/>
      <c r="Q577" s="138"/>
      <c r="R577" s="138"/>
      <c r="S577" s="138"/>
      <c r="T577" s="138"/>
      <c r="U577" s="138"/>
      <c r="V577" s="138"/>
      <c r="W577" s="138"/>
      <c r="X577" s="138"/>
      <c r="Y577" s="138"/>
      <c r="Z577" s="138"/>
      <c r="AA577" s="138"/>
      <c r="AB577" s="138"/>
    </row>
    <row r="578" spans="1:28" ht="14.25" customHeight="1">
      <c r="A578" s="4"/>
      <c r="B578" s="4"/>
      <c r="C578" s="4"/>
      <c r="D578" s="4"/>
      <c r="E578" s="146"/>
      <c r="F578" s="146"/>
      <c r="G578" s="4"/>
      <c r="H578" s="4"/>
      <c r="I578" s="138"/>
      <c r="J578" s="138"/>
      <c r="K578" s="138"/>
      <c r="L578" s="138"/>
      <c r="M578" s="138"/>
      <c r="N578" s="138"/>
      <c r="O578" s="138"/>
      <c r="P578" s="138"/>
      <c r="Q578" s="138"/>
      <c r="R578" s="138"/>
      <c r="S578" s="138"/>
      <c r="T578" s="138"/>
      <c r="U578" s="138"/>
      <c r="V578" s="138"/>
      <c r="W578" s="138"/>
      <c r="X578" s="138"/>
      <c r="Y578" s="138"/>
      <c r="Z578" s="138"/>
      <c r="AA578" s="138"/>
      <c r="AB578" s="138"/>
    </row>
    <row r="579" spans="1:28" ht="14.25" customHeight="1">
      <c r="A579" s="4"/>
      <c r="B579" s="4"/>
      <c r="C579" s="4"/>
      <c r="D579" s="4"/>
      <c r="E579" s="146"/>
      <c r="F579" s="146"/>
      <c r="G579" s="4"/>
      <c r="H579" s="4"/>
      <c r="I579" s="138"/>
      <c r="J579" s="138"/>
      <c r="K579" s="138"/>
      <c r="L579" s="138"/>
      <c r="M579" s="138"/>
      <c r="N579" s="138"/>
      <c r="O579" s="138"/>
      <c r="P579" s="138"/>
      <c r="Q579" s="138"/>
      <c r="R579" s="138"/>
      <c r="S579" s="138"/>
      <c r="T579" s="138"/>
      <c r="U579" s="138"/>
      <c r="V579" s="138"/>
      <c r="W579" s="138"/>
      <c r="X579" s="138"/>
      <c r="Y579" s="138"/>
      <c r="Z579" s="138"/>
      <c r="AA579" s="138"/>
      <c r="AB579" s="138"/>
    </row>
    <row r="580" spans="1:28" ht="14.25" customHeight="1">
      <c r="A580" s="4"/>
      <c r="B580" s="4"/>
      <c r="C580" s="4"/>
      <c r="D580" s="4"/>
      <c r="E580" s="146"/>
      <c r="F580" s="146"/>
      <c r="G580" s="4"/>
      <c r="H580" s="4"/>
      <c r="I580" s="138"/>
      <c r="J580" s="138"/>
      <c r="K580" s="138"/>
      <c r="L580" s="138"/>
      <c r="M580" s="138"/>
      <c r="N580" s="138"/>
      <c r="O580" s="138"/>
      <c r="P580" s="138"/>
      <c r="Q580" s="138"/>
      <c r="R580" s="138"/>
      <c r="S580" s="138"/>
      <c r="T580" s="138"/>
      <c r="U580" s="138"/>
      <c r="V580" s="138"/>
      <c r="W580" s="138"/>
      <c r="X580" s="138"/>
      <c r="Y580" s="138"/>
      <c r="Z580" s="138"/>
      <c r="AA580" s="138"/>
      <c r="AB580" s="138"/>
    </row>
    <row r="581" spans="1:28" ht="14.25" customHeight="1">
      <c r="A581" s="4"/>
      <c r="B581" s="4"/>
      <c r="C581" s="4"/>
      <c r="D581" s="4"/>
      <c r="E581" s="146"/>
      <c r="F581" s="146"/>
      <c r="G581" s="4"/>
      <c r="H581" s="4"/>
      <c r="I581" s="138"/>
      <c r="J581" s="138"/>
      <c r="K581" s="138"/>
      <c r="L581" s="138"/>
      <c r="M581" s="138"/>
      <c r="N581" s="138"/>
      <c r="O581" s="138"/>
      <c r="P581" s="138"/>
      <c r="Q581" s="138"/>
      <c r="R581" s="138"/>
      <c r="S581" s="138"/>
      <c r="T581" s="138"/>
      <c r="U581" s="138"/>
      <c r="V581" s="138"/>
      <c r="W581" s="138"/>
      <c r="X581" s="138"/>
      <c r="Y581" s="138"/>
      <c r="Z581" s="138"/>
      <c r="AA581" s="138"/>
      <c r="AB581" s="138"/>
    </row>
    <row r="582" spans="1:28" ht="14.25" customHeight="1">
      <c r="A582" s="4"/>
      <c r="B582" s="4"/>
      <c r="C582" s="4"/>
      <c r="D582" s="4"/>
      <c r="E582" s="146"/>
      <c r="F582" s="146"/>
      <c r="G582" s="4"/>
      <c r="H582" s="4"/>
      <c r="I582" s="138"/>
      <c r="J582" s="138"/>
      <c r="K582" s="138"/>
      <c r="L582" s="138"/>
      <c r="M582" s="138"/>
      <c r="N582" s="138"/>
      <c r="O582" s="138"/>
      <c r="P582" s="138"/>
      <c r="Q582" s="138"/>
      <c r="R582" s="138"/>
      <c r="S582" s="138"/>
      <c r="T582" s="138"/>
      <c r="U582" s="138"/>
      <c r="V582" s="138"/>
      <c r="W582" s="138"/>
      <c r="X582" s="138"/>
      <c r="Y582" s="138"/>
      <c r="Z582" s="138"/>
      <c r="AA582" s="138"/>
      <c r="AB582" s="138"/>
    </row>
    <row r="583" spans="1:28" ht="14.25" customHeight="1">
      <c r="A583" s="4"/>
      <c r="B583" s="4"/>
      <c r="C583" s="4"/>
      <c r="D583" s="4"/>
      <c r="E583" s="146"/>
      <c r="F583" s="146"/>
      <c r="G583" s="4"/>
      <c r="H583" s="4"/>
      <c r="I583" s="138"/>
      <c r="J583" s="138"/>
      <c r="K583" s="138"/>
      <c r="L583" s="138"/>
      <c r="M583" s="138"/>
      <c r="N583" s="138"/>
      <c r="O583" s="138"/>
      <c r="P583" s="138"/>
      <c r="Q583" s="138"/>
      <c r="R583" s="138"/>
      <c r="S583" s="138"/>
      <c r="T583" s="138"/>
      <c r="U583" s="138"/>
      <c r="V583" s="138"/>
      <c r="W583" s="138"/>
      <c r="X583" s="138"/>
      <c r="Y583" s="138"/>
      <c r="Z583" s="138"/>
      <c r="AA583" s="138"/>
      <c r="AB583" s="138"/>
    </row>
    <row r="584" spans="1:28" ht="14.25" customHeight="1">
      <c r="A584" s="4"/>
      <c r="B584" s="4"/>
      <c r="C584" s="4"/>
      <c r="D584" s="4"/>
      <c r="E584" s="146"/>
      <c r="F584" s="146"/>
      <c r="G584" s="4"/>
      <c r="H584" s="4"/>
      <c r="I584" s="138"/>
      <c r="J584" s="138"/>
      <c r="K584" s="138"/>
      <c r="L584" s="138"/>
      <c r="M584" s="138"/>
      <c r="N584" s="138"/>
      <c r="O584" s="138"/>
      <c r="P584" s="138"/>
      <c r="Q584" s="138"/>
      <c r="R584" s="138"/>
      <c r="S584" s="138"/>
      <c r="T584" s="138"/>
      <c r="U584" s="138"/>
      <c r="V584" s="138"/>
      <c r="W584" s="138"/>
      <c r="X584" s="138"/>
      <c r="Y584" s="138"/>
      <c r="Z584" s="138"/>
      <c r="AA584" s="138"/>
      <c r="AB584" s="138"/>
    </row>
    <row r="585" spans="1:28" ht="14.25" customHeight="1">
      <c r="A585" s="4"/>
      <c r="B585" s="4"/>
      <c r="C585" s="4"/>
      <c r="D585" s="4"/>
      <c r="E585" s="146"/>
      <c r="F585" s="146"/>
      <c r="G585" s="4"/>
      <c r="H585" s="4"/>
      <c r="I585" s="138"/>
      <c r="J585" s="138"/>
      <c r="K585" s="138"/>
      <c r="L585" s="138"/>
      <c r="M585" s="138"/>
      <c r="N585" s="138"/>
      <c r="O585" s="138"/>
      <c r="P585" s="138"/>
      <c r="Q585" s="138"/>
      <c r="R585" s="138"/>
      <c r="S585" s="138"/>
      <c r="T585" s="138"/>
      <c r="U585" s="138"/>
      <c r="V585" s="138"/>
      <c r="W585" s="138"/>
      <c r="X585" s="138"/>
      <c r="Y585" s="138"/>
      <c r="Z585" s="138"/>
      <c r="AA585" s="138"/>
      <c r="AB585" s="138"/>
    </row>
    <row r="586" spans="1:28" ht="14.25" customHeight="1">
      <c r="A586" s="4"/>
      <c r="B586" s="4"/>
      <c r="C586" s="4"/>
      <c r="D586" s="4"/>
      <c r="E586" s="146"/>
      <c r="F586" s="146"/>
      <c r="G586" s="4"/>
      <c r="H586" s="4"/>
      <c r="I586" s="138"/>
      <c r="J586" s="138"/>
      <c r="K586" s="138"/>
      <c r="L586" s="138"/>
      <c r="M586" s="138"/>
      <c r="N586" s="138"/>
      <c r="O586" s="138"/>
      <c r="P586" s="138"/>
      <c r="Q586" s="138"/>
      <c r="R586" s="138"/>
      <c r="S586" s="138"/>
      <c r="T586" s="138"/>
      <c r="U586" s="138"/>
      <c r="V586" s="138"/>
      <c r="W586" s="138"/>
      <c r="X586" s="138"/>
      <c r="Y586" s="138"/>
      <c r="Z586" s="138"/>
      <c r="AA586" s="138"/>
      <c r="AB586" s="138"/>
    </row>
    <row r="587" spans="1:28" ht="14.25" customHeight="1">
      <c r="A587" s="4"/>
      <c r="B587" s="4"/>
      <c r="C587" s="4"/>
      <c r="D587" s="4"/>
      <c r="E587" s="146"/>
      <c r="F587" s="146"/>
      <c r="G587" s="4"/>
      <c r="H587" s="4"/>
      <c r="I587" s="138"/>
      <c r="J587" s="138"/>
      <c r="K587" s="138"/>
      <c r="L587" s="138"/>
      <c r="M587" s="138"/>
      <c r="N587" s="138"/>
      <c r="O587" s="138"/>
      <c r="P587" s="138"/>
      <c r="Q587" s="138"/>
      <c r="R587" s="138"/>
      <c r="S587" s="138"/>
      <c r="T587" s="138"/>
      <c r="U587" s="138"/>
      <c r="V587" s="138"/>
      <c r="W587" s="138"/>
      <c r="X587" s="138"/>
      <c r="Y587" s="138"/>
      <c r="Z587" s="138"/>
      <c r="AA587" s="138"/>
      <c r="AB587" s="138"/>
    </row>
    <row r="588" spans="1:28" ht="14.25" customHeight="1">
      <c r="A588" s="4"/>
      <c r="B588" s="4"/>
      <c r="C588" s="4"/>
      <c r="D588" s="4"/>
      <c r="E588" s="146"/>
      <c r="F588" s="146"/>
      <c r="G588" s="4"/>
      <c r="H588" s="4"/>
      <c r="I588" s="138"/>
      <c r="J588" s="138"/>
      <c r="K588" s="138"/>
      <c r="L588" s="138"/>
      <c r="M588" s="138"/>
      <c r="N588" s="138"/>
      <c r="O588" s="138"/>
      <c r="P588" s="138"/>
      <c r="Q588" s="138"/>
      <c r="R588" s="138"/>
      <c r="S588" s="138"/>
      <c r="T588" s="138"/>
      <c r="U588" s="138"/>
      <c r="V588" s="138"/>
      <c r="W588" s="138"/>
      <c r="X588" s="138"/>
      <c r="Y588" s="138"/>
      <c r="Z588" s="138"/>
      <c r="AA588" s="138"/>
      <c r="AB588" s="138"/>
    </row>
    <row r="589" spans="1:28" ht="14.25" customHeight="1">
      <c r="A589" s="4"/>
      <c r="B589" s="4"/>
      <c r="C589" s="4"/>
      <c r="D589" s="4"/>
      <c r="E589" s="146"/>
      <c r="F589" s="146"/>
      <c r="G589" s="4"/>
      <c r="H589" s="4"/>
      <c r="I589" s="138"/>
      <c r="J589" s="138"/>
      <c r="K589" s="138"/>
      <c r="L589" s="138"/>
      <c r="M589" s="138"/>
      <c r="N589" s="138"/>
      <c r="O589" s="138"/>
      <c r="P589" s="138"/>
      <c r="Q589" s="138"/>
      <c r="R589" s="138"/>
      <c r="S589" s="138"/>
      <c r="T589" s="138"/>
      <c r="U589" s="138"/>
      <c r="V589" s="138"/>
      <c r="W589" s="138"/>
      <c r="X589" s="138"/>
      <c r="Y589" s="138"/>
      <c r="Z589" s="138"/>
      <c r="AA589" s="138"/>
      <c r="AB589" s="138"/>
    </row>
    <row r="590" spans="1:28" ht="14.25" customHeight="1">
      <c r="A590" s="4"/>
      <c r="B590" s="4"/>
      <c r="C590" s="4"/>
      <c r="D590" s="4"/>
      <c r="E590" s="146"/>
      <c r="F590" s="146"/>
      <c r="G590" s="4"/>
      <c r="H590" s="4"/>
      <c r="I590" s="138"/>
      <c r="J590" s="138"/>
      <c r="K590" s="138"/>
      <c r="L590" s="138"/>
      <c r="M590" s="138"/>
      <c r="N590" s="138"/>
      <c r="O590" s="138"/>
      <c r="P590" s="138"/>
      <c r="Q590" s="138"/>
      <c r="R590" s="138"/>
      <c r="S590" s="138"/>
      <c r="T590" s="138"/>
      <c r="U590" s="138"/>
      <c r="V590" s="138"/>
      <c r="W590" s="138"/>
      <c r="X590" s="138"/>
      <c r="Y590" s="138"/>
      <c r="Z590" s="138"/>
      <c r="AA590" s="138"/>
      <c r="AB590" s="138"/>
    </row>
    <row r="591" spans="1:28" ht="14.25" customHeight="1">
      <c r="A591" s="4"/>
      <c r="B591" s="4"/>
      <c r="C591" s="4"/>
      <c r="D591" s="4"/>
      <c r="E591" s="146"/>
      <c r="F591" s="146"/>
      <c r="G591" s="4"/>
      <c r="H591" s="4"/>
      <c r="I591" s="138"/>
      <c r="J591" s="138"/>
      <c r="K591" s="138"/>
      <c r="L591" s="138"/>
      <c r="M591" s="138"/>
      <c r="N591" s="138"/>
      <c r="O591" s="138"/>
      <c r="P591" s="138"/>
      <c r="Q591" s="138"/>
      <c r="R591" s="138"/>
      <c r="S591" s="138"/>
      <c r="T591" s="138"/>
      <c r="U591" s="138"/>
      <c r="V591" s="138"/>
      <c r="W591" s="138"/>
      <c r="X591" s="138"/>
      <c r="Y591" s="138"/>
      <c r="Z591" s="138"/>
      <c r="AA591" s="138"/>
      <c r="AB591" s="138"/>
    </row>
    <row r="592" spans="1:28" ht="14.25" customHeight="1">
      <c r="A592" s="4"/>
      <c r="B592" s="4"/>
      <c r="C592" s="4"/>
      <c r="D592" s="4"/>
      <c r="E592" s="146"/>
      <c r="F592" s="146"/>
      <c r="G592" s="4"/>
      <c r="H592" s="4"/>
      <c r="I592" s="138"/>
      <c r="J592" s="138"/>
      <c r="K592" s="138"/>
      <c r="L592" s="138"/>
      <c r="M592" s="138"/>
      <c r="N592" s="138"/>
      <c r="O592" s="138"/>
      <c r="P592" s="138"/>
      <c r="Q592" s="138"/>
      <c r="R592" s="138"/>
      <c r="S592" s="138"/>
      <c r="T592" s="138"/>
      <c r="U592" s="138"/>
      <c r="V592" s="138"/>
      <c r="W592" s="138"/>
      <c r="X592" s="138"/>
      <c r="Y592" s="138"/>
      <c r="Z592" s="138"/>
      <c r="AA592" s="138"/>
      <c r="AB592" s="138"/>
    </row>
    <row r="593" spans="1:28" ht="14.25" customHeight="1">
      <c r="A593" s="4"/>
      <c r="B593" s="4"/>
      <c r="C593" s="4"/>
      <c r="D593" s="4"/>
      <c r="E593" s="146"/>
      <c r="F593" s="146"/>
      <c r="G593" s="4"/>
      <c r="H593" s="4"/>
      <c r="I593" s="138"/>
      <c r="J593" s="138"/>
      <c r="K593" s="138"/>
      <c r="L593" s="138"/>
      <c r="M593" s="138"/>
      <c r="N593" s="138"/>
      <c r="O593" s="138"/>
      <c r="P593" s="138"/>
      <c r="Q593" s="138"/>
      <c r="R593" s="138"/>
      <c r="S593" s="138"/>
      <c r="T593" s="138"/>
      <c r="U593" s="138"/>
      <c r="V593" s="138"/>
      <c r="W593" s="138"/>
      <c r="X593" s="138"/>
      <c r="Y593" s="138"/>
      <c r="Z593" s="138"/>
      <c r="AA593" s="138"/>
      <c r="AB593" s="138"/>
    </row>
    <row r="594" spans="1:28" ht="14.25" customHeight="1">
      <c r="A594" s="4"/>
      <c r="B594" s="4"/>
      <c r="C594" s="4"/>
      <c r="D594" s="4"/>
      <c r="E594" s="146"/>
      <c r="F594" s="146"/>
      <c r="G594" s="4"/>
      <c r="H594" s="4"/>
      <c r="I594" s="138"/>
      <c r="J594" s="138"/>
      <c r="K594" s="138"/>
      <c r="L594" s="138"/>
      <c r="M594" s="138"/>
      <c r="N594" s="138"/>
      <c r="O594" s="138"/>
      <c r="P594" s="138"/>
      <c r="Q594" s="138"/>
      <c r="R594" s="138"/>
      <c r="S594" s="138"/>
      <c r="T594" s="138"/>
      <c r="U594" s="138"/>
      <c r="V594" s="138"/>
      <c r="W594" s="138"/>
      <c r="X594" s="138"/>
      <c r="Y594" s="138"/>
      <c r="Z594" s="138"/>
      <c r="AA594" s="138"/>
      <c r="AB594" s="138"/>
    </row>
    <row r="595" spans="1:28" ht="14.25" customHeight="1">
      <c r="A595" s="4"/>
      <c r="B595" s="4"/>
      <c r="C595" s="4"/>
      <c r="D595" s="4"/>
      <c r="E595" s="146"/>
      <c r="F595" s="146"/>
      <c r="G595" s="4"/>
      <c r="H595" s="4"/>
      <c r="I595" s="138"/>
      <c r="J595" s="138"/>
      <c r="K595" s="138"/>
      <c r="L595" s="138"/>
      <c r="M595" s="138"/>
      <c r="N595" s="138"/>
      <c r="O595" s="138"/>
      <c r="P595" s="138"/>
      <c r="Q595" s="138"/>
      <c r="R595" s="138"/>
      <c r="S595" s="138"/>
      <c r="T595" s="138"/>
      <c r="U595" s="138"/>
      <c r="V595" s="138"/>
      <c r="W595" s="138"/>
      <c r="X595" s="138"/>
      <c r="Y595" s="138"/>
      <c r="Z595" s="138"/>
      <c r="AA595" s="138"/>
      <c r="AB595" s="138"/>
    </row>
    <row r="596" spans="1:28" ht="14.25" customHeight="1">
      <c r="A596" s="4"/>
      <c r="B596" s="4"/>
      <c r="C596" s="4"/>
      <c r="D596" s="4"/>
      <c r="E596" s="146"/>
      <c r="F596" s="146"/>
      <c r="G596" s="4"/>
      <c r="H596" s="4"/>
      <c r="I596" s="138"/>
      <c r="J596" s="138"/>
      <c r="K596" s="138"/>
      <c r="L596" s="138"/>
      <c r="M596" s="138"/>
      <c r="N596" s="138"/>
      <c r="O596" s="138"/>
      <c r="P596" s="138"/>
      <c r="Q596" s="138"/>
      <c r="R596" s="138"/>
      <c r="S596" s="138"/>
      <c r="T596" s="138"/>
      <c r="U596" s="138"/>
      <c r="V596" s="138"/>
      <c r="W596" s="138"/>
      <c r="X596" s="138"/>
      <c r="Y596" s="138"/>
      <c r="Z596" s="138"/>
      <c r="AA596" s="138"/>
      <c r="AB596" s="138"/>
    </row>
    <row r="597" spans="1:28" ht="14.25" customHeight="1">
      <c r="A597" s="4"/>
      <c r="B597" s="4"/>
      <c r="C597" s="4"/>
      <c r="D597" s="4"/>
      <c r="E597" s="146"/>
      <c r="F597" s="146"/>
      <c r="G597" s="4"/>
      <c r="H597" s="4"/>
      <c r="I597" s="138"/>
      <c r="J597" s="138"/>
      <c r="K597" s="138"/>
      <c r="L597" s="138"/>
      <c r="M597" s="138"/>
      <c r="N597" s="138"/>
      <c r="O597" s="138"/>
      <c r="P597" s="138"/>
      <c r="Q597" s="138"/>
      <c r="R597" s="138"/>
      <c r="S597" s="138"/>
      <c r="T597" s="138"/>
      <c r="U597" s="138"/>
      <c r="V597" s="138"/>
      <c r="W597" s="138"/>
      <c r="X597" s="138"/>
      <c r="Y597" s="138"/>
      <c r="Z597" s="138"/>
      <c r="AA597" s="138"/>
      <c r="AB597" s="138"/>
    </row>
    <row r="598" spans="1:28" ht="14.25" customHeight="1">
      <c r="A598" s="4"/>
      <c r="B598" s="4"/>
      <c r="C598" s="4"/>
      <c r="D598" s="4"/>
      <c r="E598" s="146"/>
      <c r="F598" s="146"/>
      <c r="G598" s="4"/>
      <c r="H598" s="4"/>
      <c r="I598" s="138"/>
      <c r="J598" s="138"/>
      <c r="K598" s="138"/>
      <c r="L598" s="138"/>
      <c r="M598" s="138"/>
      <c r="N598" s="138"/>
      <c r="O598" s="138"/>
      <c r="P598" s="138"/>
      <c r="Q598" s="138"/>
      <c r="R598" s="138"/>
      <c r="S598" s="138"/>
      <c r="T598" s="138"/>
      <c r="U598" s="138"/>
      <c r="V598" s="138"/>
      <c r="W598" s="138"/>
      <c r="X598" s="138"/>
      <c r="Y598" s="138"/>
      <c r="Z598" s="138"/>
      <c r="AA598" s="138"/>
      <c r="AB598" s="138"/>
    </row>
    <row r="599" spans="1:28" ht="14.25" customHeight="1">
      <c r="A599" s="4"/>
      <c r="B599" s="4"/>
      <c r="C599" s="4"/>
      <c r="D599" s="4"/>
      <c r="E599" s="146"/>
      <c r="F599" s="146"/>
      <c r="G599" s="4"/>
      <c r="H599" s="4"/>
      <c r="I599" s="138"/>
      <c r="J599" s="138"/>
      <c r="K599" s="138"/>
      <c r="L599" s="138"/>
      <c r="M599" s="138"/>
      <c r="N599" s="138"/>
      <c r="O599" s="138"/>
      <c r="P599" s="138"/>
      <c r="Q599" s="138"/>
      <c r="R599" s="138"/>
      <c r="S599" s="138"/>
      <c r="T599" s="138"/>
      <c r="U599" s="138"/>
      <c r="V599" s="138"/>
      <c r="W599" s="138"/>
      <c r="X599" s="138"/>
      <c r="Y599" s="138"/>
      <c r="Z599" s="138"/>
      <c r="AA599" s="138"/>
      <c r="AB599" s="138"/>
    </row>
    <row r="600" spans="1:28" ht="14.25" customHeight="1">
      <c r="A600" s="4"/>
      <c r="B600" s="4"/>
      <c r="C600" s="4"/>
      <c r="D600" s="4"/>
      <c r="E600" s="146"/>
      <c r="F600" s="146"/>
      <c r="G600" s="4"/>
      <c r="H600" s="4"/>
      <c r="I600" s="138"/>
      <c r="J600" s="138"/>
      <c r="K600" s="138"/>
      <c r="L600" s="138"/>
      <c r="M600" s="138"/>
      <c r="N600" s="138"/>
      <c r="O600" s="138"/>
      <c r="P600" s="138"/>
      <c r="Q600" s="138"/>
      <c r="R600" s="138"/>
      <c r="S600" s="138"/>
      <c r="T600" s="138"/>
      <c r="U600" s="138"/>
      <c r="V600" s="138"/>
      <c r="W600" s="138"/>
      <c r="X600" s="138"/>
      <c r="Y600" s="138"/>
      <c r="Z600" s="138"/>
      <c r="AA600" s="138"/>
      <c r="AB600" s="138"/>
    </row>
    <row r="601" spans="1:28" ht="14.25" customHeight="1">
      <c r="A601" s="4"/>
      <c r="B601" s="4"/>
      <c r="C601" s="4"/>
      <c r="D601" s="4"/>
      <c r="E601" s="146"/>
      <c r="F601" s="146"/>
      <c r="G601" s="4"/>
      <c r="H601" s="4"/>
      <c r="I601" s="138"/>
      <c r="J601" s="138"/>
      <c r="K601" s="138"/>
      <c r="L601" s="138"/>
      <c r="M601" s="138"/>
      <c r="N601" s="138"/>
      <c r="O601" s="138"/>
      <c r="P601" s="138"/>
      <c r="Q601" s="138"/>
      <c r="R601" s="138"/>
      <c r="S601" s="138"/>
      <c r="T601" s="138"/>
      <c r="U601" s="138"/>
      <c r="V601" s="138"/>
      <c r="W601" s="138"/>
      <c r="X601" s="138"/>
      <c r="Y601" s="138"/>
      <c r="Z601" s="138"/>
      <c r="AA601" s="138"/>
      <c r="AB601" s="138"/>
    </row>
    <row r="602" spans="1:28" ht="14.25" customHeight="1">
      <c r="A602" s="4"/>
      <c r="B602" s="4"/>
      <c r="C602" s="4"/>
      <c r="D602" s="4"/>
      <c r="E602" s="146"/>
      <c r="F602" s="146"/>
      <c r="G602" s="4"/>
      <c r="H602" s="4"/>
      <c r="I602" s="138"/>
      <c r="J602" s="138"/>
      <c r="K602" s="138"/>
      <c r="L602" s="138"/>
      <c r="M602" s="138"/>
      <c r="N602" s="138"/>
      <c r="O602" s="138"/>
      <c r="P602" s="138"/>
      <c r="Q602" s="138"/>
      <c r="R602" s="138"/>
      <c r="S602" s="138"/>
      <c r="T602" s="138"/>
      <c r="U602" s="138"/>
      <c r="V602" s="138"/>
      <c r="W602" s="138"/>
      <c r="X602" s="138"/>
      <c r="Y602" s="138"/>
      <c r="Z602" s="138"/>
      <c r="AA602" s="138"/>
      <c r="AB602" s="138"/>
    </row>
    <row r="603" spans="1:28" ht="14.25" customHeight="1">
      <c r="A603" s="4"/>
      <c r="B603" s="4"/>
      <c r="C603" s="4"/>
      <c r="D603" s="4"/>
      <c r="E603" s="146"/>
      <c r="F603" s="146"/>
      <c r="G603" s="4"/>
      <c r="H603" s="4"/>
      <c r="I603" s="138"/>
      <c r="J603" s="138"/>
      <c r="K603" s="138"/>
      <c r="L603" s="138"/>
      <c r="M603" s="138"/>
      <c r="N603" s="138"/>
      <c r="O603" s="138"/>
      <c r="P603" s="138"/>
      <c r="Q603" s="138"/>
      <c r="R603" s="138"/>
      <c r="S603" s="138"/>
      <c r="T603" s="138"/>
      <c r="U603" s="138"/>
      <c r="V603" s="138"/>
      <c r="W603" s="138"/>
      <c r="X603" s="138"/>
      <c r="Y603" s="138"/>
      <c r="Z603" s="138"/>
      <c r="AA603" s="138"/>
      <c r="AB603" s="138"/>
    </row>
    <row r="604" spans="1:28" ht="14.25" customHeight="1">
      <c r="A604" s="4"/>
      <c r="B604" s="4"/>
      <c r="C604" s="4"/>
      <c r="D604" s="4"/>
      <c r="E604" s="146"/>
      <c r="F604" s="146"/>
      <c r="G604" s="4"/>
      <c r="H604" s="4"/>
      <c r="I604" s="138"/>
      <c r="J604" s="138"/>
      <c r="K604" s="138"/>
      <c r="L604" s="138"/>
      <c r="M604" s="138"/>
      <c r="N604" s="138"/>
      <c r="O604" s="138"/>
      <c r="P604" s="138"/>
      <c r="Q604" s="138"/>
      <c r="R604" s="138"/>
      <c r="S604" s="138"/>
      <c r="T604" s="138"/>
      <c r="U604" s="138"/>
      <c r="V604" s="138"/>
      <c r="W604" s="138"/>
      <c r="X604" s="138"/>
      <c r="Y604" s="138"/>
      <c r="Z604" s="138"/>
      <c r="AA604" s="138"/>
      <c r="AB604" s="138"/>
    </row>
    <row r="605" spans="1:28" ht="14.25" customHeight="1">
      <c r="A605" s="4"/>
      <c r="B605" s="4"/>
      <c r="C605" s="4"/>
      <c r="D605" s="4"/>
      <c r="E605" s="146"/>
      <c r="F605" s="146"/>
      <c r="G605" s="4"/>
      <c r="H605" s="4"/>
      <c r="I605" s="138"/>
      <c r="J605" s="138"/>
      <c r="K605" s="138"/>
      <c r="L605" s="138"/>
      <c r="M605" s="138"/>
      <c r="N605" s="138"/>
      <c r="O605" s="138"/>
      <c r="P605" s="138"/>
      <c r="Q605" s="138"/>
      <c r="R605" s="138"/>
      <c r="S605" s="138"/>
      <c r="T605" s="138"/>
      <c r="U605" s="138"/>
      <c r="V605" s="138"/>
      <c r="W605" s="138"/>
      <c r="X605" s="138"/>
      <c r="Y605" s="138"/>
      <c r="Z605" s="138"/>
      <c r="AA605" s="138"/>
      <c r="AB605" s="138"/>
    </row>
    <row r="606" spans="1:28" ht="14.25" customHeight="1">
      <c r="A606" s="4"/>
      <c r="B606" s="4"/>
      <c r="C606" s="4"/>
      <c r="D606" s="4"/>
      <c r="E606" s="146"/>
      <c r="F606" s="146"/>
      <c r="G606" s="4"/>
      <c r="H606" s="4"/>
      <c r="I606" s="138"/>
      <c r="J606" s="138"/>
      <c r="K606" s="138"/>
      <c r="L606" s="138"/>
      <c r="M606" s="138"/>
      <c r="N606" s="138"/>
      <c r="O606" s="138"/>
      <c r="P606" s="138"/>
      <c r="Q606" s="138"/>
      <c r="R606" s="138"/>
      <c r="S606" s="138"/>
      <c r="T606" s="138"/>
      <c r="U606" s="138"/>
      <c r="V606" s="138"/>
      <c r="W606" s="138"/>
      <c r="X606" s="138"/>
      <c r="Y606" s="138"/>
      <c r="Z606" s="138"/>
      <c r="AA606" s="138"/>
      <c r="AB606" s="138"/>
    </row>
    <row r="607" spans="1:28" ht="14.25" customHeight="1">
      <c r="A607" s="4"/>
      <c r="B607" s="4"/>
      <c r="C607" s="4"/>
      <c r="D607" s="4"/>
      <c r="E607" s="146"/>
      <c r="F607" s="146"/>
      <c r="G607" s="4"/>
      <c r="H607" s="4"/>
      <c r="I607" s="138"/>
      <c r="J607" s="138"/>
      <c r="K607" s="138"/>
      <c r="L607" s="138"/>
      <c r="M607" s="138"/>
      <c r="N607" s="138"/>
      <c r="O607" s="138"/>
      <c r="P607" s="138"/>
      <c r="Q607" s="138"/>
      <c r="R607" s="138"/>
      <c r="S607" s="138"/>
      <c r="T607" s="138"/>
      <c r="U607" s="138"/>
      <c r="V607" s="138"/>
      <c r="W607" s="138"/>
      <c r="X607" s="138"/>
      <c r="Y607" s="138"/>
      <c r="Z607" s="138"/>
      <c r="AA607" s="138"/>
      <c r="AB607" s="138"/>
    </row>
    <row r="608" spans="1:28" ht="14.25" customHeight="1">
      <c r="A608" s="4"/>
      <c r="B608" s="4"/>
      <c r="C608" s="4"/>
      <c r="D608" s="4"/>
      <c r="E608" s="146"/>
      <c r="F608" s="146"/>
      <c r="G608" s="4"/>
      <c r="H608" s="4"/>
      <c r="I608" s="138"/>
      <c r="J608" s="138"/>
      <c r="K608" s="138"/>
      <c r="L608" s="138"/>
      <c r="M608" s="138"/>
      <c r="N608" s="138"/>
      <c r="O608" s="138"/>
      <c r="P608" s="138"/>
      <c r="Q608" s="138"/>
      <c r="R608" s="138"/>
      <c r="S608" s="138"/>
      <c r="T608" s="138"/>
      <c r="U608" s="138"/>
      <c r="V608" s="138"/>
      <c r="W608" s="138"/>
      <c r="X608" s="138"/>
      <c r="Y608" s="138"/>
      <c r="Z608" s="138"/>
      <c r="AA608" s="138"/>
      <c r="AB608" s="138"/>
    </row>
    <row r="609" spans="1:28" ht="14.25" customHeight="1">
      <c r="A609" s="4"/>
      <c r="B609" s="4"/>
      <c r="C609" s="4"/>
      <c r="D609" s="4"/>
      <c r="E609" s="146"/>
      <c r="F609" s="146"/>
      <c r="G609" s="4"/>
      <c r="H609" s="4"/>
      <c r="I609" s="138"/>
      <c r="J609" s="138"/>
      <c r="K609" s="138"/>
      <c r="L609" s="138"/>
      <c r="M609" s="138"/>
      <c r="N609" s="138"/>
      <c r="O609" s="138"/>
      <c r="P609" s="138"/>
      <c r="Q609" s="138"/>
      <c r="R609" s="138"/>
      <c r="S609" s="138"/>
      <c r="T609" s="138"/>
      <c r="U609" s="138"/>
      <c r="V609" s="138"/>
      <c r="W609" s="138"/>
      <c r="X609" s="138"/>
      <c r="Y609" s="138"/>
      <c r="Z609" s="138"/>
      <c r="AA609" s="138"/>
      <c r="AB609" s="138"/>
    </row>
    <row r="610" spans="1:28" ht="14.25" customHeight="1">
      <c r="A610" s="4"/>
      <c r="B610" s="4"/>
      <c r="C610" s="4"/>
      <c r="D610" s="4"/>
      <c r="E610" s="146"/>
      <c r="F610" s="146"/>
      <c r="G610" s="4"/>
      <c r="H610" s="4"/>
      <c r="I610" s="138"/>
      <c r="J610" s="138"/>
      <c r="K610" s="138"/>
      <c r="L610" s="138"/>
      <c r="M610" s="138"/>
      <c r="N610" s="138"/>
      <c r="O610" s="138"/>
      <c r="P610" s="138"/>
      <c r="Q610" s="138"/>
      <c r="R610" s="138"/>
      <c r="S610" s="138"/>
      <c r="T610" s="138"/>
      <c r="U610" s="138"/>
      <c r="V610" s="138"/>
      <c r="W610" s="138"/>
      <c r="X610" s="138"/>
      <c r="Y610" s="138"/>
      <c r="Z610" s="138"/>
      <c r="AA610" s="138"/>
      <c r="AB610" s="138"/>
    </row>
    <row r="611" spans="1:28" ht="14.25" customHeight="1">
      <c r="A611" s="4"/>
      <c r="B611" s="4"/>
      <c r="C611" s="4"/>
      <c r="D611" s="4"/>
      <c r="E611" s="146"/>
      <c r="F611" s="146"/>
      <c r="G611" s="4"/>
      <c r="H611" s="4"/>
      <c r="I611" s="138"/>
      <c r="J611" s="138"/>
      <c r="K611" s="138"/>
      <c r="L611" s="138"/>
      <c r="M611" s="138"/>
      <c r="N611" s="138"/>
      <c r="O611" s="138"/>
      <c r="P611" s="138"/>
      <c r="Q611" s="138"/>
      <c r="R611" s="138"/>
      <c r="S611" s="138"/>
      <c r="T611" s="138"/>
      <c r="U611" s="138"/>
      <c r="V611" s="138"/>
      <c r="W611" s="138"/>
      <c r="X611" s="138"/>
      <c r="Y611" s="138"/>
      <c r="Z611" s="138"/>
      <c r="AA611" s="138"/>
      <c r="AB611" s="138"/>
    </row>
    <row r="612" spans="1:28" ht="14.25" customHeight="1">
      <c r="A612" s="4"/>
      <c r="B612" s="4"/>
      <c r="C612" s="4"/>
      <c r="D612" s="4"/>
      <c r="E612" s="146"/>
      <c r="F612" s="146"/>
      <c r="G612" s="4"/>
      <c r="H612" s="4"/>
      <c r="I612" s="138"/>
      <c r="J612" s="138"/>
      <c r="K612" s="138"/>
      <c r="L612" s="138"/>
      <c r="M612" s="138"/>
      <c r="N612" s="138"/>
      <c r="O612" s="138"/>
      <c r="P612" s="138"/>
      <c r="Q612" s="138"/>
      <c r="R612" s="138"/>
      <c r="S612" s="138"/>
      <c r="T612" s="138"/>
      <c r="U612" s="138"/>
      <c r="V612" s="138"/>
      <c r="W612" s="138"/>
      <c r="X612" s="138"/>
      <c r="Y612" s="138"/>
      <c r="Z612" s="138"/>
      <c r="AA612" s="138"/>
      <c r="AB612" s="138"/>
    </row>
    <row r="613" spans="1:28" ht="14.25" customHeight="1">
      <c r="A613" s="4"/>
      <c r="B613" s="4"/>
      <c r="C613" s="4"/>
      <c r="D613" s="4"/>
      <c r="E613" s="146"/>
      <c r="F613" s="146"/>
      <c r="G613" s="4"/>
      <c r="H613" s="4"/>
      <c r="I613" s="138"/>
      <c r="J613" s="138"/>
      <c r="K613" s="138"/>
      <c r="L613" s="138"/>
      <c r="M613" s="138"/>
      <c r="N613" s="138"/>
      <c r="O613" s="138"/>
      <c r="P613" s="138"/>
      <c r="Q613" s="138"/>
      <c r="R613" s="138"/>
      <c r="S613" s="138"/>
      <c r="T613" s="138"/>
      <c r="U613" s="138"/>
      <c r="V613" s="138"/>
      <c r="W613" s="138"/>
      <c r="X613" s="138"/>
      <c r="Y613" s="138"/>
      <c r="Z613" s="138"/>
      <c r="AA613" s="138"/>
      <c r="AB613" s="138"/>
    </row>
    <row r="614" spans="1:28" ht="14.25" customHeight="1">
      <c r="A614" s="4"/>
      <c r="B614" s="4"/>
      <c r="C614" s="4"/>
      <c r="D614" s="4"/>
      <c r="E614" s="146"/>
      <c r="F614" s="146"/>
      <c r="G614" s="4"/>
      <c r="H614" s="4"/>
      <c r="I614" s="138"/>
      <c r="J614" s="138"/>
      <c r="K614" s="138"/>
      <c r="L614" s="138"/>
      <c r="M614" s="138"/>
      <c r="N614" s="138"/>
      <c r="O614" s="138"/>
      <c r="P614" s="138"/>
      <c r="Q614" s="138"/>
      <c r="R614" s="138"/>
      <c r="S614" s="138"/>
      <c r="T614" s="138"/>
      <c r="U614" s="138"/>
      <c r="V614" s="138"/>
      <c r="W614" s="138"/>
      <c r="X614" s="138"/>
      <c r="Y614" s="138"/>
      <c r="Z614" s="138"/>
      <c r="AA614" s="138"/>
      <c r="AB614" s="138"/>
    </row>
    <row r="615" spans="1:28" ht="14.25" customHeight="1">
      <c r="A615" s="4"/>
      <c r="B615" s="4"/>
      <c r="C615" s="4"/>
      <c r="D615" s="4"/>
      <c r="E615" s="146"/>
      <c r="F615" s="146"/>
      <c r="G615" s="4"/>
      <c r="H615" s="4"/>
      <c r="I615" s="138"/>
      <c r="J615" s="138"/>
      <c r="K615" s="138"/>
      <c r="L615" s="138"/>
      <c r="M615" s="138"/>
      <c r="N615" s="138"/>
      <c r="O615" s="138"/>
      <c r="P615" s="138"/>
      <c r="Q615" s="138"/>
      <c r="R615" s="138"/>
      <c r="S615" s="138"/>
      <c r="T615" s="138"/>
      <c r="U615" s="138"/>
      <c r="V615" s="138"/>
      <c r="W615" s="138"/>
      <c r="X615" s="138"/>
      <c r="Y615" s="138"/>
      <c r="Z615" s="138"/>
      <c r="AA615" s="138"/>
      <c r="AB615" s="138"/>
    </row>
    <row r="616" spans="1:28" ht="14.25" customHeight="1">
      <c r="A616" s="4"/>
      <c r="B616" s="4"/>
      <c r="C616" s="4"/>
      <c r="D616" s="4"/>
      <c r="E616" s="146"/>
      <c r="F616" s="146"/>
      <c r="G616" s="4"/>
      <c r="H616" s="4"/>
      <c r="I616" s="138"/>
      <c r="J616" s="138"/>
      <c r="K616" s="138"/>
      <c r="L616" s="138"/>
      <c r="M616" s="138"/>
      <c r="N616" s="138"/>
      <c r="O616" s="138"/>
      <c r="P616" s="138"/>
      <c r="Q616" s="138"/>
      <c r="R616" s="138"/>
      <c r="S616" s="138"/>
      <c r="T616" s="138"/>
      <c r="U616" s="138"/>
      <c r="V616" s="138"/>
      <c r="W616" s="138"/>
      <c r="X616" s="138"/>
      <c r="Y616" s="138"/>
      <c r="Z616" s="138"/>
      <c r="AA616" s="138"/>
      <c r="AB616" s="138"/>
    </row>
    <row r="617" spans="1:28" ht="14.25" customHeight="1">
      <c r="A617" s="4"/>
      <c r="B617" s="4"/>
      <c r="C617" s="4"/>
      <c r="D617" s="4"/>
      <c r="E617" s="146"/>
      <c r="F617" s="146"/>
      <c r="G617" s="4"/>
      <c r="H617" s="4"/>
      <c r="I617" s="138"/>
      <c r="J617" s="138"/>
      <c r="K617" s="138"/>
      <c r="L617" s="138"/>
      <c r="M617" s="138"/>
      <c r="N617" s="138"/>
      <c r="O617" s="138"/>
      <c r="P617" s="138"/>
      <c r="Q617" s="138"/>
      <c r="R617" s="138"/>
      <c r="S617" s="138"/>
      <c r="T617" s="138"/>
      <c r="U617" s="138"/>
      <c r="V617" s="138"/>
      <c r="W617" s="138"/>
      <c r="X617" s="138"/>
      <c r="Y617" s="138"/>
      <c r="Z617" s="138"/>
      <c r="AA617" s="138"/>
      <c r="AB617" s="138"/>
    </row>
    <row r="618" spans="1:28" ht="14.25" customHeight="1">
      <c r="A618" s="4"/>
      <c r="B618" s="4"/>
      <c r="C618" s="4"/>
      <c r="D618" s="4"/>
      <c r="E618" s="146"/>
      <c r="F618" s="146"/>
      <c r="G618" s="4"/>
      <c r="H618" s="4"/>
      <c r="I618" s="138"/>
      <c r="J618" s="138"/>
      <c r="K618" s="138"/>
      <c r="L618" s="138"/>
      <c r="M618" s="138"/>
      <c r="N618" s="138"/>
      <c r="O618" s="138"/>
      <c r="P618" s="138"/>
      <c r="Q618" s="138"/>
      <c r="R618" s="138"/>
      <c r="S618" s="138"/>
      <c r="T618" s="138"/>
      <c r="U618" s="138"/>
      <c r="V618" s="138"/>
      <c r="W618" s="138"/>
      <c r="X618" s="138"/>
      <c r="Y618" s="138"/>
      <c r="Z618" s="138"/>
      <c r="AA618" s="138"/>
      <c r="AB618" s="138"/>
    </row>
    <row r="619" spans="1:28" ht="14.25" customHeight="1">
      <c r="A619" s="4"/>
      <c r="B619" s="4"/>
      <c r="C619" s="4"/>
      <c r="D619" s="4"/>
      <c r="E619" s="146"/>
      <c r="F619" s="146"/>
      <c r="G619" s="4"/>
      <c r="H619" s="4"/>
      <c r="I619" s="138"/>
      <c r="J619" s="138"/>
      <c r="K619" s="138"/>
      <c r="L619" s="138"/>
      <c r="M619" s="138"/>
      <c r="N619" s="138"/>
      <c r="O619" s="138"/>
      <c r="P619" s="138"/>
      <c r="Q619" s="138"/>
      <c r="R619" s="138"/>
      <c r="S619" s="138"/>
      <c r="T619" s="138"/>
      <c r="U619" s="138"/>
      <c r="V619" s="138"/>
      <c r="W619" s="138"/>
      <c r="X619" s="138"/>
      <c r="Y619" s="138"/>
      <c r="Z619" s="138"/>
      <c r="AA619" s="138"/>
      <c r="AB619" s="138"/>
    </row>
    <row r="620" spans="1:28" ht="14.25" customHeight="1">
      <c r="A620" s="4"/>
      <c r="B620" s="4"/>
      <c r="C620" s="4"/>
      <c r="D620" s="4"/>
      <c r="E620" s="146"/>
      <c r="F620" s="146"/>
      <c r="G620" s="4"/>
      <c r="H620" s="4"/>
      <c r="I620" s="138"/>
      <c r="J620" s="138"/>
      <c r="K620" s="138"/>
      <c r="L620" s="138"/>
      <c r="M620" s="138"/>
      <c r="N620" s="138"/>
      <c r="O620" s="138"/>
      <c r="P620" s="138"/>
      <c r="Q620" s="138"/>
      <c r="R620" s="138"/>
      <c r="S620" s="138"/>
      <c r="T620" s="138"/>
      <c r="U620" s="138"/>
      <c r="V620" s="138"/>
      <c r="W620" s="138"/>
      <c r="X620" s="138"/>
      <c r="Y620" s="138"/>
      <c r="Z620" s="138"/>
      <c r="AA620" s="138"/>
      <c r="AB620" s="138"/>
    </row>
    <row r="621" spans="1:28" ht="14.25" customHeight="1">
      <c r="A621" s="4"/>
      <c r="B621" s="4"/>
      <c r="C621" s="4"/>
      <c r="D621" s="4"/>
      <c r="E621" s="146"/>
      <c r="F621" s="146"/>
      <c r="G621" s="4"/>
      <c r="H621" s="4"/>
      <c r="I621" s="138"/>
      <c r="J621" s="138"/>
      <c r="K621" s="138"/>
      <c r="L621" s="138"/>
      <c r="M621" s="138"/>
      <c r="N621" s="138"/>
      <c r="O621" s="138"/>
      <c r="P621" s="138"/>
      <c r="Q621" s="138"/>
      <c r="R621" s="138"/>
      <c r="S621" s="138"/>
      <c r="T621" s="138"/>
      <c r="U621" s="138"/>
      <c r="V621" s="138"/>
      <c r="W621" s="138"/>
      <c r="X621" s="138"/>
      <c r="Y621" s="138"/>
      <c r="Z621" s="138"/>
      <c r="AA621" s="138"/>
      <c r="AB621" s="138"/>
    </row>
    <row r="622" spans="1:28" ht="14.25" customHeight="1">
      <c r="A622" s="4"/>
      <c r="B622" s="4"/>
      <c r="C622" s="4"/>
      <c r="D622" s="4"/>
      <c r="E622" s="146"/>
      <c r="F622" s="146"/>
      <c r="G622" s="4"/>
      <c r="H622" s="4"/>
      <c r="I622" s="138"/>
      <c r="J622" s="138"/>
      <c r="K622" s="138"/>
      <c r="L622" s="138"/>
      <c r="M622" s="138"/>
      <c r="N622" s="138"/>
      <c r="O622" s="138"/>
      <c r="P622" s="138"/>
      <c r="Q622" s="138"/>
      <c r="R622" s="138"/>
      <c r="S622" s="138"/>
      <c r="T622" s="138"/>
      <c r="U622" s="138"/>
      <c r="V622" s="138"/>
      <c r="W622" s="138"/>
      <c r="X622" s="138"/>
      <c r="Y622" s="138"/>
      <c r="Z622" s="138"/>
      <c r="AA622" s="138"/>
      <c r="AB622" s="138"/>
    </row>
    <row r="623" spans="1:28" ht="14.25" customHeight="1">
      <c r="A623" s="4"/>
      <c r="B623" s="4"/>
      <c r="C623" s="4"/>
      <c r="D623" s="4"/>
      <c r="E623" s="146"/>
      <c r="F623" s="146"/>
      <c r="G623" s="4"/>
      <c r="H623" s="4"/>
      <c r="I623" s="138"/>
      <c r="J623" s="138"/>
      <c r="K623" s="138"/>
      <c r="L623" s="138"/>
      <c r="M623" s="138"/>
      <c r="N623" s="138"/>
      <c r="O623" s="138"/>
      <c r="P623" s="138"/>
      <c r="Q623" s="138"/>
      <c r="R623" s="138"/>
      <c r="S623" s="138"/>
      <c r="T623" s="138"/>
      <c r="U623" s="138"/>
      <c r="V623" s="138"/>
      <c r="W623" s="138"/>
      <c r="X623" s="138"/>
      <c r="Y623" s="138"/>
      <c r="Z623" s="138"/>
      <c r="AA623" s="138"/>
      <c r="AB623" s="138"/>
    </row>
    <row r="624" spans="1:28" ht="14.25" customHeight="1">
      <c r="A624" s="4"/>
      <c r="B624" s="4"/>
      <c r="C624" s="4"/>
      <c r="D624" s="4"/>
      <c r="E624" s="146"/>
      <c r="F624" s="146"/>
      <c r="G624" s="4"/>
      <c r="H624" s="4"/>
      <c r="I624" s="138"/>
      <c r="J624" s="138"/>
      <c r="K624" s="138"/>
      <c r="L624" s="138"/>
      <c r="M624" s="138"/>
      <c r="N624" s="138"/>
      <c r="O624" s="138"/>
      <c r="P624" s="138"/>
      <c r="Q624" s="138"/>
      <c r="R624" s="138"/>
      <c r="S624" s="138"/>
      <c r="T624" s="138"/>
      <c r="U624" s="138"/>
      <c r="V624" s="138"/>
      <c r="W624" s="138"/>
      <c r="X624" s="138"/>
      <c r="Y624" s="138"/>
      <c r="Z624" s="138"/>
      <c r="AA624" s="138"/>
      <c r="AB624" s="138"/>
    </row>
    <row r="625" spans="1:28" ht="14.25" customHeight="1">
      <c r="A625" s="4"/>
      <c r="B625" s="4"/>
      <c r="C625" s="4"/>
      <c r="D625" s="4"/>
      <c r="E625" s="146"/>
      <c r="F625" s="146"/>
      <c r="G625" s="4"/>
      <c r="H625" s="4"/>
      <c r="I625" s="138"/>
      <c r="J625" s="138"/>
      <c r="K625" s="138"/>
      <c r="L625" s="138"/>
      <c r="M625" s="138"/>
      <c r="N625" s="138"/>
      <c r="O625" s="138"/>
      <c r="P625" s="138"/>
      <c r="Q625" s="138"/>
      <c r="R625" s="138"/>
      <c r="S625" s="138"/>
      <c r="T625" s="138"/>
      <c r="U625" s="138"/>
      <c r="V625" s="138"/>
      <c r="W625" s="138"/>
      <c r="X625" s="138"/>
      <c r="Y625" s="138"/>
      <c r="Z625" s="138"/>
      <c r="AA625" s="138"/>
      <c r="AB625" s="138"/>
    </row>
    <row r="626" spans="1:28" ht="14.25" customHeight="1">
      <c r="A626" s="4"/>
      <c r="B626" s="4"/>
      <c r="C626" s="4"/>
      <c r="D626" s="4"/>
      <c r="E626" s="146"/>
      <c r="F626" s="146"/>
      <c r="G626" s="4"/>
      <c r="H626" s="4"/>
      <c r="I626" s="138"/>
      <c r="J626" s="138"/>
      <c r="K626" s="138"/>
      <c r="L626" s="138"/>
      <c r="M626" s="138"/>
      <c r="N626" s="138"/>
      <c r="O626" s="138"/>
      <c r="P626" s="138"/>
      <c r="Q626" s="138"/>
      <c r="R626" s="138"/>
      <c r="S626" s="138"/>
      <c r="T626" s="138"/>
      <c r="U626" s="138"/>
      <c r="V626" s="138"/>
      <c r="W626" s="138"/>
      <c r="X626" s="138"/>
      <c r="Y626" s="138"/>
      <c r="Z626" s="138"/>
      <c r="AA626" s="138"/>
      <c r="AB626" s="138"/>
    </row>
    <row r="627" spans="1:28" ht="14.25" customHeight="1">
      <c r="A627" s="4"/>
      <c r="B627" s="4"/>
      <c r="C627" s="4"/>
      <c r="D627" s="4"/>
      <c r="E627" s="146"/>
      <c r="F627" s="146"/>
      <c r="G627" s="4"/>
      <c r="H627" s="4"/>
      <c r="I627" s="138"/>
      <c r="J627" s="138"/>
      <c r="K627" s="138"/>
      <c r="L627" s="138"/>
      <c r="M627" s="138"/>
      <c r="N627" s="138"/>
      <c r="O627" s="138"/>
      <c r="P627" s="138"/>
      <c r="Q627" s="138"/>
      <c r="R627" s="138"/>
      <c r="S627" s="138"/>
      <c r="T627" s="138"/>
      <c r="U627" s="138"/>
      <c r="V627" s="138"/>
      <c r="W627" s="138"/>
      <c r="X627" s="138"/>
      <c r="Y627" s="138"/>
      <c r="Z627" s="138"/>
      <c r="AA627" s="138"/>
      <c r="AB627" s="138"/>
    </row>
    <row r="628" spans="1:28" ht="14.25" customHeight="1">
      <c r="A628" s="4"/>
      <c r="B628" s="4"/>
      <c r="C628" s="4"/>
      <c r="D628" s="4"/>
      <c r="E628" s="146"/>
      <c r="F628" s="146"/>
      <c r="G628" s="4"/>
      <c r="H628" s="4"/>
      <c r="I628" s="138"/>
      <c r="J628" s="138"/>
      <c r="K628" s="138"/>
      <c r="L628" s="138"/>
      <c r="M628" s="138"/>
      <c r="N628" s="138"/>
      <c r="O628" s="138"/>
      <c r="P628" s="138"/>
      <c r="Q628" s="138"/>
      <c r="R628" s="138"/>
      <c r="S628" s="138"/>
      <c r="T628" s="138"/>
      <c r="U628" s="138"/>
      <c r="V628" s="138"/>
      <c r="W628" s="138"/>
      <c r="X628" s="138"/>
      <c r="Y628" s="138"/>
      <c r="Z628" s="138"/>
      <c r="AA628" s="138"/>
      <c r="AB628" s="138"/>
    </row>
    <row r="629" spans="1:28" ht="14.25" customHeight="1">
      <c r="A629" s="4"/>
      <c r="B629" s="4"/>
      <c r="C629" s="4"/>
      <c r="D629" s="4"/>
      <c r="E629" s="146"/>
      <c r="F629" s="146"/>
      <c r="G629" s="4"/>
      <c r="H629" s="4"/>
      <c r="I629" s="138"/>
      <c r="J629" s="138"/>
      <c r="K629" s="138"/>
      <c r="L629" s="138"/>
      <c r="M629" s="138"/>
      <c r="N629" s="138"/>
      <c r="O629" s="138"/>
      <c r="P629" s="138"/>
      <c r="Q629" s="138"/>
      <c r="R629" s="138"/>
      <c r="S629" s="138"/>
      <c r="T629" s="138"/>
      <c r="U629" s="138"/>
      <c r="V629" s="138"/>
      <c r="W629" s="138"/>
      <c r="X629" s="138"/>
      <c r="Y629" s="138"/>
      <c r="Z629" s="138"/>
      <c r="AA629" s="138"/>
      <c r="AB629" s="138"/>
    </row>
    <row r="630" spans="1:28" ht="14.25" customHeight="1">
      <c r="A630" s="4"/>
      <c r="B630" s="4"/>
      <c r="C630" s="4"/>
      <c r="D630" s="4"/>
      <c r="E630" s="146"/>
      <c r="F630" s="146"/>
      <c r="G630" s="4"/>
      <c r="H630" s="4"/>
      <c r="I630" s="138"/>
      <c r="J630" s="138"/>
      <c r="K630" s="138"/>
      <c r="L630" s="138"/>
      <c r="M630" s="138"/>
      <c r="N630" s="138"/>
      <c r="O630" s="138"/>
      <c r="P630" s="138"/>
      <c r="Q630" s="138"/>
      <c r="R630" s="138"/>
      <c r="S630" s="138"/>
      <c r="T630" s="138"/>
      <c r="U630" s="138"/>
      <c r="V630" s="138"/>
      <c r="W630" s="138"/>
      <c r="X630" s="138"/>
      <c r="Y630" s="138"/>
      <c r="Z630" s="138"/>
      <c r="AA630" s="138"/>
      <c r="AB630" s="138"/>
    </row>
    <row r="631" spans="1:28" ht="14.25" customHeight="1">
      <c r="A631" s="4"/>
      <c r="B631" s="4"/>
      <c r="C631" s="4"/>
      <c r="D631" s="4"/>
      <c r="E631" s="146"/>
      <c r="F631" s="146"/>
      <c r="G631" s="4"/>
      <c r="H631" s="4"/>
      <c r="I631" s="138"/>
      <c r="J631" s="138"/>
      <c r="K631" s="138"/>
      <c r="L631" s="138"/>
      <c r="M631" s="138"/>
      <c r="N631" s="138"/>
      <c r="O631" s="138"/>
      <c r="P631" s="138"/>
      <c r="Q631" s="138"/>
      <c r="R631" s="138"/>
      <c r="S631" s="138"/>
      <c r="T631" s="138"/>
      <c r="U631" s="138"/>
      <c r="V631" s="138"/>
      <c r="W631" s="138"/>
      <c r="X631" s="138"/>
      <c r="Y631" s="138"/>
      <c r="Z631" s="138"/>
      <c r="AA631" s="138"/>
      <c r="AB631" s="138"/>
    </row>
    <row r="632" spans="1:28" ht="14.25" customHeight="1">
      <c r="A632" s="4"/>
      <c r="B632" s="4"/>
      <c r="C632" s="4"/>
      <c r="D632" s="4"/>
      <c r="E632" s="146"/>
      <c r="F632" s="146"/>
      <c r="G632" s="4"/>
      <c r="H632" s="4"/>
      <c r="I632" s="138"/>
      <c r="J632" s="138"/>
      <c r="K632" s="138"/>
      <c r="L632" s="138"/>
      <c r="M632" s="138"/>
      <c r="N632" s="138"/>
      <c r="O632" s="138"/>
      <c r="P632" s="138"/>
      <c r="Q632" s="138"/>
      <c r="R632" s="138"/>
      <c r="S632" s="138"/>
      <c r="T632" s="138"/>
      <c r="U632" s="138"/>
      <c r="V632" s="138"/>
      <c r="W632" s="138"/>
      <c r="X632" s="138"/>
      <c r="Y632" s="138"/>
      <c r="Z632" s="138"/>
      <c r="AA632" s="138"/>
      <c r="AB632" s="138"/>
    </row>
    <row r="633" spans="1:28" ht="14.25" customHeight="1">
      <c r="A633" s="4"/>
      <c r="B633" s="4"/>
      <c r="C633" s="4"/>
      <c r="D633" s="4"/>
      <c r="E633" s="146"/>
      <c r="F633" s="146"/>
      <c r="G633" s="4"/>
      <c r="H633" s="4"/>
      <c r="I633" s="138"/>
      <c r="J633" s="138"/>
      <c r="K633" s="138"/>
      <c r="L633" s="138"/>
      <c r="M633" s="138"/>
      <c r="N633" s="138"/>
      <c r="O633" s="138"/>
      <c r="P633" s="138"/>
      <c r="Q633" s="138"/>
      <c r="R633" s="138"/>
      <c r="S633" s="138"/>
      <c r="T633" s="138"/>
      <c r="U633" s="138"/>
      <c r="V633" s="138"/>
      <c r="W633" s="138"/>
      <c r="X633" s="138"/>
      <c r="Y633" s="138"/>
      <c r="Z633" s="138"/>
      <c r="AA633" s="138"/>
      <c r="AB633" s="138"/>
    </row>
    <row r="634" spans="1:28" ht="14.25" customHeight="1">
      <c r="A634" s="4"/>
      <c r="B634" s="4"/>
      <c r="C634" s="4"/>
      <c r="D634" s="4"/>
      <c r="E634" s="146"/>
      <c r="F634" s="146"/>
      <c r="G634" s="4"/>
      <c r="H634" s="4"/>
      <c r="I634" s="138"/>
      <c r="J634" s="138"/>
      <c r="K634" s="138"/>
      <c r="L634" s="138"/>
      <c r="M634" s="138"/>
      <c r="N634" s="138"/>
      <c r="O634" s="138"/>
      <c r="P634" s="138"/>
      <c r="Q634" s="138"/>
      <c r="R634" s="138"/>
      <c r="S634" s="138"/>
      <c r="T634" s="138"/>
      <c r="U634" s="138"/>
      <c r="V634" s="138"/>
      <c r="W634" s="138"/>
      <c r="X634" s="138"/>
      <c r="Y634" s="138"/>
      <c r="Z634" s="138"/>
      <c r="AA634" s="138"/>
      <c r="AB634" s="138"/>
    </row>
    <row r="635" spans="1:28" ht="14.25" customHeight="1">
      <c r="A635" s="4"/>
      <c r="B635" s="4"/>
      <c r="C635" s="4"/>
      <c r="D635" s="4"/>
      <c r="E635" s="146"/>
      <c r="F635" s="146"/>
      <c r="G635" s="4"/>
      <c r="H635" s="4"/>
      <c r="I635" s="138"/>
      <c r="J635" s="138"/>
      <c r="K635" s="138"/>
      <c r="L635" s="138"/>
      <c r="M635" s="138"/>
      <c r="N635" s="138"/>
      <c r="O635" s="138"/>
      <c r="P635" s="138"/>
      <c r="Q635" s="138"/>
      <c r="R635" s="138"/>
      <c r="S635" s="138"/>
      <c r="T635" s="138"/>
      <c r="U635" s="138"/>
      <c r="V635" s="138"/>
      <c r="W635" s="138"/>
      <c r="X635" s="138"/>
      <c r="Y635" s="138"/>
      <c r="Z635" s="138"/>
      <c r="AA635" s="138"/>
      <c r="AB635" s="138"/>
    </row>
    <row r="636" spans="1:28" ht="14.25" customHeight="1">
      <c r="A636" s="4"/>
      <c r="B636" s="4"/>
      <c r="C636" s="4"/>
      <c r="D636" s="4"/>
      <c r="E636" s="146"/>
      <c r="F636" s="146"/>
      <c r="G636" s="4"/>
      <c r="H636" s="4"/>
      <c r="I636" s="138"/>
      <c r="J636" s="138"/>
      <c r="K636" s="138"/>
      <c r="L636" s="138"/>
      <c r="M636" s="138"/>
      <c r="N636" s="138"/>
      <c r="O636" s="138"/>
      <c r="P636" s="138"/>
      <c r="Q636" s="138"/>
      <c r="R636" s="138"/>
      <c r="S636" s="138"/>
      <c r="T636" s="138"/>
      <c r="U636" s="138"/>
      <c r="V636" s="138"/>
      <c r="W636" s="138"/>
      <c r="X636" s="138"/>
      <c r="Y636" s="138"/>
      <c r="Z636" s="138"/>
      <c r="AA636" s="138"/>
      <c r="AB636" s="138"/>
    </row>
    <row r="637" spans="1:28" ht="14.25" customHeight="1">
      <c r="A637" s="4"/>
      <c r="B637" s="4"/>
      <c r="C637" s="4"/>
      <c r="D637" s="4"/>
      <c r="E637" s="146"/>
      <c r="F637" s="146"/>
      <c r="G637" s="4"/>
      <c r="H637" s="4"/>
      <c r="I637" s="138"/>
      <c r="J637" s="138"/>
      <c r="K637" s="138"/>
      <c r="L637" s="138"/>
      <c r="M637" s="138"/>
      <c r="N637" s="138"/>
      <c r="O637" s="138"/>
      <c r="P637" s="138"/>
      <c r="Q637" s="138"/>
      <c r="R637" s="138"/>
      <c r="S637" s="138"/>
      <c r="T637" s="138"/>
      <c r="U637" s="138"/>
      <c r="V637" s="138"/>
      <c r="W637" s="138"/>
      <c r="X637" s="138"/>
      <c r="Y637" s="138"/>
      <c r="Z637" s="138"/>
      <c r="AA637" s="138"/>
      <c r="AB637" s="138"/>
    </row>
    <row r="638" spans="1:28" ht="14.25" customHeight="1">
      <c r="A638" s="4"/>
      <c r="B638" s="4"/>
      <c r="C638" s="4"/>
      <c r="D638" s="4"/>
      <c r="E638" s="146"/>
      <c r="F638" s="146"/>
      <c r="G638" s="4"/>
      <c r="H638" s="4"/>
      <c r="I638" s="138"/>
      <c r="J638" s="138"/>
      <c r="K638" s="138"/>
      <c r="L638" s="138"/>
      <c r="M638" s="138"/>
      <c r="N638" s="138"/>
      <c r="O638" s="138"/>
      <c r="P638" s="138"/>
      <c r="Q638" s="138"/>
      <c r="R638" s="138"/>
      <c r="S638" s="138"/>
      <c r="T638" s="138"/>
      <c r="U638" s="138"/>
      <c r="V638" s="138"/>
      <c r="W638" s="138"/>
      <c r="X638" s="138"/>
      <c r="Y638" s="138"/>
      <c r="Z638" s="138"/>
      <c r="AA638" s="138"/>
      <c r="AB638" s="138"/>
    </row>
    <row r="639" spans="1:28" ht="14.25" customHeight="1">
      <c r="A639" s="4"/>
      <c r="B639" s="4"/>
      <c r="C639" s="4"/>
      <c r="D639" s="4"/>
      <c r="E639" s="146"/>
      <c r="F639" s="146"/>
      <c r="G639" s="4"/>
      <c r="H639" s="4"/>
      <c r="I639" s="138"/>
      <c r="J639" s="138"/>
      <c r="K639" s="138"/>
      <c r="L639" s="138"/>
      <c r="M639" s="138"/>
      <c r="N639" s="138"/>
      <c r="O639" s="138"/>
      <c r="P639" s="138"/>
      <c r="Q639" s="138"/>
      <c r="R639" s="138"/>
      <c r="S639" s="138"/>
      <c r="T639" s="138"/>
      <c r="U639" s="138"/>
      <c r="V639" s="138"/>
      <c r="W639" s="138"/>
      <c r="X639" s="138"/>
      <c r="Y639" s="138"/>
      <c r="Z639" s="138"/>
      <c r="AA639" s="138"/>
      <c r="AB639" s="138"/>
    </row>
    <row r="640" spans="1:28" ht="14.25" customHeight="1">
      <c r="A640" s="4"/>
      <c r="B640" s="4"/>
      <c r="C640" s="4"/>
      <c r="D640" s="4"/>
      <c r="E640" s="146"/>
      <c r="F640" s="146"/>
      <c r="G640" s="4"/>
      <c r="H640" s="4"/>
      <c r="I640" s="138"/>
      <c r="J640" s="138"/>
      <c r="K640" s="138"/>
      <c r="L640" s="138"/>
      <c r="M640" s="138"/>
      <c r="N640" s="138"/>
      <c r="O640" s="138"/>
      <c r="P640" s="138"/>
      <c r="Q640" s="138"/>
      <c r="R640" s="138"/>
      <c r="S640" s="138"/>
      <c r="T640" s="138"/>
      <c r="U640" s="138"/>
      <c r="V640" s="138"/>
      <c r="W640" s="138"/>
      <c r="X640" s="138"/>
      <c r="Y640" s="138"/>
      <c r="Z640" s="138"/>
      <c r="AA640" s="138"/>
      <c r="AB640" s="138"/>
    </row>
    <row r="641" spans="1:28" ht="14.25" customHeight="1">
      <c r="A641" s="4"/>
      <c r="B641" s="4"/>
      <c r="C641" s="4"/>
      <c r="D641" s="4"/>
      <c r="E641" s="146"/>
      <c r="F641" s="146"/>
      <c r="G641" s="4"/>
      <c r="H641" s="4"/>
      <c r="I641" s="138"/>
      <c r="J641" s="138"/>
      <c r="K641" s="138"/>
      <c r="L641" s="138"/>
      <c r="M641" s="138"/>
      <c r="N641" s="138"/>
      <c r="O641" s="138"/>
      <c r="P641" s="138"/>
      <c r="Q641" s="138"/>
      <c r="R641" s="138"/>
      <c r="S641" s="138"/>
      <c r="T641" s="138"/>
      <c r="U641" s="138"/>
      <c r="V641" s="138"/>
      <c r="W641" s="138"/>
      <c r="X641" s="138"/>
      <c r="Y641" s="138"/>
      <c r="Z641" s="138"/>
      <c r="AA641" s="138"/>
      <c r="AB641" s="138"/>
    </row>
    <row r="642" spans="1:28" ht="14.25" customHeight="1">
      <c r="A642" s="4"/>
      <c r="B642" s="4"/>
      <c r="C642" s="4"/>
      <c r="D642" s="4"/>
      <c r="E642" s="146"/>
      <c r="F642" s="146"/>
      <c r="G642" s="4"/>
      <c r="H642" s="4"/>
      <c r="I642" s="138"/>
      <c r="J642" s="138"/>
      <c r="K642" s="138"/>
      <c r="L642" s="138"/>
      <c r="M642" s="138"/>
      <c r="N642" s="138"/>
      <c r="O642" s="138"/>
      <c r="P642" s="138"/>
      <c r="Q642" s="138"/>
      <c r="R642" s="138"/>
      <c r="S642" s="138"/>
      <c r="T642" s="138"/>
      <c r="U642" s="138"/>
      <c r="V642" s="138"/>
      <c r="W642" s="138"/>
      <c r="X642" s="138"/>
      <c r="Y642" s="138"/>
      <c r="Z642" s="138"/>
      <c r="AA642" s="138"/>
      <c r="AB642" s="138"/>
    </row>
    <row r="643" spans="1:28" ht="14.25" customHeight="1">
      <c r="A643" s="4"/>
      <c r="B643" s="4"/>
      <c r="C643" s="4"/>
      <c r="D643" s="4"/>
      <c r="E643" s="146"/>
      <c r="F643" s="146"/>
      <c r="G643" s="4"/>
      <c r="H643" s="4"/>
      <c r="I643" s="138"/>
      <c r="J643" s="138"/>
      <c r="K643" s="138"/>
      <c r="L643" s="138"/>
      <c r="M643" s="138"/>
      <c r="N643" s="138"/>
      <c r="O643" s="138"/>
      <c r="P643" s="138"/>
      <c r="Q643" s="138"/>
      <c r="R643" s="138"/>
      <c r="S643" s="138"/>
      <c r="T643" s="138"/>
      <c r="U643" s="138"/>
      <c r="V643" s="138"/>
      <c r="W643" s="138"/>
      <c r="X643" s="138"/>
      <c r="Y643" s="138"/>
      <c r="Z643" s="138"/>
      <c r="AA643" s="138"/>
      <c r="AB643" s="138"/>
    </row>
    <row r="644" spans="1:28" ht="14.25" customHeight="1">
      <c r="A644" s="4"/>
      <c r="B644" s="4"/>
      <c r="C644" s="4"/>
      <c r="D644" s="4"/>
      <c r="E644" s="146"/>
      <c r="F644" s="146"/>
      <c r="G644" s="4"/>
      <c r="H644" s="4"/>
      <c r="I644" s="138"/>
      <c r="J644" s="138"/>
      <c r="K644" s="138"/>
      <c r="L644" s="138"/>
      <c r="M644" s="138"/>
      <c r="N644" s="138"/>
      <c r="O644" s="138"/>
      <c r="P644" s="138"/>
      <c r="Q644" s="138"/>
      <c r="R644" s="138"/>
      <c r="S644" s="138"/>
      <c r="T644" s="138"/>
      <c r="U644" s="138"/>
      <c r="V644" s="138"/>
      <c r="W644" s="138"/>
      <c r="X644" s="138"/>
      <c r="Y644" s="138"/>
      <c r="Z644" s="138"/>
      <c r="AA644" s="138"/>
      <c r="AB644" s="138"/>
    </row>
    <row r="645" spans="1:28" ht="14.25" customHeight="1">
      <c r="A645" s="4"/>
      <c r="B645" s="4"/>
      <c r="C645" s="4"/>
      <c r="D645" s="4"/>
      <c r="E645" s="146"/>
      <c r="F645" s="146"/>
      <c r="G645" s="4"/>
      <c r="H645" s="4"/>
      <c r="I645" s="138"/>
      <c r="J645" s="138"/>
      <c r="K645" s="138"/>
      <c r="L645" s="138"/>
      <c r="M645" s="138"/>
      <c r="N645" s="138"/>
      <c r="O645" s="138"/>
      <c r="P645" s="138"/>
      <c r="Q645" s="138"/>
      <c r="R645" s="138"/>
      <c r="S645" s="138"/>
      <c r="T645" s="138"/>
      <c r="U645" s="138"/>
      <c r="V645" s="138"/>
      <c r="W645" s="138"/>
      <c r="X645" s="138"/>
      <c r="Y645" s="138"/>
      <c r="Z645" s="138"/>
      <c r="AA645" s="138"/>
      <c r="AB645" s="138"/>
    </row>
    <row r="646" spans="1:28" ht="14.25" customHeight="1">
      <c r="A646" s="4"/>
      <c r="B646" s="4"/>
      <c r="C646" s="4"/>
      <c r="D646" s="4"/>
      <c r="E646" s="146"/>
      <c r="F646" s="146"/>
      <c r="G646" s="4"/>
      <c r="H646" s="4"/>
      <c r="I646" s="138"/>
      <c r="J646" s="138"/>
      <c r="K646" s="138"/>
      <c r="L646" s="138"/>
      <c r="M646" s="138"/>
      <c r="N646" s="138"/>
      <c r="O646" s="138"/>
      <c r="P646" s="138"/>
      <c r="Q646" s="138"/>
      <c r="R646" s="138"/>
      <c r="S646" s="138"/>
      <c r="T646" s="138"/>
      <c r="U646" s="138"/>
      <c r="V646" s="138"/>
      <c r="W646" s="138"/>
      <c r="X646" s="138"/>
      <c r="Y646" s="138"/>
      <c r="Z646" s="138"/>
      <c r="AA646" s="138"/>
      <c r="AB646" s="138"/>
    </row>
    <row r="647" spans="1:28" ht="14.25" customHeight="1">
      <c r="A647" s="4"/>
      <c r="B647" s="4"/>
      <c r="C647" s="4"/>
      <c r="D647" s="4"/>
      <c r="E647" s="146"/>
      <c r="F647" s="146"/>
      <c r="G647" s="4"/>
      <c r="H647" s="4"/>
      <c r="I647" s="138"/>
      <c r="J647" s="138"/>
      <c r="K647" s="138"/>
      <c r="L647" s="138"/>
      <c r="M647" s="138"/>
      <c r="N647" s="138"/>
      <c r="O647" s="138"/>
      <c r="P647" s="138"/>
      <c r="Q647" s="138"/>
      <c r="R647" s="138"/>
      <c r="S647" s="138"/>
      <c r="T647" s="138"/>
      <c r="U647" s="138"/>
      <c r="V647" s="138"/>
      <c r="W647" s="138"/>
      <c r="X647" s="138"/>
      <c r="Y647" s="138"/>
      <c r="Z647" s="138"/>
      <c r="AA647" s="138"/>
      <c r="AB647" s="138"/>
    </row>
    <row r="648" spans="1:28" ht="14.25" customHeight="1">
      <c r="A648" s="4"/>
      <c r="B648" s="4"/>
      <c r="C648" s="4"/>
      <c r="D648" s="4"/>
      <c r="E648" s="146"/>
      <c r="F648" s="146"/>
      <c r="G648" s="4"/>
      <c r="H648" s="4"/>
      <c r="I648" s="138"/>
      <c r="J648" s="138"/>
      <c r="K648" s="138"/>
      <c r="L648" s="138"/>
      <c r="M648" s="138"/>
      <c r="N648" s="138"/>
      <c r="O648" s="138"/>
      <c r="P648" s="138"/>
      <c r="Q648" s="138"/>
      <c r="R648" s="138"/>
      <c r="S648" s="138"/>
      <c r="T648" s="138"/>
      <c r="U648" s="138"/>
      <c r="V648" s="138"/>
      <c r="W648" s="138"/>
      <c r="X648" s="138"/>
      <c r="Y648" s="138"/>
      <c r="Z648" s="138"/>
      <c r="AA648" s="138"/>
      <c r="AB648" s="138"/>
    </row>
    <row r="649" spans="1:28" ht="14.25" customHeight="1">
      <c r="A649" s="4"/>
      <c r="B649" s="4"/>
      <c r="C649" s="4"/>
      <c r="D649" s="4"/>
      <c r="E649" s="146"/>
      <c r="F649" s="146"/>
      <c r="G649" s="4"/>
      <c r="H649" s="4"/>
      <c r="I649" s="138"/>
      <c r="J649" s="138"/>
      <c r="K649" s="138"/>
      <c r="L649" s="138"/>
      <c r="M649" s="138"/>
      <c r="N649" s="138"/>
      <c r="O649" s="138"/>
      <c r="P649" s="138"/>
      <c r="Q649" s="138"/>
      <c r="R649" s="138"/>
      <c r="S649" s="138"/>
      <c r="T649" s="138"/>
      <c r="U649" s="138"/>
      <c r="V649" s="138"/>
      <c r="W649" s="138"/>
      <c r="X649" s="138"/>
      <c r="Y649" s="138"/>
      <c r="Z649" s="138"/>
      <c r="AA649" s="138"/>
      <c r="AB649" s="138"/>
    </row>
    <row r="650" spans="1:28" ht="14.25" customHeight="1">
      <c r="A650" s="4"/>
      <c r="B650" s="4"/>
      <c r="C650" s="4"/>
      <c r="D650" s="4"/>
      <c r="E650" s="146"/>
      <c r="F650" s="146"/>
      <c r="G650" s="4"/>
      <c r="H650" s="4"/>
      <c r="I650" s="138"/>
      <c r="J650" s="138"/>
      <c r="K650" s="138"/>
      <c r="L650" s="138"/>
      <c r="M650" s="138"/>
      <c r="N650" s="138"/>
      <c r="O650" s="138"/>
      <c r="P650" s="138"/>
      <c r="Q650" s="138"/>
      <c r="R650" s="138"/>
      <c r="S650" s="138"/>
      <c r="T650" s="138"/>
      <c r="U650" s="138"/>
      <c r="V650" s="138"/>
      <c r="W650" s="138"/>
      <c r="X650" s="138"/>
      <c r="Y650" s="138"/>
      <c r="Z650" s="138"/>
      <c r="AA650" s="138"/>
      <c r="AB650" s="138"/>
    </row>
    <row r="651" spans="1:28" ht="14.25" customHeight="1">
      <c r="A651" s="4"/>
      <c r="B651" s="4"/>
      <c r="C651" s="4"/>
      <c r="D651" s="4"/>
      <c r="E651" s="146"/>
      <c r="F651" s="146"/>
      <c r="G651" s="4"/>
      <c r="H651" s="4"/>
      <c r="I651" s="138"/>
      <c r="J651" s="138"/>
      <c r="K651" s="138"/>
      <c r="L651" s="138"/>
      <c r="M651" s="138"/>
      <c r="N651" s="138"/>
      <c r="O651" s="138"/>
      <c r="P651" s="138"/>
      <c r="Q651" s="138"/>
      <c r="R651" s="138"/>
      <c r="S651" s="138"/>
      <c r="T651" s="138"/>
      <c r="U651" s="138"/>
      <c r="V651" s="138"/>
      <c r="W651" s="138"/>
      <c r="X651" s="138"/>
      <c r="Y651" s="138"/>
      <c r="Z651" s="138"/>
      <c r="AA651" s="138"/>
      <c r="AB651" s="138"/>
    </row>
    <row r="652" spans="1:28" ht="14.25" customHeight="1">
      <c r="A652" s="4"/>
      <c r="B652" s="4"/>
      <c r="C652" s="4"/>
      <c r="D652" s="4"/>
      <c r="E652" s="146"/>
      <c r="F652" s="146"/>
      <c r="G652" s="4"/>
      <c r="H652" s="4"/>
      <c r="I652" s="138"/>
      <c r="J652" s="138"/>
      <c r="K652" s="138"/>
      <c r="L652" s="138"/>
      <c r="M652" s="138"/>
      <c r="N652" s="138"/>
      <c r="O652" s="138"/>
      <c r="P652" s="138"/>
      <c r="Q652" s="138"/>
      <c r="R652" s="138"/>
      <c r="S652" s="138"/>
      <c r="T652" s="138"/>
      <c r="U652" s="138"/>
      <c r="V652" s="138"/>
      <c r="W652" s="138"/>
      <c r="X652" s="138"/>
      <c r="Y652" s="138"/>
      <c r="Z652" s="138"/>
      <c r="AA652" s="138"/>
      <c r="AB652" s="138"/>
    </row>
    <row r="653" spans="1:28" ht="14.25" customHeight="1">
      <c r="A653" s="4"/>
      <c r="B653" s="4"/>
      <c r="C653" s="4"/>
      <c r="D653" s="4"/>
      <c r="E653" s="146"/>
      <c r="F653" s="146"/>
      <c r="G653" s="4"/>
      <c r="H653" s="4"/>
      <c r="I653" s="138"/>
      <c r="J653" s="138"/>
      <c r="K653" s="138"/>
      <c r="L653" s="138"/>
      <c r="M653" s="138"/>
      <c r="N653" s="138"/>
      <c r="O653" s="138"/>
      <c r="P653" s="138"/>
      <c r="Q653" s="138"/>
      <c r="R653" s="138"/>
      <c r="S653" s="138"/>
      <c r="T653" s="138"/>
      <c r="U653" s="138"/>
      <c r="V653" s="138"/>
      <c r="W653" s="138"/>
      <c r="X653" s="138"/>
      <c r="Y653" s="138"/>
      <c r="Z653" s="138"/>
      <c r="AA653" s="138"/>
      <c r="AB653" s="138"/>
    </row>
    <row r="654" spans="1:28" ht="14.25" customHeight="1">
      <c r="A654" s="4"/>
      <c r="B654" s="4"/>
      <c r="C654" s="4"/>
      <c r="D654" s="4"/>
      <c r="E654" s="146"/>
      <c r="F654" s="146"/>
      <c r="G654" s="4"/>
      <c r="H654" s="4"/>
      <c r="I654" s="138"/>
      <c r="J654" s="138"/>
      <c r="K654" s="138"/>
      <c r="L654" s="138"/>
      <c r="M654" s="138"/>
      <c r="N654" s="138"/>
      <c r="O654" s="138"/>
      <c r="P654" s="138"/>
      <c r="Q654" s="138"/>
      <c r="R654" s="138"/>
      <c r="S654" s="138"/>
      <c r="T654" s="138"/>
      <c r="U654" s="138"/>
      <c r="V654" s="138"/>
      <c r="W654" s="138"/>
      <c r="X654" s="138"/>
      <c r="Y654" s="138"/>
      <c r="Z654" s="138"/>
      <c r="AA654" s="138"/>
      <c r="AB654" s="138"/>
    </row>
    <row r="655" spans="1:28" ht="14.25" customHeight="1">
      <c r="A655" s="4"/>
      <c r="B655" s="4"/>
      <c r="C655" s="4"/>
      <c r="D655" s="4"/>
      <c r="E655" s="146"/>
      <c r="F655" s="146"/>
      <c r="G655" s="4"/>
      <c r="H655" s="4"/>
      <c r="I655" s="138"/>
      <c r="J655" s="138"/>
      <c r="K655" s="138"/>
      <c r="L655" s="138"/>
      <c r="M655" s="138"/>
      <c r="N655" s="138"/>
      <c r="O655" s="138"/>
      <c r="P655" s="138"/>
      <c r="Q655" s="138"/>
      <c r="R655" s="138"/>
      <c r="S655" s="138"/>
      <c r="T655" s="138"/>
      <c r="U655" s="138"/>
      <c r="V655" s="138"/>
      <c r="W655" s="138"/>
      <c r="X655" s="138"/>
      <c r="Y655" s="138"/>
      <c r="Z655" s="138"/>
      <c r="AA655" s="138"/>
      <c r="AB655" s="138"/>
    </row>
    <row r="656" spans="1:28" ht="14.25" customHeight="1">
      <c r="A656" s="4"/>
      <c r="B656" s="4"/>
      <c r="C656" s="4"/>
      <c r="D656" s="4"/>
      <c r="E656" s="146"/>
      <c r="F656" s="146"/>
      <c r="G656" s="4"/>
      <c r="H656" s="4"/>
      <c r="I656" s="138"/>
      <c r="J656" s="138"/>
      <c r="K656" s="138"/>
      <c r="L656" s="138"/>
      <c r="M656" s="138"/>
      <c r="N656" s="138"/>
      <c r="O656" s="138"/>
      <c r="P656" s="138"/>
      <c r="Q656" s="138"/>
      <c r="R656" s="138"/>
      <c r="S656" s="138"/>
      <c r="T656" s="138"/>
      <c r="U656" s="138"/>
      <c r="V656" s="138"/>
      <c r="W656" s="138"/>
      <c r="X656" s="138"/>
      <c r="Y656" s="138"/>
      <c r="Z656" s="138"/>
      <c r="AA656" s="138"/>
      <c r="AB656" s="138"/>
    </row>
    <row r="657" spans="1:28" ht="14.25" customHeight="1">
      <c r="A657" s="4"/>
      <c r="B657" s="4"/>
      <c r="C657" s="4"/>
      <c r="D657" s="4"/>
      <c r="E657" s="146"/>
      <c r="F657" s="146"/>
      <c r="G657" s="4"/>
      <c r="H657" s="4"/>
      <c r="I657" s="138"/>
      <c r="J657" s="138"/>
      <c r="K657" s="138"/>
      <c r="L657" s="138"/>
      <c r="M657" s="138"/>
      <c r="N657" s="138"/>
      <c r="O657" s="138"/>
      <c r="P657" s="138"/>
      <c r="Q657" s="138"/>
      <c r="R657" s="138"/>
      <c r="S657" s="138"/>
      <c r="T657" s="138"/>
      <c r="U657" s="138"/>
      <c r="V657" s="138"/>
      <c r="W657" s="138"/>
      <c r="X657" s="138"/>
      <c r="Y657" s="138"/>
      <c r="Z657" s="138"/>
      <c r="AA657" s="138"/>
      <c r="AB657" s="138"/>
    </row>
    <row r="658" spans="1:28" ht="14.25" customHeight="1">
      <c r="A658" s="4"/>
      <c r="B658" s="4"/>
      <c r="C658" s="4"/>
      <c r="D658" s="4"/>
      <c r="E658" s="146"/>
      <c r="F658" s="146"/>
      <c r="G658" s="4"/>
      <c r="H658" s="4"/>
      <c r="I658" s="138"/>
      <c r="J658" s="138"/>
      <c r="K658" s="138"/>
      <c r="L658" s="138"/>
      <c r="M658" s="138"/>
      <c r="N658" s="138"/>
      <c r="O658" s="138"/>
      <c r="P658" s="138"/>
      <c r="Q658" s="138"/>
      <c r="R658" s="138"/>
      <c r="S658" s="138"/>
      <c r="T658" s="138"/>
      <c r="U658" s="138"/>
      <c r="V658" s="138"/>
      <c r="W658" s="138"/>
      <c r="X658" s="138"/>
      <c r="Y658" s="138"/>
      <c r="Z658" s="138"/>
      <c r="AA658" s="138"/>
      <c r="AB658" s="138"/>
    </row>
    <row r="659" spans="1:28" ht="14.25" customHeight="1">
      <c r="A659" s="4"/>
      <c r="B659" s="4"/>
      <c r="C659" s="4"/>
      <c r="D659" s="4"/>
      <c r="E659" s="146"/>
      <c r="F659" s="146"/>
      <c r="G659" s="4"/>
      <c r="H659" s="4"/>
      <c r="I659" s="138"/>
      <c r="J659" s="138"/>
      <c r="K659" s="138"/>
      <c r="L659" s="138"/>
      <c r="M659" s="138"/>
      <c r="N659" s="138"/>
      <c r="O659" s="138"/>
      <c r="P659" s="138"/>
      <c r="Q659" s="138"/>
      <c r="R659" s="138"/>
      <c r="S659" s="138"/>
      <c r="T659" s="138"/>
      <c r="U659" s="138"/>
      <c r="V659" s="138"/>
      <c r="W659" s="138"/>
      <c r="X659" s="138"/>
      <c r="Y659" s="138"/>
      <c r="Z659" s="138"/>
      <c r="AA659" s="138"/>
      <c r="AB659" s="138"/>
    </row>
    <row r="660" spans="1:28" ht="14.25" customHeight="1">
      <c r="A660" s="4"/>
      <c r="B660" s="4"/>
      <c r="C660" s="4"/>
      <c r="D660" s="4"/>
      <c r="E660" s="146"/>
      <c r="F660" s="146"/>
      <c r="G660" s="4"/>
      <c r="H660" s="4"/>
      <c r="I660" s="138"/>
      <c r="J660" s="138"/>
      <c r="K660" s="138"/>
      <c r="L660" s="138"/>
      <c r="M660" s="138"/>
      <c r="N660" s="138"/>
      <c r="O660" s="138"/>
      <c r="P660" s="138"/>
      <c r="Q660" s="138"/>
      <c r="R660" s="138"/>
      <c r="S660" s="138"/>
      <c r="T660" s="138"/>
      <c r="U660" s="138"/>
      <c r="V660" s="138"/>
      <c r="W660" s="138"/>
      <c r="X660" s="138"/>
      <c r="Y660" s="138"/>
      <c r="Z660" s="138"/>
      <c r="AA660" s="138"/>
      <c r="AB660" s="138"/>
    </row>
    <row r="661" spans="1:28" ht="14.25" customHeight="1">
      <c r="A661" s="4"/>
      <c r="B661" s="4"/>
      <c r="C661" s="4"/>
      <c r="D661" s="4"/>
      <c r="E661" s="146"/>
      <c r="F661" s="146"/>
      <c r="G661" s="4"/>
      <c r="H661" s="4"/>
      <c r="I661" s="138"/>
      <c r="J661" s="138"/>
      <c r="K661" s="138"/>
      <c r="L661" s="138"/>
      <c r="M661" s="138"/>
      <c r="N661" s="138"/>
      <c r="O661" s="138"/>
      <c r="P661" s="138"/>
      <c r="Q661" s="138"/>
      <c r="R661" s="138"/>
      <c r="S661" s="138"/>
      <c r="T661" s="138"/>
      <c r="U661" s="138"/>
      <c r="V661" s="138"/>
      <c r="W661" s="138"/>
      <c r="X661" s="138"/>
      <c r="Y661" s="138"/>
      <c r="Z661" s="138"/>
      <c r="AA661" s="138"/>
      <c r="AB661" s="138"/>
    </row>
    <row r="662" spans="1:28" ht="14.25" customHeight="1">
      <c r="A662" s="4"/>
      <c r="B662" s="4"/>
      <c r="C662" s="4"/>
      <c r="D662" s="4"/>
      <c r="E662" s="146"/>
      <c r="F662" s="146"/>
      <c r="G662" s="4"/>
      <c r="H662" s="4"/>
      <c r="I662" s="138"/>
      <c r="J662" s="138"/>
      <c r="K662" s="138"/>
      <c r="L662" s="138"/>
      <c r="M662" s="138"/>
      <c r="N662" s="138"/>
      <c r="O662" s="138"/>
      <c r="P662" s="138"/>
      <c r="Q662" s="138"/>
      <c r="R662" s="138"/>
      <c r="S662" s="138"/>
      <c r="T662" s="138"/>
      <c r="U662" s="138"/>
      <c r="V662" s="138"/>
      <c r="W662" s="138"/>
      <c r="X662" s="138"/>
      <c r="Y662" s="138"/>
      <c r="Z662" s="138"/>
      <c r="AA662" s="138"/>
      <c r="AB662" s="138"/>
    </row>
    <row r="663" spans="1:28" ht="14.25" customHeight="1">
      <c r="A663" s="4"/>
      <c r="B663" s="4"/>
      <c r="C663" s="4"/>
      <c r="D663" s="4"/>
      <c r="E663" s="146"/>
      <c r="F663" s="146"/>
      <c r="G663" s="4"/>
      <c r="H663" s="4"/>
      <c r="I663" s="138"/>
      <c r="J663" s="138"/>
      <c r="K663" s="138"/>
      <c r="L663" s="138"/>
      <c r="M663" s="138"/>
      <c r="N663" s="138"/>
      <c r="O663" s="138"/>
      <c r="P663" s="138"/>
      <c r="Q663" s="138"/>
      <c r="R663" s="138"/>
      <c r="S663" s="138"/>
      <c r="T663" s="138"/>
      <c r="U663" s="138"/>
      <c r="V663" s="138"/>
      <c r="W663" s="138"/>
      <c r="X663" s="138"/>
      <c r="Y663" s="138"/>
      <c r="Z663" s="138"/>
      <c r="AA663" s="138"/>
      <c r="AB663" s="138"/>
    </row>
    <row r="664" spans="1:28" ht="14.25" customHeight="1">
      <c r="A664" s="4"/>
      <c r="B664" s="4"/>
      <c r="C664" s="4"/>
      <c r="D664" s="4"/>
      <c r="E664" s="146"/>
      <c r="F664" s="146"/>
      <c r="G664" s="4"/>
      <c r="H664" s="4"/>
      <c r="I664" s="138"/>
      <c r="J664" s="138"/>
      <c r="K664" s="138"/>
      <c r="L664" s="138"/>
      <c r="M664" s="138"/>
      <c r="N664" s="138"/>
      <c r="O664" s="138"/>
      <c r="P664" s="138"/>
      <c r="Q664" s="138"/>
      <c r="R664" s="138"/>
      <c r="S664" s="138"/>
      <c r="T664" s="138"/>
      <c r="U664" s="138"/>
      <c r="V664" s="138"/>
      <c r="W664" s="138"/>
      <c r="X664" s="138"/>
      <c r="Y664" s="138"/>
      <c r="Z664" s="138"/>
      <c r="AA664" s="138"/>
      <c r="AB664" s="138"/>
    </row>
    <row r="665" spans="1:28" ht="14.25" customHeight="1">
      <c r="A665" s="4"/>
      <c r="B665" s="4"/>
      <c r="C665" s="4"/>
      <c r="D665" s="4"/>
      <c r="E665" s="146"/>
      <c r="F665" s="146"/>
      <c r="G665" s="4"/>
      <c r="H665" s="4"/>
      <c r="I665" s="138"/>
      <c r="J665" s="138"/>
      <c r="K665" s="138"/>
      <c r="L665" s="138"/>
      <c r="M665" s="138"/>
      <c r="N665" s="138"/>
      <c r="O665" s="138"/>
      <c r="P665" s="138"/>
      <c r="Q665" s="138"/>
      <c r="R665" s="138"/>
      <c r="S665" s="138"/>
      <c r="T665" s="138"/>
      <c r="U665" s="138"/>
      <c r="V665" s="138"/>
      <c r="W665" s="138"/>
      <c r="X665" s="138"/>
      <c r="Y665" s="138"/>
      <c r="Z665" s="138"/>
      <c r="AA665" s="138"/>
      <c r="AB665" s="138"/>
    </row>
    <row r="666" spans="1:28" ht="14.25" customHeight="1">
      <c r="A666" s="4"/>
      <c r="B666" s="4"/>
      <c r="C666" s="4"/>
      <c r="D666" s="4"/>
      <c r="E666" s="146"/>
      <c r="F666" s="146"/>
      <c r="G666" s="4"/>
      <c r="H666" s="4"/>
      <c r="I666" s="138"/>
      <c r="J666" s="138"/>
      <c r="K666" s="138"/>
      <c r="L666" s="138"/>
      <c r="M666" s="138"/>
      <c r="N666" s="138"/>
      <c r="O666" s="138"/>
      <c r="P666" s="138"/>
      <c r="Q666" s="138"/>
      <c r="R666" s="138"/>
      <c r="S666" s="138"/>
      <c r="T666" s="138"/>
      <c r="U666" s="138"/>
      <c r="V666" s="138"/>
      <c r="W666" s="138"/>
      <c r="X666" s="138"/>
      <c r="Y666" s="138"/>
      <c r="Z666" s="138"/>
      <c r="AA666" s="138"/>
      <c r="AB666" s="138"/>
    </row>
    <row r="667" spans="1:28" ht="14.25" customHeight="1">
      <c r="A667" s="4"/>
      <c r="B667" s="4"/>
      <c r="C667" s="4"/>
      <c r="D667" s="4"/>
      <c r="E667" s="146"/>
      <c r="F667" s="146"/>
      <c r="G667" s="4"/>
      <c r="H667" s="4"/>
      <c r="I667" s="138"/>
      <c r="J667" s="138"/>
      <c r="K667" s="138"/>
      <c r="L667" s="138"/>
      <c r="M667" s="138"/>
      <c r="N667" s="138"/>
      <c r="O667" s="138"/>
      <c r="P667" s="138"/>
      <c r="Q667" s="138"/>
      <c r="R667" s="138"/>
      <c r="S667" s="138"/>
      <c r="T667" s="138"/>
      <c r="U667" s="138"/>
      <c r="V667" s="138"/>
      <c r="W667" s="138"/>
      <c r="X667" s="138"/>
      <c r="Y667" s="138"/>
      <c r="Z667" s="138"/>
      <c r="AA667" s="138"/>
      <c r="AB667" s="138"/>
    </row>
    <row r="668" spans="1:28" ht="14.25" customHeight="1">
      <c r="A668" s="4"/>
      <c r="B668" s="4"/>
      <c r="C668" s="4"/>
      <c r="D668" s="4"/>
      <c r="E668" s="146"/>
      <c r="F668" s="146"/>
      <c r="G668" s="4"/>
      <c r="H668" s="4"/>
      <c r="I668" s="138"/>
      <c r="J668" s="138"/>
      <c r="K668" s="138"/>
      <c r="L668" s="138"/>
      <c r="M668" s="138"/>
      <c r="N668" s="138"/>
      <c r="O668" s="138"/>
      <c r="P668" s="138"/>
      <c r="Q668" s="138"/>
      <c r="R668" s="138"/>
      <c r="S668" s="138"/>
      <c r="T668" s="138"/>
      <c r="U668" s="138"/>
      <c r="V668" s="138"/>
      <c r="W668" s="138"/>
      <c r="X668" s="138"/>
      <c r="Y668" s="138"/>
      <c r="Z668" s="138"/>
      <c r="AA668" s="138"/>
      <c r="AB668" s="138"/>
    </row>
    <row r="669" spans="1:28" ht="14.25" customHeight="1">
      <c r="A669" s="4"/>
      <c r="B669" s="4"/>
      <c r="C669" s="4"/>
      <c r="D669" s="4"/>
      <c r="E669" s="146"/>
      <c r="F669" s="146"/>
      <c r="G669" s="4"/>
      <c r="H669" s="4"/>
      <c r="I669" s="138"/>
      <c r="J669" s="138"/>
      <c r="K669" s="138"/>
      <c r="L669" s="138"/>
      <c r="M669" s="138"/>
      <c r="N669" s="138"/>
      <c r="O669" s="138"/>
      <c r="P669" s="138"/>
      <c r="Q669" s="138"/>
      <c r="R669" s="138"/>
      <c r="S669" s="138"/>
      <c r="T669" s="138"/>
      <c r="U669" s="138"/>
      <c r="V669" s="138"/>
      <c r="W669" s="138"/>
      <c r="X669" s="138"/>
      <c r="Y669" s="138"/>
      <c r="Z669" s="138"/>
      <c r="AA669" s="138"/>
      <c r="AB669" s="138"/>
    </row>
    <row r="670" spans="1:28" ht="14.25" customHeight="1">
      <c r="A670" s="4"/>
      <c r="B670" s="4"/>
      <c r="C670" s="4"/>
      <c r="D670" s="4"/>
      <c r="E670" s="146"/>
      <c r="F670" s="146"/>
      <c r="G670" s="4"/>
      <c r="H670" s="4"/>
      <c r="I670" s="138"/>
      <c r="J670" s="138"/>
      <c r="K670" s="138"/>
      <c r="L670" s="138"/>
      <c r="M670" s="138"/>
      <c r="N670" s="138"/>
      <c r="O670" s="138"/>
      <c r="P670" s="138"/>
      <c r="Q670" s="138"/>
      <c r="R670" s="138"/>
      <c r="S670" s="138"/>
      <c r="T670" s="138"/>
      <c r="U670" s="138"/>
      <c r="V670" s="138"/>
      <c r="W670" s="138"/>
      <c r="X670" s="138"/>
      <c r="Y670" s="138"/>
      <c r="Z670" s="138"/>
      <c r="AA670" s="138"/>
      <c r="AB670" s="138"/>
    </row>
    <row r="671" spans="1:28" ht="14.25" customHeight="1">
      <c r="A671" s="4"/>
      <c r="B671" s="4"/>
      <c r="C671" s="4"/>
      <c r="D671" s="4"/>
      <c r="E671" s="146"/>
      <c r="F671" s="146"/>
      <c r="G671" s="4"/>
      <c r="H671" s="4"/>
      <c r="I671" s="138"/>
      <c r="J671" s="138"/>
      <c r="K671" s="138"/>
      <c r="L671" s="138"/>
      <c r="M671" s="138"/>
      <c r="N671" s="138"/>
      <c r="O671" s="138"/>
      <c r="P671" s="138"/>
      <c r="Q671" s="138"/>
      <c r="R671" s="138"/>
      <c r="S671" s="138"/>
      <c r="T671" s="138"/>
      <c r="U671" s="138"/>
      <c r="V671" s="138"/>
      <c r="W671" s="138"/>
      <c r="X671" s="138"/>
      <c r="Y671" s="138"/>
      <c r="Z671" s="138"/>
      <c r="AA671" s="138"/>
      <c r="AB671" s="138"/>
    </row>
    <row r="672" spans="1:28" ht="14.25" customHeight="1">
      <c r="A672" s="4"/>
      <c r="B672" s="4"/>
      <c r="C672" s="4"/>
      <c r="D672" s="4"/>
      <c r="E672" s="146"/>
      <c r="F672" s="146"/>
      <c r="G672" s="4"/>
      <c r="H672" s="4"/>
      <c r="I672" s="138"/>
      <c r="J672" s="138"/>
      <c r="K672" s="138"/>
      <c r="L672" s="138"/>
      <c r="M672" s="138"/>
      <c r="N672" s="138"/>
      <c r="O672" s="138"/>
      <c r="P672" s="138"/>
      <c r="Q672" s="138"/>
      <c r="R672" s="138"/>
      <c r="S672" s="138"/>
      <c r="T672" s="138"/>
      <c r="U672" s="138"/>
      <c r="V672" s="138"/>
      <c r="W672" s="138"/>
      <c r="X672" s="138"/>
      <c r="Y672" s="138"/>
      <c r="Z672" s="138"/>
      <c r="AA672" s="138"/>
      <c r="AB672" s="138"/>
    </row>
    <row r="673" spans="1:28" ht="14.25" customHeight="1">
      <c r="A673" s="4"/>
      <c r="B673" s="4"/>
      <c r="C673" s="4"/>
      <c r="D673" s="4"/>
      <c r="E673" s="146"/>
      <c r="F673" s="146"/>
      <c r="G673" s="4"/>
      <c r="H673" s="4"/>
      <c r="I673" s="138"/>
      <c r="J673" s="138"/>
      <c r="K673" s="138"/>
      <c r="L673" s="138"/>
      <c r="M673" s="138"/>
      <c r="N673" s="138"/>
      <c r="O673" s="138"/>
      <c r="P673" s="138"/>
      <c r="Q673" s="138"/>
      <c r="R673" s="138"/>
      <c r="S673" s="138"/>
      <c r="T673" s="138"/>
      <c r="U673" s="138"/>
      <c r="V673" s="138"/>
      <c r="W673" s="138"/>
      <c r="X673" s="138"/>
      <c r="Y673" s="138"/>
      <c r="Z673" s="138"/>
      <c r="AA673" s="138"/>
      <c r="AB673" s="138"/>
    </row>
    <row r="674" spans="1:28" ht="14.25" customHeight="1">
      <c r="A674" s="4"/>
      <c r="B674" s="4"/>
      <c r="C674" s="4"/>
      <c r="D674" s="4"/>
      <c r="E674" s="146"/>
      <c r="F674" s="146"/>
      <c r="G674" s="4"/>
      <c r="H674" s="4"/>
      <c r="I674" s="138"/>
      <c r="J674" s="138"/>
      <c r="K674" s="138"/>
      <c r="L674" s="138"/>
      <c r="M674" s="138"/>
      <c r="N674" s="138"/>
      <c r="O674" s="138"/>
      <c r="P674" s="138"/>
      <c r="Q674" s="138"/>
      <c r="R674" s="138"/>
      <c r="S674" s="138"/>
      <c r="T674" s="138"/>
      <c r="U674" s="138"/>
      <c r="V674" s="138"/>
      <c r="W674" s="138"/>
      <c r="X674" s="138"/>
      <c r="Y674" s="138"/>
      <c r="Z674" s="138"/>
      <c r="AA674" s="138"/>
      <c r="AB674" s="138"/>
    </row>
    <row r="675" spans="1:28" ht="14.25" customHeight="1">
      <c r="A675" s="4"/>
      <c r="B675" s="4"/>
      <c r="C675" s="4"/>
      <c r="D675" s="4"/>
      <c r="E675" s="146"/>
      <c r="F675" s="146"/>
      <c r="G675" s="4"/>
      <c r="H675" s="4"/>
      <c r="I675" s="138"/>
      <c r="J675" s="138"/>
      <c r="K675" s="138"/>
      <c r="L675" s="138"/>
      <c r="M675" s="138"/>
      <c r="N675" s="138"/>
      <c r="O675" s="138"/>
      <c r="P675" s="138"/>
      <c r="Q675" s="138"/>
      <c r="R675" s="138"/>
      <c r="S675" s="138"/>
      <c r="T675" s="138"/>
      <c r="U675" s="138"/>
      <c r="V675" s="138"/>
      <c r="W675" s="138"/>
      <c r="X675" s="138"/>
      <c r="Y675" s="138"/>
      <c r="Z675" s="138"/>
      <c r="AA675" s="138"/>
      <c r="AB675" s="138"/>
    </row>
    <row r="676" spans="1:28" ht="14.25" customHeight="1">
      <c r="A676" s="4"/>
      <c r="B676" s="4"/>
      <c r="C676" s="4"/>
      <c r="D676" s="4"/>
      <c r="E676" s="146"/>
      <c r="F676" s="146"/>
      <c r="G676" s="4"/>
      <c r="H676" s="4"/>
      <c r="I676" s="138"/>
      <c r="J676" s="138"/>
      <c r="K676" s="138"/>
      <c r="L676" s="138"/>
      <c r="M676" s="138"/>
      <c r="N676" s="138"/>
      <c r="O676" s="138"/>
      <c r="P676" s="138"/>
      <c r="Q676" s="138"/>
      <c r="R676" s="138"/>
      <c r="S676" s="138"/>
      <c r="T676" s="138"/>
      <c r="U676" s="138"/>
      <c r="V676" s="138"/>
      <c r="W676" s="138"/>
      <c r="X676" s="138"/>
      <c r="Y676" s="138"/>
      <c r="Z676" s="138"/>
      <c r="AA676" s="138"/>
      <c r="AB676" s="138"/>
    </row>
    <row r="677" spans="1:28" ht="14.25" customHeight="1">
      <c r="A677" s="4"/>
      <c r="B677" s="4"/>
      <c r="C677" s="4"/>
      <c r="D677" s="4"/>
      <c r="E677" s="146"/>
      <c r="F677" s="146"/>
      <c r="G677" s="4"/>
      <c r="H677" s="4"/>
      <c r="I677" s="138"/>
      <c r="J677" s="138"/>
      <c r="K677" s="138"/>
      <c r="L677" s="138"/>
      <c r="M677" s="138"/>
      <c r="N677" s="138"/>
      <c r="O677" s="138"/>
      <c r="P677" s="138"/>
      <c r="Q677" s="138"/>
      <c r="R677" s="138"/>
      <c r="S677" s="138"/>
      <c r="T677" s="138"/>
      <c r="U677" s="138"/>
      <c r="V677" s="138"/>
      <c r="W677" s="138"/>
      <c r="X677" s="138"/>
      <c r="Y677" s="138"/>
      <c r="Z677" s="138"/>
      <c r="AA677" s="138"/>
      <c r="AB677" s="138"/>
    </row>
    <row r="678" spans="1:28" ht="14.25" customHeight="1">
      <c r="A678" s="4"/>
      <c r="B678" s="4"/>
      <c r="C678" s="4"/>
      <c r="D678" s="4"/>
      <c r="E678" s="146"/>
      <c r="F678" s="146"/>
      <c r="G678" s="4"/>
      <c r="H678" s="4"/>
      <c r="I678" s="138"/>
      <c r="J678" s="138"/>
      <c r="K678" s="138"/>
      <c r="L678" s="138"/>
      <c r="M678" s="138"/>
      <c r="N678" s="138"/>
      <c r="O678" s="138"/>
      <c r="P678" s="138"/>
      <c r="Q678" s="138"/>
      <c r="R678" s="138"/>
      <c r="S678" s="138"/>
      <c r="T678" s="138"/>
      <c r="U678" s="138"/>
      <c r="V678" s="138"/>
      <c r="W678" s="138"/>
      <c r="X678" s="138"/>
      <c r="Y678" s="138"/>
      <c r="Z678" s="138"/>
      <c r="AA678" s="138"/>
      <c r="AB678" s="138"/>
    </row>
    <row r="679" spans="1:28" ht="14.25" customHeight="1">
      <c r="A679" s="4"/>
      <c r="B679" s="4"/>
      <c r="C679" s="4"/>
      <c r="D679" s="4"/>
      <c r="E679" s="146"/>
      <c r="F679" s="146"/>
      <c r="G679" s="4"/>
      <c r="H679" s="4"/>
      <c r="I679" s="138"/>
      <c r="J679" s="138"/>
      <c r="K679" s="138"/>
      <c r="L679" s="138"/>
      <c r="M679" s="138"/>
      <c r="N679" s="138"/>
      <c r="O679" s="138"/>
      <c r="P679" s="138"/>
      <c r="Q679" s="138"/>
      <c r="R679" s="138"/>
      <c r="S679" s="138"/>
      <c r="T679" s="138"/>
      <c r="U679" s="138"/>
      <c r="V679" s="138"/>
      <c r="W679" s="138"/>
      <c r="X679" s="138"/>
      <c r="Y679" s="138"/>
      <c r="Z679" s="138"/>
      <c r="AA679" s="138"/>
      <c r="AB679" s="138"/>
    </row>
    <row r="680" spans="1:28" ht="14.25" customHeight="1">
      <c r="A680" s="4"/>
      <c r="B680" s="4"/>
      <c r="C680" s="4"/>
      <c r="D680" s="4"/>
      <c r="E680" s="146"/>
      <c r="F680" s="146"/>
      <c r="G680" s="4"/>
      <c r="H680" s="4"/>
      <c r="I680" s="138"/>
      <c r="J680" s="138"/>
      <c r="K680" s="138"/>
      <c r="L680" s="138"/>
      <c r="M680" s="138"/>
      <c r="N680" s="138"/>
      <c r="O680" s="138"/>
      <c r="P680" s="138"/>
      <c r="Q680" s="138"/>
      <c r="R680" s="138"/>
      <c r="S680" s="138"/>
      <c r="T680" s="138"/>
      <c r="U680" s="138"/>
      <c r="V680" s="138"/>
      <c r="W680" s="138"/>
      <c r="X680" s="138"/>
      <c r="Y680" s="138"/>
      <c r="Z680" s="138"/>
      <c r="AA680" s="138"/>
      <c r="AB680" s="138"/>
    </row>
    <row r="681" spans="1:28" ht="14.25" customHeight="1">
      <c r="A681" s="4"/>
      <c r="B681" s="4"/>
      <c r="C681" s="4"/>
      <c r="D681" s="4"/>
      <c r="E681" s="146"/>
      <c r="F681" s="146"/>
      <c r="G681" s="4"/>
      <c r="H681" s="4"/>
      <c r="I681" s="138"/>
      <c r="J681" s="138"/>
      <c r="K681" s="138"/>
      <c r="L681" s="138"/>
      <c r="M681" s="138"/>
      <c r="N681" s="138"/>
      <c r="O681" s="138"/>
      <c r="P681" s="138"/>
      <c r="Q681" s="138"/>
      <c r="R681" s="138"/>
      <c r="S681" s="138"/>
      <c r="T681" s="138"/>
      <c r="U681" s="138"/>
      <c r="V681" s="138"/>
      <c r="W681" s="138"/>
      <c r="X681" s="138"/>
      <c r="Y681" s="138"/>
      <c r="Z681" s="138"/>
      <c r="AA681" s="138"/>
      <c r="AB681" s="138"/>
    </row>
    <row r="682" spans="1:28" ht="14.25" customHeight="1">
      <c r="A682" s="4"/>
      <c r="B682" s="4"/>
      <c r="C682" s="4"/>
      <c r="D682" s="4"/>
      <c r="E682" s="146"/>
      <c r="F682" s="146"/>
      <c r="G682" s="4"/>
      <c r="H682" s="4"/>
      <c r="I682" s="138"/>
      <c r="J682" s="138"/>
      <c r="K682" s="138"/>
      <c r="L682" s="138"/>
      <c r="M682" s="138"/>
      <c r="N682" s="138"/>
      <c r="O682" s="138"/>
      <c r="P682" s="138"/>
      <c r="Q682" s="138"/>
      <c r="R682" s="138"/>
      <c r="S682" s="138"/>
      <c r="T682" s="138"/>
      <c r="U682" s="138"/>
      <c r="V682" s="138"/>
      <c r="W682" s="138"/>
      <c r="X682" s="138"/>
      <c r="Y682" s="138"/>
      <c r="Z682" s="138"/>
      <c r="AA682" s="138"/>
      <c r="AB682" s="138"/>
    </row>
    <row r="683" spans="1:28" ht="14.25" customHeight="1">
      <c r="A683" s="4"/>
      <c r="B683" s="4"/>
      <c r="C683" s="4"/>
      <c r="D683" s="4"/>
      <c r="E683" s="146"/>
      <c r="F683" s="146"/>
      <c r="G683" s="4"/>
      <c r="H683" s="4"/>
      <c r="I683" s="138"/>
      <c r="J683" s="138"/>
      <c r="K683" s="138"/>
      <c r="L683" s="138"/>
      <c r="M683" s="138"/>
      <c r="N683" s="138"/>
      <c r="O683" s="138"/>
      <c r="P683" s="138"/>
      <c r="Q683" s="138"/>
      <c r="R683" s="138"/>
      <c r="S683" s="138"/>
      <c r="T683" s="138"/>
      <c r="U683" s="138"/>
      <c r="V683" s="138"/>
      <c r="W683" s="138"/>
      <c r="X683" s="138"/>
      <c r="Y683" s="138"/>
      <c r="Z683" s="138"/>
      <c r="AA683" s="138"/>
      <c r="AB683" s="138"/>
    </row>
    <row r="684" spans="1:28" ht="14.25" customHeight="1">
      <c r="A684" s="4"/>
      <c r="B684" s="4"/>
      <c r="C684" s="4"/>
      <c r="D684" s="4"/>
      <c r="E684" s="146"/>
      <c r="F684" s="146"/>
      <c r="G684" s="4"/>
      <c r="H684" s="4"/>
      <c r="I684" s="138"/>
      <c r="J684" s="138"/>
      <c r="K684" s="138"/>
      <c r="L684" s="138"/>
      <c r="M684" s="138"/>
      <c r="N684" s="138"/>
      <c r="O684" s="138"/>
      <c r="P684" s="138"/>
      <c r="Q684" s="138"/>
      <c r="R684" s="138"/>
      <c r="S684" s="138"/>
      <c r="T684" s="138"/>
      <c r="U684" s="138"/>
      <c r="V684" s="138"/>
      <c r="W684" s="138"/>
      <c r="X684" s="138"/>
      <c r="Y684" s="138"/>
      <c r="Z684" s="138"/>
      <c r="AA684" s="138"/>
      <c r="AB684" s="138"/>
    </row>
    <row r="685" spans="1:28" ht="14.25" customHeight="1">
      <c r="A685" s="4"/>
      <c r="B685" s="4"/>
      <c r="C685" s="4"/>
      <c r="D685" s="4"/>
      <c r="E685" s="146"/>
      <c r="F685" s="146"/>
      <c r="G685" s="4"/>
      <c r="H685" s="4"/>
      <c r="I685" s="138"/>
      <c r="J685" s="138"/>
      <c r="K685" s="138"/>
      <c r="L685" s="138"/>
      <c r="M685" s="138"/>
      <c r="N685" s="138"/>
      <c r="O685" s="138"/>
      <c r="P685" s="138"/>
      <c r="Q685" s="138"/>
      <c r="R685" s="138"/>
      <c r="S685" s="138"/>
      <c r="T685" s="138"/>
      <c r="U685" s="138"/>
      <c r="V685" s="138"/>
      <c r="W685" s="138"/>
      <c r="X685" s="138"/>
      <c r="Y685" s="138"/>
      <c r="Z685" s="138"/>
      <c r="AA685" s="138"/>
      <c r="AB685" s="138"/>
    </row>
    <row r="686" spans="1:28" ht="14.25" customHeight="1">
      <c r="A686" s="4"/>
      <c r="B686" s="4"/>
      <c r="C686" s="4"/>
      <c r="D686" s="4"/>
      <c r="E686" s="146"/>
      <c r="F686" s="146"/>
      <c r="G686" s="4"/>
      <c r="H686" s="4"/>
      <c r="I686" s="138"/>
      <c r="J686" s="138"/>
      <c r="K686" s="138"/>
      <c r="L686" s="138"/>
      <c r="M686" s="138"/>
      <c r="N686" s="138"/>
      <c r="O686" s="138"/>
      <c r="P686" s="138"/>
      <c r="Q686" s="138"/>
      <c r="R686" s="138"/>
      <c r="S686" s="138"/>
      <c r="T686" s="138"/>
      <c r="U686" s="138"/>
      <c r="V686" s="138"/>
      <c r="W686" s="138"/>
      <c r="X686" s="138"/>
      <c r="Y686" s="138"/>
      <c r="Z686" s="138"/>
      <c r="AA686" s="138"/>
      <c r="AB686" s="138"/>
    </row>
    <row r="687" spans="1:28" ht="14.25" customHeight="1">
      <c r="A687" s="4"/>
      <c r="B687" s="4"/>
      <c r="C687" s="4"/>
      <c r="D687" s="4"/>
      <c r="E687" s="146"/>
      <c r="F687" s="146"/>
      <c r="G687" s="4"/>
      <c r="H687" s="4"/>
      <c r="I687" s="138"/>
      <c r="J687" s="138"/>
      <c r="K687" s="138"/>
      <c r="L687" s="138"/>
      <c r="M687" s="138"/>
      <c r="N687" s="138"/>
      <c r="O687" s="138"/>
      <c r="P687" s="138"/>
      <c r="Q687" s="138"/>
      <c r="R687" s="138"/>
      <c r="S687" s="138"/>
      <c r="T687" s="138"/>
      <c r="U687" s="138"/>
      <c r="V687" s="138"/>
      <c r="W687" s="138"/>
      <c r="X687" s="138"/>
      <c r="Y687" s="138"/>
      <c r="Z687" s="138"/>
      <c r="AA687" s="138"/>
      <c r="AB687" s="138"/>
    </row>
    <row r="688" spans="1:28" ht="14.25" customHeight="1">
      <c r="A688" s="4"/>
      <c r="B688" s="4"/>
      <c r="C688" s="4"/>
      <c r="D688" s="4"/>
      <c r="E688" s="146"/>
      <c r="F688" s="146"/>
      <c r="G688" s="4"/>
      <c r="H688" s="4"/>
      <c r="I688" s="138"/>
      <c r="J688" s="138"/>
      <c r="K688" s="138"/>
      <c r="L688" s="138"/>
      <c r="M688" s="138"/>
      <c r="N688" s="138"/>
      <c r="O688" s="138"/>
      <c r="P688" s="138"/>
      <c r="Q688" s="138"/>
      <c r="R688" s="138"/>
      <c r="S688" s="138"/>
      <c r="T688" s="138"/>
      <c r="U688" s="138"/>
      <c r="V688" s="138"/>
      <c r="W688" s="138"/>
      <c r="X688" s="138"/>
      <c r="Y688" s="138"/>
      <c r="Z688" s="138"/>
      <c r="AA688" s="138"/>
      <c r="AB688" s="138"/>
    </row>
    <row r="689" spans="1:28" ht="14.25" customHeight="1">
      <c r="A689" s="4"/>
      <c r="B689" s="4"/>
      <c r="C689" s="4"/>
      <c r="D689" s="4"/>
      <c r="E689" s="146"/>
      <c r="F689" s="146"/>
      <c r="G689" s="4"/>
      <c r="H689" s="4"/>
      <c r="I689" s="138"/>
      <c r="J689" s="138"/>
      <c r="K689" s="138"/>
      <c r="L689" s="138"/>
      <c r="M689" s="138"/>
      <c r="N689" s="138"/>
      <c r="O689" s="138"/>
      <c r="P689" s="138"/>
      <c r="Q689" s="138"/>
      <c r="R689" s="138"/>
      <c r="S689" s="138"/>
      <c r="T689" s="138"/>
      <c r="U689" s="138"/>
      <c r="V689" s="138"/>
      <c r="W689" s="138"/>
      <c r="X689" s="138"/>
      <c r="Y689" s="138"/>
      <c r="Z689" s="138"/>
      <c r="AA689" s="138"/>
      <c r="AB689" s="138"/>
    </row>
    <row r="690" spans="1:28" ht="14.25" customHeight="1">
      <c r="A690" s="4"/>
      <c r="B690" s="4"/>
      <c r="C690" s="4"/>
      <c r="D690" s="4"/>
      <c r="E690" s="146"/>
      <c r="F690" s="146"/>
      <c r="G690" s="4"/>
      <c r="H690" s="4"/>
      <c r="I690" s="138"/>
      <c r="J690" s="138"/>
      <c r="K690" s="138"/>
      <c r="L690" s="138"/>
      <c r="M690" s="138"/>
      <c r="N690" s="138"/>
      <c r="O690" s="138"/>
      <c r="P690" s="138"/>
      <c r="Q690" s="138"/>
      <c r="R690" s="138"/>
      <c r="S690" s="138"/>
      <c r="T690" s="138"/>
      <c r="U690" s="138"/>
      <c r="V690" s="138"/>
      <c r="W690" s="138"/>
      <c r="X690" s="138"/>
      <c r="Y690" s="138"/>
      <c r="Z690" s="138"/>
      <c r="AA690" s="138"/>
      <c r="AB690" s="138"/>
    </row>
    <row r="691" spans="1:28" ht="14.25" customHeight="1">
      <c r="A691" s="4"/>
      <c r="B691" s="4"/>
      <c r="C691" s="4"/>
      <c r="D691" s="4"/>
      <c r="E691" s="146"/>
      <c r="F691" s="146"/>
      <c r="G691" s="4"/>
      <c r="H691" s="4"/>
      <c r="I691" s="138"/>
      <c r="J691" s="138"/>
      <c r="K691" s="138"/>
      <c r="L691" s="138"/>
      <c r="M691" s="138"/>
      <c r="N691" s="138"/>
      <c r="O691" s="138"/>
      <c r="P691" s="138"/>
      <c r="Q691" s="138"/>
      <c r="R691" s="138"/>
      <c r="S691" s="138"/>
      <c r="T691" s="138"/>
      <c r="U691" s="138"/>
      <c r="V691" s="138"/>
      <c r="W691" s="138"/>
      <c r="X691" s="138"/>
      <c r="Y691" s="138"/>
      <c r="Z691" s="138"/>
      <c r="AA691" s="138"/>
      <c r="AB691" s="138"/>
    </row>
    <row r="692" spans="1:28" ht="14.25" customHeight="1">
      <c r="A692" s="4"/>
      <c r="B692" s="4"/>
      <c r="C692" s="4"/>
      <c r="D692" s="4"/>
      <c r="E692" s="146"/>
      <c r="F692" s="146"/>
      <c r="G692" s="4"/>
      <c r="H692" s="4"/>
      <c r="I692" s="138"/>
      <c r="J692" s="138"/>
      <c r="K692" s="138"/>
      <c r="L692" s="138"/>
      <c r="M692" s="138"/>
      <c r="N692" s="138"/>
      <c r="O692" s="138"/>
      <c r="P692" s="138"/>
      <c r="Q692" s="138"/>
      <c r="R692" s="138"/>
      <c r="S692" s="138"/>
      <c r="T692" s="138"/>
      <c r="U692" s="138"/>
      <c r="V692" s="138"/>
      <c r="W692" s="138"/>
      <c r="X692" s="138"/>
      <c r="Y692" s="138"/>
      <c r="Z692" s="138"/>
      <c r="AA692" s="138"/>
      <c r="AB692" s="138"/>
    </row>
    <row r="693" spans="1:28" ht="14.25" customHeight="1">
      <c r="A693" s="4"/>
      <c r="B693" s="4"/>
      <c r="C693" s="4"/>
      <c r="D693" s="4"/>
      <c r="E693" s="146"/>
      <c r="F693" s="146"/>
      <c r="G693" s="4"/>
      <c r="H693" s="4"/>
      <c r="I693" s="138"/>
      <c r="J693" s="138"/>
      <c r="K693" s="138"/>
      <c r="L693" s="138"/>
      <c r="M693" s="138"/>
      <c r="N693" s="138"/>
      <c r="O693" s="138"/>
      <c r="P693" s="138"/>
      <c r="Q693" s="138"/>
      <c r="R693" s="138"/>
      <c r="S693" s="138"/>
      <c r="T693" s="138"/>
      <c r="U693" s="138"/>
      <c r="V693" s="138"/>
      <c r="W693" s="138"/>
      <c r="X693" s="138"/>
      <c r="Y693" s="138"/>
      <c r="Z693" s="138"/>
      <c r="AA693" s="138"/>
      <c r="AB693" s="138"/>
    </row>
    <row r="694" spans="1:28" ht="14.25" customHeight="1">
      <c r="A694" s="4"/>
      <c r="B694" s="4"/>
      <c r="C694" s="4"/>
      <c r="D694" s="4"/>
      <c r="E694" s="146"/>
      <c r="F694" s="146"/>
      <c r="G694" s="4"/>
      <c r="H694" s="4"/>
      <c r="I694" s="138"/>
      <c r="J694" s="138"/>
      <c r="K694" s="138"/>
      <c r="L694" s="138"/>
      <c r="M694" s="138"/>
      <c r="N694" s="138"/>
      <c r="O694" s="138"/>
      <c r="P694" s="138"/>
      <c r="Q694" s="138"/>
      <c r="R694" s="138"/>
      <c r="S694" s="138"/>
      <c r="T694" s="138"/>
      <c r="U694" s="138"/>
      <c r="V694" s="138"/>
      <c r="W694" s="138"/>
      <c r="X694" s="138"/>
      <c r="Y694" s="138"/>
      <c r="Z694" s="138"/>
      <c r="AA694" s="138"/>
      <c r="AB694" s="138"/>
    </row>
    <row r="695" spans="1:28" ht="14.25" customHeight="1">
      <c r="A695" s="4"/>
      <c r="B695" s="4"/>
      <c r="C695" s="4"/>
      <c r="D695" s="4"/>
      <c r="E695" s="146"/>
      <c r="F695" s="146"/>
      <c r="G695" s="4"/>
      <c r="H695" s="4"/>
      <c r="I695" s="138"/>
      <c r="J695" s="138"/>
      <c r="K695" s="138"/>
      <c r="L695" s="138"/>
      <c r="M695" s="138"/>
      <c r="N695" s="138"/>
      <c r="O695" s="138"/>
      <c r="P695" s="138"/>
      <c r="Q695" s="138"/>
      <c r="R695" s="138"/>
      <c r="S695" s="138"/>
      <c r="T695" s="138"/>
      <c r="U695" s="138"/>
      <c r="V695" s="138"/>
      <c r="W695" s="138"/>
      <c r="X695" s="138"/>
      <c r="Y695" s="138"/>
      <c r="Z695" s="138"/>
      <c r="AA695" s="138"/>
      <c r="AB695" s="138"/>
    </row>
    <row r="696" spans="1:28" ht="14.25" customHeight="1">
      <c r="A696" s="4"/>
      <c r="B696" s="4"/>
      <c r="C696" s="4"/>
      <c r="D696" s="4"/>
      <c r="E696" s="146"/>
      <c r="F696" s="146"/>
      <c r="G696" s="4"/>
      <c r="H696" s="4"/>
      <c r="I696" s="138"/>
      <c r="J696" s="138"/>
      <c r="K696" s="138"/>
      <c r="L696" s="138"/>
      <c r="M696" s="138"/>
      <c r="N696" s="138"/>
      <c r="O696" s="138"/>
      <c r="P696" s="138"/>
      <c r="Q696" s="138"/>
      <c r="R696" s="138"/>
      <c r="S696" s="138"/>
      <c r="T696" s="138"/>
      <c r="U696" s="138"/>
      <c r="V696" s="138"/>
      <c r="W696" s="138"/>
      <c r="X696" s="138"/>
      <c r="Y696" s="138"/>
      <c r="Z696" s="138"/>
      <c r="AA696" s="138"/>
      <c r="AB696" s="138"/>
    </row>
    <row r="697" spans="1:28" ht="14.25" customHeight="1">
      <c r="A697" s="4"/>
      <c r="B697" s="4"/>
      <c r="C697" s="4"/>
      <c r="D697" s="4"/>
      <c r="E697" s="146"/>
      <c r="F697" s="146"/>
      <c r="G697" s="4"/>
      <c r="H697" s="4"/>
      <c r="I697" s="138"/>
      <c r="J697" s="138"/>
      <c r="K697" s="138"/>
      <c r="L697" s="138"/>
      <c r="M697" s="138"/>
      <c r="N697" s="138"/>
      <c r="O697" s="138"/>
      <c r="P697" s="138"/>
      <c r="Q697" s="138"/>
      <c r="R697" s="138"/>
      <c r="S697" s="138"/>
      <c r="T697" s="138"/>
      <c r="U697" s="138"/>
      <c r="V697" s="138"/>
      <c r="W697" s="138"/>
      <c r="X697" s="138"/>
      <c r="Y697" s="138"/>
      <c r="Z697" s="138"/>
      <c r="AA697" s="138"/>
      <c r="AB697" s="138"/>
    </row>
    <row r="698" spans="1:28" ht="14.25" customHeight="1">
      <c r="A698" s="4"/>
      <c r="B698" s="4"/>
      <c r="C698" s="4"/>
      <c r="D698" s="4"/>
      <c r="E698" s="146"/>
      <c r="F698" s="146"/>
      <c r="G698" s="4"/>
      <c r="H698" s="4"/>
      <c r="I698" s="138"/>
      <c r="J698" s="138"/>
      <c r="K698" s="138"/>
      <c r="L698" s="138"/>
      <c r="M698" s="138"/>
      <c r="N698" s="138"/>
      <c r="O698" s="138"/>
      <c r="P698" s="138"/>
      <c r="Q698" s="138"/>
      <c r="R698" s="138"/>
      <c r="S698" s="138"/>
      <c r="T698" s="138"/>
      <c r="U698" s="138"/>
      <c r="V698" s="138"/>
      <c r="W698" s="138"/>
      <c r="X698" s="138"/>
      <c r="Y698" s="138"/>
      <c r="Z698" s="138"/>
      <c r="AA698" s="138"/>
      <c r="AB698" s="138"/>
    </row>
    <row r="699" spans="1:28" ht="14.25" customHeight="1">
      <c r="A699" s="4"/>
      <c r="B699" s="4"/>
      <c r="C699" s="4"/>
      <c r="D699" s="4"/>
      <c r="E699" s="146"/>
      <c r="F699" s="146"/>
      <c r="G699" s="4"/>
      <c r="H699" s="4"/>
      <c r="I699" s="138"/>
      <c r="J699" s="138"/>
      <c r="K699" s="138"/>
      <c r="L699" s="138"/>
      <c r="M699" s="138"/>
      <c r="N699" s="138"/>
      <c r="O699" s="138"/>
      <c r="P699" s="138"/>
      <c r="Q699" s="138"/>
      <c r="R699" s="138"/>
      <c r="S699" s="138"/>
      <c r="T699" s="138"/>
      <c r="U699" s="138"/>
      <c r="V699" s="138"/>
      <c r="W699" s="138"/>
      <c r="X699" s="138"/>
      <c r="Y699" s="138"/>
      <c r="Z699" s="138"/>
      <c r="AA699" s="138"/>
      <c r="AB699" s="138"/>
    </row>
    <row r="700" spans="1:28" ht="14.25" customHeight="1">
      <c r="A700" s="4"/>
      <c r="B700" s="4"/>
      <c r="C700" s="4"/>
      <c r="D700" s="4"/>
      <c r="E700" s="146"/>
      <c r="F700" s="146"/>
      <c r="G700" s="4"/>
      <c r="H700" s="4"/>
      <c r="I700" s="138"/>
      <c r="J700" s="138"/>
      <c r="K700" s="138"/>
      <c r="L700" s="138"/>
      <c r="M700" s="138"/>
      <c r="N700" s="138"/>
      <c r="O700" s="138"/>
      <c r="P700" s="138"/>
      <c r="Q700" s="138"/>
      <c r="R700" s="138"/>
      <c r="S700" s="138"/>
      <c r="T700" s="138"/>
      <c r="U700" s="138"/>
      <c r="V700" s="138"/>
      <c r="W700" s="138"/>
      <c r="X700" s="138"/>
      <c r="Y700" s="138"/>
      <c r="Z700" s="138"/>
      <c r="AA700" s="138"/>
      <c r="AB700" s="138"/>
    </row>
    <row r="701" spans="1:28" ht="14.25" customHeight="1">
      <c r="A701" s="4"/>
      <c r="B701" s="4"/>
      <c r="C701" s="4"/>
      <c r="D701" s="4"/>
      <c r="E701" s="146"/>
      <c r="F701" s="146"/>
      <c r="G701" s="4"/>
      <c r="H701" s="4"/>
      <c r="I701" s="138"/>
      <c r="J701" s="138"/>
      <c r="K701" s="138"/>
      <c r="L701" s="138"/>
      <c r="M701" s="138"/>
      <c r="N701" s="138"/>
      <c r="O701" s="138"/>
      <c r="P701" s="138"/>
      <c r="Q701" s="138"/>
      <c r="R701" s="138"/>
      <c r="S701" s="138"/>
      <c r="T701" s="138"/>
      <c r="U701" s="138"/>
      <c r="V701" s="138"/>
      <c r="W701" s="138"/>
      <c r="X701" s="138"/>
      <c r="Y701" s="138"/>
      <c r="Z701" s="138"/>
      <c r="AA701" s="138"/>
      <c r="AB701" s="138"/>
    </row>
    <row r="702" spans="1:28" ht="14.25" customHeight="1">
      <c r="A702" s="4"/>
      <c r="B702" s="4"/>
      <c r="C702" s="4"/>
      <c r="D702" s="4"/>
      <c r="E702" s="146"/>
      <c r="F702" s="146"/>
      <c r="G702" s="4"/>
      <c r="H702" s="4"/>
      <c r="I702" s="138"/>
      <c r="J702" s="138"/>
      <c r="K702" s="138"/>
      <c r="L702" s="138"/>
      <c r="M702" s="138"/>
      <c r="N702" s="138"/>
      <c r="O702" s="138"/>
      <c r="P702" s="138"/>
      <c r="Q702" s="138"/>
      <c r="R702" s="138"/>
      <c r="S702" s="138"/>
      <c r="T702" s="138"/>
      <c r="U702" s="138"/>
      <c r="V702" s="138"/>
      <c r="W702" s="138"/>
      <c r="X702" s="138"/>
      <c r="Y702" s="138"/>
      <c r="Z702" s="138"/>
      <c r="AA702" s="138"/>
      <c r="AB702" s="138"/>
    </row>
    <row r="703" spans="1:28" ht="14.25" customHeight="1">
      <c r="A703" s="4"/>
      <c r="B703" s="4"/>
      <c r="C703" s="4"/>
      <c r="D703" s="4"/>
      <c r="E703" s="146"/>
      <c r="F703" s="146"/>
      <c r="G703" s="4"/>
      <c r="H703" s="4"/>
      <c r="I703" s="138"/>
      <c r="J703" s="138"/>
      <c r="K703" s="138"/>
      <c r="L703" s="138"/>
      <c r="M703" s="138"/>
      <c r="N703" s="138"/>
      <c r="O703" s="138"/>
      <c r="P703" s="138"/>
      <c r="Q703" s="138"/>
      <c r="R703" s="138"/>
      <c r="S703" s="138"/>
      <c r="T703" s="138"/>
      <c r="U703" s="138"/>
      <c r="V703" s="138"/>
      <c r="W703" s="138"/>
      <c r="X703" s="138"/>
      <c r="Y703" s="138"/>
      <c r="Z703" s="138"/>
      <c r="AA703" s="138"/>
      <c r="AB703" s="138"/>
    </row>
    <row r="704" spans="1:28" ht="14.25" customHeight="1">
      <c r="A704" s="4"/>
      <c r="B704" s="4"/>
      <c r="C704" s="4"/>
      <c r="D704" s="4"/>
      <c r="E704" s="146"/>
      <c r="F704" s="146"/>
      <c r="G704" s="4"/>
      <c r="H704" s="4"/>
      <c r="I704" s="138"/>
      <c r="J704" s="138"/>
      <c r="K704" s="138"/>
      <c r="L704" s="138"/>
      <c r="M704" s="138"/>
      <c r="N704" s="138"/>
      <c r="O704" s="138"/>
      <c r="P704" s="138"/>
      <c r="Q704" s="138"/>
      <c r="R704" s="138"/>
      <c r="S704" s="138"/>
      <c r="T704" s="138"/>
      <c r="U704" s="138"/>
      <c r="V704" s="138"/>
      <c r="W704" s="138"/>
      <c r="X704" s="138"/>
      <c r="Y704" s="138"/>
      <c r="Z704" s="138"/>
      <c r="AA704" s="138"/>
      <c r="AB704" s="138"/>
    </row>
    <row r="705" spans="1:28" ht="14.25" customHeight="1">
      <c r="A705" s="4"/>
      <c r="B705" s="4"/>
      <c r="C705" s="4"/>
      <c r="D705" s="4"/>
      <c r="E705" s="146"/>
      <c r="F705" s="146"/>
      <c r="G705" s="4"/>
      <c r="H705" s="4"/>
      <c r="I705" s="138"/>
      <c r="J705" s="138"/>
      <c r="K705" s="138"/>
      <c r="L705" s="138"/>
      <c r="M705" s="138"/>
      <c r="N705" s="138"/>
      <c r="O705" s="138"/>
      <c r="P705" s="138"/>
      <c r="Q705" s="138"/>
      <c r="R705" s="138"/>
      <c r="S705" s="138"/>
      <c r="T705" s="138"/>
      <c r="U705" s="138"/>
      <c r="V705" s="138"/>
      <c r="W705" s="138"/>
      <c r="X705" s="138"/>
      <c r="Y705" s="138"/>
      <c r="Z705" s="138"/>
      <c r="AA705" s="138"/>
      <c r="AB705" s="138"/>
    </row>
    <row r="706" spans="1:28" ht="14.25" customHeight="1">
      <c r="A706" s="4"/>
      <c r="B706" s="4"/>
      <c r="C706" s="4"/>
      <c r="D706" s="4"/>
      <c r="E706" s="146"/>
      <c r="F706" s="146"/>
      <c r="G706" s="4"/>
      <c r="H706" s="4"/>
      <c r="I706" s="138"/>
      <c r="J706" s="138"/>
      <c r="K706" s="138"/>
      <c r="L706" s="138"/>
      <c r="M706" s="138"/>
      <c r="N706" s="138"/>
      <c r="O706" s="138"/>
      <c r="P706" s="138"/>
      <c r="Q706" s="138"/>
      <c r="R706" s="138"/>
      <c r="S706" s="138"/>
      <c r="T706" s="138"/>
      <c r="U706" s="138"/>
      <c r="V706" s="138"/>
      <c r="W706" s="138"/>
      <c r="X706" s="138"/>
      <c r="Y706" s="138"/>
      <c r="Z706" s="138"/>
      <c r="AA706" s="138"/>
      <c r="AB706" s="138"/>
    </row>
    <row r="707" spans="1:28" ht="14.25" customHeight="1">
      <c r="A707" s="4"/>
      <c r="B707" s="4"/>
      <c r="C707" s="4"/>
      <c r="D707" s="4"/>
      <c r="E707" s="146"/>
      <c r="F707" s="146"/>
      <c r="G707" s="4"/>
      <c r="H707" s="4"/>
      <c r="I707" s="138"/>
      <c r="J707" s="138"/>
      <c r="K707" s="138"/>
      <c r="L707" s="138"/>
      <c r="M707" s="138"/>
      <c r="N707" s="138"/>
      <c r="O707" s="138"/>
      <c r="P707" s="138"/>
      <c r="Q707" s="138"/>
      <c r="R707" s="138"/>
      <c r="S707" s="138"/>
      <c r="T707" s="138"/>
      <c r="U707" s="138"/>
      <c r="V707" s="138"/>
      <c r="W707" s="138"/>
      <c r="X707" s="138"/>
      <c r="Y707" s="138"/>
      <c r="Z707" s="138"/>
      <c r="AA707" s="138"/>
      <c r="AB707" s="138"/>
    </row>
    <row r="708" spans="1:28" ht="14.25" customHeight="1">
      <c r="A708" s="4"/>
      <c r="B708" s="4"/>
      <c r="C708" s="4"/>
      <c r="D708" s="4"/>
      <c r="E708" s="146"/>
      <c r="F708" s="146"/>
      <c r="G708" s="4"/>
      <c r="H708" s="4"/>
      <c r="I708" s="138"/>
      <c r="J708" s="138"/>
      <c r="K708" s="138"/>
      <c r="L708" s="138"/>
      <c r="M708" s="138"/>
      <c r="N708" s="138"/>
      <c r="O708" s="138"/>
      <c r="P708" s="138"/>
      <c r="Q708" s="138"/>
      <c r="R708" s="138"/>
      <c r="S708" s="138"/>
      <c r="T708" s="138"/>
      <c r="U708" s="138"/>
      <c r="V708" s="138"/>
      <c r="W708" s="138"/>
      <c r="X708" s="138"/>
      <c r="Y708" s="138"/>
      <c r="Z708" s="138"/>
      <c r="AA708" s="138"/>
      <c r="AB708" s="138"/>
    </row>
    <row r="709" spans="1:28" ht="14.25" customHeight="1">
      <c r="A709" s="4"/>
      <c r="B709" s="4"/>
      <c r="C709" s="4"/>
      <c r="D709" s="4"/>
      <c r="E709" s="146"/>
      <c r="F709" s="146"/>
      <c r="G709" s="4"/>
      <c r="H709" s="4"/>
      <c r="I709" s="138"/>
      <c r="J709" s="138"/>
      <c r="K709" s="138"/>
      <c r="L709" s="138"/>
      <c r="M709" s="138"/>
      <c r="N709" s="138"/>
      <c r="O709" s="138"/>
      <c r="P709" s="138"/>
      <c r="Q709" s="138"/>
      <c r="R709" s="138"/>
      <c r="S709" s="138"/>
      <c r="T709" s="138"/>
      <c r="U709" s="138"/>
      <c r="V709" s="138"/>
      <c r="W709" s="138"/>
      <c r="X709" s="138"/>
      <c r="Y709" s="138"/>
      <c r="Z709" s="138"/>
      <c r="AA709" s="138"/>
      <c r="AB709" s="138"/>
    </row>
    <row r="710" spans="1:28" ht="14.25" customHeight="1">
      <c r="A710" s="4"/>
      <c r="B710" s="4"/>
      <c r="C710" s="4"/>
      <c r="D710" s="4"/>
      <c r="E710" s="146"/>
      <c r="F710" s="146"/>
      <c r="G710" s="4"/>
      <c r="H710" s="4"/>
      <c r="I710" s="138"/>
      <c r="J710" s="138"/>
      <c r="K710" s="138"/>
      <c r="L710" s="138"/>
      <c r="M710" s="138"/>
      <c r="N710" s="138"/>
      <c r="O710" s="138"/>
      <c r="P710" s="138"/>
      <c r="Q710" s="138"/>
      <c r="R710" s="138"/>
      <c r="S710" s="138"/>
      <c r="T710" s="138"/>
      <c r="U710" s="138"/>
      <c r="V710" s="138"/>
      <c r="W710" s="138"/>
      <c r="X710" s="138"/>
      <c r="Y710" s="138"/>
      <c r="Z710" s="138"/>
      <c r="AA710" s="138"/>
      <c r="AB710" s="138"/>
    </row>
    <row r="711" spans="1:28" ht="14.25" customHeight="1">
      <c r="A711" s="4"/>
      <c r="B711" s="4"/>
      <c r="C711" s="4"/>
      <c r="D711" s="4"/>
      <c r="E711" s="146"/>
      <c r="F711" s="146"/>
      <c r="G711" s="4"/>
      <c r="H711" s="4"/>
      <c r="I711" s="138"/>
      <c r="J711" s="138"/>
      <c r="K711" s="138"/>
      <c r="L711" s="138"/>
      <c r="M711" s="138"/>
      <c r="N711" s="138"/>
      <c r="O711" s="138"/>
      <c r="P711" s="138"/>
      <c r="Q711" s="138"/>
      <c r="R711" s="138"/>
      <c r="S711" s="138"/>
      <c r="T711" s="138"/>
      <c r="U711" s="138"/>
      <c r="V711" s="138"/>
      <c r="W711" s="138"/>
      <c r="X711" s="138"/>
      <c r="Y711" s="138"/>
      <c r="Z711" s="138"/>
      <c r="AA711" s="138"/>
      <c r="AB711" s="138"/>
    </row>
    <row r="712" spans="1:28" ht="14.25" customHeight="1">
      <c r="A712" s="4"/>
      <c r="B712" s="4"/>
      <c r="C712" s="4"/>
      <c r="D712" s="4"/>
      <c r="E712" s="146"/>
      <c r="F712" s="146"/>
      <c r="G712" s="4"/>
      <c r="H712" s="4"/>
      <c r="I712" s="138"/>
      <c r="J712" s="138"/>
      <c r="K712" s="138"/>
      <c r="L712" s="138"/>
      <c r="M712" s="138"/>
      <c r="N712" s="138"/>
      <c r="O712" s="138"/>
      <c r="P712" s="138"/>
      <c r="Q712" s="138"/>
      <c r="R712" s="138"/>
      <c r="S712" s="138"/>
      <c r="T712" s="138"/>
      <c r="U712" s="138"/>
      <c r="V712" s="138"/>
      <c r="W712" s="138"/>
      <c r="X712" s="138"/>
      <c r="Y712" s="138"/>
      <c r="Z712" s="138"/>
      <c r="AA712" s="138"/>
      <c r="AB712" s="138"/>
    </row>
    <row r="713" spans="1:28" ht="14.25" customHeight="1">
      <c r="A713" s="4"/>
      <c r="B713" s="4"/>
      <c r="C713" s="4"/>
      <c r="D713" s="4"/>
      <c r="E713" s="146"/>
      <c r="F713" s="146"/>
      <c r="G713" s="4"/>
      <c r="H713" s="4"/>
      <c r="I713" s="138"/>
      <c r="J713" s="138"/>
      <c r="K713" s="138"/>
      <c r="L713" s="138"/>
      <c r="M713" s="138"/>
      <c r="N713" s="138"/>
      <c r="O713" s="138"/>
      <c r="P713" s="138"/>
      <c r="Q713" s="138"/>
      <c r="R713" s="138"/>
      <c r="S713" s="138"/>
      <c r="T713" s="138"/>
      <c r="U713" s="138"/>
      <c r="V713" s="138"/>
      <c r="W713" s="138"/>
      <c r="X713" s="138"/>
      <c r="Y713" s="138"/>
      <c r="Z713" s="138"/>
      <c r="AA713" s="138"/>
      <c r="AB713" s="138"/>
    </row>
    <row r="714" spans="1:28" ht="14.25" customHeight="1">
      <c r="A714" s="4"/>
      <c r="B714" s="4"/>
      <c r="C714" s="4"/>
      <c r="D714" s="4"/>
      <c r="E714" s="146"/>
      <c r="F714" s="146"/>
      <c r="G714" s="4"/>
      <c r="H714" s="4"/>
      <c r="I714" s="138"/>
      <c r="J714" s="138"/>
      <c r="K714" s="138"/>
      <c r="L714" s="138"/>
      <c r="M714" s="138"/>
      <c r="N714" s="138"/>
      <c r="O714" s="138"/>
      <c r="P714" s="138"/>
      <c r="Q714" s="138"/>
      <c r="R714" s="138"/>
      <c r="S714" s="138"/>
      <c r="T714" s="138"/>
      <c r="U714" s="138"/>
      <c r="V714" s="138"/>
      <c r="W714" s="138"/>
      <c r="X714" s="138"/>
      <c r="Y714" s="138"/>
      <c r="Z714" s="138"/>
      <c r="AA714" s="138"/>
      <c r="AB714" s="138"/>
    </row>
    <row r="715" spans="1:28" ht="14.25" customHeight="1">
      <c r="A715" s="4"/>
      <c r="B715" s="4"/>
      <c r="C715" s="4"/>
      <c r="D715" s="4"/>
      <c r="E715" s="146"/>
      <c r="F715" s="146"/>
      <c r="G715" s="4"/>
      <c r="H715" s="4"/>
      <c r="I715" s="138"/>
      <c r="J715" s="138"/>
      <c r="K715" s="138"/>
      <c r="L715" s="138"/>
      <c r="M715" s="138"/>
      <c r="N715" s="138"/>
      <c r="O715" s="138"/>
      <c r="P715" s="138"/>
      <c r="Q715" s="138"/>
      <c r="R715" s="138"/>
      <c r="S715" s="138"/>
      <c r="T715" s="138"/>
      <c r="U715" s="138"/>
      <c r="V715" s="138"/>
      <c r="W715" s="138"/>
      <c r="X715" s="138"/>
      <c r="Y715" s="138"/>
      <c r="Z715" s="138"/>
      <c r="AA715" s="138"/>
      <c r="AB715" s="138"/>
    </row>
    <row r="716" spans="1:28" ht="14.25" customHeight="1">
      <c r="A716" s="4"/>
      <c r="B716" s="4"/>
      <c r="C716" s="4"/>
      <c r="D716" s="4"/>
      <c r="E716" s="146"/>
      <c r="F716" s="146"/>
      <c r="G716" s="4"/>
      <c r="H716" s="4"/>
      <c r="I716" s="138"/>
      <c r="J716" s="138"/>
      <c r="K716" s="138"/>
      <c r="L716" s="138"/>
      <c r="M716" s="138"/>
      <c r="N716" s="138"/>
      <c r="O716" s="138"/>
      <c r="P716" s="138"/>
      <c r="Q716" s="138"/>
      <c r="R716" s="138"/>
      <c r="S716" s="138"/>
      <c r="T716" s="138"/>
      <c r="U716" s="138"/>
      <c r="V716" s="138"/>
      <c r="W716" s="138"/>
      <c r="X716" s="138"/>
      <c r="Y716" s="138"/>
      <c r="Z716" s="138"/>
      <c r="AA716" s="138"/>
      <c r="AB716" s="138"/>
    </row>
    <row r="717" spans="1:28" ht="14.25" customHeight="1">
      <c r="A717" s="4"/>
      <c r="B717" s="4"/>
      <c r="C717" s="4"/>
      <c r="D717" s="4"/>
      <c r="E717" s="146"/>
      <c r="F717" s="146"/>
      <c r="G717" s="4"/>
      <c r="H717" s="4"/>
      <c r="I717" s="138"/>
      <c r="J717" s="138"/>
      <c r="K717" s="138"/>
      <c r="L717" s="138"/>
      <c r="M717" s="138"/>
      <c r="N717" s="138"/>
      <c r="O717" s="138"/>
      <c r="P717" s="138"/>
      <c r="Q717" s="138"/>
      <c r="R717" s="138"/>
      <c r="S717" s="138"/>
      <c r="T717" s="138"/>
      <c r="U717" s="138"/>
      <c r="V717" s="138"/>
      <c r="W717" s="138"/>
      <c r="X717" s="138"/>
      <c r="Y717" s="138"/>
      <c r="Z717" s="138"/>
      <c r="AA717" s="138"/>
      <c r="AB717" s="138"/>
    </row>
    <row r="718" spans="1:28" ht="14.25" customHeight="1">
      <c r="A718" s="4"/>
      <c r="B718" s="4"/>
      <c r="C718" s="4"/>
      <c r="D718" s="4"/>
      <c r="E718" s="146"/>
      <c r="F718" s="146"/>
      <c r="G718" s="4"/>
      <c r="H718" s="4"/>
      <c r="I718" s="138"/>
      <c r="J718" s="138"/>
      <c r="K718" s="138"/>
      <c r="L718" s="138"/>
      <c r="M718" s="138"/>
      <c r="N718" s="138"/>
      <c r="O718" s="138"/>
      <c r="P718" s="138"/>
      <c r="Q718" s="138"/>
      <c r="R718" s="138"/>
      <c r="S718" s="138"/>
      <c r="T718" s="138"/>
      <c r="U718" s="138"/>
      <c r="V718" s="138"/>
      <c r="W718" s="138"/>
      <c r="X718" s="138"/>
      <c r="Y718" s="138"/>
      <c r="Z718" s="138"/>
      <c r="AA718" s="138"/>
      <c r="AB718" s="138"/>
    </row>
    <row r="719" spans="1:28" ht="14.25" customHeight="1">
      <c r="A719" s="4"/>
      <c r="B719" s="4"/>
      <c r="C719" s="4"/>
      <c r="D719" s="4"/>
      <c r="E719" s="146"/>
      <c r="F719" s="146"/>
      <c r="G719" s="4"/>
      <c r="H719" s="4"/>
      <c r="I719" s="138"/>
      <c r="J719" s="138"/>
      <c r="K719" s="138"/>
      <c r="L719" s="138"/>
      <c r="M719" s="138"/>
      <c r="N719" s="138"/>
      <c r="O719" s="138"/>
      <c r="P719" s="138"/>
      <c r="Q719" s="138"/>
      <c r="R719" s="138"/>
      <c r="S719" s="138"/>
      <c r="T719" s="138"/>
      <c r="U719" s="138"/>
      <c r="V719" s="138"/>
      <c r="W719" s="138"/>
      <c r="X719" s="138"/>
      <c r="Y719" s="138"/>
      <c r="Z719" s="138"/>
      <c r="AA719" s="138"/>
      <c r="AB719" s="138"/>
    </row>
    <row r="720" spans="1:28" ht="14.25" customHeight="1">
      <c r="A720" s="4"/>
      <c r="B720" s="4"/>
      <c r="C720" s="4"/>
      <c r="D720" s="4"/>
      <c r="E720" s="146"/>
      <c r="F720" s="146"/>
      <c r="G720" s="4"/>
      <c r="H720" s="4"/>
      <c r="I720" s="138"/>
      <c r="J720" s="138"/>
      <c r="K720" s="138"/>
      <c r="L720" s="138"/>
      <c r="M720" s="138"/>
      <c r="N720" s="138"/>
      <c r="O720" s="138"/>
      <c r="P720" s="138"/>
      <c r="Q720" s="138"/>
      <c r="R720" s="138"/>
      <c r="S720" s="138"/>
      <c r="T720" s="138"/>
      <c r="U720" s="138"/>
      <c r="V720" s="138"/>
      <c r="W720" s="138"/>
      <c r="X720" s="138"/>
      <c r="Y720" s="138"/>
      <c r="Z720" s="138"/>
      <c r="AA720" s="138"/>
      <c r="AB720" s="138"/>
    </row>
    <row r="721" spans="1:28" ht="14.25" customHeight="1">
      <c r="A721" s="4"/>
      <c r="B721" s="4"/>
      <c r="C721" s="4"/>
      <c r="D721" s="4"/>
      <c r="E721" s="146"/>
      <c r="F721" s="146"/>
      <c r="G721" s="4"/>
      <c r="H721" s="4"/>
      <c r="I721" s="138"/>
      <c r="J721" s="138"/>
      <c r="K721" s="138"/>
      <c r="L721" s="138"/>
      <c r="M721" s="138"/>
      <c r="N721" s="138"/>
      <c r="O721" s="138"/>
      <c r="P721" s="138"/>
      <c r="Q721" s="138"/>
      <c r="R721" s="138"/>
      <c r="S721" s="138"/>
      <c r="T721" s="138"/>
      <c r="U721" s="138"/>
      <c r="V721" s="138"/>
      <c r="W721" s="138"/>
      <c r="X721" s="138"/>
      <c r="Y721" s="138"/>
      <c r="Z721" s="138"/>
      <c r="AA721" s="138"/>
      <c r="AB721" s="138"/>
    </row>
    <row r="722" spans="1:28" ht="14.25" customHeight="1">
      <c r="A722" s="4"/>
      <c r="B722" s="4"/>
      <c r="C722" s="4"/>
      <c r="D722" s="4"/>
      <c r="E722" s="146"/>
      <c r="F722" s="146"/>
      <c r="G722" s="4"/>
      <c r="H722" s="4"/>
      <c r="I722" s="138"/>
      <c r="J722" s="138"/>
      <c r="K722" s="138"/>
      <c r="L722" s="138"/>
      <c r="M722" s="138"/>
      <c r="N722" s="138"/>
      <c r="O722" s="138"/>
      <c r="P722" s="138"/>
      <c r="Q722" s="138"/>
      <c r="R722" s="138"/>
      <c r="S722" s="138"/>
      <c r="T722" s="138"/>
      <c r="U722" s="138"/>
      <c r="V722" s="138"/>
      <c r="W722" s="138"/>
      <c r="X722" s="138"/>
      <c r="Y722" s="138"/>
      <c r="Z722" s="138"/>
      <c r="AA722" s="138"/>
      <c r="AB722" s="138"/>
    </row>
    <row r="723" spans="1:28" ht="14.25" customHeight="1">
      <c r="A723" s="4"/>
      <c r="B723" s="4"/>
      <c r="C723" s="4"/>
      <c r="D723" s="4"/>
      <c r="E723" s="146"/>
      <c r="F723" s="146"/>
      <c r="G723" s="4"/>
      <c r="H723" s="4"/>
      <c r="I723" s="138"/>
      <c r="J723" s="138"/>
      <c r="K723" s="138"/>
      <c r="L723" s="138"/>
      <c r="M723" s="138"/>
      <c r="N723" s="138"/>
      <c r="O723" s="138"/>
      <c r="P723" s="138"/>
      <c r="Q723" s="138"/>
      <c r="R723" s="138"/>
      <c r="S723" s="138"/>
      <c r="T723" s="138"/>
      <c r="U723" s="138"/>
      <c r="V723" s="138"/>
      <c r="W723" s="138"/>
      <c r="X723" s="138"/>
      <c r="Y723" s="138"/>
      <c r="Z723" s="138"/>
      <c r="AA723" s="138"/>
      <c r="AB723" s="138"/>
    </row>
    <row r="724" spans="1:28" ht="14.25" customHeight="1">
      <c r="A724" s="4"/>
      <c r="B724" s="4"/>
      <c r="C724" s="4"/>
      <c r="D724" s="4"/>
      <c r="E724" s="146"/>
      <c r="F724" s="146"/>
      <c r="G724" s="4"/>
      <c r="H724" s="4"/>
      <c r="I724" s="138"/>
      <c r="J724" s="138"/>
      <c r="K724" s="138"/>
      <c r="L724" s="138"/>
      <c r="M724" s="138"/>
      <c r="N724" s="138"/>
      <c r="O724" s="138"/>
      <c r="P724" s="138"/>
      <c r="Q724" s="138"/>
      <c r="R724" s="138"/>
      <c r="S724" s="138"/>
      <c r="T724" s="138"/>
      <c r="U724" s="138"/>
      <c r="V724" s="138"/>
      <c r="W724" s="138"/>
      <c r="X724" s="138"/>
      <c r="Y724" s="138"/>
      <c r="Z724" s="138"/>
      <c r="AA724" s="138"/>
      <c r="AB724" s="138"/>
    </row>
    <row r="725" spans="1:28" ht="14.25" customHeight="1">
      <c r="A725" s="4"/>
      <c r="B725" s="4"/>
      <c r="C725" s="4"/>
      <c r="D725" s="4"/>
      <c r="E725" s="146"/>
      <c r="F725" s="146"/>
      <c r="G725" s="4"/>
      <c r="H725" s="4"/>
      <c r="I725" s="138"/>
      <c r="J725" s="138"/>
      <c r="K725" s="138"/>
      <c r="L725" s="138"/>
      <c r="M725" s="138"/>
      <c r="N725" s="138"/>
      <c r="O725" s="138"/>
      <c r="P725" s="138"/>
      <c r="Q725" s="138"/>
      <c r="R725" s="138"/>
      <c r="S725" s="138"/>
      <c r="T725" s="138"/>
      <c r="U725" s="138"/>
      <c r="V725" s="138"/>
      <c r="W725" s="138"/>
      <c r="X725" s="138"/>
      <c r="Y725" s="138"/>
      <c r="Z725" s="138"/>
      <c r="AA725" s="138"/>
      <c r="AB725" s="138"/>
    </row>
    <row r="726" spans="1:28" ht="14.25" customHeight="1">
      <c r="A726" s="4"/>
      <c r="B726" s="4"/>
      <c r="C726" s="4"/>
      <c r="D726" s="4"/>
      <c r="E726" s="146"/>
      <c r="F726" s="146"/>
      <c r="G726" s="4"/>
      <c r="H726" s="4"/>
      <c r="I726" s="138"/>
      <c r="J726" s="138"/>
      <c r="K726" s="138"/>
      <c r="L726" s="138"/>
      <c r="M726" s="138"/>
      <c r="N726" s="138"/>
      <c r="O726" s="138"/>
      <c r="P726" s="138"/>
      <c r="Q726" s="138"/>
      <c r="R726" s="138"/>
      <c r="S726" s="138"/>
      <c r="T726" s="138"/>
      <c r="U726" s="138"/>
      <c r="V726" s="138"/>
      <c r="W726" s="138"/>
      <c r="X726" s="138"/>
      <c r="Y726" s="138"/>
      <c r="Z726" s="138"/>
      <c r="AA726" s="138"/>
      <c r="AB726" s="138"/>
    </row>
    <row r="727" spans="1:28" ht="14.25" customHeight="1">
      <c r="A727" s="4"/>
      <c r="B727" s="4"/>
      <c r="C727" s="4"/>
      <c r="D727" s="4"/>
      <c r="E727" s="146"/>
      <c r="F727" s="146"/>
      <c r="G727" s="4"/>
      <c r="H727" s="4"/>
      <c r="I727" s="138"/>
      <c r="J727" s="138"/>
      <c r="K727" s="138"/>
      <c r="L727" s="138"/>
      <c r="M727" s="138"/>
      <c r="N727" s="138"/>
      <c r="O727" s="138"/>
      <c r="P727" s="138"/>
      <c r="Q727" s="138"/>
      <c r="R727" s="138"/>
      <c r="S727" s="138"/>
      <c r="T727" s="138"/>
      <c r="U727" s="138"/>
      <c r="V727" s="138"/>
      <c r="W727" s="138"/>
      <c r="X727" s="138"/>
      <c r="Y727" s="138"/>
      <c r="Z727" s="138"/>
      <c r="AA727" s="138"/>
      <c r="AB727" s="138"/>
    </row>
    <row r="728" spans="1:28" ht="14.25" customHeight="1">
      <c r="A728" s="4"/>
      <c r="B728" s="4"/>
      <c r="C728" s="4"/>
      <c r="D728" s="4"/>
      <c r="E728" s="146"/>
      <c r="F728" s="146"/>
      <c r="G728" s="4"/>
      <c r="H728" s="4"/>
      <c r="I728" s="138"/>
      <c r="J728" s="138"/>
      <c r="K728" s="138"/>
      <c r="L728" s="138"/>
      <c r="M728" s="138"/>
      <c r="N728" s="138"/>
      <c r="O728" s="138"/>
      <c r="P728" s="138"/>
      <c r="Q728" s="138"/>
      <c r="R728" s="138"/>
      <c r="S728" s="138"/>
      <c r="T728" s="138"/>
      <c r="U728" s="138"/>
      <c r="V728" s="138"/>
      <c r="W728" s="138"/>
      <c r="X728" s="138"/>
      <c r="Y728" s="138"/>
      <c r="Z728" s="138"/>
      <c r="AA728" s="138"/>
      <c r="AB728" s="138"/>
    </row>
    <row r="729" spans="1:28" ht="14.25" customHeight="1">
      <c r="A729" s="4"/>
      <c r="B729" s="4"/>
      <c r="C729" s="4"/>
      <c r="D729" s="4"/>
      <c r="E729" s="146"/>
      <c r="F729" s="146"/>
      <c r="G729" s="4"/>
      <c r="H729" s="4"/>
      <c r="I729" s="138"/>
      <c r="J729" s="138"/>
      <c r="K729" s="138"/>
      <c r="L729" s="138"/>
      <c r="M729" s="138"/>
      <c r="N729" s="138"/>
      <c r="O729" s="138"/>
      <c r="P729" s="138"/>
      <c r="Q729" s="138"/>
      <c r="R729" s="138"/>
      <c r="S729" s="138"/>
      <c r="T729" s="138"/>
      <c r="U729" s="138"/>
      <c r="V729" s="138"/>
      <c r="W729" s="138"/>
      <c r="X729" s="138"/>
      <c r="Y729" s="138"/>
      <c r="Z729" s="138"/>
      <c r="AA729" s="138"/>
      <c r="AB729" s="138"/>
    </row>
    <row r="730" spans="1:28" ht="14.25" customHeight="1">
      <c r="A730" s="4"/>
      <c r="B730" s="4"/>
      <c r="C730" s="4"/>
      <c r="D730" s="4"/>
      <c r="E730" s="146"/>
      <c r="F730" s="146"/>
      <c r="G730" s="4"/>
      <c r="H730" s="4"/>
      <c r="I730" s="138"/>
      <c r="J730" s="138"/>
      <c r="K730" s="138"/>
      <c r="L730" s="138"/>
      <c r="M730" s="138"/>
      <c r="N730" s="138"/>
      <c r="O730" s="138"/>
      <c r="P730" s="138"/>
      <c r="Q730" s="138"/>
      <c r="R730" s="138"/>
      <c r="S730" s="138"/>
      <c r="T730" s="138"/>
      <c r="U730" s="138"/>
      <c r="V730" s="138"/>
      <c r="W730" s="138"/>
      <c r="X730" s="138"/>
      <c r="Y730" s="138"/>
      <c r="Z730" s="138"/>
      <c r="AA730" s="138"/>
      <c r="AB730" s="138"/>
    </row>
    <row r="731" spans="1:28" ht="14.25" customHeight="1">
      <c r="A731" s="4"/>
      <c r="B731" s="4"/>
      <c r="C731" s="4"/>
      <c r="D731" s="4"/>
      <c r="E731" s="146"/>
      <c r="F731" s="146"/>
      <c r="G731" s="4"/>
      <c r="H731" s="4"/>
      <c r="I731" s="138"/>
      <c r="J731" s="138"/>
      <c r="K731" s="138"/>
      <c r="L731" s="138"/>
      <c r="M731" s="138"/>
      <c r="N731" s="138"/>
      <c r="O731" s="138"/>
      <c r="P731" s="138"/>
      <c r="Q731" s="138"/>
      <c r="R731" s="138"/>
      <c r="S731" s="138"/>
      <c r="T731" s="138"/>
      <c r="U731" s="138"/>
      <c r="V731" s="138"/>
      <c r="W731" s="138"/>
      <c r="X731" s="138"/>
      <c r="Y731" s="138"/>
      <c r="Z731" s="138"/>
      <c r="AA731" s="138"/>
      <c r="AB731" s="138"/>
    </row>
    <row r="732" spans="1:28" ht="14.25" customHeight="1">
      <c r="A732" s="4"/>
      <c r="B732" s="4"/>
      <c r="C732" s="4"/>
      <c r="D732" s="4"/>
      <c r="E732" s="146"/>
      <c r="F732" s="146"/>
      <c r="G732" s="4"/>
      <c r="H732" s="4"/>
      <c r="I732" s="138"/>
      <c r="J732" s="138"/>
      <c r="K732" s="138"/>
      <c r="L732" s="138"/>
      <c r="M732" s="138"/>
      <c r="N732" s="138"/>
      <c r="O732" s="138"/>
      <c r="P732" s="138"/>
      <c r="Q732" s="138"/>
      <c r="R732" s="138"/>
      <c r="S732" s="138"/>
      <c r="T732" s="138"/>
      <c r="U732" s="138"/>
      <c r="V732" s="138"/>
      <c r="W732" s="138"/>
      <c r="X732" s="138"/>
      <c r="Y732" s="138"/>
      <c r="Z732" s="138"/>
      <c r="AA732" s="138"/>
      <c r="AB732" s="138"/>
    </row>
    <row r="733" spans="1:28" ht="14.25" customHeight="1">
      <c r="A733" s="4"/>
      <c r="B733" s="4"/>
      <c r="C733" s="4"/>
      <c r="D733" s="4"/>
      <c r="E733" s="146"/>
      <c r="F733" s="146"/>
      <c r="G733" s="4"/>
      <c r="H733" s="4"/>
      <c r="I733" s="138"/>
      <c r="J733" s="138"/>
      <c r="K733" s="138"/>
      <c r="L733" s="138"/>
      <c r="M733" s="138"/>
      <c r="N733" s="138"/>
      <c r="O733" s="138"/>
      <c r="P733" s="138"/>
      <c r="Q733" s="138"/>
      <c r="R733" s="138"/>
      <c r="S733" s="138"/>
      <c r="T733" s="138"/>
      <c r="U733" s="138"/>
      <c r="V733" s="138"/>
      <c r="W733" s="138"/>
      <c r="X733" s="138"/>
      <c r="Y733" s="138"/>
      <c r="Z733" s="138"/>
      <c r="AA733" s="138"/>
      <c r="AB733" s="138"/>
    </row>
    <row r="734" spans="1:28" ht="14.25" customHeight="1">
      <c r="A734" s="4"/>
      <c r="B734" s="4"/>
      <c r="C734" s="4"/>
      <c r="D734" s="4"/>
      <c r="E734" s="146"/>
      <c r="F734" s="146"/>
      <c r="G734" s="4"/>
      <c r="H734" s="4"/>
      <c r="I734" s="138"/>
      <c r="J734" s="138"/>
      <c r="K734" s="138"/>
      <c r="L734" s="138"/>
      <c r="M734" s="138"/>
      <c r="N734" s="138"/>
      <c r="O734" s="138"/>
      <c r="P734" s="138"/>
      <c r="Q734" s="138"/>
      <c r="R734" s="138"/>
      <c r="S734" s="138"/>
      <c r="T734" s="138"/>
      <c r="U734" s="138"/>
      <c r="V734" s="138"/>
      <c r="W734" s="138"/>
      <c r="X734" s="138"/>
      <c r="Y734" s="138"/>
      <c r="Z734" s="138"/>
      <c r="AA734" s="138"/>
      <c r="AB734" s="138"/>
    </row>
    <row r="735" spans="1:28" ht="14.25" customHeight="1">
      <c r="A735" s="4"/>
      <c r="B735" s="4"/>
      <c r="C735" s="4"/>
      <c r="D735" s="4"/>
      <c r="E735" s="146"/>
      <c r="F735" s="146"/>
      <c r="G735" s="4"/>
      <c r="H735" s="4"/>
      <c r="I735" s="138"/>
      <c r="J735" s="138"/>
      <c r="K735" s="138"/>
      <c r="L735" s="138"/>
      <c r="M735" s="138"/>
      <c r="N735" s="138"/>
      <c r="O735" s="138"/>
      <c r="P735" s="138"/>
      <c r="Q735" s="138"/>
      <c r="R735" s="138"/>
      <c r="S735" s="138"/>
      <c r="T735" s="138"/>
      <c r="U735" s="138"/>
      <c r="V735" s="138"/>
      <c r="W735" s="138"/>
      <c r="X735" s="138"/>
      <c r="Y735" s="138"/>
      <c r="Z735" s="138"/>
      <c r="AA735" s="138"/>
      <c r="AB735" s="138"/>
    </row>
    <row r="736" spans="1:28" ht="14.25" customHeight="1">
      <c r="A736" s="4"/>
      <c r="B736" s="4"/>
      <c r="C736" s="4"/>
      <c r="D736" s="4"/>
      <c r="E736" s="146"/>
      <c r="F736" s="146"/>
      <c r="G736" s="4"/>
      <c r="H736" s="4"/>
      <c r="I736" s="138"/>
      <c r="J736" s="138"/>
      <c r="K736" s="138"/>
      <c r="L736" s="138"/>
      <c r="M736" s="138"/>
      <c r="N736" s="138"/>
      <c r="O736" s="138"/>
      <c r="P736" s="138"/>
      <c r="Q736" s="138"/>
      <c r="R736" s="138"/>
      <c r="S736" s="138"/>
      <c r="T736" s="138"/>
      <c r="U736" s="138"/>
      <c r="V736" s="138"/>
      <c r="W736" s="138"/>
      <c r="X736" s="138"/>
      <c r="Y736" s="138"/>
      <c r="Z736" s="138"/>
      <c r="AA736" s="138"/>
      <c r="AB736" s="138"/>
    </row>
    <row r="737" spans="1:28" ht="14.25" customHeight="1">
      <c r="A737" s="4"/>
      <c r="B737" s="4"/>
      <c r="C737" s="4"/>
      <c r="D737" s="4"/>
      <c r="E737" s="146"/>
      <c r="F737" s="146"/>
      <c r="G737" s="4"/>
      <c r="H737" s="4"/>
      <c r="I737" s="138"/>
      <c r="J737" s="138"/>
      <c r="K737" s="138"/>
      <c r="L737" s="138"/>
      <c r="M737" s="138"/>
      <c r="N737" s="138"/>
      <c r="O737" s="138"/>
      <c r="P737" s="138"/>
      <c r="Q737" s="138"/>
      <c r="R737" s="138"/>
      <c r="S737" s="138"/>
      <c r="T737" s="138"/>
      <c r="U737" s="138"/>
      <c r="V737" s="138"/>
      <c r="W737" s="138"/>
      <c r="X737" s="138"/>
      <c r="Y737" s="138"/>
      <c r="Z737" s="138"/>
      <c r="AA737" s="138"/>
      <c r="AB737" s="138"/>
    </row>
    <row r="738" spans="1:28" ht="14.25" customHeight="1">
      <c r="A738" s="4"/>
      <c r="B738" s="4"/>
      <c r="C738" s="4"/>
      <c r="D738" s="4"/>
      <c r="E738" s="146"/>
      <c r="F738" s="146"/>
      <c r="G738" s="4"/>
      <c r="H738" s="4"/>
      <c r="I738" s="138"/>
      <c r="J738" s="138"/>
      <c r="K738" s="138"/>
      <c r="L738" s="138"/>
      <c r="M738" s="138"/>
      <c r="N738" s="138"/>
      <c r="O738" s="138"/>
      <c r="P738" s="138"/>
      <c r="Q738" s="138"/>
      <c r="R738" s="138"/>
      <c r="S738" s="138"/>
      <c r="T738" s="138"/>
      <c r="U738" s="138"/>
      <c r="V738" s="138"/>
      <c r="W738" s="138"/>
      <c r="X738" s="138"/>
      <c r="Y738" s="138"/>
      <c r="Z738" s="138"/>
      <c r="AA738" s="138"/>
      <c r="AB738" s="138"/>
    </row>
    <row r="739" spans="1:28" ht="14.25" customHeight="1">
      <c r="A739" s="4"/>
      <c r="B739" s="4"/>
      <c r="C739" s="4"/>
      <c r="D739" s="4"/>
      <c r="E739" s="146"/>
      <c r="F739" s="146"/>
      <c r="G739" s="4"/>
      <c r="H739" s="4"/>
      <c r="I739" s="138"/>
      <c r="J739" s="138"/>
      <c r="K739" s="138"/>
      <c r="L739" s="138"/>
      <c r="M739" s="138"/>
      <c r="N739" s="138"/>
      <c r="O739" s="138"/>
      <c r="P739" s="138"/>
      <c r="Q739" s="138"/>
      <c r="R739" s="138"/>
      <c r="S739" s="138"/>
      <c r="T739" s="138"/>
      <c r="U739" s="138"/>
      <c r="V739" s="138"/>
      <c r="W739" s="138"/>
      <c r="X739" s="138"/>
      <c r="Y739" s="138"/>
      <c r="Z739" s="138"/>
      <c r="AA739" s="138"/>
      <c r="AB739" s="138"/>
    </row>
    <row r="740" spans="1:28" ht="14.25" customHeight="1">
      <c r="A740" s="4"/>
      <c r="B740" s="4"/>
      <c r="C740" s="4"/>
      <c r="D740" s="4"/>
      <c r="E740" s="146"/>
      <c r="F740" s="146"/>
      <c r="G740" s="4"/>
      <c r="H740" s="4"/>
      <c r="I740" s="138"/>
      <c r="J740" s="138"/>
      <c r="K740" s="138"/>
      <c r="L740" s="138"/>
      <c r="M740" s="138"/>
      <c r="N740" s="138"/>
      <c r="O740" s="138"/>
      <c r="P740" s="138"/>
      <c r="Q740" s="138"/>
      <c r="R740" s="138"/>
      <c r="S740" s="138"/>
      <c r="T740" s="138"/>
      <c r="U740" s="138"/>
      <c r="V740" s="138"/>
      <c r="W740" s="138"/>
      <c r="X740" s="138"/>
      <c r="Y740" s="138"/>
      <c r="Z740" s="138"/>
      <c r="AA740" s="138"/>
      <c r="AB740" s="138"/>
    </row>
    <row r="741" spans="1:28" ht="14.25" customHeight="1">
      <c r="A741" s="4"/>
      <c r="B741" s="4"/>
      <c r="C741" s="4"/>
      <c r="D741" s="4"/>
      <c r="E741" s="146"/>
      <c r="F741" s="146"/>
      <c r="G741" s="4"/>
      <c r="H741" s="4"/>
      <c r="I741" s="138"/>
      <c r="J741" s="138"/>
      <c r="K741" s="138"/>
      <c r="L741" s="138"/>
      <c r="M741" s="138"/>
      <c r="N741" s="138"/>
      <c r="O741" s="138"/>
      <c r="P741" s="138"/>
      <c r="Q741" s="138"/>
      <c r="R741" s="138"/>
      <c r="S741" s="138"/>
      <c r="T741" s="138"/>
      <c r="U741" s="138"/>
      <c r="V741" s="138"/>
      <c r="W741" s="138"/>
      <c r="X741" s="138"/>
      <c r="Y741" s="138"/>
      <c r="Z741" s="138"/>
      <c r="AA741" s="138"/>
      <c r="AB741" s="138"/>
    </row>
    <row r="742" spans="1:28" ht="14.25" customHeight="1">
      <c r="A742" s="4"/>
      <c r="B742" s="4"/>
      <c r="C742" s="4"/>
      <c r="D742" s="4"/>
      <c r="E742" s="146"/>
      <c r="F742" s="146"/>
      <c r="G742" s="4"/>
      <c r="H742" s="4"/>
      <c r="I742" s="138"/>
      <c r="J742" s="138"/>
      <c r="K742" s="138"/>
      <c r="L742" s="138"/>
      <c r="M742" s="138"/>
      <c r="N742" s="138"/>
      <c r="O742" s="138"/>
      <c r="P742" s="138"/>
      <c r="Q742" s="138"/>
      <c r="R742" s="138"/>
      <c r="S742" s="138"/>
      <c r="T742" s="138"/>
      <c r="U742" s="138"/>
      <c r="V742" s="138"/>
      <c r="W742" s="138"/>
      <c r="X742" s="138"/>
      <c r="Y742" s="138"/>
      <c r="Z742" s="138"/>
      <c r="AA742" s="138"/>
      <c r="AB742" s="138"/>
    </row>
    <row r="743" spans="1:28" ht="14.25" customHeight="1">
      <c r="A743" s="4"/>
      <c r="B743" s="4"/>
      <c r="C743" s="4"/>
      <c r="D743" s="4"/>
      <c r="E743" s="146"/>
      <c r="F743" s="146"/>
      <c r="G743" s="4"/>
      <c r="H743" s="4"/>
      <c r="I743" s="138"/>
      <c r="J743" s="138"/>
      <c r="K743" s="138"/>
      <c r="L743" s="138"/>
      <c r="M743" s="138"/>
      <c r="N743" s="138"/>
      <c r="O743" s="138"/>
      <c r="P743" s="138"/>
      <c r="Q743" s="138"/>
      <c r="R743" s="138"/>
      <c r="S743" s="138"/>
      <c r="T743" s="138"/>
      <c r="U743" s="138"/>
      <c r="V743" s="138"/>
      <c r="W743" s="138"/>
      <c r="X743" s="138"/>
      <c r="Y743" s="138"/>
      <c r="Z743" s="138"/>
      <c r="AA743" s="138"/>
      <c r="AB743" s="138"/>
    </row>
    <row r="744" spans="1:28" ht="14.25" customHeight="1">
      <c r="A744" s="4"/>
      <c r="B744" s="4"/>
      <c r="C744" s="4"/>
      <c r="D744" s="4"/>
      <c r="E744" s="146"/>
      <c r="F744" s="146"/>
      <c r="G744" s="4"/>
      <c r="H744" s="4"/>
      <c r="I744" s="138"/>
      <c r="J744" s="138"/>
      <c r="K744" s="138"/>
      <c r="L744" s="138"/>
      <c r="M744" s="138"/>
      <c r="N744" s="138"/>
      <c r="O744" s="138"/>
      <c r="P744" s="138"/>
      <c r="Q744" s="138"/>
      <c r="R744" s="138"/>
      <c r="S744" s="138"/>
      <c r="T744" s="138"/>
      <c r="U744" s="138"/>
      <c r="V744" s="138"/>
      <c r="W744" s="138"/>
      <c r="X744" s="138"/>
      <c r="Y744" s="138"/>
      <c r="Z744" s="138"/>
      <c r="AA744" s="138"/>
      <c r="AB744" s="138"/>
    </row>
    <row r="745" spans="1:28" ht="14.25" customHeight="1">
      <c r="A745" s="4"/>
      <c r="B745" s="4"/>
      <c r="C745" s="4"/>
      <c r="D745" s="4"/>
      <c r="E745" s="146"/>
      <c r="F745" s="146"/>
      <c r="G745" s="4"/>
      <c r="H745" s="4"/>
      <c r="I745" s="138"/>
      <c r="J745" s="138"/>
      <c r="K745" s="138"/>
      <c r="L745" s="138"/>
      <c r="M745" s="138"/>
      <c r="N745" s="138"/>
      <c r="O745" s="138"/>
      <c r="P745" s="138"/>
      <c r="Q745" s="138"/>
      <c r="R745" s="138"/>
      <c r="S745" s="138"/>
      <c r="T745" s="138"/>
      <c r="U745" s="138"/>
      <c r="V745" s="138"/>
      <c r="W745" s="138"/>
      <c r="X745" s="138"/>
      <c r="Y745" s="138"/>
      <c r="Z745" s="138"/>
      <c r="AA745" s="138"/>
      <c r="AB745" s="138"/>
    </row>
    <row r="746" spans="1:28" ht="14.25" customHeight="1">
      <c r="A746" s="4"/>
      <c r="B746" s="4"/>
      <c r="C746" s="4"/>
      <c r="D746" s="4"/>
      <c r="E746" s="146"/>
      <c r="F746" s="146"/>
      <c r="G746" s="4"/>
      <c r="H746" s="4"/>
      <c r="I746" s="138"/>
      <c r="J746" s="138"/>
      <c r="K746" s="138"/>
      <c r="L746" s="138"/>
      <c r="M746" s="138"/>
      <c r="N746" s="138"/>
      <c r="O746" s="138"/>
      <c r="P746" s="138"/>
      <c r="Q746" s="138"/>
      <c r="R746" s="138"/>
      <c r="S746" s="138"/>
      <c r="T746" s="138"/>
      <c r="U746" s="138"/>
      <c r="V746" s="138"/>
      <c r="W746" s="138"/>
      <c r="X746" s="138"/>
      <c r="Y746" s="138"/>
      <c r="Z746" s="138"/>
      <c r="AA746" s="138"/>
      <c r="AB746" s="138"/>
    </row>
    <row r="747" spans="1:28" ht="14.25" customHeight="1">
      <c r="A747" s="4"/>
      <c r="B747" s="4"/>
      <c r="C747" s="4"/>
      <c r="D747" s="4"/>
      <c r="E747" s="146"/>
      <c r="F747" s="146"/>
      <c r="G747" s="4"/>
      <c r="H747" s="4"/>
      <c r="I747" s="138"/>
      <c r="J747" s="138"/>
      <c r="K747" s="138"/>
      <c r="L747" s="138"/>
      <c r="M747" s="138"/>
      <c r="N747" s="138"/>
      <c r="O747" s="138"/>
      <c r="P747" s="138"/>
      <c r="Q747" s="138"/>
      <c r="R747" s="138"/>
      <c r="S747" s="138"/>
      <c r="T747" s="138"/>
      <c r="U747" s="138"/>
      <c r="V747" s="138"/>
      <c r="W747" s="138"/>
      <c r="X747" s="138"/>
      <c r="Y747" s="138"/>
      <c r="Z747" s="138"/>
      <c r="AA747" s="138"/>
      <c r="AB747" s="138"/>
    </row>
    <row r="748" spans="1:28" ht="14.25" customHeight="1">
      <c r="A748" s="4"/>
      <c r="B748" s="4"/>
      <c r="C748" s="4"/>
      <c r="D748" s="4"/>
      <c r="E748" s="146"/>
      <c r="F748" s="146"/>
      <c r="G748" s="4"/>
      <c r="H748" s="4"/>
      <c r="I748" s="138"/>
      <c r="J748" s="138"/>
      <c r="K748" s="138"/>
      <c r="L748" s="138"/>
      <c r="M748" s="138"/>
      <c r="N748" s="138"/>
      <c r="O748" s="138"/>
      <c r="P748" s="138"/>
      <c r="Q748" s="138"/>
      <c r="R748" s="138"/>
      <c r="S748" s="138"/>
      <c r="T748" s="138"/>
      <c r="U748" s="138"/>
      <c r="V748" s="138"/>
      <c r="W748" s="138"/>
      <c r="X748" s="138"/>
      <c r="Y748" s="138"/>
      <c r="Z748" s="138"/>
      <c r="AA748" s="138"/>
      <c r="AB748" s="138"/>
    </row>
    <row r="749" spans="1:28" ht="14.25" customHeight="1">
      <c r="A749" s="4"/>
      <c r="B749" s="4"/>
      <c r="C749" s="4"/>
      <c r="D749" s="4"/>
      <c r="E749" s="146"/>
      <c r="F749" s="146"/>
      <c r="G749" s="4"/>
      <c r="H749" s="4"/>
      <c r="I749" s="138"/>
      <c r="J749" s="138"/>
      <c r="K749" s="138"/>
      <c r="L749" s="138"/>
      <c r="M749" s="138"/>
      <c r="N749" s="138"/>
      <c r="O749" s="138"/>
      <c r="P749" s="138"/>
      <c r="Q749" s="138"/>
      <c r="R749" s="138"/>
      <c r="S749" s="138"/>
      <c r="T749" s="138"/>
      <c r="U749" s="138"/>
      <c r="V749" s="138"/>
      <c r="W749" s="138"/>
      <c r="X749" s="138"/>
      <c r="Y749" s="138"/>
      <c r="Z749" s="138"/>
      <c r="AA749" s="138"/>
      <c r="AB749" s="138"/>
    </row>
    <row r="750" spans="1:28" ht="14.25" customHeight="1">
      <c r="A750" s="4"/>
      <c r="B750" s="4"/>
      <c r="C750" s="4"/>
      <c r="D750" s="4"/>
      <c r="E750" s="146"/>
      <c r="F750" s="146"/>
      <c r="G750" s="4"/>
      <c r="H750" s="4"/>
      <c r="I750" s="138"/>
      <c r="J750" s="138"/>
      <c r="K750" s="138"/>
      <c r="L750" s="138"/>
      <c r="M750" s="138"/>
      <c r="N750" s="138"/>
      <c r="O750" s="138"/>
      <c r="P750" s="138"/>
      <c r="Q750" s="138"/>
      <c r="R750" s="138"/>
      <c r="S750" s="138"/>
      <c r="T750" s="138"/>
      <c r="U750" s="138"/>
      <c r="V750" s="138"/>
      <c r="W750" s="138"/>
      <c r="X750" s="138"/>
      <c r="Y750" s="138"/>
      <c r="Z750" s="138"/>
      <c r="AA750" s="138"/>
      <c r="AB750" s="138"/>
    </row>
    <row r="751" spans="1:28" ht="14.25" customHeight="1">
      <c r="A751" s="4"/>
      <c r="B751" s="4"/>
      <c r="C751" s="4"/>
      <c r="D751" s="4"/>
      <c r="E751" s="146"/>
      <c r="F751" s="146"/>
      <c r="G751" s="4"/>
      <c r="H751" s="4"/>
      <c r="I751" s="138"/>
      <c r="J751" s="138"/>
      <c r="K751" s="138"/>
      <c r="L751" s="138"/>
      <c r="M751" s="138"/>
      <c r="N751" s="138"/>
      <c r="O751" s="138"/>
      <c r="P751" s="138"/>
      <c r="Q751" s="138"/>
      <c r="R751" s="138"/>
      <c r="S751" s="138"/>
      <c r="T751" s="138"/>
      <c r="U751" s="138"/>
      <c r="V751" s="138"/>
      <c r="W751" s="138"/>
      <c r="X751" s="138"/>
      <c r="Y751" s="138"/>
      <c r="Z751" s="138"/>
      <c r="AA751" s="138"/>
      <c r="AB751" s="138"/>
    </row>
    <row r="752" spans="1:28" ht="14.25" customHeight="1">
      <c r="A752" s="4"/>
      <c r="B752" s="4"/>
      <c r="C752" s="4"/>
      <c r="D752" s="4"/>
      <c r="E752" s="146"/>
      <c r="F752" s="146"/>
      <c r="G752" s="4"/>
      <c r="H752" s="4"/>
      <c r="I752" s="138"/>
      <c r="J752" s="138"/>
      <c r="K752" s="138"/>
      <c r="L752" s="138"/>
      <c r="M752" s="138"/>
      <c r="N752" s="138"/>
      <c r="O752" s="138"/>
      <c r="P752" s="138"/>
      <c r="Q752" s="138"/>
      <c r="R752" s="138"/>
      <c r="S752" s="138"/>
      <c r="T752" s="138"/>
      <c r="U752" s="138"/>
      <c r="V752" s="138"/>
      <c r="W752" s="138"/>
      <c r="X752" s="138"/>
      <c r="Y752" s="138"/>
      <c r="Z752" s="138"/>
      <c r="AA752" s="138"/>
      <c r="AB752" s="138"/>
    </row>
    <row r="753" spans="1:28" ht="14.25" customHeight="1">
      <c r="A753" s="4"/>
      <c r="B753" s="4"/>
      <c r="C753" s="4"/>
      <c r="D753" s="4"/>
      <c r="E753" s="146"/>
      <c r="F753" s="146"/>
      <c r="G753" s="4"/>
      <c r="H753" s="4"/>
      <c r="I753" s="138"/>
      <c r="J753" s="138"/>
      <c r="K753" s="138"/>
      <c r="L753" s="138"/>
      <c r="M753" s="138"/>
      <c r="N753" s="138"/>
      <c r="O753" s="138"/>
      <c r="P753" s="138"/>
      <c r="Q753" s="138"/>
      <c r="R753" s="138"/>
      <c r="S753" s="138"/>
      <c r="T753" s="138"/>
      <c r="U753" s="138"/>
      <c r="V753" s="138"/>
      <c r="W753" s="138"/>
      <c r="X753" s="138"/>
      <c r="Y753" s="138"/>
      <c r="Z753" s="138"/>
      <c r="AA753" s="138"/>
      <c r="AB753" s="138"/>
    </row>
    <row r="754" spans="1:28" ht="14.25" customHeight="1">
      <c r="A754" s="4"/>
      <c r="B754" s="4"/>
      <c r="C754" s="4"/>
      <c r="D754" s="4"/>
      <c r="E754" s="146"/>
      <c r="F754" s="146"/>
      <c r="G754" s="4"/>
      <c r="H754" s="4"/>
      <c r="I754" s="138"/>
      <c r="J754" s="138"/>
      <c r="K754" s="138"/>
      <c r="L754" s="138"/>
      <c r="M754" s="138"/>
      <c r="N754" s="138"/>
      <c r="O754" s="138"/>
      <c r="P754" s="138"/>
      <c r="Q754" s="138"/>
      <c r="R754" s="138"/>
      <c r="S754" s="138"/>
      <c r="T754" s="138"/>
      <c r="U754" s="138"/>
      <c r="V754" s="138"/>
      <c r="W754" s="138"/>
      <c r="X754" s="138"/>
      <c r="Y754" s="138"/>
      <c r="Z754" s="138"/>
      <c r="AA754" s="138"/>
      <c r="AB754" s="138"/>
    </row>
    <row r="755" spans="1:28" ht="14.25" customHeight="1">
      <c r="A755" s="4"/>
      <c r="B755" s="4"/>
      <c r="C755" s="4"/>
      <c r="D755" s="4"/>
      <c r="E755" s="146"/>
      <c r="F755" s="146"/>
      <c r="G755" s="4"/>
      <c r="H755" s="4"/>
      <c r="I755" s="138"/>
      <c r="J755" s="138"/>
      <c r="K755" s="138"/>
      <c r="L755" s="138"/>
      <c r="M755" s="138"/>
      <c r="N755" s="138"/>
      <c r="O755" s="138"/>
      <c r="P755" s="138"/>
      <c r="Q755" s="138"/>
      <c r="R755" s="138"/>
      <c r="S755" s="138"/>
      <c r="T755" s="138"/>
      <c r="U755" s="138"/>
      <c r="V755" s="138"/>
      <c r="W755" s="138"/>
      <c r="X755" s="138"/>
      <c r="Y755" s="138"/>
      <c r="Z755" s="138"/>
      <c r="AA755" s="138"/>
      <c r="AB755" s="138"/>
    </row>
    <row r="756" spans="1:28" ht="14.25" customHeight="1">
      <c r="A756" s="4"/>
      <c r="B756" s="4"/>
      <c r="C756" s="4"/>
      <c r="D756" s="4"/>
      <c r="E756" s="146"/>
      <c r="F756" s="146"/>
      <c r="G756" s="4"/>
      <c r="H756" s="4"/>
      <c r="I756" s="138"/>
      <c r="J756" s="138"/>
      <c r="K756" s="138"/>
      <c r="L756" s="138"/>
      <c r="M756" s="138"/>
      <c r="N756" s="138"/>
      <c r="O756" s="138"/>
      <c r="P756" s="138"/>
      <c r="Q756" s="138"/>
      <c r="R756" s="138"/>
      <c r="S756" s="138"/>
      <c r="T756" s="138"/>
      <c r="U756" s="138"/>
      <c r="V756" s="138"/>
      <c r="W756" s="138"/>
      <c r="X756" s="138"/>
      <c r="Y756" s="138"/>
      <c r="Z756" s="138"/>
      <c r="AA756" s="138"/>
      <c r="AB756" s="138"/>
    </row>
    <row r="757" spans="1:28" ht="14.25" customHeight="1">
      <c r="A757" s="4"/>
      <c r="B757" s="4"/>
      <c r="C757" s="4"/>
      <c r="D757" s="4"/>
      <c r="E757" s="146"/>
      <c r="F757" s="146"/>
      <c r="G757" s="4"/>
      <c r="H757" s="4"/>
      <c r="I757" s="138"/>
      <c r="J757" s="138"/>
      <c r="K757" s="138"/>
      <c r="L757" s="138"/>
      <c r="M757" s="138"/>
      <c r="N757" s="138"/>
      <c r="O757" s="138"/>
      <c r="P757" s="138"/>
      <c r="Q757" s="138"/>
      <c r="R757" s="138"/>
      <c r="S757" s="138"/>
      <c r="T757" s="138"/>
      <c r="U757" s="138"/>
      <c r="V757" s="138"/>
      <c r="W757" s="138"/>
      <c r="X757" s="138"/>
      <c r="Y757" s="138"/>
      <c r="Z757" s="138"/>
      <c r="AA757" s="138"/>
      <c r="AB757" s="138"/>
    </row>
    <row r="758" spans="1:28" ht="14.25" customHeight="1">
      <c r="A758" s="4"/>
      <c r="B758" s="4"/>
      <c r="C758" s="4"/>
      <c r="D758" s="4"/>
      <c r="E758" s="146"/>
      <c r="F758" s="146"/>
      <c r="G758" s="4"/>
      <c r="H758" s="4"/>
      <c r="I758" s="138"/>
      <c r="J758" s="138"/>
      <c r="K758" s="138"/>
      <c r="L758" s="138"/>
      <c r="M758" s="138"/>
      <c r="N758" s="138"/>
      <c r="O758" s="138"/>
      <c r="P758" s="138"/>
      <c r="Q758" s="138"/>
      <c r="R758" s="138"/>
      <c r="S758" s="138"/>
      <c r="T758" s="138"/>
      <c r="U758" s="138"/>
      <c r="V758" s="138"/>
      <c r="W758" s="138"/>
      <c r="X758" s="138"/>
      <c r="Y758" s="138"/>
      <c r="Z758" s="138"/>
      <c r="AA758" s="138"/>
      <c r="AB758" s="138"/>
    </row>
    <row r="759" spans="1:28" ht="14.25" customHeight="1">
      <c r="A759" s="4"/>
      <c r="B759" s="4"/>
      <c r="C759" s="4"/>
      <c r="D759" s="4"/>
      <c r="E759" s="146"/>
      <c r="F759" s="146"/>
      <c r="G759" s="4"/>
      <c r="H759" s="4"/>
      <c r="I759" s="138"/>
      <c r="J759" s="138"/>
      <c r="K759" s="138"/>
      <c r="L759" s="138"/>
      <c r="M759" s="138"/>
      <c r="N759" s="138"/>
      <c r="O759" s="138"/>
      <c r="P759" s="138"/>
      <c r="Q759" s="138"/>
      <c r="R759" s="138"/>
      <c r="S759" s="138"/>
      <c r="T759" s="138"/>
      <c r="U759" s="138"/>
      <c r="V759" s="138"/>
      <c r="W759" s="138"/>
      <c r="X759" s="138"/>
      <c r="Y759" s="138"/>
      <c r="Z759" s="138"/>
      <c r="AA759" s="138"/>
      <c r="AB759" s="138"/>
    </row>
    <row r="760" spans="1:28" ht="14.25" customHeight="1">
      <c r="A760" s="4"/>
      <c r="B760" s="4"/>
      <c r="C760" s="4"/>
      <c r="D760" s="4"/>
      <c r="E760" s="146"/>
      <c r="F760" s="146"/>
      <c r="G760" s="4"/>
      <c r="H760" s="4"/>
      <c r="I760" s="138"/>
      <c r="J760" s="138"/>
      <c r="K760" s="138"/>
      <c r="L760" s="138"/>
      <c r="M760" s="138"/>
      <c r="N760" s="138"/>
      <c r="O760" s="138"/>
      <c r="P760" s="138"/>
      <c r="Q760" s="138"/>
      <c r="R760" s="138"/>
      <c r="S760" s="138"/>
      <c r="T760" s="138"/>
      <c r="U760" s="138"/>
      <c r="V760" s="138"/>
      <c r="W760" s="138"/>
      <c r="X760" s="138"/>
      <c r="Y760" s="138"/>
      <c r="Z760" s="138"/>
      <c r="AA760" s="138"/>
      <c r="AB760" s="138"/>
    </row>
    <row r="761" spans="1:28" ht="14.25" customHeight="1">
      <c r="A761" s="4"/>
      <c r="B761" s="4"/>
      <c r="C761" s="4"/>
      <c r="D761" s="4"/>
      <c r="E761" s="146"/>
      <c r="F761" s="146"/>
      <c r="G761" s="4"/>
      <c r="H761" s="4"/>
      <c r="I761" s="138"/>
      <c r="J761" s="138"/>
      <c r="K761" s="138"/>
      <c r="L761" s="138"/>
      <c r="M761" s="138"/>
      <c r="N761" s="138"/>
      <c r="O761" s="138"/>
      <c r="P761" s="138"/>
      <c r="Q761" s="138"/>
      <c r="R761" s="138"/>
      <c r="S761" s="138"/>
      <c r="T761" s="138"/>
      <c r="U761" s="138"/>
      <c r="V761" s="138"/>
      <c r="W761" s="138"/>
      <c r="X761" s="138"/>
      <c r="Y761" s="138"/>
      <c r="Z761" s="138"/>
      <c r="AA761" s="138"/>
      <c r="AB761" s="138"/>
    </row>
    <row r="762" spans="1:28" ht="14.25" customHeight="1">
      <c r="A762" s="4"/>
      <c r="B762" s="4"/>
      <c r="C762" s="4"/>
      <c r="D762" s="4"/>
      <c r="E762" s="146"/>
      <c r="F762" s="146"/>
      <c r="G762" s="4"/>
      <c r="H762" s="4"/>
      <c r="I762" s="138"/>
      <c r="J762" s="138"/>
      <c r="K762" s="138"/>
      <c r="L762" s="138"/>
      <c r="M762" s="138"/>
      <c r="N762" s="138"/>
      <c r="O762" s="138"/>
      <c r="P762" s="138"/>
      <c r="Q762" s="138"/>
      <c r="R762" s="138"/>
      <c r="S762" s="138"/>
      <c r="T762" s="138"/>
      <c r="U762" s="138"/>
      <c r="V762" s="138"/>
      <c r="W762" s="138"/>
      <c r="X762" s="138"/>
      <c r="Y762" s="138"/>
      <c r="Z762" s="138"/>
      <c r="AA762" s="138"/>
      <c r="AB762" s="138"/>
    </row>
    <row r="763" spans="1:28" ht="14.25" customHeight="1">
      <c r="A763" s="4"/>
      <c r="B763" s="4"/>
      <c r="C763" s="4"/>
      <c r="D763" s="4"/>
      <c r="E763" s="146"/>
      <c r="F763" s="146"/>
      <c r="G763" s="4"/>
      <c r="H763" s="4"/>
      <c r="I763" s="138"/>
      <c r="J763" s="138"/>
      <c r="K763" s="138"/>
      <c r="L763" s="138"/>
      <c r="M763" s="138"/>
      <c r="N763" s="138"/>
      <c r="O763" s="138"/>
      <c r="P763" s="138"/>
      <c r="Q763" s="138"/>
      <c r="R763" s="138"/>
      <c r="S763" s="138"/>
      <c r="T763" s="138"/>
      <c r="U763" s="138"/>
      <c r="V763" s="138"/>
      <c r="W763" s="138"/>
      <c r="X763" s="138"/>
      <c r="Y763" s="138"/>
      <c r="Z763" s="138"/>
      <c r="AA763" s="138"/>
      <c r="AB763" s="138"/>
    </row>
    <row r="764" spans="1:28" ht="14.25" customHeight="1">
      <c r="A764" s="4"/>
      <c r="B764" s="4"/>
      <c r="C764" s="4"/>
      <c r="D764" s="4"/>
      <c r="E764" s="146"/>
      <c r="F764" s="146"/>
      <c r="G764" s="4"/>
      <c r="H764" s="4"/>
      <c r="I764" s="138"/>
      <c r="J764" s="138"/>
      <c r="K764" s="138"/>
      <c r="L764" s="138"/>
      <c r="M764" s="138"/>
      <c r="N764" s="138"/>
      <c r="O764" s="138"/>
      <c r="P764" s="138"/>
      <c r="Q764" s="138"/>
      <c r="R764" s="138"/>
      <c r="S764" s="138"/>
      <c r="T764" s="138"/>
      <c r="U764" s="138"/>
      <c r="V764" s="138"/>
      <c r="W764" s="138"/>
      <c r="X764" s="138"/>
      <c r="Y764" s="138"/>
      <c r="Z764" s="138"/>
      <c r="AA764" s="138"/>
      <c r="AB764" s="138"/>
    </row>
    <row r="765" spans="1:28" ht="14.25" customHeight="1">
      <c r="A765" s="4"/>
      <c r="B765" s="4"/>
      <c r="C765" s="4"/>
      <c r="D765" s="4"/>
      <c r="E765" s="146"/>
      <c r="F765" s="146"/>
      <c r="G765" s="4"/>
      <c r="H765" s="4"/>
      <c r="I765" s="138"/>
      <c r="J765" s="138"/>
      <c r="K765" s="138"/>
      <c r="L765" s="138"/>
      <c r="M765" s="138"/>
      <c r="N765" s="138"/>
      <c r="O765" s="138"/>
      <c r="P765" s="138"/>
      <c r="Q765" s="138"/>
      <c r="R765" s="138"/>
      <c r="S765" s="138"/>
      <c r="T765" s="138"/>
      <c r="U765" s="138"/>
      <c r="V765" s="138"/>
      <c r="W765" s="138"/>
      <c r="X765" s="138"/>
      <c r="Y765" s="138"/>
      <c r="Z765" s="138"/>
      <c r="AA765" s="138"/>
      <c r="AB765" s="138"/>
    </row>
    <row r="766" spans="1:28" ht="14.25" customHeight="1">
      <c r="A766" s="4"/>
      <c r="B766" s="4"/>
      <c r="C766" s="4"/>
      <c r="D766" s="4"/>
      <c r="E766" s="146"/>
      <c r="F766" s="146"/>
      <c r="G766" s="4"/>
      <c r="H766" s="4"/>
      <c r="I766" s="138"/>
      <c r="J766" s="138"/>
      <c r="K766" s="138"/>
      <c r="L766" s="138"/>
      <c r="M766" s="138"/>
      <c r="N766" s="138"/>
      <c r="O766" s="138"/>
      <c r="P766" s="138"/>
      <c r="Q766" s="138"/>
      <c r="R766" s="138"/>
      <c r="S766" s="138"/>
      <c r="T766" s="138"/>
      <c r="U766" s="138"/>
      <c r="V766" s="138"/>
      <c r="W766" s="138"/>
      <c r="X766" s="138"/>
      <c r="Y766" s="138"/>
      <c r="Z766" s="138"/>
      <c r="AA766" s="138"/>
      <c r="AB766" s="138"/>
    </row>
    <row r="767" spans="1:28" ht="14.25" customHeight="1">
      <c r="A767" s="4"/>
      <c r="B767" s="4"/>
      <c r="C767" s="4"/>
      <c r="D767" s="4"/>
      <c r="E767" s="146"/>
      <c r="F767" s="146"/>
      <c r="G767" s="4"/>
      <c r="H767" s="4"/>
      <c r="I767" s="138"/>
      <c r="J767" s="138"/>
      <c r="K767" s="138"/>
      <c r="L767" s="138"/>
      <c r="M767" s="138"/>
      <c r="N767" s="138"/>
      <c r="O767" s="138"/>
      <c r="P767" s="138"/>
      <c r="Q767" s="138"/>
      <c r="R767" s="138"/>
      <c r="S767" s="138"/>
      <c r="T767" s="138"/>
      <c r="U767" s="138"/>
      <c r="V767" s="138"/>
      <c r="W767" s="138"/>
      <c r="X767" s="138"/>
      <c r="Y767" s="138"/>
      <c r="Z767" s="138"/>
      <c r="AA767" s="138"/>
      <c r="AB767" s="138"/>
    </row>
    <row r="768" spans="1:28" ht="14.25" customHeight="1">
      <c r="A768" s="4"/>
      <c r="B768" s="4"/>
      <c r="C768" s="4"/>
      <c r="D768" s="4"/>
      <c r="E768" s="146"/>
      <c r="F768" s="146"/>
      <c r="G768" s="4"/>
      <c r="H768" s="4"/>
      <c r="I768" s="138"/>
      <c r="J768" s="138"/>
      <c r="K768" s="138"/>
      <c r="L768" s="138"/>
      <c r="M768" s="138"/>
      <c r="N768" s="138"/>
      <c r="O768" s="138"/>
      <c r="P768" s="138"/>
      <c r="Q768" s="138"/>
      <c r="R768" s="138"/>
      <c r="S768" s="138"/>
      <c r="T768" s="138"/>
      <c r="U768" s="138"/>
      <c r="V768" s="138"/>
      <c r="W768" s="138"/>
      <c r="X768" s="138"/>
      <c r="Y768" s="138"/>
      <c r="Z768" s="138"/>
      <c r="AA768" s="138"/>
      <c r="AB768" s="138"/>
    </row>
    <row r="769" spans="1:28" ht="14.25" customHeight="1">
      <c r="A769" s="4"/>
      <c r="B769" s="4"/>
      <c r="C769" s="4"/>
      <c r="D769" s="4"/>
      <c r="E769" s="146"/>
      <c r="F769" s="146"/>
      <c r="G769" s="4"/>
      <c r="H769" s="4"/>
      <c r="I769" s="138"/>
      <c r="J769" s="138"/>
      <c r="K769" s="138"/>
      <c r="L769" s="138"/>
      <c r="M769" s="138"/>
      <c r="N769" s="138"/>
      <c r="O769" s="138"/>
      <c r="P769" s="138"/>
      <c r="Q769" s="138"/>
      <c r="R769" s="138"/>
      <c r="S769" s="138"/>
      <c r="T769" s="138"/>
      <c r="U769" s="138"/>
      <c r="V769" s="138"/>
      <c r="W769" s="138"/>
      <c r="X769" s="138"/>
      <c r="Y769" s="138"/>
      <c r="Z769" s="138"/>
      <c r="AA769" s="138"/>
      <c r="AB769" s="138"/>
    </row>
    <row r="770" spans="1:28" ht="14.25" customHeight="1">
      <c r="A770" s="4"/>
      <c r="B770" s="4"/>
      <c r="C770" s="4"/>
      <c r="D770" s="4"/>
      <c r="E770" s="146"/>
      <c r="F770" s="146"/>
      <c r="G770" s="4"/>
      <c r="H770" s="4"/>
      <c r="I770" s="138"/>
      <c r="J770" s="138"/>
      <c r="K770" s="138"/>
      <c r="L770" s="138"/>
      <c r="M770" s="138"/>
      <c r="N770" s="138"/>
      <c r="O770" s="138"/>
      <c r="P770" s="138"/>
      <c r="Q770" s="138"/>
      <c r="R770" s="138"/>
      <c r="S770" s="138"/>
      <c r="T770" s="138"/>
      <c r="U770" s="138"/>
      <c r="V770" s="138"/>
      <c r="W770" s="138"/>
      <c r="X770" s="138"/>
      <c r="Y770" s="138"/>
      <c r="Z770" s="138"/>
      <c r="AA770" s="138"/>
      <c r="AB770" s="138"/>
    </row>
    <row r="771" spans="1:28" ht="14.25" customHeight="1">
      <c r="A771" s="4"/>
      <c r="B771" s="4"/>
      <c r="C771" s="4"/>
      <c r="D771" s="4"/>
      <c r="E771" s="146"/>
      <c r="F771" s="146"/>
      <c r="G771" s="4"/>
      <c r="H771" s="4"/>
      <c r="I771" s="138"/>
      <c r="J771" s="138"/>
      <c r="K771" s="138"/>
      <c r="L771" s="138"/>
      <c r="M771" s="138"/>
      <c r="N771" s="138"/>
      <c r="O771" s="138"/>
      <c r="P771" s="138"/>
      <c r="Q771" s="138"/>
      <c r="R771" s="138"/>
      <c r="S771" s="138"/>
      <c r="T771" s="138"/>
      <c r="U771" s="138"/>
      <c r="V771" s="138"/>
      <c r="W771" s="138"/>
      <c r="X771" s="138"/>
      <c r="Y771" s="138"/>
      <c r="Z771" s="138"/>
      <c r="AA771" s="138"/>
      <c r="AB771" s="138"/>
    </row>
    <row r="772" spans="1:28" ht="14.25" customHeight="1">
      <c r="A772" s="4"/>
      <c r="B772" s="4"/>
      <c r="C772" s="4"/>
      <c r="D772" s="4"/>
      <c r="E772" s="146"/>
      <c r="F772" s="146"/>
      <c r="G772" s="4"/>
      <c r="H772" s="4"/>
      <c r="I772" s="138"/>
      <c r="J772" s="138"/>
      <c r="K772" s="138"/>
      <c r="L772" s="138"/>
      <c r="M772" s="138"/>
      <c r="N772" s="138"/>
      <c r="O772" s="138"/>
      <c r="P772" s="138"/>
      <c r="Q772" s="138"/>
      <c r="R772" s="138"/>
      <c r="S772" s="138"/>
      <c r="T772" s="138"/>
      <c r="U772" s="138"/>
      <c r="V772" s="138"/>
      <c r="W772" s="138"/>
      <c r="X772" s="138"/>
      <c r="Y772" s="138"/>
      <c r="Z772" s="138"/>
      <c r="AA772" s="138"/>
      <c r="AB772" s="138"/>
    </row>
    <row r="773" spans="1:28" ht="14.25" customHeight="1">
      <c r="A773" s="4"/>
      <c r="B773" s="4"/>
      <c r="C773" s="4"/>
      <c r="D773" s="4"/>
      <c r="E773" s="146"/>
      <c r="F773" s="146"/>
      <c r="G773" s="4"/>
      <c r="H773" s="4"/>
      <c r="I773" s="138"/>
      <c r="J773" s="138"/>
      <c r="K773" s="138"/>
      <c r="L773" s="138"/>
      <c r="M773" s="138"/>
      <c r="N773" s="138"/>
      <c r="O773" s="138"/>
      <c r="P773" s="138"/>
      <c r="Q773" s="138"/>
      <c r="R773" s="138"/>
      <c r="S773" s="138"/>
      <c r="T773" s="138"/>
      <c r="U773" s="138"/>
      <c r="V773" s="138"/>
      <c r="W773" s="138"/>
      <c r="X773" s="138"/>
      <c r="Y773" s="138"/>
      <c r="Z773" s="138"/>
      <c r="AA773" s="138"/>
      <c r="AB773" s="138"/>
    </row>
    <row r="774" spans="1:28" ht="14.25" customHeight="1">
      <c r="A774" s="4"/>
      <c r="B774" s="4"/>
      <c r="C774" s="4"/>
      <c r="D774" s="4"/>
      <c r="E774" s="146"/>
      <c r="F774" s="146"/>
      <c r="G774" s="4"/>
      <c r="H774" s="4"/>
      <c r="I774" s="138"/>
      <c r="J774" s="138"/>
      <c r="K774" s="138"/>
      <c r="L774" s="138"/>
      <c r="M774" s="138"/>
      <c r="N774" s="138"/>
      <c r="O774" s="138"/>
      <c r="P774" s="138"/>
      <c r="Q774" s="138"/>
      <c r="R774" s="138"/>
      <c r="S774" s="138"/>
      <c r="T774" s="138"/>
      <c r="U774" s="138"/>
      <c r="V774" s="138"/>
      <c r="W774" s="138"/>
      <c r="X774" s="138"/>
      <c r="Y774" s="138"/>
      <c r="Z774" s="138"/>
      <c r="AA774" s="138"/>
      <c r="AB774" s="138"/>
    </row>
    <row r="775" spans="1:28" ht="14.25" customHeight="1">
      <c r="A775" s="4"/>
      <c r="B775" s="4"/>
      <c r="C775" s="4"/>
      <c r="D775" s="4"/>
      <c r="E775" s="146"/>
      <c r="F775" s="146"/>
      <c r="G775" s="4"/>
      <c r="H775" s="4"/>
      <c r="I775" s="138"/>
      <c r="J775" s="138"/>
      <c r="K775" s="138"/>
      <c r="L775" s="138"/>
      <c r="M775" s="138"/>
      <c r="N775" s="138"/>
      <c r="O775" s="138"/>
      <c r="P775" s="138"/>
      <c r="Q775" s="138"/>
      <c r="R775" s="138"/>
      <c r="S775" s="138"/>
      <c r="T775" s="138"/>
      <c r="U775" s="138"/>
      <c r="V775" s="138"/>
      <c r="W775" s="138"/>
      <c r="X775" s="138"/>
      <c r="Y775" s="138"/>
      <c r="Z775" s="138"/>
      <c r="AA775" s="138"/>
      <c r="AB775" s="138"/>
    </row>
    <row r="776" spans="1:28" ht="14.25" customHeight="1">
      <c r="A776" s="4"/>
      <c r="B776" s="4"/>
      <c r="C776" s="4"/>
      <c r="D776" s="4"/>
      <c r="E776" s="146"/>
      <c r="F776" s="146"/>
      <c r="G776" s="4"/>
      <c r="H776" s="4"/>
      <c r="I776" s="138"/>
      <c r="J776" s="138"/>
      <c r="K776" s="138"/>
      <c r="L776" s="138"/>
      <c r="M776" s="138"/>
      <c r="N776" s="138"/>
      <c r="O776" s="138"/>
      <c r="P776" s="138"/>
      <c r="Q776" s="138"/>
      <c r="R776" s="138"/>
      <c r="S776" s="138"/>
      <c r="T776" s="138"/>
      <c r="U776" s="138"/>
      <c r="V776" s="138"/>
      <c r="W776" s="138"/>
      <c r="X776" s="138"/>
      <c r="Y776" s="138"/>
      <c r="Z776" s="138"/>
      <c r="AA776" s="138"/>
      <c r="AB776" s="138"/>
    </row>
    <row r="777" spans="1:28" ht="14.25" customHeight="1">
      <c r="A777" s="4"/>
      <c r="B777" s="4"/>
      <c r="C777" s="4"/>
      <c r="D777" s="4"/>
      <c r="E777" s="146"/>
      <c r="F777" s="146"/>
      <c r="G777" s="4"/>
      <c r="H777" s="4"/>
      <c r="I777" s="138"/>
      <c r="J777" s="138"/>
      <c r="K777" s="138"/>
      <c r="L777" s="138"/>
      <c r="M777" s="138"/>
      <c r="N777" s="138"/>
      <c r="O777" s="138"/>
      <c r="P777" s="138"/>
      <c r="Q777" s="138"/>
      <c r="R777" s="138"/>
      <c r="S777" s="138"/>
      <c r="T777" s="138"/>
      <c r="U777" s="138"/>
      <c r="V777" s="138"/>
      <c r="W777" s="138"/>
      <c r="X777" s="138"/>
      <c r="Y777" s="138"/>
      <c r="Z777" s="138"/>
      <c r="AA777" s="138"/>
      <c r="AB777" s="138"/>
    </row>
    <row r="778" spans="1:28" ht="14.25" customHeight="1">
      <c r="A778" s="4"/>
      <c r="B778" s="4"/>
      <c r="C778" s="4"/>
      <c r="D778" s="4"/>
      <c r="E778" s="146"/>
      <c r="F778" s="146"/>
      <c r="G778" s="4"/>
      <c r="H778" s="4"/>
      <c r="I778" s="138"/>
      <c r="J778" s="138"/>
      <c r="K778" s="138"/>
      <c r="L778" s="138"/>
      <c r="M778" s="138"/>
      <c r="N778" s="138"/>
      <c r="O778" s="138"/>
      <c r="P778" s="138"/>
      <c r="Q778" s="138"/>
      <c r="R778" s="138"/>
      <c r="S778" s="138"/>
      <c r="T778" s="138"/>
      <c r="U778" s="138"/>
      <c r="V778" s="138"/>
      <c r="W778" s="138"/>
      <c r="X778" s="138"/>
      <c r="Y778" s="138"/>
      <c r="Z778" s="138"/>
      <c r="AA778" s="138"/>
      <c r="AB778" s="138"/>
    </row>
    <row r="779" spans="1:28" ht="14.25" customHeight="1">
      <c r="A779" s="4"/>
      <c r="B779" s="4"/>
      <c r="C779" s="4"/>
      <c r="D779" s="4"/>
      <c r="E779" s="146"/>
      <c r="F779" s="146"/>
      <c r="G779" s="4"/>
      <c r="H779" s="4"/>
      <c r="I779" s="138"/>
      <c r="J779" s="138"/>
      <c r="K779" s="138"/>
      <c r="L779" s="138"/>
      <c r="M779" s="138"/>
      <c r="N779" s="138"/>
      <c r="O779" s="138"/>
      <c r="P779" s="138"/>
      <c r="Q779" s="138"/>
      <c r="R779" s="138"/>
      <c r="S779" s="138"/>
      <c r="T779" s="138"/>
      <c r="U779" s="138"/>
      <c r="V779" s="138"/>
      <c r="W779" s="138"/>
      <c r="X779" s="138"/>
      <c r="Y779" s="138"/>
      <c r="Z779" s="138"/>
      <c r="AA779" s="138"/>
      <c r="AB779" s="138"/>
    </row>
    <row r="780" spans="1:28" ht="14.25" customHeight="1">
      <c r="A780" s="4"/>
      <c r="B780" s="4"/>
      <c r="C780" s="4"/>
      <c r="D780" s="4"/>
      <c r="E780" s="146"/>
      <c r="F780" s="146"/>
      <c r="G780" s="4"/>
      <c r="H780" s="4"/>
      <c r="I780" s="138"/>
      <c r="J780" s="138"/>
      <c r="K780" s="138"/>
      <c r="L780" s="138"/>
      <c r="M780" s="138"/>
      <c r="N780" s="138"/>
      <c r="O780" s="138"/>
      <c r="P780" s="138"/>
      <c r="Q780" s="138"/>
      <c r="R780" s="138"/>
      <c r="S780" s="138"/>
      <c r="T780" s="138"/>
      <c r="U780" s="138"/>
      <c r="V780" s="138"/>
      <c r="W780" s="138"/>
      <c r="X780" s="138"/>
      <c r="Y780" s="138"/>
      <c r="Z780" s="138"/>
      <c r="AA780" s="138"/>
      <c r="AB780" s="138"/>
    </row>
    <row r="781" spans="1:28" ht="14.25" customHeight="1">
      <c r="A781" s="4"/>
      <c r="B781" s="4"/>
      <c r="C781" s="4"/>
      <c r="D781" s="4"/>
      <c r="E781" s="146"/>
      <c r="F781" s="146"/>
      <c r="G781" s="4"/>
      <c r="H781" s="4"/>
      <c r="I781" s="138"/>
      <c r="J781" s="138"/>
      <c r="K781" s="138"/>
      <c r="L781" s="138"/>
      <c r="M781" s="138"/>
      <c r="N781" s="138"/>
      <c r="O781" s="138"/>
      <c r="P781" s="138"/>
      <c r="Q781" s="138"/>
      <c r="R781" s="138"/>
      <c r="S781" s="138"/>
      <c r="T781" s="138"/>
      <c r="U781" s="138"/>
      <c r="V781" s="138"/>
      <c r="W781" s="138"/>
      <c r="X781" s="138"/>
      <c r="Y781" s="138"/>
      <c r="Z781" s="138"/>
      <c r="AA781" s="138"/>
      <c r="AB781" s="138"/>
    </row>
    <row r="782" spans="1:28" ht="14.25" customHeight="1">
      <c r="A782" s="4"/>
      <c r="B782" s="4"/>
      <c r="C782" s="4"/>
      <c r="D782" s="4"/>
      <c r="E782" s="146"/>
      <c r="F782" s="146"/>
      <c r="G782" s="4"/>
      <c r="H782" s="4"/>
      <c r="I782" s="138"/>
      <c r="J782" s="138"/>
      <c r="K782" s="138"/>
      <c r="L782" s="138"/>
      <c r="M782" s="138"/>
      <c r="N782" s="138"/>
      <c r="O782" s="138"/>
      <c r="P782" s="138"/>
      <c r="Q782" s="138"/>
      <c r="R782" s="138"/>
      <c r="S782" s="138"/>
      <c r="T782" s="138"/>
      <c r="U782" s="138"/>
      <c r="V782" s="138"/>
      <c r="W782" s="138"/>
      <c r="X782" s="138"/>
      <c r="Y782" s="138"/>
      <c r="Z782" s="138"/>
      <c r="AA782" s="138"/>
      <c r="AB782" s="138"/>
    </row>
    <row r="783" spans="1:28" ht="14.25" customHeight="1">
      <c r="A783" s="4"/>
      <c r="B783" s="4"/>
      <c r="C783" s="4"/>
      <c r="D783" s="4"/>
      <c r="E783" s="146"/>
      <c r="F783" s="146"/>
      <c r="G783" s="4"/>
      <c r="H783" s="4"/>
      <c r="I783" s="138"/>
      <c r="J783" s="138"/>
      <c r="K783" s="138"/>
      <c r="L783" s="138"/>
      <c r="M783" s="138"/>
      <c r="N783" s="138"/>
      <c r="O783" s="138"/>
      <c r="P783" s="138"/>
      <c r="Q783" s="138"/>
      <c r="R783" s="138"/>
      <c r="S783" s="138"/>
      <c r="T783" s="138"/>
      <c r="U783" s="138"/>
      <c r="V783" s="138"/>
      <c r="W783" s="138"/>
      <c r="X783" s="138"/>
      <c r="Y783" s="138"/>
      <c r="Z783" s="138"/>
      <c r="AA783" s="138"/>
      <c r="AB783" s="138"/>
    </row>
    <row r="784" spans="1:28" ht="14.25" customHeight="1">
      <c r="A784" s="4"/>
      <c r="B784" s="4"/>
      <c r="C784" s="4"/>
      <c r="D784" s="4"/>
      <c r="E784" s="146"/>
      <c r="F784" s="146"/>
      <c r="G784" s="4"/>
      <c r="H784" s="4"/>
      <c r="I784" s="138"/>
      <c r="J784" s="138"/>
      <c r="K784" s="138"/>
      <c r="L784" s="138"/>
      <c r="M784" s="138"/>
      <c r="N784" s="138"/>
      <c r="O784" s="138"/>
      <c r="P784" s="138"/>
      <c r="Q784" s="138"/>
      <c r="R784" s="138"/>
      <c r="S784" s="138"/>
      <c r="T784" s="138"/>
      <c r="U784" s="138"/>
      <c r="V784" s="138"/>
      <c r="W784" s="138"/>
      <c r="X784" s="138"/>
      <c r="Y784" s="138"/>
      <c r="Z784" s="138"/>
      <c r="AA784" s="138"/>
      <c r="AB784" s="138"/>
    </row>
    <row r="785" spans="1:28" ht="14.25" customHeight="1">
      <c r="A785" s="4"/>
      <c r="B785" s="4"/>
      <c r="C785" s="4"/>
      <c r="D785" s="4"/>
      <c r="E785" s="146"/>
      <c r="F785" s="146"/>
      <c r="G785" s="4"/>
      <c r="H785" s="4"/>
      <c r="I785" s="138"/>
      <c r="J785" s="138"/>
      <c r="K785" s="138"/>
      <c r="L785" s="138"/>
      <c r="M785" s="138"/>
      <c r="N785" s="138"/>
      <c r="O785" s="138"/>
      <c r="P785" s="138"/>
      <c r="Q785" s="138"/>
      <c r="R785" s="138"/>
      <c r="S785" s="138"/>
      <c r="T785" s="138"/>
      <c r="U785" s="138"/>
      <c r="V785" s="138"/>
      <c r="W785" s="138"/>
      <c r="X785" s="138"/>
      <c r="Y785" s="138"/>
      <c r="Z785" s="138"/>
      <c r="AA785" s="138"/>
      <c r="AB785" s="138"/>
    </row>
    <row r="786" spans="1:28" ht="14.25" customHeight="1">
      <c r="A786" s="4"/>
      <c r="B786" s="4"/>
      <c r="C786" s="4"/>
      <c r="D786" s="4"/>
      <c r="E786" s="146"/>
      <c r="F786" s="146"/>
      <c r="G786" s="4"/>
      <c r="H786" s="4"/>
      <c r="I786" s="138"/>
      <c r="J786" s="138"/>
      <c r="K786" s="138"/>
      <c r="L786" s="138"/>
      <c r="M786" s="138"/>
      <c r="N786" s="138"/>
      <c r="O786" s="138"/>
      <c r="P786" s="138"/>
      <c r="Q786" s="138"/>
      <c r="R786" s="138"/>
      <c r="S786" s="138"/>
      <c r="T786" s="138"/>
      <c r="U786" s="138"/>
      <c r="V786" s="138"/>
      <c r="W786" s="138"/>
      <c r="X786" s="138"/>
      <c r="Y786" s="138"/>
      <c r="Z786" s="138"/>
      <c r="AA786" s="138"/>
      <c r="AB786" s="138"/>
    </row>
    <row r="787" spans="1:28" ht="14.25" customHeight="1">
      <c r="A787" s="4"/>
      <c r="B787" s="4"/>
      <c r="C787" s="4"/>
      <c r="D787" s="4"/>
      <c r="E787" s="146"/>
      <c r="F787" s="146"/>
      <c r="G787" s="4"/>
      <c r="H787" s="4"/>
      <c r="I787" s="138"/>
      <c r="J787" s="138"/>
      <c r="K787" s="138"/>
      <c r="L787" s="138"/>
      <c r="M787" s="138"/>
      <c r="N787" s="138"/>
      <c r="O787" s="138"/>
      <c r="P787" s="138"/>
      <c r="Q787" s="138"/>
      <c r="R787" s="138"/>
      <c r="S787" s="138"/>
      <c r="T787" s="138"/>
      <c r="U787" s="138"/>
      <c r="V787" s="138"/>
      <c r="W787" s="138"/>
      <c r="X787" s="138"/>
      <c r="Y787" s="138"/>
      <c r="Z787" s="138"/>
      <c r="AA787" s="138"/>
      <c r="AB787" s="138"/>
    </row>
    <row r="788" spans="1:28" ht="14.25" customHeight="1">
      <c r="A788" s="4"/>
      <c r="B788" s="4"/>
      <c r="C788" s="4"/>
      <c r="D788" s="4"/>
      <c r="E788" s="146"/>
      <c r="F788" s="146"/>
      <c r="G788" s="4"/>
      <c r="H788" s="4"/>
      <c r="I788" s="138"/>
      <c r="J788" s="138"/>
      <c r="K788" s="138"/>
      <c r="L788" s="138"/>
      <c r="M788" s="138"/>
      <c r="N788" s="138"/>
      <c r="O788" s="138"/>
      <c r="P788" s="138"/>
      <c r="Q788" s="138"/>
      <c r="R788" s="138"/>
      <c r="S788" s="138"/>
      <c r="T788" s="138"/>
      <c r="U788" s="138"/>
      <c r="V788" s="138"/>
      <c r="W788" s="138"/>
      <c r="X788" s="138"/>
      <c r="Y788" s="138"/>
      <c r="Z788" s="138"/>
      <c r="AA788" s="138"/>
      <c r="AB788" s="138"/>
    </row>
    <row r="789" spans="1:28" ht="14.25" customHeight="1">
      <c r="A789" s="4"/>
      <c r="B789" s="4"/>
      <c r="C789" s="4"/>
      <c r="D789" s="4"/>
      <c r="E789" s="146"/>
      <c r="F789" s="146"/>
      <c r="G789" s="4"/>
      <c r="H789" s="4"/>
      <c r="I789" s="138"/>
      <c r="J789" s="138"/>
      <c r="K789" s="138"/>
      <c r="L789" s="138"/>
      <c r="M789" s="138"/>
      <c r="N789" s="138"/>
      <c r="O789" s="138"/>
      <c r="P789" s="138"/>
      <c r="Q789" s="138"/>
      <c r="R789" s="138"/>
      <c r="S789" s="138"/>
      <c r="T789" s="138"/>
      <c r="U789" s="138"/>
      <c r="V789" s="138"/>
      <c r="W789" s="138"/>
      <c r="X789" s="138"/>
      <c r="Y789" s="138"/>
      <c r="Z789" s="138"/>
      <c r="AA789" s="138"/>
      <c r="AB789" s="138"/>
    </row>
    <row r="790" spans="1:28" ht="14.25" customHeight="1">
      <c r="A790" s="4"/>
      <c r="B790" s="4"/>
      <c r="C790" s="4"/>
      <c r="D790" s="4"/>
      <c r="E790" s="146"/>
      <c r="F790" s="146"/>
      <c r="G790" s="4"/>
      <c r="H790" s="4"/>
      <c r="I790" s="138"/>
      <c r="J790" s="138"/>
      <c r="K790" s="138"/>
      <c r="L790" s="138"/>
      <c r="M790" s="138"/>
      <c r="N790" s="138"/>
      <c r="O790" s="138"/>
      <c r="P790" s="138"/>
      <c r="Q790" s="138"/>
      <c r="R790" s="138"/>
      <c r="S790" s="138"/>
      <c r="T790" s="138"/>
      <c r="U790" s="138"/>
      <c r="V790" s="138"/>
      <c r="W790" s="138"/>
      <c r="X790" s="138"/>
      <c r="Y790" s="138"/>
      <c r="Z790" s="138"/>
      <c r="AA790" s="138"/>
      <c r="AB790" s="138"/>
    </row>
    <row r="791" spans="1:28" ht="14.25" customHeight="1">
      <c r="A791" s="4"/>
      <c r="B791" s="4"/>
      <c r="C791" s="4"/>
      <c r="D791" s="4"/>
      <c r="E791" s="146"/>
      <c r="F791" s="146"/>
      <c r="G791" s="4"/>
      <c r="H791" s="4"/>
      <c r="I791" s="138"/>
      <c r="J791" s="138"/>
      <c r="K791" s="138"/>
      <c r="L791" s="138"/>
      <c r="M791" s="138"/>
      <c r="N791" s="138"/>
      <c r="O791" s="138"/>
      <c r="P791" s="138"/>
      <c r="Q791" s="138"/>
      <c r="R791" s="138"/>
      <c r="S791" s="138"/>
      <c r="T791" s="138"/>
      <c r="U791" s="138"/>
      <c r="V791" s="138"/>
      <c r="W791" s="138"/>
      <c r="X791" s="138"/>
      <c r="Y791" s="138"/>
      <c r="Z791" s="138"/>
      <c r="AA791" s="138"/>
      <c r="AB791" s="138"/>
    </row>
    <row r="792" spans="1:28" ht="14.25" customHeight="1">
      <c r="A792" s="4"/>
      <c r="B792" s="4"/>
      <c r="C792" s="4"/>
      <c r="D792" s="4"/>
      <c r="E792" s="146"/>
      <c r="F792" s="146"/>
      <c r="G792" s="4"/>
      <c r="H792" s="4"/>
      <c r="I792" s="138"/>
      <c r="J792" s="138"/>
      <c r="K792" s="138"/>
      <c r="L792" s="138"/>
      <c r="M792" s="138"/>
      <c r="N792" s="138"/>
      <c r="O792" s="138"/>
      <c r="P792" s="138"/>
      <c r="Q792" s="138"/>
      <c r="R792" s="138"/>
      <c r="S792" s="138"/>
      <c r="T792" s="138"/>
      <c r="U792" s="138"/>
      <c r="V792" s="138"/>
      <c r="W792" s="138"/>
      <c r="X792" s="138"/>
      <c r="Y792" s="138"/>
      <c r="Z792" s="138"/>
      <c r="AA792" s="138"/>
      <c r="AB792" s="138"/>
    </row>
    <row r="793" spans="1:28" ht="14.25" customHeight="1">
      <c r="A793" s="4"/>
      <c r="B793" s="4"/>
      <c r="C793" s="4"/>
      <c r="D793" s="4"/>
      <c r="E793" s="146"/>
      <c r="F793" s="146"/>
      <c r="G793" s="4"/>
      <c r="H793" s="4"/>
      <c r="I793" s="138"/>
      <c r="J793" s="138"/>
      <c r="K793" s="138"/>
      <c r="L793" s="138"/>
      <c r="M793" s="138"/>
      <c r="N793" s="138"/>
      <c r="O793" s="138"/>
      <c r="P793" s="138"/>
      <c r="Q793" s="138"/>
      <c r="R793" s="138"/>
      <c r="S793" s="138"/>
      <c r="T793" s="138"/>
      <c r="U793" s="138"/>
      <c r="V793" s="138"/>
      <c r="W793" s="138"/>
      <c r="X793" s="138"/>
      <c r="Y793" s="138"/>
      <c r="Z793" s="138"/>
      <c r="AA793" s="138"/>
      <c r="AB793" s="138"/>
    </row>
    <row r="794" spans="1:28" ht="14.25" customHeight="1">
      <c r="A794" s="4"/>
      <c r="B794" s="4"/>
      <c r="C794" s="4"/>
      <c r="D794" s="4"/>
      <c r="E794" s="146"/>
      <c r="F794" s="146"/>
      <c r="G794" s="4"/>
      <c r="H794" s="4"/>
      <c r="I794" s="138"/>
      <c r="J794" s="138"/>
      <c r="K794" s="138"/>
      <c r="L794" s="138"/>
      <c r="M794" s="138"/>
      <c r="N794" s="138"/>
      <c r="O794" s="138"/>
      <c r="P794" s="138"/>
      <c r="Q794" s="138"/>
      <c r="R794" s="138"/>
      <c r="S794" s="138"/>
      <c r="T794" s="138"/>
      <c r="U794" s="138"/>
      <c r="V794" s="138"/>
      <c r="W794" s="138"/>
      <c r="X794" s="138"/>
      <c r="Y794" s="138"/>
      <c r="Z794" s="138"/>
      <c r="AA794" s="138"/>
      <c r="AB794" s="138"/>
    </row>
    <row r="795" spans="1:28" ht="14.25" customHeight="1">
      <c r="A795" s="4"/>
      <c r="B795" s="4"/>
      <c r="C795" s="4"/>
      <c r="D795" s="4"/>
      <c r="E795" s="146"/>
      <c r="F795" s="146"/>
      <c r="G795" s="4"/>
      <c r="H795" s="4"/>
      <c r="I795" s="138"/>
      <c r="J795" s="138"/>
      <c r="K795" s="138"/>
      <c r="L795" s="138"/>
      <c r="M795" s="138"/>
      <c r="N795" s="138"/>
      <c r="O795" s="138"/>
      <c r="P795" s="138"/>
      <c r="Q795" s="138"/>
      <c r="R795" s="138"/>
      <c r="S795" s="138"/>
      <c r="T795" s="138"/>
      <c r="U795" s="138"/>
      <c r="V795" s="138"/>
      <c r="W795" s="138"/>
      <c r="X795" s="138"/>
      <c r="Y795" s="138"/>
      <c r="Z795" s="138"/>
      <c r="AA795" s="138"/>
      <c r="AB795" s="138"/>
    </row>
    <row r="796" spans="1:28" ht="14.25" customHeight="1">
      <c r="A796" s="4"/>
      <c r="B796" s="4"/>
      <c r="C796" s="4"/>
      <c r="D796" s="4"/>
      <c r="E796" s="146"/>
      <c r="F796" s="146"/>
      <c r="G796" s="4"/>
      <c r="H796" s="4"/>
      <c r="I796" s="138"/>
      <c r="J796" s="138"/>
      <c r="K796" s="138"/>
      <c r="L796" s="138"/>
      <c r="M796" s="138"/>
      <c r="N796" s="138"/>
      <c r="O796" s="138"/>
      <c r="P796" s="138"/>
      <c r="Q796" s="138"/>
      <c r="R796" s="138"/>
      <c r="S796" s="138"/>
      <c r="T796" s="138"/>
      <c r="U796" s="138"/>
      <c r="V796" s="138"/>
      <c r="W796" s="138"/>
      <c r="X796" s="138"/>
      <c r="Y796" s="138"/>
      <c r="Z796" s="138"/>
      <c r="AA796" s="138"/>
      <c r="AB796" s="138"/>
    </row>
    <row r="797" spans="1:28" ht="14.25" customHeight="1">
      <c r="A797" s="4"/>
      <c r="B797" s="4"/>
      <c r="C797" s="4"/>
      <c r="D797" s="4"/>
      <c r="E797" s="146"/>
      <c r="F797" s="146"/>
      <c r="G797" s="4"/>
      <c r="H797" s="4"/>
      <c r="I797" s="138"/>
      <c r="J797" s="138"/>
      <c r="K797" s="138"/>
      <c r="L797" s="138"/>
      <c r="M797" s="138"/>
      <c r="N797" s="138"/>
      <c r="O797" s="138"/>
      <c r="P797" s="138"/>
      <c r="Q797" s="138"/>
      <c r="R797" s="138"/>
      <c r="S797" s="138"/>
      <c r="T797" s="138"/>
      <c r="U797" s="138"/>
      <c r="V797" s="138"/>
      <c r="W797" s="138"/>
      <c r="X797" s="138"/>
      <c r="Y797" s="138"/>
      <c r="Z797" s="138"/>
      <c r="AA797" s="138"/>
      <c r="AB797" s="138"/>
    </row>
    <row r="798" spans="1:28" ht="14.25" customHeight="1">
      <c r="A798" s="4"/>
      <c r="B798" s="4"/>
      <c r="C798" s="4"/>
      <c r="D798" s="4"/>
      <c r="E798" s="146"/>
      <c r="F798" s="146"/>
      <c r="G798" s="4"/>
      <c r="H798" s="4"/>
      <c r="I798" s="138"/>
      <c r="J798" s="138"/>
      <c r="K798" s="138"/>
      <c r="L798" s="138"/>
      <c r="M798" s="138"/>
      <c r="N798" s="138"/>
      <c r="O798" s="138"/>
      <c r="P798" s="138"/>
      <c r="Q798" s="138"/>
      <c r="R798" s="138"/>
      <c r="S798" s="138"/>
      <c r="T798" s="138"/>
      <c r="U798" s="138"/>
      <c r="V798" s="138"/>
      <c r="W798" s="138"/>
      <c r="X798" s="138"/>
      <c r="Y798" s="138"/>
      <c r="Z798" s="138"/>
      <c r="AA798" s="138"/>
      <c r="AB798" s="138"/>
    </row>
    <row r="799" spans="1:28" ht="14.25" customHeight="1">
      <c r="A799" s="4"/>
      <c r="B799" s="4"/>
      <c r="C799" s="4"/>
      <c r="D799" s="4"/>
      <c r="E799" s="146"/>
      <c r="F799" s="146"/>
      <c r="G799" s="4"/>
      <c r="H799" s="4"/>
      <c r="I799" s="138"/>
      <c r="J799" s="138"/>
      <c r="K799" s="138"/>
      <c r="L799" s="138"/>
      <c r="M799" s="138"/>
      <c r="N799" s="138"/>
      <c r="O799" s="138"/>
      <c r="P799" s="138"/>
      <c r="Q799" s="138"/>
      <c r="R799" s="138"/>
      <c r="S799" s="138"/>
      <c r="T799" s="138"/>
      <c r="U799" s="138"/>
      <c r="V799" s="138"/>
      <c r="W799" s="138"/>
      <c r="X799" s="138"/>
      <c r="Y799" s="138"/>
      <c r="Z799" s="138"/>
      <c r="AA799" s="138"/>
      <c r="AB799" s="138"/>
    </row>
    <row r="800" spans="1:28" ht="14.25" customHeight="1">
      <c r="A800" s="4"/>
      <c r="B800" s="4"/>
      <c r="C800" s="4"/>
      <c r="D800" s="4"/>
      <c r="E800" s="146"/>
      <c r="F800" s="146"/>
      <c r="G800" s="4"/>
      <c r="H800" s="4"/>
      <c r="I800" s="138"/>
      <c r="J800" s="138"/>
      <c r="K800" s="138"/>
      <c r="L800" s="138"/>
      <c r="M800" s="138"/>
      <c r="N800" s="138"/>
      <c r="O800" s="138"/>
      <c r="P800" s="138"/>
      <c r="Q800" s="138"/>
      <c r="R800" s="138"/>
      <c r="S800" s="138"/>
      <c r="T800" s="138"/>
      <c r="U800" s="138"/>
      <c r="V800" s="138"/>
      <c r="W800" s="138"/>
      <c r="X800" s="138"/>
      <c r="Y800" s="138"/>
      <c r="Z800" s="138"/>
      <c r="AA800" s="138"/>
      <c r="AB800" s="138"/>
    </row>
    <row r="801" spans="1:28" ht="14.25" customHeight="1">
      <c r="A801" s="4"/>
      <c r="B801" s="4"/>
      <c r="C801" s="4"/>
      <c r="D801" s="4"/>
      <c r="E801" s="146"/>
      <c r="F801" s="146"/>
      <c r="G801" s="4"/>
      <c r="H801" s="4"/>
      <c r="I801" s="138"/>
      <c r="J801" s="138"/>
      <c r="K801" s="138"/>
      <c r="L801" s="138"/>
      <c r="M801" s="138"/>
      <c r="N801" s="138"/>
      <c r="O801" s="138"/>
      <c r="P801" s="138"/>
      <c r="Q801" s="138"/>
      <c r="R801" s="138"/>
      <c r="S801" s="138"/>
      <c r="T801" s="138"/>
      <c r="U801" s="138"/>
      <c r="V801" s="138"/>
      <c r="W801" s="138"/>
      <c r="X801" s="138"/>
      <c r="Y801" s="138"/>
      <c r="Z801" s="138"/>
      <c r="AA801" s="138"/>
      <c r="AB801" s="138"/>
    </row>
    <row r="802" spans="1:28" ht="14.25" customHeight="1">
      <c r="A802" s="4"/>
      <c r="B802" s="4"/>
      <c r="C802" s="4"/>
      <c r="D802" s="4"/>
      <c r="E802" s="146"/>
      <c r="F802" s="146"/>
      <c r="G802" s="4"/>
      <c r="H802" s="4"/>
      <c r="I802" s="138"/>
      <c r="J802" s="138"/>
      <c r="K802" s="138"/>
      <c r="L802" s="138"/>
      <c r="M802" s="138"/>
      <c r="N802" s="138"/>
      <c r="O802" s="138"/>
      <c r="P802" s="138"/>
      <c r="Q802" s="138"/>
      <c r="R802" s="138"/>
      <c r="S802" s="138"/>
      <c r="T802" s="138"/>
      <c r="U802" s="138"/>
      <c r="V802" s="138"/>
      <c r="W802" s="138"/>
      <c r="X802" s="138"/>
      <c r="Y802" s="138"/>
      <c r="Z802" s="138"/>
      <c r="AA802" s="138"/>
      <c r="AB802" s="138"/>
    </row>
    <row r="803" spans="1:28" ht="14.25" customHeight="1">
      <c r="A803" s="4"/>
      <c r="B803" s="4"/>
      <c r="C803" s="4"/>
      <c r="D803" s="4"/>
      <c r="E803" s="146"/>
      <c r="F803" s="146"/>
      <c r="G803" s="4"/>
      <c r="H803" s="4"/>
      <c r="I803" s="138"/>
      <c r="J803" s="138"/>
      <c r="K803" s="138"/>
      <c r="L803" s="138"/>
      <c r="M803" s="138"/>
      <c r="N803" s="138"/>
      <c r="O803" s="138"/>
      <c r="P803" s="138"/>
      <c r="Q803" s="138"/>
      <c r="R803" s="138"/>
      <c r="S803" s="138"/>
      <c r="T803" s="138"/>
      <c r="U803" s="138"/>
      <c r="V803" s="138"/>
      <c r="W803" s="138"/>
      <c r="X803" s="138"/>
      <c r="Y803" s="138"/>
      <c r="Z803" s="138"/>
      <c r="AA803" s="138"/>
      <c r="AB803" s="138"/>
    </row>
    <row r="804" spans="1:28" ht="14.25" customHeight="1">
      <c r="A804" s="4"/>
      <c r="B804" s="4"/>
      <c r="C804" s="4"/>
      <c r="D804" s="4"/>
      <c r="E804" s="146"/>
      <c r="F804" s="146"/>
      <c r="G804" s="4"/>
      <c r="H804" s="4"/>
      <c r="I804" s="138"/>
      <c r="J804" s="138"/>
      <c r="K804" s="138"/>
      <c r="L804" s="138"/>
      <c r="M804" s="138"/>
      <c r="N804" s="138"/>
      <c r="O804" s="138"/>
      <c r="P804" s="138"/>
      <c r="Q804" s="138"/>
      <c r="R804" s="138"/>
      <c r="S804" s="138"/>
      <c r="T804" s="138"/>
      <c r="U804" s="138"/>
      <c r="V804" s="138"/>
      <c r="W804" s="138"/>
      <c r="X804" s="138"/>
      <c r="Y804" s="138"/>
      <c r="Z804" s="138"/>
      <c r="AA804" s="138"/>
      <c r="AB804" s="138"/>
    </row>
    <row r="805" spans="1:28" ht="14.25" customHeight="1">
      <c r="A805" s="4"/>
      <c r="B805" s="4"/>
      <c r="C805" s="4"/>
      <c r="D805" s="4"/>
      <c r="E805" s="146"/>
      <c r="F805" s="146"/>
      <c r="G805" s="4"/>
      <c r="H805" s="4"/>
      <c r="I805" s="138"/>
      <c r="J805" s="138"/>
      <c r="K805" s="138"/>
      <c r="L805" s="138"/>
      <c r="M805" s="138"/>
      <c r="N805" s="138"/>
      <c r="O805" s="138"/>
      <c r="P805" s="138"/>
      <c r="Q805" s="138"/>
      <c r="R805" s="138"/>
      <c r="S805" s="138"/>
      <c r="T805" s="138"/>
      <c r="U805" s="138"/>
      <c r="V805" s="138"/>
      <c r="W805" s="138"/>
      <c r="X805" s="138"/>
      <c r="Y805" s="138"/>
      <c r="Z805" s="138"/>
      <c r="AA805" s="138"/>
      <c r="AB805" s="138"/>
    </row>
    <row r="806" spans="1:28" ht="14.25" customHeight="1">
      <c r="A806" s="4"/>
      <c r="B806" s="4"/>
      <c r="C806" s="4"/>
      <c r="D806" s="4"/>
      <c r="E806" s="146"/>
      <c r="F806" s="146"/>
      <c r="G806" s="4"/>
      <c r="H806" s="4"/>
      <c r="I806" s="138"/>
      <c r="J806" s="138"/>
      <c r="K806" s="138"/>
      <c r="L806" s="138"/>
      <c r="M806" s="138"/>
      <c r="N806" s="138"/>
      <c r="O806" s="138"/>
      <c r="P806" s="138"/>
      <c r="Q806" s="138"/>
      <c r="R806" s="138"/>
      <c r="S806" s="138"/>
      <c r="T806" s="138"/>
      <c r="U806" s="138"/>
      <c r="V806" s="138"/>
      <c r="W806" s="138"/>
      <c r="X806" s="138"/>
      <c r="Y806" s="138"/>
      <c r="Z806" s="138"/>
      <c r="AA806" s="138"/>
      <c r="AB806" s="138"/>
    </row>
    <row r="807" spans="1:28" ht="14.25" customHeight="1">
      <c r="A807" s="4"/>
      <c r="B807" s="4"/>
      <c r="C807" s="4"/>
      <c r="D807" s="4"/>
      <c r="E807" s="146"/>
      <c r="F807" s="146"/>
      <c r="G807" s="4"/>
      <c r="H807" s="4"/>
      <c r="I807" s="138"/>
      <c r="J807" s="138"/>
      <c r="K807" s="138"/>
      <c r="L807" s="138"/>
      <c r="M807" s="138"/>
      <c r="N807" s="138"/>
      <c r="O807" s="138"/>
      <c r="P807" s="138"/>
      <c r="Q807" s="138"/>
      <c r="R807" s="138"/>
      <c r="S807" s="138"/>
      <c r="T807" s="138"/>
      <c r="U807" s="138"/>
      <c r="V807" s="138"/>
      <c r="W807" s="138"/>
      <c r="X807" s="138"/>
      <c r="Y807" s="138"/>
      <c r="Z807" s="138"/>
      <c r="AA807" s="138"/>
      <c r="AB807" s="138"/>
    </row>
    <row r="808" spans="1:28" ht="14.25" customHeight="1">
      <c r="A808" s="4"/>
      <c r="B808" s="4"/>
      <c r="C808" s="4"/>
      <c r="D808" s="4"/>
      <c r="E808" s="146"/>
      <c r="F808" s="146"/>
      <c r="G808" s="4"/>
      <c r="H808" s="4"/>
      <c r="I808" s="138"/>
      <c r="J808" s="138"/>
      <c r="K808" s="138"/>
      <c r="L808" s="138"/>
      <c r="M808" s="138"/>
      <c r="N808" s="138"/>
      <c r="O808" s="138"/>
      <c r="P808" s="138"/>
      <c r="Q808" s="138"/>
      <c r="R808" s="138"/>
      <c r="S808" s="138"/>
      <c r="T808" s="138"/>
      <c r="U808" s="138"/>
      <c r="V808" s="138"/>
      <c r="W808" s="138"/>
      <c r="X808" s="138"/>
      <c r="Y808" s="138"/>
      <c r="Z808" s="138"/>
      <c r="AA808" s="138"/>
      <c r="AB808" s="138"/>
    </row>
    <row r="809" spans="1:28" ht="14.25" customHeight="1">
      <c r="A809" s="4"/>
      <c r="B809" s="4"/>
      <c r="C809" s="4"/>
      <c r="D809" s="4"/>
      <c r="E809" s="146"/>
      <c r="F809" s="146"/>
      <c r="G809" s="4"/>
      <c r="H809" s="4"/>
      <c r="I809" s="138"/>
      <c r="J809" s="138"/>
      <c r="K809" s="138"/>
      <c r="L809" s="138"/>
      <c r="M809" s="138"/>
      <c r="N809" s="138"/>
      <c r="O809" s="138"/>
      <c r="P809" s="138"/>
      <c r="Q809" s="138"/>
      <c r="R809" s="138"/>
      <c r="S809" s="138"/>
      <c r="T809" s="138"/>
      <c r="U809" s="138"/>
      <c r="V809" s="138"/>
      <c r="W809" s="138"/>
      <c r="X809" s="138"/>
      <c r="Y809" s="138"/>
      <c r="Z809" s="138"/>
      <c r="AA809" s="138"/>
      <c r="AB809" s="138"/>
    </row>
    <row r="810" spans="1:28" ht="14.25" customHeight="1">
      <c r="A810" s="4"/>
      <c r="B810" s="4"/>
      <c r="C810" s="4"/>
      <c r="D810" s="4"/>
      <c r="E810" s="146"/>
      <c r="F810" s="146"/>
      <c r="G810" s="4"/>
      <c r="H810" s="4"/>
      <c r="I810" s="138"/>
      <c r="J810" s="138"/>
      <c r="K810" s="138"/>
      <c r="L810" s="138"/>
      <c r="M810" s="138"/>
      <c r="N810" s="138"/>
      <c r="O810" s="138"/>
      <c r="P810" s="138"/>
      <c r="Q810" s="138"/>
      <c r="R810" s="138"/>
      <c r="S810" s="138"/>
      <c r="T810" s="138"/>
      <c r="U810" s="138"/>
      <c r="V810" s="138"/>
      <c r="W810" s="138"/>
      <c r="X810" s="138"/>
      <c r="Y810" s="138"/>
      <c r="Z810" s="138"/>
      <c r="AA810" s="138"/>
      <c r="AB810" s="138"/>
    </row>
    <row r="811" spans="1:28" ht="14.25" customHeight="1">
      <c r="A811" s="4"/>
      <c r="B811" s="4"/>
      <c r="C811" s="4"/>
      <c r="D811" s="4"/>
      <c r="E811" s="146"/>
      <c r="F811" s="146"/>
      <c r="G811" s="4"/>
      <c r="H811" s="4"/>
      <c r="I811" s="138"/>
      <c r="J811" s="138"/>
      <c r="K811" s="138"/>
      <c r="L811" s="138"/>
      <c r="M811" s="138"/>
      <c r="N811" s="138"/>
      <c r="O811" s="138"/>
      <c r="P811" s="138"/>
      <c r="Q811" s="138"/>
      <c r="R811" s="138"/>
      <c r="S811" s="138"/>
      <c r="T811" s="138"/>
      <c r="U811" s="138"/>
      <c r="V811" s="138"/>
      <c r="W811" s="138"/>
      <c r="X811" s="138"/>
      <c r="Y811" s="138"/>
      <c r="Z811" s="138"/>
      <c r="AA811" s="138"/>
      <c r="AB811" s="138"/>
    </row>
    <row r="812" spans="1:28" ht="14.25" customHeight="1">
      <c r="A812" s="4"/>
      <c r="B812" s="4"/>
      <c r="C812" s="4"/>
      <c r="D812" s="4"/>
      <c r="E812" s="146"/>
      <c r="F812" s="146"/>
      <c r="G812" s="4"/>
      <c r="H812" s="4"/>
      <c r="I812" s="138"/>
      <c r="J812" s="138"/>
      <c r="K812" s="138"/>
      <c r="L812" s="138"/>
      <c r="M812" s="138"/>
      <c r="N812" s="138"/>
      <c r="O812" s="138"/>
      <c r="P812" s="138"/>
      <c r="Q812" s="138"/>
      <c r="R812" s="138"/>
      <c r="S812" s="138"/>
      <c r="T812" s="138"/>
      <c r="U812" s="138"/>
      <c r="V812" s="138"/>
      <c r="W812" s="138"/>
      <c r="X812" s="138"/>
      <c r="Y812" s="138"/>
      <c r="Z812" s="138"/>
      <c r="AA812" s="138"/>
      <c r="AB812" s="138"/>
    </row>
    <row r="813" spans="1:28" ht="14.25" customHeight="1">
      <c r="A813" s="4"/>
      <c r="B813" s="4"/>
      <c r="C813" s="4"/>
      <c r="D813" s="4"/>
      <c r="E813" s="146"/>
      <c r="F813" s="146"/>
      <c r="G813" s="4"/>
      <c r="H813" s="4"/>
      <c r="I813" s="138"/>
      <c r="J813" s="138"/>
      <c r="K813" s="138"/>
      <c r="L813" s="138"/>
      <c r="M813" s="138"/>
      <c r="N813" s="138"/>
      <c r="O813" s="138"/>
      <c r="P813" s="138"/>
      <c r="Q813" s="138"/>
      <c r="R813" s="138"/>
      <c r="S813" s="138"/>
      <c r="T813" s="138"/>
      <c r="U813" s="138"/>
      <c r="V813" s="138"/>
      <c r="W813" s="138"/>
      <c r="X813" s="138"/>
      <c r="Y813" s="138"/>
      <c r="Z813" s="138"/>
      <c r="AA813" s="138"/>
      <c r="AB813" s="138"/>
    </row>
    <row r="814" spans="1:28" ht="14.25" customHeight="1">
      <c r="A814" s="4"/>
      <c r="B814" s="4"/>
      <c r="C814" s="4"/>
      <c r="D814" s="4"/>
      <c r="E814" s="146"/>
      <c r="F814" s="146"/>
      <c r="G814" s="4"/>
      <c r="H814" s="4"/>
      <c r="I814" s="138"/>
      <c r="J814" s="138"/>
      <c r="K814" s="138"/>
      <c r="L814" s="138"/>
      <c r="M814" s="138"/>
      <c r="N814" s="138"/>
      <c r="O814" s="138"/>
      <c r="P814" s="138"/>
      <c r="Q814" s="138"/>
      <c r="R814" s="138"/>
      <c r="S814" s="138"/>
      <c r="T814" s="138"/>
      <c r="U814" s="138"/>
      <c r="V814" s="138"/>
      <c r="W814" s="138"/>
      <c r="X814" s="138"/>
      <c r="Y814" s="138"/>
      <c r="Z814" s="138"/>
      <c r="AA814" s="138"/>
      <c r="AB814" s="138"/>
    </row>
    <row r="815" spans="1:28" ht="14.25" customHeight="1">
      <c r="A815" s="4"/>
      <c r="B815" s="4"/>
      <c r="C815" s="4"/>
      <c r="D815" s="4"/>
      <c r="E815" s="146"/>
      <c r="F815" s="146"/>
      <c r="G815" s="4"/>
      <c r="H815" s="4"/>
      <c r="I815" s="138"/>
      <c r="J815" s="138"/>
      <c r="K815" s="138"/>
      <c r="L815" s="138"/>
      <c r="M815" s="138"/>
      <c r="N815" s="138"/>
      <c r="O815" s="138"/>
      <c r="P815" s="138"/>
      <c r="Q815" s="138"/>
      <c r="R815" s="138"/>
      <c r="S815" s="138"/>
      <c r="T815" s="138"/>
      <c r="U815" s="138"/>
      <c r="V815" s="138"/>
      <c r="W815" s="138"/>
      <c r="X815" s="138"/>
      <c r="Y815" s="138"/>
      <c r="Z815" s="138"/>
      <c r="AA815" s="138"/>
      <c r="AB815" s="138"/>
    </row>
    <row r="816" spans="1:28" ht="14.25" customHeight="1">
      <c r="A816" s="4"/>
      <c r="B816" s="4"/>
      <c r="C816" s="4"/>
      <c r="D816" s="4"/>
      <c r="E816" s="146"/>
      <c r="F816" s="146"/>
      <c r="G816" s="4"/>
      <c r="H816" s="4"/>
      <c r="I816" s="138"/>
      <c r="J816" s="138"/>
      <c r="K816" s="138"/>
      <c r="L816" s="138"/>
      <c r="M816" s="138"/>
      <c r="N816" s="138"/>
      <c r="O816" s="138"/>
      <c r="P816" s="138"/>
      <c r="Q816" s="138"/>
      <c r="R816" s="138"/>
      <c r="S816" s="138"/>
      <c r="T816" s="138"/>
      <c r="U816" s="138"/>
      <c r="V816" s="138"/>
      <c r="W816" s="138"/>
      <c r="X816" s="138"/>
      <c r="Y816" s="138"/>
      <c r="Z816" s="138"/>
      <c r="AA816" s="138"/>
      <c r="AB816" s="138"/>
    </row>
    <row r="817" spans="1:28" ht="14.25" customHeight="1">
      <c r="A817" s="4"/>
      <c r="B817" s="4"/>
      <c r="C817" s="4"/>
      <c r="D817" s="4"/>
      <c r="E817" s="146"/>
      <c r="F817" s="146"/>
      <c r="G817" s="4"/>
      <c r="H817" s="4"/>
      <c r="I817" s="138"/>
      <c r="J817" s="138"/>
      <c r="K817" s="138"/>
      <c r="L817" s="138"/>
      <c r="M817" s="138"/>
      <c r="N817" s="138"/>
      <c r="O817" s="138"/>
      <c r="P817" s="138"/>
      <c r="Q817" s="138"/>
      <c r="R817" s="138"/>
      <c r="S817" s="138"/>
      <c r="T817" s="138"/>
      <c r="U817" s="138"/>
      <c r="V817" s="138"/>
      <c r="W817" s="138"/>
      <c r="X817" s="138"/>
      <c r="Y817" s="138"/>
      <c r="Z817" s="138"/>
      <c r="AA817" s="138"/>
      <c r="AB817" s="138"/>
    </row>
    <row r="818" spans="1:28" ht="14.25" customHeight="1">
      <c r="A818" s="4"/>
      <c r="B818" s="4"/>
      <c r="C818" s="4"/>
      <c r="D818" s="4"/>
      <c r="E818" s="146"/>
      <c r="F818" s="146"/>
      <c r="G818" s="4"/>
      <c r="H818" s="4"/>
      <c r="I818" s="138"/>
      <c r="J818" s="138"/>
      <c r="K818" s="138"/>
      <c r="L818" s="138"/>
      <c r="M818" s="138"/>
      <c r="N818" s="138"/>
      <c r="O818" s="138"/>
      <c r="P818" s="138"/>
      <c r="Q818" s="138"/>
      <c r="R818" s="138"/>
      <c r="S818" s="138"/>
      <c r="T818" s="138"/>
      <c r="U818" s="138"/>
      <c r="V818" s="138"/>
      <c r="W818" s="138"/>
      <c r="X818" s="138"/>
      <c r="Y818" s="138"/>
      <c r="Z818" s="138"/>
      <c r="AA818" s="138"/>
      <c r="AB818" s="138"/>
    </row>
    <row r="819" spans="1:28" ht="14.25" customHeight="1">
      <c r="A819" s="4"/>
      <c r="B819" s="4"/>
      <c r="C819" s="4"/>
      <c r="D819" s="4"/>
      <c r="E819" s="146"/>
      <c r="F819" s="146"/>
      <c r="G819" s="4"/>
      <c r="H819" s="4"/>
      <c r="I819" s="138"/>
      <c r="J819" s="138"/>
      <c r="K819" s="138"/>
      <c r="L819" s="138"/>
      <c r="M819" s="138"/>
      <c r="N819" s="138"/>
      <c r="O819" s="138"/>
      <c r="P819" s="138"/>
      <c r="Q819" s="138"/>
      <c r="R819" s="138"/>
      <c r="S819" s="138"/>
      <c r="T819" s="138"/>
      <c r="U819" s="138"/>
      <c r="V819" s="138"/>
      <c r="W819" s="138"/>
      <c r="X819" s="138"/>
      <c r="Y819" s="138"/>
      <c r="Z819" s="138"/>
      <c r="AA819" s="138"/>
      <c r="AB819" s="138"/>
    </row>
    <row r="820" spans="1:28" ht="14.25" customHeight="1">
      <c r="A820" s="4"/>
      <c r="B820" s="4"/>
      <c r="C820" s="4"/>
      <c r="D820" s="4"/>
      <c r="E820" s="146"/>
      <c r="F820" s="146"/>
      <c r="G820" s="4"/>
      <c r="H820" s="4"/>
      <c r="I820" s="138"/>
      <c r="J820" s="138"/>
      <c r="K820" s="138"/>
      <c r="L820" s="138"/>
      <c r="M820" s="138"/>
      <c r="N820" s="138"/>
      <c r="O820" s="138"/>
      <c r="P820" s="138"/>
      <c r="Q820" s="138"/>
      <c r="R820" s="138"/>
      <c r="S820" s="138"/>
      <c r="T820" s="138"/>
      <c r="U820" s="138"/>
      <c r="V820" s="138"/>
      <c r="W820" s="138"/>
      <c r="X820" s="138"/>
      <c r="Y820" s="138"/>
      <c r="Z820" s="138"/>
      <c r="AA820" s="138"/>
      <c r="AB820" s="138"/>
    </row>
    <row r="821" spans="1:28" ht="14.25" customHeight="1">
      <c r="A821" s="4"/>
      <c r="B821" s="4"/>
      <c r="C821" s="4"/>
      <c r="D821" s="4"/>
      <c r="E821" s="146"/>
      <c r="F821" s="146"/>
      <c r="G821" s="4"/>
      <c r="H821" s="4"/>
      <c r="I821" s="138"/>
      <c r="J821" s="138"/>
      <c r="K821" s="138"/>
      <c r="L821" s="138"/>
      <c r="M821" s="138"/>
      <c r="N821" s="138"/>
      <c r="O821" s="138"/>
      <c r="P821" s="138"/>
      <c r="Q821" s="138"/>
      <c r="R821" s="138"/>
      <c r="S821" s="138"/>
      <c r="T821" s="138"/>
      <c r="U821" s="138"/>
      <c r="V821" s="138"/>
      <c r="W821" s="138"/>
      <c r="X821" s="138"/>
      <c r="Y821" s="138"/>
      <c r="Z821" s="138"/>
      <c r="AA821" s="138"/>
      <c r="AB821" s="138"/>
    </row>
    <row r="822" spans="1:28" ht="14.25" customHeight="1">
      <c r="A822" s="4"/>
      <c r="B822" s="4"/>
      <c r="C822" s="4"/>
      <c r="D822" s="4"/>
      <c r="E822" s="146"/>
      <c r="F822" s="146"/>
      <c r="G822" s="4"/>
      <c r="H822" s="4"/>
      <c r="I822" s="138"/>
      <c r="J822" s="138"/>
      <c r="K822" s="138"/>
      <c r="L822" s="138"/>
      <c r="M822" s="138"/>
      <c r="N822" s="138"/>
      <c r="O822" s="138"/>
      <c r="P822" s="138"/>
      <c r="Q822" s="138"/>
      <c r="R822" s="138"/>
      <c r="S822" s="138"/>
      <c r="T822" s="138"/>
      <c r="U822" s="138"/>
      <c r="V822" s="138"/>
      <c r="W822" s="138"/>
      <c r="X822" s="138"/>
      <c r="Y822" s="138"/>
      <c r="Z822" s="138"/>
      <c r="AA822" s="138"/>
      <c r="AB822" s="138"/>
    </row>
    <row r="823" spans="1:28" ht="14.25" customHeight="1">
      <c r="A823" s="4"/>
      <c r="B823" s="4"/>
      <c r="C823" s="4"/>
      <c r="D823" s="4"/>
      <c r="E823" s="146"/>
      <c r="F823" s="146"/>
      <c r="G823" s="4"/>
      <c r="H823" s="4"/>
      <c r="I823" s="138"/>
      <c r="J823" s="138"/>
      <c r="K823" s="138"/>
      <c r="L823" s="138"/>
      <c r="M823" s="138"/>
      <c r="N823" s="138"/>
      <c r="O823" s="138"/>
      <c r="P823" s="138"/>
      <c r="Q823" s="138"/>
      <c r="R823" s="138"/>
      <c r="S823" s="138"/>
      <c r="T823" s="138"/>
      <c r="U823" s="138"/>
      <c r="V823" s="138"/>
      <c r="W823" s="138"/>
      <c r="X823" s="138"/>
      <c r="Y823" s="138"/>
      <c r="Z823" s="138"/>
      <c r="AA823" s="138"/>
      <c r="AB823" s="138"/>
    </row>
    <row r="824" spans="1:28" ht="14.25" customHeight="1">
      <c r="A824" s="4"/>
      <c r="B824" s="4"/>
      <c r="C824" s="4"/>
      <c r="D824" s="4"/>
      <c r="E824" s="146"/>
      <c r="F824" s="146"/>
      <c r="G824" s="4"/>
      <c r="H824" s="4"/>
      <c r="I824" s="138"/>
      <c r="J824" s="138"/>
      <c r="K824" s="138"/>
      <c r="L824" s="138"/>
      <c r="M824" s="138"/>
      <c r="N824" s="138"/>
      <c r="O824" s="138"/>
      <c r="P824" s="138"/>
      <c r="Q824" s="138"/>
      <c r="R824" s="138"/>
      <c r="S824" s="138"/>
      <c r="T824" s="138"/>
      <c r="U824" s="138"/>
      <c r="V824" s="138"/>
      <c r="W824" s="138"/>
      <c r="X824" s="138"/>
      <c r="Y824" s="138"/>
      <c r="Z824" s="138"/>
      <c r="AA824" s="138"/>
      <c r="AB824" s="138"/>
    </row>
    <row r="825" spans="1:28" ht="14.25" customHeight="1">
      <c r="A825" s="4"/>
      <c r="B825" s="4"/>
      <c r="C825" s="4"/>
      <c r="D825" s="4"/>
      <c r="E825" s="146"/>
      <c r="F825" s="146"/>
      <c r="G825" s="4"/>
      <c r="H825" s="4"/>
      <c r="I825" s="138"/>
      <c r="J825" s="138"/>
      <c r="K825" s="138"/>
      <c r="L825" s="138"/>
      <c r="M825" s="138"/>
      <c r="N825" s="138"/>
      <c r="O825" s="138"/>
      <c r="P825" s="138"/>
      <c r="Q825" s="138"/>
      <c r="R825" s="138"/>
      <c r="S825" s="138"/>
      <c r="T825" s="138"/>
      <c r="U825" s="138"/>
      <c r="V825" s="138"/>
      <c r="W825" s="138"/>
      <c r="X825" s="138"/>
      <c r="Y825" s="138"/>
      <c r="Z825" s="138"/>
      <c r="AA825" s="138"/>
      <c r="AB825" s="138"/>
    </row>
    <row r="826" spans="1:28" ht="14.25" customHeight="1">
      <c r="A826" s="4"/>
      <c r="B826" s="4"/>
      <c r="C826" s="4"/>
      <c r="D826" s="4"/>
      <c r="E826" s="146"/>
      <c r="F826" s="146"/>
      <c r="G826" s="4"/>
      <c r="H826" s="4"/>
      <c r="I826" s="138"/>
      <c r="J826" s="138"/>
      <c r="K826" s="138"/>
      <c r="L826" s="138"/>
      <c r="M826" s="138"/>
      <c r="N826" s="138"/>
      <c r="O826" s="138"/>
      <c r="P826" s="138"/>
      <c r="Q826" s="138"/>
      <c r="R826" s="138"/>
      <c r="S826" s="138"/>
      <c r="T826" s="138"/>
      <c r="U826" s="138"/>
      <c r="V826" s="138"/>
      <c r="W826" s="138"/>
      <c r="X826" s="138"/>
      <c r="Y826" s="138"/>
      <c r="Z826" s="138"/>
      <c r="AA826" s="138"/>
      <c r="AB826" s="138"/>
    </row>
    <row r="827" spans="1:28" ht="14.25" customHeight="1">
      <c r="A827" s="4"/>
      <c r="B827" s="4"/>
      <c r="C827" s="4"/>
      <c r="D827" s="4"/>
      <c r="E827" s="146"/>
      <c r="F827" s="146"/>
      <c r="G827" s="4"/>
      <c r="H827" s="4"/>
      <c r="I827" s="138"/>
      <c r="J827" s="138"/>
      <c r="K827" s="138"/>
      <c r="L827" s="138"/>
      <c r="M827" s="138"/>
      <c r="N827" s="138"/>
      <c r="O827" s="138"/>
      <c r="P827" s="138"/>
      <c r="Q827" s="138"/>
      <c r="R827" s="138"/>
      <c r="S827" s="138"/>
      <c r="T827" s="138"/>
      <c r="U827" s="138"/>
      <c r="V827" s="138"/>
      <c r="W827" s="138"/>
      <c r="X827" s="138"/>
      <c r="Y827" s="138"/>
      <c r="Z827" s="138"/>
      <c r="AA827" s="138"/>
      <c r="AB827" s="138"/>
    </row>
    <row r="828" spans="1:28" ht="14.25" customHeight="1">
      <c r="A828" s="4"/>
      <c r="B828" s="4"/>
      <c r="C828" s="4"/>
      <c r="D828" s="4"/>
      <c r="E828" s="146"/>
      <c r="F828" s="146"/>
      <c r="G828" s="4"/>
      <c r="H828" s="4"/>
      <c r="I828" s="138"/>
      <c r="J828" s="138"/>
      <c r="K828" s="138"/>
      <c r="L828" s="138"/>
      <c r="M828" s="138"/>
      <c r="N828" s="138"/>
      <c r="O828" s="138"/>
      <c r="P828" s="138"/>
      <c r="Q828" s="138"/>
      <c r="R828" s="138"/>
      <c r="S828" s="138"/>
      <c r="T828" s="138"/>
      <c r="U828" s="138"/>
      <c r="V828" s="138"/>
      <c r="W828" s="138"/>
      <c r="X828" s="138"/>
      <c r="Y828" s="138"/>
      <c r="Z828" s="138"/>
      <c r="AA828" s="138"/>
      <c r="AB828" s="138"/>
    </row>
    <row r="829" spans="1:28" ht="14.25" customHeight="1">
      <c r="A829" s="4"/>
      <c r="B829" s="4"/>
      <c r="C829" s="4"/>
      <c r="D829" s="4"/>
      <c r="E829" s="146"/>
      <c r="F829" s="146"/>
      <c r="G829" s="4"/>
      <c r="H829" s="4"/>
      <c r="I829" s="138"/>
      <c r="J829" s="138"/>
      <c r="K829" s="138"/>
      <c r="L829" s="138"/>
      <c r="M829" s="138"/>
      <c r="N829" s="138"/>
      <c r="O829" s="138"/>
      <c r="P829" s="138"/>
      <c r="Q829" s="138"/>
      <c r="R829" s="138"/>
      <c r="S829" s="138"/>
      <c r="T829" s="138"/>
      <c r="U829" s="138"/>
      <c r="V829" s="138"/>
      <c r="W829" s="138"/>
      <c r="X829" s="138"/>
      <c r="Y829" s="138"/>
      <c r="Z829" s="138"/>
      <c r="AA829" s="138"/>
      <c r="AB829" s="138"/>
    </row>
    <row r="830" spans="1:28" ht="14.25" customHeight="1">
      <c r="A830" s="4"/>
      <c r="B830" s="4"/>
      <c r="C830" s="4"/>
      <c r="D830" s="4"/>
      <c r="E830" s="146"/>
      <c r="F830" s="146"/>
      <c r="G830" s="4"/>
      <c r="H830" s="4"/>
      <c r="I830" s="138"/>
      <c r="J830" s="138"/>
      <c r="K830" s="138"/>
      <c r="L830" s="138"/>
      <c r="M830" s="138"/>
      <c r="N830" s="138"/>
      <c r="O830" s="138"/>
      <c r="P830" s="138"/>
      <c r="Q830" s="138"/>
      <c r="R830" s="138"/>
      <c r="S830" s="138"/>
      <c r="T830" s="138"/>
      <c r="U830" s="138"/>
      <c r="V830" s="138"/>
      <c r="W830" s="138"/>
      <c r="X830" s="138"/>
      <c r="Y830" s="138"/>
      <c r="Z830" s="138"/>
      <c r="AA830" s="138"/>
      <c r="AB830" s="138"/>
    </row>
    <row r="831" spans="1:28" ht="14.25" customHeight="1">
      <c r="A831" s="4"/>
      <c r="B831" s="4"/>
      <c r="C831" s="4"/>
      <c r="D831" s="4"/>
      <c r="E831" s="146"/>
      <c r="F831" s="146"/>
      <c r="G831" s="4"/>
      <c r="H831" s="4"/>
      <c r="I831" s="138"/>
      <c r="J831" s="138"/>
      <c r="K831" s="138"/>
      <c r="L831" s="138"/>
      <c r="M831" s="138"/>
      <c r="N831" s="138"/>
      <c r="O831" s="138"/>
      <c r="P831" s="138"/>
      <c r="Q831" s="138"/>
      <c r="R831" s="138"/>
      <c r="S831" s="138"/>
      <c r="T831" s="138"/>
      <c r="U831" s="138"/>
      <c r="V831" s="138"/>
      <c r="W831" s="138"/>
      <c r="X831" s="138"/>
      <c r="Y831" s="138"/>
      <c r="Z831" s="138"/>
      <c r="AA831" s="138"/>
      <c r="AB831" s="138"/>
    </row>
    <row r="832" spans="1:28" ht="14.25" customHeight="1">
      <c r="A832" s="4"/>
      <c r="B832" s="4"/>
      <c r="C832" s="4"/>
      <c r="D832" s="4"/>
      <c r="E832" s="146"/>
      <c r="F832" s="146"/>
      <c r="G832" s="4"/>
      <c r="H832" s="4"/>
      <c r="I832" s="138"/>
      <c r="J832" s="138"/>
      <c r="K832" s="138"/>
      <c r="L832" s="138"/>
      <c r="M832" s="138"/>
      <c r="N832" s="138"/>
      <c r="O832" s="138"/>
      <c r="P832" s="138"/>
      <c r="Q832" s="138"/>
      <c r="R832" s="138"/>
      <c r="S832" s="138"/>
      <c r="T832" s="138"/>
      <c r="U832" s="138"/>
      <c r="V832" s="138"/>
      <c r="W832" s="138"/>
      <c r="X832" s="138"/>
      <c r="Y832" s="138"/>
      <c r="Z832" s="138"/>
      <c r="AA832" s="138"/>
      <c r="AB832" s="138"/>
    </row>
    <row r="833" spans="1:28" ht="14.25" customHeight="1">
      <c r="A833" s="4"/>
      <c r="B833" s="4"/>
      <c r="C833" s="4"/>
      <c r="D833" s="4"/>
      <c r="E833" s="146"/>
      <c r="F833" s="146"/>
      <c r="G833" s="4"/>
      <c r="H833" s="4"/>
      <c r="I833" s="138"/>
      <c r="J833" s="138"/>
      <c r="K833" s="138"/>
      <c r="L833" s="138"/>
      <c r="M833" s="138"/>
      <c r="N833" s="138"/>
      <c r="O833" s="138"/>
      <c r="P833" s="138"/>
      <c r="Q833" s="138"/>
      <c r="R833" s="138"/>
      <c r="S833" s="138"/>
      <c r="T833" s="138"/>
      <c r="U833" s="138"/>
      <c r="V833" s="138"/>
      <c r="W833" s="138"/>
      <c r="X833" s="138"/>
      <c r="Y833" s="138"/>
      <c r="Z833" s="138"/>
      <c r="AA833" s="138"/>
      <c r="AB833" s="138"/>
    </row>
    <row r="834" spans="1:28" ht="14.25" customHeight="1">
      <c r="A834" s="4"/>
      <c r="B834" s="4"/>
      <c r="C834" s="4"/>
      <c r="D834" s="4"/>
      <c r="E834" s="146"/>
      <c r="F834" s="146"/>
      <c r="G834" s="4"/>
      <c r="H834" s="4"/>
      <c r="I834" s="138"/>
      <c r="J834" s="138"/>
      <c r="K834" s="138"/>
      <c r="L834" s="138"/>
      <c r="M834" s="138"/>
      <c r="N834" s="138"/>
      <c r="O834" s="138"/>
      <c r="P834" s="138"/>
      <c r="Q834" s="138"/>
      <c r="R834" s="138"/>
      <c r="S834" s="138"/>
      <c r="T834" s="138"/>
      <c r="U834" s="138"/>
      <c r="V834" s="138"/>
      <c r="W834" s="138"/>
      <c r="X834" s="138"/>
      <c r="Y834" s="138"/>
      <c r="Z834" s="138"/>
      <c r="AA834" s="138"/>
      <c r="AB834" s="138"/>
    </row>
    <row r="835" spans="1:28" ht="14.25" customHeight="1">
      <c r="A835" s="4"/>
      <c r="B835" s="4"/>
      <c r="C835" s="4"/>
      <c r="D835" s="4"/>
      <c r="E835" s="146"/>
      <c r="F835" s="146"/>
      <c r="G835" s="4"/>
      <c r="H835" s="4"/>
      <c r="I835" s="138"/>
      <c r="J835" s="138"/>
      <c r="K835" s="138"/>
      <c r="L835" s="138"/>
      <c r="M835" s="138"/>
      <c r="N835" s="138"/>
      <c r="O835" s="138"/>
      <c r="P835" s="138"/>
      <c r="Q835" s="138"/>
      <c r="R835" s="138"/>
      <c r="S835" s="138"/>
      <c r="T835" s="138"/>
      <c r="U835" s="138"/>
      <c r="V835" s="138"/>
      <c r="W835" s="138"/>
      <c r="X835" s="138"/>
      <c r="Y835" s="138"/>
      <c r="Z835" s="138"/>
      <c r="AA835" s="138"/>
      <c r="AB835" s="138"/>
    </row>
    <row r="836" spans="1:28" ht="14.25" customHeight="1">
      <c r="A836" s="4"/>
      <c r="B836" s="4"/>
      <c r="C836" s="4"/>
      <c r="D836" s="4"/>
      <c r="E836" s="146"/>
      <c r="F836" s="146"/>
      <c r="G836" s="4"/>
      <c r="H836" s="4"/>
      <c r="I836" s="138"/>
      <c r="J836" s="138"/>
      <c r="K836" s="138"/>
      <c r="L836" s="138"/>
      <c r="M836" s="138"/>
      <c r="N836" s="138"/>
      <c r="O836" s="138"/>
      <c r="P836" s="138"/>
      <c r="Q836" s="138"/>
      <c r="R836" s="138"/>
      <c r="S836" s="138"/>
      <c r="T836" s="138"/>
      <c r="U836" s="138"/>
      <c r="V836" s="138"/>
      <c r="W836" s="138"/>
      <c r="X836" s="138"/>
      <c r="Y836" s="138"/>
      <c r="Z836" s="138"/>
      <c r="AA836" s="138"/>
      <c r="AB836" s="138"/>
    </row>
    <row r="837" spans="1:28" ht="14.25" customHeight="1">
      <c r="A837" s="4"/>
      <c r="B837" s="4"/>
      <c r="C837" s="4"/>
      <c r="D837" s="4"/>
      <c r="E837" s="146"/>
      <c r="F837" s="146"/>
      <c r="G837" s="4"/>
      <c r="H837" s="4"/>
      <c r="I837" s="138"/>
      <c r="J837" s="138"/>
      <c r="K837" s="138"/>
      <c r="L837" s="138"/>
      <c r="M837" s="138"/>
      <c r="N837" s="138"/>
      <c r="O837" s="138"/>
      <c r="P837" s="138"/>
      <c r="Q837" s="138"/>
      <c r="R837" s="138"/>
      <c r="S837" s="138"/>
      <c r="T837" s="138"/>
      <c r="U837" s="138"/>
      <c r="V837" s="138"/>
      <c r="W837" s="138"/>
      <c r="X837" s="138"/>
      <c r="Y837" s="138"/>
      <c r="Z837" s="138"/>
      <c r="AA837" s="138"/>
      <c r="AB837" s="138"/>
    </row>
    <row r="838" spans="1:28" ht="14.25" customHeight="1">
      <c r="A838" s="4"/>
      <c r="B838" s="4"/>
      <c r="C838" s="4"/>
      <c r="D838" s="4"/>
      <c r="E838" s="146"/>
      <c r="F838" s="146"/>
      <c r="G838" s="4"/>
      <c r="H838" s="4"/>
      <c r="I838" s="138"/>
      <c r="J838" s="138"/>
      <c r="K838" s="138"/>
      <c r="L838" s="138"/>
      <c r="M838" s="138"/>
      <c r="N838" s="138"/>
      <c r="O838" s="138"/>
      <c r="P838" s="138"/>
      <c r="Q838" s="138"/>
      <c r="R838" s="138"/>
      <c r="S838" s="138"/>
      <c r="T838" s="138"/>
      <c r="U838" s="138"/>
      <c r="V838" s="138"/>
      <c r="W838" s="138"/>
      <c r="X838" s="138"/>
      <c r="Y838" s="138"/>
      <c r="Z838" s="138"/>
      <c r="AA838" s="138"/>
      <c r="AB838" s="138"/>
    </row>
    <row r="839" spans="1:28" ht="14.25" customHeight="1">
      <c r="A839" s="4"/>
      <c r="B839" s="4"/>
      <c r="C839" s="4"/>
      <c r="D839" s="4"/>
      <c r="E839" s="146"/>
      <c r="F839" s="146"/>
      <c r="G839" s="4"/>
      <c r="H839" s="4"/>
      <c r="I839" s="138"/>
      <c r="J839" s="138"/>
      <c r="K839" s="138"/>
      <c r="L839" s="138"/>
      <c r="M839" s="138"/>
      <c r="N839" s="138"/>
      <c r="O839" s="138"/>
      <c r="P839" s="138"/>
      <c r="Q839" s="138"/>
      <c r="R839" s="138"/>
      <c r="S839" s="138"/>
      <c r="T839" s="138"/>
      <c r="U839" s="138"/>
      <c r="V839" s="138"/>
      <c r="W839" s="138"/>
      <c r="X839" s="138"/>
      <c r="Y839" s="138"/>
      <c r="Z839" s="138"/>
      <c r="AA839" s="138"/>
      <c r="AB839" s="138"/>
    </row>
    <row r="840" spans="1:28" ht="14.25" customHeight="1">
      <c r="A840" s="4"/>
      <c r="B840" s="4"/>
      <c r="C840" s="4"/>
      <c r="D840" s="4"/>
      <c r="E840" s="146"/>
      <c r="F840" s="146"/>
      <c r="G840" s="4"/>
      <c r="H840" s="4"/>
      <c r="I840" s="138"/>
      <c r="J840" s="138"/>
      <c r="K840" s="138"/>
      <c r="L840" s="138"/>
      <c r="M840" s="138"/>
      <c r="N840" s="138"/>
      <c r="O840" s="138"/>
      <c r="P840" s="138"/>
      <c r="Q840" s="138"/>
      <c r="R840" s="138"/>
      <c r="S840" s="138"/>
      <c r="T840" s="138"/>
      <c r="U840" s="138"/>
      <c r="V840" s="138"/>
      <c r="W840" s="138"/>
      <c r="X840" s="138"/>
      <c r="Y840" s="138"/>
      <c r="Z840" s="138"/>
      <c r="AA840" s="138"/>
      <c r="AB840" s="138"/>
    </row>
    <row r="841" spans="1:28" ht="14.25" customHeight="1">
      <c r="A841" s="4"/>
      <c r="B841" s="4"/>
      <c r="C841" s="4"/>
      <c r="D841" s="4"/>
      <c r="E841" s="146"/>
      <c r="F841" s="146"/>
      <c r="G841" s="4"/>
      <c r="H841" s="4"/>
      <c r="I841" s="138"/>
      <c r="J841" s="138"/>
      <c r="K841" s="138"/>
      <c r="L841" s="138"/>
      <c r="M841" s="138"/>
      <c r="N841" s="138"/>
      <c r="O841" s="138"/>
      <c r="P841" s="138"/>
      <c r="Q841" s="138"/>
      <c r="R841" s="138"/>
      <c r="S841" s="138"/>
      <c r="T841" s="138"/>
      <c r="U841" s="138"/>
      <c r="V841" s="138"/>
      <c r="W841" s="138"/>
      <c r="X841" s="138"/>
      <c r="Y841" s="138"/>
      <c r="Z841" s="138"/>
      <c r="AA841" s="138"/>
      <c r="AB841" s="138"/>
    </row>
    <row r="842" spans="1:28" ht="14.25" customHeight="1">
      <c r="A842" s="4"/>
      <c r="B842" s="4"/>
      <c r="C842" s="4"/>
      <c r="D842" s="4"/>
      <c r="E842" s="146"/>
      <c r="F842" s="146"/>
      <c r="G842" s="4"/>
      <c r="H842" s="4"/>
      <c r="I842" s="138"/>
      <c r="J842" s="138"/>
      <c r="K842" s="138"/>
      <c r="L842" s="138"/>
      <c r="M842" s="138"/>
      <c r="N842" s="138"/>
      <c r="O842" s="138"/>
      <c r="P842" s="138"/>
      <c r="Q842" s="138"/>
      <c r="R842" s="138"/>
      <c r="S842" s="138"/>
      <c r="T842" s="138"/>
      <c r="U842" s="138"/>
      <c r="V842" s="138"/>
      <c r="W842" s="138"/>
      <c r="X842" s="138"/>
      <c r="Y842" s="138"/>
      <c r="Z842" s="138"/>
      <c r="AA842" s="138"/>
      <c r="AB842" s="138"/>
    </row>
    <row r="843" spans="1:28" ht="14.25" customHeight="1">
      <c r="A843" s="4"/>
      <c r="B843" s="4"/>
      <c r="C843" s="4"/>
      <c r="D843" s="4"/>
      <c r="E843" s="146"/>
      <c r="F843" s="146"/>
      <c r="G843" s="4"/>
      <c r="H843" s="4"/>
      <c r="I843" s="138"/>
      <c r="J843" s="138"/>
      <c r="K843" s="138"/>
      <c r="L843" s="138"/>
      <c r="M843" s="138"/>
      <c r="N843" s="138"/>
      <c r="O843" s="138"/>
      <c r="P843" s="138"/>
      <c r="Q843" s="138"/>
      <c r="R843" s="138"/>
      <c r="S843" s="138"/>
      <c r="T843" s="138"/>
      <c r="U843" s="138"/>
      <c r="V843" s="138"/>
      <c r="W843" s="138"/>
      <c r="X843" s="138"/>
      <c r="Y843" s="138"/>
      <c r="Z843" s="138"/>
      <c r="AA843" s="138"/>
      <c r="AB843" s="138"/>
    </row>
    <row r="844" spans="1:28" ht="14.25" customHeight="1">
      <c r="A844" s="4"/>
      <c r="B844" s="4"/>
      <c r="C844" s="4"/>
      <c r="D844" s="4"/>
      <c r="E844" s="146"/>
      <c r="F844" s="146"/>
      <c r="G844" s="4"/>
      <c r="H844" s="4"/>
      <c r="I844" s="138"/>
      <c r="J844" s="138"/>
      <c r="K844" s="138"/>
      <c r="L844" s="138"/>
      <c r="M844" s="138"/>
      <c r="N844" s="138"/>
      <c r="O844" s="138"/>
      <c r="P844" s="138"/>
      <c r="Q844" s="138"/>
      <c r="R844" s="138"/>
      <c r="S844" s="138"/>
      <c r="T844" s="138"/>
      <c r="U844" s="138"/>
      <c r="V844" s="138"/>
      <c r="W844" s="138"/>
      <c r="X844" s="138"/>
      <c r="Y844" s="138"/>
      <c r="Z844" s="138"/>
      <c r="AA844" s="138"/>
      <c r="AB844" s="138"/>
    </row>
    <row r="845" spans="1:28" ht="14.25" customHeight="1">
      <c r="A845" s="4"/>
      <c r="B845" s="4"/>
      <c r="C845" s="4"/>
      <c r="D845" s="4"/>
      <c r="E845" s="146"/>
      <c r="F845" s="146"/>
      <c r="G845" s="4"/>
      <c r="H845" s="4"/>
      <c r="I845" s="138"/>
      <c r="J845" s="138"/>
      <c r="K845" s="138"/>
      <c r="L845" s="138"/>
      <c r="M845" s="138"/>
      <c r="N845" s="138"/>
      <c r="O845" s="138"/>
      <c r="P845" s="138"/>
      <c r="Q845" s="138"/>
      <c r="R845" s="138"/>
      <c r="S845" s="138"/>
      <c r="T845" s="138"/>
      <c r="U845" s="138"/>
      <c r="V845" s="138"/>
      <c r="W845" s="138"/>
      <c r="X845" s="138"/>
      <c r="Y845" s="138"/>
      <c r="Z845" s="138"/>
      <c r="AA845" s="138"/>
      <c r="AB845" s="138"/>
    </row>
    <row r="846" spans="1:28" ht="14.25" customHeight="1">
      <c r="A846" s="4"/>
      <c r="B846" s="4"/>
      <c r="C846" s="4"/>
      <c r="D846" s="4"/>
      <c r="E846" s="146"/>
      <c r="F846" s="146"/>
      <c r="G846" s="4"/>
      <c r="H846" s="4"/>
      <c r="I846" s="138"/>
      <c r="J846" s="138"/>
      <c r="K846" s="138"/>
      <c r="L846" s="138"/>
      <c r="M846" s="138"/>
      <c r="N846" s="138"/>
      <c r="O846" s="138"/>
      <c r="P846" s="138"/>
      <c r="Q846" s="138"/>
      <c r="R846" s="138"/>
      <c r="S846" s="138"/>
      <c r="T846" s="138"/>
      <c r="U846" s="138"/>
      <c r="V846" s="138"/>
      <c r="W846" s="138"/>
      <c r="X846" s="138"/>
      <c r="Y846" s="138"/>
      <c r="Z846" s="138"/>
      <c r="AA846" s="138"/>
      <c r="AB846" s="138"/>
    </row>
    <row r="847" spans="1:28" ht="14.25" customHeight="1">
      <c r="A847" s="4"/>
      <c r="B847" s="4"/>
      <c r="C847" s="4"/>
      <c r="D847" s="4"/>
      <c r="E847" s="146"/>
      <c r="F847" s="146"/>
      <c r="G847" s="4"/>
      <c r="H847" s="4"/>
      <c r="I847" s="138"/>
      <c r="J847" s="138"/>
      <c r="K847" s="138"/>
      <c r="L847" s="138"/>
      <c r="M847" s="138"/>
      <c r="N847" s="138"/>
      <c r="O847" s="138"/>
      <c r="P847" s="138"/>
      <c r="Q847" s="138"/>
      <c r="R847" s="138"/>
      <c r="S847" s="138"/>
      <c r="T847" s="138"/>
      <c r="U847" s="138"/>
      <c r="V847" s="138"/>
      <c r="W847" s="138"/>
      <c r="X847" s="138"/>
      <c r="Y847" s="138"/>
      <c r="Z847" s="138"/>
      <c r="AA847" s="138"/>
      <c r="AB847" s="138"/>
    </row>
    <row r="848" spans="1:28" ht="14.25" customHeight="1">
      <c r="A848" s="4"/>
      <c r="B848" s="4"/>
      <c r="C848" s="4"/>
      <c r="D848" s="4"/>
      <c r="E848" s="146"/>
      <c r="F848" s="146"/>
      <c r="G848" s="4"/>
      <c r="H848" s="4"/>
      <c r="I848" s="138"/>
      <c r="J848" s="138"/>
      <c r="K848" s="138"/>
      <c r="L848" s="138"/>
      <c r="M848" s="138"/>
      <c r="N848" s="138"/>
      <c r="O848" s="138"/>
      <c r="P848" s="138"/>
      <c r="Q848" s="138"/>
      <c r="R848" s="138"/>
      <c r="S848" s="138"/>
      <c r="T848" s="138"/>
      <c r="U848" s="138"/>
      <c r="V848" s="138"/>
      <c r="W848" s="138"/>
      <c r="X848" s="138"/>
      <c r="Y848" s="138"/>
      <c r="Z848" s="138"/>
      <c r="AA848" s="138"/>
      <c r="AB848" s="138"/>
    </row>
    <row r="849" spans="1:28" ht="14.25" customHeight="1">
      <c r="A849" s="4"/>
      <c r="B849" s="4"/>
      <c r="C849" s="4"/>
      <c r="D849" s="4"/>
      <c r="E849" s="146"/>
      <c r="F849" s="146"/>
      <c r="G849" s="4"/>
      <c r="H849" s="4"/>
      <c r="I849" s="138"/>
      <c r="J849" s="138"/>
      <c r="K849" s="138"/>
      <c r="L849" s="138"/>
      <c r="M849" s="138"/>
      <c r="N849" s="138"/>
      <c r="O849" s="138"/>
      <c r="P849" s="138"/>
      <c r="Q849" s="138"/>
      <c r="R849" s="138"/>
      <c r="S849" s="138"/>
      <c r="T849" s="138"/>
      <c r="U849" s="138"/>
      <c r="V849" s="138"/>
      <c r="W849" s="138"/>
      <c r="X849" s="138"/>
      <c r="Y849" s="138"/>
      <c r="Z849" s="138"/>
      <c r="AA849" s="138"/>
      <c r="AB849" s="138"/>
    </row>
    <row r="850" spans="1:28" ht="14.25" customHeight="1">
      <c r="A850" s="4"/>
      <c r="B850" s="4"/>
      <c r="C850" s="4"/>
      <c r="D850" s="4"/>
      <c r="E850" s="146"/>
      <c r="F850" s="146"/>
      <c r="G850" s="4"/>
      <c r="H850" s="4"/>
      <c r="I850" s="138"/>
      <c r="J850" s="138"/>
      <c r="K850" s="138"/>
      <c r="L850" s="138"/>
      <c r="M850" s="138"/>
      <c r="N850" s="138"/>
      <c r="O850" s="138"/>
      <c r="P850" s="138"/>
      <c r="Q850" s="138"/>
      <c r="R850" s="138"/>
      <c r="S850" s="138"/>
      <c r="T850" s="138"/>
      <c r="U850" s="138"/>
      <c r="V850" s="138"/>
      <c r="W850" s="138"/>
      <c r="X850" s="138"/>
      <c r="Y850" s="138"/>
      <c r="Z850" s="138"/>
      <c r="AA850" s="138"/>
      <c r="AB850" s="138"/>
    </row>
    <row r="851" spans="1:28" ht="14.25" customHeight="1">
      <c r="A851" s="4"/>
      <c r="B851" s="4"/>
      <c r="C851" s="4"/>
      <c r="D851" s="4"/>
      <c r="E851" s="146"/>
      <c r="F851" s="146"/>
      <c r="G851" s="4"/>
      <c r="H851" s="4"/>
      <c r="I851" s="138"/>
      <c r="J851" s="138"/>
      <c r="K851" s="138"/>
      <c r="L851" s="138"/>
      <c r="M851" s="138"/>
      <c r="N851" s="138"/>
      <c r="O851" s="138"/>
      <c r="P851" s="138"/>
      <c r="Q851" s="138"/>
      <c r="R851" s="138"/>
      <c r="S851" s="138"/>
      <c r="T851" s="138"/>
      <c r="U851" s="138"/>
      <c r="V851" s="138"/>
      <c r="W851" s="138"/>
      <c r="X851" s="138"/>
      <c r="Y851" s="138"/>
      <c r="Z851" s="138"/>
      <c r="AA851" s="138"/>
      <c r="AB851" s="138"/>
    </row>
    <row r="852" spans="1:28" ht="14.25" customHeight="1">
      <c r="A852" s="4"/>
      <c r="B852" s="4"/>
      <c r="C852" s="4"/>
      <c r="D852" s="4"/>
      <c r="E852" s="146"/>
      <c r="F852" s="146"/>
      <c r="G852" s="4"/>
      <c r="H852" s="4"/>
      <c r="I852" s="138"/>
      <c r="J852" s="138"/>
      <c r="K852" s="138"/>
      <c r="L852" s="138"/>
      <c r="M852" s="138"/>
      <c r="N852" s="138"/>
      <c r="O852" s="138"/>
      <c r="P852" s="138"/>
      <c r="Q852" s="138"/>
      <c r="R852" s="138"/>
      <c r="S852" s="138"/>
      <c r="T852" s="138"/>
      <c r="U852" s="138"/>
      <c r="V852" s="138"/>
      <c r="W852" s="138"/>
      <c r="X852" s="138"/>
      <c r="Y852" s="138"/>
      <c r="Z852" s="138"/>
      <c r="AA852" s="138"/>
      <c r="AB852" s="138"/>
    </row>
    <row r="853" spans="1:28" ht="14.25" customHeight="1">
      <c r="A853" s="4"/>
      <c r="B853" s="4"/>
      <c r="C853" s="4"/>
      <c r="D853" s="4"/>
      <c r="E853" s="146"/>
      <c r="F853" s="146"/>
      <c r="G853" s="4"/>
      <c r="H853" s="4"/>
      <c r="I853" s="138"/>
      <c r="J853" s="138"/>
      <c r="K853" s="138"/>
      <c r="L853" s="138"/>
      <c r="M853" s="138"/>
      <c r="N853" s="138"/>
      <c r="O853" s="138"/>
      <c r="P853" s="138"/>
      <c r="Q853" s="138"/>
      <c r="R853" s="138"/>
      <c r="S853" s="138"/>
      <c r="T853" s="138"/>
      <c r="U853" s="138"/>
      <c r="V853" s="138"/>
      <c r="W853" s="138"/>
      <c r="X853" s="138"/>
      <c r="Y853" s="138"/>
      <c r="Z853" s="138"/>
      <c r="AA853" s="138"/>
      <c r="AB853" s="138"/>
    </row>
    <row r="854" spans="1:28" ht="14.25" customHeight="1">
      <c r="A854" s="4"/>
      <c r="B854" s="4"/>
      <c r="C854" s="4"/>
      <c r="D854" s="4"/>
      <c r="E854" s="146"/>
      <c r="F854" s="146"/>
      <c r="G854" s="4"/>
      <c r="H854" s="4"/>
      <c r="I854" s="138"/>
      <c r="J854" s="138"/>
      <c r="K854" s="138"/>
      <c r="L854" s="138"/>
      <c r="M854" s="138"/>
      <c r="N854" s="138"/>
      <c r="O854" s="138"/>
      <c r="P854" s="138"/>
      <c r="Q854" s="138"/>
      <c r="R854" s="138"/>
      <c r="S854" s="138"/>
      <c r="T854" s="138"/>
      <c r="U854" s="138"/>
      <c r="V854" s="138"/>
      <c r="W854" s="138"/>
      <c r="X854" s="138"/>
      <c r="Y854" s="138"/>
      <c r="Z854" s="138"/>
      <c r="AA854" s="138"/>
      <c r="AB854" s="138"/>
    </row>
    <row r="855" spans="1:28" ht="14.25" customHeight="1">
      <c r="A855" s="4"/>
      <c r="B855" s="4"/>
      <c r="C855" s="4"/>
      <c r="D855" s="4"/>
      <c r="E855" s="146"/>
      <c r="F855" s="146"/>
      <c r="G855" s="4"/>
      <c r="H855" s="4"/>
      <c r="I855" s="138"/>
      <c r="J855" s="138"/>
      <c r="K855" s="138"/>
      <c r="L855" s="138"/>
      <c r="M855" s="138"/>
      <c r="N855" s="138"/>
      <c r="O855" s="138"/>
      <c r="P855" s="138"/>
      <c r="Q855" s="138"/>
      <c r="R855" s="138"/>
      <c r="S855" s="138"/>
      <c r="T855" s="138"/>
      <c r="U855" s="138"/>
      <c r="V855" s="138"/>
      <c r="W855" s="138"/>
      <c r="X855" s="138"/>
      <c r="Y855" s="138"/>
      <c r="Z855" s="138"/>
      <c r="AA855" s="138"/>
      <c r="AB855" s="138"/>
    </row>
    <row r="856" spans="1:28" ht="14.25" customHeight="1">
      <c r="A856" s="4"/>
      <c r="B856" s="4"/>
      <c r="C856" s="4"/>
      <c r="D856" s="4"/>
      <c r="E856" s="146"/>
      <c r="F856" s="146"/>
      <c r="G856" s="4"/>
      <c r="H856" s="4"/>
      <c r="I856" s="138"/>
      <c r="J856" s="138"/>
      <c r="K856" s="138"/>
      <c r="L856" s="138"/>
      <c r="M856" s="138"/>
      <c r="N856" s="138"/>
      <c r="O856" s="138"/>
      <c r="P856" s="138"/>
      <c r="Q856" s="138"/>
      <c r="R856" s="138"/>
      <c r="S856" s="138"/>
      <c r="T856" s="138"/>
      <c r="U856" s="138"/>
      <c r="V856" s="138"/>
      <c r="W856" s="138"/>
      <c r="X856" s="138"/>
      <c r="Y856" s="138"/>
      <c r="Z856" s="138"/>
      <c r="AA856" s="138"/>
      <c r="AB856" s="138"/>
    </row>
    <row r="857" spans="1:28" ht="14.25" customHeight="1">
      <c r="A857" s="4"/>
      <c r="B857" s="4"/>
      <c r="C857" s="4"/>
      <c r="D857" s="4"/>
      <c r="E857" s="146"/>
      <c r="F857" s="146"/>
      <c r="G857" s="4"/>
      <c r="H857" s="4"/>
      <c r="I857" s="138"/>
      <c r="J857" s="138"/>
      <c r="K857" s="138"/>
      <c r="L857" s="138"/>
      <c r="M857" s="138"/>
      <c r="N857" s="138"/>
      <c r="O857" s="138"/>
      <c r="P857" s="138"/>
      <c r="Q857" s="138"/>
      <c r="R857" s="138"/>
      <c r="S857" s="138"/>
      <c r="T857" s="138"/>
      <c r="U857" s="138"/>
      <c r="V857" s="138"/>
      <c r="W857" s="138"/>
      <c r="X857" s="138"/>
      <c r="Y857" s="138"/>
      <c r="Z857" s="138"/>
      <c r="AA857" s="138"/>
      <c r="AB857" s="138"/>
    </row>
    <row r="858" spans="1:28" ht="14.25" customHeight="1">
      <c r="A858" s="4"/>
      <c r="B858" s="4"/>
      <c r="C858" s="4"/>
      <c r="D858" s="4"/>
      <c r="E858" s="146"/>
      <c r="F858" s="146"/>
      <c r="G858" s="4"/>
      <c r="H858" s="4"/>
      <c r="I858" s="138"/>
      <c r="J858" s="138"/>
      <c r="K858" s="138"/>
      <c r="L858" s="138"/>
      <c r="M858" s="138"/>
      <c r="N858" s="138"/>
      <c r="O858" s="138"/>
      <c r="P858" s="138"/>
      <c r="Q858" s="138"/>
      <c r="R858" s="138"/>
      <c r="S858" s="138"/>
      <c r="T858" s="138"/>
      <c r="U858" s="138"/>
      <c r="V858" s="138"/>
      <c r="W858" s="138"/>
      <c r="X858" s="138"/>
      <c r="Y858" s="138"/>
      <c r="Z858" s="138"/>
      <c r="AA858" s="138"/>
      <c r="AB858" s="138"/>
    </row>
    <row r="859" spans="1:28" ht="14.25" customHeight="1">
      <c r="A859" s="4"/>
      <c r="B859" s="4"/>
      <c r="C859" s="4"/>
      <c r="D859" s="4"/>
      <c r="E859" s="146"/>
      <c r="F859" s="146"/>
      <c r="G859" s="4"/>
      <c r="H859" s="4"/>
      <c r="I859" s="138"/>
      <c r="J859" s="138"/>
      <c r="K859" s="138"/>
      <c r="L859" s="138"/>
      <c r="M859" s="138"/>
      <c r="N859" s="138"/>
      <c r="O859" s="138"/>
      <c r="P859" s="138"/>
      <c r="Q859" s="138"/>
      <c r="R859" s="138"/>
      <c r="S859" s="138"/>
      <c r="T859" s="138"/>
      <c r="U859" s="138"/>
      <c r="V859" s="138"/>
      <c r="W859" s="138"/>
      <c r="X859" s="138"/>
      <c r="Y859" s="138"/>
      <c r="Z859" s="138"/>
      <c r="AA859" s="138"/>
      <c r="AB859" s="138"/>
    </row>
    <row r="860" spans="1:28" ht="14.25" customHeight="1">
      <c r="A860" s="4"/>
      <c r="B860" s="4"/>
      <c r="C860" s="4"/>
      <c r="D860" s="4"/>
      <c r="E860" s="146"/>
      <c r="F860" s="146"/>
      <c r="G860" s="4"/>
      <c r="H860" s="4"/>
      <c r="I860" s="138"/>
      <c r="J860" s="138"/>
      <c r="K860" s="138"/>
      <c r="L860" s="138"/>
      <c r="M860" s="138"/>
      <c r="N860" s="138"/>
      <c r="O860" s="138"/>
      <c r="P860" s="138"/>
      <c r="Q860" s="138"/>
      <c r="R860" s="138"/>
      <c r="S860" s="138"/>
      <c r="T860" s="138"/>
      <c r="U860" s="138"/>
      <c r="V860" s="138"/>
      <c r="W860" s="138"/>
      <c r="X860" s="138"/>
      <c r="Y860" s="138"/>
      <c r="Z860" s="138"/>
      <c r="AA860" s="138"/>
      <c r="AB860" s="138"/>
    </row>
    <row r="861" spans="1:28" ht="14.25" customHeight="1">
      <c r="A861" s="4"/>
      <c r="B861" s="4"/>
      <c r="C861" s="4"/>
      <c r="D861" s="4"/>
      <c r="E861" s="146"/>
      <c r="F861" s="146"/>
      <c r="G861" s="4"/>
      <c r="H861" s="4"/>
      <c r="I861" s="138"/>
      <c r="J861" s="138"/>
      <c r="K861" s="138"/>
      <c r="L861" s="138"/>
      <c r="M861" s="138"/>
      <c r="N861" s="138"/>
      <c r="O861" s="138"/>
      <c r="P861" s="138"/>
      <c r="Q861" s="138"/>
      <c r="R861" s="138"/>
      <c r="S861" s="138"/>
      <c r="T861" s="138"/>
      <c r="U861" s="138"/>
      <c r="V861" s="138"/>
      <c r="W861" s="138"/>
      <c r="X861" s="138"/>
      <c r="Y861" s="138"/>
      <c r="Z861" s="138"/>
      <c r="AA861" s="138"/>
      <c r="AB861" s="138"/>
    </row>
    <row r="862" spans="1:28" ht="14.25" customHeight="1">
      <c r="A862" s="4"/>
      <c r="B862" s="4"/>
      <c r="C862" s="4"/>
      <c r="D862" s="4"/>
      <c r="E862" s="146"/>
      <c r="F862" s="146"/>
      <c r="G862" s="4"/>
      <c r="H862" s="4"/>
      <c r="I862" s="138"/>
      <c r="J862" s="138"/>
      <c r="K862" s="138"/>
      <c r="L862" s="138"/>
      <c r="M862" s="138"/>
      <c r="N862" s="138"/>
      <c r="O862" s="138"/>
      <c r="P862" s="138"/>
      <c r="Q862" s="138"/>
      <c r="R862" s="138"/>
      <c r="S862" s="138"/>
      <c r="T862" s="138"/>
      <c r="U862" s="138"/>
      <c r="V862" s="138"/>
      <c r="W862" s="138"/>
      <c r="X862" s="138"/>
      <c r="Y862" s="138"/>
      <c r="Z862" s="138"/>
      <c r="AA862" s="138"/>
      <c r="AB862" s="138"/>
    </row>
    <row r="863" spans="1:28" ht="14.25" customHeight="1">
      <c r="A863" s="4"/>
      <c r="B863" s="4"/>
      <c r="C863" s="4"/>
      <c r="D863" s="4"/>
      <c r="E863" s="146"/>
      <c r="F863" s="146"/>
      <c r="G863" s="4"/>
      <c r="H863" s="4"/>
      <c r="I863" s="138"/>
      <c r="J863" s="138"/>
      <c r="K863" s="138"/>
      <c r="L863" s="138"/>
      <c r="M863" s="138"/>
      <c r="N863" s="138"/>
      <c r="O863" s="138"/>
      <c r="P863" s="138"/>
      <c r="Q863" s="138"/>
      <c r="R863" s="138"/>
      <c r="S863" s="138"/>
      <c r="T863" s="138"/>
      <c r="U863" s="138"/>
      <c r="V863" s="138"/>
      <c r="W863" s="138"/>
      <c r="X863" s="138"/>
      <c r="Y863" s="138"/>
      <c r="Z863" s="138"/>
      <c r="AA863" s="138"/>
      <c r="AB863" s="138"/>
    </row>
    <row r="864" spans="1:28" ht="14.25" customHeight="1">
      <c r="A864" s="4"/>
      <c r="B864" s="4"/>
      <c r="C864" s="4"/>
      <c r="D864" s="4"/>
      <c r="E864" s="146"/>
      <c r="F864" s="146"/>
      <c r="G864" s="4"/>
      <c r="H864" s="4"/>
      <c r="I864" s="138"/>
      <c r="J864" s="138"/>
      <c r="K864" s="138"/>
      <c r="L864" s="138"/>
      <c r="M864" s="138"/>
      <c r="N864" s="138"/>
      <c r="O864" s="138"/>
      <c r="P864" s="138"/>
      <c r="Q864" s="138"/>
      <c r="R864" s="138"/>
      <c r="S864" s="138"/>
      <c r="T864" s="138"/>
      <c r="U864" s="138"/>
      <c r="V864" s="138"/>
      <c r="W864" s="138"/>
      <c r="X864" s="138"/>
      <c r="Y864" s="138"/>
      <c r="Z864" s="138"/>
      <c r="AA864" s="138"/>
      <c r="AB864" s="138"/>
    </row>
    <row r="865" spans="1:28" ht="14.25" customHeight="1">
      <c r="A865" s="4"/>
      <c r="B865" s="4"/>
      <c r="C865" s="4"/>
      <c r="D865" s="4"/>
      <c r="E865" s="146"/>
      <c r="F865" s="146"/>
      <c r="G865" s="4"/>
      <c r="H865" s="4"/>
      <c r="I865" s="138"/>
      <c r="J865" s="138"/>
      <c r="K865" s="138"/>
      <c r="L865" s="138"/>
      <c r="M865" s="138"/>
      <c r="N865" s="138"/>
      <c r="O865" s="138"/>
      <c r="P865" s="138"/>
      <c r="Q865" s="138"/>
      <c r="R865" s="138"/>
      <c r="S865" s="138"/>
      <c r="T865" s="138"/>
      <c r="U865" s="138"/>
      <c r="V865" s="138"/>
      <c r="W865" s="138"/>
      <c r="X865" s="138"/>
      <c r="Y865" s="138"/>
      <c r="Z865" s="138"/>
      <c r="AA865" s="138"/>
      <c r="AB865" s="138"/>
    </row>
    <row r="866" spans="1:28" ht="14.25" customHeight="1">
      <c r="A866" s="4"/>
      <c r="B866" s="4"/>
      <c r="C866" s="4"/>
      <c r="D866" s="4"/>
      <c r="E866" s="146"/>
      <c r="F866" s="146"/>
      <c r="G866" s="4"/>
      <c r="H866" s="4"/>
      <c r="I866" s="138"/>
      <c r="J866" s="138"/>
      <c r="K866" s="138"/>
      <c r="L866" s="138"/>
      <c r="M866" s="138"/>
      <c r="N866" s="138"/>
      <c r="O866" s="138"/>
      <c r="P866" s="138"/>
      <c r="Q866" s="138"/>
      <c r="R866" s="138"/>
      <c r="S866" s="138"/>
      <c r="T866" s="138"/>
      <c r="U866" s="138"/>
      <c r="V866" s="138"/>
      <c r="W866" s="138"/>
      <c r="X866" s="138"/>
      <c r="Y866" s="138"/>
      <c r="Z866" s="138"/>
      <c r="AA866" s="138"/>
      <c r="AB866" s="138"/>
    </row>
    <row r="867" spans="1:28" ht="14.25" customHeight="1">
      <c r="A867" s="4"/>
      <c r="B867" s="4"/>
      <c r="C867" s="4"/>
      <c r="D867" s="4"/>
      <c r="E867" s="146"/>
      <c r="F867" s="146"/>
      <c r="G867" s="4"/>
      <c r="H867" s="4"/>
      <c r="I867" s="138"/>
      <c r="J867" s="138"/>
      <c r="K867" s="138"/>
      <c r="L867" s="138"/>
      <c r="M867" s="138"/>
      <c r="N867" s="138"/>
      <c r="O867" s="138"/>
      <c r="P867" s="138"/>
      <c r="Q867" s="138"/>
      <c r="R867" s="138"/>
      <c r="S867" s="138"/>
      <c r="T867" s="138"/>
      <c r="U867" s="138"/>
      <c r="V867" s="138"/>
      <c r="W867" s="138"/>
      <c r="X867" s="138"/>
      <c r="Y867" s="138"/>
      <c r="Z867" s="138"/>
      <c r="AA867" s="138"/>
      <c r="AB867" s="138"/>
    </row>
    <row r="868" spans="1:28" ht="14.25" customHeight="1">
      <c r="A868" s="4"/>
      <c r="B868" s="4"/>
      <c r="C868" s="4"/>
      <c r="D868" s="4"/>
      <c r="E868" s="146"/>
      <c r="F868" s="146"/>
      <c r="G868" s="4"/>
      <c r="H868" s="4"/>
      <c r="I868" s="138"/>
      <c r="J868" s="138"/>
      <c r="K868" s="138"/>
      <c r="L868" s="138"/>
      <c r="M868" s="138"/>
      <c r="N868" s="138"/>
      <c r="O868" s="138"/>
      <c r="P868" s="138"/>
      <c r="Q868" s="138"/>
      <c r="R868" s="138"/>
      <c r="S868" s="138"/>
      <c r="T868" s="138"/>
      <c r="U868" s="138"/>
      <c r="V868" s="138"/>
      <c r="W868" s="138"/>
      <c r="X868" s="138"/>
      <c r="Y868" s="138"/>
      <c r="Z868" s="138"/>
      <c r="AA868" s="138"/>
      <c r="AB868" s="138"/>
    </row>
    <row r="869" spans="1:28" ht="14.25" customHeight="1">
      <c r="A869" s="4"/>
      <c r="B869" s="4"/>
      <c r="C869" s="4"/>
      <c r="D869" s="4"/>
      <c r="E869" s="146"/>
      <c r="F869" s="146"/>
      <c r="G869" s="4"/>
      <c r="H869" s="4"/>
      <c r="I869" s="138"/>
      <c r="J869" s="138"/>
      <c r="K869" s="138"/>
      <c r="L869" s="138"/>
      <c r="M869" s="138"/>
      <c r="N869" s="138"/>
      <c r="O869" s="138"/>
      <c r="P869" s="138"/>
      <c r="Q869" s="138"/>
      <c r="R869" s="138"/>
      <c r="S869" s="138"/>
      <c r="T869" s="138"/>
      <c r="U869" s="138"/>
      <c r="V869" s="138"/>
      <c r="W869" s="138"/>
      <c r="X869" s="138"/>
      <c r="Y869" s="138"/>
      <c r="Z869" s="138"/>
      <c r="AA869" s="138"/>
      <c r="AB869" s="138"/>
    </row>
    <row r="870" spans="1:28" ht="14.25" customHeight="1">
      <c r="A870" s="4"/>
      <c r="B870" s="4"/>
      <c r="C870" s="4"/>
      <c r="D870" s="4"/>
      <c r="E870" s="146"/>
      <c r="F870" s="146"/>
      <c r="G870" s="4"/>
      <c r="H870" s="4"/>
      <c r="I870" s="138"/>
      <c r="J870" s="138"/>
      <c r="K870" s="138"/>
      <c r="L870" s="138"/>
      <c r="M870" s="138"/>
      <c r="N870" s="138"/>
      <c r="O870" s="138"/>
      <c r="P870" s="138"/>
      <c r="Q870" s="138"/>
      <c r="R870" s="138"/>
      <c r="S870" s="138"/>
      <c r="T870" s="138"/>
      <c r="U870" s="138"/>
      <c r="V870" s="138"/>
      <c r="W870" s="138"/>
      <c r="X870" s="138"/>
      <c r="Y870" s="138"/>
      <c r="Z870" s="138"/>
      <c r="AA870" s="138"/>
      <c r="AB870" s="138"/>
    </row>
    <row r="871" spans="1:28" ht="14.25" customHeight="1">
      <c r="A871" s="4"/>
      <c r="B871" s="4"/>
      <c r="C871" s="4"/>
      <c r="D871" s="4"/>
      <c r="E871" s="146"/>
      <c r="F871" s="146"/>
      <c r="G871" s="4"/>
      <c r="H871" s="4"/>
      <c r="I871" s="138"/>
      <c r="J871" s="138"/>
      <c r="K871" s="138"/>
      <c r="L871" s="138"/>
      <c r="M871" s="138"/>
      <c r="N871" s="138"/>
      <c r="O871" s="138"/>
      <c r="P871" s="138"/>
      <c r="Q871" s="138"/>
      <c r="R871" s="138"/>
      <c r="S871" s="138"/>
      <c r="T871" s="138"/>
      <c r="U871" s="138"/>
      <c r="V871" s="138"/>
      <c r="W871" s="138"/>
      <c r="X871" s="138"/>
      <c r="Y871" s="138"/>
      <c r="Z871" s="138"/>
      <c r="AA871" s="138"/>
      <c r="AB871" s="138"/>
    </row>
    <row r="872" spans="1:28" ht="14.25" customHeight="1">
      <c r="A872" s="4"/>
      <c r="B872" s="4"/>
      <c r="C872" s="4"/>
      <c r="D872" s="4"/>
      <c r="E872" s="146"/>
      <c r="F872" s="146"/>
      <c r="G872" s="4"/>
      <c r="H872" s="4"/>
      <c r="I872" s="138"/>
      <c r="J872" s="138"/>
      <c r="K872" s="138"/>
      <c r="L872" s="138"/>
      <c r="M872" s="138"/>
      <c r="N872" s="138"/>
      <c r="O872" s="138"/>
      <c r="P872" s="138"/>
      <c r="Q872" s="138"/>
      <c r="R872" s="138"/>
      <c r="S872" s="138"/>
      <c r="T872" s="138"/>
      <c r="U872" s="138"/>
      <c r="V872" s="138"/>
      <c r="W872" s="138"/>
      <c r="X872" s="138"/>
      <c r="Y872" s="138"/>
      <c r="Z872" s="138"/>
      <c r="AA872" s="138"/>
      <c r="AB872" s="138"/>
    </row>
    <row r="873" spans="1:28" ht="14.25" customHeight="1">
      <c r="A873" s="4"/>
      <c r="B873" s="4"/>
      <c r="C873" s="4"/>
      <c r="D873" s="4"/>
      <c r="E873" s="146"/>
      <c r="F873" s="146"/>
      <c r="G873" s="4"/>
      <c r="H873" s="4"/>
      <c r="I873" s="138"/>
      <c r="J873" s="138"/>
      <c r="K873" s="138"/>
      <c r="L873" s="138"/>
      <c r="M873" s="138"/>
      <c r="N873" s="138"/>
      <c r="O873" s="138"/>
      <c r="P873" s="138"/>
      <c r="Q873" s="138"/>
      <c r="R873" s="138"/>
      <c r="S873" s="138"/>
      <c r="T873" s="138"/>
      <c r="U873" s="138"/>
      <c r="V873" s="138"/>
      <c r="W873" s="138"/>
      <c r="X873" s="138"/>
      <c r="Y873" s="138"/>
      <c r="Z873" s="138"/>
      <c r="AA873" s="138"/>
      <c r="AB873" s="138"/>
    </row>
    <row r="874" spans="1:28" ht="14.25" customHeight="1">
      <c r="A874" s="4"/>
      <c r="B874" s="4"/>
      <c r="C874" s="4"/>
      <c r="D874" s="4"/>
      <c r="E874" s="146"/>
      <c r="F874" s="146"/>
      <c r="G874" s="4"/>
      <c r="H874" s="4"/>
      <c r="I874" s="138"/>
      <c r="J874" s="138"/>
      <c r="K874" s="138"/>
      <c r="L874" s="138"/>
      <c r="M874" s="138"/>
      <c r="N874" s="138"/>
      <c r="O874" s="138"/>
      <c r="P874" s="138"/>
      <c r="Q874" s="138"/>
      <c r="R874" s="138"/>
      <c r="S874" s="138"/>
      <c r="T874" s="138"/>
      <c r="U874" s="138"/>
      <c r="V874" s="138"/>
      <c r="W874" s="138"/>
      <c r="X874" s="138"/>
      <c r="Y874" s="138"/>
      <c r="Z874" s="138"/>
      <c r="AA874" s="138"/>
      <c r="AB874" s="138"/>
    </row>
    <row r="875" spans="1:28" ht="14.25" customHeight="1">
      <c r="A875" s="4"/>
      <c r="B875" s="4"/>
      <c r="C875" s="4"/>
      <c r="D875" s="4"/>
      <c r="E875" s="146"/>
      <c r="F875" s="146"/>
      <c r="G875" s="4"/>
      <c r="H875" s="4"/>
      <c r="I875" s="138"/>
      <c r="J875" s="138"/>
      <c r="K875" s="138"/>
      <c r="L875" s="138"/>
      <c r="M875" s="138"/>
      <c r="N875" s="138"/>
      <c r="O875" s="138"/>
      <c r="P875" s="138"/>
      <c r="Q875" s="138"/>
      <c r="R875" s="138"/>
      <c r="S875" s="138"/>
      <c r="T875" s="138"/>
      <c r="U875" s="138"/>
      <c r="V875" s="138"/>
      <c r="W875" s="138"/>
      <c r="X875" s="138"/>
      <c r="Y875" s="138"/>
      <c r="Z875" s="138"/>
      <c r="AA875" s="138"/>
      <c r="AB875" s="138"/>
    </row>
    <row r="876" spans="1:28" ht="14.25" customHeight="1">
      <c r="A876" s="4"/>
      <c r="B876" s="4"/>
      <c r="C876" s="4"/>
      <c r="D876" s="4"/>
      <c r="E876" s="146"/>
      <c r="F876" s="146"/>
      <c r="G876" s="4"/>
      <c r="H876" s="4"/>
      <c r="I876" s="138"/>
      <c r="J876" s="138"/>
      <c r="K876" s="138"/>
      <c r="L876" s="138"/>
      <c r="M876" s="138"/>
      <c r="N876" s="138"/>
      <c r="O876" s="138"/>
      <c r="P876" s="138"/>
      <c r="Q876" s="138"/>
      <c r="R876" s="138"/>
      <c r="S876" s="138"/>
      <c r="T876" s="138"/>
      <c r="U876" s="138"/>
      <c r="V876" s="138"/>
      <c r="W876" s="138"/>
      <c r="X876" s="138"/>
      <c r="Y876" s="138"/>
      <c r="Z876" s="138"/>
      <c r="AA876" s="138"/>
      <c r="AB876" s="138"/>
    </row>
    <row r="877" spans="1:28" ht="14.25" customHeight="1">
      <c r="A877" s="4"/>
      <c r="B877" s="4"/>
      <c r="C877" s="4"/>
      <c r="D877" s="4"/>
      <c r="E877" s="146"/>
      <c r="F877" s="146"/>
      <c r="G877" s="4"/>
      <c r="H877" s="4"/>
      <c r="I877" s="138"/>
      <c r="J877" s="138"/>
      <c r="K877" s="138"/>
      <c r="L877" s="138"/>
      <c r="M877" s="138"/>
      <c r="N877" s="138"/>
      <c r="O877" s="138"/>
      <c r="P877" s="138"/>
      <c r="Q877" s="138"/>
      <c r="R877" s="138"/>
      <c r="S877" s="138"/>
      <c r="T877" s="138"/>
      <c r="U877" s="138"/>
      <c r="V877" s="138"/>
      <c r="W877" s="138"/>
      <c r="X877" s="138"/>
      <c r="Y877" s="138"/>
      <c r="Z877" s="138"/>
      <c r="AA877" s="138"/>
      <c r="AB877" s="138"/>
    </row>
    <row r="878" spans="1:28" ht="14.25" customHeight="1">
      <c r="A878" s="4"/>
      <c r="B878" s="4"/>
      <c r="C878" s="4"/>
      <c r="D878" s="4"/>
      <c r="E878" s="146"/>
      <c r="F878" s="146"/>
      <c r="G878" s="4"/>
      <c r="H878" s="4"/>
      <c r="I878" s="138"/>
      <c r="J878" s="138"/>
      <c r="K878" s="138"/>
      <c r="L878" s="138"/>
      <c r="M878" s="138"/>
      <c r="N878" s="138"/>
      <c r="O878" s="138"/>
      <c r="P878" s="138"/>
      <c r="Q878" s="138"/>
      <c r="R878" s="138"/>
      <c r="S878" s="138"/>
      <c r="T878" s="138"/>
      <c r="U878" s="138"/>
      <c r="V878" s="138"/>
      <c r="W878" s="138"/>
      <c r="X878" s="138"/>
      <c r="Y878" s="138"/>
      <c r="Z878" s="138"/>
      <c r="AA878" s="138"/>
      <c r="AB878" s="138"/>
    </row>
    <row r="879" spans="1:28" ht="14.25" customHeight="1">
      <c r="A879" s="4"/>
      <c r="B879" s="4"/>
      <c r="C879" s="4"/>
      <c r="D879" s="4"/>
      <c r="E879" s="146"/>
      <c r="F879" s="146"/>
      <c r="G879" s="4"/>
      <c r="H879" s="4"/>
      <c r="I879" s="138"/>
      <c r="J879" s="138"/>
      <c r="K879" s="138"/>
      <c r="L879" s="138"/>
      <c r="M879" s="138"/>
      <c r="N879" s="138"/>
      <c r="O879" s="138"/>
      <c r="P879" s="138"/>
      <c r="Q879" s="138"/>
      <c r="R879" s="138"/>
      <c r="S879" s="138"/>
      <c r="T879" s="138"/>
      <c r="U879" s="138"/>
      <c r="V879" s="138"/>
      <c r="W879" s="138"/>
      <c r="X879" s="138"/>
      <c r="Y879" s="138"/>
      <c r="Z879" s="138"/>
      <c r="AA879" s="138"/>
      <c r="AB879" s="138"/>
    </row>
    <row r="880" spans="1:28" ht="14.25" customHeight="1">
      <c r="A880" s="4"/>
      <c r="B880" s="4"/>
      <c r="C880" s="4"/>
      <c r="D880" s="4"/>
      <c r="E880" s="146"/>
      <c r="F880" s="146"/>
      <c r="G880" s="4"/>
      <c r="H880" s="4"/>
      <c r="I880" s="138"/>
      <c r="J880" s="138"/>
      <c r="K880" s="138"/>
      <c r="L880" s="138"/>
      <c r="M880" s="138"/>
      <c r="N880" s="138"/>
      <c r="O880" s="138"/>
      <c r="P880" s="138"/>
      <c r="Q880" s="138"/>
      <c r="R880" s="138"/>
      <c r="S880" s="138"/>
      <c r="T880" s="138"/>
      <c r="U880" s="138"/>
      <c r="V880" s="138"/>
      <c r="W880" s="138"/>
      <c r="X880" s="138"/>
      <c r="Y880" s="138"/>
      <c r="Z880" s="138"/>
      <c r="AA880" s="138"/>
      <c r="AB880" s="138"/>
    </row>
    <row r="881" spans="1:28" ht="14.25" customHeight="1">
      <c r="A881" s="4"/>
      <c r="B881" s="4"/>
      <c r="C881" s="4"/>
      <c r="D881" s="4"/>
      <c r="E881" s="146"/>
      <c r="F881" s="146"/>
      <c r="G881" s="4"/>
      <c r="H881" s="4"/>
      <c r="I881" s="138"/>
      <c r="J881" s="138"/>
      <c r="K881" s="138"/>
      <c r="L881" s="138"/>
      <c r="M881" s="138"/>
      <c r="N881" s="138"/>
      <c r="O881" s="138"/>
      <c r="P881" s="138"/>
      <c r="Q881" s="138"/>
      <c r="R881" s="138"/>
      <c r="S881" s="138"/>
      <c r="T881" s="138"/>
      <c r="U881" s="138"/>
      <c r="V881" s="138"/>
      <c r="W881" s="138"/>
      <c r="X881" s="138"/>
      <c r="Y881" s="138"/>
      <c r="Z881" s="138"/>
      <c r="AA881" s="138"/>
      <c r="AB881" s="138"/>
    </row>
    <row r="882" spans="1:28" ht="14.25" customHeight="1">
      <c r="A882" s="4"/>
      <c r="B882" s="4"/>
      <c r="C882" s="4"/>
      <c r="D882" s="4"/>
      <c r="E882" s="146"/>
      <c r="F882" s="146"/>
      <c r="G882" s="4"/>
      <c r="H882" s="4"/>
      <c r="I882" s="138"/>
      <c r="J882" s="138"/>
      <c r="K882" s="138"/>
      <c r="L882" s="138"/>
      <c r="M882" s="138"/>
      <c r="N882" s="138"/>
      <c r="O882" s="138"/>
      <c r="P882" s="138"/>
      <c r="Q882" s="138"/>
      <c r="R882" s="138"/>
      <c r="S882" s="138"/>
      <c r="T882" s="138"/>
      <c r="U882" s="138"/>
      <c r="V882" s="138"/>
      <c r="W882" s="138"/>
      <c r="X882" s="138"/>
      <c r="Y882" s="138"/>
      <c r="Z882" s="138"/>
      <c r="AA882" s="138"/>
      <c r="AB882" s="138"/>
    </row>
    <row r="883" spans="1:28" ht="14.25" customHeight="1">
      <c r="A883" s="4"/>
      <c r="B883" s="4"/>
      <c r="C883" s="4"/>
      <c r="D883" s="4"/>
      <c r="E883" s="146"/>
      <c r="F883" s="146"/>
      <c r="G883" s="4"/>
      <c r="H883" s="4"/>
      <c r="I883" s="138"/>
      <c r="J883" s="138"/>
      <c r="K883" s="138"/>
      <c r="L883" s="138"/>
      <c r="M883" s="138"/>
      <c r="N883" s="138"/>
      <c r="O883" s="138"/>
      <c r="P883" s="138"/>
      <c r="Q883" s="138"/>
      <c r="R883" s="138"/>
      <c r="S883" s="138"/>
      <c r="T883" s="138"/>
      <c r="U883" s="138"/>
      <c r="V883" s="138"/>
      <c r="W883" s="138"/>
      <c r="X883" s="138"/>
      <c r="Y883" s="138"/>
      <c r="Z883" s="138"/>
      <c r="AA883" s="138"/>
      <c r="AB883" s="138"/>
    </row>
    <row r="884" spans="1:28" ht="14.25" customHeight="1">
      <c r="A884" s="4"/>
      <c r="B884" s="4"/>
      <c r="C884" s="4"/>
      <c r="D884" s="4"/>
      <c r="E884" s="146"/>
      <c r="F884" s="146"/>
      <c r="G884" s="4"/>
      <c r="H884" s="4"/>
      <c r="I884" s="138"/>
      <c r="J884" s="138"/>
      <c r="K884" s="138"/>
      <c r="L884" s="138"/>
      <c r="M884" s="138"/>
      <c r="N884" s="138"/>
      <c r="O884" s="138"/>
      <c r="P884" s="138"/>
      <c r="Q884" s="138"/>
      <c r="R884" s="138"/>
      <c r="S884" s="138"/>
      <c r="T884" s="138"/>
      <c r="U884" s="138"/>
      <c r="V884" s="138"/>
      <c r="W884" s="138"/>
      <c r="X884" s="138"/>
      <c r="Y884" s="138"/>
      <c r="Z884" s="138"/>
      <c r="AA884" s="138"/>
      <c r="AB884" s="138"/>
    </row>
    <row r="885" spans="1:28" ht="14.25" customHeight="1">
      <c r="A885" s="4"/>
      <c r="B885" s="4"/>
      <c r="C885" s="4"/>
      <c r="D885" s="4"/>
      <c r="E885" s="146"/>
      <c r="F885" s="146"/>
      <c r="G885" s="4"/>
      <c r="H885" s="4"/>
      <c r="I885" s="138"/>
      <c r="J885" s="138"/>
      <c r="K885" s="138"/>
      <c r="L885" s="138"/>
      <c r="M885" s="138"/>
      <c r="N885" s="138"/>
      <c r="O885" s="138"/>
      <c r="P885" s="138"/>
      <c r="Q885" s="138"/>
      <c r="R885" s="138"/>
      <c r="S885" s="138"/>
      <c r="T885" s="138"/>
      <c r="U885" s="138"/>
      <c r="V885" s="138"/>
      <c r="W885" s="138"/>
      <c r="X885" s="138"/>
      <c r="Y885" s="138"/>
      <c r="Z885" s="138"/>
      <c r="AA885" s="138"/>
      <c r="AB885" s="138"/>
    </row>
    <row r="886" spans="1:28" ht="14.25" customHeight="1">
      <c r="A886" s="4"/>
      <c r="B886" s="4"/>
      <c r="C886" s="4"/>
      <c r="D886" s="4"/>
      <c r="E886" s="146"/>
      <c r="F886" s="146"/>
      <c r="G886" s="4"/>
      <c r="H886" s="4"/>
      <c r="I886" s="138"/>
      <c r="J886" s="138"/>
      <c r="K886" s="138"/>
      <c r="L886" s="138"/>
      <c r="M886" s="138"/>
      <c r="N886" s="138"/>
      <c r="O886" s="138"/>
      <c r="P886" s="138"/>
      <c r="Q886" s="138"/>
      <c r="R886" s="138"/>
      <c r="S886" s="138"/>
      <c r="T886" s="138"/>
      <c r="U886" s="138"/>
      <c r="V886" s="138"/>
      <c r="W886" s="138"/>
      <c r="X886" s="138"/>
      <c r="Y886" s="138"/>
      <c r="Z886" s="138"/>
      <c r="AA886" s="138"/>
      <c r="AB886" s="138"/>
    </row>
    <row r="887" spans="1:28" ht="14.25" customHeight="1">
      <c r="A887" s="4"/>
      <c r="B887" s="4"/>
      <c r="C887" s="4"/>
      <c r="D887" s="4"/>
      <c r="E887" s="146"/>
      <c r="F887" s="146"/>
      <c r="G887" s="4"/>
      <c r="H887" s="4"/>
      <c r="I887" s="138"/>
      <c r="J887" s="138"/>
      <c r="K887" s="138"/>
      <c r="L887" s="138"/>
      <c r="M887" s="138"/>
      <c r="N887" s="138"/>
      <c r="O887" s="138"/>
      <c r="P887" s="138"/>
      <c r="Q887" s="138"/>
      <c r="R887" s="138"/>
      <c r="S887" s="138"/>
      <c r="T887" s="138"/>
      <c r="U887" s="138"/>
      <c r="V887" s="138"/>
      <c r="W887" s="138"/>
      <c r="X887" s="138"/>
      <c r="Y887" s="138"/>
      <c r="Z887" s="138"/>
      <c r="AA887" s="138"/>
      <c r="AB887" s="138"/>
    </row>
    <row r="888" spans="1:28" ht="14.25" customHeight="1">
      <c r="A888" s="4"/>
      <c r="B888" s="4"/>
      <c r="C888" s="4"/>
      <c r="D888" s="4"/>
      <c r="E888" s="146"/>
      <c r="F888" s="146"/>
      <c r="G888" s="4"/>
      <c r="H888" s="4"/>
      <c r="I888" s="138"/>
      <c r="J888" s="138"/>
      <c r="K888" s="138"/>
      <c r="L888" s="138"/>
      <c r="M888" s="138"/>
      <c r="N888" s="138"/>
      <c r="O888" s="138"/>
      <c r="P888" s="138"/>
      <c r="Q888" s="138"/>
      <c r="R888" s="138"/>
      <c r="S888" s="138"/>
      <c r="T888" s="138"/>
      <c r="U888" s="138"/>
      <c r="V888" s="138"/>
      <c r="W888" s="138"/>
      <c r="X888" s="138"/>
      <c r="Y888" s="138"/>
      <c r="Z888" s="138"/>
      <c r="AA888" s="138"/>
      <c r="AB888" s="138"/>
    </row>
    <row r="889" spans="1:28" ht="14.25" customHeight="1">
      <c r="A889" s="4"/>
      <c r="B889" s="4"/>
      <c r="C889" s="4"/>
      <c r="D889" s="4"/>
      <c r="E889" s="146"/>
      <c r="F889" s="146"/>
      <c r="G889" s="4"/>
      <c r="H889" s="4"/>
      <c r="I889" s="138"/>
      <c r="J889" s="138"/>
      <c r="K889" s="138"/>
      <c r="L889" s="138"/>
      <c r="M889" s="138"/>
      <c r="N889" s="138"/>
      <c r="O889" s="138"/>
      <c r="P889" s="138"/>
      <c r="Q889" s="138"/>
      <c r="R889" s="138"/>
      <c r="S889" s="138"/>
      <c r="T889" s="138"/>
      <c r="U889" s="138"/>
      <c r="V889" s="138"/>
      <c r="W889" s="138"/>
      <c r="X889" s="138"/>
      <c r="Y889" s="138"/>
      <c r="Z889" s="138"/>
      <c r="AA889" s="138"/>
      <c r="AB889" s="138"/>
    </row>
    <row r="890" spans="1:28" ht="14.25" customHeight="1">
      <c r="A890" s="4"/>
      <c r="B890" s="4"/>
      <c r="C890" s="4"/>
      <c r="D890" s="4"/>
      <c r="E890" s="146"/>
      <c r="F890" s="146"/>
      <c r="G890" s="4"/>
      <c r="H890" s="4"/>
      <c r="I890" s="138"/>
      <c r="J890" s="138"/>
      <c r="K890" s="138"/>
      <c r="L890" s="138"/>
      <c r="M890" s="138"/>
      <c r="N890" s="138"/>
      <c r="O890" s="138"/>
      <c r="P890" s="138"/>
      <c r="Q890" s="138"/>
      <c r="R890" s="138"/>
      <c r="S890" s="138"/>
      <c r="T890" s="138"/>
      <c r="U890" s="138"/>
      <c r="V890" s="138"/>
      <c r="W890" s="138"/>
      <c r="X890" s="138"/>
      <c r="Y890" s="138"/>
      <c r="Z890" s="138"/>
      <c r="AA890" s="138"/>
      <c r="AB890" s="138"/>
    </row>
    <row r="891" spans="1:28" ht="14.25" customHeight="1">
      <c r="A891" s="4"/>
      <c r="B891" s="4"/>
      <c r="C891" s="4"/>
      <c r="D891" s="4"/>
      <c r="E891" s="146"/>
      <c r="F891" s="146"/>
      <c r="G891" s="4"/>
      <c r="H891" s="4"/>
      <c r="I891" s="138"/>
      <c r="J891" s="138"/>
      <c r="K891" s="138"/>
      <c r="L891" s="138"/>
      <c r="M891" s="138"/>
      <c r="N891" s="138"/>
      <c r="O891" s="138"/>
      <c r="P891" s="138"/>
      <c r="Q891" s="138"/>
      <c r="R891" s="138"/>
      <c r="S891" s="138"/>
      <c r="T891" s="138"/>
      <c r="U891" s="138"/>
      <c r="V891" s="138"/>
      <c r="W891" s="138"/>
      <c r="X891" s="138"/>
      <c r="Y891" s="138"/>
      <c r="Z891" s="138"/>
      <c r="AA891" s="138"/>
      <c r="AB891" s="138"/>
    </row>
    <row r="892" spans="1:28" ht="14.25" customHeight="1">
      <c r="A892" s="4"/>
      <c r="B892" s="4"/>
      <c r="C892" s="4"/>
      <c r="D892" s="4"/>
      <c r="E892" s="146"/>
      <c r="F892" s="146"/>
      <c r="G892" s="4"/>
      <c r="H892" s="4"/>
      <c r="I892" s="138"/>
      <c r="J892" s="138"/>
      <c r="K892" s="138"/>
      <c r="L892" s="138"/>
      <c r="M892" s="138"/>
      <c r="N892" s="138"/>
      <c r="O892" s="138"/>
      <c r="P892" s="138"/>
      <c r="Q892" s="138"/>
      <c r="R892" s="138"/>
      <c r="S892" s="138"/>
      <c r="T892" s="138"/>
      <c r="U892" s="138"/>
      <c r="V892" s="138"/>
      <c r="W892" s="138"/>
      <c r="X892" s="138"/>
      <c r="Y892" s="138"/>
      <c r="Z892" s="138"/>
      <c r="AA892" s="138"/>
      <c r="AB892" s="138"/>
    </row>
    <row r="893" spans="1:28" ht="14.25" customHeight="1">
      <c r="A893" s="4"/>
      <c r="B893" s="4"/>
      <c r="C893" s="4"/>
      <c r="D893" s="4"/>
      <c r="E893" s="146"/>
      <c r="F893" s="146"/>
      <c r="G893" s="4"/>
      <c r="H893" s="4"/>
      <c r="I893" s="138"/>
      <c r="J893" s="138"/>
      <c r="K893" s="138"/>
      <c r="L893" s="138"/>
      <c r="M893" s="138"/>
      <c r="N893" s="138"/>
      <c r="O893" s="138"/>
      <c r="P893" s="138"/>
      <c r="Q893" s="138"/>
      <c r="R893" s="138"/>
      <c r="S893" s="138"/>
      <c r="T893" s="138"/>
      <c r="U893" s="138"/>
      <c r="V893" s="138"/>
      <c r="W893" s="138"/>
      <c r="X893" s="138"/>
      <c r="Y893" s="138"/>
      <c r="Z893" s="138"/>
      <c r="AA893" s="138"/>
      <c r="AB893" s="138"/>
    </row>
    <row r="894" spans="1:28" ht="14.25" customHeight="1">
      <c r="A894" s="4"/>
      <c r="B894" s="4"/>
      <c r="C894" s="4"/>
      <c r="D894" s="4"/>
      <c r="E894" s="146"/>
      <c r="F894" s="146"/>
      <c r="G894" s="4"/>
      <c r="H894" s="4"/>
      <c r="I894" s="138"/>
      <c r="J894" s="138"/>
      <c r="K894" s="138"/>
      <c r="L894" s="138"/>
      <c r="M894" s="138"/>
      <c r="N894" s="138"/>
      <c r="O894" s="138"/>
      <c r="P894" s="138"/>
      <c r="Q894" s="138"/>
      <c r="R894" s="138"/>
      <c r="S894" s="138"/>
      <c r="T894" s="138"/>
      <c r="U894" s="138"/>
      <c r="V894" s="138"/>
      <c r="W894" s="138"/>
      <c r="X894" s="138"/>
      <c r="Y894" s="138"/>
      <c r="Z894" s="138"/>
      <c r="AA894" s="138"/>
      <c r="AB894" s="138"/>
    </row>
    <row r="895" spans="1:28" ht="14.25" customHeight="1">
      <c r="A895" s="4"/>
      <c r="B895" s="4"/>
      <c r="C895" s="4"/>
      <c r="D895" s="4"/>
      <c r="E895" s="146"/>
      <c r="F895" s="146"/>
      <c r="G895" s="4"/>
      <c r="H895" s="4"/>
      <c r="I895" s="138"/>
      <c r="J895" s="138"/>
      <c r="K895" s="138"/>
      <c r="L895" s="138"/>
      <c r="M895" s="138"/>
      <c r="N895" s="138"/>
      <c r="O895" s="138"/>
      <c r="P895" s="138"/>
      <c r="Q895" s="138"/>
      <c r="R895" s="138"/>
      <c r="S895" s="138"/>
      <c r="T895" s="138"/>
      <c r="U895" s="138"/>
      <c r="V895" s="138"/>
      <c r="W895" s="138"/>
      <c r="X895" s="138"/>
      <c r="Y895" s="138"/>
      <c r="Z895" s="138"/>
      <c r="AA895" s="138"/>
      <c r="AB895" s="138"/>
    </row>
    <row r="896" spans="1:28" ht="14.25" customHeight="1">
      <c r="A896" s="4"/>
      <c r="B896" s="4"/>
      <c r="C896" s="4"/>
      <c r="D896" s="4"/>
      <c r="E896" s="146"/>
      <c r="F896" s="146"/>
      <c r="G896" s="4"/>
      <c r="H896" s="4"/>
      <c r="I896" s="138"/>
      <c r="J896" s="138"/>
      <c r="K896" s="138"/>
      <c r="L896" s="138"/>
      <c r="M896" s="138"/>
      <c r="N896" s="138"/>
      <c r="O896" s="138"/>
      <c r="P896" s="138"/>
      <c r="Q896" s="138"/>
      <c r="R896" s="138"/>
      <c r="S896" s="138"/>
      <c r="T896" s="138"/>
      <c r="U896" s="138"/>
      <c r="V896" s="138"/>
      <c r="W896" s="138"/>
      <c r="X896" s="138"/>
      <c r="Y896" s="138"/>
      <c r="Z896" s="138"/>
      <c r="AA896" s="138"/>
      <c r="AB896" s="138"/>
    </row>
    <row r="897" spans="1:28" ht="14.25" customHeight="1">
      <c r="A897" s="4"/>
      <c r="B897" s="4"/>
      <c r="C897" s="4"/>
      <c r="D897" s="4"/>
      <c r="E897" s="146"/>
      <c r="F897" s="146"/>
      <c r="G897" s="4"/>
      <c r="H897" s="4"/>
      <c r="I897" s="138"/>
      <c r="J897" s="138"/>
      <c r="K897" s="138"/>
      <c r="L897" s="138"/>
      <c r="M897" s="138"/>
      <c r="N897" s="138"/>
      <c r="O897" s="138"/>
      <c r="P897" s="138"/>
      <c r="Q897" s="138"/>
      <c r="R897" s="138"/>
      <c r="S897" s="138"/>
      <c r="T897" s="138"/>
      <c r="U897" s="138"/>
      <c r="V897" s="138"/>
      <c r="W897" s="138"/>
      <c r="X897" s="138"/>
      <c r="Y897" s="138"/>
      <c r="Z897" s="138"/>
      <c r="AA897" s="138"/>
      <c r="AB897" s="138"/>
    </row>
    <row r="898" spans="1:28" ht="14.25" customHeight="1">
      <c r="A898" s="4"/>
      <c r="B898" s="4"/>
      <c r="C898" s="4"/>
      <c r="D898" s="4"/>
      <c r="E898" s="146"/>
      <c r="F898" s="146"/>
      <c r="G898" s="4"/>
      <c r="H898" s="4"/>
      <c r="I898" s="138"/>
      <c r="J898" s="138"/>
      <c r="K898" s="138"/>
      <c r="L898" s="138"/>
      <c r="M898" s="138"/>
      <c r="N898" s="138"/>
      <c r="O898" s="138"/>
      <c r="P898" s="138"/>
      <c r="Q898" s="138"/>
      <c r="R898" s="138"/>
      <c r="S898" s="138"/>
      <c r="T898" s="138"/>
      <c r="U898" s="138"/>
      <c r="V898" s="138"/>
      <c r="W898" s="138"/>
      <c r="X898" s="138"/>
      <c r="Y898" s="138"/>
      <c r="Z898" s="138"/>
      <c r="AA898" s="138"/>
      <c r="AB898" s="138"/>
    </row>
    <row r="899" spans="1:28" ht="14.25" customHeight="1">
      <c r="A899" s="4"/>
      <c r="B899" s="4"/>
      <c r="C899" s="4"/>
      <c r="D899" s="4"/>
      <c r="E899" s="146"/>
      <c r="F899" s="146"/>
      <c r="G899" s="4"/>
      <c r="H899" s="4"/>
      <c r="I899" s="138"/>
      <c r="J899" s="138"/>
      <c r="K899" s="138"/>
      <c r="L899" s="138"/>
      <c r="M899" s="138"/>
      <c r="N899" s="138"/>
      <c r="O899" s="138"/>
      <c r="P899" s="138"/>
      <c r="Q899" s="138"/>
      <c r="R899" s="138"/>
      <c r="S899" s="138"/>
      <c r="T899" s="138"/>
      <c r="U899" s="138"/>
      <c r="V899" s="138"/>
      <c r="W899" s="138"/>
      <c r="X899" s="138"/>
      <c r="Y899" s="138"/>
      <c r="Z899" s="138"/>
      <c r="AA899" s="138"/>
      <c r="AB899" s="138"/>
    </row>
    <row r="900" spans="1:28" ht="14.25" customHeight="1">
      <c r="A900" s="4"/>
      <c r="B900" s="4"/>
      <c r="C900" s="4"/>
      <c r="D900" s="4"/>
      <c r="E900" s="146"/>
      <c r="F900" s="146"/>
      <c r="G900" s="4"/>
      <c r="H900" s="4"/>
      <c r="I900" s="138"/>
      <c r="J900" s="138"/>
      <c r="K900" s="138"/>
      <c r="L900" s="138"/>
      <c r="M900" s="138"/>
      <c r="N900" s="138"/>
      <c r="O900" s="138"/>
      <c r="P900" s="138"/>
      <c r="Q900" s="138"/>
      <c r="R900" s="138"/>
      <c r="S900" s="138"/>
      <c r="T900" s="138"/>
      <c r="U900" s="138"/>
      <c r="V900" s="138"/>
      <c r="W900" s="138"/>
      <c r="X900" s="138"/>
      <c r="Y900" s="138"/>
      <c r="Z900" s="138"/>
      <c r="AA900" s="138"/>
      <c r="AB900" s="138"/>
    </row>
    <row r="901" spans="1:28" ht="14.25" customHeight="1">
      <c r="A901" s="4"/>
      <c r="B901" s="4"/>
      <c r="C901" s="4"/>
      <c r="D901" s="4"/>
      <c r="E901" s="146"/>
      <c r="F901" s="146"/>
      <c r="G901" s="4"/>
      <c r="H901" s="4"/>
      <c r="I901" s="138"/>
      <c r="J901" s="138"/>
      <c r="K901" s="138"/>
      <c r="L901" s="138"/>
      <c r="M901" s="138"/>
      <c r="N901" s="138"/>
      <c r="O901" s="138"/>
      <c r="P901" s="138"/>
      <c r="Q901" s="138"/>
      <c r="R901" s="138"/>
      <c r="S901" s="138"/>
      <c r="T901" s="138"/>
      <c r="U901" s="138"/>
      <c r="V901" s="138"/>
      <c r="W901" s="138"/>
      <c r="X901" s="138"/>
      <c r="Y901" s="138"/>
      <c r="Z901" s="138"/>
      <c r="AA901" s="138"/>
      <c r="AB901" s="138"/>
    </row>
    <row r="902" spans="1:28" ht="14.25" customHeight="1">
      <c r="A902" s="4"/>
      <c r="B902" s="4"/>
      <c r="C902" s="4"/>
      <c r="D902" s="4"/>
      <c r="E902" s="146"/>
      <c r="F902" s="146"/>
      <c r="G902" s="4"/>
      <c r="H902" s="4"/>
      <c r="I902" s="138"/>
      <c r="J902" s="138"/>
      <c r="K902" s="138"/>
      <c r="L902" s="138"/>
      <c r="M902" s="138"/>
      <c r="N902" s="138"/>
      <c r="O902" s="138"/>
      <c r="P902" s="138"/>
      <c r="Q902" s="138"/>
      <c r="R902" s="138"/>
      <c r="S902" s="138"/>
      <c r="T902" s="138"/>
      <c r="U902" s="138"/>
      <c r="V902" s="138"/>
      <c r="W902" s="138"/>
      <c r="X902" s="138"/>
      <c r="Y902" s="138"/>
      <c r="Z902" s="138"/>
      <c r="AA902" s="138"/>
      <c r="AB902" s="138"/>
    </row>
    <row r="903" spans="1:28" ht="14.25" customHeight="1">
      <c r="A903" s="4"/>
      <c r="B903" s="4"/>
      <c r="C903" s="4"/>
      <c r="D903" s="4"/>
      <c r="E903" s="146"/>
      <c r="F903" s="146"/>
      <c r="G903" s="4"/>
      <c r="H903" s="4"/>
      <c r="I903" s="138"/>
      <c r="J903" s="138"/>
      <c r="K903" s="138"/>
      <c r="L903" s="138"/>
      <c r="M903" s="138"/>
      <c r="N903" s="138"/>
      <c r="O903" s="138"/>
      <c r="P903" s="138"/>
      <c r="Q903" s="138"/>
      <c r="R903" s="138"/>
      <c r="S903" s="138"/>
      <c r="T903" s="138"/>
      <c r="U903" s="138"/>
      <c r="V903" s="138"/>
      <c r="W903" s="138"/>
      <c r="X903" s="138"/>
      <c r="Y903" s="138"/>
      <c r="Z903" s="138"/>
      <c r="AA903" s="138"/>
      <c r="AB903" s="138"/>
    </row>
    <row r="904" spans="1:28" ht="14.25" customHeight="1">
      <c r="A904" s="4"/>
      <c r="B904" s="4"/>
      <c r="C904" s="4"/>
      <c r="D904" s="4"/>
      <c r="E904" s="146"/>
      <c r="F904" s="146"/>
      <c r="G904" s="4"/>
      <c r="H904" s="4"/>
      <c r="I904" s="138"/>
      <c r="J904" s="138"/>
      <c r="K904" s="138"/>
      <c r="L904" s="138"/>
      <c r="M904" s="138"/>
      <c r="N904" s="138"/>
      <c r="O904" s="138"/>
      <c r="P904" s="138"/>
      <c r="Q904" s="138"/>
      <c r="R904" s="138"/>
      <c r="S904" s="138"/>
      <c r="T904" s="138"/>
      <c r="U904" s="138"/>
      <c r="V904" s="138"/>
      <c r="W904" s="138"/>
      <c r="X904" s="138"/>
      <c r="Y904" s="138"/>
      <c r="Z904" s="138"/>
      <c r="AA904" s="138"/>
      <c r="AB904" s="138"/>
    </row>
    <row r="905" spans="1:28" ht="14.25" customHeight="1">
      <c r="A905" s="4"/>
      <c r="B905" s="4"/>
      <c r="C905" s="4"/>
      <c r="D905" s="4"/>
      <c r="E905" s="146"/>
      <c r="F905" s="146"/>
      <c r="G905" s="4"/>
      <c r="H905" s="4"/>
      <c r="I905" s="138"/>
      <c r="J905" s="138"/>
      <c r="K905" s="138"/>
      <c r="L905" s="138"/>
      <c r="M905" s="138"/>
      <c r="N905" s="138"/>
      <c r="O905" s="138"/>
      <c r="P905" s="138"/>
      <c r="Q905" s="138"/>
      <c r="R905" s="138"/>
      <c r="S905" s="138"/>
      <c r="T905" s="138"/>
      <c r="U905" s="138"/>
      <c r="V905" s="138"/>
      <c r="W905" s="138"/>
      <c r="X905" s="138"/>
      <c r="Y905" s="138"/>
      <c r="Z905" s="138"/>
      <c r="AA905" s="138"/>
      <c r="AB905" s="138"/>
    </row>
    <row r="906" spans="1:28" ht="14.25" customHeight="1">
      <c r="A906" s="4"/>
      <c r="B906" s="4"/>
      <c r="C906" s="4"/>
      <c r="D906" s="4"/>
      <c r="E906" s="146"/>
      <c r="F906" s="146"/>
      <c r="G906" s="4"/>
      <c r="H906" s="4"/>
      <c r="I906" s="138"/>
      <c r="J906" s="138"/>
      <c r="K906" s="138"/>
      <c r="L906" s="138"/>
      <c r="M906" s="138"/>
      <c r="N906" s="138"/>
      <c r="O906" s="138"/>
      <c r="P906" s="138"/>
      <c r="Q906" s="138"/>
      <c r="R906" s="138"/>
      <c r="S906" s="138"/>
      <c r="T906" s="138"/>
      <c r="U906" s="138"/>
      <c r="V906" s="138"/>
      <c r="W906" s="138"/>
      <c r="X906" s="138"/>
      <c r="Y906" s="138"/>
      <c r="Z906" s="138"/>
      <c r="AA906" s="138"/>
      <c r="AB906" s="138"/>
    </row>
    <row r="907" spans="1:28" ht="14.25" customHeight="1">
      <c r="A907" s="4"/>
      <c r="B907" s="4"/>
      <c r="C907" s="4"/>
      <c r="D907" s="4"/>
      <c r="E907" s="146"/>
      <c r="F907" s="146"/>
      <c r="G907" s="4"/>
      <c r="H907" s="4"/>
      <c r="I907" s="138"/>
      <c r="J907" s="138"/>
      <c r="K907" s="138"/>
      <c r="L907" s="138"/>
      <c r="M907" s="138"/>
      <c r="N907" s="138"/>
      <c r="O907" s="138"/>
      <c r="P907" s="138"/>
      <c r="Q907" s="138"/>
      <c r="R907" s="138"/>
      <c r="S907" s="138"/>
      <c r="T907" s="138"/>
      <c r="U907" s="138"/>
      <c r="V907" s="138"/>
      <c r="W907" s="138"/>
      <c r="X907" s="138"/>
      <c r="Y907" s="138"/>
      <c r="Z907" s="138"/>
      <c r="AA907" s="138"/>
      <c r="AB907" s="138"/>
    </row>
    <row r="908" spans="1:28" ht="14.25" customHeight="1">
      <c r="A908" s="4"/>
      <c r="B908" s="4"/>
      <c r="C908" s="4"/>
      <c r="D908" s="4"/>
      <c r="E908" s="146"/>
      <c r="F908" s="146"/>
      <c r="G908" s="4"/>
      <c r="H908" s="4"/>
      <c r="I908" s="138"/>
      <c r="J908" s="138"/>
      <c r="K908" s="138"/>
      <c r="L908" s="138"/>
      <c r="M908" s="138"/>
      <c r="N908" s="138"/>
      <c r="O908" s="138"/>
      <c r="P908" s="138"/>
      <c r="Q908" s="138"/>
      <c r="R908" s="138"/>
      <c r="S908" s="138"/>
      <c r="T908" s="138"/>
      <c r="U908" s="138"/>
      <c r="V908" s="138"/>
      <c r="W908" s="138"/>
      <c r="X908" s="138"/>
      <c r="Y908" s="138"/>
      <c r="Z908" s="138"/>
      <c r="AA908" s="138"/>
      <c r="AB908" s="138"/>
    </row>
    <row r="909" spans="1:28" ht="14.25" customHeight="1">
      <c r="A909" s="4"/>
      <c r="B909" s="4"/>
      <c r="C909" s="4"/>
      <c r="D909" s="4"/>
      <c r="E909" s="146"/>
      <c r="F909" s="146"/>
      <c r="G909" s="4"/>
      <c r="H909" s="4"/>
      <c r="I909" s="138"/>
      <c r="J909" s="138"/>
      <c r="K909" s="138"/>
      <c r="L909" s="138"/>
      <c r="M909" s="138"/>
      <c r="N909" s="138"/>
      <c r="O909" s="138"/>
      <c r="P909" s="138"/>
      <c r="Q909" s="138"/>
      <c r="R909" s="138"/>
      <c r="S909" s="138"/>
      <c r="T909" s="138"/>
      <c r="U909" s="138"/>
      <c r="V909" s="138"/>
      <c r="W909" s="138"/>
      <c r="X909" s="138"/>
      <c r="Y909" s="138"/>
      <c r="Z909" s="138"/>
      <c r="AA909" s="138"/>
      <c r="AB909" s="138"/>
    </row>
    <row r="910" spans="1:28" ht="14.25" customHeight="1">
      <c r="A910" s="4"/>
      <c r="B910" s="4"/>
      <c r="C910" s="4"/>
      <c r="D910" s="4"/>
      <c r="E910" s="146"/>
      <c r="F910" s="146"/>
      <c r="G910" s="4"/>
      <c r="H910" s="4"/>
      <c r="I910" s="138"/>
      <c r="J910" s="138"/>
      <c r="K910" s="138"/>
      <c r="L910" s="138"/>
      <c r="M910" s="138"/>
      <c r="N910" s="138"/>
      <c r="O910" s="138"/>
      <c r="P910" s="138"/>
      <c r="Q910" s="138"/>
      <c r="R910" s="138"/>
      <c r="S910" s="138"/>
      <c r="T910" s="138"/>
      <c r="U910" s="138"/>
      <c r="V910" s="138"/>
      <c r="W910" s="138"/>
      <c r="X910" s="138"/>
      <c r="Y910" s="138"/>
      <c r="Z910" s="138"/>
      <c r="AA910" s="138"/>
      <c r="AB910" s="138"/>
    </row>
    <row r="911" spans="1:28" ht="14.25" customHeight="1">
      <c r="A911" s="4"/>
      <c r="B911" s="4"/>
      <c r="C911" s="4"/>
      <c r="D911" s="4"/>
      <c r="E911" s="146"/>
      <c r="F911" s="146"/>
      <c r="G911" s="4"/>
      <c r="H911" s="4"/>
      <c r="I911" s="138"/>
      <c r="J911" s="138"/>
      <c r="K911" s="138"/>
      <c r="L911" s="138"/>
      <c r="M911" s="138"/>
      <c r="N911" s="138"/>
      <c r="O911" s="138"/>
      <c r="P911" s="138"/>
      <c r="Q911" s="138"/>
      <c r="R911" s="138"/>
      <c r="S911" s="138"/>
      <c r="T911" s="138"/>
      <c r="U911" s="138"/>
      <c r="V911" s="138"/>
      <c r="W911" s="138"/>
      <c r="X911" s="138"/>
      <c r="Y911" s="138"/>
      <c r="Z911" s="138"/>
      <c r="AA911" s="138"/>
      <c r="AB911" s="138"/>
    </row>
    <row r="912" spans="1:28" ht="14.25" customHeight="1">
      <c r="A912" s="4"/>
      <c r="B912" s="4"/>
      <c r="C912" s="4"/>
      <c r="D912" s="4"/>
      <c r="E912" s="146"/>
      <c r="F912" s="146"/>
      <c r="G912" s="4"/>
      <c r="H912" s="4"/>
      <c r="I912" s="138"/>
      <c r="J912" s="138"/>
      <c r="K912" s="138"/>
      <c r="L912" s="138"/>
      <c r="M912" s="138"/>
      <c r="N912" s="138"/>
      <c r="O912" s="138"/>
      <c r="P912" s="138"/>
      <c r="Q912" s="138"/>
      <c r="R912" s="138"/>
      <c r="S912" s="138"/>
      <c r="T912" s="138"/>
      <c r="U912" s="138"/>
      <c r="V912" s="138"/>
      <c r="W912" s="138"/>
      <c r="X912" s="138"/>
      <c r="Y912" s="138"/>
      <c r="Z912" s="138"/>
      <c r="AA912" s="138"/>
      <c r="AB912" s="138"/>
    </row>
    <row r="913" spans="1:28" ht="14.25" customHeight="1">
      <c r="A913" s="4"/>
      <c r="B913" s="4"/>
      <c r="C913" s="4"/>
      <c r="D913" s="4"/>
      <c r="E913" s="146"/>
      <c r="F913" s="146"/>
      <c r="G913" s="4"/>
      <c r="H913" s="4"/>
      <c r="I913" s="138"/>
      <c r="J913" s="138"/>
      <c r="K913" s="138"/>
      <c r="L913" s="138"/>
      <c r="M913" s="138"/>
      <c r="N913" s="138"/>
      <c r="O913" s="138"/>
      <c r="P913" s="138"/>
      <c r="Q913" s="138"/>
      <c r="R913" s="138"/>
      <c r="S913" s="138"/>
      <c r="T913" s="138"/>
      <c r="U913" s="138"/>
      <c r="V913" s="138"/>
      <c r="W913" s="138"/>
      <c r="X913" s="138"/>
      <c r="Y913" s="138"/>
      <c r="Z913" s="138"/>
      <c r="AA913" s="138"/>
      <c r="AB913" s="138"/>
    </row>
    <row r="914" spans="1:28" ht="14.25" customHeight="1">
      <c r="A914" s="4"/>
      <c r="B914" s="4"/>
      <c r="C914" s="4"/>
      <c r="D914" s="4"/>
      <c r="E914" s="146"/>
      <c r="F914" s="146"/>
      <c r="G914" s="4"/>
      <c r="H914" s="4"/>
      <c r="I914" s="138"/>
      <c r="J914" s="138"/>
      <c r="K914" s="138"/>
      <c r="L914" s="138"/>
      <c r="M914" s="138"/>
      <c r="N914" s="138"/>
      <c r="O914" s="138"/>
      <c r="P914" s="138"/>
      <c r="Q914" s="138"/>
      <c r="R914" s="138"/>
      <c r="S914" s="138"/>
      <c r="T914" s="138"/>
      <c r="U914" s="138"/>
      <c r="V914" s="138"/>
      <c r="W914" s="138"/>
      <c r="X914" s="138"/>
      <c r="Y914" s="138"/>
      <c r="Z914" s="138"/>
      <c r="AA914" s="138"/>
      <c r="AB914" s="138"/>
    </row>
    <row r="915" spans="1:28" ht="14.25" customHeight="1">
      <c r="A915" s="4"/>
      <c r="B915" s="4"/>
      <c r="C915" s="4"/>
      <c r="D915" s="4"/>
      <c r="E915" s="146"/>
      <c r="F915" s="146"/>
      <c r="G915" s="4"/>
      <c r="H915" s="4"/>
      <c r="I915" s="138"/>
      <c r="J915" s="138"/>
      <c r="K915" s="138"/>
      <c r="L915" s="138"/>
      <c r="M915" s="138"/>
      <c r="N915" s="138"/>
      <c r="O915" s="138"/>
      <c r="P915" s="138"/>
      <c r="Q915" s="138"/>
      <c r="R915" s="138"/>
      <c r="S915" s="138"/>
      <c r="T915" s="138"/>
      <c r="U915" s="138"/>
      <c r="V915" s="138"/>
      <c r="W915" s="138"/>
      <c r="X915" s="138"/>
      <c r="Y915" s="138"/>
      <c r="Z915" s="138"/>
      <c r="AA915" s="138"/>
      <c r="AB915" s="138"/>
    </row>
    <row r="916" spans="1:28" ht="14.25" customHeight="1">
      <c r="A916" s="4"/>
      <c r="B916" s="4"/>
      <c r="C916" s="4"/>
      <c r="D916" s="4"/>
      <c r="E916" s="146"/>
      <c r="F916" s="146"/>
      <c r="G916" s="4"/>
      <c r="H916" s="4"/>
      <c r="I916" s="138"/>
      <c r="J916" s="138"/>
      <c r="K916" s="138"/>
      <c r="L916" s="138"/>
      <c r="M916" s="138"/>
      <c r="N916" s="138"/>
      <c r="O916" s="138"/>
      <c r="P916" s="138"/>
      <c r="Q916" s="138"/>
      <c r="R916" s="138"/>
      <c r="S916" s="138"/>
      <c r="T916" s="138"/>
      <c r="U916" s="138"/>
      <c r="V916" s="138"/>
      <c r="W916" s="138"/>
      <c r="X916" s="138"/>
      <c r="Y916" s="138"/>
      <c r="Z916" s="138"/>
      <c r="AA916" s="138"/>
      <c r="AB916" s="138"/>
    </row>
    <row r="917" spans="1:28" ht="14.25" customHeight="1">
      <c r="A917" s="4"/>
      <c r="B917" s="4"/>
      <c r="C917" s="4"/>
      <c r="D917" s="4"/>
      <c r="E917" s="146"/>
      <c r="F917" s="146"/>
      <c r="G917" s="4"/>
      <c r="H917" s="4"/>
      <c r="I917" s="138"/>
      <c r="J917" s="138"/>
      <c r="K917" s="138"/>
      <c r="L917" s="138"/>
      <c r="M917" s="138"/>
      <c r="N917" s="138"/>
      <c r="O917" s="138"/>
      <c r="P917" s="138"/>
      <c r="Q917" s="138"/>
      <c r="R917" s="138"/>
      <c r="S917" s="138"/>
      <c r="T917" s="138"/>
      <c r="U917" s="138"/>
      <c r="V917" s="138"/>
      <c r="W917" s="138"/>
      <c r="X917" s="138"/>
      <c r="Y917" s="138"/>
      <c r="Z917" s="138"/>
      <c r="AA917" s="138"/>
      <c r="AB917" s="138"/>
    </row>
    <row r="918" spans="1:28" ht="14.25" customHeight="1">
      <c r="A918" s="4"/>
      <c r="B918" s="4"/>
      <c r="C918" s="4"/>
      <c r="D918" s="4"/>
      <c r="E918" s="146"/>
      <c r="F918" s="146"/>
      <c r="G918" s="4"/>
      <c r="H918" s="4"/>
      <c r="I918" s="138"/>
      <c r="J918" s="138"/>
      <c r="K918" s="138"/>
      <c r="L918" s="138"/>
      <c r="M918" s="138"/>
      <c r="N918" s="138"/>
      <c r="O918" s="138"/>
      <c r="P918" s="138"/>
      <c r="Q918" s="138"/>
      <c r="R918" s="138"/>
      <c r="S918" s="138"/>
      <c r="T918" s="138"/>
      <c r="U918" s="138"/>
      <c r="V918" s="138"/>
      <c r="W918" s="138"/>
      <c r="X918" s="138"/>
      <c r="Y918" s="138"/>
      <c r="Z918" s="138"/>
      <c r="AA918" s="138"/>
      <c r="AB918" s="138"/>
    </row>
    <row r="919" spans="1:28" ht="14.25" customHeight="1">
      <c r="A919" s="4"/>
      <c r="B919" s="4"/>
      <c r="C919" s="4"/>
      <c r="D919" s="4"/>
      <c r="E919" s="146"/>
      <c r="F919" s="146"/>
      <c r="G919" s="4"/>
      <c r="H919" s="4"/>
      <c r="I919" s="138"/>
      <c r="J919" s="138"/>
      <c r="K919" s="138"/>
      <c r="L919" s="138"/>
      <c r="M919" s="138"/>
      <c r="N919" s="138"/>
      <c r="O919" s="138"/>
      <c r="P919" s="138"/>
      <c r="Q919" s="138"/>
      <c r="R919" s="138"/>
      <c r="S919" s="138"/>
      <c r="T919" s="138"/>
      <c r="U919" s="138"/>
      <c r="V919" s="138"/>
      <c r="W919" s="138"/>
      <c r="X919" s="138"/>
      <c r="Y919" s="138"/>
      <c r="Z919" s="138"/>
      <c r="AA919" s="138"/>
      <c r="AB919" s="138"/>
    </row>
    <row r="920" spans="1:28" ht="14.25" customHeight="1">
      <c r="A920" s="4"/>
      <c r="B920" s="4"/>
      <c r="C920" s="4"/>
      <c r="D920" s="4"/>
      <c r="E920" s="146"/>
      <c r="F920" s="146"/>
      <c r="G920" s="4"/>
      <c r="H920" s="4"/>
      <c r="I920" s="138"/>
      <c r="J920" s="138"/>
      <c r="K920" s="138"/>
      <c r="L920" s="138"/>
      <c r="M920" s="138"/>
      <c r="N920" s="138"/>
      <c r="O920" s="138"/>
      <c r="P920" s="138"/>
      <c r="Q920" s="138"/>
      <c r="R920" s="138"/>
      <c r="S920" s="138"/>
      <c r="T920" s="138"/>
      <c r="U920" s="138"/>
      <c r="V920" s="138"/>
      <c r="W920" s="138"/>
      <c r="X920" s="138"/>
      <c r="Y920" s="138"/>
      <c r="Z920" s="138"/>
      <c r="AA920" s="138"/>
      <c r="AB920" s="138"/>
    </row>
    <row r="921" spans="1:28" ht="14.25" customHeight="1">
      <c r="A921" s="4"/>
      <c r="B921" s="4"/>
      <c r="C921" s="4"/>
      <c r="D921" s="4"/>
      <c r="E921" s="146"/>
      <c r="F921" s="146"/>
      <c r="G921" s="4"/>
      <c r="H921" s="4"/>
      <c r="I921" s="138"/>
      <c r="J921" s="138"/>
      <c r="K921" s="138"/>
      <c r="L921" s="138"/>
      <c r="M921" s="138"/>
      <c r="N921" s="138"/>
      <c r="O921" s="138"/>
      <c r="P921" s="138"/>
      <c r="Q921" s="138"/>
      <c r="R921" s="138"/>
      <c r="S921" s="138"/>
      <c r="T921" s="138"/>
      <c r="U921" s="138"/>
      <c r="V921" s="138"/>
      <c r="W921" s="138"/>
      <c r="X921" s="138"/>
      <c r="Y921" s="138"/>
      <c r="Z921" s="138"/>
      <c r="AA921" s="138"/>
      <c r="AB921" s="138"/>
    </row>
    <row r="922" spans="1:28" ht="14.25" customHeight="1">
      <c r="A922" s="4"/>
      <c r="B922" s="4"/>
      <c r="C922" s="4"/>
      <c r="D922" s="4"/>
      <c r="E922" s="146"/>
      <c r="F922" s="146"/>
      <c r="G922" s="4"/>
      <c r="H922" s="4"/>
      <c r="I922" s="138"/>
      <c r="J922" s="138"/>
      <c r="K922" s="138"/>
      <c r="L922" s="138"/>
      <c r="M922" s="138"/>
      <c r="N922" s="138"/>
      <c r="O922" s="138"/>
      <c r="P922" s="138"/>
      <c r="Q922" s="138"/>
      <c r="R922" s="138"/>
      <c r="S922" s="138"/>
      <c r="T922" s="138"/>
      <c r="U922" s="138"/>
      <c r="V922" s="138"/>
      <c r="W922" s="138"/>
      <c r="X922" s="138"/>
      <c r="Y922" s="138"/>
      <c r="Z922" s="138"/>
      <c r="AA922" s="138"/>
      <c r="AB922" s="138"/>
    </row>
    <row r="923" spans="1:28" ht="14.25" customHeight="1">
      <c r="A923" s="4"/>
      <c r="B923" s="4"/>
      <c r="C923" s="4"/>
      <c r="D923" s="4"/>
      <c r="E923" s="146"/>
      <c r="F923" s="146"/>
      <c r="G923" s="4"/>
      <c r="H923" s="4"/>
      <c r="I923" s="138"/>
      <c r="J923" s="138"/>
      <c r="K923" s="138"/>
      <c r="L923" s="138"/>
      <c r="M923" s="138"/>
      <c r="N923" s="138"/>
      <c r="O923" s="138"/>
      <c r="P923" s="138"/>
      <c r="Q923" s="138"/>
      <c r="R923" s="138"/>
      <c r="S923" s="138"/>
      <c r="T923" s="138"/>
      <c r="U923" s="138"/>
      <c r="V923" s="138"/>
      <c r="W923" s="138"/>
      <c r="X923" s="138"/>
      <c r="Y923" s="138"/>
      <c r="Z923" s="138"/>
      <c r="AA923" s="138"/>
      <c r="AB923" s="138"/>
    </row>
    <row r="924" spans="1:28" ht="14.25" customHeight="1">
      <c r="A924" s="4"/>
      <c r="B924" s="4"/>
      <c r="C924" s="4"/>
      <c r="D924" s="4"/>
      <c r="E924" s="146"/>
      <c r="F924" s="146"/>
      <c r="G924" s="4"/>
      <c r="H924" s="4"/>
      <c r="I924" s="138"/>
      <c r="J924" s="138"/>
      <c r="K924" s="138"/>
      <c r="L924" s="138"/>
      <c r="M924" s="138"/>
      <c r="N924" s="138"/>
      <c r="O924" s="138"/>
      <c r="P924" s="138"/>
      <c r="Q924" s="138"/>
      <c r="R924" s="138"/>
      <c r="S924" s="138"/>
      <c r="T924" s="138"/>
      <c r="U924" s="138"/>
      <c r="V924" s="138"/>
      <c r="W924" s="138"/>
      <c r="X924" s="138"/>
      <c r="Y924" s="138"/>
      <c r="Z924" s="138"/>
      <c r="AA924" s="138"/>
      <c r="AB924" s="138"/>
    </row>
    <row r="925" spans="1:28" ht="14.25" customHeight="1">
      <c r="A925" s="4"/>
      <c r="B925" s="4"/>
      <c r="C925" s="4"/>
      <c r="D925" s="4"/>
      <c r="E925" s="146"/>
      <c r="F925" s="146"/>
      <c r="G925" s="4"/>
      <c r="H925" s="4"/>
      <c r="I925" s="138"/>
      <c r="J925" s="138"/>
      <c r="K925" s="138"/>
      <c r="L925" s="138"/>
      <c r="M925" s="138"/>
      <c r="N925" s="138"/>
      <c r="O925" s="138"/>
      <c r="P925" s="138"/>
      <c r="Q925" s="138"/>
      <c r="R925" s="138"/>
      <c r="S925" s="138"/>
      <c r="T925" s="138"/>
      <c r="U925" s="138"/>
      <c r="V925" s="138"/>
      <c r="W925" s="138"/>
      <c r="X925" s="138"/>
      <c r="Y925" s="138"/>
      <c r="Z925" s="138"/>
      <c r="AA925" s="138"/>
      <c r="AB925" s="138"/>
    </row>
    <row r="926" spans="1:28" ht="14.25" customHeight="1">
      <c r="A926" s="4"/>
      <c r="B926" s="4"/>
      <c r="C926" s="4"/>
      <c r="D926" s="4"/>
      <c r="E926" s="146"/>
      <c r="F926" s="146"/>
      <c r="G926" s="4"/>
      <c r="H926" s="4"/>
      <c r="I926" s="138"/>
      <c r="J926" s="138"/>
      <c r="K926" s="138"/>
      <c r="L926" s="138"/>
      <c r="M926" s="138"/>
      <c r="N926" s="138"/>
      <c r="O926" s="138"/>
      <c r="P926" s="138"/>
      <c r="Q926" s="138"/>
      <c r="R926" s="138"/>
      <c r="S926" s="138"/>
      <c r="T926" s="138"/>
      <c r="U926" s="138"/>
      <c r="V926" s="138"/>
      <c r="W926" s="138"/>
      <c r="X926" s="138"/>
      <c r="Y926" s="138"/>
      <c r="Z926" s="138"/>
      <c r="AA926" s="138"/>
      <c r="AB926" s="138"/>
    </row>
    <row r="927" spans="1:28" ht="14.25" customHeight="1">
      <c r="A927" s="4"/>
      <c r="B927" s="4"/>
      <c r="C927" s="4"/>
      <c r="D927" s="4"/>
      <c r="E927" s="146"/>
      <c r="F927" s="146"/>
      <c r="G927" s="4"/>
      <c r="H927" s="4"/>
      <c r="I927" s="138"/>
      <c r="J927" s="138"/>
      <c r="K927" s="138"/>
      <c r="L927" s="138"/>
      <c r="M927" s="138"/>
      <c r="N927" s="138"/>
      <c r="O927" s="138"/>
      <c r="P927" s="138"/>
      <c r="Q927" s="138"/>
      <c r="R927" s="138"/>
      <c r="S927" s="138"/>
      <c r="T927" s="138"/>
      <c r="U927" s="138"/>
      <c r="V927" s="138"/>
      <c r="W927" s="138"/>
      <c r="X927" s="138"/>
      <c r="Y927" s="138"/>
      <c r="Z927" s="138"/>
      <c r="AA927" s="138"/>
      <c r="AB927" s="138"/>
    </row>
    <row r="928" spans="1:28" ht="14.25" customHeight="1">
      <c r="A928" s="4"/>
      <c r="B928" s="4"/>
      <c r="C928" s="4"/>
      <c r="D928" s="4"/>
      <c r="E928" s="146"/>
      <c r="F928" s="146"/>
      <c r="G928" s="4"/>
      <c r="H928" s="4"/>
      <c r="I928" s="138"/>
      <c r="J928" s="138"/>
      <c r="K928" s="138"/>
      <c r="L928" s="138"/>
      <c r="M928" s="138"/>
      <c r="N928" s="138"/>
      <c r="O928" s="138"/>
      <c r="P928" s="138"/>
      <c r="Q928" s="138"/>
      <c r="R928" s="138"/>
      <c r="S928" s="138"/>
      <c r="T928" s="138"/>
      <c r="U928" s="138"/>
      <c r="V928" s="138"/>
      <c r="W928" s="138"/>
      <c r="X928" s="138"/>
      <c r="Y928" s="138"/>
      <c r="Z928" s="138"/>
      <c r="AA928" s="138"/>
      <c r="AB928" s="138"/>
    </row>
    <row r="929" spans="1:28" ht="14.25" customHeight="1">
      <c r="A929" s="4"/>
      <c r="B929" s="4"/>
      <c r="C929" s="4"/>
      <c r="D929" s="4"/>
      <c r="E929" s="146"/>
      <c r="F929" s="146"/>
      <c r="G929" s="4"/>
      <c r="H929" s="4"/>
      <c r="I929" s="138"/>
      <c r="J929" s="138"/>
      <c r="K929" s="138"/>
      <c r="L929" s="138"/>
      <c r="M929" s="138"/>
      <c r="N929" s="138"/>
      <c r="O929" s="138"/>
      <c r="P929" s="138"/>
      <c r="Q929" s="138"/>
      <c r="R929" s="138"/>
      <c r="S929" s="138"/>
      <c r="T929" s="138"/>
      <c r="U929" s="138"/>
      <c r="V929" s="138"/>
      <c r="W929" s="138"/>
      <c r="X929" s="138"/>
      <c r="Y929" s="138"/>
      <c r="Z929" s="138"/>
      <c r="AA929" s="138"/>
      <c r="AB929" s="138"/>
    </row>
    <row r="930" spans="1:28" ht="14.25" customHeight="1">
      <c r="A930" s="4"/>
      <c r="B930" s="4"/>
      <c r="C930" s="4"/>
      <c r="D930" s="4"/>
      <c r="E930" s="146"/>
      <c r="F930" s="146"/>
      <c r="G930" s="4"/>
      <c r="H930" s="4"/>
      <c r="I930" s="138"/>
      <c r="J930" s="138"/>
      <c r="K930" s="138"/>
      <c r="L930" s="138"/>
      <c r="M930" s="138"/>
      <c r="N930" s="138"/>
      <c r="O930" s="138"/>
      <c r="P930" s="138"/>
      <c r="Q930" s="138"/>
      <c r="R930" s="138"/>
      <c r="S930" s="138"/>
      <c r="T930" s="138"/>
      <c r="U930" s="138"/>
      <c r="V930" s="138"/>
      <c r="W930" s="138"/>
      <c r="X930" s="138"/>
      <c r="Y930" s="138"/>
      <c r="Z930" s="138"/>
      <c r="AA930" s="138"/>
      <c r="AB930" s="138"/>
    </row>
    <row r="931" spans="1:28" ht="14.25" customHeight="1">
      <c r="A931" s="4"/>
      <c r="B931" s="4"/>
      <c r="C931" s="4"/>
      <c r="D931" s="4"/>
      <c r="E931" s="146"/>
      <c r="F931" s="146"/>
      <c r="G931" s="4"/>
      <c r="H931" s="4"/>
      <c r="I931" s="138"/>
      <c r="J931" s="138"/>
      <c r="K931" s="138"/>
      <c r="L931" s="138"/>
      <c r="M931" s="138"/>
      <c r="N931" s="138"/>
      <c r="O931" s="138"/>
      <c r="P931" s="138"/>
      <c r="Q931" s="138"/>
      <c r="R931" s="138"/>
      <c r="S931" s="138"/>
      <c r="T931" s="138"/>
      <c r="U931" s="138"/>
      <c r="V931" s="138"/>
      <c r="W931" s="138"/>
      <c r="X931" s="138"/>
      <c r="Y931" s="138"/>
      <c r="Z931" s="138"/>
      <c r="AA931" s="138"/>
      <c r="AB931" s="138"/>
    </row>
    <row r="932" spans="1:28" ht="14.25" customHeight="1">
      <c r="A932" s="4"/>
      <c r="B932" s="4"/>
      <c r="C932" s="4"/>
      <c r="D932" s="4"/>
      <c r="E932" s="146"/>
      <c r="F932" s="146"/>
      <c r="G932" s="4"/>
      <c r="H932" s="4"/>
      <c r="I932" s="138"/>
      <c r="J932" s="138"/>
      <c r="K932" s="138"/>
      <c r="L932" s="138"/>
      <c r="M932" s="138"/>
      <c r="N932" s="138"/>
      <c r="O932" s="138"/>
      <c r="P932" s="138"/>
      <c r="Q932" s="138"/>
      <c r="R932" s="138"/>
      <c r="S932" s="138"/>
      <c r="T932" s="138"/>
      <c r="U932" s="138"/>
      <c r="V932" s="138"/>
      <c r="W932" s="138"/>
      <c r="X932" s="138"/>
      <c r="Y932" s="138"/>
      <c r="Z932" s="138"/>
      <c r="AA932" s="138"/>
      <c r="AB932" s="138"/>
    </row>
    <row r="933" spans="1:28" ht="14.25" customHeight="1">
      <c r="A933" s="4"/>
      <c r="B933" s="4"/>
      <c r="C933" s="4"/>
      <c r="D933" s="4"/>
      <c r="E933" s="146"/>
      <c r="F933" s="146"/>
      <c r="G933" s="4"/>
      <c r="H933" s="4"/>
      <c r="I933" s="138"/>
      <c r="J933" s="138"/>
      <c r="K933" s="138"/>
      <c r="L933" s="138"/>
      <c r="M933" s="138"/>
      <c r="N933" s="138"/>
      <c r="O933" s="138"/>
      <c r="P933" s="138"/>
      <c r="Q933" s="138"/>
      <c r="R933" s="138"/>
      <c r="S933" s="138"/>
      <c r="T933" s="138"/>
      <c r="U933" s="138"/>
      <c r="V933" s="138"/>
      <c r="W933" s="138"/>
      <c r="X933" s="138"/>
      <c r="Y933" s="138"/>
      <c r="Z933" s="138"/>
      <c r="AA933" s="138"/>
      <c r="AB933" s="138"/>
    </row>
    <row r="934" spans="1:28" ht="14.25" customHeight="1">
      <c r="A934" s="4"/>
      <c r="B934" s="4"/>
      <c r="C934" s="4"/>
      <c r="D934" s="4"/>
      <c r="E934" s="146"/>
      <c r="F934" s="146"/>
      <c r="G934" s="4"/>
      <c r="H934" s="4"/>
      <c r="I934" s="138"/>
      <c r="J934" s="138"/>
      <c r="K934" s="138"/>
      <c r="L934" s="138"/>
      <c r="M934" s="138"/>
      <c r="N934" s="138"/>
      <c r="O934" s="138"/>
      <c r="P934" s="138"/>
      <c r="Q934" s="138"/>
      <c r="R934" s="138"/>
      <c r="S934" s="138"/>
      <c r="T934" s="138"/>
      <c r="U934" s="138"/>
      <c r="V934" s="138"/>
      <c r="W934" s="138"/>
      <c r="X934" s="138"/>
      <c r="Y934" s="138"/>
      <c r="Z934" s="138"/>
      <c r="AA934" s="138"/>
      <c r="AB934" s="138"/>
    </row>
    <row r="935" spans="1:28" ht="14.25" customHeight="1">
      <c r="A935" s="4"/>
      <c r="B935" s="4"/>
      <c r="C935" s="4"/>
      <c r="D935" s="4"/>
      <c r="E935" s="146"/>
      <c r="F935" s="146"/>
      <c r="G935" s="4"/>
      <c r="H935" s="4"/>
      <c r="I935" s="138"/>
      <c r="J935" s="138"/>
      <c r="K935" s="138"/>
      <c r="L935" s="138"/>
      <c r="M935" s="138"/>
      <c r="N935" s="138"/>
      <c r="O935" s="138"/>
      <c r="P935" s="138"/>
      <c r="Q935" s="138"/>
      <c r="R935" s="138"/>
      <c r="S935" s="138"/>
      <c r="T935" s="138"/>
      <c r="U935" s="138"/>
      <c r="V935" s="138"/>
      <c r="W935" s="138"/>
      <c r="X935" s="138"/>
      <c r="Y935" s="138"/>
      <c r="Z935" s="138"/>
      <c r="AA935" s="138"/>
      <c r="AB935" s="138"/>
    </row>
    <row r="936" spans="1:28" ht="14.25" customHeight="1">
      <c r="A936" s="4"/>
      <c r="B936" s="4"/>
      <c r="C936" s="4"/>
      <c r="D936" s="4"/>
      <c r="E936" s="146"/>
      <c r="F936" s="146"/>
      <c r="G936" s="4"/>
      <c r="H936" s="4"/>
      <c r="I936" s="138"/>
      <c r="J936" s="138"/>
      <c r="K936" s="138"/>
      <c r="L936" s="138"/>
      <c r="M936" s="138"/>
      <c r="N936" s="138"/>
      <c r="O936" s="138"/>
      <c r="P936" s="138"/>
      <c r="Q936" s="138"/>
      <c r="R936" s="138"/>
      <c r="S936" s="138"/>
      <c r="T936" s="138"/>
      <c r="U936" s="138"/>
      <c r="V936" s="138"/>
      <c r="W936" s="138"/>
      <c r="X936" s="138"/>
      <c r="Y936" s="138"/>
      <c r="Z936" s="138"/>
      <c r="AA936" s="138"/>
      <c r="AB936" s="138"/>
    </row>
    <row r="937" spans="1:28" ht="14.25" customHeight="1">
      <c r="A937" s="4"/>
      <c r="B937" s="4"/>
      <c r="C937" s="4"/>
      <c r="D937" s="4"/>
      <c r="E937" s="146"/>
      <c r="F937" s="146"/>
      <c r="G937" s="4"/>
      <c r="H937" s="4"/>
      <c r="I937" s="138"/>
      <c r="J937" s="138"/>
      <c r="K937" s="138"/>
      <c r="L937" s="138"/>
      <c r="M937" s="138"/>
      <c r="N937" s="138"/>
      <c r="O937" s="138"/>
      <c r="P937" s="138"/>
      <c r="Q937" s="138"/>
      <c r="R937" s="138"/>
      <c r="S937" s="138"/>
      <c r="T937" s="138"/>
      <c r="U937" s="138"/>
      <c r="V937" s="138"/>
      <c r="W937" s="138"/>
      <c r="X937" s="138"/>
      <c r="Y937" s="138"/>
      <c r="Z937" s="138"/>
      <c r="AA937" s="138"/>
      <c r="AB937" s="138"/>
    </row>
    <row r="938" spans="1:28" ht="14.25" customHeight="1">
      <c r="A938" s="4"/>
      <c r="B938" s="4"/>
      <c r="C938" s="4"/>
      <c r="D938" s="4"/>
      <c r="E938" s="146"/>
      <c r="F938" s="146"/>
      <c r="G938" s="4"/>
      <c r="H938" s="4"/>
      <c r="I938" s="138"/>
      <c r="J938" s="138"/>
      <c r="K938" s="138"/>
      <c r="L938" s="138"/>
      <c r="M938" s="138"/>
      <c r="N938" s="138"/>
      <c r="O938" s="138"/>
      <c r="P938" s="138"/>
      <c r="Q938" s="138"/>
      <c r="R938" s="138"/>
      <c r="S938" s="138"/>
      <c r="T938" s="138"/>
      <c r="U938" s="138"/>
      <c r="V938" s="138"/>
      <c r="W938" s="138"/>
      <c r="X938" s="138"/>
      <c r="Y938" s="138"/>
      <c r="Z938" s="138"/>
      <c r="AA938" s="138"/>
      <c r="AB938" s="138"/>
    </row>
    <row r="939" spans="1:28" ht="14.25" customHeight="1">
      <c r="A939" s="4"/>
      <c r="B939" s="4"/>
      <c r="C939" s="4"/>
      <c r="D939" s="4"/>
      <c r="E939" s="146"/>
      <c r="F939" s="146"/>
      <c r="G939" s="4"/>
      <c r="H939" s="4"/>
      <c r="I939" s="138"/>
      <c r="J939" s="138"/>
      <c r="K939" s="138"/>
      <c r="L939" s="138"/>
      <c r="M939" s="138"/>
      <c r="N939" s="138"/>
      <c r="O939" s="138"/>
      <c r="P939" s="138"/>
      <c r="Q939" s="138"/>
      <c r="R939" s="138"/>
      <c r="S939" s="138"/>
      <c r="T939" s="138"/>
      <c r="U939" s="138"/>
      <c r="V939" s="138"/>
      <c r="W939" s="138"/>
      <c r="X939" s="138"/>
      <c r="Y939" s="138"/>
      <c r="Z939" s="138"/>
      <c r="AA939" s="138"/>
      <c r="AB939" s="138"/>
    </row>
    <row r="940" spans="1:28" ht="14.25" customHeight="1">
      <c r="A940" s="4"/>
      <c r="B940" s="4"/>
      <c r="C940" s="4"/>
      <c r="D940" s="4"/>
      <c r="E940" s="146"/>
      <c r="F940" s="146"/>
      <c r="G940" s="4"/>
      <c r="H940" s="4"/>
      <c r="I940" s="138"/>
      <c r="J940" s="138"/>
      <c r="K940" s="138"/>
      <c r="L940" s="138"/>
      <c r="M940" s="138"/>
      <c r="N940" s="138"/>
      <c r="O940" s="138"/>
      <c r="P940" s="138"/>
      <c r="Q940" s="138"/>
      <c r="R940" s="138"/>
      <c r="S940" s="138"/>
      <c r="T940" s="138"/>
      <c r="U940" s="138"/>
      <c r="V940" s="138"/>
      <c r="W940" s="138"/>
      <c r="X940" s="138"/>
      <c r="Y940" s="138"/>
      <c r="Z940" s="138"/>
      <c r="AA940" s="138"/>
      <c r="AB940" s="138"/>
    </row>
    <row r="941" spans="1:28" ht="14.25" customHeight="1">
      <c r="A941" s="4"/>
      <c r="B941" s="4"/>
      <c r="C941" s="4"/>
      <c r="D941" s="4"/>
      <c r="E941" s="146"/>
      <c r="F941" s="146"/>
      <c r="G941" s="4"/>
      <c r="H941" s="4"/>
      <c r="I941" s="138"/>
      <c r="J941" s="138"/>
      <c r="K941" s="138"/>
      <c r="L941" s="138"/>
      <c r="M941" s="138"/>
      <c r="N941" s="138"/>
      <c r="O941" s="138"/>
      <c r="P941" s="138"/>
      <c r="Q941" s="138"/>
      <c r="R941" s="138"/>
      <c r="S941" s="138"/>
      <c r="T941" s="138"/>
      <c r="U941" s="138"/>
      <c r="V941" s="138"/>
      <c r="W941" s="138"/>
      <c r="X941" s="138"/>
      <c r="Y941" s="138"/>
      <c r="Z941" s="138"/>
      <c r="AA941" s="138"/>
      <c r="AB941" s="138"/>
    </row>
    <row r="942" spans="1:28" ht="14.25" customHeight="1">
      <c r="A942" s="4"/>
      <c r="B942" s="4"/>
      <c r="C942" s="4"/>
      <c r="D942" s="4"/>
      <c r="E942" s="146"/>
      <c r="F942" s="146"/>
      <c r="G942" s="4"/>
      <c r="H942" s="4"/>
      <c r="I942" s="138"/>
      <c r="J942" s="138"/>
      <c r="K942" s="138"/>
      <c r="L942" s="138"/>
      <c r="M942" s="138"/>
      <c r="N942" s="138"/>
      <c r="O942" s="138"/>
      <c r="P942" s="138"/>
      <c r="Q942" s="138"/>
      <c r="R942" s="138"/>
      <c r="S942" s="138"/>
      <c r="T942" s="138"/>
      <c r="U942" s="138"/>
      <c r="V942" s="138"/>
      <c r="W942" s="138"/>
      <c r="X942" s="138"/>
      <c r="Y942" s="138"/>
      <c r="Z942" s="138"/>
      <c r="AA942" s="138"/>
      <c r="AB942" s="138"/>
    </row>
    <row r="943" spans="1:28" ht="14.25" customHeight="1">
      <c r="A943" s="4"/>
      <c r="B943" s="4"/>
      <c r="C943" s="4"/>
      <c r="D943" s="4"/>
      <c r="E943" s="146"/>
      <c r="F943" s="146"/>
      <c r="G943" s="4"/>
      <c r="H943" s="4"/>
      <c r="I943" s="138"/>
      <c r="J943" s="138"/>
      <c r="K943" s="138"/>
      <c r="L943" s="138"/>
      <c r="M943" s="138"/>
      <c r="N943" s="138"/>
      <c r="O943" s="138"/>
      <c r="P943" s="138"/>
      <c r="Q943" s="138"/>
      <c r="R943" s="138"/>
      <c r="S943" s="138"/>
      <c r="T943" s="138"/>
      <c r="U943" s="138"/>
      <c r="V943" s="138"/>
      <c r="W943" s="138"/>
      <c r="X943" s="138"/>
      <c r="Y943" s="138"/>
      <c r="Z943" s="138"/>
      <c r="AA943" s="138"/>
      <c r="AB943" s="138"/>
    </row>
    <row r="944" spans="1:28" ht="14.25" customHeight="1">
      <c r="A944" s="4"/>
      <c r="B944" s="4"/>
      <c r="C944" s="4"/>
      <c r="D944" s="4"/>
      <c r="E944" s="146"/>
      <c r="F944" s="146"/>
      <c r="G944" s="4"/>
      <c r="H944" s="4"/>
      <c r="I944" s="138"/>
      <c r="J944" s="138"/>
      <c r="K944" s="138"/>
      <c r="L944" s="138"/>
      <c r="M944" s="138"/>
      <c r="N944" s="138"/>
      <c r="O944" s="138"/>
      <c r="P944" s="138"/>
      <c r="Q944" s="138"/>
      <c r="R944" s="138"/>
      <c r="S944" s="138"/>
      <c r="T944" s="138"/>
      <c r="U944" s="138"/>
      <c r="V944" s="138"/>
      <c r="W944" s="138"/>
      <c r="X944" s="138"/>
      <c r="Y944" s="138"/>
      <c r="Z944" s="138"/>
      <c r="AA944" s="138"/>
      <c r="AB944" s="138"/>
    </row>
    <row r="945" spans="1:28" ht="14.25" customHeight="1">
      <c r="A945" s="4"/>
      <c r="B945" s="4"/>
      <c r="C945" s="4"/>
      <c r="D945" s="4"/>
      <c r="E945" s="146"/>
      <c r="F945" s="146"/>
      <c r="G945" s="4"/>
      <c r="H945" s="4"/>
      <c r="I945" s="138"/>
      <c r="J945" s="138"/>
      <c r="K945" s="138"/>
      <c r="L945" s="138"/>
      <c r="M945" s="138"/>
      <c r="N945" s="138"/>
      <c r="O945" s="138"/>
      <c r="P945" s="138"/>
      <c r="Q945" s="138"/>
      <c r="R945" s="138"/>
      <c r="S945" s="138"/>
      <c r="T945" s="138"/>
      <c r="U945" s="138"/>
      <c r="V945" s="138"/>
      <c r="W945" s="138"/>
      <c r="X945" s="138"/>
      <c r="Y945" s="138"/>
      <c r="Z945" s="138"/>
      <c r="AA945" s="138"/>
      <c r="AB945" s="138"/>
    </row>
    <row r="946" spans="1:28" ht="14.25" customHeight="1">
      <c r="A946" s="4"/>
      <c r="B946" s="4"/>
      <c r="C946" s="4"/>
      <c r="D946" s="4"/>
      <c r="E946" s="146"/>
      <c r="F946" s="146"/>
      <c r="G946" s="4"/>
      <c r="H946" s="4"/>
      <c r="I946" s="138"/>
      <c r="J946" s="138"/>
      <c r="K946" s="138"/>
      <c r="L946" s="138"/>
      <c r="M946" s="138"/>
      <c r="N946" s="138"/>
      <c r="O946" s="138"/>
      <c r="P946" s="138"/>
      <c r="Q946" s="138"/>
      <c r="R946" s="138"/>
      <c r="S946" s="138"/>
      <c r="T946" s="138"/>
      <c r="U946" s="138"/>
      <c r="V946" s="138"/>
      <c r="W946" s="138"/>
      <c r="X946" s="138"/>
      <c r="Y946" s="138"/>
      <c r="Z946" s="138"/>
      <c r="AA946" s="138"/>
      <c r="AB946" s="138"/>
    </row>
    <row r="947" spans="1:28" ht="14.25" customHeight="1">
      <c r="A947" s="4"/>
      <c r="B947" s="4"/>
      <c r="C947" s="4"/>
      <c r="D947" s="4"/>
      <c r="E947" s="146"/>
      <c r="F947" s="146"/>
      <c r="G947" s="4"/>
      <c r="H947" s="4"/>
      <c r="I947" s="138"/>
      <c r="J947" s="138"/>
      <c r="K947" s="138"/>
      <c r="L947" s="138"/>
      <c r="M947" s="138"/>
      <c r="N947" s="138"/>
      <c r="O947" s="138"/>
      <c r="P947" s="138"/>
      <c r="Q947" s="138"/>
      <c r="R947" s="138"/>
      <c r="S947" s="138"/>
      <c r="T947" s="138"/>
      <c r="U947" s="138"/>
      <c r="V947" s="138"/>
      <c r="W947" s="138"/>
      <c r="X947" s="138"/>
      <c r="Y947" s="138"/>
      <c r="Z947" s="138"/>
      <c r="AA947" s="138"/>
      <c r="AB947" s="138"/>
    </row>
    <row r="948" spans="1:28" ht="14.25" customHeight="1">
      <c r="A948" s="4"/>
      <c r="B948" s="4"/>
      <c r="C948" s="4"/>
      <c r="D948" s="4"/>
      <c r="E948" s="146"/>
      <c r="F948" s="146"/>
      <c r="G948" s="4"/>
      <c r="H948" s="4"/>
      <c r="I948" s="138"/>
      <c r="J948" s="138"/>
      <c r="K948" s="138"/>
      <c r="L948" s="138"/>
      <c r="M948" s="138"/>
      <c r="N948" s="138"/>
      <c r="O948" s="138"/>
      <c r="P948" s="138"/>
      <c r="Q948" s="138"/>
      <c r="R948" s="138"/>
      <c r="S948" s="138"/>
      <c r="T948" s="138"/>
      <c r="U948" s="138"/>
      <c r="V948" s="138"/>
      <c r="W948" s="138"/>
      <c r="X948" s="138"/>
      <c r="Y948" s="138"/>
      <c r="Z948" s="138"/>
      <c r="AA948" s="138"/>
      <c r="AB948" s="138"/>
    </row>
    <row r="949" spans="1:28" ht="14.25" customHeight="1">
      <c r="A949" s="4"/>
      <c r="B949" s="4"/>
      <c r="C949" s="4"/>
      <c r="D949" s="4"/>
      <c r="E949" s="146"/>
      <c r="F949" s="146"/>
      <c r="G949" s="4"/>
      <c r="H949" s="4"/>
      <c r="I949" s="138"/>
      <c r="J949" s="138"/>
      <c r="K949" s="138"/>
      <c r="L949" s="138"/>
      <c r="M949" s="138"/>
      <c r="N949" s="138"/>
      <c r="O949" s="138"/>
      <c r="P949" s="138"/>
      <c r="Q949" s="138"/>
      <c r="R949" s="138"/>
      <c r="S949" s="138"/>
      <c r="T949" s="138"/>
      <c r="U949" s="138"/>
      <c r="V949" s="138"/>
      <c r="W949" s="138"/>
      <c r="X949" s="138"/>
      <c r="Y949" s="138"/>
      <c r="Z949" s="138"/>
      <c r="AA949" s="138"/>
      <c r="AB949" s="138"/>
    </row>
    <row r="950" spans="1:28" ht="14.25" customHeight="1">
      <c r="A950" s="4"/>
      <c r="B950" s="4"/>
      <c r="C950" s="4"/>
      <c r="D950" s="4"/>
      <c r="E950" s="146"/>
      <c r="F950" s="146"/>
      <c r="G950" s="4"/>
      <c r="H950" s="4"/>
      <c r="I950" s="138"/>
      <c r="J950" s="138"/>
      <c r="K950" s="138"/>
      <c r="L950" s="138"/>
      <c r="M950" s="138"/>
      <c r="N950" s="138"/>
      <c r="O950" s="138"/>
      <c r="P950" s="138"/>
      <c r="Q950" s="138"/>
      <c r="R950" s="138"/>
      <c r="S950" s="138"/>
      <c r="T950" s="138"/>
      <c r="U950" s="138"/>
      <c r="V950" s="138"/>
      <c r="W950" s="138"/>
      <c r="X950" s="138"/>
      <c r="Y950" s="138"/>
      <c r="Z950" s="138"/>
      <c r="AA950" s="138"/>
      <c r="AB950" s="138"/>
    </row>
    <row r="951" spans="1:28" ht="14.25" customHeight="1">
      <c r="A951" s="4"/>
      <c r="B951" s="4"/>
      <c r="C951" s="4"/>
      <c r="D951" s="4"/>
      <c r="E951" s="146"/>
      <c r="F951" s="146"/>
      <c r="G951" s="4"/>
      <c r="H951" s="4"/>
      <c r="I951" s="138"/>
      <c r="J951" s="138"/>
      <c r="K951" s="138"/>
      <c r="L951" s="138"/>
      <c r="M951" s="138"/>
      <c r="N951" s="138"/>
      <c r="O951" s="138"/>
      <c r="P951" s="138"/>
      <c r="Q951" s="138"/>
      <c r="R951" s="138"/>
      <c r="S951" s="138"/>
      <c r="T951" s="138"/>
      <c r="U951" s="138"/>
      <c r="V951" s="138"/>
      <c r="W951" s="138"/>
      <c r="X951" s="138"/>
      <c r="Y951" s="138"/>
      <c r="Z951" s="138"/>
      <c r="AA951" s="138"/>
      <c r="AB951" s="138"/>
    </row>
    <row r="952" spans="1:28" ht="14.25" customHeight="1">
      <c r="A952" s="4"/>
      <c r="B952" s="4"/>
      <c r="C952" s="4"/>
      <c r="D952" s="4"/>
      <c r="E952" s="146"/>
      <c r="F952" s="146"/>
      <c r="G952" s="4"/>
      <c r="H952" s="4"/>
      <c r="I952" s="138"/>
      <c r="J952" s="138"/>
      <c r="K952" s="138"/>
      <c r="L952" s="138"/>
      <c r="M952" s="138"/>
      <c r="N952" s="138"/>
      <c r="O952" s="138"/>
      <c r="P952" s="138"/>
      <c r="Q952" s="138"/>
      <c r="R952" s="138"/>
      <c r="S952" s="138"/>
      <c r="T952" s="138"/>
      <c r="U952" s="138"/>
      <c r="V952" s="138"/>
      <c r="W952" s="138"/>
      <c r="X952" s="138"/>
      <c r="Y952" s="138"/>
      <c r="Z952" s="138"/>
      <c r="AA952" s="138"/>
      <c r="AB952" s="138"/>
    </row>
    <row r="953" spans="1:28" ht="14.25" customHeight="1">
      <c r="A953" s="4"/>
      <c r="B953" s="4"/>
      <c r="C953" s="4"/>
      <c r="D953" s="4"/>
      <c r="E953" s="146"/>
      <c r="F953" s="146"/>
      <c r="G953" s="4"/>
      <c r="H953" s="4"/>
      <c r="I953" s="138"/>
      <c r="J953" s="138"/>
      <c r="K953" s="138"/>
      <c r="L953" s="138"/>
      <c r="M953" s="138"/>
      <c r="N953" s="138"/>
      <c r="O953" s="138"/>
      <c r="P953" s="138"/>
      <c r="Q953" s="138"/>
      <c r="R953" s="138"/>
      <c r="S953" s="138"/>
      <c r="T953" s="138"/>
      <c r="U953" s="138"/>
      <c r="V953" s="138"/>
      <c r="W953" s="138"/>
      <c r="X953" s="138"/>
      <c r="Y953" s="138"/>
      <c r="Z953" s="138"/>
      <c r="AA953" s="138"/>
      <c r="AB953" s="138"/>
    </row>
    <row r="954" spans="1:28" ht="14.25" customHeight="1">
      <c r="A954" s="4"/>
      <c r="B954" s="4"/>
      <c r="C954" s="4"/>
      <c r="D954" s="4"/>
      <c r="E954" s="146"/>
      <c r="F954" s="146"/>
      <c r="G954" s="4"/>
      <c r="H954" s="4"/>
      <c r="I954" s="138"/>
      <c r="J954" s="138"/>
      <c r="K954" s="138"/>
      <c r="L954" s="138"/>
      <c r="M954" s="138"/>
      <c r="N954" s="138"/>
      <c r="O954" s="138"/>
      <c r="P954" s="138"/>
      <c r="Q954" s="138"/>
      <c r="R954" s="138"/>
      <c r="S954" s="138"/>
      <c r="T954" s="138"/>
      <c r="U954" s="138"/>
      <c r="V954" s="138"/>
      <c r="W954" s="138"/>
      <c r="X954" s="138"/>
      <c r="Y954" s="138"/>
      <c r="Z954" s="138"/>
      <c r="AA954" s="138"/>
      <c r="AB954" s="138"/>
    </row>
    <row r="955" spans="1:28" ht="14.25" customHeight="1">
      <c r="A955" s="4"/>
      <c r="B955" s="4"/>
      <c r="C955" s="4"/>
      <c r="D955" s="4"/>
      <c r="E955" s="146"/>
      <c r="F955" s="146"/>
      <c r="G955" s="4"/>
      <c r="H955" s="4"/>
      <c r="I955" s="138"/>
      <c r="J955" s="138"/>
      <c r="K955" s="138"/>
      <c r="L955" s="138"/>
      <c r="M955" s="138"/>
      <c r="N955" s="138"/>
      <c r="O955" s="138"/>
      <c r="P955" s="138"/>
      <c r="Q955" s="138"/>
      <c r="R955" s="138"/>
      <c r="S955" s="138"/>
      <c r="T955" s="138"/>
      <c r="U955" s="138"/>
      <c r="V955" s="138"/>
      <c r="W955" s="138"/>
      <c r="X955" s="138"/>
      <c r="Y955" s="138"/>
      <c r="Z955" s="138"/>
      <c r="AA955" s="138"/>
      <c r="AB955" s="138"/>
    </row>
    <row r="956" spans="1:28" ht="14.25" customHeight="1">
      <c r="A956" s="4"/>
      <c r="B956" s="4"/>
      <c r="C956" s="4"/>
      <c r="D956" s="4"/>
      <c r="E956" s="146"/>
      <c r="F956" s="146"/>
      <c r="G956" s="4"/>
      <c r="H956" s="4"/>
      <c r="I956" s="138"/>
      <c r="J956" s="138"/>
      <c r="K956" s="138"/>
      <c r="L956" s="138"/>
      <c r="M956" s="138"/>
      <c r="N956" s="138"/>
      <c r="O956" s="138"/>
      <c r="P956" s="138"/>
      <c r="Q956" s="138"/>
      <c r="R956" s="138"/>
      <c r="S956" s="138"/>
      <c r="T956" s="138"/>
      <c r="U956" s="138"/>
      <c r="V956" s="138"/>
      <c r="W956" s="138"/>
      <c r="X956" s="138"/>
      <c r="Y956" s="138"/>
      <c r="Z956" s="138"/>
      <c r="AA956" s="138"/>
      <c r="AB956" s="138"/>
    </row>
    <row r="957" spans="1:28" ht="14.25" customHeight="1">
      <c r="A957" s="4"/>
      <c r="B957" s="4"/>
      <c r="C957" s="4"/>
      <c r="D957" s="4"/>
      <c r="E957" s="146"/>
      <c r="F957" s="146"/>
      <c r="G957" s="4"/>
      <c r="H957" s="4"/>
      <c r="I957" s="138"/>
      <c r="J957" s="138"/>
      <c r="K957" s="138"/>
      <c r="L957" s="138"/>
      <c r="M957" s="138"/>
      <c r="N957" s="138"/>
      <c r="O957" s="138"/>
      <c r="P957" s="138"/>
      <c r="Q957" s="138"/>
      <c r="R957" s="138"/>
      <c r="S957" s="138"/>
      <c r="T957" s="138"/>
      <c r="U957" s="138"/>
      <c r="V957" s="138"/>
      <c r="W957" s="138"/>
      <c r="X957" s="138"/>
      <c r="Y957" s="138"/>
      <c r="Z957" s="138"/>
      <c r="AA957" s="138"/>
      <c r="AB957" s="138"/>
    </row>
    <row r="958" spans="1:28" ht="14.25" customHeight="1">
      <c r="A958" s="4"/>
      <c r="B958" s="4"/>
      <c r="C958" s="4"/>
      <c r="D958" s="4"/>
      <c r="E958" s="146"/>
      <c r="F958" s="146"/>
      <c r="G958" s="4"/>
      <c r="H958" s="4"/>
      <c r="I958" s="138"/>
      <c r="J958" s="138"/>
      <c r="K958" s="138"/>
      <c r="L958" s="138"/>
      <c r="M958" s="138"/>
      <c r="N958" s="138"/>
      <c r="O958" s="138"/>
      <c r="P958" s="138"/>
      <c r="Q958" s="138"/>
      <c r="R958" s="138"/>
      <c r="S958" s="138"/>
      <c r="T958" s="138"/>
      <c r="U958" s="138"/>
      <c r="V958" s="138"/>
      <c r="W958" s="138"/>
      <c r="X958" s="138"/>
      <c r="Y958" s="138"/>
      <c r="Z958" s="138"/>
      <c r="AA958" s="138"/>
      <c r="AB958" s="138"/>
    </row>
    <row r="959" spans="1:28" ht="14.25" customHeight="1">
      <c r="A959" s="4"/>
      <c r="B959" s="4"/>
      <c r="C959" s="4"/>
      <c r="D959" s="4"/>
      <c r="E959" s="146"/>
      <c r="F959" s="146"/>
      <c r="G959" s="4"/>
      <c r="H959" s="4"/>
      <c r="I959" s="138"/>
      <c r="J959" s="138"/>
      <c r="K959" s="138"/>
      <c r="L959" s="138"/>
      <c r="M959" s="138"/>
      <c r="N959" s="138"/>
      <c r="O959" s="138"/>
      <c r="P959" s="138"/>
      <c r="Q959" s="138"/>
      <c r="R959" s="138"/>
      <c r="S959" s="138"/>
      <c r="T959" s="138"/>
      <c r="U959" s="138"/>
      <c r="V959" s="138"/>
      <c r="W959" s="138"/>
      <c r="X959" s="138"/>
      <c r="Y959" s="138"/>
      <c r="Z959" s="138"/>
      <c r="AA959" s="138"/>
      <c r="AB959" s="138"/>
    </row>
    <row r="960" spans="1:28" ht="14.25" customHeight="1">
      <c r="A960" s="4"/>
      <c r="B960" s="4"/>
      <c r="C960" s="4"/>
      <c r="D960" s="4"/>
      <c r="E960" s="146"/>
      <c r="F960" s="146"/>
      <c r="G960" s="4"/>
      <c r="H960" s="4"/>
      <c r="I960" s="138"/>
      <c r="J960" s="138"/>
      <c r="K960" s="138"/>
      <c r="L960" s="138"/>
      <c r="M960" s="138"/>
      <c r="N960" s="138"/>
      <c r="O960" s="138"/>
      <c r="P960" s="138"/>
      <c r="Q960" s="138"/>
      <c r="R960" s="138"/>
      <c r="S960" s="138"/>
      <c r="T960" s="138"/>
      <c r="U960" s="138"/>
      <c r="V960" s="138"/>
      <c r="W960" s="138"/>
      <c r="X960" s="138"/>
      <c r="Y960" s="138"/>
      <c r="Z960" s="138"/>
      <c r="AA960" s="138"/>
      <c r="AB960" s="138"/>
    </row>
    <row r="961" spans="1:28" ht="14.25" customHeight="1">
      <c r="A961" s="4"/>
      <c r="B961" s="4"/>
      <c r="C961" s="4"/>
      <c r="D961" s="4"/>
      <c r="E961" s="146"/>
      <c r="F961" s="146"/>
      <c r="G961" s="4"/>
      <c r="H961" s="4"/>
      <c r="I961" s="138"/>
      <c r="J961" s="138"/>
      <c r="K961" s="138"/>
      <c r="L961" s="138"/>
      <c r="M961" s="138"/>
      <c r="N961" s="138"/>
      <c r="O961" s="138"/>
      <c r="P961" s="138"/>
      <c r="Q961" s="138"/>
      <c r="R961" s="138"/>
      <c r="S961" s="138"/>
      <c r="T961" s="138"/>
      <c r="U961" s="138"/>
      <c r="V961" s="138"/>
      <c r="W961" s="138"/>
      <c r="X961" s="138"/>
      <c r="Y961" s="138"/>
      <c r="Z961" s="138"/>
      <c r="AA961" s="138"/>
      <c r="AB961" s="138"/>
    </row>
    <row r="962" spans="1:28" ht="14.25" customHeight="1">
      <c r="A962" s="4"/>
      <c r="B962" s="4"/>
      <c r="C962" s="4"/>
      <c r="D962" s="4"/>
      <c r="E962" s="146"/>
      <c r="F962" s="146"/>
      <c r="G962" s="4"/>
      <c r="H962" s="4"/>
      <c r="I962" s="138"/>
      <c r="J962" s="138"/>
      <c r="K962" s="138"/>
      <c r="L962" s="138"/>
      <c r="M962" s="138"/>
      <c r="N962" s="138"/>
      <c r="O962" s="138"/>
      <c r="P962" s="138"/>
      <c r="Q962" s="138"/>
      <c r="R962" s="138"/>
      <c r="S962" s="138"/>
      <c r="T962" s="138"/>
      <c r="U962" s="138"/>
      <c r="V962" s="138"/>
      <c r="W962" s="138"/>
      <c r="X962" s="138"/>
      <c r="Y962" s="138"/>
      <c r="Z962" s="138"/>
      <c r="AA962" s="138"/>
      <c r="AB962" s="138"/>
    </row>
    <row r="963" spans="1:28" ht="14.25" customHeight="1">
      <c r="A963" s="4"/>
      <c r="B963" s="4"/>
      <c r="C963" s="4"/>
      <c r="D963" s="4"/>
      <c r="E963" s="146"/>
      <c r="F963" s="146"/>
      <c r="G963" s="4"/>
      <c r="H963" s="4"/>
      <c r="I963" s="138"/>
      <c r="J963" s="138"/>
      <c r="K963" s="138"/>
      <c r="L963" s="138"/>
      <c r="M963" s="138"/>
      <c r="N963" s="138"/>
      <c r="O963" s="138"/>
      <c r="P963" s="138"/>
      <c r="Q963" s="138"/>
      <c r="R963" s="138"/>
      <c r="S963" s="138"/>
      <c r="T963" s="138"/>
      <c r="U963" s="138"/>
      <c r="V963" s="138"/>
      <c r="W963" s="138"/>
      <c r="X963" s="138"/>
      <c r="Y963" s="138"/>
      <c r="Z963" s="138"/>
      <c r="AA963" s="138"/>
      <c r="AB963" s="138"/>
    </row>
    <row r="964" spans="1:28" ht="14.25" customHeight="1">
      <c r="A964" s="4"/>
      <c r="B964" s="4"/>
      <c r="C964" s="4"/>
      <c r="D964" s="4"/>
      <c r="E964" s="146"/>
      <c r="F964" s="146"/>
      <c r="G964" s="4"/>
      <c r="H964" s="4"/>
      <c r="I964" s="138"/>
      <c r="J964" s="138"/>
      <c r="K964" s="138"/>
      <c r="L964" s="138"/>
      <c r="M964" s="138"/>
      <c r="N964" s="138"/>
      <c r="O964" s="138"/>
      <c r="P964" s="138"/>
      <c r="Q964" s="138"/>
      <c r="R964" s="138"/>
      <c r="S964" s="138"/>
      <c r="T964" s="138"/>
      <c r="U964" s="138"/>
      <c r="V964" s="138"/>
      <c r="W964" s="138"/>
      <c r="X964" s="138"/>
      <c r="Y964" s="138"/>
      <c r="Z964" s="138"/>
      <c r="AA964" s="138"/>
      <c r="AB964" s="138"/>
    </row>
    <row r="965" spans="1:28" ht="14.25" customHeight="1">
      <c r="A965" s="4"/>
      <c r="B965" s="4"/>
      <c r="C965" s="4"/>
      <c r="D965" s="4"/>
      <c r="E965" s="146"/>
      <c r="F965" s="146"/>
      <c r="G965" s="4"/>
      <c r="H965" s="4"/>
      <c r="I965" s="138"/>
      <c r="J965" s="138"/>
      <c r="K965" s="138"/>
      <c r="L965" s="138"/>
      <c r="M965" s="138"/>
      <c r="N965" s="138"/>
      <c r="O965" s="138"/>
      <c r="P965" s="138"/>
      <c r="Q965" s="138"/>
      <c r="R965" s="138"/>
      <c r="S965" s="138"/>
      <c r="T965" s="138"/>
      <c r="U965" s="138"/>
      <c r="V965" s="138"/>
      <c r="W965" s="138"/>
      <c r="X965" s="138"/>
      <c r="Y965" s="138"/>
      <c r="Z965" s="138"/>
      <c r="AA965" s="138"/>
      <c r="AB965" s="138"/>
    </row>
    <row r="966" spans="1:28" ht="14.25" customHeight="1">
      <c r="A966" s="4"/>
      <c r="B966" s="4"/>
      <c r="C966" s="4"/>
      <c r="D966" s="4"/>
      <c r="E966" s="146"/>
      <c r="F966" s="146"/>
      <c r="G966" s="4"/>
      <c r="H966" s="4"/>
      <c r="I966" s="138"/>
      <c r="J966" s="138"/>
      <c r="K966" s="138"/>
      <c r="L966" s="138"/>
      <c r="M966" s="138"/>
      <c r="N966" s="138"/>
      <c r="O966" s="138"/>
      <c r="P966" s="138"/>
      <c r="Q966" s="138"/>
      <c r="R966" s="138"/>
      <c r="S966" s="138"/>
      <c r="T966" s="138"/>
      <c r="U966" s="138"/>
      <c r="V966" s="138"/>
      <c r="W966" s="138"/>
      <c r="X966" s="138"/>
      <c r="Y966" s="138"/>
      <c r="Z966" s="138"/>
      <c r="AA966" s="138"/>
      <c r="AB966" s="138"/>
    </row>
    <row r="967" spans="1:28" ht="14.25" customHeight="1">
      <c r="A967" s="4"/>
      <c r="B967" s="4"/>
      <c r="C967" s="4"/>
      <c r="D967" s="4"/>
      <c r="E967" s="146"/>
      <c r="F967" s="146"/>
      <c r="G967" s="4"/>
      <c r="H967" s="4"/>
      <c r="I967" s="138"/>
      <c r="J967" s="138"/>
      <c r="K967" s="138"/>
      <c r="L967" s="138"/>
      <c r="M967" s="138"/>
      <c r="N967" s="138"/>
      <c r="O967" s="138"/>
      <c r="P967" s="138"/>
      <c r="Q967" s="138"/>
      <c r="R967" s="138"/>
      <c r="S967" s="138"/>
      <c r="T967" s="138"/>
      <c r="U967" s="138"/>
      <c r="V967" s="138"/>
      <c r="W967" s="138"/>
      <c r="X967" s="138"/>
      <c r="Y967" s="138"/>
      <c r="Z967" s="138"/>
      <c r="AA967" s="138"/>
      <c r="AB967" s="138"/>
    </row>
    <row r="968" spans="1:28" ht="14.25" customHeight="1">
      <c r="I968" s="138"/>
      <c r="J968" s="138"/>
      <c r="K968" s="138"/>
      <c r="L968" s="138"/>
      <c r="M968" s="138"/>
      <c r="N968" s="138"/>
      <c r="O968" s="138"/>
      <c r="P968" s="138"/>
      <c r="Q968" s="138"/>
      <c r="R968" s="138"/>
      <c r="S968" s="138"/>
      <c r="T968" s="138"/>
      <c r="U968" s="138"/>
      <c r="V968" s="138"/>
      <c r="W968" s="138"/>
      <c r="X968" s="138"/>
      <c r="Y968" s="138"/>
      <c r="Z968" s="138"/>
      <c r="AA968" s="138"/>
      <c r="AB968" s="138"/>
    </row>
  </sheetData>
  <autoFilter ref="A1:H75" xr:uid="{00000000-0009-0000-0000-000006000000}">
    <sortState xmlns:xlrd2="http://schemas.microsoft.com/office/spreadsheetml/2017/richdata2" ref="A2:H75">
      <sortCondition descending="1" ref="H1:H75"/>
    </sortState>
  </autoFilter>
  <pageMargins left="0.7" right="0.7" top="0.75" bottom="0.75" header="0" footer="0"/>
  <pageSetup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C2D69B"/>
  </sheetPr>
  <dimension ref="A1:Z976"/>
  <sheetViews>
    <sheetView workbookViewId="0"/>
  </sheetViews>
  <sheetFormatPr baseColWidth="10" defaultColWidth="12.625" defaultRowHeight="15" customHeight="1"/>
  <cols>
    <col min="1" max="2" width="11" customWidth="1"/>
    <col min="3" max="3" width="13.875" customWidth="1"/>
    <col min="4" max="4" width="23.625" customWidth="1"/>
    <col min="5" max="5" width="11.25" customWidth="1"/>
    <col min="6" max="6" width="13.375" customWidth="1"/>
    <col min="7" max="7" width="23.625" customWidth="1"/>
    <col min="8" max="8" width="11.625" customWidth="1"/>
    <col min="9" max="10" width="11" customWidth="1"/>
    <col min="11" max="11" width="13" bestFit="1" customWidth="1"/>
    <col min="12" max="12" width="13.25" customWidth="1"/>
    <col min="13" max="13" width="13.75" customWidth="1"/>
    <col min="14" max="26" width="11" customWidth="1"/>
  </cols>
  <sheetData>
    <row r="1" spans="1:26" ht="14.25" customHeight="1">
      <c r="A1" s="844" t="s">
        <v>248</v>
      </c>
      <c r="B1" s="850" t="s">
        <v>7</v>
      </c>
      <c r="C1" s="850" t="s">
        <v>249</v>
      </c>
      <c r="D1" s="850" t="s">
        <v>250</v>
      </c>
      <c r="E1" s="846" t="s">
        <v>648</v>
      </c>
      <c r="F1" s="846" t="s">
        <v>653</v>
      </c>
      <c r="G1" s="844" t="s">
        <v>253</v>
      </c>
      <c r="H1" s="848" t="s">
        <v>254</v>
      </c>
      <c r="I1" s="138"/>
      <c r="J1" s="138"/>
      <c r="K1" s="802">
        <v>45230</v>
      </c>
      <c r="L1" s="140" t="s">
        <v>251</v>
      </c>
      <c r="M1" s="140" t="s">
        <v>252</v>
      </c>
      <c r="N1" s="138"/>
      <c r="O1" s="138"/>
      <c r="P1" s="138"/>
      <c r="Q1" s="138"/>
      <c r="R1" s="138"/>
      <c r="S1" s="138"/>
      <c r="T1" s="138"/>
      <c r="U1" s="138"/>
      <c r="V1" s="138"/>
      <c r="W1" s="138"/>
      <c r="X1" s="138"/>
      <c r="Y1" s="138"/>
      <c r="Z1" s="138"/>
    </row>
    <row r="2" spans="1:26" ht="14.25" customHeight="1">
      <c r="A2" s="845" t="s">
        <v>705</v>
      </c>
      <c r="B2" s="845" t="s">
        <v>260</v>
      </c>
      <c r="C2" s="845" t="s">
        <v>263</v>
      </c>
      <c r="D2" s="845" t="s">
        <v>261</v>
      </c>
      <c r="E2" s="847">
        <v>33666.97</v>
      </c>
      <c r="F2" s="847">
        <v>-31504.85</v>
      </c>
      <c r="G2" s="845" t="s">
        <v>706</v>
      </c>
      <c r="H2" s="842">
        <v>142</v>
      </c>
      <c r="I2" s="138"/>
      <c r="J2" s="138"/>
      <c r="K2" s="140" t="s">
        <v>257</v>
      </c>
      <c r="L2" s="819">
        <f t="shared" ref="L2:M2" si="0">+SUM(E2:E9963)</f>
        <v>3059537.15</v>
      </c>
      <c r="M2" s="820">
        <f t="shared" si="0"/>
        <v>-2668371.9500000002</v>
      </c>
      <c r="N2" s="138"/>
      <c r="O2" s="138"/>
      <c r="P2" s="138"/>
      <c r="Q2" s="138"/>
      <c r="R2" s="138"/>
      <c r="S2" s="138"/>
      <c r="T2" s="138"/>
      <c r="U2" s="138"/>
      <c r="V2" s="138"/>
      <c r="W2" s="138"/>
      <c r="X2" s="138"/>
      <c r="Y2" s="138"/>
      <c r="Z2" s="138"/>
    </row>
    <row r="3" spans="1:26" ht="14.25" customHeight="1">
      <c r="A3" s="845" t="s">
        <v>703</v>
      </c>
      <c r="B3" s="845" t="s">
        <v>707</v>
      </c>
      <c r="C3" s="845" t="s">
        <v>263</v>
      </c>
      <c r="D3" s="845" t="s">
        <v>258</v>
      </c>
      <c r="E3" s="847">
        <v>56706.1</v>
      </c>
      <c r="F3" s="847">
        <v>-57628.2</v>
      </c>
      <c r="G3" s="845" t="s">
        <v>704</v>
      </c>
      <c r="H3" s="842">
        <v>142</v>
      </c>
      <c r="I3" s="138"/>
      <c r="J3" s="138"/>
      <c r="K3" s="138" t="s">
        <v>259</v>
      </c>
      <c r="L3" s="4">
        <f>COUNT(E:E)</f>
        <v>71</v>
      </c>
      <c r="M3" s="144">
        <f>-M2/L2</f>
        <v>0.87214889677021912</v>
      </c>
      <c r="N3" s="138"/>
      <c r="O3" s="138"/>
      <c r="P3" s="138"/>
      <c r="Q3" s="138"/>
      <c r="R3" s="138"/>
      <c r="S3" s="138"/>
      <c r="T3" s="138"/>
      <c r="U3" s="138"/>
      <c r="V3" s="138"/>
      <c r="W3" s="138"/>
      <c r="X3" s="138"/>
      <c r="Y3" s="138"/>
      <c r="Z3" s="138"/>
    </row>
    <row r="4" spans="1:26" ht="14.25" customHeight="1">
      <c r="A4" s="845" t="s">
        <v>724</v>
      </c>
      <c r="B4" s="845" t="s">
        <v>260</v>
      </c>
      <c r="C4" s="845" t="s">
        <v>263</v>
      </c>
      <c r="D4" s="845" t="s">
        <v>261</v>
      </c>
      <c r="E4" s="847">
        <v>31163.98</v>
      </c>
      <c r="F4" s="847">
        <v>-32628.75</v>
      </c>
      <c r="G4" s="845" t="s">
        <v>725</v>
      </c>
      <c r="H4" s="842">
        <v>116</v>
      </c>
      <c r="I4" s="138"/>
      <c r="J4" s="138"/>
      <c r="K4" s="138"/>
      <c r="L4" s="138"/>
      <c r="M4" s="138"/>
      <c r="N4" s="138"/>
      <c r="O4" s="138"/>
      <c r="P4" s="138"/>
      <c r="Q4" s="138"/>
      <c r="R4" s="138"/>
      <c r="S4" s="138"/>
      <c r="T4" s="138"/>
      <c r="U4" s="138"/>
      <c r="V4" s="138"/>
      <c r="W4" s="138"/>
      <c r="X4" s="138"/>
      <c r="Y4" s="138"/>
      <c r="Z4" s="138"/>
    </row>
    <row r="5" spans="1:26" ht="14.25" customHeight="1">
      <c r="A5" s="845" t="s">
        <v>722</v>
      </c>
      <c r="B5" s="845" t="s">
        <v>260</v>
      </c>
      <c r="C5" s="845" t="s">
        <v>263</v>
      </c>
      <c r="D5" s="845" t="s">
        <v>658</v>
      </c>
      <c r="E5" s="847">
        <v>38081.07</v>
      </c>
      <c r="F5" s="847">
        <v>-39936.75</v>
      </c>
      <c r="G5" s="845" t="s">
        <v>723</v>
      </c>
      <c r="H5" s="842">
        <v>111</v>
      </c>
      <c r="I5" s="138"/>
      <c r="J5" s="138"/>
      <c r="K5" s="138"/>
      <c r="L5" s="138"/>
      <c r="M5" s="138"/>
      <c r="N5" s="138"/>
      <c r="O5" s="138"/>
      <c r="P5" s="138"/>
      <c r="Q5" s="138"/>
      <c r="R5" s="138"/>
      <c r="S5" s="138"/>
      <c r="T5" s="138"/>
      <c r="U5" s="138"/>
      <c r="V5" s="138"/>
      <c r="W5" s="138"/>
      <c r="X5" s="138"/>
      <c r="Y5" s="138"/>
      <c r="Z5" s="138"/>
    </row>
    <row r="6" spans="1:26" ht="14.25" customHeight="1">
      <c r="A6" s="845" t="s">
        <v>718</v>
      </c>
      <c r="B6" s="845" t="s">
        <v>707</v>
      </c>
      <c r="C6" s="845" t="s">
        <v>263</v>
      </c>
      <c r="D6" s="845" t="s">
        <v>258</v>
      </c>
      <c r="E6" s="847">
        <v>50511.98</v>
      </c>
      <c r="F6" s="847">
        <v>-51427.95</v>
      </c>
      <c r="G6" s="845" t="s">
        <v>719</v>
      </c>
      <c r="H6" s="842">
        <v>108</v>
      </c>
      <c r="I6" s="138"/>
      <c r="J6" s="138"/>
      <c r="K6" s="139" t="s">
        <v>685</v>
      </c>
      <c r="L6" s="818">
        <f>SUM(E2:E12)</f>
        <v>532950.78999999992</v>
      </c>
      <c r="M6" s="818">
        <f>SUM(F2:F12)</f>
        <v>-378366.05</v>
      </c>
      <c r="N6" s="138"/>
      <c r="O6" s="138"/>
      <c r="P6" s="138"/>
      <c r="Q6" s="138"/>
      <c r="R6" s="138"/>
      <c r="S6" s="138"/>
      <c r="T6" s="138"/>
      <c r="U6" s="138"/>
      <c r="V6" s="138"/>
      <c r="W6" s="138"/>
      <c r="X6" s="138"/>
      <c r="Y6" s="138"/>
      <c r="Z6" s="138"/>
    </row>
    <row r="7" spans="1:26" ht="14.25" customHeight="1">
      <c r="A7" s="845" t="s">
        <v>716</v>
      </c>
      <c r="B7" s="845" t="s">
        <v>707</v>
      </c>
      <c r="C7" s="845" t="s">
        <v>263</v>
      </c>
      <c r="D7" s="845" t="s">
        <v>726</v>
      </c>
      <c r="E7" s="847">
        <v>54659.17</v>
      </c>
      <c r="F7" s="847">
        <v>-57051.75</v>
      </c>
      <c r="G7" s="845" t="s">
        <v>717</v>
      </c>
      <c r="H7" s="842">
        <v>104</v>
      </c>
      <c r="I7" s="138"/>
      <c r="J7" s="138"/>
      <c r="K7" s="138"/>
      <c r="L7" s="824">
        <v>2</v>
      </c>
      <c r="M7" s="145"/>
      <c r="N7" s="138"/>
      <c r="O7" s="138"/>
      <c r="P7" s="138"/>
      <c r="Q7" s="138"/>
      <c r="R7" s="138"/>
      <c r="S7" s="138"/>
      <c r="T7" s="138"/>
      <c r="U7" s="138"/>
      <c r="V7" s="138"/>
      <c r="W7" s="138"/>
      <c r="X7" s="138"/>
      <c r="Y7" s="138"/>
      <c r="Z7" s="138"/>
    </row>
    <row r="8" spans="1:26" ht="14.25" customHeight="1">
      <c r="A8" s="845" t="s">
        <v>720</v>
      </c>
      <c r="B8" s="845" t="s">
        <v>707</v>
      </c>
      <c r="C8" s="845" t="s">
        <v>263</v>
      </c>
      <c r="D8" s="845" t="s">
        <v>726</v>
      </c>
      <c r="E8" s="847">
        <v>48328.17</v>
      </c>
      <c r="F8" s="847">
        <v>-51136.05</v>
      </c>
      <c r="G8" s="845" t="s">
        <v>721</v>
      </c>
      <c r="H8" s="842">
        <v>97</v>
      </c>
      <c r="I8" s="138"/>
      <c r="J8" s="138"/>
      <c r="K8" s="138"/>
      <c r="L8" s="4"/>
      <c r="M8" s="144"/>
      <c r="N8" s="138"/>
      <c r="O8" s="138"/>
      <c r="P8" s="138"/>
      <c r="Q8" s="138"/>
      <c r="R8" s="138"/>
      <c r="S8" s="138"/>
      <c r="T8" s="138"/>
      <c r="U8" s="138"/>
      <c r="V8" s="138"/>
      <c r="W8" s="138"/>
      <c r="X8" s="138"/>
      <c r="Y8" s="138"/>
      <c r="Z8" s="138"/>
    </row>
    <row r="9" spans="1:26" ht="14.25" customHeight="1">
      <c r="A9" s="845" t="s">
        <v>714</v>
      </c>
      <c r="B9" s="845" t="s">
        <v>707</v>
      </c>
      <c r="C9" s="845" t="s">
        <v>263</v>
      </c>
      <c r="D9" s="845" t="s">
        <v>726</v>
      </c>
      <c r="E9" s="847">
        <v>57229.1</v>
      </c>
      <c r="F9" s="843"/>
      <c r="G9" s="845" t="s">
        <v>715</v>
      </c>
      <c r="H9" s="842">
        <v>93</v>
      </c>
      <c r="I9" s="138"/>
      <c r="J9" s="138"/>
      <c r="K9" s="139" t="s">
        <v>689</v>
      </c>
      <c r="L9" s="818">
        <v>0</v>
      </c>
      <c r="M9" s="818">
        <v>0</v>
      </c>
      <c r="N9" s="138"/>
      <c r="O9" s="138"/>
      <c r="P9" s="138"/>
      <c r="Q9" s="138"/>
      <c r="R9" s="138"/>
      <c r="S9" s="138"/>
      <c r="T9" s="138"/>
      <c r="U9" s="138"/>
      <c r="V9" s="138"/>
      <c r="W9" s="138"/>
      <c r="X9" s="138"/>
      <c r="Y9" s="138"/>
      <c r="Z9" s="138"/>
    </row>
    <row r="10" spans="1:26" ht="14.25" customHeight="1">
      <c r="A10" s="845" t="s">
        <v>749</v>
      </c>
      <c r="B10" s="845" t="s">
        <v>707</v>
      </c>
      <c r="C10" s="845" t="s">
        <v>263</v>
      </c>
      <c r="D10" s="845" t="s">
        <v>258</v>
      </c>
      <c r="E10" s="847">
        <v>58141.01</v>
      </c>
      <c r="F10" s="843"/>
      <c r="G10" s="845" t="s">
        <v>750</v>
      </c>
      <c r="H10" s="842">
        <v>90</v>
      </c>
      <c r="I10" s="138"/>
      <c r="J10" s="138"/>
      <c r="K10" s="138"/>
      <c r="L10" s="825">
        <v>0</v>
      </c>
      <c r="M10" s="145"/>
      <c r="N10" s="138"/>
      <c r="O10" s="138"/>
      <c r="P10" s="138"/>
      <c r="Q10" s="138"/>
      <c r="R10" s="138"/>
      <c r="S10" s="138"/>
      <c r="T10" s="138"/>
      <c r="U10" s="138"/>
      <c r="V10" s="138"/>
      <c r="W10" s="138"/>
      <c r="X10" s="138"/>
      <c r="Y10" s="138"/>
      <c r="Z10" s="138"/>
    </row>
    <row r="11" spans="1:26" ht="14.25" customHeight="1">
      <c r="A11" s="845" t="s">
        <v>753</v>
      </c>
      <c r="B11" s="845" t="s">
        <v>707</v>
      </c>
      <c r="C11" s="845" t="s">
        <v>263</v>
      </c>
      <c r="D11" s="845" t="s">
        <v>258</v>
      </c>
      <c r="E11" s="847">
        <v>48171.23</v>
      </c>
      <c r="F11" s="843"/>
      <c r="G11" s="845" t="s">
        <v>754</v>
      </c>
      <c r="H11" s="842">
        <v>90</v>
      </c>
      <c r="I11" s="138"/>
      <c r="J11" s="138"/>
      <c r="K11" s="138"/>
      <c r="L11" s="138"/>
      <c r="M11" s="138"/>
      <c r="N11" s="138"/>
      <c r="O11" s="138"/>
      <c r="P11" s="138"/>
      <c r="Q11" s="138"/>
      <c r="R11" s="138"/>
      <c r="S11" s="138"/>
      <c r="T11" s="138"/>
      <c r="U11" s="138"/>
      <c r="V11" s="138"/>
      <c r="W11" s="138"/>
      <c r="X11" s="138"/>
      <c r="Y11" s="138"/>
      <c r="Z11" s="138"/>
    </row>
    <row r="12" spans="1:26" ht="14.25" customHeight="1">
      <c r="A12" s="845" t="s">
        <v>763</v>
      </c>
      <c r="B12" s="845" t="s">
        <v>707</v>
      </c>
      <c r="C12" s="845" t="s">
        <v>263</v>
      </c>
      <c r="D12" s="845" t="s">
        <v>726</v>
      </c>
      <c r="E12" s="847">
        <v>56292.01</v>
      </c>
      <c r="F12" s="847">
        <v>-57051.75</v>
      </c>
      <c r="G12" s="845" t="s">
        <v>764</v>
      </c>
      <c r="H12" s="842">
        <v>90</v>
      </c>
      <c r="I12" s="138"/>
      <c r="J12" s="138"/>
      <c r="K12" s="138"/>
      <c r="L12" s="138"/>
      <c r="M12" s="138"/>
      <c r="N12" s="138"/>
      <c r="O12" s="138"/>
      <c r="P12" s="138"/>
      <c r="Q12" s="138"/>
      <c r="R12" s="138"/>
      <c r="S12" s="138"/>
      <c r="T12" s="138"/>
      <c r="U12" s="138"/>
      <c r="V12" s="138"/>
      <c r="W12" s="138"/>
      <c r="X12" s="138"/>
      <c r="Y12" s="138"/>
      <c r="Z12" s="138"/>
    </row>
    <row r="13" spans="1:26" ht="14.25" customHeight="1">
      <c r="A13" s="845" t="s">
        <v>751</v>
      </c>
      <c r="B13" s="845" t="s">
        <v>707</v>
      </c>
      <c r="C13" s="845" t="s">
        <v>263</v>
      </c>
      <c r="D13" s="845" t="s">
        <v>258</v>
      </c>
      <c r="E13" s="847">
        <v>56073.919999999998</v>
      </c>
      <c r="F13" s="847">
        <v>-58869.3</v>
      </c>
      <c r="G13" s="845" t="s">
        <v>752</v>
      </c>
      <c r="H13" s="849">
        <v>86</v>
      </c>
      <c r="I13" s="138"/>
      <c r="J13" s="138"/>
      <c r="K13" s="138"/>
      <c r="L13" s="138"/>
      <c r="M13" s="138"/>
      <c r="N13" s="138"/>
      <c r="O13" s="138"/>
      <c r="P13" s="138"/>
      <c r="Q13" s="138"/>
      <c r="R13" s="138"/>
      <c r="S13" s="138"/>
      <c r="T13" s="138"/>
      <c r="U13" s="138"/>
      <c r="V13" s="138"/>
      <c r="W13" s="138"/>
      <c r="X13" s="138"/>
      <c r="Y13" s="138"/>
      <c r="Z13" s="138"/>
    </row>
    <row r="14" spans="1:26" ht="14.25" customHeight="1">
      <c r="A14" s="845" t="s">
        <v>767</v>
      </c>
      <c r="B14" s="845" t="s">
        <v>707</v>
      </c>
      <c r="C14" s="845" t="s">
        <v>263</v>
      </c>
      <c r="D14" s="845" t="s">
        <v>275</v>
      </c>
      <c r="E14" s="847">
        <v>37397</v>
      </c>
      <c r="F14" s="847">
        <v>-39440.1</v>
      </c>
      <c r="G14" s="845" t="s">
        <v>768</v>
      </c>
      <c r="H14" s="849">
        <v>86</v>
      </c>
      <c r="I14" s="138"/>
      <c r="J14" s="138"/>
      <c r="K14" s="138"/>
      <c r="L14" s="138"/>
      <c r="M14" s="138"/>
      <c r="N14" s="138"/>
      <c r="O14" s="138"/>
      <c r="P14" s="138"/>
      <c r="Q14" s="138"/>
      <c r="R14" s="138"/>
      <c r="S14" s="138"/>
      <c r="T14" s="138"/>
      <c r="U14" s="138"/>
      <c r="V14" s="138"/>
      <c r="W14" s="138"/>
      <c r="X14" s="138"/>
      <c r="Y14" s="138"/>
      <c r="Z14" s="138"/>
    </row>
    <row r="15" spans="1:26" ht="14.25" customHeight="1">
      <c r="A15" s="845" t="s">
        <v>755</v>
      </c>
      <c r="B15" s="845" t="s">
        <v>707</v>
      </c>
      <c r="C15" s="845" t="s">
        <v>263</v>
      </c>
      <c r="D15" s="845" t="s">
        <v>726</v>
      </c>
      <c r="E15" s="847">
        <v>56197.99</v>
      </c>
      <c r="F15" s="847">
        <v>-58834.65</v>
      </c>
      <c r="G15" s="845" t="s">
        <v>756</v>
      </c>
      <c r="H15" s="849">
        <v>82</v>
      </c>
      <c r="I15" s="138"/>
      <c r="J15" s="138"/>
      <c r="K15" s="138"/>
      <c r="L15" s="138"/>
      <c r="M15" s="138"/>
      <c r="N15" s="138"/>
      <c r="O15" s="138"/>
      <c r="P15" s="138"/>
      <c r="Q15" s="138"/>
      <c r="R15" s="138"/>
      <c r="S15" s="138"/>
      <c r="T15" s="138"/>
      <c r="U15" s="138"/>
      <c r="V15" s="138"/>
      <c r="W15" s="138"/>
      <c r="X15" s="138"/>
      <c r="Y15" s="138"/>
      <c r="Z15" s="138"/>
    </row>
    <row r="16" spans="1:26" ht="14.25" customHeight="1">
      <c r="A16" s="845" t="s">
        <v>745</v>
      </c>
      <c r="B16" s="845" t="s">
        <v>260</v>
      </c>
      <c r="C16" s="845" t="s">
        <v>263</v>
      </c>
      <c r="D16" s="845" t="s">
        <v>658</v>
      </c>
      <c r="E16" s="847">
        <v>32135.51</v>
      </c>
      <c r="F16" s="847">
        <v>-34034.699999999997</v>
      </c>
      <c r="G16" s="845" t="s">
        <v>746</v>
      </c>
      <c r="H16" s="849">
        <v>80</v>
      </c>
      <c r="I16" s="138"/>
      <c r="J16" s="138"/>
      <c r="K16" s="138"/>
      <c r="L16" s="138"/>
      <c r="M16" s="138"/>
      <c r="N16" s="138"/>
      <c r="O16" s="138"/>
      <c r="P16" s="138"/>
      <c r="Q16" s="138"/>
      <c r="R16" s="138"/>
      <c r="S16" s="138"/>
      <c r="T16" s="138"/>
      <c r="U16" s="138"/>
      <c r="V16" s="138"/>
      <c r="W16" s="138"/>
      <c r="X16" s="138"/>
      <c r="Y16" s="138"/>
      <c r="Z16" s="138"/>
    </row>
    <row r="17" spans="1:26" ht="14.25" customHeight="1">
      <c r="A17" s="845" t="s">
        <v>757</v>
      </c>
      <c r="B17" s="845" t="s">
        <v>707</v>
      </c>
      <c r="C17" s="845" t="s">
        <v>263</v>
      </c>
      <c r="D17" s="845" t="s">
        <v>726</v>
      </c>
      <c r="E17" s="847">
        <v>55950.97</v>
      </c>
      <c r="F17" s="847">
        <v>-58834.65</v>
      </c>
      <c r="G17" s="845" t="s">
        <v>758</v>
      </c>
      <c r="H17" s="849">
        <v>74</v>
      </c>
      <c r="I17" s="138"/>
      <c r="J17" s="138"/>
      <c r="K17" s="138"/>
      <c r="L17" s="138"/>
      <c r="M17" s="138"/>
      <c r="N17" s="138"/>
      <c r="O17" s="138"/>
      <c r="P17" s="138"/>
      <c r="Q17" s="138"/>
      <c r="R17" s="138"/>
      <c r="S17" s="138"/>
      <c r="T17" s="138"/>
      <c r="U17" s="138"/>
      <c r="V17" s="138"/>
      <c r="W17" s="138"/>
      <c r="X17" s="138"/>
      <c r="Y17" s="138"/>
      <c r="Z17" s="138"/>
    </row>
    <row r="18" spans="1:26" ht="14.25" customHeight="1">
      <c r="A18" s="845" t="s">
        <v>759</v>
      </c>
      <c r="B18" s="845" t="s">
        <v>707</v>
      </c>
      <c r="C18" s="845" t="s">
        <v>263</v>
      </c>
      <c r="D18" s="845" t="s">
        <v>726</v>
      </c>
      <c r="E18" s="847">
        <v>55950.97</v>
      </c>
      <c r="F18" s="847">
        <v>-58834.65</v>
      </c>
      <c r="G18" s="845" t="s">
        <v>760</v>
      </c>
      <c r="H18" s="849">
        <v>74</v>
      </c>
      <c r="I18" s="138"/>
      <c r="J18" s="138"/>
      <c r="K18" s="138"/>
      <c r="L18" s="138"/>
      <c r="M18" s="138"/>
      <c r="N18" s="138"/>
      <c r="O18" s="138"/>
      <c r="P18" s="138"/>
      <c r="Q18" s="138"/>
      <c r="R18" s="138"/>
      <c r="S18" s="138"/>
      <c r="T18" s="138"/>
      <c r="U18" s="138"/>
      <c r="V18" s="138"/>
      <c r="W18" s="138"/>
      <c r="X18" s="138"/>
      <c r="Y18" s="138"/>
      <c r="Z18" s="138"/>
    </row>
    <row r="19" spans="1:26" ht="14.25" customHeight="1">
      <c r="A19" s="845" t="s">
        <v>777</v>
      </c>
      <c r="B19" s="845" t="s">
        <v>707</v>
      </c>
      <c r="C19" s="845" t="s">
        <v>263</v>
      </c>
      <c r="D19" s="845" t="s">
        <v>261</v>
      </c>
      <c r="E19" s="847">
        <v>26927</v>
      </c>
      <c r="F19" s="847">
        <v>-28367.85</v>
      </c>
      <c r="G19" s="845" t="s">
        <v>778</v>
      </c>
      <c r="H19" s="849">
        <v>74</v>
      </c>
      <c r="I19" s="138"/>
      <c r="J19" s="138"/>
      <c r="K19" s="138"/>
      <c r="L19" s="138"/>
      <c r="M19" s="138"/>
      <c r="N19" s="138"/>
      <c r="O19" s="138"/>
      <c r="P19" s="138"/>
      <c r="Q19" s="138"/>
      <c r="R19" s="138"/>
      <c r="S19" s="138"/>
      <c r="T19" s="138"/>
      <c r="U19" s="138"/>
      <c r="V19" s="138"/>
      <c r="W19" s="138"/>
      <c r="X19" s="138"/>
      <c r="Y19" s="138"/>
      <c r="Z19" s="138"/>
    </row>
    <row r="20" spans="1:26" ht="14.25" customHeight="1">
      <c r="A20" s="845" t="s">
        <v>743</v>
      </c>
      <c r="B20" s="845" t="s">
        <v>260</v>
      </c>
      <c r="C20" s="845" t="s">
        <v>263</v>
      </c>
      <c r="D20" s="845" t="s">
        <v>658</v>
      </c>
      <c r="E20" s="847">
        <v>37610</v>
      </c>
      <c r="F20" s="847">
        <v>-39461.1</v>
      </c>
      <c r="G20" s="845" t="s">
        <v>744</v>
      </c>
      <c r="H20" s="849">
        <v>73</v>
      </c>
      <c r="I20" s="138"/>
      <c r="J20" s="138"/>
      <c r="K20" s="138"/>
      <c r="L20" s="138"/>
      <c r="M20" s="138"/>
      <c r="N20" s="138"/>
      <c r="O20" s="138"/>
      <c r="P20" s="138"/>
      <c r="Q20" s="138"/>
      <c r="R20" s="138"/>
      <c r="S20" s="138"/>
      <c r="T20" s="138"/>
      <c r="U20" s="138"/>
      <c r="V20" s="138"/>
      <c r="W20" s="138"/>
      <c r="X20" s="138"/>
      <c r="Y20" s="138"/>
      <c r="Z20" s="138"/>
    </row>
    <row r="21" spans="1:26" ht="14.25" customHeight="1">
      <c r="A21" s="845" t="s">
        <v>761</v>
      </c>
      <c r="B21" s="845" t="s">
        <v>707</v>
      </c>
      <c r="C21" s="845" t="s">
        <v>263</v>
      </c>
      <c r="D21" s="845" t="s">
        <v>726</v>
      </c>
      <c r="E21" s="847">
        <v>55950.97</v>
      </c>
      <c r="F21" s="847">
        <v>-58834.65</v>
      </c>
      <c r="G21" s="845" t="s">
        <v>762</v>
      </c>
      <c r="H21" s="849">
        <v>73</v>
      </c>
      <c r="I21" s="138"/>
      <c r="J21" s="138"/>
      <c r="K21" s="138"/>
      <c r="L21" s="138"/>
      <c r="M21" s="138"/>
      <c r="N21" s="138"/>
      <c r="O21" s="138"/>
      <c r="P21" s="138"/>
      <c r="Q21" s="138"/>
      <c r="R21" s="138"/>
      <c r="S21" s="138"/>
      <c r="T21" s="138"/>
      <c r="U21" s="138"/>
      <c r="V21" s="138"/>
      <c r="W21" s="138"/>
      <c r="X21" s="138"/>
      <c r="Y21" s="138"/>
      <c r="Z21" s="138"/>
    </row>
    <row r="22" spans="1:26" ht="14.25" customHeight="1">
      <c r="A22" s="845" t="s">
        <v>775</v>
      </c>
      <c r="B22" s="845" t="s">
        <v>707</v>
      </c>
      <c r="C22" s="845" t="s">
        <v>263</v>
      </c>
      <c r="D22" s="845" t="s">
        <v>261</v>
      </c>
      <c r="E22" s="847">
        <v>29531</v>
      </c>
      <c r="F22" s="847">
        <v>-31102.05</v>
      </c>
      <c r="G22" s="845" t="s">
        <v>776</v>
      </c>
      <c r="H22" s="849">
        <v>73</v>
      </c>
      <c r="I22" s="138"/>
      <c r="J22" s="138"/>
      <c r="K22" s="138"/>
      <c r="L22" s="138"/>
      <c r="M22" s="138"/>
      <c r="N22" s="138"/>
      <c r="O22" s="138"/>
      <c r="P22" s="138"/>
      <c r="Q22" s="138"/>
      <c r="R22" s="138"/>
      <c r="S22" s="138"/>
      <c r="T22" s="138"/>
      <c r="U22" s="138"/>
      <c r="V22" s="138"/>
      <c r="W22" s="138"/>
      <c r="X22" s="138"/>
      <c r="Y22" s="138"/>
      <c r="Z22" s="138"/>
    </row>
    <row r="23" spans="1:26" ht="14.25" customHeight="1">
      <c r="A23" s="845" t="s">
        <v>765</v>
      </c>
      <c r="B23" s="845" t="s">
        <v>707</v>
      </c>
      <c r="C23" s="845" t="s">
        <v>263</v>
      </c>
      <c r="D23" s="845" t="s">
        <v>726</v>
      </c>
      <c r="E23" s="847">
        <v>54250</v>
      </c>
      <c r="F23" s="847">
        <v>-57051.75</v>
      </c>
      <c r="G23" s="845" t="s">
        <v>766</v>
      </c>
      <c r="H23" s="849">
        <v>68</v>
      </c>
      <c r="I23" s="138"/>
      <c r="J23" s="138"/>
      <c r="K23" s="138"/>
      <c r="L23" s="138"/>
      <c r="M23" s="138"/>
      <c r="N23" s="138"/>
      <c r="O23" s="138"/>
      <c r="P23" s="138"/>
      <c r="Q23" s="138"/>
      <c r="R23" s="138"/>
      <c r="S23" s="138"/>
      <c r="T23" s="138"/>
      <c r="U23" s="138"/>
      <c r="V23" s="138"/>
      <c r="W23" s="138"/>
      <c r="X23" s="138"/>
      <c r="Y23" s="138"/>
      <c r="Z23" s="138"/>
    </row>
    <row r="24" spans="1:26" ht="14.25" customHeight="1">
      <c r="A24" s="845" t="s">
        <v>769</v>
      </c>
      <c r="B24" s="845" t="s">
        <v>707</v>
      </c>
      <c r="C24" s="845" t="s">
        <v>263</v>
      </c>
      <c r="D24" s="845" t="s">
        <v>275</v>
      </c>
      <c r="E24" s="847">
        <v>37506.9</v>
      </c>
      <c r="F24" s="847">
        <v>-39440.1</v>
      </c>
      <c r="G24" s="845" t="s">
        <v>770</v>
      </c>
      <c r="H24" s="849">
        <v>68</v>
      </c>
      <c r="I24" s="138"/>
      <c r="J24" s="138"/>
      <c r="K24" s="138"/>
      <c r="L24" s="138"/>
      <c r="M24" s="138"/>
      <c r="N24" s="138"/>
      <c r="O24" s="138"/>
      <c r="P24" s="138"/>
      <c r="Q24" s="138"/>
      <c r="R24" s="138"/>
      <c r="S24" s="138"/>
      <c r="T24" s="138"/>
      <c r="U24" s="138"/>
      <c r="V24" s="138"/>
      <c r="W24" s="138"/>
      <c r="X24" s="138"/>
      <c r="Y24" s="138"/>
      <c r="Z24" s="138"/>
    </row>
    <row r="25" spans="1:26" ht="14.25" customHeight="1">
      <c r="A25" s="845" t="s">
        <v>771</v>
      </c>
      <c r="B25" s="845" t="s">
        <v>707</v>
      </c>
      <c r="C25" s="845" t="s">
        <v>263</v>
      </c>
      <c r="D25" s="845" t="s">
        <v>708</v>
      </c>
      <c r="E25" s="847">
        <v>32637</v>
      </c>
      <c r="F25" s="847">
        <v>-34363.35</v>
      </c>
      <c r="G25" s="845" t="s">
        <v>772</v>
      </c>
      <c r="H25" s="849">
        <v>68</v>
      </c>
      <c r="I25" s="138"/>
      <c r="J25" s="138"/>
      <c r="K25" s="138"/>
      <c r="L25" s="138"/>
      <c r="M25" s="138"/>
      <c r="N25" s="138"/>
      <c r="O25" s="138"/>
      <c r="P25" s="138"/>
      <c r="Q25" s="138"/>
      <c r="R25" s="138"/>
      <c r="S25" s="138"/>
      <c r="T25" s="138"/>
      <c r="U25" s="138"/>
      <c r="V25" s="138"/>
      <c r="W25" s="138"/>
      <c r="X25" s="138"/>
      <c r="Y25" s="138"/>
      <c r="Z25" s="138"/>
    </row>
    <row r="26" spans="1:26" ht="14.25" customHeight="1">
      <c r="A26" s="845" t="s">
        <v>747</v>
      </c>
      <c r="B26" s="845" t="s">
        <v>260</v>
      </c>
      <c r="C26" s="845" t="s">
        <v>263</v>
      </c>
      <c r="D26" s="845" t="s">
        <v>658</v>
      </c>
      <c r="E26" s="847">
        <v>28066.02</v>
      </c>
      <c r="F26" s="847">
        <v>-28951.65</v>
      </c>
      <c r="G26" s="845" t="s">
        <v>748</v>
      </c>
      <c r="H26" s="849">
        <v>62</v>
      </c>
      <c r="I26" s="138"/>
      <c r="J26" s="138"/>
      <c r="K26" s="138"/>
      <c r="L26" s="138"/>
      <c r="M26" s="138"/>
      <c r="N26" s="138"/>
      <c r="O26" s="138"/>
      <c r="P26" s="138"/>
      <c r="Q26" s="138"/>
      <c r="R26" s="138"/>
      <c r="S26" s="138"/>
      <c r="T26" s="138"/>
      <c r="U26" s="138"/>
      <c r="V26" s="138"/>
      <c r="W26" s="138"/>
      <c r="X26" s="138"/>
      <c r="Y26" s="138"/>
      <c r="Z26" s="138"/>
    </row>
    <row r="27" spans="1:26" ht="14.25" customHeight="1">
      <c r="A27" s="845" t="s">
        <v>773</v>
      </c>
      <c r="B27" s="845" t="s">
        <v>707</v>
      </c>
      <c r="C27" s="845" t="s">
        <v>263</v>
      </c>
      <c r="D27" s="845" t="s">
        <v>261</v>
      </c>
      <c r="E27" s="847">
        <v>32017.87</v>
      </c>
      <c r="F27" s="847">
        <v>-33204.15</v>
      </c>
      <c r="G27" s="845" t="s">
        <v>774</v>
      </c>
      <c r="H27" s="849">
        <v>62</v>
      </c>
      <c r="I27" s="138"/>
      <c r="J27" s="138"/>
      <c r="K27" s="138"/>
      <c r="L27" s="138"/>
      <c r="M27" s="138"/>
      <c r="N27" s="138"/>
      <c r="O27" s="138"/>
      <c r="P27" s="138"/>
      <c r="Q27" s="138"/>
      <c r="R27" s="138"/>
      <c r="S27" s="138"/>
      <c r="T27" s="138"/>
      <c r="U27" s="138"/>
      <c r="V27" s="138"/>
      <c r="W27" s="138"/>
      <c r="X27" s="138"/>
      <c r="Y27" s="138"/>
      <c r="Z27" s="138"/>
    </row>
    <row r="28" spans="1:26" ht="14.25" customHeight="1">
      <c r="A28" s="845" t="s">
        <v>820</v>
      </c>
      <c r="B28" s="845" t="s">
        <v>707</v>
      </c>
      <c r="C28" s="845" t="s">
        <v>263</v>
      </c>
      <c r="D28" s="845" t="s">
        <v>708</v>
      </c>
      <c r="E28" s="847">
        <v>31816.52</v>
      </c>
      <c r="F28" s="843"/>
      <c r="G28" s="845" t="s">
        <v>827</v>
      </c>
      <c r="H28" s="849">
        <v>52</v>
      </c>
      <c r="I28" s="138"/>
      <c r="J28" s="138"/>
      <c r="K28" s="138"/>
      <c r="L28" s="138"/>
      <c r="M28" s="138"/>
      <c r="N28" s="138"/>
      <c r="O28" s="138"/>
      <c r="P28" s="138"/>
      <c r="Q28" s="138"/>
      <c r="R28" s="138"/>
      <c r="S28" s="138"/>
      <c r="T28" s="138"/>
      <c r="U28" s="138"/>
      <c r="V28" s="138"/>
      <c r="W28" s="138"/>
      <c r="X28" s="138"/>
      <c r="Y28" s="138"/>
      <c r="Z28" s="138"/>
    </row>
    <row r="29" spans="1:26" ht="14.25" customHeight="1">
      <c r="A29" s="845" t="s">
        <v>922</v>
      </c>
      <c r="B29" s="845" t="s">
        <v>707</v>
      </c>
      <c r="C29" s="845" t="s">
        <v>263</v>
      </c>
      <c r="D29" s="845" t="s">
        <v>708</v>
      </c>
      <c r="E29" s="847">
        <v>31513</v>
      </c>
      <c r="F29" s="843"/>
      <c r="G29" s="845" t="s">
        <v>923</v>
      </c>
      <c r="H29" s="849">
        <v>51</v>
      </c>
      <c r="I29" s="138"/>
      <c r="J29" s="138"/>
      <c r="K29" s="138"/>
      <c r="L29" s="138"/>
      <c r="M29" s="138"/>
      <c r="N29" s="138"/>
      <c r="O29" s="138"/>
      <c r="P29" s="138"/>
      <c r="Q29" s="138"/>
      <c r="R29" s="138"/>
      <c r="S29" s="138"/>
      <c r="T29" s="138"/>
      <c r="U29" s="138"/>
      <c r="V29" s="138"/>
      <c r="W29" s="138"/>
      <c r="X29" s="138"/>
      <c r="Y29" s="138"/>
      <c r="Z29" s="138"/>
    </row>
    <row r="30" spans="1:26" ht="14.25" customHeight="1">
      <c r="A30" s="845" t="s">
        <v>824</v>
      </c>
      <c r="B30" s="845" t="s">
        <v>707</v>
      </c>
      <c r="C30" s="845" t="s">
        <v>263</v>
      </c>
      <c r="D30" s="845" t="s">
        <v>258</v>
      </c>
      <c r="E30" s="847">
        <v>48894</v>
      </c>
      <c r="F30" s="847">
        <v>-51427.95</v>
      </c>
      <c r="G30" s="845" t="s">
        <v>830</v>
      </c>
      <c r="H30" s="849">
        <v>48</v>
      </c>
      <c r="I30" s="138"/>
      <c r="J30" s="138"/>
      <c r="K30" s="138"/>
      <c r="L30" s="138"/>
      <c r="M30" s="138"/>
      <c r="N30" s="138"/>
      <c r="O30" s="138"/>
      <c r="P30" s="138"/>
      <c r="Q30" s="138"/>
      <c r="R30" s="138"/>
      <c r="S30" s="138"/>
      <c r="T30" s="138"/>
      <c r="U30" s="138"/>
      <c r="V30" s="138"/>
      <c r="W30" s="138"/>
      <c r="X30" s="138"/>
      <c r="Y30" s="138"/>
      <c r="Z30" s="138"/>
    </row>
    <row r="31" spans="1:26" ht="14.25" customHeight="1">
      <c r="A31" s="845" t="s">
        <v>839</v>
      </c>
      <c r="B31" s="845" t="s">
        <v>707</v>
      </c>
      <c r="C31" s="845" t="s">
        <v>263</v>
      </c>
      <c r="D31" s="845" t="s">
        <v>726</v>
      </c>
      <c r="E31" s="847">
        <v>55948</v>
      </c>
      <c r="F31" s="847">
        <v>-58834.65</v>
      </c>
      <c r="G31" s="845" t="s">
        <v>829</v>
      </c>
      <c r="H31" s="849">
        <v>48</v>
      </c>
      <c r="I31" s="138"/>
      <c r="J31" s="138"/>
      <c r="K31" s="138"/>
      <c r="L31" s="138"/>
      <c r="M31" s="138"/>
      <c r="N31" s="138"/>
      <c r="O31" s="138"/>
      <c r="P31" s="138"/>
      <c r="Q31" s="138"/>
      <c r="R31" s="138"/>
      <c r="S31" s="138"/>
      <c r="T31" s="138"/>
      <c r="U31" s="138"/>
      <c r="V31" s="138"/>
      <c r="W31" s="138"/>
      <c r="X31" s="138"/>
      <c r="Y31" s="138"/>
      <c r="Z31" s="138"/>
    </row>
    <row r="32" spans="1:26" ht="14.25" customHeight="1">
      <c r="A32" s="845" t="s">
        <v>924</v>
      </c>
      <c r="B32" s="845" t="s">
        <v>707</v>
      </c>
      <c r="C32" s="845" t="s">
        <v>263</v>
      </c>
      <c r="D32" s="845" t="s">
        <v>726</v>
      </c>
      <c r="E32" s="847">
        <v>54236.5</v>
      </c>
      <c r="F32" s="843"/>
      <c r="G32" s="845" t="s">
        <v>925</v>
      </c>
      <c r="H32" s="849">
        <v>48</v>
      </c>
      <c r="I32" s="138"/>
      <c r="J32" s="138"/>
      <c r="K32" s="138"/>
      <c r="L32" s="138"/>
      <c r="M32" s="138"/>
      <c r="N32" s="138"/>
      <c r="O32" s="138"/>
      <c r="P32" s="138"/>
      <c r="Q32" s="138"/>
      <c r="R32" s="138"/>
      <c r="S32" s="138"/>
      <c r="T32" s="138"/>
      <c r="U32" s="138"/>
      <c r="V32" s="138"/>
      <c r="W32" s="138"/>
      <c r="X32" s="138"/>
      <c r="Y32" s="138"/>
      <c r="Z32" s="138"/>
    </row>
    <row r="33" spans="1:26" ht="14.25" customHeight="1">
      <c r="A33" s="845" t="s">
        <v>843</v>
      </c>
      <c r="B33" s="845" t="s">
        <v>707</v>
      </c>
      <c r="C33" s="845" t="s">
        <v>263</v>
      </c>
      <c r="D33" s="845" t="s">
        <v>658</v>
      </c>
      <c r="E33" s="847">
        <v>32864</v>
      </c>
      <c r="F33" s="847">
        <v>-34706.699999999997</v>
      </c>
      <c r="G33" s="845" t="s">
        <v>828</v>
      </c>
      <c r="H33" s="849">
        <v>48</v>
      </c>
      <c r="I33" s="138"/>
      <c r="J33" s="138"/>
      <c r="K33" s="138"/>
      <c r="L33" s="138"/>
      <c r="M33" s="138"/>
      <c r="N33" s="138"/>
      <c r="O33" s="138"/>
      <c r="P33" s="138"/>
      <c r="Q33" s="138"/>
      <c r="R33" s="138"/>
      <c r="S33" s="138"/>
      <c r="T33" s="138"/>
      <c r="U33" s="138"/>
      <c r="V33" s="138"/>
      <c r="W33" s="138"/>
      <c r="X33" s="138"/>
      <c r="Y33" s="138"/>
      <c r="Z33" s="138"/>
    </row>
    <row r="34" spans="1:26" ht="14.25" customHeight="1">
      <c r="A34" s="845" t="s">
        <v>831</v>
      </c>
      <c r="B34" s="845" t="s">
        <v>707</v>
      </c>
      <c r="C34" s="845" t="s">
        <v>263</v>
      </c>
      <c r="D34" s="845" t="s">
        <v>258</v>
      </c>
      <c r="E34" s="847">
        <v>55259.97</v>
      </c>
      <c r="F34" s="847">
        <v>-58109.1</v>
      </c>
      <c r="G34" s="845" t="s">
        <v>832</v>
      </c>
      <c r="H34" s="849">
        <v>47</v>
      </c>
      <c r="I34" s="138"/>
      <c r="J34" s="138"/>
      <c r="K34" s="138"/>
      <c r="L34" s="138"/>
      <c r="M34" s="138"/>
      <c r="N34" s="138"/>
      <c r="O34" s="138"/>
      <c r="P34" s="138"/>
      <c r="Q34" s="138"/>
      <c r="R34" s="138"/>
      <c r="S34" s="138"/>
      <c r="T34" s="138"/>
      <c r="U34" s="138"/>
      <c r="V34" s="138"/>
      <c r="W34" s="138"/>
      <c r="X34" s="138"/>
      <c r="Y34" s="138"/>
      <c r="Z34" s="138"/>
    </row>
    <row r="35" spans="1:26" ht="14.25" customHeight="1">
      <c r="A35" s="845" t="s">
        <v>823</v>
      </c>
      <c r="B35" s="845" t="s">
        <v>707</v>
      </c>
      <c r="C35" s="845" t="s">
        <v>263</v>
      </c>
      <c r="D35" s="845" t="s">
        <v>726</v>
      </c>
      <c r="E35" s="847">
        <v>53794.97</v>
      </c>
      <c r="F35" s="847">
        <v>-56570.85</v>
      </c>
      <c r="G35" s="845" t="s">
        <v>833</v>
      </c>
      <c r="H35" s="849">
        <v>45</v>
      </c>
      <c r="I35" s="138"/>
      <c r="J35" s="138"/>
      <c r="K35" s="138"/>
      <c r="L35" s="138"/>
      <c r="M35" s="138"/>
      <c r="N35" s="138"/>
      <c r="O35" s="138"/>
      <c r="P35" s="138"/>
      <c r="Q35" s="138"/>
      <c r="R35" s="138"/>
      <c r="S35" s="138"/>
      <c r="T35" s="138"/>
      <c r="U35" s="138"/>
      <c r="V35" s="138"/>
      <c r="W35" s="138"/>
      <c r="X35" s="138"/>
      <c r="Y35" s="138"/>
      <c r="Z35" s="138"/>
    </row>
    <row r="36" spans="1:26" ht="14.25" customHeight="1">
      <c r="A36" s="845" t="s">
        <v>826</v>
      </c>
      <c r="B36" s="845" t="s">
        <v>707</v>
      </c>
      <c r="C36" s="845" t="s">
        <v>263</v>
      </c>
      <c r="D36" s="845" t="s">
        <v>261</v>
      </c>
      <c r="E36" s="847">
        <v>28629</v>
      </c>
      <c r="F36" s="843"/>
      <c r="G36" s="845" t="s">
        <v>835</v>
      </c>
      <c r="H36" s="849">
        <v>44</v>
      </c>
      <c r="I36" s="138"/>
      <c r="J36" s="138"/>
      <c r="K36" s="138"/>
      <c r="L36" s="138"/>
      <c r="M36" s="138"/>
      <c r="N36" s="138"/>
      <c r="O36" s="138"/>
      <c r="P36" s="138"/>
      <c r="Q36" s="138"/>
      <c r="R36" s="138"/>
      <c r="S36" s="138"/>
      <c r="T36" s="138"/>
      <c r="U36" s="138"/>
      <c r="V36" s="138"/>
      <c r="W36" s="138"/>
      <c r="X36" s="138"/>
      <c r="Y36" s="138"/>
      <c r="Z36" s="138"/>
    </row>
    <row r="37" spans="1:26" ht="14.25" customHeight="1">
      <c r="A37" s="845" t="s">
        <v>822</v>
      </c>
      <c r="B37" s="845" t="s">
        <v>707</v>
      </c>
      <c r="C37" s="845" t="s">
        <v>263</v>
      </c>
      <c r="D37" s="845" t="s">
        <v>258</v>
      </c>
      <c r="E37" s="847">
        <v>54801.97</v>
      </c>
      <c r="F37" s="847">
        <v>-57628.2</v>
      </c>
      <c r="G37" s="845" t="s">
        <v>838</v>
      </c>
      <c r="H37" s="849">
        <v>41</v>
      </c>
      <c r="I37" s="138"/>
      <c r="J37" s="138"/>
      <c r="K37" s="138"/>
      <c r="L37" s="138"/>
      <c r="M37" s="138"/>
      <c r="N37" s="138"/>
      <c r="O37" s="138"/>
      <c r="P37" s="138"/>
      <c r="Q37" s="138"/>
      <c r="R37" s="138"/>
      <c r="S37" s="138"/>
      <c r="T37" s="138"/>
      <c r="U37" s="138"/>
      <c r="V37" s="138"/>
      <c r="W37" s="138"/>
      <c r="X37" s="138"/>
      <c r="Y37" s="138"/>
      <c r="Z37" s="138"/>
    </row>
    <row r="38" spans="1:26" ht="14.25" customHeight="1">
      <c r="A38" s="845" t="s">
        <v>836</v>
      </c>
      <c r="B38" s="845" t="s">
        <v>707</v>
      </c>
      <c r="C38" s="845" t="s">
        <v>263</v>
      </c>
      <c r="D38" s="845" t="s">
        <v>258</v>
      </c>
      <c r="E38" s="847">
        <v>58249.97</v>
      </c>
      <c r="F38" s="843"/>
      <c r="G38" s="845" t="s">
        <v>840</v>
      </c>
      <c r="H38" s="849">
        <v>38</v>
      </c>
      <c r="I38" s="138"/>
      <c r="J38" s="138"/>
      <c r="K38" s="138"/>
      <c r="L38" s="138"/>
      <c r="M38" s="138"/>
      <c r="N38" s="138"/>
      <c r="O38" s="138"/>
      <c r="P38" s="138"/>
      <c r="Q38" s="138"/>
      <c r="R38" s="138"/>
      <c r="S38" s="138"/>
      <c r="T38" s="138"/>
      <c r="U38" s="138"/>
      <c r="V38" s="138"/>
      <c r="W38" s="138"/>
      <c r="X38" s="138"/>
      <c r="Y38" s="138"/>
      <c r="Z38" s="138"/>
    </row>
    <row r="39" spans="1:26" ht="14.25" customHeight="1">
      <c r="A39" s="845" t="s">
        <v>819</v>
      </c>
      <c r="B39" s="845" t="s">
        <v>707</v>
      </c>
      <c r="C39" s="845" t="s">
        <v>263</v>
      </c>
      <c r="D39" s="845" t="s">
        <v>256</v>
      </c>
      <c r="E39" s="847">
        <v>45175.95</v>
      </c>
      <c r="F39" s="847">
        <v>-47526.15</v>
      </c>
      <c r="G39" s="845" t="s">
        <v>841</v>
      </c>
      <c r="H39" s="849">
        <v>37</v>
      </c>
      <c r="I39" s="138"/>
      <c r="J39" s="138"/>
      <c r="K39" s="138"/>
      <c r="L39" s="138"/>
      <c r="M39" s="138"/>
      <c r="N39" s="138"/>
      <c r="O39" s="138"/>
      <c r="P39" s="138"/>
      <c r="Q39" s="138"/>
      <c r="R39" s="138"/>
      <c r="S39" s="138"/>
      <c r="T39" s="138"/>
      <c r="U39" s="138"/>
      <c r="V39" s="138"/>
      <c r="W39" s="138"/>
      <c r="X39" s="138"/>
      <c r="Y39" s="138"/>
      <c r="Z39" s="138"/>
    </row>
    <row r="40" spans="1:26" ht="14.25" customHeight="1">
      <c r="A40" s="845" t="s">
        <v>821</v>
      </c>
      <c r="B40" s="845" t="s">
        <v>707</v>
      </c>
      <c r="C40" s="845" t="s">
        <v>263</v>
      </c>
      <c r="D40" s="845" t="s">
        <v>256</v>
      </c>
      <c r="E40" s="847">
        <v>44101</v>
      </c>
      <c r="F40" s="847">
        <v>-46474.05</v>
      </c>
      <c r="G40" s="845" t="s">
        <v>842</v>
      </c>
      <c r="H40" s="849">
        <v>34</v>
      </c>
      <c r="I40" s="138"/>
      <c r="J40" s="138"/>
      <c r="K40" s="138"/>
      <c r="L40" s="138"/>
      <c r="M40" s="138"/>
      <c r="N40" s="138"/>
      <c r="O40" s="138"/>
      <c r="P40" s="138"/>
      <c r="Q40" s="138"/>
      <c r="R40" s="138"/>
      <c r="S40" s="138"/>
      <c r="T40" s="138"/>
      <c r="U40" s="138"/>
      <c r="V40" s="138"/>
      <c r="W40" s="138"/>
      <c r="X40" s="138"/>
      <c r="Y40" s="138"/>
      <c r="Z40" s="138"/>
    </row>
    <row r="41" spans="1:26" ht="14.25" customHeight="1">
      <c r="A41" s="845" t="s">
        <v>834</v>
      </c>
      <c r="B41" s="845" t="s">
        <v>707</v>
      </c>
      <c r="C41" s="845" t="s">
        <v>263</v>
      </c>
      <c r="D41" s="845" t="s">
        <v>258</v>
      </c>
      <c r="E41" s="847">
        <v>54806.97</v>
      </c>
      <c r="F41" s="847">
        <v>-57628.2</v>
      </c>
      <c r="G41" s="845" t="s">
        <v>845</v>
      </c>
      <c r="H41" s="849">
        <v>33</v>
      </c>
      <c r="I41" s="138"/>
      <c r="J41" s="138"/>
      <c r="K41" s="138"/>
      <c r="L41" s="138"/>
      <c r="M41" s="138"/>
      <c r="N41" s="138"/>
      <c r="O41" s="138"/>
      <c r="P41" s="138"/>
      <c r="Q41" s="138"/>
      <c r="R41" s="138"/>
      <c r="S41" s="138"/>
      <c r="T41" s="138"/>
      <c r="U41" s="138"/>
      <c r="V41" s="138"/>
      <c r="W41" s="138"/>
      <c r="X41" s="138"/>
      <c r="Y41" s="138"/>
      <c r="Z41" s="138"/>
    </row>
    <row r="42" spans="1:26" ht="14.25" customHeight="1">
      <c r="A42" s="845" t="s">
        <v>825</v>
      </c>
      <c r="B42" s="845" t="s">
        <v>707</v>
      </c>
      <c r="C42" s="845" t="s">
        <v>263</v>
      </c>
      <c r="D42" s="845" t="s">
        <v>658</v>
      </c>
      <c r="E42" s="847">
        <v>38195</v>
      </c>
      <c r="F42" s="847">
        <v>-40225.5</v>
      </c>
      <c r="G42" s="845" t="s">
        <v>844</v>
      </c>
      <c r="H42" s="849">
        <v>33</v>
      </c>
      <c r="I42" s="138"/>
      <c r="J42" s="138"/>
      <c r="K42" s="138"/>
      <c r="L42" s="138"/>
      <c r="M42" s="138"/>
      <c r="N42" s="138"/>
      <c r="O42" s="138"/>
      <c r="P42" s="138"/>
      <c r="Q42" s="138"/>
      <c r="R42" s="138"/>
      <c r="S42" s="138"/>
      <c r="T42" s="138"/>
      <c r="U42" s="138"/>
      <c r="V42" s="138"/>
      <c r="W42" s="138"/>
      <c r="X42" s="138"/>
      <c r="Y42" s="138"/>
      <c r="Z42" s="138"/>
    </row>
    <row r="43" spans="1:26" ht="14.25" customHeight="1">
      <c r="A43" s="845" t="s">
        <v>926</v>
      </c>
      <c r="B43" s="845" t="s">
        <v>707</v>
      </c>
      <c r="C43" s="845" t="s">
        <v>263</v>
      </c>
      <c r="D43" s="845" t="s">
        <v>726</v>
      </c>
      <c r="E43" s="847">
        <v>56348.1</v>
      </c>
      <c r="F43" s="847">
        <v>-58834.65</v>
      </c>
      <c r="G43" s="845" t="s">
        <v>927</v>
      </c>
      <c r="H43" s="849">
        <v>30</v>
      </c>
      <c r="I43" s="138"/>
      <c r="J43" s="138"/>
      <c r="K43" s="138"/>
      <c r="L43" s="138"/>
      <c r="M43" s="138"/>
      <c r="N43" s="138"/>
      <c r="O43" s="138"/>
      <c r="P43" s="138"/>
      <c r="Q43" s="138"/>
      <c r="R43" s="138"/>
      <c r="S43" s="138"/>
      <c r="T43" s="138"/>
      <c r="U43" s="138"/>
      <c r="V43" s="138"/>
      <c r="W43" s="138"/>
      <c r="X43" s="138"/>
      <c r="Y43" s="138"/>
      <c r="Z43" s="138"/>
    </row>
    <row r="44" spans="1:26" ht="14.25" customHeight="1">
      <c r="A44" s="845" t="s">
        <v>928</v>
      </c>
      <c r="B44" s="845" t="s">
        <v>707</v>
      </c>
      <c r="C44" s="845" t="s">
        <v>263</v>
      </c>
      <c r="D44" s="845" t="s">
        <v>256</v>
      </c>
      <c r="E44" s="847">
        <v>45762.95</v>
      </c>
      <c r="F44" s="843"/>
      <c r="G44" s="845" t="s">
        <v>929</v>
      </c>
      <c r="H44" s="849">
        <v>30</v>
      </c>
      <c r="I44" s="138"/>
      <c r="J44" s="138"/>
      <c r="K44" s="138"/>
      <c r="L44" s="138"/>
      <c r="M44" s="138"/>
      <c r="N44" s="138"/>
      <c r="O44" s="138"/>
      <c r="P44" s="138"/>
      <c r="Q44" s="138"/>
      <c r="R44" s="138"/>
      <c r="S44" s="138"/>
      <c r="T44" s="138"/>
      <c r="U44" s="138"/>
      <c r="V44" s="138"/>
      <c r="W44" s="138"/>
      <c r="X44" s="138"/>
      <c r="Y44" s="138"/>
      <c r="Z44" s="138"/>
    </row>
    <row r="45" spans="1:26" ht="14.25" customHeight="1">
      <c r="A45" s="845" t="s">
        <v>930</v>
      </c>
      <c r="B45" s="845" t="s">
        <v>707</v>
      </c>
      <c r="C45" s="845" t="s">
        <v>263</v>
      </c>
      <c r="D45" s="845" t="s">
        <v>658</v>
      </c>
      <c r="E45" s="847">
        <v>37908</v>
      </c>
      <c r="F45" s="847">
        <v>-39749.85</v>
      </c>
      <c r="G45" s="845" t="s">
        <v>931</v>
      </c>
      <c r="H45" s="849">
        <v>25</v>
      </c>
      <c r="I45" s="138"/>
      <c r="J45" s="138"/>
      <c r="K45" s="138"/>
      <c r="L45" s="138"/>
      <c r="M45" s="138"/>
      <c r="N45" s="138"/>
      <c r="O45" s="138"/>
      <c r="P45" s="138"/>
      <c r="Q45" s="138"/>
      <c r="R45" s="138"/>
      <c r="S45" s="138"/>
      <c r="T45" s="138"/>
      <c r="U45" s="138"/>
      <c r="V45" s="138"/>
      <c r="W45" s="138"/>
      <c r="X45" s="138"/>
      <c r="Y45" s="138"/>
      <c r="Z45" s="138"/>
    </row>
    <row r="46" spans="1:26" ht="14.25" customHeight="1">
      <c r="A46" s="845" t="s">
        <v>932</v>
      </c>
      <c r="B46" s="845" t="s">
        <v>707</v>
      </c>
      <c r="C46" s="845" t="s">
        <v>263</v>
      </c>
      <c r="D46" s="845" t="s">
        <v>658</v>
      </c>
      <c r="E46" s="847">
        <v>32705</v>
      </c>
      <c r="F46" s="847">
        <v>-34423.199999999997</v>
      </c>
      <c r="G46" s="845" t="s">
        <v>933</v>
      </c>
      <c r="H46" s="849">
        <v>25</v>
      </c>
      <c r="I46" s="138"/>
      <c r="J46" s="138"/>
      <c r="K46" s="138"/>
      <c r="L46" s="138"/>
      <c r="M46" s="138"/>
      <c r="N46" s="138"/>
      <c r="O46" s="138"/>
      <c r="P46" s="138"/>
      <c r="Q46" s="138"/>
      <c r="R46" s="138"/>
      <c r="S46" s="138"/>
      <c r="T46" s="138"/>
      <c r="U46" s="138"/>
      <c r="V46" s="138"/>
      <c r="W46" s="138"/>
      <c r="X46" s="138"/>
      <c r="Y46" s="138"/>
      <c r="Z46" s="138"/>
    </row>
    <row r="47" spans="1:26" ht="14.25" customHeight="1">
      <c r="A47" s="845" t="s">
        <v>934</v>
      </c>
      <c r="B47" s="845" t="s">
        <v>707</v>
      </c>
      <c r="C47" s="845" t="s">
        <v>263</v>
      </c>
      <c r="D47" s="845" t="s">
        <v>658</v>
      </c>
      <c r="E47" s="847">
        <v>32705</v>
      </c>
      <c r="F47" s="847">
        <v>-34423.199999999997</v>
      </c>
      <c r="G47" s="845" t="s">
        <v>935</v>
      </c>
      <c r="H47" s="849">
        <v>25</v>
      </c>
      <c r="I47" s="138"/>
      <c r="J47" s="138"/>
      <c r="K47" s="138"/>
      <c r="L47" s="138"/>
      <c r="M47" s="138"/>
      <c r="N47" s="138"/>
      <c r="O47" s="138"/>
      <c r="P47" s="138"/>
      <c r="Q47" s="138"/>
      <c r="R47" s="138"/>
      <c r="S47" s="138"/>
      <c r="T47" s="138"/>
      <c r="U47" s="138"/>
      <c r="V47" s="138"/>
      <c r="W47" s="138"/>
      <c r="X47" s="138"/>
      <c r="Y47" s="138"/>
      <c r="Z47" s="138"/>
    </row>
    <row r="48" spans="1:26" ht="14.25" customHeight="1">
      <c r="A48" s="845" t="s">
        <v>936</v>
      </c>
      <c r="B48" s="845" t="s">
        <v>707</v>
      </c>
      <c r="C48" s="845" t="s">
        <v>263</v>
      </c>
      <c r="D48" s="845" t="s">
        <v>658</v>
      </c>
      <c r="E48" s="847">
        <v>32700</v>
      </c>
      <c r="F48" s="847">
        <v>-34423.199999999997</v>
      </c>
      <c r="G48" s="845" t="s">
        <v>937</v>
      </c>
      <c r="H48" s="849">
        <v>25</v>
      </c>
      <c r="I48" s="138"/>
      <c r="J48" s="138"/>
      <c r="K48" s="138"/>
      <c r="L48" s="138"/>
      <c r="M48" s="138"/>
      <c r="N48" s="138"/>
      <c r="O48" s="138"/>
      <c r="P48" s="138"/>
      <c r="Q48" s="138"/>
      <c r="R48" s="138"/>
      <c r="S48" s="138"/>
      <c r="T48" s="138"/>
      <c r="U48" s="138"/>
      <c r="V48" s="138"/>
      <c r="W48" s="138"/>
      <c r="X48" s="138"/>
      <c r="Y48" s="138"/>
      <c r="Z48" s="138"/>
    </row>
    <row r="49" spans="1:26" ht="14.25" customHeight="1">
      <c r="A49" s="845" t="s">
        <v>938</v>
      </c>
      <c r="B49" s="845" t="s">
        <v>707</v>
      </c>
      <c r="C49" s="845" t="s">
        <v>263</v>
      </c>
      <c r="D49" s="845" t="s">
        <v>658</v>
      </c>
      <c r="E49" s="847">
        <v>35661.949999999997</v>
      </c>
      <c r="F49" s="843"/>
      <c r="G49" s="845" t="s">
        <v>939</v>
      </c>
      <c r="H49" s="849">
        <v>20</v>
      </c>
      <c r="I49" s="138"/>
      <c r="J49" s="138"/>
      <c r="K49" s="138"/>
      <c r="L49" s="138"/>
      <c r="M49" s="138"/>
      <c r="N49" s="138"/>
      <c r="O49" s="138"/>
      <c r="P49" s="138"/>
      <c r="Q49" s="138"/>
      <c r="R49" s="138"/>
      <c r="S49" s="138"/>
      <c r="T49" s="138"/>
      <c r="U49" s="138"/>
      <c r="V49" s="138"/>
      <c r="W49" s="138"/>
      <c r="X49" s="138"/>
      <c r="Y49" s="138"/>
      <c r="Z49" s="138"/>
    </row>
    <row r="50" spans="1:26" ht="14.25" customHeight="1">
      <c r="A50" s="845" t="s">
        <v>940</v>
      </c>
      <c r="B50" s="845" t="s">
        <v>707</v>
      </c>
      <c r="C50" s="845" t="s">
        <v>263</v>
      </c>
      <c r="D50" s="845" t="s">
        <v>256</v>
      </c>
      <c r="E50" s="847">
        <v>44107</v>
      </c>
      <c r="F50" s="847">
        <v>-46474.05</v>
      </c>
      <c r="G50" s="845" t="s">
        <v>941</v>
      </c>
      <c r="H50" s="849">
        <v>20</v>
      </c>
      <c r="I50" s="138"/>
      <c r="J50" s="138"/>
      <c r="K50" s="138"/>
      <c r="L50" s="138"/>
      <c r="M50" s="138"/>
      <c r="N50" s="138"/>
      <c r="O50" s="138"/>
      <c r="P50" s="138"/>
      <c r="Q50" s="138"/>
      <c r="R50" s="138"/>
      <c r="S50" s="138"/>
      <c r="T50" s="138"/>
      <c r="U50" s="138"/>
      <c r="V50" s="138"/>
      <c r="W50" s="138"/>
      <c r="X50" s="138"/>
      <c r="Y50" s="138"/>
      <c r="Z50" s="138"/>
    </row>
    <row r="51" spans="1:26" ht="14.25" customHeight="1">
      <c r="A51" s="845" t="s">
        <v>942</v>
      </c>
      <c r="B51" s="845" t="s">
        <v>707</v>
      </c>
      <c r="C51" s="845" t="s">
        <v>263</v>
      </c>
      <c r="D51" s="845" t="s">
        <v>658</v>
      </c>
      <c r="E51" s="847">
        <v>37441.5</v>
      </c>
      <c r="F51" s="843"/>
      <c r="G51" s="845" t="s">
        <v>943</v>
      </c>
      <c r="H51" s="849">
        <v>16</v>
      </c>
      <c r="I51" s="138"/>
      <c r="J51" s="138"/>
      <c r="K51" s="138"/>
      <c r="L51" s="138"/>
      <c r="M51" s="138"/>
      <c r="N51" s="138"/>
      <c r="O51" s="138"/>
      <c r="P51" s="138"/>
      <c r="Q51" s="138"/>
      <c r="R51" s="138"/>
      <c r="S51" s="138"/>
      <c r="T51" s="138"/>
      <c r="U51" s="138"/>
      <c r="V51" s="138"/>
      <c r="W51" s="138"/>
      <c r="X51" s="138"/>
      <c r="Y51" s="138"/>
      <c r="Z51" s="138"/>
    </row>
    <row r="52" spans="1:26" ht="14.25" customHeight="1">
      <c r="A52" s="845" t="s">
        <v>944</v>
      </c>
      <c r="B52" s="845" t="s">
        <v>707</v>
      </c>
      <c r="C52" s="845" t="s">
        <v>263</v>
      </c>
      <c r="D52" s="845" t="s">
        <v>275</v>
      </c>
      <c r="E52" s="847">
        <v>38207</v>
      </c>
      <c r="F52" s="847">
        <v>-40179.300000000003</v>
      </c>
      <c r="G52" s="845" t="s">
        <v>945</v>
      </c>
      <c r="H52" s="849">
        <v>13</v>
      </c>
      <c r="I52" s="138"/>
      <c r="J52" s="138"/>
      <c r="K52" s="138"/>
      <c r="L52" s="138"/>
      <c r="M52" s="138"/>
      <c r="N52" s="138"/>
      <c r="O52" s="138"/>
      <c r="P52" s="138"/>
      <c r="Q52" s="138"/>
      <c r="R52" s="138"/>
      <c r="S52" s="138"/>
      <c r="T52" s="138"/>
      <c r="U52" s="138"/>
      <c r="V52" s="138"/>
      <c r="W52" s="138"/>
      <c r="X52" s="138"/>
      <c r="Y52" s="138"/>
      <c r="Z52" s="138"/>
    </row>
    <row r="53" spans="1:26" ht="14.25" customHeight="1">
      <c r="A53" s="845" t="s">
        <v>946</v>
      </c>
      <c r="B53" s="845" t="s">
        <v>707</v>
      </c>
      <c r="C53" s="845" t="s">
        <v>263</v>
      </c>
      <c r="D53" s="845" t="s">
        <v>658</v>
      </c>
      <c r="E53" s="847">
        <v>37773</v>
      </c>
      <c r="F53" s="847">
        <v>-39749.85</v>
      </c>
      <c r="G53" s="845" t="s">
        <v>947</v>
      </c>
      <c r="H53" s="849">
        <v>13</v>
      </c>
      <c r="I53" s="138"/>
      <c r="J53" s="138"/>
      <c r="K53" s="138"/>
      <c r="L53" s="138"/>
      <c r="M53" s="138"/>
      <c r="N53" s="138"/>
      <c r="O53" s="138"/>
      <c r="P53" s="138"/>
      <c r="Q53" s="138"/>
      <c r="R53" s="138"/>
      <c r="S53" s="138"/>
      <c r="T53" s="138"/>
      <c r="U53" s="138"/>
      <c r="V53" s="138"/>
      <c r="W53" s="138"/>
      <c r="X53" s="138"/>
      <c r="Y53" s="138"/>
      <c r="Z53" s="138"/>
    </row>
    <row r="54" spans="1:26" ht="14.25" customHeight="1">
      <c r="A54" s="845" t="s">
        <v>948</v>
      </c>
      <c r="B54" s="845" t="s">
        <v>707</v>
      </c>
      <c r="C54" s="845" t="s">
        <v>263</v>
      </c>
      <c r="D54" s="845" t="s">
        <v>658</v>
      </c>
      <c r="E54" s="847">
        <v>37109</v>
      </c>
      <c r="F54" s="847">
        <v>-39552.449999999997</v>
      </c>
      <c r="G54" s="845" t="s">
        <v>949</v>
      </c>
      <c r="H54" s="849">
        <v>13</v>
      </c>
      <c r="I54" s="138"/>
      <c r="J54" s="138"/>
      <c r="K54" s="138"/>
      <c r="L54" s="138"/>
      <c r="M54" s="138"/>
      <c r="N54" s="138"/>
      <c r="O54" s="138"/>
      <c r="P54" s="138"/>
      <c r="Q54" s="138"/>
      <c r="R54" s="138"/>
      <c r="S54" s="138"/>
      <c r="T54" s="138"/>
      <c r="U54" s="138"/>
      <c r="V54" s="138"/>
      <c r="W54" s="138"/>
      <c r="X54" s="138"/>
      <c r="Y54" s="138"/>
      <c r="Z54" s="138"/>
    </row>
    <row r="55" spans="1:26" ht="14.25" customHeight="1">
      <c r="A55" s="845" t="s">
        <v>950</v>
      </c>
      <c r="B55" s="845" t="s">
        <v>707</v>
      </c>
      <c r="C55" s="845" t="s">
        <v>263</v>
      </c>
      <c r="D55" s="845" t="s">
        <v>658</v>
      </c>
      <c r="E55" s="847">
        <v>34270</v>
      </c>
      <c r="F55" s="847">
        <v>-36066.449999999997</v>
      </c>
      <c r="G55" s="845" t="s">
        <v>951</v>
      </c>
      <c r="H55" s="849">
        <v>13</v>
      </c>
      <c r="I55" s="138"/>
      <c r="J55" s="138"/>
      <c r="K55" s="138"/>
      <c r="L55" s="138"/>
      <c r="M55" s="138"/>
      <c r="N55" s="138"/>
      <c r="O55" s="138"/>
      <c r="P55" s="138"/>
      <c r="Q55" s="138"/>
      <c r="R55" s="138"/>
      <c r="S55" s="138"/>
      <c r="T55" s="138"/>
      <c r="U55" s="138"/>
      <c r="V55" s="138"/>
      <c r="W55" s="138"/>
      <c r="X55" s="138"/>
      <c r="Y55" s="138"/>
      <c r="Z55" s="138"/>
    </row>
    <row r="56" spans="1:26" ht="14.25" customHeight="1">
      <c r="A56" s="845" t="s">
        <v>952</v>
      </c>
      <c r="B56" s="845" t="s">
        <v>707</v>
      </c>
      <c r="C56" s="845" t="s">
        <v>263</v>
      </c>
      <c r="D56" s="845" t="s">
        <v>275</v>
      </c>
      <c r="E56" s="847">
        <v>39384</v>
      </c>
      <c r="F56" s="847">
        <v>-41836.199999999997</v>
      </c>
      <c r="G56" s="845" t="s">
        <v>953</v>
      </c>
      <c r="H56" s="849">
        <v>12</v>
      </c>
      <c r="I56" s="138"/>
      <c r="J56" s="138"/>
      <c r="K56" s="138"/>
      <c r="L56" s="138"/>
      <c r="M56" s="138"/>
      <c r="N56" s="138"/>
      <c r="O56" s="138"/>
      <c r="P56" s="138"/>
      <c r="Q56" s="138"/>
      <c r="R56" s="138"/>
      <c r="S56" s="138"/>
      <c r="T56" s="138"/>
      <c r="U56" s="138"/>
      <c r="V56" s="138"/>
      <c r="W56" s="138"/>
      <c r="X56" s="138"/>
      <c r="Y56" s="138"/>
      <c r="Z56" s="138"/>
    </row>
    <row r="57" spans="1:26" ht="14.25" customHeight="1">
      <c r="A57" s="845" t="s">
        <v>954</v>
      </c>
      <c r="B57" s="845" t="s">
        <v>707</v>
      </c>
      <c r="C57" s="845" t="s">
        <v>263</v>
      </c>
      <c r="D57" s="845" t="s">
        <v>837</v>
      </c>
      <c r="E57" s="847">
        <v>49697</v>
      </c>
      <c r="F57" s="847">
        <v>-52243.8</v>
      </c>
      <c r="G57" s="845" t="s">
        <v>955</v>
      </c>
      <c r="H57" s="849">
        <v>12</v>
      </c>
      <c r="I57" s="138"/>
      <c r="J57" s="138"/>
      <c r="K57" s="138"/>
      <c r="L57" s="138"/>
      <c r="M57" s="138"/>
      <c r="N57" s="138"/>
      <c r="O57" s="138"/>
      <c r="P57" s="138"/>
      <c r="Q57" s="138"/>
      <c r="R57" s="138"/>
      <c r="S57" s="138"/>
      <c r="T57" s="138"/>
      <c r="U57" s="138"/>
      <c r="V57" s="138"/>
      <c r="W57" s="138"/>
      <c r="X57" s="138"/>
      <c r="Y57" s="138"/>
      <c r="Z57" s="138"/>
    </row>
    <row r="58" spans="1:26" ht="14.25" customHeight="1">
      <c r="A58" s="845" t="s">
        <v>956</v>
      </c>
      <c r="B58" s="845" t="s">
        <v>707</v>
      </c>
      <c r="C58" s="845" t="s">
        <v>263</v>
      </c>
      <c r="D58" s="845" t="s">
        <v>837</v>
      </c>
      <c r="E58" s="847">
        <v>49697</v>
      </c>
      <c r="F58" s="847">
        <v>-52243.8</v>
      </c>
      <c r="G58" s="845" t="s">
        <v>957</v>
      </c>
      <c r="H58" s="849">
        <v>12</v>
      </c>
      <c r="I58" s="138"/>
      <c r="J58" s="138"/>
      <c r="K58" s="138"/>
      <c r="L58" s="138"/>
      <c r="M58" s="138"/>
      <c r="N58" s="138"/>
      <c r="O58" s="138"/>
      <c r="P58" s="138"/>
      <c r="Q58" s="138"/>
      <c r="R58" s="138"/>
      <c r="S58" s="138"/>
      <c r="T58" s="138"/>
      <c r="U58" s="138"/>
      <c r="V58" s="138"/>
      <c r="W58" s="138"/>
      <c r="X58" s="138"/>
      <c r="Y58" s="138"/>
      <c r="Z58" s="138"/>
    </row>
    <row r="59" spans="1:26" ht="14.25" customHeight="1">
      <c r="A59" s="845" t="s">
        <v>958</v>
      </c>
      <c r="B59" s="845" t="s">
        <v>707</v>
      </c>
      <c r="C59" s="845" t="s">
        <v>263</v>
      </c>
      <c r="D59" s="845" t="s">
        <v>658</v>
      </c>
      <c r="E59" s="847">
        <v>35568</v>
      </c>
      <c r="F59" s="847">
        <v>-37434.6</v>
      </c>
      <c r="G59" s="845" t="s">
        <v>959</v>
      </c>
      <c r="H59" s="849">
        <v>12</v>
      </c>
      <c r="I59" s="138"/>
      <c r="J59" s="138"/>
      <c r="K59" s="138"/>
      <c r="L59" s="138"/>
      <c r="M59" s="138"/>
      <c r="N59" s="138"/>
      <c r="O59" s="138"/>
      <c r="P59" s="138"/>
      <c r="Q59" s="138"/>
      <c r="R59" s="138"/>
      <c r="S59" s="138"/>
      <c r="T59" s="138"/>
      <c r="U59" s="138"/>
      <c r="V59" s="138"/>
      <c r="W59" s="138"/>
      <c r="X59" s="138"/>
      <c r="Y59" s="138"/>
      <c r="Z59" s="138"/>
    </row>
    <row r="60" spans="1:26" ht="14.25" customHeight="1">
      <c r="A60" s="845" t="s">
        <v>960</v>
      </c>
      <c r="B60" s="845" t="s">
        <v>707</v>
      </c>
      <c r="C60" s="845" t="s">
        <v>263</v>
      </c>
      <c r="D60" s="845" t="s">
        <v>658</v>
      </c>
      <c r="E60" s="847">
        <v>34265</v>
      </c>
      <c r="F60" s="847">
        <v>-36066.449999999997</v>
      </c>
      <c r="G60" s="845" t="s">
        <v>961</v>
      </c>
      <c r="H60" s="849">
        <v>12</v>
      </c>
      <c r="I60" s="138"/>
      <c r="J60" s="138"/>
      <c r="K60" s="138"/>
      <c r="L60" s="138"/>
      <c r="M60" s="138"/>
      <c r="N60" s="138"/>
      <c r="O60" s="138"/>
      <c r="P60" s="138"/>
      <c r="Q60" s="138"/>
      <c r="R60" s="138"/>
      <c r="S60" s="138"/>
      <c r="T60" s="138"/>
      <c r="U60" s="138"/>
      <c r="V60" s="138"/>
      <c r="W60" s="138"/>
      <c r="X60" s="138"/>
      <c r="Y60" s="138"/>
      <c r="Z60" s="138"/>
    </row>
    <row r="61" spans="1:26" ht="14.25" customHeight="1">
      <c r="A61" s="845" t="s">
        <v>962</v>
      </c>
      <c r="B61" s="845" t="s">
        <v>707</v>
      </c>
      <c r="C61" s="845" t="s">
        <v>263</v>
      </c>
      <c r="D61" s="845" t="s">
        <v>658</v>
      </c>
      <c r="E61" s="847">
        <v>28211</v>
      </c>
      <c r="F61" s="843"/>
      <c r="G61" s="845" t="s">
        <v>963</v>
      </c>
      <c r="H61" s="849">
        <v>12</v>
      </c>
      <c r="I61" s="138"/>
      <c r="J61" s="138"/>
      <c r="K61" s="138"/>
      <c r="L61" s="138"/>
      <c r="M61" s="138"/>
      <c r="N61" s="138"/>
      <c r="O61" s="138"/>
      <c r="P61" s="138"/>
      <c r="Q61" s="138"/>
      <c r="R61" s="138"/>
      <c r="S61" s="138"/>
      <c r="T61" s="138"/>
      <c r="U61" s="138"/>
      <c r="V61" s="138"/>
      <c r="W61" s="138"/>
      <c r="X61" s="138"/>
      <c r="Y61" s="138"/>
      <c r="Z61" s="138"/>
    </row>
    <row r="62" spans="1:26" ht="14.25" customHeight="1">
      <c r="A62" s="845" t="s">
        <v>964</v>
      </c>
      <c r="B62" s="845" t="s">
        <v>707</v>
      </c>
      <c r="C62" s="845" t="s">
        <v>263</v>
      </c>
      <c r="D62" s="845" t="s">
        <v>256</v>
      </c>
      <c r="E62" s="847">
        <v>47482.92</v>
      </c>
      <c r="F62" s="847">
        <v>-47526.15</v>
      </c>
      <c r="G62" s="845" t="s">
        <v>965</v>
      </c>
      <c r="H62" s="849">
        <v>12</v>
      </c>
      <c r="I62" s="138"/>
      <c r="J62" s="138"/>
      <c r="K62" s="138"/>
      <c r="L62" s="138"/>
      <c r="M62" s="138"/>
      <c r="N62" s="138"/>
      <c r="O62" s="138"/>
      <c r="P62" s="138"/>
      <c r="Q62" s="138"/>
      <c r="R62" s="138"/>
      <c r="S62" s="138"/>
      <c r="T62" s="138"/>
      <c r="U62" s="138"/>
      <c r="V62" s="138"/>
      <c r="W62" s="138"/>
      <c r="X62" s="138"/>
      <c r="Y62" s="138"/>
      <c r="Z62" s="138"/>
    </row>
    <row r="63" spans="1:26" ht="14.25" customHeight="1">
      <c r="A63" s="845" t="s">
        <v>966</v>
      </c>
      <c r="B63" s="845" t="s">
        <v>707</v>
      </c>
      <c r="C63" s="845" t="s">
        <v>263</v>
      </c>
      <c r="D63" s="845" t="s">
        <v>256</v>
      </c>
      <c r="E63" s="847">
        <v>40734</v>
      </c>
      <c r="F63" s="847">
        <v>-43358.7</v>
      </c>
      <c r="G63" s="845" t="s">
        <v>967</v>
      </c>
      <c r="H63" s="849">
        <v>9</v>
      </c>
      <c r="I63" s="138"/>
      <c r="J63" s="138"/>
      <c r="K63" s="138"/>
      <c r="L63" s="138"/>
      <c r="M63" s="138"/>
      <c r="N63" s="138"/>
      <c r="O63" s="138"/>
      <c r="P63" s="138"/>
      <c r="Q63" s="138"/>
      <c r="R63" s="138"/>
      <c r="S63" s="138"/>
      <c r="T63" s="138"/>
      <c r="U63" s="138"/>
      <c r="V63" s="138"/>
      <c r="W63" s="138"/>
      <c r="X63" s="138"/>
      <c r="Y63" s="138"/>
      <c r="Z63" s="138"/>
    </row>
    <row r="64" spans="1:26" ht="14.25" customHeight="1">
      <c r="A64" s="845" t="s">
        <v>968</v>
      </c>
      <c r="B64" s="845" t="s">
        <v>707</v>
      </c>
      <c r="C64" s="845" t="s">
        <v>263</v>
      </c>
      <c r="D64" s="845" t="s">
        <v>275</v>
      </c>
      <c r="E64" s="847">
        <v>37806</v>
      </c>
      <c r="F64" s="847">
        <v>-40179.300000000003</v>
      </c>
      <c r="G64" s="845" t="s">
        <v>969</v>
      </c>
      <c r="H64" s="849">
        <v>3</v>
      </c>
      <c r="I64" s="138"/>
      <c r="J64" s="138"/>
      <c r="K64" s="138"/>
      <c r="L64" s="138"/>
      <c r="M64" s="138"/>
      <c r="N64" s="138"/>
      <c r="O64" s="138"/>
      <c r="P64" s="138"/>
      <c r="Q64" s="138"/>
      <c r="R64" s="138"/>
      <c r="S64" s="138"/>
      <c r="T64" s="138"/>
      <c r="U64" s="138"/>
      <c r="V64" s="138"/>
      <c r="W64" s="138"/>
      <c r="X64" s="138"/>
      <c r="Y64" s="138"/>
      <c r="Z64" s="138"/>
    </row>
    <row r="65" spans="1:26" ht="14.25" customHeight="1">
      <c r="A65" s="845" t="s">
        <v>970</v>
      </c>
      <c r="B65" s="845" t="s">
        <v>707</v>
      </c>
      <c r="C65" s="845" t="s">
        <v>263</v>
      </c>
      <c r="D65" s="845" t="s">
        <v>256</v>
      </c>
      <c r="E65" s="847">
        <v>44886</v>
      </c>
      <c r="F65" s="847">
        <v>-47718.3</v>
      </c>
      <c r="G65" s="845" t="s">
        <v>971</v>
      </c>
      <c r="H65" s="849">
        <v>3</v>
      </c>
      <c r="I65" s="138"/>
      <c r="J65" s="138"/>
      <c r="K65" s="138"/>
      <c r="L65" s="138"/>
      <c r="M65" s="138"/>
      <c r="N65" s="138"/>
      <c r="O65" s="138"/>
      <c r="P65" s="138"/>
      <c r="Q65" s="138"/>
      <c r="R65" s="138"/>
      <c r="S65" s="138"/>
      <c r="T65" s="138"/>
      <c r="U65" s="138"/>
      <c r="V65" s="138"/>
      <c r="W65" s="138"/>
      <c r="X65" s="138"/>
      <c r="Y65" s="138"/>
      <c r="Z65" s="138"/>
    </row>
    <row r="66" spans="1:26" ht="14.25" customHeight="1">
      <c r="A66" s="845" t="s">
        <v>972</v>
      </c>
      <c r="B66" s="845" t="s">
        <v>707</v>
      </c>
      <c r="C66" s="845" t="s">
        <v>263</v>
      </c>
      <c r="D66" s="845" t="s">
        <v>256</v>
      </c>
      <c r="E66" s="847">
        <v>44154</v>
      </c>
      <c r="F66" s="847">
        <v>-46949.7</v>
      </c>
      <c r="G66" s="845" t="s">
        <v>973</v>
      </c>
      <c r="H66" s="849">
        <v>3</v>
      </c>
      <c r="I66" s="138"/>
      <c r="J66" s="138"/>
      <c r="K66" s="138"/>
      <c r="L66" s="138"/>
      <c r="M66" s="138"/>
      <c r="N66" s="138"/>
      <c r="O66" s="138"/>
      <c r="P66" s="138"/>
      <c r="Q66" s="138"/>
      <c r="R66" s="138"/>
      <c r="S66" s="138"/>
      <c r="T66" s="138"/>
      <c r="U66" s="138"/>
      <c r="V66" s="138"/>
      <c r="W66" s="138"/>
      <c r="X66" s="138"/>
      <c r="Y66" s="138"/>
      <c r="Z66" s="138"/>
    </row>
    <row r="67" spans="1:26" ht="14.25" customHeight="1">
      <c r="A67" s="845" t="s">
        <v>974</v>
      </c>
      <c r="B67" s="845" t="s">
        <v>707</v>
      </c>
      <c r="C67" s="845" t="s">
        <v>263</v>
      </c>
      <c r="D67" s="845" t="s">
        <v>256</v>
      </c>
      <c r="E67" s="847">
        <v>44154</v>
      </c>
      <c r="F67" s="847">
        <v>-46949.7</v>
      </c>
      <c r="G67" s="845" t="s">
        <v>975</v>
      </c>
      <c r="H67" s="849">
        <v>3</v>
      </c>
      <c r="I67" s="138"/>
      <c r="J67" s="138"/>
      <c r="K67" s="138"/>
      <c r="L67" s="138"/>
      <c r="M67" s="138"/>
      <c r="N67" s="138"/>
      <c r="O67" s="138"/>
      <c r="P67" s="138"/>
      <c r="Q67" s="138"/>
      <c r="R67" s="138"/>
      <c r="S67" s="138"/>
      <c r="T67" s="138"/>
      <c r="U67" s="138"/>
      <c r="V67" s="138"/>
      <c r="W67" s="138"/>
      <c r="X67" s="138"/>
      <c r="Y67" s="138"/>
      <c r="Z67" s="138"/>
    </row>
    <row r="68" spans="1:26" ht="14.25" customHeight="1">
      <c r="A68" s="845" t="s">
        <v>976</v>
      </c>
      <c r="B68" s="845" t="s">
        <v>707</v>
      </c>
      <c r="C68" s="845" t="s">
        <v>263</v>
      </c>
      <c r="D68" s="845" t="s">
        <v>256</v>
      </c>
      <c r="E68" s="847">
        <v>43701</v>
      </c>
      <c r="F68" s="847">
        <v>-46474.05</v>
      </c>
      <c r="G68" s="845" t="s">
        <v>977</v>
      </c>
      <c r="H68" s="849">
        <v>3</v>
      </c>
      <c r="I68" s="138"/>
      <c r="J68" s="138"/>
      <c r="K68" s="138"/>
      <c r="L68" s="138"/>
      <c r="M68" s="138"/>
      <c r="N68" s="138"/>
      <c r="O68" s="138"/>
      <c r="P68" s="138"/>
      <c r="Q68" s="138"/>
      <c r="R68" s="138"/>
      <c r="S68" s="138"/>
      <c r="T68" s="138"/>
      <c r="U68" s="138"/>
      <c r="V68" s="138"/>
      <c r="W68" s="138"/>
      <c r="X68" s="138"/>
      <c r="Y68" s="138"/>
      <c r="Z68" s="138"/>
    </row>
    <row r="69" spans="1:26" ht="14.25" customHeight="1">
      <c r="A69" s="845" t="s">
        <v>978</v>
      </c>
      <c r="B69" s="845" t="s">
        <v>707</v>
      </c>
      <c r="C69" s="845" t="s">
        <v>263</v>
      </c>
      <c r="D69" s="845" t="s">
        <v>256</v>
      </c>
      <c r="E69" s="847">
        <v>43701</v>
      </c>
      <c r="F69" s="847">
        <v>-46474.05</v>
      </c>
      <c r="G69" s="845" t="s">
        <v>979</v>
      </c>
      <c r="H69" s="849">
        <v>3</v>
      </c>
      <c r="I69" s="138"/>
      <c r="J69" s="138"/>
      <c r="K69" s="138"/>
      <c r="L69" s="138"/>
      <c r="M69" s="138"/>
      <c r="N69" s="138"/>
      <c r="O69" s="138"/>
      <c r="P69" s="138"/>
      <c r="Q69" s="138"/>
      <c r="R69" s="138"/>
      <c r="S69" s="138"/>
      <c r="T69" s="138"/>
      <c r="U69" s="138"/>
      <c r="V69" s="138"/>
      <c r="W69" s="138"/>
      <c r="X69" s="138"/>
      <c r="Y69" s="138"/>
      <c r="Z69" s="138"/>
    </row>
    <row r="70" spans="1:26" ht="14.25" customHeight="1">
      <c r="A70" s="845" t="s">
        <v>980</v>
      </c>
      <c r="B70" s="845" t="s">
        <v>707</v>
      </c>
      <c r="C70" s="845" t="s">
        <v>263</v>
      </c>
      <c r="D70" s="845" t="s">
        <v>256</v>
      </c>
      <c r="E70" s="847">
        <v>40734</v>
      </c>
      <c r="F70" s="847">
        <v>-43358.7</v>
      </c>
      <c r="G70" s="845" t="s">
        <v>981</v>
      </c>
      <c r="H70" s="849">
        <v>3</v>
      </c>
      <c r="I70" s="138"/>
      <c r="J70" s="138"/>
      <c r="K70" s="138"/>
      <c r="L70" s="138"/>
      <c r="M70" s="138"/>
      <c r="N70" s="138"/>
      <c r="O70" s="138"/>
      <c r="P70" s="138"/>
      <c r="Q70" s="138"/>
      <c r="R70" s="138"/>
      <c r="S70" s="138"/>
      <c r="T70" s="138"/>
      <c r="U70" s="138"/>
      <c r="V70" s="138"/>
      <c r="W70" s="138"/>
      <c r="X70" s="138"/>
      <c r="Y70" s="138"/>
      <c r="Z70" s="138"/>
    </row>
    <row r="71" spans="1:26" ht="14.25" customHeight="1">
      <c r="A71" s="845" t="s">
        <v>982</v>
      </c>
      <c r="B71" s="845" t="s">
        <v>707</v>
      </c>
      <c r="C71" s="845" t="s">
        <v>263</v>
      </c>
      <c r="D71" s="845" t="s">
        <v>256</v>
      </c>
      <c r="E71" s="847">
        <v>39069</v>
      </c>
      <c r="F71" s="847">
        <v>-41610.449999999997</v>
      </c>
      <c r="G71" s="845" t="s">
        <v>983</v>
      </c>
      <c r="H71" s="849">
        <v>3</v>
      </c>
      <c r="I71" s="138"/>
      <c r="J71" s="138"/>
      <c r="K71" s="138"/>
      <c r="L71" s="138"/>
      <c r="M71" s="138"/>
      <c r="N71" s="138"/>
      <c r="O71" s="138"/>
      <c r="P71" s="138"/>
      <c r="Q71" s="138"/>
      <c r="R71" s="138"/>
      <c r="S71" s="138"/>
      <c r="T71" s="138"/>
      <c r="U71" s="138"/>
      <c r="V71" s="138"/>
      <c r="W71" s="138"/>
      <c r="X71" s="138"/>
      <c r="Y71" s="138"/>
      <c r="Z71" s="138"/>
    </row>
    <row r="72" spans="1:26" ht="14.25" customHeight="1">
      <c r="A72" s="845" t="s">
        <v>984</v>
      </c>
      <c r="B72" s="845" t="s">
        <v>707</v>
      </c>
      <c r="C72" s="845" t="s">
        <v>263</v>
      </c>
      <c r="D72" s="845" t="s">
        <v>256</v>
      </c>
      <c r="E72" s="847">
        <v>44154</v>
      </c>
      <c r="F72" s="847">
        <v>-46949.7</v>
      </c>
      <c r="G72" s="845" t="s">
        <v>985</v>
      </c>
      <c r="H72" s="849">
        <v>2</v>
      </c>
      <c r="I72" s="138"/>
      <c r="J72" s="138"/>
      <c r="K72" s="138"/>
      <c r="L72" s="138"/>
      <c r="M72" s="138"/>
      <c r="N72" s="138"/>
      <c r="O72" s="138"/>
      <c r="P72" s="138"/>
      <c r="Q72" s="138"/>
      <c r="R72" s="138"/>
      <c r="S72" s="138"/>
      <c r="T72" s="138"/>
      <c r="U72" s="138"/>
      <c r="V72" s="138"/>
      <c r="W72" s="138"/>
      <c r="X72" s="138"/>
      <c r="Y72" s="138"/>
      <c r="Z72" s="138"/>
    </row>
    <row r="73" spans="1:26" ht="14.25" customHeight="1">
      <c r="A73" s="4"/>
      <c r="B73" s="141"/>
      <c r="C73" s="141"/>
      <c r="D73" s="4"/>
      <c r="E73" s="146"/>
      <c r="F73" s="146"/>
      <c r="G73" s="4"/>
      <c r="H73" s="4"/>
      <c r="I73" s="138"/>
      <c r="J73" s="138"/>
      <c r="K73" s="138"/>
      <c r="L73" s="138"/>
      <c r="M73" s="138"/>
      <c r="N73" s="138"/>
      <c r="O73" s="138"/>
      <c r="P73" s="138"/>
      <c r="Q73" s="138"/>
      <c r="R73" s="138"/>
      <c r="S73" s="138"/>
      <c r="T73" s="138"/>
      <c r="U73" s="138"/>
      <c r="V73" s="138"/>
      <c r="W73" s="138"/>
      <c r="X73" s="138"/>
      <c r="Y73" s="138"/>
      <c r="Z73" s="138"/>
    </row>
    <row r="74" spans="1:26" ht="14.25" customHeight="1">
      <c r="A74" s="4"/>
      <c r="B74" s="141"/>
      <c r="C74" s="141"/>
      <c r="D74" s="4"/>
      <c r="E74" s="146"/>
      <c r="F74" s="146"/>
      <c r="G74" s="4"/>
      <c r="H74" s="4"/>
      <c r="I74" s="138"/>
      <c r="J74" s="138"/>
      <c r="K74" s="138"/>
      <c r="L74" s="138"/>
      <c r="M74" s="138"/>
      <c r="N74" s="138"/>
      <c r="O74" s="138"/>
      <c r="P74" s="138"/>
      <c r="Q74" s="138"/>
      <c r="R74" s="138"/>
      <c r="S74" s="138"/>
      <c r="T74" s="138"/>
      <c r="U74" s="138"/>
      <c r="V74" s="138"/>
      <c r="W74" s="138"/>
      <c r="X74" s="138"/>
      <c r="Y74" s="138"/>
      <c r="Z74" s="138"/>
    </row>
    <row r="75" spans="1:26" ht="14.25" customHeight="1">
      <c r="A75" s="4"/>
      <c r="B75" s="4"/>
      <c r="C75" s="4"/>
      <c r="D75" s="4"/>
      <c r="E75" s="146"/>
      <c r="F75" s="146"/>
      <c r="G75" s="4"/>
      <c r="H75" s="4"/>
      <c r="I75" s="138"/>
      <c r="J75" s="138"/>
      <c r="K75" s="138"/>
      <c r="L75" s="138"/>
      <c r="M75" s="138"/>
      <c r="N75" s="138"/>
      <c r="O75" s="138"/>
      <c r="P75" s="138"/>
      <c r="Q75" s="138"/>
      <c r="R75" s="138"/>
      <c r="S75" s="138"/>
      <c r="T75" s="138"/>
      <c r="U75" s="138"/>
      <c r="V75" s="138"/>
      <c r="W75" s="138"/>
      <c r="X75" s="138"/>
      <c r="Y75" s="138"/>
      <c r="Z75" s="138"/>
    </row>
    <row r="76" spans="1:26" ht="14.25" customHeight="1">
      <c r="A76" s="4"/>
      <c r="B76" s="4"/>
      <c r="C76" s="4"/>
      <c r="D76" s="4"/>
      <c r="E76" s="146"/>
      <c r="F76" s="146"/>
      <c r="G76" s="4"/>
      <c r="H76" s="4"/>
      <c r="I76" s="138"/>
      <c r="J76" s="138"/>
      <c r="K76" s="138"/>
      <c r="L76" s="138"/>
      <c r="M76" s="138"/>
      <c r="N76" s="138"/>
      <c r="O76" s="138"/>
      <c r="P76" s="138"/>
      <c r="Q76" s="138"/>
      <c r="R76" s="138"/>
      <c r="S76" s="138"/>
      <c r="T76" s="138"/>
      <c r="U76" s="138"/>
      <c r="V76" s="138"/>
      <c r="W76" s="138"/>
      <c r="X76" s="138"/>
      <c r="Y76" s="138"/>
      <c r="Z76" s="138"/>
    </row>
    <row r="77" spans="1:26" ht="14.25" customHeight="1">
      <c r="A77" s="4"/>
      <c r="B77" s="4"/>
      <c r="C77" s="4"/>
      <c r="D77" s="4"/>
      <c r="E77" s="146"/>
      <c r="F77" s="146"/>
      <c r="G77" s="4"/>
      <c r="H77" s="4"/>
      <c r="I77" s="138"/>
      <c r="J77" s="138"/>
      <c r="K77" s="138"/>
      <c r="L77" s="138"/>
      <c r="M77" s="138"/>
      <c r="N77" s="138"/>
      <c r="O77" s="138"/>
      <c r="P77" s="138"/>
      <c r="Q77" s="138"/>
      <c r="R77" s="138"/>
      <c r="S77" s="138"/>
      <c r="T77" s="138"/>
      <c r="U77" s="138"/>
      <c r="V77" s="138"/>
      <c r="W77" s="138"/>
      <c r="X77" s="138"/>
      <c r="Y77" s="138"/>
      <c r="Z77" s="138"/>
    </row>
    <row r="78" spans="1:26" ht="14.25" customHeight="1">
      <c r="A78" s="4"/>
      <c r="B78" s="4"/>
      <c r="C78" s="4"/>
      <c r="D78" s="4"/>
      <c r="E78" s="146"/>
      <c r="F78" s="146"/>
      <c r="G78" s="4"/>
      <c r="H78" s="4"/>
      <c r="I78" s="138"/>
      <c r="J78" s="138"/>
      <c r="K78" s="138"/>
      <c r="L78" s="138"/>
      <c r="M78" s="138"/>
      <c r="N78" s="138"/>
      <c r="O78" s="138"/>
      <c r="P78" s="138"/>
      <c r="Q78" s="138"/>
      <c r="R78" s="138"/>
      <c r="S78" s="138"/>
      <c r="T78" s="138"/>
      <c r="U78" s="138"/>
      <c r="V78" s="138"/>
      <c r="W78" s="138"/>
      <c r="X78" s="138"/>
      <c r="Y78" s="138"/>
      <c r="Z78" s="138"/>
    </row>
    <row r="79" spans="1:26" ht="14.25" customHeight="1">
      <c r="A79" s="4"/>
      <c r="B79" s="4"/>
      <c r="C79" s="4"/>
      <c r="D79" s="4"/>
      <c r="E79" s="146"/>
      <c r="F79" s="146"/>
      <c r="G79" s="4"/>
      <c r="H79" s="4"/>
      <c r="I79" s="138"/>
      <c r="J79" s="138"/>
      <c r="K79" s="138"/>
      <c r="L79" s="138"/>
      <c r="M79" s="138"/>
      <c r="N79" s="138"/>
      <c r="O79" s="138"/>
      <c r="P79" s="138"/>
      <c r="Q79" s="138"/>
      <c r="R79" s="138"/>
      <c r="S79" s="138"/>
      <c r="T79" s="138"/>
      <c r="U79" s="138"/>
      <c r="V79" s="138"/>
      <c r="W79" s="138"/>
      <c r="X79" s="138"/>
      <c r="Y79" s="138"/>
      <c r="Z79" s="138"/>
    </row>
    <row r="80" spans="1:26" ht="14.25" customHeight="1">
      <c r="A80" s="4"/>
      <c r="B80" s="4"/>
      <c r="C80" s="4"/>
      <c r="D80" s="4"/>
      <c r="E80" s="146"/>
      <c r="F80" s="146"/>
      <c r="G80" s="4"/>
      <c r="H80" s="4"/>
      <c r="I80" s="138"/>
      <c r="J80" s="138"/>
      <c r="K80" s="138"/>
      <c r="L80" s="138"/>
      <c r="M80" s="138"/>
      <c r="N80" s="138"/>
      <c r="O80" s="138"/>
      <c r="P80" s="138"/>
      <c r="Q80" s="138"/>
      <c r="R80" s="138"/>
      <c r="S80" s="138"/>
      <c r="T80" s="138"/>
      <c r="U80" s="138"/>
      <c r="V80" s="138"/>
      <c r="W80" s="138"/>
      <c r="X80" s="138"/>
      <c r="Y80" s="138"/>
      <c r="Z80" s="138"/>
    </row>
    <row r="81" spans="1:26" ht="14.25" customHeight="1">
      <c r="A81" s="4"/>
      <c r="B81" s="4"/>
      <c r="C81" s="4"/>
      <c r="D81" s="4"/>
      <c r="E81" s="146"/>
      <c r="F81" s="146"/>
      <c r="G81" s="4"/>
      <c r="H81" s="4"/>
      <c r="I81" s="138"/>
      <c r="J81" s="138"/>
      <c r="K81" s="138"/>
      <c r="L81" s="138"/>
      <c r="M81" s="138"/>
      <c r="N81" s="138"/>
      <c r="O81" s="138"/>
      <c r="P81" s="138"/>
      <c r="Q81" s="138"/>
      <c r="R81" s="138"/>
      <c r="S81" s="138"/>
      <c r="T81" s="138"/>
      <c r="U81" s="138"/>
      <c r="V81" s="138"/>
      <c r="W81" s="138"/>
      <c r="X81" s="138"/>
      <c r="Y81" s="138"/>
      <c r="Z81" s="138"/>
    </row>
    <row r="82" spans="1:26" ht="14.25" customHeight="1">
      <c r="A82" s="4"/>
      <c r="B82" s="4"/>
      <c r="C82" s="4"/>
      <c r="D82" s="4"/>
      <c r="E82" s="146"/>
      <c r="F82" s="146"/>
      <c r="G82" s="4"/>
      <c r="H82" s="4"/>
      <c r="I82" s="138"/>
      <c r="J82" s="138"/>
      <c r="K82" s="138"/>
      <c r="L82" s="138"/>
      <c r="M82" s="138"/>
      <c r="N82" s="138"/>
      <c r="O82" s="138"/>
      <c r="P82" s="138"/>
      <c r="Q82" s="138"/>
      <c r="R82" s="138"/>
      <c r="S82" s="138"/>
      <c r="T82" s="138"/>
      <c r="U82" s="138"/>
      <c r="V82" s="138"/>
      <c r="W82" s="138"/>
      <c r="X82" s="138"/>
      <c r="Y82" s="138"/>
      <c r="Z82" s="138"/>
    </row>
    <row r="83" spans="1:26" ht="14.25" customHeight="1">
      <c r="A83" s="4"/>
      <c r="B83" s="4"/>
      <c r="C83" s="4"/>
      <c r="D83" s="4"/>
      <c r="E83" s="146"/>
      <c r="F83" s="146"/>
      <c r="G83" s="4"/>
      <c r="H83" s="4"/>
      <c r="I83" s="138"/>
      <c r="J83" s="138"/>
      <c r="K83" s="138"/>
      <c r="L83" s="138"/>
      <c r="M83" s="138"/>
      <c r="N83" s="138"/>
      <c r="O83" s="138"/>
      <c r="P83" s="138"/>
      <c r="Q83" s="138"/>
      <c r="R83" s="138"/>
      <c r="S83" s="138"/>
      <c r="T83" s="138"/>
      <c r="U83" s="138"/>
      <c r="V83" s="138"/>
      <c r="W83" s="138"/>
      <c r="X83" s="138"/>
      <c r="Y83" s="138"/>
      <c r="Z83" s="138"/>
    </row>
    <row r="84" spans="1:26" ht="14.25" customHeight="1">
      <c r="A84" s="4"/>
      <c r="B84" s="4"/>
      <c r="C84" s="4"/>
      <c r="D84" s="4"/>
      <c r="E84" s="146"/>
      <c r="F84" s="146"/>
      <c r="G84" s="4"/>
      <c r="H84" s="4"/>
      <c r="I84" s="138"/>
      <c r="J84" s="138"/>
      <c r="K84" s="138"/>
      <c r="L84" s="138"/>
      <c r="M84" s="138"/>
      <c r="N84" s="138"/>
      <c r="O84" s="138"/>
      <c r="P84" s="138"/>
      <c r="Q84" s="138"/>
      <c r="R84" s="138"/>
      <c r="S84" s="138"/>
      <c r="T84" s="138"/>
      <c r="U84" s="138"/>
      <c r="V84" s="138"/>
      <c r="W84" s="138"/>
      <c r="X84" s="138"/>
      <c r="Y84" s="138"/>
      <c r="Z84" s="138"/>
    </row>
    <row r="85" spans="1:26" ht="14.25" customHeight="1">
      <c r="A85" s="4"/>
      <c r="B85" s="4"/>
      <c r="C85" s="4"/>
      <c r="D85" s="4"/>
      <c r="E85" s="146"/>
      <c r="F85" s="146"/>
      <c r="G85" s="4"/>
      <c r="H85" s="4"/>
      <c r="I85" s="138"/>
      <c r="J85" s="138"/>
      <c r="K85" s="138"/>
      <c r="L85" s="138"/>
      <c r="M85" s="138"/>
      <c r="N85" s="138"/>
      <c r="O85" s="138"/>
      <c r="P85" s="138"/>
      <c r="Q85" s="138"/>
      <c r="R85" s="138"/>
      <c r="S85" s="138"/>
      <c r="T85" s="138"/>
      <c r="U85" s="138"/>
      <c r="V85" s="138"/>
      <c r="W85" s="138"/>
      <c r="X85" s="138"/>
      <c r="Y85" s="138"/>
      <c r="Z85" s="138"/>
    </row>
    <row r="86" spans="1:26" ht="14.25" customHeight="1">
      <c r="A86" s="4"/>
      <c r="B86" s="4"/>
      <c r="C86" s="4"/>
      <c r="D86" s="4"/>
      <c r="E86" s="146"/>
      <c r="F86" s="146"/>
      <c r="G86" s="4"/>
      <c r="H86" s="4"/>
      <c r="I86" s="138"/>
      <c r="J86" s="138"/>
      <c r="K86" s="138"/>
      <c r="L86" s="138"/>
      <c r="M86" s="138"/>
      <c r="N86" s="138"/>
      <c r="O86" s="138"/>
      <c r="P86" s="138"/>
      <c r="Q86" s="138"/>
      <c r="R86" s="138"/>
      <c r="S86" s="138"/>
      <c r="T86" s="138"/>
      <c r="U86" s="138"/>
      <c r="V86" s="138"/>
      <c r="W86" s="138"/>
      <c r="X86" s="138"/>
      <c r="Y86" s="138"/>
      <c r="Z86" s="138"/>
    </row>
    <row r="87" spans="1:26" ht="14.25" customHeight="1">
      <c r="A87" s="4"/>
      <c r="B87" s="4"/>
      <c r="C87" s="4"/>
      <c r="D87" s="4"/>
      <c r="E87" s="146"/>
      <c r="F87" s="146"/>
      <c r="G87" s="4"/>
      <c r="H87" s="4"/>
      <c r="I87" s="138"/>
      <c r="J87" s="138"/>
      <c r="K87" s="138"/>
      <c r="L87" s="138"/>
      <c r="M87" s="138"/>
      <c r="N87" s="138"/>
      <c r="O87" s="138"/>
      <c r="P87" s="138"/>
      <c r="Q87" s="138"/>
      <c r="R87" s="138"/>
      <c r="S87" s="138"/>
      <c r="T87" s="138"/>
      <c r="U87" s="138"/>
      <c r="V87" s="138"/>
      <c r="W87" s="138"/>
      <c r="X87" s="138"/>
      <c r="Y87" s="138"/>
      <c r="Z87" s="138"/>
    </row>
    <row r="88" spans="1:26" ht="14.25" customHeight="1">
      <c r="A88" s="4"/>
      <c r="B88" s="4"/>
      <c r="C88" s="4"/>
      <c r="D88" s="4"/>
      <c r="E88" s="146"/>
      <c r="F88" s="146"/>
      <c r="G88" s="4"/>
      <c r="H88" s="4"/>
      <c r="I88" s="138"/>
      <c r="J88" s="138"/>
      <c r="K88" s="138"/>
      <c r="L88" s="138"/>
      <c r="M88" s="138"/>
      <c r="N88" s="138"/>
      <c r="O88" s="138"/>
      <c r="P88" s="138"/>
      <c r="Q88" s="138"/>
      <c r="R88" s="138"/>
      <c r="S88" s="138"/>
      <c r="T88" s="138"/>
      <c r="U88" s="138"/>
      <c r="V88" s="138"/>
      <c r="W88" s="138"/>
      <c r="X88" s="138"/>
      <c r="Y88" s="138"/>
      <c r="Z88" s="138"/>
    </row>
    <row r="89" spans="1:26" ht="14.25" customHeight="1">
      <c r="A89" s="4"/>
      <c r="B89" s="4"/>
      <c r="C89" s="4"/>
      <c r="D89" s="4"/>
      <c r="E89" s="146"/>
      <c r="F89" s="146"/>
      <c r="G89" s="4"/>
      <c r="H89" s="4"/>
      <c r="I89" s="138"/>
      <c r="J89" s="138"/>
      <c r="K89" s="138"/>
      <c r="L89" s="138"/>
      <c r="M89" s="138"/>
      <c r="N89" s="138"/>
      <c r="O89" s="138"/>
      <c r="P89" s="138"/>
      <c r="Q89" s="138"/>
      <c r="R89" s="138"/>
      <c r="S89" s="138"/>
      <c r="T89" s="138"/>
      <c r="U89" s="138"/>
      <c r="V89" s="138"/>
      <c r="W89" s="138"/>
      <c r="X89" s="138"/>
      <c r="Y89" s="138"/>
      <c r="Z89" s="138"/>
    </row>
    <row r="90" spans="1:26" ht="14.25" customHeight="1">
      <c r="A90" s="4"/>
      <c r="B90" s="4"/>
      <c r="C90" s="4"/>
      <c r="D90" s="4"/>
      <c r="E90" s="146"/>
      <c r="F90" s="146"/>
      <c r="G90" s="4"/>
      <c r="H90" s="4"/>
      <c r="I90" s="138"/>
      <c r="J90" s="138"/>
      <c r="K90" s="138"/>
      <c r="L90" s="138"/>
      <c r="M90" s="138"/>
      <c r="N90" s="138"/>
      <c r="O90" s="138"/>
      <c r="P90" s="138"/>
      <c r="Q90" s="138"/>
      <c r="R90" s="138"/>
      <c r="S90" s="138"/>
      <c r="T90" s="138"/>
      <c r="U90" s="138"/>
      <c r="V90" s="138"/>
      <c r="W90" s="138"/>
      <c r="X90" s="138"/>
      <c r="Y90" s="138"/>
      <c r="Z90" s="138"/>
    </row>
    <row r="91" spans="1:26" ht="14.25" customHeight="1">
      <c r="A91" s="4"/>
      <c r="B91" s="4"/>
      <c r="C91" s="4"/>
      <c r="D91" s="4"/>
      <c r="E91" s="146"/>
      <c r="F91" s="146"/>
      <c r="G91" s="4"/>
      <c r="H91" s="4"/>
      <c r="I91" s="138"/>
      <c r="J91" s="138"/>
      <c r="K91" s="138"/>
      <c r="L91" s="138"/>
      <c r="M91" s="138"/>
      <c r="N91" s="138"/>
      <c r="O91" s="138"/>
      <c r="P91" s="138"/>
      <c r="Q91" s="138"/>
      <c r="R91" s="138"/>
      <c r="S91" s="138"/>
      <c r="T91" s="138"/>
      <c r="U91" s="138"/>
      <c r="V91" s="138"/>
      <c r="W91" s="138"/>
      <c r="X91" s="138"/>
      <c r="Y91" s="138"/>
      <c r="Z91" s="138"/>
    </row>
    <row r="92" spans="1:26" ht="14.25" customHeight="1">
      <c r="A92" s="4"/>
      <c r="B92" s="4"/>
      <c r="C92" s="4"/>
      <c r="D92" s="4"/>
      <c r="E92" s="146"/>
      <c r="F92" s="146"/>
      <c r="G92" s="4"/>
      <c r="H92" s="4"/>
      <c r="I92" s="138"/>
      <c r="J92" s="138"/>
      <c r="K92" s="138"/>
      <c r="L92" s="138"/>
      <c r="M92" s="138"/>
      <c r="N92" s="138"/>
      <c r="O92" s="138"/>
      <c r="P92" s="138"/>
      <c r="Q92" s="138"/>
      <c r="R92" s="138"/>
      <c r="S92" s="138"/>
      <c r="T92" s="138"/>
      <c r="U92" s="138"/>
      <c r="V92" s="138"/>
      <c r="W92" s="138"/>
      <c r="X92" s="138"/>
      <c r="Y92" s="138"/>
      <c r="Z92" s="138"/>
    </row>
    <row r="93" spans="1:26" ht="14.25" customHeight="1">
      <c r="A93" s="4"/>
      <c r="B93" s="4"/>
      <c r="C93" s="4"/>
      <c r="D93" s="4"/>
      <c r="E93" s="146"/>
      <c r="F93" s="146"/>
      <c r="G93" s="4"/>
      <c r="H93" s="4"/>
      <c r="I93" s="138"/>
      <c r="J93" s="138"/>
      <c r="K93" s="138"/>
      <c r="L93" s="138"/>
      <c r="M93" s="138"/>
      <c r="N93" s="138"/>
      <c r="O93" s="138"/>
      <c r="P93" s="138"/>
      <c r="Q93" s="138"/>
      <c r="R93" s="138"/>
      <c r="S93" s="138"/>
      <c r="T93" s="138"/>
      <c r="U93" s="138"/>
      <c r="V93" s="138"/>
      <c r="W93" s="138"/>
      <c r="X93" s="138"/>
      <c r="Y93" s="138"/>
      <c r="Z93" s="138"/>
    </row>
    <row r="94" spans="1:26" ht="14.25" customHeight="1">
      <c r="A94" s="4"/>
      <c r="B94" s="4"/>
      <c r="C94" s="4"/>
      <c r="D94" s="4"/>
      <c r="E94" s="146"/>
      <c r="F94" s="146"/>
      <c r="G94" s="4"/>
      <c r="H94" s="4"/>
      <c r="I94" s="138"/>
      <c r="J94" s="138"/>
      <c r="K94" s="138"/>
      <c r="L94" s="138"/>
      <c r="M94" s="138"/>
      <c r="N94" s="138"/>
      <c r="O94" s="138"/>
      <c r="P94" s="138"/>
      <c r="Q94" s="138"/>
      <c r="R94" s="138"/>
      <c r="S94" s="138"/>
      <c r="T94" s="138"/>
      <c r="U94" s="138"/>
      <c r="V94" s="138"/>
      <c r="W94" s="138"/>
      <c r="X94" s="138"/>
      <c r="Y94" s="138"/>
      <c r="Z94" s="138"/>
    </row>
    <row r="95" spans="1:26" ht="14.25" customHeight="1">
      <c r="A95" s="4"/>
      <c r="B95" s="4"/>
      <c r="C95" s="4"/>
      <c r="D95" s="4"/>
      <c r="E95" s="146"/>
      <c r="F95" s="146"/>
      <c r="G95" s="4"/>
      <c r="H95" s="4"/>
      <c r="I95" s="138"/>
      <c r="J95" s="138"/>
      <c r="K95" s="138"/>
      <c r="L95" s="138"/>
      <c r="M95" s="138"/>
      <c r="N95" s="138"/>
      <c r="O95" s="138"/>
      <c r="P95" s="138"/>
      <c r="Q95" s="138"/>
      <c r="R95" s="138"/>
      <c r="S95" s="138"/>
      <c r="T95" s="138"/>
      <c r="U95" s="138"/>
      <c r="V95" s="138"/>
      <c r="W95" s="138"/>
      <c r="X95" s="138"/>
      <c r="Y95" s="138"/>
      <c r="Z95" s="138"/>
    </row>
    <row r="96" spans="1:26" ht="14.25" customHeight="1">
      <c r="A96" s="4"/>
      <c r="B96" s="4"/>
      <c r="C96" s="4"/>
      <c r="D96" s="4"/>
      <c r="E96" s="146"/>
      <c r="F96" s="146"/>
      <c r="G96" s="4"/>
      <c r="H96" s="4"/>
      <c r="I96" s="138"/>
      <c r="J96" s="138"/>
      <c r="K96" s="138"/>
      <c r="L96" s="138"/>
      <c r="M96" s="138"/>
      <c r="N96" s="138"/>
      <c r="O96" s="138"/>
      <c r="P96" s="138"/>
      <c r="Q96" s="138"/>
      <c r="R96" s="138"/>
      <c r="S96" s="138"/>
      <c r="T96" s="138"/>
      <c r="U96" s="138"/>
      <c r="V96" s="138"/>
      <c r="W96" s="138"/>
      <c r="X96" s="138"/>
      <c r="Y96" s="138"/>
      <c r="Z96" s="138"/>
    </row>
    <row r="97" spans="1:26" ht="14.25" customHeight="1">
      <c r="A97" s="4"/>
      <c r="B97" s="4"/>
      <c r="C97" s="4"/>
      <c r="D97" s="4"/>
      <c r="E97" s="146"/>
      <c r="F97" s="146"/>
      <c r="G97" s="4"/>
      <c r="H97" s="4"/>
      <c r="I97" s="138"/>
      <c r="J97" s="138"/>
      <c r="K97" s="138"/>
      <c r="L97" s="138"/>
      <c r="M97" s="138"/>
      <c r="N97" s="138"/>
      <c r="O97" s="138"/>
      <c r="P97" s="138"/>
      <c r="Q97" s="138"/>
      <c r="R97" s="138"/>
      <c r="S97" s="138"/>
      <c r="T97" s="138"/>
      <c r="U97" s="138"/>
      <c r="V97" s="138"/>
      <c r="W97" s="138"/>
      <c r="X97" s="138"/>
      <c r="Y97" s="138"/>
      <c r="Z97" s="138"/>
    </row>
    <row r="98" spans="1:26" ht="14.25" customHeight="1">
      <c r="A98" s="4"/>
      <c r="B98" s="4"/>
      <c r="C98" s="4"/>
      <c r="D98" s="4"/>
      <c r="E98" s="146"/>
      <c r="F98" s="146"/>
      <c r="G98" s="4"/>
      <c r="H98" s="4"/>
      <c r="I98" s="138"/>
      <c r="J98" s="138"/>
      <c r="K98" s="138"/>
      <c r="L98" s="138"/>
      <c r="M98" s="138"/>
      <c r="N98" s="138"/>
      <c r="O98" s="138"/>
      <c r="P98" s="138"/>
      <c r="Q98" s="138"/>
      <c r="R98" s="138"/>
      <c r="S98" s="138"/>
      <c r="T98" s="138"/>
      <c r="U98" s="138"/>
      <c r="V98" s="138"/>
      <c r="W98" s="138"/>
      <c r="X98" s="138"/>
      <c r="Y98" s="138"/>
      <c r="Z98" s="138"/>
    </row>
    <row r="99" spans="1:26" ht="14.25" customHeight="1">
      <c r="A99" s="4"/>
      <c r="B99" s="4"/>
      <c r="C99" s="4"/>
      <c r="D99" s="4"/>
      <c r="E99" s="146"/>
      <c r="F99" s="146"/>
      <c r="G99" s="4"/>
      <c r="H99" s="4"/>
      <c r="I99" s="138"/>
      <c r="J99" s="138"/>
      <c r="K99" s="138"/>
      <c r="L99" s="138"/>
      <c r="M99" s="138"/>
      <c r="N99" s="138"/>
      <c r="O99" s="138"/>
      <c r="P99" s="138"/>
      <c r="Q99" s="138"/>
      <c r="R99" s="138"/>
      <c r="S99" s="138"/>
      <c r="T99" s="138"/>
      <c r="U99" s="138"/>
      <c r="V99" s="138"/>
      <c r="W99" s="138"/>
      <c r="X99" s="138"/>
      <c r="Y99" s="138"/>
      <c r="Z99" s="138"/>
    </row>
    <row r="100" spans="1:26" ht="14.25" customHeight="1">
      <c r="A100" s="4"/>
      <c r="B100" s="4"/>
      <c r="C100" s="4"/>
      <c r="D100" s="4"/>
      <c r="E100" s="146"/>
      <c r="F100" s="146"/>
      <c r="G100" s="4"/>
      <c r="H100" s="4"/>
      <c r="I100" s="138"/>
      <c r="J100" s="138"/>
      <c r="K100" s="138"/>
      <c r="L100" s="138"/>
      <c r="M100" s="138"/>
      <c r="N100" s="138"/>
      <c r="O100" s="138"/>
      <c r="P100" s="138"/>
      <c r="Q100" s="138"/>
      <c r="R100" s="138"/>
      <c r="S100" s="138"/>
      <c r="T100" s="138"/>
      <c r="U100" s="138"/>
      <c r="V100" s="138"/>
      <c r="W100" s="138"/>
      <c r="X100" s="138"/>
      <c r="Y100" s="138"/>
      <c r="Z100" s="138"/>
    </row>
    <row r="101" spans="1:26" ht="14.25" customHeight="1">
      <c r="A101" s="4"/>
      <c r="B101" s="4"/>
      <c r="C101" s="4"/>
      <c r="D101" s="4"/>
      <c r="E101" s="146"/>
      <c r="F101" s="146"/>
      <c r="G101" s="4"/>
      <c r="H101" s="4"/>
      <c r="I101" s="138"/>
      <c r="J101" s="138"/>
      <c r="K101" s="138"/>
      <c r="L101" s="138"/>
      <c r="M101" s="138"/>
      <c r="N101" s="138"/>
      <c r="O101" s="138"/>
      <c r="P101" s="138"/>
      <c r="Q101" s="138"/>
      <c r="R101" s="138"/>
      <c r="S101" s="138"/>
      <c r="T101" s="138"/>
      <c r="U101" s="138"/>
      <c r="V101" s="138"/>
      <c r="W101" s="138"/>
      <c r="X101" s="138"/>
      <c r="Y101" s="138"/>
      <c r="Z101" s="138"/>
    </row>
    <row r="102" spans="1:26" ht="14.25" customHeight="1">
      <c r="A102" s="4"/>
      <c r="B102" s="4"/>
      <c r="C102" s="4"/>
      <c r="D102" s="4"/>
      <c r="E102" s="146"/>
      <c r="F102" s="146"/>
      <c r="G102" s="4"/>
      <c r="H102" s="4"/>
      <c r="I102" s="138"/>
      <c r="J102" s="138"/>
      <c r="K102" s="138"/>
      <c r="L102" s="138"/>
      <c r="M102" s="138"/>
      <c r="N102" s="138"/>
      <c r="O102" s="138"/>
      <c r="P102" s="138"/>
      <c r="Q102" s="138"/>
      <c r="R102" s="138"/>
      <c r="S102" s="138"/>
      <c r="T102" s="138"/>
      <c r="U102" s="138"/>
      <c r="V102" s="138"/>
      <c r="W102" s="138"/>
      <c r="X102" s="138"/>
      <c r="Y102" s="138"/>
      <c r="Z102" s="138"/>
    </row>
    <row r="103" spans="1:26" ht="14.25" customHeight="1">
      <c r="A103" s="4"/>
      <c r="B103" s="4"/>
      <c r="C103" s="4"/>
      <c r="D103" s="4"/>
      <c r="E103" s="146"/>
      <c r="F103" s="146"/>
      <c r="G103" s="4"/>
      <c r="H103" s="4"/>
      <c r="I103" s="138"/>
      <c r="J103" s="138"/>
      <c r="K103" s="138"/>
      <c r="L103" s="138"/>
      <c r="M103" s="138"/>
      <c r="N103" s="138"/>
      <c r="O103" s="138"/>
      <c r="P103" s="138"/>
      <c r="Q103" s="138"/>
      <c r="R103" s="138"/>
      <c r="S103" s="138"/>
      <c r="T103" s="138"/>
      <c r="U103" s="138"/>
      <c r="V103" s="138"/>
      <c r="W103" s="138"/>
      <c r="X103" s="138"/>
      <c r="Y103" s="138"/>
      <c r="Z103" s="138"/>
    </row>
    <row r="104" spans="1:26" ht="14.25" customHeight="1">
      <c r="A104" s="4"/>
      <c r="B104" s="4"/>
      <c r="C104" s="4"/>
      <c r="D104" s="4"/>
      <c r="E104" s="146"/>
      <c r="F104" s="146"/>
      <c r="G104" s="4"/>
      <c r="H104" s="4"/>
      <c r="I104" s="138"/>
      <c r="J104" s="138"/>
      <c r="K104" s="138"/>
      <c r="L104" s="138"/>
      <c r="M104" s="138"/>
      <c r="N104" s="138"/>
      <c r="O104" s="138"/>
      <c r="P104" s="138"/>
      <c r="Q104" s="138"/>
      <c r="R104" s="138"/>
      <c r="S104" s="138"/>
      <c r="T104" s="138"/>
      <c r="U104" s="138"/>
      <c r="V104" s="138"/>
      <c r="W104" s="138"/>
      <c r="X104" s="138"/>
      <c r="Y104" s="138"/>
      <c r="Z104" s="138"/>
    </row>
    <row r="105" spans="1:26" ht="14.25" customHeight="1">
      <c r="A105" s="4"/>
      <c r="B105" s="4"/>
      <c r="C105" s="4"/>
      <c r="D105" s="4"/>
      <c r="E105" s="146"/>
      <c r="F105" s="146"/>
      <c r="G105" s="4"/>
      <c r="H105" s="4"/>
      <c r="I105" s="138"/>
      <c r="J105" s="138"/>
      <c r="K105" s="138"/>
      <c r="L105" s="138"/>
      <c r="M105" s="138"/>
      <c r="N105" s="138"/>
      <c r="O105" s="138"/>
      <c r="P105" s="138"/>
      <c r="Q105" s="138"/>
      <c r="R105" s="138"/>
      <c r="S105" s="138"/>
      <c r="T105" s="138"/>
      <c r="U105" s="138"/>
      <c r="V105" s="138"/>
      <c r="W105" s="138"/>
      <c r="X105" s="138"/>
      <c r="Y105" s="138"/>
      <c r="Z105" s="138"/>
    </row>
    <row r="106" spans="1:26" ht="14.25" customHeight="1">
      <c r="A106" s="4"/>
      <c r="B106" s="4"/>
      <c r="C106" s="4"/>
      <c r="D106" s="4"/>
      <c r="E106" s="146"/>
      <c r="F106" s="146"/>
      <c r="G106" s="4"/>
      <c r="H106" s="4"/>
      <c r="I106" s="138"/>
      <c r="J106" s="138"/>
      <c r="K106" s="138"/>
      <c r="L106" s="138"/>
      <c r="M106" s="138"/>
      <c r="N106" s="138"/>
      <c r="O106" s="138"/>
      <c r="P106" s="138"/>
      <c r="Q106" s="138"/>
      <c r="R106" s="138"/>
      <c r="S106" s="138"/>
      <c r="T106" s="138"/>
      <c r="U106" s="138"/>
      <c r="V106" s="138"/>
      <c r="W106" s="138"/>
      <c r="X106" s="138"/>
      <c r="Y106" s="138"/>
      <c r="Z106" s="138"/>
    </row>
    <row r="107" spans="1:26" ht="14.25" customHeight="1">
      <c r="A107" s="4"/>
      <c r="B107" s="4"/>
      <c r="C107" s="4"/>
      <c r="D107" s="4"/>
      <c r="E107" s="146"/>
      <c r="F107" s="146"/>
      <c r="G107" s="4"/>
      <c r="H107" s="4"/>
      <c r="I107" s="138"/>
      <c r="J107" s="138"/>
      <c r="K107" s="138"/>
      <c r="L107" s="138"/>
      <c r="M107" s="138"/>
      <c r="N107" s="138"/>
      <c r="O107" s="138"/>
      <c r="P107" s="138"/>
      <c r="Q107" s="138"/>
      <c r="R107" s="138"/>
      <c r="S107" s="138"/>
      <c r="T107" s="138"/>
      <c r="U107" s="138"/>
      <c r="V107" s="138"/>
      <c r="W107" s="138"/>
      <c r="X107" s="138"/>
      <c r="Y107" s="138"/>
      <c r="Z107" s="138"/>
    </row>
    <row r="108" spans="1:26" ht="14.25" customHeight="1">
      <c r="A108" s="4"/>
      <c r="B108" s="4"/>
      <c r="C108" s="4"/>
      <c r="D108" s="4"/>
      <c r="E108" s="146"/>
      <c r="F108" s="146"/>
      <c r="G108" s="4"/>
      <c r="H108" s="4"/>
      <c r="I108" s="138"/>
      <c r="J108" s="138"/>
      <c r="K108" s="138"/>
      <c r="L108" s="138"/>
      <c r="M108" s="138"/>
      <c r="N108" s="138"/>
      <c r="O108" s="138"/>
      <c r="P108" s="138"/>
      <c r="Q108" s="138"/>
      <c r="R108" s="138"/>
      <c r="S108" s="138"/>
      <c r="T108" s="138"/>
      <c r="U108" s="138"/>
      <c r="V108" s="138"/>
      <c r="W108" s="138"/>
      <c r="X108" s="138"/>
      <c r="Y108" s="138"/>
      <c r="Z108" s="138"/>
    </row>
    <row r="109" spans="1:26" ht="14.25" customHeight="1">
      <c r="A109" s="4"/>
      <c r="B109" s="4"/>
      <c r="C109" s="4"/>
      <c r="D109" s="4"/>
      <c r="E109" s="146"/>
      <c r="F109" s="146"/>
      <c r="G109" s="4"/>
      <c r="H109" s="4"/>
      <c r="I109" s="138"/>
      <c r="J109" s="138"/>
      <c r="K109" s="138"/>
      <c r="L109" s="138"/>
      <c r="M109" s="138"/>
      <c r="N109" s="138"/>
      <c r="O109" s="138"/>
      <c r="P109" s="138"/>
      <c r="Q109" s="138"/>
      <c r="R109" s="138"/>
      <c r="S109" s="138"/>
      <c r="T109" s="138"/>
      <c r="U109" s="138"/>
      <c r="V109" s="138"/>
      <c r="W109" s="138"/>
      <c r="X109" s="138"/>
      <c r="Y109" s="138"/>
      <c r="Z109" s="138"/>
    </row>
    <row r="110" spans="1:26" ht="14.25" customHeight="1">
      <c r="A110" s="4"/>
      <c r="B110" s="4"/>
      <c r="C110" s="4"/>
      <c r="D110" s="4"/>
      <c r="E110" s="146"/>
      <c r="F110" s="146"/>
      <c r="G110" s="4"/>
      <c r="H110" s="4"/>
      <c r="I110" s="138"/>
      <c r="J110" s="138"/>
      <c r="K110" s="138"/>
      <c r="L110" s="138"/>
      <c r="M110" s="138"/>
      <c r="N110" s="138"/>
      <c r="O110" s="138"/>
      <c r="P110" s="138"/>
      <c r="Q110" s="138"/>
      <c r="R110" s="138"/>
      <c r="S110" s="138"/>
      <c r="T110" s="138"/>
      <c r="U110" s="138"/>
      <c r="V110" s="138"/>
      <c r="W110" s="138"/>
      <c r="X110" s="138"/>
      <c r="Y110" s="138"/>
      <c r="Z110" s="138"/>
    </row>
    <row r="111" spans="1:26" ht="14.25" customHeight="1">
      <c r="A111" s="4"/>
      <c r="B111" s="4"/>
      <c r="C111" s="4"/>
      <c r="D111" s="4"/>
      <c r="E111" s="146"/>
      <c r="F111" s="146"/>
      <c r="G111" s="4"/>
      <c r="H111" s="4"/>
      <c r="I111" s="138"/>
      <c r="J111" s="138"/>
      <c r="K111" s="138"/>
      <c r="L111" s="138"/>
      <c r="M111" s="138"/>
      <c r="N111" s="138"/>
      <c r="O111" s="138"/>
      <c r="P111" s="138"/>
      <c r="Q111" s="138"/>
      <c r="R111" s="138"/>
      <c r="S111" s="138"/>
      <c r="T111" s="138"/>
      <c r="U111" s="138"/>
      <c r="V111" s="138"/>
      <c r="W111" s="138"/>
      <c r="X111" s="138"/>
      <c r="Y111" s="138"/>
      <c r="Z111" s="138"/>
    </row>
    <row r="112" spans="1:26" ht="14.25" customHeight="1">
      <c r="A112" s="4"/>
      <c r="B112" s="4"/>
      <c r="C112" s="4"/>
      <c r="D112" s="4"/>
      <c r="E112" s="146"/>
      <c r="F112" s="146"/>
      <c r="G112" s="4"/>
      <c r="H112" s="4"/>
      <c r="I112" s="138"/>
      <c r="J112" s="138"/>
      <c r="K112" s="138"/>
      <c r="L112" s="138"/>
      <c r="M112" s="138"/>
      <c r="N112" s="138"/>
      <c r="O112" s="138"/>
      <c r="P112" s="138"/>
      <c r="Q112" s="138"/>
      <c r="R112" s="138"/>
      <c r="S112" s="138"/>
      <c r="T112" s="138"/>
      <c r="U112" s="138"/>
      <c r="V112" s="138"/>
      <c r="W112" s="138"/>
      <c r="X112" s="138"/>
      <c r="Y112" s="138"/>
      <c r="Z112" s="138"/>
    </row>
    <row r="113" spans="1:26" ht="14.25" customHeight="1">
      <c r="A113" s="4"/>
      <c r="B113" s="4"/>
      <c r="C113" s="4"/>
      <c r="D113" s="4"/>
      <c r="E113" s="146"/>
      <c r="F113" s="146"/>
      <c r="G113" s="4"/>
      <c r="H113" s="4"/>
      <c r="I113" s="138"/>
      <c r="J113" s="138"/>
      <c r="K113" s="138"/>
      <c r="L113" s="138"/>
      <c r="M113" s="138"/>
      <c r="N113" s="138"/>
      <c r="O113" s="138"/>
      <c r="P113" s="138"/>
      <c r="Q113" s="138"/>
      <c r="R113" s="138"/>
      <c r="S113" s="138"/>
      <c r="T113" s="138"/>
      <c r="U113" s="138"/>
      <c r="V113" s="138"/>
      <c r="W113" s="138"/>
      <c r="X113" s="138"/>
      <c r="Y113" s="138"/>
      <c r="Z113" s="138"/>
    </row>
    <row r="114" spans="1:26" ht="14.25" customHeight="1">
      <c r="A114" s="4"/>
      <c r="B114" s="4"/>
      <c r="C114" s="4"/>
      <c r="D114" s="4"/>
      <c r="E114" s="146"/>
      <c r="F114" s="146"/>
      <c r="G114" s="4"/>
      <c r="H114" s="4"/>
      <c r="I114" s="138"/>
      <c r="J114" s="138"/>
      <c r="K114" s="138"/>
      <c r="L114" s="138"/>
      <c r="M114" s="138"/>
      <c r="N114" s="138"/>
      <c r="O114" s="138"/>
      <c r="P114" s="138"/>
      <c r="Q114" s="138"/>
      <c r="R114" s="138"/>
      <c r="S114" s="138"/>
      <c r="T114" s="138"/>
      <c r="U114" s="138"/>
      <c r="V114" s="138"/>
      <c r="W114" s="138"/>
      <c r="X114" s="138"/>
      <c r="Y114" s="138"/>
      <c r="Z114" s="138"/>
    </row>
    <row r="115" spans="1:26" ht="14.25" customHeight="1">
      <c r="A115" s="4"/>
      <c r="B115" s="4"/>
      <c r="C115" s="4"/>
      <c r="D115" s="4"/>
      <c r="E115" s="146"/>
      <c r="F115" s="146"/>
      <c r="G115" s="4"/>
      <c r="H115" s="4"/>
      <c r="I115" s="138"/>
      <c r="J115" s="138"/>
      <c r="K115" s="138"/>
      <c r="L115" s="138"/>
      <c r="M115" s="138"/>
      <c r="N115" s="138"/>
      <c r="O115" s="138"/>
      <c r="P115" s="138"/>
      <c r="Q115" s="138"/>
      <c r="R115" s="138"/>
      <c r="S115" s="138"/>
      <c r="T115" s="138"/>
      <c r="U115" s="138"/>
      <c r="V115" s="138"/>
      <c r="W115" s="138"/>
      <c r="X115" s="138"/>
      <c r="Y115" s="138"/>
      <c r="Z115" s="138"/>
    </row>
    <row r="116" spans="1:26" ht="14.25" customHeight="1">
      <c r="A116" s="4"/>
      <c r="B116" s="4"/>
      <c r="C116" s="4"/>
      <c r="D116" s="4"/>
      <c r="E116" s="146"/>
      <c r="F116" s="146"/>
      <c r="G116" s="4"/>
      <c r="H116" s="4"/>
      <c r="I116" s="138"/>
      <c r="J116" s="138"/>
      <c r="K116" s="138"/>
      <c r="L116" s="138"/>
      <c r="M116" s="138"/>
      <c r="N116" s="138"/>
      <c r="O116" s="138"/>
      <c r="P116" s="138"/>
      <c r="Q116" s="138"/>
      <c r="R116" s="138"/>
      <c r="S116" s="138"/>
      <c r="T116" s="138"/>
      <c r="U116" s="138"/>
      <c r="V116" s="138"/>
      <c r="W116" s="138"/>
      <c r="X116" s="138"/>
      <c r="Y116" s="138"/>
      <c r="Z116" s="138"/>
    </row>
    <row r="117" spans="1:26" ht="14.25" customHeight="1">
      <c r="A117" s="4"/>
      <c r="B117" s="4"/>
      <c r="C117" s="4"/>
      <c r="D117" s="4"/>
      <c r="E117" s="146"/>
      <c r="F117" s="146"/>
      <c r="G117" s="4"/>
      <c r="H117" s="4"/>
      <c r="I117" s="138"/>
      <c r="J117" s="138"/>
      <c r="K117" s="138"/>
      <c r="L117" s="138"/>
      <c r="M117" s="138"/>
      <c r="N117" s="138"/>
      <c r="O117" s="138"/>
      <c r="P117" s="138"/>
      <c r="Q117" s="138"/>
      <c r="R117" s="138"/>
      <c r="S117" s="138"/>
      <c r="T117" s="138"/>
      <c r="U117" s="138"/>
      <c r="V117" s="138"/>
      <c r="W117" s="138"/>
      <c r="X117" s="138"/>
      <c r="Y117" s="138"/>
      <c r="Z117" s="138"/>
    </row>
    <row r="118" spans="1:26" ht="14.25" customHeight="1">
      <c r="A118" s="4"/>
      <c r="B118" s="4"/>
      <c r="C118" s="4"/>
      <c r="D118" s="4"/>
      <c r="E118" s="146"/>
      <c r="F118" s="146"/>
      <c r="G118" s="4"/>
      <c r="H118" s="4"/>
      <c r="I118" s="138"/>
      <c r="J118" s="138"/>
      <c r="K118" s="138"/>
      <c r="L118" s="138"/>
      <c r="M118" s="138"/>
      <c r="N118" s="138"/>
      <c r="O118" s="138"/>
      <c r="P118" s="138"/>
      <c r="Q118" s="138"/>
      <c r="R118" s="138"/>
      <c r="S118" s="138"/>
      <c r="T118" s="138"/>
      <c r="U118" s="138"/>
      <c r="V118" s="138"/>
      <c r="W118" s="138"/>
      <c r="X118" s="138"/>
      <c r="Y118" s="138"/>
      <c r="Z118" s="138"/>
    </row>
    <row r="119" spans="1:26" ht="14.25" customHeight="1">
      <c r="A119" s="4"/>
      <c r="B119" s="4"/>
      <c r="C119" s="4"/>
      <c r="D119" s="4"/>
      <c r="E119" s="146"/>
      <c r="F119" s="146"/>
      <c r="G119" s="4"/>
      <c r="H119" s="4"/>
      <c r="I119" s="138"/>
      <c r="J119" s="138"/>
      <c r="K119" s="138"/>
      <c r="L119" s="138"/>
      <c r="M119" s="138"/>
      <c r="N119" s="138"/>
      <c r="O119" s="138"/>
      <c r="P119" s="138"/>
      <c r="Q119" s="138"/>
      <c r="R119" s="138"/>
      <c r="S119" s="138"/>
      <c r="T119" s="138"/>
      <c r="U119" s="138"/>
      <c r="V119" s="138"/>
      <c r="W119" s="138"/>
      <c r="X119" s="138"/>
      <c r="Y119" s="138"/>
      <c r="Z119" s="138"/>
    </row>
    <row r="120" spans="1:26" ht="14.25" customHeight="1">
      <c r="A120" s="4"/>
      <c r="B120" s="4"/>
      <c r="C120" s="4"/>
      <c r="D120" s="4"/>
      <c r="E120" s="146"/>
      <c r="F120" s="146"/>
      <c r="G120" s="4"/>
      <c r="H120" s="4"/>
      <c r="I120" s="138"/>
      <c r="J120" s="138"/>
      <c r="K120" s="138"/>
      <c r="L120" s="138"/>
      <c r="M120" s="138"/>
      <c r="N120" s="138"/>
      <c r="O120" s="138"/>
      <c r="P120" s="138"/>
      <c r="Q120" s="138"/>
      <c r="R120" s="138"/>
      <c r="S120" s="138"/>
      <c r="T120" s="138"/>
      <c r="U120" s="138"/>
      <c r="V120" s="138"/>
      <c r="W120" s="138"/>
      <c r="X120" s="138"/>
      <c r="Y120" s="138"/>
      <c r="Z120" s="138"/>
    </row>
    <row r="121" spans="1:26" ht="14.25" customHeight="1">
      <c r="A121" s="4"/>
      <c r="B121" s="4"/>
      <c r="C121" s="4"/>
      <c r="D121" s="4"/>
      <c r="E121" s="146"/>
      <c r="F121" s="146"/>
      <c r="G121" s="4"/>
      <c r="H121" s="4"/>
      <c r="I121" s="138"/>
      <c r="J121" s="138"/>
      <c r="K121" s="138"/>
      <c r="L121" s="138"/>
      <c r="M121" s="138"/>
      <c r="N121" s="138"/>
      <c r="O121" s="138"/>
      <c r="P121" s="138"/>
      <c r="Q121" s="138"/>
      <c r="R121" s="138"/>
      <c r="S121" s="138"/>
      <c r="T121" s="138"/>
      <c r="U121" s="138"/>
      <c r="V121" s="138"/>
      <c r="W121" s="138"/>
      <c r="X121" s="138"/>
      <c r="Y121" s="138"/>
      <c r="Z121" s="138"/>
    </row>
    <row r="122" spans="1:26" ht="14.25" customHeight="1">
      <c r="A122" s="4"/>
      <c r="B122" s="4"/>
      <c r="C122" s="4"/>
      <c r="D122" s="4"/>
      <c r="E122" s="146"/>
      <c r="F122" s="146"/>
      <c r="G122" s="4"/>
      <c r="H122" s="4"/>
      <c r="I122" s="138"/>
      <c r="J122" s="138"/>
      <c r="K122" s="138"/>
      <c r="L122" s="138"/>
      <c r="M122" s="138"/>
      <c r="N122" s="138"/>
      <c r="O122" s="138"/>
      <c r="P122" s="138"/>
      <c r="Q122" s="138"/>
      <c r="R122" s="138"/>
      <c r="S122" s="138"/>
      <c r="T122" s="138"/>
      <c r="U122" s="138"/>
      <c r="V122" s="138"/>
      <c r="W122" s="138"/>
      <c r="X122" s="138"/>
      <c r="Y122" s="138"/>
      <c r="Z122" s="138"/>
    </row>
    <row r="123" spans="1:26" ht="14.25" customHeight="1">
      <c r="A123" s="4"/>
      <c r="B123" s="4"/>
      <c r="C123" s="4"/>
      <c r="D123" s="4"/>
      <c r="E123" s="146"/>
      <c r="F123" s="146"/>
      <c r="G123" s="4"/>
      <c r="H123" s="4"/>
      <c r="I123" s="138"/>
      <c r="J123" s="138"/>
      <c r="K123" s="138"/>
      <c r="L123" s="138"/>
      <c r="M123" s="138"/>
      <c r="N123" s="138"/>
      <c r="O123" s="138"/>
      <c r="P123" s="138"/>
      <c r="Q123" s="138"/>
      <c r="R123" s="138"/>
      <c r="S123" s="138"/>
      <c r="T123" s="138"/>
      <c r="U123" s="138"/>
      <c r="V123" s="138"/>
      <c r="W123" s="138"/>
      <c r="X123" s="138"/>
      <c r="Y123" s="138"/>
      <c r="Z123" s="138"/>
    </row>
    <row r="124" spans="1:26" ht="14.25" customHeight="1">
      <c r="A124" s="4"/>
      <c r="B124" s="4"/>
      <c r="C124" s="4"/>
      <c r="D124" s="4"/>
      <c r="E124" s="146"/>
      <c r="F124" s="146"/>
      <c r="G124" s="4"/>
      <c r="H124" s="4"/>
      <c r="I124" s="138"/>
      <c r="J124" s="138"/>
      <c r="K124" s="138"/>
      <c r="L124" s="138"/>
      <c r="M124" s="138"/>
      <c r="N124" s="138"/>
      <c r="O124" s="138"/>
      <c r="P124" s="138"/>
      <c r="Q124" s="138"/>
      <c r="R124" s="138"/>
      <c r="S124" s="138"/>
      <c r="T124" s="138"/>
      <c r="U124" s="138"/>
      <c r="V124" s="138"/>
      <c r="W124" s="138"/>
      <c r="X124" s="138"/>
      <c r="Y124" s="138"/>
      <c r="Z124" s="138"/>
    </row>
    <row r="125" spans="1:26" ht="14.25" customHeight="1">
      <c r="A125" s="4"/>
      <c r="B125" s="4"/>
      <c r="C125" s="4"/>
      <c r="D125" s="4"/>
      <c r="E125" s="146"/>
      <c r="F125" s="146"/>
      <c r="G125" s="4"/>
      <c r="H125" s="4"/>
      <c r="I125" s="138"/>
      <c r="J125" s="138"/>
      <c r="K125" s="138"/>
      <c r="L125" s="138"/>
      <c r="M125" s="138"/>
      <c r="N125" s="138"/>
      <c r="O125" s="138"/>
      <c r="P125" s="138"/>
      <c r="Q125" s="138"/>
      <c r="R125" s="138"/>
      <c r="S125" s="138"/>
      <c r="T125" s="138"/>
      <c r="U125" s="138"/>
      <c r="V125" s="138"/>
      <c r="W125" s="138"/>
      <c r="X125" s="138"/>
      <c r="Y125" s="138"/>
      <c r="Z125" s="138"/>
    </row>
    <row r="126" spans="1:26" ht="14.25" customHeight="1">
      <c r="A126" s="4"/>
      <c r="B126" s="4"/>
      <c r="C126" s="4"/>
      <c r="D126" s="4"/>
      <c r="E126" s="146"/>
      <c r="F126" s="146"/>
      <c r="G126" s="4"/>
      <c r="H126" s="4"/>
      <c r="I126" s="138"/>
      <c r="J126" s="138"/>
      <c r="K126" s="138"/>
      <c r="L126" s="138"/>
      <c r="M126" s="138"/>
      <c r="N126" s="138"/>
      <c r="O126" s="138"/>
      <c r="P126" s="138"/>
      <c r="Q126" s="138"/>
      <c r="R126" s="138"/>
      <c r="S126" s="138"/>
      <c r="T126" s="138"/>
      <c r="U126" s="138"/>
      <c r="V126" s="138"/>
      <c r="W126" s="138"/>
      <c r="X126" s="138"/>
      <c r="Y126" s="138"/>
      <c r="Z126" s="138"/>
    </row>
    <row r="127" spans="1:26" ht="14.25" customHeight="1">
      <c r="A127" s="4"/>
      <c r="B127" s="4"/>
      <c r="C127" s="4"/>
      <c r="D127" s="4"/>
      <c r="E127" s="146"/>
      <c r="F127" s="146"/>
      <c r="G127" s="4"/>
      <c r="H127" s="4"/>
      <c r="I127" s="138"/>
      <c r="J127" s="138"/>
      <c r="K127" s="138"/>
      <c r="L127" s="138"/>
      <c r="M127" s="138"/>
      <c r="N127" s="138"/>
      <c r="O127" s="138"/>
      <c r="P127" s="138"/>
      <c r="Q127" s="138"/>
      <c r="R127" s="138"/>
      <c r="S127" s="138"/>
      <c r="T127" s="138"/>
      <c r="U127" s="138"/>
      <c r="V127" s="138"/>
      <c r="W127" s="138"/>
      <c r="X127" s="138"/>
      <c r="Y127" s="138"/>
      <c r="Z127" s="138"/>
    </row>
    <row r="128" spans="1:26" ht="14.25" customHeight="1">
      <c r="A128" s="4"/>
      <c r="B128" s="4"/>
      <c r="C128" s="4"/>
      <c r="D128" s="4"/>
      <c r="E128" s="146"/>
      <c r="F128" s="146"/>
      <c r="G128" s="4"/>
      <c r="H128" s="4"/>
      <c r="I128" s="138"/>
      <c r="J128" s="138"/>
      <c r="K128" s="138"/>
      <c r="L128" s="138"/>
      <c r="M128" s="138"/>
      <c r="N128" s="138"/>
      <c r="O128" s="138"/>
      <c r="P128" s="138"/>
      <c r="Q128" s="138"/>
      <c r="R128" s="138"/>
      <c r="S128" s="138"/>
      <c r="T128" s="138"/>
      <c r="U128" s="138"/>
      <c r="V128" s="138"/>
      <c r="W128" s="138"/>
      <c r="X128" s="138"/>
      <c r="Y128" s="138"/>
      <c r="Z128" s="138"/>
    </row>
    <row r="129" spans="1:26" ht="14.25" customHeight="1">
      <c r="A129" s="4"/>
      <c r="B129" s="4"/>
      <c r="C129" s="4"/>
      <c r="D129" s="4"/>
      <c r="E129" s="146"/>
      <c r="F129" s="146"/>
      <c r="G129" s="4"/>
      <c r="H129" s="4"/>
      <c r="I129" s="138"/>
      <c r="J129" s="138"/>
      <c r="K129" s="138"/>
      <c r="L129" s="138"/>
      <c r="M129" s="138"/>
      <c r="N129" s="138"/>
      <c r="O129" s="138"/>
      <c r="P129" s="138"/>
      <c r="Q129" s="138"/>
      <c r="R129" s="138"/>
      <c r="S129" s="138"/>
      <c r="T129" s="138"/>
      <c r="U129" s="138"/>
      <c r="V129" s="138"/>
      <c r="W129" s="138"/>
      <c r="X129" s="138"/>
      <c r="Y129" s="138"/>
      <c r="Z129" s="138"/>
    </row>
    <row r="130" spans="1:26" ht="14.25" customHeight="1">
      <c r="A130" s="4"/>
      <c r="B130" s="4"/>
      <c r="C130" s="4"/>
      <c r="D130" s="4"/>
      <c r="E130" s="146"/>
      <c r="F130" s="146"/>
      <c r="G130" s="4"/>
      <c r="H130" s="4"/>
      <c r="I130" s="138"/>
      <c r="J130" s="138"/>
      <c r="K130" s="138"/>
      <c r="L130" s="138"/>
      <c r="M130" s="138"/>
      <c r="N130" s="138"/>
      <c r="O130" s="138"/>
      <c r="P130" s="138"/>
      <c r="Q130" s="138"/>
      <c r="R130" s="138"/>
      <c r="S130" s="138"/>
      <c r="T130" s="138"/>
      <c r="U130" s="138"/>
      <c r="V130" s="138"/>
      <c r="W130" s="138"/>
      <c r="X130" s="138"/>
      <c r="Y130" s="138"/>
      <c r="Z130" s="138"/>
    </row>
    <row r="131" spans="1:26" ht="14.25" customHeight="1">
      <c r="A131" s="4"/>
      <c r="B131" s="4"/>
      <c r="C131" s="4"/>
      <c r="D131" s="4"/>
      <c r="E131" s="146"/>
      <c r="F131" s="146"/>
      <c r="G131" s="4"/>
      <c r="H131" s="4"/>
      <c r="I131" s="138"/>
      <c r="J131" s="138"/>
      <c r="K131" s="138"/>
      <c r="L131" s="138"/>
      <c r="M131" s="138"/>
      <c r="N131" s="138"/>
      <c r="O131" s="138"/>
      <c r="P131" s="138"/>
      <c r="Q131" s="138"/>
      <c r="R131" s="138"/>
      <c r="S131" s="138"/>
      <c r="T131" s="138"/>
      <c r="U131" s="138"/>
      <c r="V131" s="138"/>
      <c r="W131" s="138"/>
      <c r="X131" s="138"/>
      <c r="Y131" s="138"/>
      <c r="Z131" s="138"/>
    </row>
    <row r="132" spans="1:26" ht="14.25" customHeight="1">
      <c r="A132" s="4"/>
      <c r="B132" s="4"/>
      <c r="C132" s="4"/>
      <c r="D132" s="4"/>
      <c r="E132" s="146"/>
      <c r="F132" s="146"/>
      <c r="G132" s="4"/>
      <c r="H132" s="4"/>
      <c r="I132" s="138"/>
      <c r="J132" s="138"/>
      <c r="K132" s="138"/>
      <c r="L132" s="138"/>
      <c r="M132" s="138"/>
      <c r="N132" s="138"/>
      <c r="O132" s="138"/>
      <c r="P132" s="138"/>
      <c r="Q132" s="138"/>
      <c r="R132" s="138"/>
      <c r="S132" s="138"/>
      <c r="T132" s="138"/>
      <c r="U132" s="138"/>
      <c r="V132" s="138"/>
      <c r="W132" s="138"/>
      <c r="X132" s="138"/>
      <c r="Y132" s="138"/>
      <c r="Z132" s="138"/>
    </row>
    <row r="133" spans="1:26" ht="14.25" customHeight="1">
      <c r="A133" s="4"/>
      <c r="B133" s="4"/>
      <c r="C133" s="4"/>
      <c r="D133" s="4"/>
      <c r="E133" s="146"/>
      <c r="F133" s="146"/>
      <c r="G133" s="4"/>
      <c r="H133" s="4"/>
      <c r="I133" s="138"/>
      <c r="J133" s="138"/>
      <c r="K133" s="138"/>
      <c r="L133" s="138"/>
      <c r="M133" s="138"/>
      <c r="N133" s="138"/>
      <c r="O133" s="138"/>
      <c r="P133" s="138"/>
      <c r="Q133" s="138"/>
      <c r="R133" s="138"/>
      <c r="S133" s="138"/>
      <c r="T133" s="138"/>
      <c r="U133" s="138"/>
      <c r="V133" s="138"/>
      <c r="W133" s="138"/>
      <c r="X133" s="138"/>
      <c r="Y133" s="138"/>
      <c r="Z133" s="138"/>
    </row>
    <row r="134" spans="1:26" ht="14.25" customHeight="1">
      <c r="A134" s="4"/>
      <c r="B134" s="4"/>
      <c r="C134" s="4"/>
      <c r="D134" s="4"/>
      <c r="E134" s="146"/>
      <c r="F134" s="146"/>
      <c r="G134" s="4"/>
      <c r="H134" s="4"/>
      <c r="I134" s="138"/>
      <c r="J134" s="138"/>
      <c r="K134" s="138"/>
      <c r="L134" s="138"/>
      <c r="M134" s="138"/>
      <c r="N134" s="138"/>
      <c r="O134" s="138"/>
      <c r="P134" s="138"/>
      <c r="Q134" s="138"/>
      <c r="R134" s="138"/>
      <c r="S134" s="138"/>
      <c r="T134" s="138"/>
      <c r="U134" s="138"/>
      <c r="V134" s="138"/>
      <c r="W134" s="138"/>
      <c r="X134" s="138"/>
      <c r="Y134" s="138"/>
      <c r="Z134" s="138"/>
    </row>
    <row r="135" spans="1:26" ht="14.25" customHeight="1">
      <c r="A135" s="4"/>
      <c r="B135" s="4"/>
      <c r="C135" s="4"/>
      <c r="D135" s="4"/>
      <c r="E135" s="146"/>
      <c r="F135" s="146"/>
      <c r="G135" s="4"/>
      <c r="H135" s="4"/>
      <c r="I135" s="138"/>
      <c r="J135" s="138"/>
      <c r="K135" s="138"/>
      <c r="L135" s="138"/>
      <c r="M135" s="138"/>
      <c r="N135" s="138"/>
      <c r="O135" s="138"/>
      <c r="P135" s="138"/>
      <c r="Q135" s="138"/>
      <c r="R135" s="138"/>
      <c r="S135" s="138"/>
      <c r="T135" s="138"/>
      <c r="U135" s="138"/>
      <c r="V135" s="138"/>
      <c r="W135" s="138"/>
      <c r="X135" s="138"/>
      <c r="Y135" s="138"/>
      <c r="Z135" s="138"/>
    </row>
    <row r="136" spans="1:26" ht="14.25" customHeight="1">
      <c r="A136" s="4"/>
      <c r="B136" s="4"/>
      <c r="C136" s="4"/>
      <c r="D136" s="4"/>
      <c r="E136" s="146"/>
      <c r="F136" s="146"/>
      <c r="G136" s="4"/>
      <c r="H136" s="4"/>
      <c r="I136" s="138"/>
      <c r="J136" s="138"/>
      <c r="K136" s="138"/>
      <c r="L136" s="138"/>
      <c r="M136" s="138"/>
      <c r="N136" s="138"/>
      <c r="O136" s="138"/>
      <c r="P136" s="138"/>
      <c r="Q136" s="138"/>
      <c r="R136" s="138"/>
      <c r="S136" s="138"/>
      <c r="T136" s="138"/>
      <c r="U136" s="138"/>
      <c r="V136" s="138"/>
      <c r="W136" s="138"/>
      <c r="X136" s="138"/>
      <c r="Y136" s="138"/>
      <c r="Z136" s="138"/>
    </row>
    <row r="137" spans="1:26" ht="14.25" customHeight="1">
      <c r="A137" s="4"/>
      <c r="B137" s="4"/>
      <c r="C137" s="4"/>
      <c r="D137" s="4"/>
      <c r="E137" s="146"/>
      <c r="F137" s="146"/>
      <c r="G137" s="4"/>
      <c r="H137" s="4"/>
      <c r="I137" s="138"/>
      <c r="J137" s="138"/>
      <c r="K137" s="138"/>
      <c r="L137" s="138"/>
      <c r="M137" s="138"/>
      <c r="N137" s="138"/>
      <c r="O137" s="138"/>
      <c r="P137" s="138"/>
      <c r="Q137" s="138"/>
      <c r="R137" s="138"/>
      <c r="S137" s="138"/>
      <c r="T137" s="138"/>
      <c r="U137" s="138"/>
      <c r="V137" s="138"/>
      <c r="W137" s="138"/>
      <c r="X137" s="138"/>
      <c r="Y137" s="138"/>
      <c r="Z137" s="138"/>
    </row>
    <row r="138" spans="1:26" ht="14.25" customHeight="1">
      <c r="A138" s="4"/>
      <c r="B138" s="4"/>
      <c r="C138" s="4"/>
      <c r="D138" s="4"/>
      <c r="E138" s="146"/>
      <c r="F138" s="146"/>
      <c r="G138" s="4"/>
      <c r="H138" s="4"/>
      <c r="I138" s="138"/>
      <c r="J138" s="138"/>
      <c r="K138" s="138"/>
      <c r="L138" s="138"/>
      <c r="M138" s="138"/>
      <c r="N138" s="138"/>
      <c r="O138" s="138"/>
      <c r="P138" s="138"/>
      <c r="Q138" s="138"/>
      <c r="R138" s="138"/>
      <c r="S138" s="138"/>
      <c r="T138" s="138"/>
      <c r="U138" s="138"/>
      <c r="V138" s="138"/>
      <c r="W138" s="138"/>
      <c r="X138" s="138"/>
      <c r="Y138" s="138"/>
      <c r="Z138" s="138"/>
    </row>
    <row r="139" spans="1:26" ht="14.25" customHeight="1">
      <c r="A139" s="4"/>
      <c r="B139" s="4"/>
      <c r="C139" s="4"/>
      <c r="D139" s="4"/>
      <c r="E139" s="146"/>
      <c r="F139" s="146"/>
      <c r="G139" s="4"/>
      <c r="H139" s="4"/>
      <c r="I139" s="138"/>
      <c r="J139" s="138"/>
      <c r="K139" s="138"/>
      <c r="L139" s="138"/>
      <c r="M139" s="138"/>
      <c r="N139" s="138"/>
      <c r="O139" s="138"/>
      <c r="P139" s="138"/>
      <c r="Q139" s="138"/>
      <c r="R139" s="138"/>
      <c r="S139" s="138"/>
      <c r="T139" s="138"/>
      <c r="U139" s="138"/>
      <c r="V139" s="138"/>
      <c r="W139" s="138"/>
      <c r="X139" s="138"/>
      <c r="Y139" s="138"/>
      <c r="Z139" s="138"/>
    </row>
    <row r="140" spans="1:26" ht="14.25" customHeight="1">
      <c r="A140" s="4"/>
      <c r="B140" s="4"/>
      <c r="C140" s="4"/>
      <c r="D140" s="4"/>
      <c r="E140" s="146"/>
      <c r="F140" s="146"/>
      <c r="G140" s="4"/>
      <c r="H140" s="4"/>
      <c r="I140" s="138"/>
      <c r="J140" s="138"/>
      <c r="K140" s="138"/>
      <c r="L140" s="138"/>
      <c r="M140" s="138"/>
      <c r="N140" s="138"/>
      <c r="O140" s="138"/>
      <c r="P140" s="138"/>
      <c r="Q140" s="138"/>
      <c r="R140" s="138"/>
      <c r="S140" s="138"/>
      <c r="T140" s="138"/>
      <c r="U140" s="138"/>
      <c r="V140" s="138"/>
      <c r="W140" s="138"/>
      <c r="X140" s="138"/>
      <c r="Y140" s="138"/>
      <c r="Z140" s="138"/>
    </row>
    <row r="141" spans="1:26" ht="14.25" customHeight="1">
      <c r="A141" s="4"/>
      <c r="B141" s="4"/>
      <c r="C141" s="4"/>
      <c r="D141" s="4"/>
      <c r="E141" s="146"/>
      <c r="F141" s="146"/>
      <c r="G141" s="4"/>
      <c r="H141" s="4"/>
      <c r="I141" s="138"/>
      <c r="J141" s="138"/>
      <c r="K141" s="138"/>
      <c r="L141" s="138"/>
      <c r="M141" s="138"/>
      <c r="N141" s="138"/>
      <c r="O141" s="138"/>
      <c r="P141" s="138"/>
      <c r="Q141" s="138"/>
      <c r="R141" s="138"/>
      <c r="S141" s="138"/>
      <c r="T141" s="138"/>
      <c r="U141" s="138"/>
      <c r="V141" s="138"/>
      <c r="W141" s="138"/>
      <c r="X141" s="138"/>
      <c r="Y141" s="138"/>
      <c r="Z141" s="138"/>
    </row>
    <row r="142" spans="1:26" ht="14.25" customHeight="1">
      <c r="A142" s="4"/>
      <c r="B142" s="4"/>
      <c r="C142" s="4"/>
      <c r="D142" s="4"/>
      <c r="E142" s="146"/>
      <c r="F142" s="146"/>
      <c r="G142" s="4"/>
      <c r="H142" s="4"/>
      <c r="I142" s="138"/>
      <c r="J142" s="138"/>
      <c r="K142" s="138"/>
      <c r="L142" s="138"/>
      <c r="M142" s="138"/>
      <c r="N142" s="138"/>
      <c r="O142" s="138"/>
      <c r="P142" s="138"/>
      <c r="Q142" s="138"/>
      <c r="R142" s="138"/>
      <c r="S142" s="138"/>
      <c r="T142" s="138"/>
      <c r="U142" s="138"/>
      <c r="V142" s="138"/>
      <c r="W142" s="138"/>
      <c r="X142" s="138"/>
      <c r="Y142" s="138"/>
      <c r="Z142" s="138"/>
    </row>
    <row r="143" spans="1:26" ht="14.25" customHeight="1">
      <c r="A143" s="4"/>
      <c r="B143" s="4"/>
      <c r="C143" s="4"/>
      <c r="D143" s="4"/>
      <c r="E143" s="146"/>
      <c r="F143" s="146"/>
      <c r="G143" s="4"/>
      <c r="H143" s="4"/>
      <c r="I143" s="138"/>
      <c r="J143" s="138"/>
      <c r="K143" s="138"/>
      <c r="L143" s="138"/>
      <c r="M143" s="138"/>
      <c r="N143" s="138"/>
      <c r="O143" s="138"/>
      <c r="P143" s="138"/>
      <c r="Q143" s="138"/>
      <c r="R143" s="138"/>
      <c r="S143" s="138"/>
      <c r="T143" s="138"/>
      <c r="U143" s="138"/>
      <c r="V143" s="138"/>
      <c r="W143" s="138"/>
      <c r="X143" s="138"/>
      <c r="Y143" s="138"/>
      <c r="Z143" s="138"/>
    </row>
    <row r="144" spans="1:26" ht="14.25" customHeight="1">
      <c r="A144" s="4"/>
      <c r="B144" s="4"/>
      <c r="C144" s="4"/>
      <c r="D144" s="4"/>
      <c r="E144" s="146"/>
      <c r="F144" s="146"/>
      <c r="G144" s="4"/>
      <c r="H144" s="4"/>
      <c r="I144" s="138"/>
      <c r="J144" s="138"/>
      <c r="K144" s="138"/>
      <c r="L144" s="138"/>
      <c r="M144" s="138"/>
      <c r="N144" s="138"/>
      <c r="O144" s="138"/>
      <c r="P144" s="138"/>
      <c r="Q144" s="138"/>
      <c r="R144" s="138"/>
      <c r="S144" s="138"/>
      <c r="T144" s="138"/>
      <c r="U144" s="138"/>
      <c r="V144" s="138"/>
      <c r="W144" s="138"/>
      <c r="X144" s="138"/>
      <c r="Y144" s="138"/>
      <c r="Z144" s="138"/>
    </row>
    <row r="145" spans="1:26" ht="14.25" customHeight="1">
      <c r="A145" s="4"/>
      <c r="B145" s="4"/>
      <c r="C145" s="4"/>
      <c r="D145" s="4"/>
      <c r="E145" s="146"/>
      <c r="F145" s="146"/>
      <c r="G145" s="4"/>
      <c r="H145" s="4"/>
      <c r="I145" s="138"/>
      <c r="J145" s="138"/>
      <c r="K145" s="138"/>
      <c r="L145" s="138"/>
      <c r="M145" s="138"/>
      <c r="N145" s="138"/>
      <c r="O145" s="138"/>
      <c r="P145" s="138"/>
      <c r="Q145" s="138"/>
      <c r="R145" s="138"/>
      <c r="S145" s="138"/>
      <c r="T145" s="138"/>
      <c r="U145" s="138"/>
      <c r="V145" s="138"/>
      <c r="W145" s="138"/>
      <c r="X145" s="138"/>
      <c r="Y145" s="138"/>
      <c r="Z145" s="138"/>
    </row>
    <row r="146" spans="1:26" ht="14.25" customHeight="1">
      <c r="A146" s="4"/>
      <c r="B146" s="4"/>
      <c r="C146" s="4"/>
      <c r="D146" s="4"/>
      <c r="E146" s="146"/>
      <c r="F146" s="146"/>
      <c r="G146" s="4"/>
      <c r="H146" s="4"/>
      <c r="I146" s="138"/>
      <c r="J146" s="138"/>
      <c r="K146" s="138"/>
      <c r="L146" s="138"/>
      <c r="M146" s="138"/>
      <c r="N146" s="138"/>
      <c r="O146" s="138"/>
      <c r="P146" s="138"/>
      <c r="Q146" s="138"/>
      <c r="R146" s="138"/>
      <c r="S146" s="138"/>
      <c r="T146" s="138"/>
      <c r="U146" s="138"/>
      <c r="V146" s="138"/>
      <c r="W146" s="138"/>
      <c r="X146" s="138"/>
      <c r="Y146" s="138"/>
      <c r="Z146" s="138"/>
    </row>
    <row r="147" spans="1:26" ht="14.25" customHeight="1">
      <c r="A147" s="4"/>
      <c r="B147" s="4"/>
      <c r="C147" s="4"/>
      <c r="D147" s="4"/>
      <c r="E147" s="146"/>
      <c r="F147" s="146"/>
      <c r="G147" s="4"/>
      <c r="H147" s="4"/>
      <c r="I147" s="138"/>
      <c r="J147" s="138"/>
      <c r="K147" s="138"/>
      <c r="L147" s="138"/>
      <c r="M147" s="138"/>
      <c r="N147" s="138"/>
      <c r="O147" s="138"/>
      <c r="P147" s="138"/>
      <c r="Q147" s="138"/>
      <c r="R147" s="138"/>
      <c r="S147" s="138"/>
      <c r="T147" s="138"/>
      <c r="U147" s="138"/>
      <c r="V147" s="138"/>
      <c r="W147" s="138"/>
      <c r="X147" s="138"/>
      <c r="Y147" s="138"/>
      <c r="Z147" s="138"/>
    </row>
    <row r="148" spans="1:26" ht="14.25" customHeight="1">
      <c r="A148" s="4"/>
      <c r="B148" s="4"/>
      <c r="C148" s="4"/>
      <c r="D148" s="4"/>
      <c r="E148" s="146"/>
      <c r="F148" s="146"/>
      <c r="G148" s="4"/>
      <c r="H148" s="4"/>
      <c r="I148" s="138"/>
      <c r="J148" s="138"/>
      <c r="K148" s="138"/>
      <c r="L148" s="138"/>
      <c r="M148" s="138"/>
      <c r="N148" s="138"/>
      <c r="O148" s="138"/>
      <c r="P148" s="138"/>
      <c r="Q148" s="138"/>
      <c r="R148" s="138"/>
      <c r="S148" s="138"/>
      <c r="T148" s="138"/>
      <c r="U148" s="138"/>
      <c r="V148" s="138"/>
      <c r="W148" s="138"/>
      <c r="X148" s="138"/>
      <c r="Y148" s="138"/>
      <c r="Z148" s="138"/>
    </row>
    <row r="149" spans="1:26" ht="14.25" customHeight="1">
      <c r="A149" s="4"/>
      <c r="B149" s="4"/>
      <c r="C149" s="4"/>
      <c r="D149" s="4"/>
      <c r="E149" s="146"/>
      <c r="F149" s="146"/>
      <c r="G149" s="4"/>
      <c r="H149" s="4"/>
      <c r="I149" s="138"/>
      <c r="J149" s="138"/>
      <c r="K149" s="138"/>
      <c r="L149" s="138"/>
      <c r="M149" s="138"/>
      <c r="N149" s="138"/>
      <c r="O149" s="138"/>
      <c r="P149" s="138"/>
      <c r="Q149" s="138"/>
      <c r="R149" s="138"/>
      <c r="S149" s="138"/>
      <c r="T149" s="138"/>
      <c r="U149" s="138"/>
      <c r="V149" s="138"/>
      <c r="W149" s="138"/>
      <c r="X149" s="138"/>
      <c r="Y149" s="138"/>
      <c r="Z149" s="138"/>
    </row>
    <row r="150" spans="1:26" ht="14.25" customHeight="1">
      <c r="A150" s="4"/>
      <c r="B150" s="4"/>
      <c r="C150" s="4"/>
      <c r="D150" s="4"/>
      <c r="E150" s="146"/>
      <c r="F150" s="146"/>
      <c r="G150" s="4"/>
      <c r="H150" s="4"/>
      <c r="I150" s="138"/>
      <c r="J150" s="138"/>
      <c r="K150" s="138"/>
      <c r="L150" s="138"/>
      <c r="M150" s="138"/>
      <c r="N150" s="138"/>
      <c r="O150" s="138"/>
      <c r="P150" s="138"/>
      <c r="Q150" s="138"/>
      <c r="R150" s="138"/>
      <c r="S150" s="138"/>
      <c r="T150" s="138"/>
      <c r="U150" s="138"/>
      <c r="V150" s="138"/>
      <c r="W150" s="138"/>
      <c r="X150" s="138"/>
      <c r="Y150" s="138"/>
      <c r="Z150" s="138"/>
    </row>
    <row r="151" spans="1:26" ht="14.25" customHeight="1">
      <c r="A151" s="4"/>
      <c r="B151" s="4"/>
      <c r="C151" s="4"/>
      <c r="D151" s="4"/>
      <c r="E151" s="146"/>
      <c r="F151" s="146"/>
      <c r="G151" s="4"/>
      <c r="H151" s="4"/>
      <c r="I151" s="138"/>
      <c r="J151" s="138"/>
      <c r="K151" s="138"/>
      <c r="L151" s="138"/>
      <c r="M151" s="138"/>
      <c r="N151" s="138"/>
      <c r="O151" s="138"/>
      <c r="P151" s="138"/>
      <c r="Q151" s="138"/>
      <c r="R151" s="138"/>
      <c r="S151" s="138"/>
      <c r="T151" s="138"/>
      <c r="U151" s="138"/>
      <c r="V151" s="138"/>
      <c r="W151" s="138"/>
      <c r="X151" s="138"/>
      <c r="Y151" s="138"/>
      <c r="Z151" s="138"/>
    </row>
    <row r="152" spans="1:26" ht="14.25" customHeight="1">
      <c r="A152" s="4"/>
      <c r="B152" s="4"/>
      <c r="C152" s="4"/>
      <c r="D152" s="4"/>
      <c r="E152" s="146"/>
      <c r="F152" s="146"/>
      <c r="G152" s="4"/>
      <c r="H152" s="4"/>
      <c r="I152" s="138"/>
      <c r="J152" s="138"/>
      <c r="K152" s="138"/>
      <c r="L152" s="138"/>
      <c r="M152" s="138"/>
      <c r="N152" s="138"/>
      <c r="O152" s="138"/>
      <c r="P152" s="138"/>
      <c r="Q152" s="138"/>
      <c r="R152" s="138"/>
      <c r="S152" s="138"/>
      <c r="T152" s="138"/>
      <c r="U152" s="138"/>
      <c r="V152" s="138"/>
      <c r="W152" s="138"/>
      <c r="X152" s="138"/>
      <c r="Y152" s="138"/>
      <c r="Z152" s="138"/>
    </row>
    <row r="153" spans="1:26" ht="14.25" customHeight="1">
      <c r="A153" s="4"/>
      <c r="B153" s="4"/>
      <c r="C153" s="4"/>
      <c r="D153" s="4"/>
      <c r="E153" s="146"/>
      <c r="F153" s="146"/>
      <c r="G153" s="4"/>
      <c r="H153" s="4"/>
      <c r="I153" s="138"/>
      <c r="J153" s="138"/>
      <c r="K153" s="138"/>
      <c r="L153" s="138"/>
      <c r="M153" s="138"/>
      <c r="N153" s="138"/>
      <c r="O153" s="138"/>
      <c r="P153" s="138"/>
      <c r="Q153" s="138"/>
      <c r="R153" s="138"/>
      <c r="S153" s="138"/>
      <c r="T153" s="138"/>
      <c r="U153" s="138"/>
      <c r="V153" s="138"/>
      <c r="W153" s="138"/>
      <c r="X153" s="138"/>
      <c r="Y153" s="138"/>
      <c r="Z153" s="138"/>
    </row>
    <row r="154" spans="1:26" ht="14.25" customHeight="1">
      <c r="A154" s="4"/>
      <c r="B154" s="4"/>
      <c r="C154" s="4"/>
      <c r="D154" s="4"/>
      <c r="E154" s="146"/>
      <c r="F154" s="146"/>
      <c r="G154" s="4"/>
      <c r="H154" s="4"/>
      <c r="I154" s="138"/>
      <c r="J154" s="138"/>
      <c r="K154" s="138"/>
      <c r="L154" s="138"/>
      <c r="M154" s="138"/>
      <c r="N154" s="138"/>
      <c r="O154" s="138"/>
      <c r="P154" s="138"/>
      <c r="Q154" s="138"/>
      <c r="R154" s="138"/>
      <c r="S154" s="138"/>
      <c r="T154" s="138"/>
      <c r="U154" s="138"/>
      <c r="V154" s="138"/>
      <c r="W154" s="138"/>
      <c r="X154" s="138"/>
      <c r="Y154" s="138"/>
      <c r="Z154" s="138"/>
    </row>
    <row r="155" spans="1:26" ht="14.25" customHeight="1">
      <c r="A155" s="4"/>
      <c r="B155" s="4"/>
      <c r="C155" s="4"/>
      <c r="D155" s="4"/>
      <c r="E155" s="146"/>
      <c r="F155" s="146"/>
      <c r="G155" s="4"/>
      <c r="H155" s="4"/>
      <c r="I155" s="138"/>
      <c r="J155" s="138"/>
      <c r="K155" s="138"/>
      <c r="L155" s="138"/>
      <c r="M155" s="138"/>
      <c r="N155" s="138"/>
      <c r="O155" s="138"/>
      <c r="P155" s="138"/>
      <c r="Q155" s="138"/>
      <c r="R155" s="138"/>
      <c r="S155" s="138"/>
      <c r="T155" s="138"/>
      <c r="U155" s="138"/>
      <c r="V155" s="138"/>
      <c r="W155" s="138"/>
      <c r="X155" s="138"/>
      <c r="Y155" s="138"/>
      <c r="Z155" s="138"/>
    </row>
    <row r="156" spans="1:26" ht="14.25" customHeight="1">
      <c r="A156" s="4"/>
      <c r="B156" s="4"/>
      <c r="C156" s="4"/>
      <c r="D156" s="4"/>
      <c r="E156" s="146"/>
      <c r="F156" s="146"/>
      <c r="G156" s="4"/>
      <c r="H156" s="4"/>
      <c r="I156" s="138"/>
      <c r="J156" s="138"/>
      <c r="K156" s="138"/>
      <c r="L156" s="138"/>
      <c r="M156" s="138"/>
      <c r="N156" s="138"/>
      <c r="O156" s="138"/>
      <c r="P156" s="138"/>
      <c r="Q156" s="138"/>
      <c r="R156" s="138"/>
      <c r="S156" s="138"/>
      <c r="T156" s="138"/>
      <c r="U156" s="138"/>
      <c r="V156" s="138"/>
      <c r="W156" s="138"/>
      <c r="X156" s="138"/>
      <c r="Y156" s="138"/>
      <c r="Z156" s="138"/>
    </row>
    <row r="157" spans="1:26" ht="14.25" customHeight="1">
      <c r="A157" s="4"/>
      <c r="B157" s="4"/>
      <c r="C157" s="4"/>
      <c r="D157" s="4"/>
      <c r="E157" s="146"/>
      <c r="F157" s="146"/>
      <c r="G157" s="4"/>
      <c r="H157" s="4"/>
      <c r="I157" s="138"/>
      <c r="J157" s="138"/>
      <c r="K157" s="138"/>
      <c r="L157" s="138"/>
      <c r="M157" s="138"/>
      <c r="N157" s="138"/>
      <c r="O157" s="138"/>
      <c r="P157" s="138"/>
      <c r="Q157" s="138"/>
      <c r="R157" s="138"/>
      <c r="S157" s="138"/>
      <c r="T157" s="138"/>
      <c r="U157" s="138"/>
      <c r="V157" s="138"/>
      <c r="W157" s="138"/>
      <c r="X157" s="138"/>
      <c r="Y157" s="138"/>
      <c r="Z157" s="138"/>
    </row>
    <row r="158" spans="1:26" ht="14.25" customHeight="1">
      <c r="A158" s="4"/>
      <c r="B158" s="4"/>
      <c r="C158" s="4"/>
      <c r="D158" s="4"/>
      <c r="E158" s="146"/>
      <c r="F158" s="146"/>
      <c r="G158" s="4"/>
      <c r="H158" s="4"/>
      <c r="I158" s="138"/>
      <c r="J158" s="138"/>
      <c r="K158" s="138"/>
      <c r="L158" s="138"/>
      <c r="M158" s="138"/>
      <c r="N158" s="138"/>
      <c r="O158" s="138"/>
      <c r="P158" s="138"/>
      <c r="Q158" s="138"/>
      <c r="R158" s="138"/>
      <c r="S158" s="138"/>
      <c r="T158" s="138"/>
      <c r="U158" s="138"/>
      <c r="V158" s="138"/>
      <c r="W158" s="138"/>
      <c r="X158" s="138"/>
      <c r="Y158" s="138"/>
      <c r="Z158" s="138"/>
    </row>
    <row r="159" spans="1:26" ht="14.25" customHeight="1">
      <c r="A159" s="4"/>
      <c r="B159" s="4"/>
      <c r="C159" s="4"/>
      <c r="D159" s="4"/>
      <c r="E159" s="146"/>
      <c r="F159" s="146"/>
      <c r="G159" s="4"/>
      <c r="H159" s="4"/>
      <c r="I159" s="138"/>
      <c r="J159" s="138"/>
      <c r="K159" s="138"/>
      <c r="L159" s="138"/>
      <c r="M159" s="138"/>
      <c r="N159" s="138"/>
      <c r="O159" s="138"/>
      <c r="P159" s="138"/>
      <c r="Q159" s="138"/>
      <c r="R159" s="138"/>
      <c r="S159" s="138"/>
      <c r="T159" s="138"/>
      <c r="U159" s="138"/>
      <c r="V159" s="138"/>
      <c r="W159" s="138"/>
      <c r="X159" s="138"/>
      <c r="Y159" s="138"/>
      <c r="Z159" s="138"/>
    </row>
    <row r="160" spans="1:26" ht="14.25" customHeight="1">
      <c r="A160" s="4"/>
      <c r="B160" s="4"/>
      <c r="C160" s="4"/>
      <c r="D160" s="4"/>
      <c r="E160" s="146"/>
      <c r="F160" s="146"/>
      <c r="G160" s="4"/>
      <c r="H160" s="4"/>
      <c r="I160" s="138"/>
      <c r="J160" s="138"/>
      <c r="K160" s="138"/>
      <c r="L160" s="138"/>
      <c r="M160" s="138"/>
      <c r="N160" s="138"/>
      <c r="O160" s="138"/>
      <c r="P160" s="138"/>
      <c r="Q160" s="138"/>
      <c r="R160" s="138"/>
      <c r="S160" s="138"/>
      <c r="T160" s="138"/>
      <c r="U160" s="138"/>
      <c r="V160" s="138"/>
      <c r="W160" s="138"/>
      <c r="X160" s="138"/>
      <c r="Y160" s="138"/>
      <c r="Z160" s="138"/>
    </row>
    <row r="161" spans="1:26" ht="14.25" customHeight="1">
      <c r="A161" s="4"/>
      <c r="B161" s="4"/>
      <c r="C161" s="4"/>
      <c r="D161" s="4"/>
      <c r="E161" s="146"/>
      <c r="F161" s="146"/>
      <c r="G161" s="4"/>
      <c r="H161" s="4"/>
      <c r="I161" s="138"/>
      <c r="J161" s="138"/>
      <c r="K161" s="138"/>
      <c r="L161" s="138"/>
      <c r="M161" s="138"/>
      <c r="N161" s="138"/>
      <c r="O161" s="138"/>
      <c r="P161" s="138"/>
      <c r="Q161" s="138"/>
      <c r="R161" s="138"/>
      <c r="S161" s="138"/>
      <c r="T161" s="138"/>
      <c r="U161" s="138"/>
      <c r="V161" s="138"/>
      <c r="W161" s="138"/>
      <c r="X161" s="138"/>
      <c r="Y161" s="138"/>
      <c r="Z161" s="138"/>
    </row>
    <row r="162" spans="1:26" ht="14.25" customHeight="1">
      <c r="A162" s="4"/>
      <c r="B162" s="4"/>
      <c r="C162" s="4"/>
      <c r="D162" s="4"/>
      <c r="E162" s="146"/>
      <c r="F162" s="146"/>
      <c r="G162" s="4"/>
      <c r="H162" s="4"/>
      <c r="I162" s="138"/>
      <c r="J162" s="138"/>
      <c r="K162" s="138"/>
      <c r="L162" s="138"/>
      <c r="M162" s="138"/>
      <c r="N162" s="138"/>
      <c r="O162" s="138"/>
      <c r="P162" s="138"/>
      <c r="Q162" s="138"/>
      <c r="R162" s="138"/>
      <c r="S162" s="138"/>
      <c r="T162" s="138"/>
      <c r="U162" s="138"/>
      <c r="V162" s="138"/>
      <c r="W162" s="138"/>
      <c r="X162" s="138"/>
      <c r="Y162" s="138"/>
      <c r="Z162" s="138"/>
    </row>
    <row r="163" spans="1:26" ht="14.25" customHeight="1">
      <c r="A163" s="4"/>
      <c r="B163" s="4"/>
      <c r="C163" s="4"/>
      <c r="D163" s="4"/>
      <c r="E163" s="146"/>
      <c r="F163" s="146"/>
      <c r="G163" s="4"/>
      <c r="H163" s="4"/>
      <c r="I163" s="138"/>
      <c r="J163" s="138"/>
      <c r="K163" s="138"/>
      <c r="L163" s="138"/>
      <c r="M163" s="138"/>
      <c r="N163" s="138"/>
      <c r="O163" s="138"/>
      <c r="P163" s="138"/>
      <c r="Q163" s="138"/>
      <c r="R163" s="138"/>
      <c r="S163" s="138"/>
      <c r="T163" s="138"/>
      <c r="U163" s="138"/>
      <c r="V163" s="138"/>
      <c r="W163" s="138"/>
      <c r="X163" s="138"/>
      <c r="Y163" s="138"/>
      <c r="Z163" s="138"/>
    </row>
    <row r="164" spans="1:26" ht="14.25" customHeight="1">
      <c r="A164" s="4"/>
      <c r="B164" s="4"/>
      <c r="C164" s="4"/>
      <c r="D164" s="4"/>
      <c r="E164" s="146"/>
      <c r="F164" s="146"/>
      <c r="G164" s="4"/>
      <c r="H164" s="4"/>
      <c r="I164" s="138"/>
      <c r="J164" s="138"/>
      <c r="K164" s="138"/>
      <c r="L164" s="138"/>
      <c r="M164" s="138"/>
      <c r="N164" s="138"/>
      <c r="O164" s="138"/>
      <c r="P164" s="138"/>
      <c r="Q164" s="138"/>
      <c r="R164" s="138"/>
      <c r="S164" s="138"/>
      <c r="T164" s="138"/>
      <c r="U164" s="138"/>
      <c r="V164" s="138"/>
      <c r="W164" s="138"/>
      <c r="X164" s="138"/>
      <c r="Y164" s="138"/>
      <c r="Z164" s="138"/>
    </row>
    <row r="165" spans="1:26" ht="14.25" customHeight="1">
      <c r="A165" s="4"/>
      <c r="B165" s="4"/>
      <c r="C165" s="4"/>
      <c r="D165" s="4"/>
      <c r="E165" s="146"/>
      <c r="F165" s="146"/>
      <c r="G165" s="4"/>
      <c r="H165" s="4"/>
      <c r="I165" s="138"/>
      <c r="J165" s="138"/>
      <c r="K165" s="138"/>
      <c r="L165" s="138"/>
      <c r="M165" s="138"/>
      <c r="N165" s="138"/>
      <c r="O165" s="138"/>
      <c r="P165" s="138"/>
      <c r="Q165" s="138"/>
      <c r="R165" s="138"/>
      <c r="S165" s="138"/>
      <c r="T165" s="138"/>
      <c r="U165" s="138"/>
      <c r="V165" s="138"/>
      <c r="W165" s="138"/>
      <c r="X165" s="138"/>
      <c r="Y165" s="138"/>
      <c r="Z165" s="138"/>
    </row>
    <row r="166" spans="1:26" ht="14.25" customHeight="1">
      <c r="A166" s="4"/>
      <c r="B166" s="4"/>
      <c r="C166" s="4"/>
      <c r="D166" s="4"/>
      <c r="E166" s="146"/>
      <c r="F166" s="146"/>
      <c r="G166" s="4"/>
      <c r="H166" s="4"/>
      <c r="I166" s="138"/>
      <c r="J166" s="138"/>
      <c r="K166" s="138"/>
      <c r="L166" s="138"/>
      <c r="M166" s="138"/>
      <c r="N166" s="138"/>
      <c r="O166" s="138"/>
      <c r="P166" s="138"/>
      <c r="Q166" s="138"/>
      <c r="R166" s="138"/>
      <c r="S166" s="138"/>
      <c r="T166" s="138"/>
      <c r="U166" s="138"/>
      <c r="V166" s="138"/>
      <c r="W166" s="138"/>
      <c r="X166" s="138"/>
      <c r="Y166" s="138"/>
      <c r="Z166" s="138"/>
    </row>
    <row r="167" spans="1:26" ht="14.25" customHeight="1">
      <c r="A167" s="4"/>
      <c r="B167" s="4"/>
      <c r="C167" s="4"/>
      <c r="D167" s="4"/>
      <c r="E167" s="146"/>
      <c r="F167" s="146"/>
      <c r="G167" s="4"/>
      <c r="H167" s="4"/>
      <c r="I167" s="138"/>
      <c r="J167" s="138"/>
      <c r="K167" s="138"/>
      <c r="L167" s="138"/>
      <c r="M167" s="138"/>
      <c r="N167" s="138"/>
      <c r="O167" s="138"/>
      <c r="P167" s="138"/>
      <c r="Q167" s="138"/>
      <c r="R167" s="138"/>
      <c r="S167" s="138"/>
      <c r="T167" s="138"/>
      <c r="U167" s="138"/>
      <c r="V167" s="138"/>
      <c r="W167" s="138"/>
      <c r="X167" s="138"/>
      <c r="Y167" s="138"/>
      <c r="Z167" s="138"/>
    </row>
    <row r="168" spans="1:26" ht="14.25" customHeight="1">
      <c r="A168" s="4"/>
      <c r="B168" s="4"/>
      <c r="C168" s="4"/>
      <c r="D168" s="4"/>
      <c r="E168" s="146"/>
      <c r="F168" s="146"/>
      <c r="G168" s="4"/>
      <c r="H168" s="4"/>
      <c r="I168" s="138"/>
      <c r="J168" s="138"/>
      <c r="K168" s="138"/>
      <c r="L168" s="138"/>
      <c r="M168" s="138"/>
      <c r="N168" s="138"/>
      <c r="O168" s="138"/>
      <c r="P168" s="138"/>
      <c r="Q168" s="138"/>
      <c r="R168" s="138"/>
      <c r="S168" s="138"/>
      <c r="T168" s="138"/>
      <c r="U168" s="138"/>
      <c r="V168" s="138"/>
      <c r="W168" s="138"/>
      <c r="X168" s="138"/>
      <c r="Y168" s="138"/>
      <c r="Z168" s="138"/>
    </row>
    <row r="169" spans="1:26" ht="14.25" customHeight="1">
      <c r="A169" s="4"/>
      <c r="B169" s="4"/>
      <c r="C169" s="4"/>
      <c r="D169" s="4"/>
      <c r="E169" s="146"/>
      <c r="F169" s="146"/>
      <c r="G169" s="4"/>
      <c r="H169" s="4"/>
      <c r="I169" s="138"/>
      <c r="J169" s="138"/>
      <c r="K169" s="138"/>
      <c r="L169" s="138"/>
      <c r="M169" s="138"/>
      <c r="N169" s="138"/>
      <c r="O169" s="138"/>
      <c r="P169" s="138"/>
      <c r="Q169" s="138"/>
      <c r="R169" s="138"/>
      <c r="S169" s="138"/>
      <c r="T169" s="138"/>
      <c r="U169" s="138"/>
      <c r="V169" s="138"/>
      <c r="W169" s="138"/>
      <c r="X169" s="138"/>
      <c r="Y169" s="138"/>
      <c r="Z169" s="138"/>
    </row>
    <row r="170" spans="1:26" ht="14.25" customHeight="1">
      <c r="A170" s="4"/>
      <c r="B170" s="4"/>
      <c r="C170" s="4"/>
      <c r="D170" s="4"/>
      <c r="E170" s="146"/>
      <c r="F170" s="146"/>
      <c r="G170" s="4"/>
      <c r="H170" s="4"/>
      <c r="I170" s="138"/>
      <c r="J170" s="138"/>
      <c r="K170" s="138"/>
      <c r="L170" s="138"/>
      <c r="M170" s="138"/>
      <c r="N170" s="138"/>
      <c r="O170" s="138"/>
      <c r="P170" s="138"/>
      <c r="Q170" s="138"/>
      <c r="R170" s="138"/>
      <c r="S170" s="138"/>
      <c r="T170" s="138"/>
      <c r="U170" s="138"/>
      <c r="V170" s="138"/>
      <c r="W170" s="138"/>
      <c r="X170" s="138"/>
      <c r="Y170" s="138"/>
      <c r="Z170" s="138"/>
    </row>
    <row r="171" spans="1:26" ht="14.25" customHeight="1">
      <c r="A171" s="4"/>
      <c r="B171" s="4"/>
      <c r="C171" s="4"/>
      <c r="D171" s="4"/>
      <c r="E171" s="146"/>
      <c r="F171" s="146"/>
      <c r="G171" s="4"/>
      <c r="H171" s="4"/>
      <c r="I171" s="138"/>
      <c r="J171" s="138"/>
      <c r="K171" s="138"/>
      <c r="L171" s="138"/>
      <c r="M171" s="138"/>
      <c r="N171" s="138"/>
      <c r="O171" s="138"/>
      <c r="P171" s="138"/>
      <c r="Q171" s="138"/>
      <c r="R171" s="138"/>
      <c r="S171" s="138"/>
      <c r="T171" s="138"/>
      <c r="U171" s="138"/>
      <c r="V171" s="138"/>
      <c r="W171" s="138"/>
      <c r="X171" s="138"/>
      <c r="Y171" s="138"/>
      <c r="Z171" s="138"/>
    </row>
    <row r="172" spans="1:26" ht="14.25" customHeight="1">
      <c r="A172" s="4"/>
      <c r="B172" s="4"/>
      <c r="C172" s="4"/>
      <c r="D172" s="4"/>
      <c r="E172" s="146"/>
      <c r="F172" s="146"/>
      <c r="G172" s="4"/>
      <c r="H172" s="4"/>
      <c r="I172" s="138"/>
      <c r="J172" s="138"/>
      <c r="K172" s="138"/>
      <c r="L172" s="138"/>
      <c r="M172" s="138"/>
      <c r="N172" s="138"/>
      <c r="O172" s="138"/>
      <c r="P172" s="138"/>
      <c r="Q172" s="138"/>
      <c r="R172" s="138"/>
      <c r="S172" s="138"/>
      <c r="T172" s="138"/>
      <c r="U172" s="138"/>
      <c r="V172" s="138"/>
      <c r="W172" s="138"/>
      <c r="X172" s="138"/>
      <c r="Y172" s="138"/>
      <c r="Z172" s="138"/>
    </row>
    <row r="173" spans="1:26" ht="14.25" customHeight="1">
      <c r="A173" s="4"/>
      <c r="B173" s="4"/>
      <c r="C173" s="4"/>
      <c r="D173" s="4"/>
      <c r="E173" s="146"/>
      <c r="F173" s="146"/>
      <c r="G173" s="4"/>
      <c r="H173" s="4"/>
      <c r="I173" s="138"/>
      <c r="J173" s="138"/>
      <c r="K173" s="138"/>
      <c r="L173" s="138"/>
      <c r="M173" s="138"/>
      <c r="N173" s="138"/>
      <c r="O173" s="138"/>
      <c r="P173" s="138"/>
      <c r="Q173" s="138"/>
      <c r="R173" s="138"/>
      <c r="S173" s="138"/>
      <c r="T173" s="138"/>
      <c r="U173" s="138"/>
      <c r="V173" s="138"/>
      <c r="W173" s="138"/>
      <c r="X173" s="138"/>
      <c r="Y173" s="138"/>
      <c r="Z173" s="138"/>
    </row>
    <row r="174" spans="1:26" ht="14.25" customHeight="1">
      <c r="A174" s="4"/>
      <c r="B174" s="4"/>
      <c r="C174" s="4"/>
      <c r="D174" s="4"/>
      <c r="E174" s="146"/>
      <c r="F174" s="146"/>
      <c r="G174" s="4"/>
      <c r="H174" s="4"/>
      <c r="I174" s="138"/>
      <c r="J174" s="138"/>
      <c r="K174" s="138"/>
      <c r="L174" s="138"/>
      <c r="M174" s="138"/>
      <c r="N174" s="138"/>
      <c r="O174" s="138"/>
      <c r="P174" s="138"/>
      <c r="Q174" s="138"/>
      <c r="R174" s="138"/>
      <c r="S174" s="138"/>
      <c r="T174" s="138"/>
      <c r="U174" s="138"/>
      <c r="V174" s="138"/>
      <c r="W174" s="138"/>
      <c r="X174" s="138"/>
      <c r="Y174" s="138"/>
      <c r="Z174" s="138"/>
    </row>
    <row r="175" spans="1:26" ht="14.25" customHeight="1">
      <c r="A175" s="4"/>
      <c r="B175" s="4"/>
      <c r="C175" s="4"/>
      <c r="D175" s="4"/>
      <c r="E175" s="146"/>
      <c r="F175" s="146"/>
      <c r="G175" s="4"/>
      <c r="H175" s="4"/>
      <c r="I175" s="138"/>
      <c r="J175" s="138"/>
      <c r="K175" s="138"/>
      <c r="L175" s="138"/>
      <c r="M175" s="138"/>
      <c r="N175" s="138"/>
      <c r="O175" s="138"/>
      <c r="P175" s="138"/>
      <c r="Q175" s="138"/>
      <c r="R175" s="138"/>
      <c r="S175" s="138"/>
      <c r="T175" s="138"/>
      <c r="U175" s="138"/>
      <c r="V175" s="138"/>
      <c r="W175" s="138"/>
      <c r="X175" s="138"/>
      <c r="Y175" s="138"/>
      <c r="Z175" s="138"/>
    </row>
    <row r="176" spans="1:26" ht="14.25" customHeight="1">
      <c r="A176" s="4"/>
      <c r="B176" s="4"/>
      <c r="C176" s="4"/>
      <c r="D176" s="4"/>
      <c r="E176" s="146"/>
      <c r="F176" s="146"/>
      <c r="G176" s="4"/>
      <c r="H176" s="4"/>
      <c r="I176" s="138"/>
      <c r="J176" s="138"/>
      <c r="K176" s="138"/>
      <c r="L176" s="138"/>
      <c r="M176" s="138"/>
      <c r="N176" s="138"/>
      <c r="O176" s="138"/>
      <c r="P176" s="138"/>
      <c r="Q176" s="138"/>
      <c r="R176" s="138"/>
      <c r="S176" s="138"/>
      <c r="T176" s="138"/>
      <c r="U176" s="138"/>
      <c r="V176" s="138"/>
      <c r="W176" s="138"/>
      <c r="X176" s="138"/>
      <c r="Y176" s="138"/>
      <c r="Z176" s="138"/>
    </row>
    <row r="177" spans="1:26" ht="14.25" customHeight="1">
      <c r="A177" s="4"/>
      <c r="B177" s="4"/>
      <c r="C177" s="4"/>
      <c r="D177" s="4"/>
      <c r="E177" s="146"/>
      <c r="F177" s="146"/>
      <c r="G177" s="4"/>
      <c r="H177" s="4"/>
      <c r="I177" s="138"/>
      <c r="J177" s="138"/>
      <c r="K177" s="138"/>
      <c r="L177" s="138"/>
      <c r="M177" s="138"/>
      <c r="N177" s="138"/>
      <c r="O177" s="138"/>
      <c r="P177" s="138"/>
      <c r="Q177" s="138"/>
      <c r="R177" s="138"/>
      <c r="S177" s="138"/>
      <c r="T177" s="138"/>
      <c r="U177" s="138"/>
      <c r="V177" s="138"/>
      <c r="W177" s="138"/>
      <c r="X177" s="138"/>
      <c r="Y177" s="138"/>
      <c r="Z177" s="138"/>
    </row>
    <row r="178" spans="1:26" ht="14.25" customHeight="1">
      <c r="A178" s="4"/>
      <c r="B178" s="4"/>
      <c r="C178" s="4"/>
      <c r="D178" s="4"/>
      <c r="E178" s="146"/>
      <c r="F178" s="146"/>
      <c r="G178" s="4"/>
      <c r="H178" s="4"/>
      <c r="I178" s="138"/>
      <c r="J178" s="138"/>
      <c r="K178" s="138"/>
      <c r="L178" s="138"/>
      <c r="M178" s="138"/>
      <c r="N178" s="138"/>
      <c r="O178" s="138"/>
      <c r="P178" s="138"/>
      <c r="Q178" s="138"/>
      <c r="R178" s="138"/>
      <c r="S178" s="138"/>
      <c r="T178" s="138"/>
      <c r="U178" s="138"/>
      <c r="V178" s="138"/>
      <c r="W178" s="138"/>
      <c r="X178" s="138"/>
      <c r="Y178" s="138"/>
      <c r="Z178" s="138"/>
    </row>
    <row r="179" spans="1:26" ht="14.25" customHeight="1">
      <c r="A179" s="4"/>
      <c r="B179" s="4"/>
      <c r="C179" s="4"/>
      <c r="D179" s="4"/>
      <c r="E179" s="146"/>
      <c r="F179" s="146"/>
      <c r="G179" s="4"/>
      <c r="H179" s="4"/>
      <c r="I179" s="138"/>
      <c r="J179" s="138"/>
      <c r="K179" s="138"/>
      <c r="L179" s="138"/>
      <c r="M179" s="138"/>
      <c r="N179" s="138"/>
      <c r="O179" s="138"/>
      <c r="P179" s="138"/>
      <c r="Q179" s="138"/>
      <c r="R179" s="138"/>
      <c r="S179" s="138"/>
      <c r="T179" s="138"/>
      <c r="U179" s="138"/>
      <c r="V179" s="138"/>
      <c r="W179" s="138"/>
      <c r="X179" s="138"/>
      <c r="Y179" s="138"/>
      <c r="Z179" s="138"/>
    </row>
    <row r="180" spans="1:26" ht="14.25" customHeight="1">
      <c r="A180" s="4"/>
      <c r="B180" s="4"/>
      <c r="C180" s="4"/>
      <c r="D180" s="4"/>
      <c r="E180" s="146"/>
      <c r="F180" s="146"/>
      <c r="G180" s="4"/>
      <c r="H180" s="4"/>
      <c r="I180" s="138"/>
      <c r="J180" s="138"/>
      <c r="K180" s="138"/>
      <c r="L180" s="138"/>
      <c r="M180" s="138"/>
      <c r="N180" s="138"/>
      <c r="O180" s="138"/>
      <c r="P180" s="138"/>
      <c r="Q180" s="138"/>
      <c r="R180" s="138"/>
      <c r="S180" s="138"/>
      <c r="T180" s="138"/>
      <c r="U180" s="138"/>
      <c r="V180" s="138"/>
      <c r="W180" s="138"/>
      <c r="X180" s="138"/>
      <c r="Y180" s="138"/>
      <c r="Z180" s="138"/>
    </row>
    <row r="181" spans="1:26" ht="14.25" customHeight="1">
      <c r="A181" s="4"/>
      <c r="B181" s="4"/>
      <c r="C181" s="4"/>
      <c r="D181" s="4"/>
      <c r="E181" s="146"/>
      <c r="F181" s="146"/>
      <c r="G181" s="4"/>
      <c r="H181" s="4"/>
      <c r="I181" s="138"/>
      <c r="J181" s="138"/>
      <c r="K181" s="138"/>
      <c r="L181" s="138"/>
      <c r="M181" s="138"/>
      <c r="N181" s="138"/>
      <c r="O181" s="138"/>
      <c r="P181" s="138"/>
      <c r="Q181" s="138"/>
      <c r="R181" s="138"/>
      <c r="S181" s="138"/>
      <c r="T181" s="138"/>
      <c r="U181" s="138"/>
      <c r="V181" s="138"/>
      <c r="W181" s="138"/>
      <c r="X181" s="138"/>
      <c r="Y181" s="138"/>
      <c r="Z181" s="138"/>
    </row>
    <row r="182" spans="1:26" ht="14.25" customHeight="1">
      <c r="A182" s="4"/>
      <c r="B182" s="4"/>
      <c r="C182" s="4"/>
      <c r="D182" s="4"/>
      <c r="E182" s="146"/>
      <c r="F182" s="146"/>
      <c r="G182" s="4"/>
      <c r="H182" s="4"/>
      <c r="I182" s="138"/>
      <c r="J182" s="138"/>
      <c r="K182" s="138"/>
      <c r="L182" s="138"/>
      <c r="M182" s="138"/>
      <c r="N182" s="138"/>
      <c r="O182" s="138"/>
      <c r="P182" s="138"/>
      <c r="Q182" s="138"/>
      <c r="R182" s="138"/>
      <c r="S182" s="138"/>
      <c r="T182" s="138"/>
      <c r="U182" s="138"/>
      <c r="V182" s="138"/>
      <c r="W182" s="138"/>
      <c r="X182" s="138"/>
      <c r="Y182" s="138"/>
      <c r="Z182" s="138"/>
    </row>
    <row r="183" spans="1:26" ht="14.25" customHeight="1">
      <c r="A183" s="4"/>
      <c r="B183" s="4"/>
      <c r="C183" s="4"/>
      <c r="D183" s="4"/>
      <c r="E183" s="146"/>
      <c r="F183" s="146"/>
      <c r="G183" s="4"/>
      <c r="H183" s="4"/>
      <c r="I183" s="138"/>
      <c r="J183" s="138"/>
      <c r="K183" s="138"/>
      <c r="L183" s="138"/>
      <c r="M183" s="138"/>
      <c r="N183" s="138"/>
      <c r="O183" s="138"/>
      <c r="P183" s="138"/>
      <c r="Q183" s="138"/>
      <c r="R183" s="138"/>
      <c r="S183" s="138"/>
      <c r="T183" s="138"/>
      <c r="U183" s="138"/>
      <c r="V183" s="138"/>
      <c r="W183" s="138"/>
      <c r="X183" s="138"/>
      <c r="Y183" s="138"/>
      <c r="Z183" s="138"/>
    </row>
    <row r="184" spans="1:26" ht="14.25" customHeight="1">
      <c r="A184" s="4"/>
      <c r="B184" s="4"/>
      <c r="C184" s="4"/>
      <c r="D184" s="4"/>
      <c r="E184" s="146"/>
      <c r="F184" s="146"/>
      <c r="G184" s="4"/>
      <c r="H184" s="4"/>
      <c r="I184" s="138"/>
      <c r="J184" s="138"/>
      <c r="K184" s="138"/>
      <c r="L184" s="138"/>
      <c r="M184" s="138"/>
      <c r="N184" s="138"/>
      <c r="O184" s="138"/>
      <c r="P184" s="138"/>
      <c r="Q184" s="138"/>
      <c r="R184" s="138"/>
      <c r="S184" s="138"/>
      <c r="T184" s="138"/>
      <c r="U184" s="138"/>
      <c r="V184" s="138"/>
      <c r="W184" s="138"/>
      <c r="X184" s="138"/>
      <c r="Y184" s="138"/>
      <c r="Z184" s="138"/>
    </row>
    <row r="185" spans="1:26" ht="14.25" customHeight="1">
      <c r="A185" s="4"/>
      <c r="B185" s="4"/>
      <c r="C185" s="4"/>
      <c r="D185" s="4"/>
      <c r="E185" s="146"/>
      <c r="F185" s="146"/>
      <c r="G185" s="4"/>
      <c r="H185" s="4"/>
      <c r="I185" s="138"/>
      <c r="J185" s="138"/>
      <c r="K185" s="138"/>
      <c r="L185" s="138"/>
      <c r="M185" s="138"/>
      <c r="N185" s="138"/>
      <c r="O185" s="138"/>
      <c r="P185" s="138"/>
      <c r="Q185" s="138"/>
      <c r="R185" s="138"/>
      <c r="S185" s="138"/>
      <c r="T185" s="138"/>
      <c r="U185" s="138"/>
      <c r="V185" s="138"/>
      <c r="W185" s="138"/>
      <c r="X185" s="138"/>
      <c r="Y185" s="138"/>
      <c r="Z185" s="138"/>
    </row>
    <row r="186" spans="1:26" ht="14.25" customHeight="1">
      <c r="A186" s="4"/>
      <c r="B186" s="4"/>
      <c r="C186" s="4"/>
      <c r="D186" s="4"/>
      <c r="E186" s="146"/>
      <c r="F186" s="146"/>
      <c r="G186" s="4"/>
      <c r="H186" s="4"/>
      <c r="I186" s="138"/>
      <c r="J186" s="138"/>
      <c r="K186" s="138"/>
      <c r="L186" s="138"/>
      <c r="M186" s="138"/>
      <c r="N186" s="138"/>
      <c r="O186" s="138"/>
      <c r="P186" s="138"/>
      <c r="Q186" s="138"/>
      <c r="R186" s="138"/>
      <c r="S186" s="138"/>
      <c r="T186" s="138"/>
      <c r="U186" s="138"/>
      <c r="V186" s="138"/>
      <c r="W186" s="138"/>
      <c r="X186" s="138"/>
      <c r="Y186" s="138"/>
      <c r="Z186" s="138"/>
    </row>
    <row r="187" spans="1:26" ht="14.25" customHeight="1">
      <c r="A187" s="4"/>
      <c r="B187" s="4"/>
      <c r="C187" s="4"/>
      <c r="D187" s="4"/>
      <c r="E187" s="146"/>
      <c r="F187" s="146"/>
      <c r="G187" s="4"/>
      <c r="H187" s="4"/>
      <c r="I187" s="138"/>
      <c r="J187" s="138"/>
      <c r="K187" s="138"/>
      <c r="L187" s="138"/>
      <c r="M187" s="138"/>
      <c r="N187" s="138"/>
      <c r="O187" s="138"/>
      <c r="P187" s="138"/>
      <c r="Q187" s="138"/>
      <c r="R187" s="138"/>
      <c r="S187" s="138"/>
      <c r="T187" s="138"/>
      <c r="U187" s="138"/>
      <c r="V187" s="138"/>
      <c r="W187" s="138"/>
      <c r="X187" s="138"/>
      <c r="Y187" s="138"/>
      <c r="Z187" s="138"/>
    </row>
    <row r="188" spans="1:26" ht="14.25" customHeight="1">
      <c r="A188" s="4"/>
      <c r="B188" s="4"/>
      <c r="C188" s="4"/>
      <c r="D188" s="4"/>
      <c r="E188" s="146"/>
      <c r="F188" s="146"/>
      <c r="G188" s="4"/>
      <c r="H188" s="4"/>
      <c r="I188" s="138"/>
      <c r="J188" s="138"/>
      <c r="K188" s="138"/>
      <c r="L188" s="138"/>
      <c r="M188" s="138"/>
      <c r="N188" s="138"/>
      <c r="O188" s="138"/>
      <c r="P188" s="138"/>
      <c r="Q188" s="138"/>
      <c r="R188" s="138"/>
      <c r="S188" s="138"/>
      <c r="T188" s="138"/>
      <c r="U188" s="138"/>
      <c r="V188" s="138"/>
      <c r="W188" s="138"/>
      <c r="X188" s="138"/>
      <c r="Y188" s="138"/>
      <c r="Z188" s="138"/>
    </row>
    <row r="189" spans="1:26" ht="14.25" customHeight="1">
      <c r="A189" s="4"/>
      <c r="B189" s="4"/>
      <c r="C189" s="4"/>
      <c r="D189" s="4"/>
      <c r="E189" s="146"/>
      <c r="F189" s="146"/>
      <c r="G189" s="4"/>
      <c r="H189" s="4"/>
      <c r="I189" s="138"/>
      <c r="J189" s="138"/>
      <c r="K189" s="138"/>
      <c r="L189" s="138"/>
      <c r="M189" s="138"/>
      <c r="N189" s="138"/>
      <c r="O189" s="138"/>
      <c r="P189" s="138"/>
      <c r="Q189" s="138"/>
      <c r="R189" s="138"/>
      <c r="S189" s="138"/>
      <c r="T189" s="138"/>
      <c r="U189" s="138"/>
      <c r="V189" s="138"/>
      <c r="W189" s="138"/>
      <c r="X189" s="138"/>
      <c r="Y189" s="138"/>
      <c r="Z189" s="138"/>
    </row>
    <row r="190" spans="1:26" ht="14.25" customHeight="1">
      <c r="A190" s="4"/>
      <c r="B190" s="4"/>
      <c r="C190" s="4"/>
      <c r="D190" s="4"/>
      <c r="E190" s="146"/>
      <c r="F190" s="146"/>
      <c r="G190" s="4"/>
      <c r="H190" s="4"/>
      <c r="I190" s="138"/>
      <c r="J190" s="138"/>
      <c r="K190" s="138"/>
      <c r="L190" s="138"/>
      <c r="M190" s="138"/>
      <c r="N190" s="138"/>
      <c r="O190" s="138"/>
      <c r="P190" s="138"/>
      <c r="Q190" s="138"/>
      <c r="R190" s="138"/>
      <c r="S190" s="138"/>
      <c r="T190" s="138"/>
      <c r="U190" s="138"/>
      <c r="V190" s="138"/>
      <c r="W190" s="138"/>
      <c r="X190" s="138"/>
      <c r="Y190" s="138"/>
      <c r="Z190" s="138"/>
    </row>
    <row r="191" spans="1:26" ht="14.25" customHeight="1">
      <c r="A191" s="4"/>
      <c r="B191" s="4"/>
      <c r="C191" s="4"/>
      <c r="D191" s="4"/>
      <c r="E191" s="146"/>
      <c r="F191" s="146"/>
      <c r="G191" s="4"/>
      <c r="H191" s="4"/>
      <c r="I191" s="138"/>
      <c r="J191" s="138"/>
      <c r="K191" s="138"/>
      <c r="L191" s="138"/>
      <c r="M191" s="138"/>
      <c r="N191" s="138"/>
      <c r="O191" s="138"/>
      <c r="P191" s="138"/>
      <c r="Q191" s="138"/>
      <c r="R191" s="138"/>
      <c r="S191" s="138"/>
      <c r="T191" s="138"/>
      <c r="U191" s="138"/>
      <c r="V191" s="138"/>
      <c r="W191" s="138"/>
      <c r="X191" s="138"/>
      <c r="Y191" s="138"/>
      <c r="Z191" s="138"/>
    </row>
    <row r="192" spans="1:26" ht="14.25" customHeight="1">
      <c r="A192" s="4"/>
      <c r="B192" s="4"/>
      <c r="C192" s="4"/>
      <c r="D192" s="4"/>
      <c r="E192" s="146"/>
      <c r="F192" s="146"/>
      <c r="G192" s="4"/>
      <c r="H192" s="4"/>
      <c r="I192" s="138"/>
      <c r="J192" s="138"/>
      <c r="K192" s="138"/>
      <c r="L192" s="138"/>
      <c r="M192" s="138"/>
      <c r="N192" s="138"/>
      <c r="O192" s="138"/>
      <c r="P192" s="138"/>
      <c r="Q192" s="138"/>
      <c r="R192" s="138"/>
      <c r="S192" s="138"/>
      <c r="T192" s="138"/>
      <c r="U192" s="138"/>
      <c r="V192" s="138"/>
      <c r="W192" s="138"/>
      <c r="X192" s="138"/>
      <c r="Y192" s="138"/>
      <c r="Z192" s="138"/>
    </row>
    <row r="193" spans="1:26" ht="14.25" customHeight="1">
      <c r="A193" s="4"/>
      <c r="B193" s="4"/>
      <c r="C193" s="4"/>
      <c r="D193" s="4"/>
      <c r="E193" s="146"/>
      <c r="F193" s="146"/>
      <c r="G193" s="4"/>
      <c r="H193" s="4"/>
      <c r="I193" s="138"/>
      <c r="J193" s="138"/>
      <c r="K193" s="138"/>
      <c r="L193" s="138"/>
      <c r="M193" s="138"/>
      <c r="N193" s="138"/>
      <c r="O193" s="138"/>
      <c r="P193" s="138"/>
      <c r="Q193" s="138"/>
      <c r="R193" s="138"/>
      <c r="S193" s="138"/>
      <c r="T193" s="138"/>
      <c r="U193" s="138"/>
      <c r="V193" s="138"/>
      <c r="W193" s="138"/>
      <c r="X193" s="138"/>
      <c r="Y193" s="138"/>
      <c r="Z193" s="138"/>
    </row>
    <row r="194" spans="1:26" ht="14.25" customHeight="1">
      <c r="A194" s="4"/>
      <c r="B194" s="4"/>
      <c r="C194" s="4"/>
      <c r="D194" s="4"/>
      <c r="E194" s="146"/>
      <c r="F194" s="146"/>
      <c r="G194" s="4"/>
      <c r="H194" s="4"/>
      <c r="I194" s="138"/>
      <c r="J194" s="138"/>
      <c r="K194" s="138"/>
      <c r="L194" s="138"/>
      <c r="M194" s="138"/>
      <c r="N194" s="138"/>
      <c r="O194" s="138"/>
      <c r="P194" s="138"/>
      <c r="Q194" s="138"/>
      <c r="R194" s="138"/>
      <c r="S194" s="138"/>
      <c r="T194" s="138"/>
      <c r="U194" s="138"/>
      <c r="V194" s="138"/>
      <c r="W194" s="138"/>
      <c r="X194" s="138"/>
      <c r="Y194" s="138"/>
      <c r="Z194" s="138"/>
    </row>
    <row r="195" spans="1:26" ht="14.25" customHeight="1">
      <c r="A195" s="4"/>
      <c r="B195" s="4"/>
      <c r="C195" s="4"/>
      <c r="D195" s="4"/>
      <c r="E195" s="146"/>
      <c r="F195" s="146"/>
      <c r="G195" s="4"/>
      <c r="H195" s="4"/>
      <c r="I195" s="138"/>
      <c r="J195" s="138"/>
      <c r="K195" s="138"/>
      <c r="L195" s="138"/>
      <c r="M195" s="138"/>
      <c r="N195" s="138"/>
      <c r="O195" s="138"/>
      <c r="P195" s="138"/>
      <c r="Q195" s="138"/>
      <c r="R195" s="138"/>
      <c r="S195" s="138"/>
      <c r="T195" s="138"/>
      <c r="U195" s="138"/>
      <c r="V195" s="138"/>
      <c r="W195" s="138"/>
      <c r="X195" s="138"/>
      <c r="Y195" s="138"/>
      <c r="Z195" s="138"/>
    </row>
    <row r="196" spans="1:26" ht="14.25" customHeight="1">
      <c r="A196" s="4"/>
      <c r="B196" s="4"/>
      <c r="C196" s="4"/>
      <c r="D196" s="4"/>
      <c r="E196" s="146"/>
      <c r="F196" s="146"/>
      <c r="G196" s="4"/>
      <c r="H196" s="4"/>
      <c r="I196" s="138"/>
      <c r="J196" s="138"/>
      <c r="K196" s="138"/>
      <c r="L196" s="138"/>
      <c r="M196" s="138"/>
      <c r="N196" s="138"/>
      <c r="O196" s="138"/>
      <c r="P196" s="138"/>
      <c r="Q196" s="138"/>
      <c r="R196" s="138"/>
      <c r="S196" s="138"/>
      <c r="T196" s="138"/>
      <c r="U196" s="138"/>
      <c r="V196" s="138"/>
      <c r="W196" s="138"/>
      <c r="X196" s="138"/>
      <c r="Y196" s="138"/>
      <c r="Z196" s="138"/>
    </row>
    <row r="197" spans="1:26" ht="14.25" customHeight="1">
      <c r="A197" s="4"/>
      <c r="B197" s="4"/>
      <c r="C197" s="4"/>
      <c r="D197" s="4"/>
      <c r="E197" s="146"/>
      <c r="F197" s="146"/>
      <c r="G197" s="4"/>
      <c r="H197" s="4"/>
      <c r="I197" s="138"/>
      <c r="J197" s="138"/>
      <c r="K197" s="138"/>
      <c r="L197" s="138"/>
      <c r="M197" s="138"/>
      <c r="N197" s="138"/>
      <c r="O197" s="138"/>
      <c r="P197" s="138"/>
      <c r="Q197" s="138"/>
      <c r="R197" s="138"/>
      <c r="S197" s="138"/>
      <c r="T197" s="138"/>
      <c r="U197" s="138"/>
      <c r="V197" s="138"/>
      <c r="W197" s="138"/>
      <c r="X197" s="138"/>
      <c r="Y197" s="138"/>
      <c r="Z197" s="138"/>
    </row>
    <row r="198" spans="1:26" ht="14.25" customHeight="1">
      <c r="A198" s="4"/>
      <c r="B198" s="4"/>
      <c r="C198" s="4"/>
      <c r="D198" s="4"/>
      <c r="E198" s="146"/>
      <c r="F198" s="146"/>
      <c r="G198" s="4"/>
      <c r="H198" s="4"/>
      <c r="I198" s="138"/>
      <c r="J198" s="138"/>
      <c r="K198" s="138"/>
      <c r="L198" s="138"/>
      <c r="M198" s="138"/>
      <c r="N198" s="138"/>
      <c r="O198" s="138"/>
      <c r="P198" s="138"/>
      <c r="Q198" s="138"/>
      <c r="R198" s="138"/>
      <c r="S198" s="138"/>
      <c r="T198" s="138"/>
      <c r="U198" s="138"/>
      <c r="V198" s="138"/>
      <c r="W198" s="138"/>
      <c r="X198" s="138"/>
      <c r="Y198" s="138"/>
      <c r="Z198" s="138"/>
    </row>
    <row r="199" spans="1:26" ht="14.25" customHeight="1">
      <c r="A199" s="4"/>
      <c r="B199" s="4"/>
      <c r="C199" s="4"/>
      <c r="D199" s="4"/>
      <c r="E199" s="146"/>
      <c r="F199" s="146"/>
      <c r="G199" s="4"/>
      <c r="H199" s="4"/>
      <c r="I199" s="138"/>
      <c r="J199" s="138"/>
      <c r="K199" s="138"/>
      <c r="L199" s="138"/>
      <c r="M199" s="138"/>
      <c r="N199" s="138"/>
      <c r="O199" s="138"/>
      <c r="P199" s="138"/>
      <c r="Q199" s="138"/>
      <c r="R199" s="138"/>
      <c r="S199" s="138"/>
      <c r="T199" s="138"/>
      <c r="U199" s="138"/>
      <c r="V199" s="138"/>
      <c r="W199" s="138"/>
      <c r="X199" s="138"/>
      <c r="Y199" s="138"/>
      <c r="Z199" s="138"/>
    </row>
    <row r="200" spans="1:26" ht="14.25" customHeight="1">
      <c r="A200" s="4"/>
      <c r="B200" s="4"/>
      <c r="C200" s="4"/>
      <c r="D200" s="4"/>
      <c r="E200" s="146"/>
      <c r="F200" s="146"/>
      <c r="G200" s="4"/>
      <c r="H200" s="4"/>
      <c r="I200" s="138"/>
      <c r="J200" s="138"/>
      <c r="K200" s="138"/>
      <c r="L200" s="138"/>
      <c r="M200" s="138"/>
      <c r="N200" s="138"/>
      <c r="O200" s="138"/>
      <c r="P200" s="138"/>
      <c r="Q200" s="138"/>
      <c r="R200" s="138"/>
      <c r="S200" s="138"/>
      <c r="T200" s="138"/>
      <c r="U200" s="138"/>
      <c r="V200" s="138"/>
      <c r="W200" s="138"/>
      <c r="X200" s="138"/>
      <c r="Y200" s="138"/>
      <c r="Z200" s="138"/>
    </row>
    <row r="201" spans="1:26" ht="14.25" customHeight="1">
      <c r="A201" s="4"/>
      <c r="B201" s="4"/>
      <c r="C201" s="4"/>
      <c r="D201" s="4"/>
      <c r="E201" s="146"/>
      <c r="F201" s="146"/>
      <c r="G201" s="4"/>
      <c r="H201" s="4"/>
      <c r="I201" s="138"/>
      <c r="J201" s="138"/>
      <c r="K201" s="138"/>
      <c r="L201" s="138"/>
      <c r="M201" s="138"/>
      <c r="N201" s="138"/>
      <c r="O201" s="138"/>
      <c r="P201" s="138"/>
      <c r="Q201" s="138"/>
      <c r="R201" s="138"/>
      <c r="S201" s="138"/>
      <c r="T201" s="138"/>
      <c r="U201" s="138"/>
      <c r="V201" s="138"/>
      <c r="W201" s="138"/>
      <c r="X201" s="138"/>
      <c r="Y201" s="138"/>
      <c r="Z201" s="138"/>
    </row>
    <row r="202" spans="1:26" ht="14.25" customHeight="1">
      <c r="A202" s="4"/>
      <c r="B202" s="4"/>
      <c r="C202" s="4"/>
      <c r="D202" s="4"/>
      <c r="E202" s="146"/>
      <c r="F202" s="146"/>
      <c r="G202" s="4"/>
      <c r="H202" s="4"/>
      <c r="I202" s="138"/>
      <c r="J202" s="138"/>
      <c r="K202" s="138"/>
      <c r="L202" s="138"/>
      <c r="M202" s="138"/>
      <c r="N202" s="138"/>
      <c r="O202" s="138"/>
      <c r="P202" s="138"/>
      <c r="Q202" s="138"/>
      <c r="R202" s="138"/>
      <c r="S202" s="138"/>
      <c r="T202" s="138"/>
      <c r="U202" s="138"/>
      <c r="V202" s="138"/>
      <c r="W202" s="138"/>
      <c r="X202" s="138"/>
      <c r="Y202" s="138"/>
      <c r="Z202" s="138"/>
    </row>
    <row r="203" spans="1:26" ht="14.25" customHeight="1">
      <c r="A203" s="4"/>
      <c r="B203" s="4"/>
      <c r="C203" s="4"/>
      <c r="D203" s="4"/>
      <c r="E203" s="146"/>
      <c r="F203" s="146"/>
      <c r="G203" s="4"/>
      <c r="H203" s="4"/>
      <c r="I203" s="138"/>
      <c r="J203" s="138"/>
      <c r="K203" s="138"/>
      <c r="L203" s="138"/>
      <c r="M203" s="138"/>
      <c r="N203" s="138"/>
      <c r="O203" s="138"/>
      <c r="P203" s="138"/>
      <c r="Q203" s="138"/>
      <c r="R203" s="138"/>
      <c r="S203" s="138"/>
      <c r="T203" s="138"/>
      <c r="U203" s="138"/>
      <c r="V203" s="138"/>
      <c r="W203" s="138"/>
      <c r="X203" s="138"/>
      <c r="Y203" s="138"/>
      <c r="Z203" s="138"/>
    </row>
    <row r="204" spans="1:26" ht="14.25" customHeight="1">
      <c r="A204" s="4"/>
      <c r="B204" s="4"/>
      <c r="C204" s="4"/>
      <c r="D204" s="4"/>
      <c r="E204" s="146"/>
      <c r="F204" s="146"/>
      <c r="G204" s="4"/>
      <c r="H204" s="4"/>
      <c r="I204" s="138"/>
      <c r="J204" s="138"/>
      <c r="K204" s="138"/>
      <c r="L204" s="138"/>
      <c r="M204" s="138"/>
      <c r="N204" s="138"/>
      <c r="O204" s="138"/>
      <c r="P204" s="138"/>
      <c r="Q204" s="138"/>
      <c r="R204" s="138"/>
      <c r="S204" s="138"/>
      <c r="T204" s="138"/>
      <c r="U204" s="138"/>
      <c r="V204" s="138"/>
      <c r="W204" s="138"/>
      <c r="X204" s="138"/>
      <c r="Y204" s="138"/>
      <c r="Z204" s="138"/>
    </row>
    <row r="205" spans="1:26" ht="14.25" customHeight="1">
      <c r="A205" s="4"/>
      <c r="B205" s="4"/>
      <c r="C205" s="4"/>
      <c r="D205" s="4"/>
      <c r="E205" s="146"/>
      <c r="F205" s="146"/>
      <c r="G205" s="4"/>
      <c r="H205" s="4"/>
      <c r="I205" s="138"/>
      <c r="J205" s="138"/>
      <c r="K205" s="138"/>
      <c r="L205" s="138"/>
      <c r="M205" s="138"/>
      <c r="N205" s="138"/>
      <c r="O205" s="138"/>
      <c r="P205" s="138"/>
      <c r="Q205" s="138"/>
      <c r="R205" s="138"/>
      <c r="S205" s="138"/>
      <c r="T205" s="138"/>
      <c r="U205" s="138"/>
      <c r="V205" s="138"/>
      <c r="W205" s="138"/>
      <c r="X205" s="138"/>
      <c r="Y205" s="138"/>
      <c r="Z205" s="138"/>
    </row>
    <row r="206" spans="1:26" ht="14.25" customHeight="1">
      <c r="A206" s="4"/>
      <c r="B206" s="4"/>
      <c r="C206" s="4"/>
      <c r="D206" s="4"/>
      <c r="E206" s="146"/>
      <c r="F206" s="146"/>
      <c r="G206" s="4"/>
      <c r="H206" s="4"/>
      <c r="I206" s="138"/>
      <c r="J206" s="138"/>
      <c r="K206" s="138"/>
      <c r="L206" s="138"/>
      <c r="M206" s="138"/>
      <c r="N206" s="138"/>
      <c r="O206" s="138"/>
      <c r="P206" s="138"/>
      <c r="Q206" s="138"/>
      <c r="R206" s="138"/>
      <c r="S206" s="138"/>
      <c r="T206" s="138"/>
      <c r="U206" s="138"/>
      <c r="V206" s="138"/>
      <c r="W206" s="138"/>
      <c r="X206" s="138"/>
      <c r="Y206" s="138"/>
      <c r="Z206" s="138"/>
    </row>
    <row r="207" spans="1:26" ht="14.25" customHeight="1">
      <c r="A207" s="4"/>
      <c r="B207" s="4"/>
      <c r="C207" s="4"/>
      <c r="D207" s="4"/>
      <c r="E207" s="146"/>
      <c r="F207" s="146"/>
      <c r="G207" s="4"/>
      <c r="H207" s="4"/>
      <c r="I207" s="138"/>
      <c r="J207" s="138"/>
      <c r="K207" s="138"/>
      <c r="L207" s="138"/>
      <c r="M207" s="138"/>
      <c r="N207" s="138"/>
      <c r="O207" s="138"/>
      <c r="P207" s="138"/>
      <c r="Q207" s="138"/>
      <c r="R207" s="138"/>
      <c r="S207" s="138"/>
      <c r="T207" s="138"/>
      <c r="U207" s="138"/>
      <c r="V207" s="138"/>
      <c r="W207" s="138"/>
      <c r="X207" s="138"/>
      <c r="Y207" s="138"/>
      <c r="Z207" s="138"/>
    </row>
    <row r="208" spans="1:26" ht="14.25" customHeight="1">
      <c r="A208" s="4"/>
      <c r="B208" s="4"/>
      <c r="C208" s="4"/>
      <c r="D208" s="4"/>
      <c r="E208" s="146"/>
      <c r="F208" s="146"/>
      <c r="G208" s="4"/>
      <c r="H208" s="4"/>
      <c r="I208" s="138"/>
      <c r="J208" s="138"/>
      <c r="K208" s="138"/>
      <c r="L208" s="138"/>
      <c r="M208" s="138"/>
      <c r="N208" s="138"/>
      <c r="O208" s="138"/>
      <c r="P208" s="138"/>
      <c r="Q208" s="138"/>
      <c r="R208" s="138"/>
      <c r="S208" s="138"/>
      <c r="T208" s="138"/>
      <c r="U208" s="138"/>
      <c r="V208" s="138"/>
      <c r="W208" s="138"/>
      <c r="X208" s="138"/>
      <c r="Y208" s="138"/>
      <c r="Z208" s="138"/>
    </row>
    <row r="209" spans="1:26" ht="14.25" customHeight="1">
      <c r="A209" s="4"/>
      <c r="B209" s="4"/>
      <c r="C209" s="4"/>
      <c r="D209" s="4"/>
      <c r="E209" s="146"/>
      <c r="F209" s="146"/>
      <c r="G209" s="4"/>
      <c r="H209" s="4"/>
      <c r="I209" s="138"/>
      <c r="J209" s="138"/>
      <c r="K209" s="138"/>
      <c r="L209" s="138"/>
      <c r="M209" s="138"/>
      <c r="N209" s="138"/>
      <c r="O209" s="138"/>
      <c r="P209" s="138"/>
      <c r="Q209" s="138"/>
      <c r="R209" s="138"/>
      <c r="S209" s="138"/>
      <c r="T209" s="138"/>
      <c r="U209" s="138"/>
      <c r="V209" s="138"/>
      <c r="W209" s="138"/>
      <c r="X209" s="138"/>
      <c r="Y209" s="138"/>
      <c r="Z209" s="138"/>
    </row>
    <row r="210" spans="1:26" ht="14.25" customHeight="1">
      <c r="A210" s="4"/>
      <c r="B210" s="4"/>
      <c r="C210" s="4"/>
      <c r="D210" s="4"/>
      <c r="E210" s="146"/>
      <c r="F210" s="146"/>
      <c r="G210" s="4"/>
      <c r="H210" s="4"/>
      <c r="I210" s="138"/>
      <c r="J210" s="138"/>
      <c r="K210" s="138"/>
      <c r="L210" s="138"/>
      <c r="M210" s="138"/>
      <c r="N210" s="138"/>
      <c r="O210" s="138"/>
      <c r="P210" s="138"/>
      <c r="Q210" s="138"/>
      <c r="R210" s="138"/>
      <c r="S210" s="138"/>
      <c r="T210" s="138"/>
      <c r="U210" s="138"/>
      <c r="V210" s="138"/>
      <c r="W210" s="138"/>
      <c r="X210" s="138"/>
      <c r="Y210" s="138"/>
      <c r="Z210" s="138"/>
    </row>
    <row r="211" spans="1:26" ht="14.25" customHeight="1">
      <c r="A211" s="4"/>
      <c r="B211" s="4"/>
      <c r="C211" s="4"/>
      <c r="D211" s="4"/>
      <c r="E211" s="146"/>
      <c r="F211" s="146"/>
      <c r="G211" s="4"/>
      <c r="H211" s="4"/>
      <c r="I211" s="138"/>
      <c r="J211" s="138"/>
      <c r="K211" s="138"/>
      <c r="L211" s="138"/>
      <c r="M211" s="138"/>
      <c r="N211" s="138"/>
      <c r="O211" s="138"/>
      <c r="P211" s="138"/>
      <c r="Q211" s="138"/>
      <c r="R211" s="138"/>
      <c r="S211" s="138"/>
      <c r="T211" s="138"/>
      <c r="U211" s="138"/>
      <c r="V211" s="138"/>
      <c r="W211" s="138"/>
      <c r="X211" s="138"/>
      <c r="Y211" s="138"/>
      <c r="Z211" s="138"/>
    </row>
    <row r="212" spans="1:26" ht="14.25" customHeight="1">
      <c r="A212" s="4"/>
      <c r="B212" s="4"/>
      <c r="C212" s="4"/>
      <c r="D212" s="4"/>
      <c r="E212" s="146"/>
      <c r="F212" s="146"/>
      <c r="G212" s="4"/>
      <c r="H212" s="4"/>
      <c r="I212" s="138"/>
      <c r="J212" s="138"/>
      <c r="K212" s="138"/>
      <c r="L212" s="138"/>
      <c r="M212" s="138"/>
      <c r="N212" s="138"/>
      <c r="O212" s="138"/>
      <c r="P212" s="138"/>
      <c r="Q212" s="138"/>
      <c r="R212" s="138"/>
      <c r="S212" s="138"/>
      <c r="T212" s="138"/>
      <c r="U212" s="138"/>
      <c r="V212" s="138"/>
      <c r="W212" s="138"/>
      <c r="X212" s="138"/>
      <c r="Y212" s="138"/>
      <c r="Z212" s="138"/>
    </row>
    <row r="213" spans="1:26" ht="14.25" customHeight="1">
      <c r="A213" s="4"/>
      <c r="B213" s="4"/>
      <c r="C213" s="4"/>
      <c r="D213" s="4"/>
      <c r="E213" s="146"/>
      <c r="F213" s="146"/>
      <c r="G213" s="4"/>
      <c r="H213" s="4"/>
      <c r="I213" s="138"/>
      <c r="J213" s="138"/>
      <c r="K213" s="138"/>
      <c r="L213" s="138"/>
      <c r="M213" s="138"/>
      <c r="N213" s="138"/>
      <c r="O213" s="138"/>
      <c r="P213" s="138"/>
      <c r="Q213" s="138"/>
      <c r="R213" s="138"/>
      <c r="S213" s="138"/>
      <c r="T213" s="138"/>
      <c r="U213" s="138"/>
      <c r="V213" s="138"/>
      <c r="W213" s="138"/>
      <c r="X213" s="138"/>
      <c r="Y213" s="138"/>
      <c r="Z213" s="138"/>
    </row>
    <row r="214" spans="1:26" ht="14.25" customHeight="1">
      <c r="A214" s="4"/>
      <c r="B214" s="4"/>
      <c r="C214" s="4"/>
      <c r="D214" s="4"/>
      <c r="E214" s="146"/>
      <c r="F214" s="146"/>
      <c r="G214" s="4"/>
      <c r="H214" s="4"/>
      <c r="I214" s="138"/>
      <c r="J214" s="138"/>
      <c r="K214" s="138"/>
      <c r="L214" s="138"/>
      <c r="M214" s="138"/>
      <c r="N214" s="138"/>
      <c r="O214" s="138"/>
      <c r="P214" s="138"/>
      <c r="Q214" s="138"/>
      <c r="R214" s="138"/>
      <c r="S214" s="138"/>
      <c r="T214" s="138"/>
      <c r="U214" s="138"/>
      <c r="V214" s="138"/>
      <c r="W214" s="138"/>
      <c r="X214" s="138"/>
      <c r="Y214" s="138"/>
      <c r="Z214" s="138"/>
    </row>
    <row r="215" spans="1:26" ht="14.25" customHeight="1">
      <c r="A215" s="4"/>
      <c r="B215" s="4"/>
      <c r="C215" s="4"/>
      <c r="D215" s="4"/>
      <c r="E215" s="146"/>
      <c r="F215" s="146"/>
      <c r="G215" s="4"/>
      <c r="H215" s="4"/>
      <c r="I215" s="138"/>
      <c r="J215" s="138"/>
      <c r="K215" s="138"/>
      <c r="L215" s="138"/>
      <c r="M215" s="138"/>
      <c r="N215" s="138"/>
      <c r="O215" s="138"/>
      <c r="P215" s="138"/>
      <c r="Q215" s="138"/>
      <c r="R215" s="138"/>
      <c r="S215" s="138"/>
      <c r="T215" s="138"/>
      <c r="U215" s="138"/>
      <c r="V215" s="138"/>
      <c r="W215" s="138"/>
      <c r="X215" s="138"/>
      <c r="Y215" s="138"/>
      <c r="Z215" s="138"/>
    </row>
    <row r="216" spans="1:26" ht="14.25" customHeight="1">
      <c r="A216" s="4"/>
      <c r="B216" s="4"/>
      <c r="C216" s="4"/>
      <c r="D216" s="4"/>
      <c r="E216" s="146"/>
      <c r="F216" s="146"/>
      <c r="G216" s="4"/>
      <c r="H216" s="4"/>
      <c r="I216" s="138"/>
      <c r="J216" s="138"/>
      <c r="K216" s="138"/>
      <c r="L216" s="138"/>
      <c r="M216" s="138"/>
      <c r="N216" s="138"/>
      <c r="O216" s="138"/>
      <c r="P216" s="138"/>
      <c r="Q216" s="138"/>
      <c r="R216" s="138"/>
      <c r="S216" s="138"/>
      <c r="T216" s="138"/>
      <c r="U216" s="138"/>
      <c r="V216" s="138"/>
      <c r="W216" s="138"/>
      <c r="X216" s="138"/>
      <c r="Y216" s="138"/>
      <c r="Z216" s="138"/>
    </row>
    <row r="217" spans="1:26" ht="14.25" customHeight="1">
      <c r="A217" s="4"/>
      <c r="B217" s="4"/>
      <c r="C217" s="4"/>
      <c r="D217" s="4"/>
      <c r="E217" s="146"/>
      <c r="F217" s="146"/>
      <c r="G217" s="4"/>
      <c r="H217" s="4"/>
      <c r="I217" s="138"/>
      <c r="J217" s="138"/>
      <c r="K217" s="138"/>
      <c r="L217" s="138"/>
      <c r="M217" s="138"/>
      <c r="N217" s="138"/>
      <c r="O217" s="138"/>
      <c r="P217" s="138"/>
      <c r="Q217" s="138"/>
      <c r="R217" s="138"/>
      <c r="S217" s="138"/>
      <c r="T217" s="138"/>
      <c r="U217" s="138"/>
      <c r="V217" s="138"/>
      <c r="W217" s="138"/>
      <c r="X217" s="138"/>
      <c r="Y217" s="138"/>
      <c r="Z217" s="138"/>
    </row>
    <row r="218" spans="1:26" ht="14.25" customHeight="1">
      <c r="A218" s="4"/>
      <c r="B218" s="4"/>
      <c r="C218" s="4"/>
      <c r="D218" s="4"/>
      <c r="E218" s="146"/>
      <c r="F218" s="146"/>
      <c r="G218" s="4"/>
      <c r="H218" s="4"/>
      <c r="I218" s="138"/>
      <c r="J218" s="138"/>
      <c r="K218" s="138"/>
      <c r="L218" s="138"/>
      <c r="M218" s="138"/>
      <c r="N218" s="138"/>
      <c r="O218" s="138"/>
      <c r="P218" s="138"/>
      <c r="Q218" s="138"/>
      <c r="R218" s="138"/>
      <c r="S218" s="138"/>
      <c r="T218" s="138"/>
      <c r="U218" s="138"/>
      <c r="V218" s="138"/>
      <c r="W218" s="138"/>
      <c r="X218" s="138"/>
      <c r="Y218" s="138"/>
      <c r="Z218" s="138"/>
    </row>
    <row r="219" spans="1:26" ht="14.25" customHeight="1">
      <c r="A219" s="4"/>
      <c r="B219" s="4"/>
      <c r="C219" s="4"/>
      <c r="D219" s="4"/>
      <c r="E219" s="146"/>
      <c r="F219" s="146"/>
      <c r="G219" s="4"/>
      <c r="H219" s="4"/>
      <c r="I219" s="138"/>
      <c r="J219" s="138"/>
      <c r="K219" s="138"/>
      <c r="L219" s="138"/>
      <c r="M219" s="138"/>
      <c r="N219" s="138"/>
      <c r="O219" s="138"/>
      <c r="P219" s="138"/>
      <c r="Q219" s="138"/>
      <c r="R219" s="138"/>
      <c r="S219" s="138"/>
      <c r="T219" s="138"/>
      <c r="U219" s="138"/>
      <c r="V219" s="138"/>
      <c r="W219" s="138"/>
      <c r="X219" s="138"/>
      <c r="Y219" s="138"/>
      <c r="Z219" s="138"/>
    </row>
    <row r="220" spans="1:26" ht="14.25" customHeight="1">
      <c r="A220" s="4"/>
      <c r="B220" s="4"/>
      <c r="C220" s="4"/>
      <c r="D220" s="4"/>
      <c r="E220" s="146"/>
      <c r="F220" s="146"/>
      <c r="G220" s="4"/>
      <c r="H220" s="4"/>
      <c r="I220" s="138"/>
      <c r="J220" s="138"/>
      <c r="K220" s="138"/>
      <c r="L220" s="138"/>
      <c r="M220" s="138"/>
      <c r="N220" s="138"/>
      <c r="O220" s="138"/>
      <c r="P220" s="138"/>
      <c r="Q220" s="138"/>
      <c r="R220" s="138"/>
      <c r="S220" s="138"/>
      <c r="T220" s="138"/>
      <c r="U220" s="138"/>
      <c r="V220" s="138"/>
      <c r="W220" s="138"/>
      <c r="X220" s="138"/>
      <c r="Y220" s="138"/>
      <c r="Z220" s="138"/>
    </row>
    <row r="221" spans="1:26" ht="14.25" customHeight="1">
      <c r="A221" s="4"/>
      <c r="B221" s="4"/>
      <c r="C221" s="4"/>
      <c r="D221" s="4"/>
      <c r="E221" s="146"/>
      <c r="F221" s="146"/>
      <c r="G221" s="4"/>
      <c r="H221" s="4"/>
      <c r="I221" s="138"/>
      <c r="J221" s="138"/>
      <c r="K221" s="138"/>
      <c r="L221" s="138"/>
      <c r="M221" s="138"/>
      <c r="N221" s="138"/>
      <c r="O221" s="138"/>
      <c r="P221" s="138"/>
      <c r="Q221" s="138"/>
      <c r="R221" s="138"/>
      <c r="S221" s="138"/>
      <c r="T221" s="138"/>
      <c r="U221" s="138"/>
      <c r="V221" s="138"/>
      <c r="W221" s="138"/>
      <c r="X221" s="138"/>
      <c r="Y221" s="138"/>
      <c r="Z221" s="138"/>
    </row>
    <row r="222" spans="1:26" ht="14.25" customHeight="1">
      <c r="A222" s="4"/>
      <c r="B222" s="4"/>
      <c r="C222" s="4"/>
      <c r="D222" s="4"/>
      <c r="E222" s="146"/>
      <c r="F222" s="146"/>
      <c r="G222" s="4"/>
      <c r="H222" s="4"/>
      <c r="I222" s="138"/>
      <c r="J222" s="138"/>
      <c r="K222" s="138"/>
      <c r="L222" s="138"/>
      <c r="M222" s="138"/>
      <c r="N222" s="138"/>
      <c r="O222" s="138"/>
      <c r="P222" s="138"/>
      <c r="Q222" s="138"/>
      <c r="R222" s="138"/>
      <c r="S222" s="138"/>
      <c r="T222" s="138"/>
      <c r="U222" s="138"/>
      <c r="V222" s="138"/>
      <c r="W222" s="138"/>
      <c r="X222" s="138"/>
      <c r="Y222" s="138"/>
      <c r="Z222" s="138"/>
    </row>
    <row r="223" spans="1:26" ht="14.25" customHeight="1">
      <c r="A223" s="4"/>
      <c r="B223" s="4"/>
      <c r="C223" s="4"/>
      <c r="D223" s="4"/>
      <c r="E223" s="146"/>
      <c r="F223" s="146"/>
      <c r="G223" s="4"/>
      <c r="H223" s="4"/>
      <c r="I223" s="138"/>
      <c r="J223" s="138"/>
      <c r="K223" s="138"/>
      <c r="L223" s="138"/>
      <c r="M223" s="138"/>
      <c r="N223" s="138"/>
      <c r="O223" s="138"/>
      <c r="P223" s="138"/>
      <c r="Q223" s="138"/>
      <c r="R223" s="138"/>
      <c r="S223" s="138"/>
      <c r="T223" s="138"/>
      <c r="U223" s="138"/>
      <c r="V223" s="138"/>
      <c r="W223" s="138"/>
      <c r="X223" s="138"/>
      <c r="Y223" s="138"/>
      <c r="Z223" s="138"/>
    </row>
    <row r="224" spans="1:26" ht="14.25" customHeight="1">
      <c r="A224" s="4"/>
      <c r="B224" s="4"/>
      <c r="C224" s="4"/>
      <c r="D224" s="4"/>
      <c r="E224" s="146"/>
      <c r="F224" s="146"/>
      <c r="G224" s="4"/>
      <c r="H224" s="4"/>
      <c r="I224" s="138"/>
      <c r="J224" s="138"/>
      <c r="K224" s="138"/>
      <c r="L224" s="138"/>
      <c r="M224" s="138"/>
      <c r="N224" s="138"/>
      <c r="O224" s="138"/>
      <c r="P224" s="138"/>
      <c r="Q224" s="138"/>
      <c r="R224" s="138"/>
      <c r="S224" s="138"/>
      <c r="T224" s="138"/>
      <c r="U224" s="138"/>
      <c r="V224" s="138"/>
      <c r="W224" s="138"/>
      <c r="X224" s="138"/>
      <c r="Y224" s="138"/>
      <c r="Z224" s="138"/>
    </row>
    <row r="225" spans="1:26" ht="14.25" customHeight="1">
      <c r="A225" s="4"/>
      <c r="B225" s="4"/>
      <c r="C225" s="4"/>
      <c r="D225" s="4"/>
      <c r="E225" s="146"/>
      <c r="F225" s="146"/>
      <c r="G225" s="4"/>
      <c r="H225" s="4"/>
      <c r="I225" s="138"/>
      <c r="J225" s="138"/>
      <c r="K225" s="138"/>
      <c r="L225" s="138"/>
      <c r="M225" s="138"/>
      <c r="N225" s="138"/>
      <c r="O225" s="138"/>
      <c r="P225" s="138"/>
      <c r="Q225" s="138"/>
      <c r="R225" s="138"/>
      <c r="S225" s="138"/>
      <c r="T225" s="138"/>
      <c r="U225" s="138"/>
      <c r="V225" s="138"/>
      <c r="W225" s="138"/>
      <c r="X225" s="138"/>
      <c r="Y225" s="138"/>
      <c r="Z225" s="138"/>
    </row>
    <row r="226" spans="1:26" ht="14.25" customHeight="1">
      <c r="A226" s="4"/>
      <c r="B226" s="4"/>
      <c r="C226" s="4"/>
      <c r="D226" s="4"/>
      <c r="E226" s="146"/>
      <c r="F226" s="146"/>
      <c r="G226" s="4"/>
      <c r="H226" s="4"/>
      <c r="I226" s="138"/>
      <c r="J226" s="138"/>
      <c r="K226" s="138"/>
      <c r="L226" s="138"/>
      <c r="M226" s="138"/>
      <c r="N226" s="138"/>
      <c r="O226" s="138"/>
      <c r="P226" s="138"/>
      <c r="Q226" s="138"/>
      <c r="R226" s="138"/>
      <c r="S226" s="138"/>
      <c r="T226" s="138"/>
      <c r="U226" s="138"/>
      <c r="V226" s="138"/>
      <c r="W226" s="138"/>
      <c r="X226" s="138"/>
      <c r="Y226" s="138"/>
      <c r="Z226" s="138"/>
    </row>
    <row r="227" spans="1:26" ht="14.25" customHeight="1">
      <c r="A227" s="4"/>
      <c r="B227" s="4"/>
      <c r="C227" s="4"/>
      <c r="D227" s="4"/>
      <c r="E227" s="146"/>
      <c r="F227" s="146"/>
      <c r="G227" s="4"/>
      <c r="H227" s="4"/>
      <c r="I227" s="138"/>
      <c r="J227" s="138"/>
      <c r="K227" s="138"/>
      <c r="L227" s="138"/>
      <c r="M227" s="138"/>
      <c r="N227" s="138"/>
      <c r="O227" s="138"/>
      <c r="P227" s="138"/>
      <c r="Q227" s="138"/>
      <c r="R227" s="138"/>
      <c r="S227" s="138"/>
      <c r="T227" s="138"/>
      <c r="U227" s="138"/>
      <c r="V227" s="138"/>
      <c r="W227" s="138"/>
      <c r="X227" s="138"/>
      <c r="Y227" s="138"/>
      <c r="Z227" s="138"/>
    </row>
    <row r="228" spans="1:26" ht="14.25" customHeight="1">
      <c r="A228" s="4"/>
      <c r="B228" s="4"/>
      <c r="C228" s="4"/>
      <c r="D228" s="4"/>
      <c r="E228" s="146"/>
      <c r="F228" s="146"/>
      <c r="G228" s="4"/>
      <c r="H228" s="4"/>
      <c r="I228" s="138"/>
      <c r="J228" s="138"/>
      <c r="K228" s="138"/>
      <c r="L228" s="138"/>
      <c r="M228" s="138"/>
      <c r="N228" s="138"/>
      <c r="O228" s="138"/>
      <c r="P228" s="138"/>
      <c r="Q228" s="138"/>
      <c r="R228" s="138"/>
      <c r="S228" s="138"/>
      <c r="T228" s="138"/>
      <c r="U228" s="138"/>
      <c r="V228" s="138"/>
      <c r="W228" s="138"/>
      <c r="X228" s="138"/>
      <c r="Y228" s="138"/>
      <c r="Z228" s="138"/>
    </row>
    <row r="229" spans="1:26" ht="14.25" customHeight="1">
      <c r="A229" s="4"/>
      <c r="B229" s="4"/>
      <c r="C229" s="4"/>
      <c r="D229" s="4"/>
      <c r="E229" s="146"/>
      <c r="F229" s="146"/>
      <c r="G229" s="4"/>
      <c r="H229" s="4"/>
      <c r="I229" s="138"/>
      <c r="J229" s="138"/>
      <c r="K229" s="138"/>
      <c r="L229" s="138"/>
      <c r="M229" s="138"/>
      <c r="N229" s="138"/>
      <c r="O229" s="138"/>
      <c r="P229" s="138"/>
      <c r="Q229" s="138"/>
      <c r="R229" s="138"/>
      <c r="S229" s="138"/>
      <c r="T229" s="138"/>
      <c r="U229" s="138"/>
      <c r="V229" s="138"/>
      <c r="W229" s="138"/>
      <c r="X229" s="138"/>
      <c r="Y229" s="138"/>
      <c r="Z229" s="138"/>
    </row>
    <row r="230" spans="1:26" ht="14.25" customHeight="1">
      <c r="A230" s="4"/>
      <c r="B230" s="4"/>
      <c r="C230" s="4"/>
      <c r="D230" s="4"/>
      <c r="E230" s="146"/>
      <c r="F230" s="146"/>
      <c r="G230" s="4"/>
      <c r="H230" s="4"/>
      <c r="I230" s="138"/>
      <c r="J230" s="138"/>
      <c r="K230" s="138"/>
      <c r="L230" s="138"/>
      <c r="M230" s="138"/>
      <c r="N230" s="138"/>
      <c r="O230" s="138"/>
      <c r="P230" s="138"/>
      <c r="Q230" s="138"/>
      <c r="R230" s="138"/>
      <c r="S230" s="138"/>
      <c r="T230" s="138"/>
      <c r="U230" s="138"/>
      <c r="V230" s="138"/>
      <c r="W230" s="138"/>
      <c r="X230" s="138"/>
      <c r="Y230" s="138"/>
      <c r="Z230" s="138"/>
    </row>
    <row r="231" spans="1:26" ht="14.25" customHeight="1">
      <c r="A231" s="4"/>
      <c r="B231" s="4"/>
      <c r="C231" s="4"/>
      <c r="D231" s="4"/>
      <c r="E231" s="146"/>
      <c r="F231" s="146"/>
      <c r="G231" s="4"/>
      <c r="H231" s="4"/>
      <c r="I231" s="138"/>
      <c r="J231" s="138"/>
      <c r="K231" s="138"/>
      <c r="L231" s="138"/>
      <c r="M231" s="138"/>
      <c r="N231" s="138"/>
      <c r="O231" s="138"/>
      <c r="P231" s="138"/>
      <c r="Q231" s="138"/>
      <c r="R231" s="138"/>
      <c r="S231" s="138"/>
      <c r="T231" s="138"/>
      <c r="U231" s="138"/>
      <c r="V231" s="138"/>
      <c r="W231" s="138"/>
      <c r="X231" s="138"/>
      <c r="Y231" s="138"/>
      <c r="Z231" s="138"/>
    </row>
    <row r="232" spans="1:26" ht="14.25" customHeight="1">
      <c r="A232" s="4"/>
      <c r="B232" s="4"/>
      <c r="C232" s="4"/>
      <c r="D232" s="4"/>
      <c r="E232" s="146"/>
      <c r="F232" s="146"/>
      <c r="G232" s="4"/>
      <c r="H232" s="4"/>
      <c r="I232" s="138"/>
      <c r="J232" s="138"/>
      <c r="K232" s="138"/>
      <c r="L232" s="138"/>
      <c r="M232" s="138"/>
      <c r="N232" s="138"/>
      <c r="O232" s="138"/>
      <c r="P232" s="138"/>
      <c r="Q232" s="138"/>
      <c r="R232" s="138"/>
      <c r="S232" s="138"/>
      <c r="T232" s="138"/>
      <c r="U232" s="138"/>
      <c r="V232" s="138"/>
      <c r="W232" s="138"/>
      <c r="X232" s="138"/>
      <c r="Y232" s="138"/>
      <c r="Z232" s="138"/>
    </row>
    <row r="233" spans="1:26" ht="14.25" customHeight="1">
      <c r="A233" s="4"/>
      <c r="B233" s="4"/>
      <c r="C233" s="4"/>
      <c r="D233" s="4"/>
      <c r="E233" s="146"/>
      <c r="F233" s="146"/>
      <c r="G233" s="4"/>
      <c r="H233" s="4"/>
      <c r="I233" s="138"/>
      <c r="J233" s="138"/>
      <c r="K233" s="138"/>
      <c r="L233" s="138"/>
      <c r="M233" s="138"/>
      <c r="N233" s="138"/>
      <c r="O233" s="138"/>
      <c r="P233" s="138"/>
      <c r="Q233" s="138"/>
      <c r="R233" s="138"/>
      <c r="S233" s="138"/>
      <c r="T233" s="138"/>
      <c r="U233" s="138"/>
      <c r="V233" s="138"/>
      <c r="W233" s="138"/>
      <c r="X233" s="138"/>
      <c r="Y233" s="138"/>
      <c r="Z233" s="138"/>
    </row>
    <row r="234" spans="1:26" ht="14.25" customHeight="1">
      <c r="A234" s="4"/>
      <c r="B234" s="4"/>
      <c r="C234" s="4"/>
      <c r="D234" s="4"/>
      <c r="E234" s="146"/>
      <c r="F234" s="146"/>
      <c r="G234" s="4"/>
      <c r="H234" s="4"/>
      <c r="I234" s="138"/>
      <c r="J234" s="138"/>
      <c r="K234" s="138"/>
      <c r="L234" s="138"/>
      <c r="M234" s="138"/>
      <c r="N234" s="138"/>
      <c r="O234" s="138"/>
      <c r="P234" s="138"/>
      <c r="Q234" s="138"/>
      <c r="R234" s="138"/>
      <c r="S234" s="138"/>
      <c r="T234" s="138"/>
      <c r="U234" s="138"/>
      <c r="V234" s="138"/>
      <c r="W234" s="138"/>
      <c r="X234" s="138"/>
      <c r="Y234" s="138"/>
      <c r="Z234" s="138"/>
    </row>
    <row r="235" spans="1:26" ht="14.25" customHeight="1">
      <c r="A235" s="4"/>
      <c r="B235" s="4"/>
      <c r="C235" s="4"/>
      <c r="D235" s="4"/>
      <c r="E235" s="146"/>
      <c r="F235" s="146"/>
      <c r="G235" s="4"/>
      <c r="H235" s="4"/>
      <c r="I235" s="138"/>
      <c r="J235" s="138"/>
      <c r="K235" s="138"/>
      <c r="L235" s="138"/>
      <c r="M235" s="138"/>
      <c r="N235" s="138"/>
      <c r="O235" s="138"/>
      <c r="P235" s="138"/>
      <c r="Q235" s="138"/>
      <c r="R235" s="138"/>
      <c r="S235" s="138"/>
      <c r="T235" s="138"/>
      <c r="U235" s="138"/>
      <c r="V235" s="138"/>
      <c r="W235" s="138"/>
      <c r="X235" s="138"/>
      <c r="Y235" s="138"/>
      <c r="Z235" s="138"/>
    </row>
    <row r="236" spans="1:26" ht="14.25" customHeight="1">
      <c r="A236" s="4"/>
      <c r="B236" s="4"/>
      <c r="C236" s="4"/>
      <c r="D236" s="4"/>
      <c r="E236" s="146"/>
      <c r="F236" s="146"/>
      <c r="G236" s="4"/>
      <c r="H236" s="4"/>
      <c r="I236" s="138"/>
      <c r="J236" s="138"/>
      <c r="K236" s="138"/>
      <c r="L236" s="138"/>
      <c r="M236" s="138"/>
      <c r="N236" s="138"/>
      <c r="O236" s="138"/>
      <c r="P236" s="138"/>
      <c r="Q236" s="138"/>
      <c r="R236" s="138"/>
      <c r="S236" s="138"/>
      <c r="T236" s="138"/>
      <c r="U236" s="138"/>
      <c r="V236" s="138"/>
      <c r="W236" s="138"/>
      <c r="X236" s="138"/>
      <c r="Y236" s="138"/>
      <c r="Z236" s="138"/>
    </row>
    <row r="237" spans="1:26" ht="14.25" customHeight="1">
      <c r="A237" s="4"/>
      <c r="B237" s="4"/>
      <c r="C237" s="4"/>
      <c r="D237" s="4"/>
      <c r="E237" s="146"/>
      <c r="F237" s="146"/>
      <c r="G237" s="4"/>
      <c r="H237" s="4"/>
      <c r="I237" s="138"/>
      <c r="J237" s="138"/>
      <c r="K237" s="138"/>
      <c r="L237" s="138"/>
      <c r="M237" s="138"/>
      <c r="N237" s="138"/>
      <c r="O237" s="138"/>
      <c r="P237" s="138"/>
      <c r="Q237" s="138"/>
      <c r="R237" s="138"/>
      <c r="S237" s="138"/>
      <c r="T237" s="138"/>
      <c r="U237" s="138"/>
      <c r="V237" s="138"/>
      <c r="W237" s="138"/>
      <c r="X237" s="138"/>
      <c r="Y237" s="138"/>
      <c r="Z237" s="138"/>
    </row>
    <row r="238" spans="1:26" ht="14.25" customHeight="1">
      <c r="A238" s="4"/>
      <c r="B238" s="4"/>
      <c r="C238" s="4"/>
      <c r="D238" s="4"/>
      <c r="E238" s="146"/>
      <c r="F238" s="146"/>
      <c r="G238" s="4"/>
      <c r="H238" s="4"/>
      <c r="I238" s="138"/>
      <c r="J238" s="138"/>
      <c r="K238" s="138"/>
      <c r="L238" s="138"/>
      <c r="M238" s="138"/>
      <c r="N238" s="138"/>
      <c r="O238" s="138"/>
      <c r="P238" s="138"/>
      <c r="Q238" s="138"/>
      <c r="R238" s="138"/>
      <c r="S238" s="138"/>
      <c r="T238" s="138"/>
      <c r="U238" s="138"/>
      <c r="V238" s="138"/>
      <c r="W238" s="138"/>
      <c r="X238" s="138"/>
      <c r="Y238" s="138"/>
      <c r="Z238" s="138"/>
    </row>
    <row r="239" spans="1:26" ht="14.25" customHeight="1">
      <c r="A239" s="4"/>
      <c r="B239" s="4"/>
      <c r="C239" s="4"/>
      <c r="D239" s="4"/>
      <c r="E239" s="146"/>
      <c r="F239" s="146"/>
      <c r="G239" s="4"/>
      <c r="H239" s="4"/>
      <c r="I239" s="138"/>
      <c r="J239" s="138"/>
      <c r="K239" s="138"/>
      <c r="L239" s="138"/>
      <c r="M239" s="138"/>
      <c r="N239" s="138"/>
      <c r="O239" s="138"/>
      <c r="P239" s="138"/>
      <c r="Q239" s="138"/>
      <c r="R239" s="138"/>
      <c r="S239" s="138"/>
      <c r="T239" s="138"/>
      <c r="U239" s="138"/>
      <c r="V239" s="138"/>
      <c r="W239" s="138"/>
      <c r="X239" s="138"/>
      <c r="Y239" s="138"/>
      <c r="Z239" s="138"/>
    </row>
    <row r="240" spans="1:26" ht="14.25" customHeight="1">
      <c r="A240" s="4"/>
      <c r="B240" s="4"/>
      <c r="C240" s="4"/>
      <c r="D240" s="4"/>
      <c r="E240" s="146"/>
      <c r="F240" s="146"/>
      <c r="G240" s="4"/>
      <c r="H240" s="4"/>
      <c r="I240" s="138"/>
      <c r="J240" s="138"/>
      <c r="K240" s="138"/>
      <c r="L240" s="138"/>
      <c r="M240" s="138"/>
      <c r="N240" s="138"/>
      <c r="O240" s="138"/>
      <c r="P240" s="138"/>
      <c r="Q240" s="138"/>
      <c r="R240" s="138"/>
      <c r="S240" s="138"/>
      <c r="T240" s="138"/>
      <c r="U240" s="138"/>
      <c r="V240" s="138"/>
      <c r="W240" s="138"/>
      <c r="X240" s="138"/>
      <c r="Y240" s="138"/>
      <c r="Z240" s="138"/>
    </row>
    <row r="241" spans="1:26" ht="14.25" customHeight="1">
      <c r="A241" s="4"/>
      <c r="B241" s="4"/>
      <c r="C241" s="4"/>
      <c r="D241" s="4"/>
      <c r="E241" s="146"/>
      <c r="F241" s="146"/>
      <c r="G241" s="4"/>
      <c r="H241" s="4"/>
      <c r="I241" s="138"/>
      <c r="J241" s="138"/>
      <c r="K241" s="138"/>
      <c r="L241" s="138"/>
      <c r="M241" s="138"/>
      <c r="N241" s="138"/>
      <c r="O241" s="138"/>
      <c r="P241" s="138"/>
      <c r="Q241" s="138"/>
      <c r="R241" s="138"/>
      <c r="S241" s="138"/>
      <c r="T241" s="138"/>
      <c r="U241" s="138"/>
      <c r="V241" s="138"/>
      <c r="W241" s="138"/>
      <c r="X241" s="138"/>
      <c r="Y241" s="138"/>
      <c r="Z241" s="138"/>
    </row>
    <row r="242" spans="1:26" ht="14.25" customHeight="1">
      <c r="A242" s="4"/>
      <c r="B242" s="4"/>
      <c r="C242" s="4"/>
      <c r="D242" s="4"/>
      <c r="E242" s="146"/>
      <c r="F242" s="146"/>
      <c r="G242" s="4"/>
      <c r="H242" s="4"/>
      <c r="I242" s="138"/>
      <c r="J242" s="138"/>
      <c r="K242" s="138"/>
      <c r="L242" s="138"/>
      <c r="M242" s="138"/>
      <c r="N242" s="138"/>
      <c r="O242" s="138"/>
      <c r="P242" s="138"/>
      <c r="Q242" s="138"/>
      <c r="R242" s="138"/>
      <c r="S242" s="138"/>
      <c r="T242" s="138"/>
      <c r="U242" s="138"/>
      <c r="V242" s="138"/>
      <c r="W242" s="138"/>
      <c r="X242" s="138"/>
      <c r="Y242" s="138"/>
      <c r="Z242" s="138"/>
    </row>
    <row r="243" spans="1:26" ht="14.25" customHeight="1">
      <c r="A243" s="4"/>
      <c r="B243" s="4"/>
      <c r="C243" s="4"/>
      <c r="D243" s="4"/>
      <c r="E243" s="146"/>
      <c r="F243" s="146"/>
      <c r="G243" s="4"/>
      <c r="H243" s="4"/>
      <c r="I243" s="138"/>
      <c r="J243" s="138"/>
      <c r="K243" s="138"/>
      <c r="L243" s="138"/>
      <c r="M243" s="138"/>
      <c r="N243" s="138"/>
      <c r="O243" s="138"/>
      <c r="P243" s="138"/>
      <c r="Q243" s="138"/>
      <c r="R243" s="138"/>
      <c r="S243" s="138"/>
      <c r="T243" s="138"/>
      <c r="U243" s="138"/>
      <c r="V243" s="138"/>
      <c r="W243" s="138"/>
      <c r="X243" s="138"/>
      <c r="Y243" s="138"/>
      <c r="Z243" s="138"/>
    </row>
    <row r="244" spans="1:26" ht="14.25" customHeight="1">
      <c r="A244" s="4"/>
      <c r="B244" s="4"/>
      <c r="C244" s="4"/>
      <c r="D244" s="4"/>
      <c r="E244" s="146"/>
      <c r="F244" s="146"/>
      <c r="G244" s="4"/>
      <c r="H244" s="4"/>
      <c r="I244" s="138"/>
      <c r="J244" s="138"/>
      <c r="K244" s="138"/>
      <c r="L244" s="138"/>
      <c r="M244" s="138"/>
      <c r="N244" s="138"/>
      <c r="O244" s="138"/>
      <c r="P244" s="138"/>
      <c r="Q244" s="138"/>
      <c r="R244" s="138"/>
      <c r="S244" s="138"/>
      <c r="T244" s="138"/>
      <c r="U244" s="138"/>
      <c r="V244" s="138"/>
      <c r="W244" s="138"/>
      <c r="X244" s="138"/>
      <c r="Y244" s="138"/>
      <c r="Z244" s="138"/>
    </row>
    <row r="245" spans="1:26" ht="14.25" customHeight="1">
      <c r="A245" s="4"/>
      <c r="B245" s="4"/>
      <c r="C245" s="4"/>
      <c r="D245" s="4"/>
      <c r="E245" s="146"/>
      <c r="F245" s="146"/>
      <c r="G245" s="4"/>
      <c r="H245" s="4"/>
      <c r="I245" s="138"/>
      <c r="J245" s="138"/>
      <c r="K245" s="138"/>
      <c r="L245" s="138"/>
      <c r="M245" s="138"/>
      <c r="N245" s="138"/>
      <c r="O245" s="138"/>
      <c r="P245" s="138"/>
      <c r="Q245" s="138"/>
      <c r="R245" s="138"/>
      <c r="S245" s="138"/>
      <c r="T245" s="138"/>
      <c r="U245" s="138"/>
      <c r="V245" s="138"/>
      <c r="W245" s="138"/>
      <c r="X245" s="138"/>
      <c r="Y245" s="138"/>
      <c r="Z245" s="138"/>
    </row>
    <row r="246" spans="1:26" ht="14.25" customHeight="1">
      <c r="A246" s="4"/>
      <c r="B246" s="4"/>
      <c r="C246" s="4"/>
      <c r="D246" s="4"/>
      <c r="E246" s="146"/>
      <c r="F246" s="146"/>
      <c r="G246" s="4"/>
      <c r="H246" s="4"/>
      <c r="I246" s="138"/>
      <c r="J246" s="138"/>
      <c r="K246" s="138"/>
      <c r="L246" s="138"/>
      <c r="M246" s="138"/>
      <c r="N246" s="138"/>
      <c r="O246" s="138"/>
      <c r="P246" s="138"/>
      <c r="Q246" s="138"/>
      <c r="R246" s="138"/>
      <c r="S246" s="138"/>
      <c r="T246" s="138"/>
      <c r="U246" s="138"/>
      <c r="V246" s="138"/>
      <c r="W246" s="138"/>
      <c r="X246" s="138"/>
      <c r="Y246" s="138"/>
      <c r="Z246" s="138"/>
    </row>
    <row r="247" spans="1:26" ht="14.25" customHeight="1">
      <c r="A247" s="4"/>
      <c r="B247" s="4"/>
      <c r="C247" s="4"/>
      <c r="D247" s="4"/>
      <c r="E247" s="146"/>
      <c r="F247" s="146"/>
      <c r="G247" s="4"/>
      <c r="H247" s="4"/>
      <c r="I247" s="138"/>
      <c r="J247" s="138"/>
      <c r="K247" s="138"/>
      <c r="L247" s="138"/>
      <c r="M247" s="138"/>
      <c r="N247" s="138"/>
      <c r="O247" s="138"/>
      <c r="P247" s="138"/>
      <c r="Q247" s="138"/>
      <c r="R247" s="138"/>
      <c r="S247" s="138"/>
      <c r="T247" s="138"/>
      <c r="U247" s="138"/>
      <c r="V247" s="138"/>
      <c r="W247" s="138"/>
      <c r="X247" s="138"/>
      <c r="Y247" s="138"/>
      <c r="Z247" s="138"/>
    </row>
    <row r="248" spans="1:26" ht="14.25" customHeight="1">
      <c r="A248" s="4"/>
      <c r="B248" s="4"/>
      <c r="C248" s="4"/>
      <c r="D248" s="4"/>
      <c r="E248" s="146"/>
      <c r="F248" s="146"/>
      <c r="G248" s="4"/>
      <c r="H248" s="4"/>
      <c r="I248" s="138"/>
      <c r="J248" s="138"/>
      <c r="K248" s="138"/>
      <c r="L248" s="138"/>
      <c r="M248" s="138"/>
      <c r="N248" s="138"/>
      <c r="O248" s="138"/>
      <c r="P248" s="138"/>
      <c r="Q248" s="138"/>
      <c r="R248" s="138"/>
      <c r="S248" s="138"/>
      <c r="T248" s="138"/>
      <c r="U248" s="138"/>
      <c r="V248" s="138"/>
      <c r="W248" s="138"/>
      <c r="X248" s="138"/>
      <c r="Y248" s="138"/>
      <c r="Z248" s="138"/>
    </row>
    <row r="249" spans="1:26" ht="14.25" customHeight="1">
      <c r="A249" s="4"/>
      <c r="B249" s="4"/>
      <c r="C249" s="4"/>
      <c r="D249" s="4"/>
      <c r="E249" s="146"/>
      <c r="F249" s="146"/>
      <c r="G249" s="4"/>
      <c r="H249" s="4"/>
      <c r="I249" s="138"/>
      <c r="J249" s="138"/>
      <c r="K249" s="138"/>
      <c r="L249" s="138"/>
      <c r="M249" s="138"/>
      <c r="N249" s="138"/>
      <c r="O249" s="138"/>
      <c r="P249" s="138"/>
      <c r="Q249" s="138"/>
      <c r="R249" s="138"/>
      <c r="S249" s="138"/>
      <c r="T249" s="138"/>
      <c r="U249" s="138"/>
      <c r="V249" s="138"/>
      <c r="W249" s="138"/>
      <c r="X249" s="138"/>
      <c r="Y249" s="138"/>
      <c r="Z249" s="138"/>
    </row>
    <row r="250" spans="1:26" ht="14.25" customHeight="1">
      <c r="A250" s="4"/>
      <c r="B250" s="4"/>
      <c r="C250" s="4"/>
      <c r="D250" s="4"/>
      <c r="E250" s="146"/>
      <c r="F250" s="146"/>
      <c r="G250" s="4"/>
      <c r="H250" s="4"/>
      <c r="I250" s="138"/>
      <c r="J250" s="138"/>
      <c r="K250" s="138"/>
      <c r="L250" s="138"/>
      <c r="M250" s="138"/>
      <c r="N250" s="138"/>
      <c r="O250" s="138"/>
      <c r="P250" s="138"/>
      <c r="Q250" s="138"/>
      <c r="R250" s="138"/>
      <c r="S250" s="138"/>
      <c r="T250" s="138"/>
      <c r="U250" s="138"/>
      <c r="V250" s="138"/>
      <c r="W250" s="138"/>
      <c r="X250" s="138"/>
      <c r="Y250" s="138"/>
      <c r="Z250" s="138"/>
    </row>
    <row r="251" spans="1:26" ht="14.25" customHeight="1">
      <c r="A251" s="4"/>
      <c r="B251" s="4"/>
      <c r="C251" s="4"/>
      <c r="D251" s="4"/>
      <c r="E251" s="146"/>
      <c r="F251" s="146"/>
      <c r="G251" s="4"/>
      <c r="H251" s="4"/>
      <c r="I251" s="138"/>
      <c r="J251" s="138"/>
      <c r="K251" s="138"/>
      <c r="L251" s="138"/>
      <c r="M251" s="138"/>
      <c r="N251" s="138"/>
      <c r="O251" s="138"/>
      <c r="P251" s="138"/>
      <c r="Q251" s="138"/>
      <c r="R251" s="138"/>
      <c r="S251" s="138"/>
      <c r="T251" s="138"/>
      <c r="U251" s="138"/>
      <c r="V251" s="138"/>
      <c r="W251" s="138"/>
      <c r="X251" s="138"/>
      <c r="Y251" s="138"/>
      <c r="Z251" s="138"/>
    </row>
    <row r="252" spans="1:26" ht="14.25" customHeight="1">
      <c r="A252" s="4"/>
      <c r="B252" s="4"/>
      <c r="C252" s="4"/>
      <c r="D252" s="4"/>
      <c r="E252" s="146"/>
      <c r="F252" s="146"/>
      <c r="G252" s="4"/>
      <c r="H252" s="4"/>
      <c r="I252" s="138"/>
      <c r="J252" s="138"/>
      <c r="K252" s="138"/>
      <c r="L252" s="138"/>
      <c r="M252" s="138"/>
      <c r="N252" s="138"/>
      <c r="O252" s="138"/>
      <c r="P252" s="138"/>
      <c r="Q252" s="138"/>
      <c r="R252" s="138"/>
      <c r="S252" s="138"/>
      <c r="T252" s="138"/>
      <c r="U252" s="138"/>
      <c r="V252" s="138"/>
      <c r="W252" s="138"/>
      <c r="X252" s="138"/>
      <c r="Y252" s="138"/>
      <c r="Z252" s="138"/>
    </row>
    <row r="253" spans="1:26" ht="14.25" customHeight="1">
      <c r="A253" s="4"/>
      <c r="B253" s="4"/>
      <c r="C253" s="4"/>
      <c r="D253" s="4"/>
      <c r="E253" s="146"/>
      <c r="F253" s="146"/>
      <c r="G253" s="4"/>
      <c r="H253" s="4"/>
      <c r="I253" s="138"/>
      <c r="J253" s="138"/>
      <c r="K253" s="138"/>
      <c r="L253" s="138"/>
      <c r="M253" s="138"/>
      <c r="N253" s="138"/>
      <c r="O253" s="138"/>
      <c r="P253" s="138"/>
      <c r="Q253" s="138"/>
      <c r="R253" s="138"/>
      <c r="S253" s="138"/>
      <c r="T253" s="138"/>
      <c r="U253" s="138"/>
      <c r="V253" s="138"/>
      <c r="W253" s="138"/>
      <c r="X253" s="138"/>
      <c r="Y253" s="138"/>
      <c r="Z253" s="138"/>
    </row>
    <row r="254" spans="1:26" ht="14.25" customHeight="1">
      <c r="A254" s="4"/>
      <c r="B254" s="4"/>
      <c r="C254" s="4"/>
      <c r="D254" s="4"/>
      <c r="E254" s="146"/>
      <c r="F254" s="146"/>
      <c r="G254" s="4"/>
      <c r="H254" s="4"/>
      <c r="I254" s="138"/>
      <c r="J254" s="138"/>
      <c r="K254" s="138"/>
      <c r="L254" s="138"/>
      <c r="M254" s="138"/>
      <c r="N254" s="138"/>
      <c r="O254" s="138"/>
      <c r="P254" s="138"/>
      <c r="Q254" s="138"/>
      <c r="R254" s="138"/>
      <c r="S254" s="138"/>
      <c r="T254" s="138"/>
      <c r="U254" s="138"/>
      <c r="V254" s="138"/>
      <c r="W254" s="138"/>
      <c r="X254" s="138"/>
      <c r="Y254" s="138"/>
      <c r="Z254" s="138"/>
    </row>
    <row r="255" spans="1:26" ht="14.25" customHeight="1">
      <c r="A255" s="4"/>
      <c r="B255" s="4"/>
      <c r="C255" s="4"/>
      <c r="D255" s="4"/>
      <c r="E255" s="146"/>
      <c r="F255" s="146"/>
      <c r="G255" s="4"/>
      <c r="H255" s="4"/>
      <c r="I255" s="138"/>
      <c r="J255" s="138"/>
      <c r="K255" s="138"/>
      <c r="L255" s="138"/>
      <c r="M255" s="138"/>
      <c r="N255" s="138"/>
      <c r="O255" s="138"/>
      <c r="P255" s="138"/>
      <c r="Q255" s="138"/>
      <c r="R255" s="138"/>
      <c r="S255" s="138"/>
      <c r="T255" s="138"/>
      <c r="U255" s="138"/>
      <c r="V255" s="138"/>
      <c r="W255" s="138"/>
      <c r="X255" s="138"/>
      <c r="Y255" s="138"/>
      <c r="Z255" s="138"/>
    </row>
    <row r="256" spans="1:26" ht="14.25" customHeight="1">
      <c r="A256" s="4"/>
      <c r="B256" s="4"/>
      <c r="C256" s="4"/>
      <c r="D256" s="4"/>
      <c r="E256" s="146"/>
      <c r="F256" s="146"/>
      <c r="G256" s="4"/>
      <c r="H256" s="4"/>
      <c r="I256" s="138"/>
      <c r="J256" s="138"/>
      <c r="K256" s="138"/>
      <c r="L256" s="138"/>
      <c r="M256" s="138"/>
      <c r="N256" s="138"/>
      <c r="O256" s="138"/>
      <c r="P256" s="138"/>
      <c r="Q256" s="138"/>
      <c r="R256" s="138"/>
      <c r="S256" s="138"/>
      <c r="T256" s="138"/>
      <c r="U256" s="138"/>
      <c r="V256" s="138"/>
      <c r="W256" s="138"/>
      <c r="X256" s="138"/>
      <c r="Y256" s="138"/>
      <c r="Z256" s="138"/>
    </row>
    <row r="257" spans="1:26" ht="14.25" customHeight="1">
      <c r="A257" s="4"/>
      <c r="B257" s="4"/>
      <c r="C257" s="4"/>
      <c r="D257" s="4"/>
      <c r="E257" s="146"/>
      <c r="F257" s="146"/>
      <c r="G257" s="4"/>
      <c r="H257" s="4"/>
      <c r="I257" s="138"/>
      <c r="J257" s="138"/>
      <c r="K257" s="138"/>
      <c r="L257" s="138"/>
      <c r="M257" s="138"/>
      <c r="N257" s="138"/>
      <c r="O257" s="138"/>
      <c r="P257" s="138"/>
      <c r="Q257" s="138"/>
      <c r="R257" s="138"/>
      <c r="S257" s="138"/>
      <c r="T257" s="138"/>
      <c r="U257" s="138"/>
      <c r="V257" s="138"/>
      <c r="W257" s="138"/>
      <c r="X257" s="138"/>
      <c r="Y257" s="138"/>
      <c r="Z257" s="138"/>
    </row>
    <row r="258" spans="1:26" ht="14.25" customHeight="1">
      <c r="A258" s="4"/>
      <c r="B258" s="4"/>
      <c r="C258" s="4"/>
      <c r="D258" s="4"/>
      <c r="E258" s="146"/>
      <c r="F258" s="146"/>
      <c r="G258" s="4"/>
      <c r="H258" s="4"/>
      <c r="I258" s="138"/>
      <c r="J258" s="138"/>
      <c r="K258" s="138"/>
      <c r="L258" s="138"/>
      <c r="M258" s="138"/>
      <c r="N258" s="138"/>
      <c r="O258" s="138"/>
      <c r="P258" s="138"/>
      <c r="Q258" s="138"/>
      <c r="R258" s="138"/>
      <c r="S258" s="138"/>
      <c r="T258" s="138"/>
      <c r="U258" s="138"/>
      <c r="V258" s="138"/>
      <c r="W258" s="138"/>
      <c r="X258" s="138"/>
      <c r="Y258" s="138"/>
      <c r="Z258" s="138"/>
    </row>
    <row r="259" spans="1:26" ht="14.25" customHeight="1">
      <c r="A259" s="4"/>
      <c r="B259" s="4"/>
      <c r="C259" s="4"/>
      <c r="D259" s="4"/>
      <c r="E259" s="146"/>
      <c r="F259" s="146"/>
      <c r="G259" s="4"/>
      <c r="H259" s="4"/>
      <c r="I259" s="138"/>
      <c r="J259" s="138"/>
      <c r="K259" s="138"/>
      <c r="L259" s="138"/>
      <c r="M259" s="138"/>
      <c r="N259" s="138"/>
      <c r="O259" s="138"/>
      <c r="P259" s="138"/>
      <c r="Q259" s="138"/>
      <c r="R259" s="138"/>
      <c r="S259" s="138"/>
      <c r="T259" s="138"/>
      <c r="U259" s="138"/>
      <c r="V259" s="138"/>
      <c r="W259" s="138"/>
      <c r="X259" s="138"/>
      <c r="Y259" s="138"/>
      <c r="Z259" s="138"/>
    </row>
    <row r="260" spans="1:26" ht="14.25" customHeight="1">
      <c r="A260" s="4"/>
      <c r="B260" s="4"/>
      <c r="C260" s="4"/>
      <c r="D260" s="4"/>
      <c r="E260" s="146"/>
      <c r="F260" s="146"/>
      <c r="G260" s="4"/>
      <c r="H260" s="4"/>
      <c r="I260" s="138"/>
      <c r="J260" s="138"/>
      <c r="K260" s="138"/>
      <c r="L260" s="138"/>
      <c r="M260" s="138"/>
      <c r="N260" s="138"/>
      <c r="O260" s="138"/>
      <c r="P260" s="138"/>
      <c r="Q260" s="138"/>
      <c r="R260" s="138"/>
      <c r="S260" s="138"/>
      <c r="T260" s="138"/>
      <c r="U260" s="138"/>
      <c r="V260" s="138"/>
      <c r="W260" s="138"/>
      <c r="X260" s="138"/>
      <c r="Y260" s="138"/>
      <c r="Z260" s="138"/>
    </row>
    <row r="261" spans="1:26" ht="14.25" customHeight="1">
      <c r="A261" s="4"/>
      <c r="B261" s="4"/>
      <c r="C261" s="4"/>
      <c r="D261" s="4"/>
      <c r="E261" s="146"/>
      <c r="F261" s="146"/>
      <c r="G261" s="4"/>
      <c r="H261" s="4"/>
      <c r="I261" s="138"/>
      <c r="J261" s="138"/>
      <c r="K261" s="138"/>
      <c r="L261" s="138"/>
      <c r="M261" s="138"/>
      <c r="N261" s="138"/>
      <c r="O261" s="138"/>
      <c r="P261" s="138"/>
      <c r="Q261" s="138"/>
      <c r="R261" s="138"/>
      <c r="S261" s="138"/>
      <c r="T261" s="138"/>
      <c r="U261" s="138"/>
      <c r="V261" s="138"/>
      <c r="W261" s="138"/>
      <c r="X261" s="138"/>
      <c r="Y261" s="138"/>
      <c r="Z261" s="138"/>
    </row>
    <row r="262" spans="1:26" ht="14.25" customHeight="1">
      <c r="A262" s="4"/>
      <c r="B262" s="4"/>
      <c r="C262" s="4"/>
      <c r="D262" s="4"/>
      <c r="E262" s="146"/>
      <c r="F262" s="146"/>
      <c r="G262" s="4"/>
      <c r="H262" s="4"/>
      <c r="I262" s="138"/>
      <c r="J262" s="138"/>
      <c r="K262" s="138"/>
      <c r="L262" s="138"/>
      <c r="M262" s="138"/>
      <c r="N262" s="138"/>
      <c r="O262" s="138"/>
      <c r="P262" s="138"/>
      <c r="Q262" s="138"/>
      <c r="R262" s="138"/>
      <c r="S262" s="138"/>
      <c r="T262" s="138"/>
      <c r="U262" s="138"/>
      <c r="V262" s="138"/>
      <c r="W262" s="138"/>
      <c r="X262" s="138"/>
      <c r="Y262" s="138"/>
      <c r="Z262" s="138"/>
    </row>
    <row r="263" spans="1:26" ht="14.25" customHeight="1">
      <c r="A263" s="4"/>
      <c r="B263" s="4"/>
      <c r="C263" s="4"/>
      <c r="D263" s="4"/>
      <c r="E263" s="146"/>
      <c r="F263" s="146"/>
      <c r="G263" s="4"/>
      <c r="H263" s="4"/>
      <c r="I263" s="138"/>
      <c r="J263" s="138"/>
      <c r="K263" s="138"/>
      <c r="L263" s="138"/>
      <c r="M263" s="138"/>
      <c r="N263" s="138"/>
      <c r="O263" s="138"/>
      <c r="P263" s="138"/>
      <c r="Q263" s="138"/>
      <c r="R263" s="138"/>
      <c r="S263" s="138"/>
      <c r="T263" s="138"/>
      <c r="U263" s="138"/>
      <c r="V263" s="138"/>
      <c r="W263" s="138"/>
      <c r="X263" s="138"/>
      <c r="Y263" s="138"/>
      <c r="Z263" s="138"/>
    </row>
    <row r="264" spans="1:26" ht="14.25" customHeight="1">
      <c r="A264" s="4"/>
      <c r="B264" s="4"/>
      <c r="C264" s="4"/>
      <c r="D264" s="4"/>
      <c r="E264" s="146"/>
      <c r="F264" s="146"/>
      <c r="G264" s="4"/>
      <c r="H264" s="4"/>
      <c r="I264" s="138"/>
      <c r="J264" s="138"/>
      <c r="K264" s="138"/>
      <c r="L264" s="138"/>
      <c r="M264" s="138"/>
      <c r="N264" s="138"/>
      <c r="O264" s="138"/>
      <c r="P264" s="138"/>
      <c r="Q264" s="138"/>
      <c r="R264" s="138"/>
      <c r="S264" s="138"/>
      <c r="T264" s="138"/>
      <c r="U264" s="138"/>
      <c r="V264" s="138"/>
      <c r="W264" s="138"/>
      <c r="X264" s="138"/>
      <c r="Y264" s="138"/>
      <c r="Z264" s="138"/>
    </row>
    <row r="265" spans="1:26" ht="14.25" customHeight="1">
      <c r="A265" s="4"/>
      <c r="B265" s="4"/>
      <c r="C265" s="4"/>
      <c r="D265" s="4"/>
      <c r="E265" s="146"/>
      <c r="F265" s="146"/>
      <c r="G265" s="4"/>
      <c r="H265" s="4"/>
      <c r="I265" s="138"/>
      <c r="J265" s="138"/>
      <c r="K265" s="138"/>
      <c r="L265" s="138"/>
      <c r="M265" s="138"/>
      <c r="N265" s="138"/>
      <c r="O265" s="138"/>
      <c r="P265" s="138"/>
      <c r="Q265" s="138"/>
      <c r="R265" s="138"/>
      <c r="S265" s="138"/>
      <c r="T265" s="138"/>
      <c r="U265" s="138"/>
      <c r="V265" s="138"/>
      <c r="W265" s="138"/>
      <c r="X265" s="138"/>
      <c r="Y265" s="138"/>
      <c r="Z265" s="138"/>
    </row>
    <row r="266" spans="1:26" ht="14.25" customHeight="1">
      <c r="A266" s="4"/>
      <c r="B266" s="4"/>
      <c r="C266" s="4"/>
      <c r="D266" s="4"/>
      <c r="E266" s="146"/>
      <c r="F266" s="146"/>
      <c r="G266" s="4"/>
      <c r="H266" s="4"/>
      <c r="I266" s="138"/>
      <c r="J266" s="138"/>
      <c r="K266" s="138"/>
      <c r="L266" s="138"/>
      <c r="M266" s="138"/>
      <c r="N266" s="138"/>
      <c r="O266" s="138"/>
      <c r="P266" s="138"/>
      <c r="Q266" s="138"/>
      <c r="R266" s="138"/>
      <c r="S266" s="138"/>
      <c r="T266" s="138"/>
      <c r="U266" s="138"/>
      <c r="V266" s="138"/>
      <c r="W266" s="138"/>
      <c r="X266" s="138"/>
      <c r="Y266" s="138"/>
      <c r="Z266" s="138"/>
    </row>
    <row r="267" spans="1:26" ht="14.25" customHeight="1">
      <c r="A267" s="4"/>
      <c r="B267" s="4"/>
      <c r="C267" s="4"/>
      <c r="D267" s="4"/>
      <c r="E267" s="146"/>
      <c r="F267" s="146"/>
      <c r="G267" s="4"/>
      <c r="H267" s="4"/>
      <c r="I267" s="138"/>
      <c r="J267" s="138"/>
      <c r="K267" s="138"/>
      <c r="L267" s="138"/>
      <c r="M267" s="138"/>
      <c r="N267" s="138"/>
      <c r="O267" s="138"/>
      <c r="P267" s="138"/>
      <c r="Q267" s="138"/>
      <c r="R267" s="138"/>
      <c r="S267" s="138"/>
      <c r="T267" s="138"/>
      <c r="U267" s="138"/>
      <c r="V267" s="138"/>
      <c r="W267" s="138"/>
      <c r="X267" s="138"/>
      <c r="Y267" s="138"/>
      <c r="Z267" s="138"/>
    </row>
    <row r="268" spans="1:26" ht="14.25" customHeight="1">
      <c r="A268" s="4"/>
      <c r="B268" s="4"/>
      <c r="C268" s="4"/>
      <c r="D268" s="4"/>
      <c r="E268" s="146"/>
      <c r="F268" s="146"/>
      <c r="G268" s="4"/>
      <c r="H268" s="4"/>
      <c r="I268" s="138"/>
      <c r="J268" s="138"/>
      <c r="K268" s="138"/>
      <c r="L268" s="138"/>
      <c r="M268" s="138"/>
      <c r="N268" s="138"/>
      <c r="O268" s="138"/>
      <c r="P268" s="138"/>
      <c r="Q268" s="138"/>
      <c r="R268" s="138"/>
      <c r="S268" s="138"/>
      <c r="T268" s="138"/>
      <c r="U268" s="138"/>
      <c r="V268" s="138"/>
      <c r="W268" s="138"/>
      <c r="X268" s="138"/>
      <c r="Y268" s="138"/>
      <c r="Z268" s="138"/>
    </row>
    <row r="269" spans="1:26" ht="14.25" customHeight="1">
      <c r="A269" s="4"/>
      <c r="B269" s="4"/>
      <c r="C269" s="4"/>
      <c r="D269" s="4"/>
      <c r="E269" s="146"/>
      <c r="F269" s="146"/>
      <c r="G269" s="4"/>
      <c r="H269" s="4"/>
      <c r="I269" s="138"/>
      <c r="J269" s="138"/>
      <c r="K269" s="138"/>
      <c r="L269" s="138"/>
      <c r="M269" s="138"/>
      <c r="N269" s="138"/>
      <c r="O269" s="138"/>
      <c r="P269" s="138"/>
      <c r="Q269" s="138"/>
      <c r="R269" s="138"/>
      <c r="S269" s="138"/>
      <c r="T269" s="138"/>
      <c r="U269" s="138"/>
      <c r="V269" s="138"/>
      <c r="W269" s="138"/>
      <c r="X269" s="138"/>
      <c r="Y269" s="138"/>
      <c r="Z269" s="138"/>
    </row>
    <row r="270" spans="1:26" ht="14.25" customHeight="1">
      <c r="A270" s="4"/>
      <c r="B270" s="4"/>
      <c r="C270" s="4"/>
      <c r="D270" s="4"/>
      <c r="E270" s="146"/>
      <c r="F270" s="146"/>
      <c r="G270" s="4"/>
      <c r="H270" s="4"/>
      <c r="I270" s="138"/>
      <c r="J270" s="138"/>
      <c r="K270" s="138"/>
      <c r="L270" s="138"/>
      <c r="M270" s="138"/>
      <c r="N270" s="138"/>
      <c r="O270" s="138"/>
      <c r="P270" s="138"/>
      <c r="Q270" s="138"/>
      <c r="R270" s="138"/>
      <c r="S270" s="138"/>
      <c r="T270" s="138"/>
      <c r="U270" s="138"/>
      <c r="V270" s="138"/>
      <c r="W270" s="138"/>
      <c r="X270" s="138"/>
      <c r="Y270" s="138"/>
      <c r="Z270" s="138"/>
    </row>
    <row r="271" spans="1:26" ht="14.25" customHeight="1">
      <c r="A271" s="4"/>
      <c r="B271" s="4"/>
      <c r="C271" s="4"/>
      <c r="D271" s="4"/>
      <c r="E271" s="146"/>
      <c r="F271" s="146"/>
      <c r="G271" s="4"/>
      <c r="H271" s="4"/>
      <c r="I271" s="138"/>
      <c r="J271" s="138"/>
      <c r="K271" s="138"/>
      <c r="L271" s="138"/>
      <c r="M271" s="138"/>
      <c r="N271" s="138"/>
      <c r="O271" s="138"/>
      <c r="P271" s="138"/>
      <c r="Q271" s="138"/>
      <c r="R271" s="138"/>
      <c r="S271" s="138"/>
      <c r="T271" s="138"/>
      <c r="U271" s="138"/>
      <c r="V271" s="138"/>
      <c r="W271" s="138"/>
      <c r="X271" s="138"/>
      <c r="Y271" s="138"/>
      <c r="Z271" s="138"/>
    </row>
    <row r="272" spans="1:26" ht="14.25" customHeight="1">
      <c r="A272" s="4"/>
      <c r="B272" s="4"/>
      <c r="C272" s="4"/>
      <c r="D272" s="4"/>
      <c r="E272" s="146"/>
      <c r="F272" s="146"/>
      <c r="G272" s="4"/>
      <c r="H272" s="4"/>
      <c r="I272" s="138"/>
      <c r="J272" s="138"/>
      <c r="K272" s="138"/>
      <c r="L272" s="138"/>
      <c r="M272" s="138"/>
      <c r="N272" s="138"/>
      <c r="O272" s="138"/>
      <c r="P272" s="138"/>
      <c r="Q272" s="138"/>
      <c r="R272" s="138"/>
      <c r="S272" s="138"/>
      <c r="T272" s="138"/>
      <c r="U272" s="138"/>
      <c r="V272" s="138"/>
      <c r="W272" s="138"/>
      <c r="X272" s="138"/>
      <c r="Y272" s="138"/>
      <c r="Z272" s="138"/>
    </row>
    <row r="273" spans="1:26" ht="14.25" customHeight="1">
      <c r="A273" s="4"/>
      <c r="B273" s="4"/>
      <c r="C273" s="4"/>
      <c r="D273" s="4"/>
      <c r="E273" s="146"/>
      <c r="F273" s="146"/>
      <c r="G273" s="4"/>
      <c r="H273" s="4"/>
      <c r="I273" s="138"/>
      <c r="J273" s="138"/>
      <c r="K273" s="138"/>
      <c r="L273" s="138"/>
      <c r="M273" s="138"/>
      <c r="N273" s="138"/>
      <c r="O273" s="138"/>
      <c r="P273" s="138"/>
      <c r="Q273" s="138"/>
      <c r="R273" s="138"/>
      <c r="S273" s="138"/>
      <c r="T273" s="138"/>
      <c r="U273" s="138"/>
      <c r="V273" s="138"/>
      <c r="W273" s="138"/>
      <c r="X273" s="138"/>
      <c r="Y273" s="138"/>
      <c r="Z273" s="138"/>
    </row>
    <row r="274" spans="1:26" ht="14.25" customHeight="1">
      <c r="A274" s="4"/>
      <c r="B274" s="4"/>
      <c r="C274" s="4"/>
      <c r="D274" s="4"/>
      <c r="E274" s="146"/>
      <c r="F274" s="146"/>
      <c r="G274" s="4"/>
      <c r="H274" s="4"/>
      <c r="I274" s="138"/>
      <c r="J274" s="138"/>
      <c r="K274" s="138"/>
      <c r="L274" s="138"/>
      <c r="M274" s="138"/>
      <c r="N274" s="138"/>
      <c r="O274" s="138"/>
      <c r="P274" s="138"/>
      <c r="Q274" s="138"/>
      <c r="R274" s="138"/>
      <c r="S274" s="138"/>
      <c r="T274" s="138"/>
      <c r="U274" s="138"/>
      <c r="V274" s="138"/>
      <c r="W274" s="138"/>
      <c r="X274" s="138"/>
      <c r="Y274" s="138"/>
      <c r="Z274" s="138"/>
    </row>
    <row r="275" spans="1:26" ht="14.25" customHeight="1">
      <c r="A275" s="4"/>
      <c r="B275" s="4"/>
      <c r="C275" s="4"/>
      <c r="D275" s="4"/>
      <c r="E275" s="146"/>
      <c r="F275" s="146"/>
      <c r="G275" s="4"/>
      <c r="H275" s="4"/>
      <c r="I275" s="138"/>
      <c r="J275" s="138"/>
      <c r="K275" s="138"/>
      <c r="L275" s="138"/>
      <c r="M275" s="138"/>
      <c r="N275" s="138"/>
      <c r="O275" s="138"/>
      <c r="P275" s="138"/>
      <c r="Q275" s="138"/>
      <c r="R275" s="138"/>
      <c r="S275" s="138"/>
      <c r="T275" s="138"/>
      <c r="U275" s="138"/>
      <c r="V275" s="138"/>
      <c r="W275" s="138"/>
      <c r="X275" s="138"/>
      <c r="Y275" s="138"/>
      <c r="Z275" s="138"/>
    </row>
    <row r="276" spans="1:26" ht="14.25" customHeight="1">
      <c r="A276" s="4"/>
      <c r="B276" s="4"/>
      <c r="C276" s="4"/>
      <c r="D276" s="4"/>
      <c r="E276" s="146"/>
      <c r="F276" s="146"/>
      <c r="G276" s="4"/>
      <c r="H276" s="4"/>
      <c r="I276" s="138"/>
      <c r="J276" s="138"/>
      <c r="K276" s="138"/>
      <c r="L276" s="138"/>
      <c r="M276" s="138"/>
      <c r="N276" s="138"/>
      <c r="O276" s="138"/>
      <c r="P276" s="138"/>
      <c r="Q276" s="138"/>
      <c r="R276" s="138"/>
      <c r="S276" s="138"/>
      <c r="T276" s="138"/>
      <c r="U276" s="138"/>
      <c r="V276" s="138"/>
      <c r="W276" s="138"/>
      <c r="X276" s="138"/>
      <c r="Y276" s="138"/>
      <c r="Z276" s="138"/>
    </row>
    <row r="277" spans="1:26" ht="14.25" customHeight="1">
      <c r="A277" s="4"/>
      <c r="B277" s="4"/>
      <c r="C277" s="4"/>
      <c r="D277" s="4"/>
      <c r="E277" s="146"/>
      <c r="F277" s="146"/>
      <c r="G277" s="4"/>
      <c r="H277" s="4"/>
      <c r="I277" s="138"/>
      <c r="J277" s="138"/>
      <c r="K277" s="138"/>
      <c r="L277" s="138"/>
      <c r="M277" s="138"/>
      <c r="N277" s="138"/>
      <c r="O277" s="138"/>
      <c r="P277" s="138"/>
      <c r="Q277" s="138"/>
      <c r="R277" s="138"/>
      <c r="S277" s="138"/>
      <c r="T277" s="138"/>
      <c r="U277" s="138"/>
      <c r="V277" s="138"/>
      <c r="W277" s="138"/>
      <c r="X277" s="138"/>
      <c r="Y277" s="138"/>
      <c r="Z277" s="138"/>
    </row>
    <row r="278" spans="1:26" ht="14.25" customHeight="1">
      <c r="A278" s="4"/>
      <c r="B278" s="4"/>
      <c r="C278" s="4"/>
      <c r="D278" s="4"/>
      <c r="E278" s="146"/>
      <c r="F278" s="146"/>
      <c r="G278" s="4"/>
      <c r="H278" s="4"/>
      <c r="I278" s="138"/>
      <c r="J278" s="138"/>
      <c r="K278" s="138"/>
      <c r="L278" s="138"/>
      <c r="M278" s="138"/>
      <c r="N278" s="138"/>
      <c r="O278" s="138"/>
      <c r="P278" s="138"/>
      <c r="Q278" s="138"/>
      <c r="R278" s="138"/>
      <c r="S278" s="138"/>
      <c r="T278" s="138"/>
      <c r="U278" s="138"/>
      <c r="V278" s="138"/>
      <c r="W278" s="138"/>
      <c r="X278" s="138"/>
      <c r="Y278" s="138"/>
      <c r="Z278" s="138"/>
    </row>
    <row r="279" spans="1:26" ht="14.25" customHeight="1">
      <c r="A279" s="4"/>
      <c r="B279" s="4"/>
      <c r="C279" s="4"/>
      <c r="D279" s="4"/>
      <c r="E279" s="146"/>
      <c r="F279" s="146"/>
      <c r="G279" s="4"/>
      <c r="H279" s="4"/>
      <c r="I279" s="138"/>
      <c r="J279" s="138"/>
      <c r="K279" s="138"/>
      <c r="L279" s="138"/>
      <c r="M279" s="138"/>
      <c r="N279" s="138"/>
      <c r="O279" s="138"/>
      <c r="P279" s="138"/>
      <c r="Q279" s="138"/>
      <c r="R279" s="138"/>
      <c r="S279" s="138"/>
      <c r="T279" s="138"/>
      <c r="U279" s="138"/>
      <c r="V279" s="138"/>
      <c r="W279" s="138"/>
      <c r="X279" s="138"/>
      <c r="Y279" s="138"/>
      <c r="Z279" s="138"/>
    </row>
    <row r="280" spans="1:26" ht="14.25" customHeight="1">
      <c r="A280" s="4"/>
      <c r="B280" s="4"/>
      <c r="C280" s="4"/>
      <c r="D280" s="4"/>
      <c r="E280" s="146"/>
      <c r="F280" s="146"/>
      <c r="G280" s="4"/>
      <c r="H280" s="4"/>
      <c r="I280" s="138"/>
      <c r="J280" s="138"/>
      <c r="K280" s="138"/>
      <c r="L280" s="138"/>
      <c r="M280" s="138"/>
      <c r="N280" s="138"/>
      <c r="O280" s="138"/>
      <c r="P280" s="138"/>
      <c r="Q280" s="138"/>
      <c r="R280" s="138"/>
      <c r="S280" s="138"/>
      <c r="T280" s="138"/>
      <c r="U280" s="138"/>
      <c r="V280" s="138"/>
      <c r="W280" s="138"/>
      <c r="X280" s="138"/>
      <c r="Y280" s="138"/>
      <c r="Z280" s="138"/>
    </row>
    <row r="281" spans="1:26" ht="14.25" customHeight="1">
      <c r="A281" s="4"/>
      <c r="B281" s="4"/>
      <c r="C281" s="4"/>
      <c r="D281" s="4"/>
      <c r="E281" s="146"/>
      <c r="F281" s="146"/>
      <c r="G281" s="4"/>
      <c r="H281" s="4"/>
      <c r="I281" s="138"/>
      <c r="J281" s="138"/>
      <c r="K281" s="138"/>
      <c r="L281" s="138"/>
      <c r="M281" s="138"/>
      <c r="N281" s="138"/>
      <c r="O281" s="138"/>
      <c r="P281" s="138"/>
      <c r="Q281" s="138"/>
      <c r="R281" s="138"/>
      <c r="S281" s="138"/>
      <c r="T281" s="138"/>
      <c r="U281" s="138"/>
      <c r="V281" s="138"/>
      <c r="W281" s="138"/>
      <c r="X281" s="138"/>
      <c r="Y281" s="138"/>
      <c r="Z281" s="138"/>
    </row>
    <row r="282" spans="1:26" ht="14.25" customHeight="1">
      <c r="A282" s="4"/>
      <c r="B282" s="4"/>
      <c r="C282" s="4"/>
      <c r="D282" s="4"/>
      <c r="E282" s="146"/>
      <c r="F282" s="146"/>
      <c r="G282" s="4"/>
      <c r="H282" s="4"/>
      <c r="I282" s="138"/>
      <c r="J282" s="138"/>
      <c r="K282" s="138"/>
      <c r="L282" s="138"/>
      <c r="M282" s="138"/>
      <c r="N282" s="138"/>
      <c r="O282" s="138"/>
      <c r="P282" s="138"/>
      <c r="Q282" s="138"/>
      <c r="R282" s="138"/>
      <c r="S282" s="138"/>
      <c r="T282" s="138"/>
      <c r="U282" s="138"/>
      <c r="V282" s="138"/>
      <c r="W282" s="138"/>
      <c r="X282" s="138"/>
      <c r="Y282" s="138"/>
      <c r="Z282" s="138"/>
    </row>
    <row r="283" spans="1:26" ht="14.25" customHeight="1">
      <c r="A283" s="4"/>
      <c r="B283" s="4"/>
      <c r="C283" s="4"/>
      <c r="D283" s="4"/>
      <c r="E283" s="146"/>
      <c r="F283" s="146"/>
      <c r="G283" s="4"/>
      <c r="H283" s="4"/>
      <c r="I283" s="138"/>
      <c r="J283" s="138"/>
      <c r="K283" s="138"/>
      <c r="L283" s="138"/>
      <c r="M283" s="138"/>
      <c r="N283" s="138"/>
      <c r="O283" s="138"/>
      <c r="P283" s="138"/>
      <c r="Q283" s="138"/>
      <c r="R283" s="138"/>
      <c r="S283" s="138"/>
      <c r="T283" s="138"/>
      <c r="U283" s="138"/>
      <c r="V283" s="138"/>
      <c r="W283" s="138"/>
      <c r="X283" s="138"/>
      <c r="Y283" s="138"/>
      <c r="Z283" s="138"/>
    </row>
    <row r="284" spans="1:26" ht="14.25" customHeight="1">
      <c r="A284" s="4"/>
      <c r="B284" s="4"/>
      <c r="C284" s="4"/>
      <c r="D284" s="4"/>
      <c r="E284" s="146"/>
      <c r="F284" s="146"/>
      <c r="G284" s="4"/>
      <c r="H284" s="4"/>
      <c r="I284" s="138"/>
      <c r="J284" s="138"/>
      <c r="K284" s="138"/>
      <c r="L284" s="138"/>
      <c r="M284" s="138"/>
      <c r="N284" s="138"/>
      <c r="O284" s="138"/>
      <c r="P284" s="138"/>
      <c r="Q284" s="138"/>
      <c r="R284" s="138"/>
      <c r="S284" s="138"/>
      <c r="T284" s="138"/>
      <c r="U284" s="138"/>
      <c r="V284" s="138"/>
      <c r="W284" s="138"/>
      <c r="X284" s="138"/>
      <c r="Y284" s="138"/>
      <c r="Z284" s="138"/>
    </row>
    <row r="285" spans="1:26" ht="14.25" customHeight="1">
      <c r="A285" s="4"/>
      <c r="B285" s="4"/>
      <c r="C285" s="4"/>
      <c r="D285" s="4"/>
      <c r="E285" s="146"/>
      <c r="F285" s="146"/>
      <c r="G285" s="4"/>
      <c r="H285" s="4"/>
      <c r="I285" s="138"/>
      <c r="J285" s="138"/>
      <c r="K285" s="138"/>
      <c r="L285" s="138"/>
      <c r="M285" s="138"/>
      <c r="N285" s="138"/>
      <c r="O285" s="138"/>
      <c r="P285" s="138"/>
      <c r="Q285" s="138"/>
      <c r="R285" s="138"/>
      <c r="S285" s="138"/>
      <c r="T285" s="138"/>
      <c r="U285" s="138"/>
      <c r="V285" s="138"/>
      <c r="W285" s="138"/>
      <c r="X285" s="138"/>
      <c r="Y285" s="138"/>
      <c r="Z285" s="138"/>
    </row>
    <row r="286" spans="1:26" ht="14.25" customHeight="1">
      <c r="A286" s="4"/>
      <c r="B286" s="4"/>
      <c r="C286" s="4"/>
      <c r="D286" s="4"/>
      <c r="E286" s="146"/>
      <c r="F286" s="146"/>
      <c r="G286" s="4"/>
      <c r="H286" s="4"/>
      <c r="I286" s="138"/>
      <c r="J286" s="138"/>
      <c r="K286" s="138"/>
      <c r="L286" s="138"/>
      <c r="M286" s="138"/>
      <c r="N286" s="138"/>
      <c r="O286" s="138"/>
      <c r="P286" s="138"/>
      <c r="Q286" s="138"/>
      <c r="R286" s="138"/>
      <c r="S286" s="138"/>
      <c r="T286" s="138"/>
      <c r="U286" s="138"/>
      <c r="V286" s="138"/>
      <c r="W286" s="138"/>
      <c r="X286" s="138"/>
      <c r="Y286" s="138"/>
      <c r="Z286" s="138"/>
    </row>
    <row r="287" spans="1:26" ht="14.25" customHeight="1">
      <c r="A287" s="4"/>
      <c r="B287" s="4"/>
      <c r="C287" s="4"/>
      <c r="D287" s="4"/>
      <c r="E287" s="146"/>
      <c r="F287" s="146"/>
      <c r="G287" s="4"/>
      <c r="H287" s="4"/>
      <c r="I287" s="138"/>
      <c r="J287" s="138"/>
      <c r="K287" s="138"/>
      <c r="L287" s="138"/>
      <c r="M287" s="138"/>
      <c r="N287" s="138"/>
      <c r="O287" s="138"/>
      <c r="P287" s="138"/>
      <c r="Q287" s="138"/>
      <c r="R287" s="138"/>
      <c r="S287" s="138"/>
      <c r="T287" s="138"/>
      <c r="U287" s="138"/>
      <c r="V287" s="138"/>
      <c r="W287" s="138"/>
      <c r="X287" s="138"/>
      <c r="Y287" s="138"/>
      <c r="Z287" s="138"/>
    </row>
    <row r="288" spans="1:26" ht="14.25" customHeight="1">
      <c r="A288" s="4"/>
      <c r="B288" s="4"/>
      <c r="C288" s="4"/>
      <c r="D288" s="4"/>
      <c r="E288" s="146"/>
      <c r="F288" s="146"/>
      <c r="G288" s="4"/>
      <c r="H288" s="4"/>
      <c r="I288" s="138"/>
      <c r="J288" s="138"/>
      <c r="K288" s="138"/>
      <c r="L288" s="138"/>
      <c r="M288" s="138"/>
      <c r="N288" s="138"/>
      <c r="O288" s="138"/>
      <c r="P288" s="138"/>
      <c r="Q288" s="138"/>
      <c r="R288" s="138"/>
      <c r="S288" s="138"/>
      <c r="T288" s="138"/>
      <c r="U288" s="138"/>
      <c r="V288" s="138"/>
      <c r="W288" s="138"/>
      <c r="X288" s="138"/>
      <c r="Y288" s="138"/>
      <c r="Z288" s="138"/>
    </row>
    <row r="289" spans="1:26" ht="14.25" customHeight="1">
      <c r="A289" s="4"/>
      <c r="B289" s="4"/>
      <c r="C289" s="4"/>
      <c r="D289" s="4"/>
      <c r="E289" s="146"/>
      <c r="F289" s="146"/>
      <c r="G289" s="4"/>
      <c r="H289" s="4"/>
      <c r="I289" s="138"/>
      <c r="J289" s="138"/>
      <c r="K289" s="138"/>
      <c r="L289" s="138"/>
      <c r="M289" s="138"/>
      <c r="N289" s="138"/>
      <c r="O289" s="138"/>
      <c r="P289" s="138"/>
      <c r="Q289" s="138"/>
      <c r="R289" s="138"/>
      <c r="S289" s="138"/>
      <c r="T289" s="138"/>
      <c r="U289" s="138"/>
      <c r="V289" s="138"/>
      <c r="W289" s="138"/>
      <c r="X289" s="138"/>
      <c r="Y289" s="138"/>
      <c r="Z289" s="138"/>
    </row>
    <row r="290" spans="1:26" ht="14.25" customHeight="1">
      <c r="A290" s="4"/>
      <c r="B290" s="4"/>
      <c r="C290" s="4"/>
      <c r="D290" s="4"/>
      <c r="E290" s="146"/>
      <c r="F290" s="146"/>
      <c r="G290" s="4"/>
      <c r="H290" s="4"/>
      <c r="I290" s="138"/>
      <c r="J290" s="138"/>
      <c r="K290" s="138"/>
      <c r="L290" s="138"/>
      <c r="M290" s="138"/>
      <c r="N290" s="138"/>
      <c r="O290" s="138"/>
      <c r="P290" s="138"/>
      <c r="Q290" s="138"/>
      <c r="R290" s="138"/>
      <c r="S290" s="138"/>
      <c r="T290" s="138"/>
      <c r="U290" s="138"/>
      <c r="V290" s="138"/>
      <c r="W290" s="138"/>
      <c r="X290" s="138"/>
      <c r="Y290" s="138"/>
      <c r="Z290" s="138"/>
    </row>
    <row r="291" spans="1:26" ht="14.25" customHeight="1">
      <c r="A291" s="4"/>
      <c r="B291" s="4"/>
      <c r="C291" s="4"/>
      <c r="D291" s="4"/>
      <c r="E291" s="146"/>
      <c r="F291" s="146"/>
      <c r="G291" s="4"/>
      <c r="H291" s="4"/>
      <c r="I291" s="138"/>
      <c r="J291" s="138"/>
      <c r="K291" s="138"/>
      <c r="L291" s="138"/>
      <c r="M291" s="138"/>
      <c r="N291" s="138"/>
      <c r="O291" s="138"/>
      <c r="P291" s="138"/>
      <c r="Q291" s="138"/>
      <c r="R291" s="138"/>
      <c r="S291" s="138"/>
      <c r="T291" s="138"/>
      <c r="U291" s="138"/>
      <c r="V291" s="138"/>
      <c r="W291" s="138"/>
      <c r="X291" s="138"/>
      <c r="Y291" s="138"/>
      <c r="Z291" s="138"/>
    </row>
    <row r="292" spans="1:26" ht="14.25" customHeight="1">
      <c r="A292" s="4"/>
      <c r="B292" s="4"/>
      <c r="C292" s="4"/>
      <c r="D292" s="4"/>
      <c r="E292" s="146"/>
      <c r="F292" s="146"/>
      <c r="G292" s="4"/>
      <c r="H292" s="4"/>
      <c r="I292" s="138"/>
      <c r="J292" s="138"/>
      <c r="K292" s="138"/>
      <c r="L292" s="138"/>
      <c r="M292" s="138"/>
      <c r="N292" s="138"/>
      <c r="O292" s="138"/>
      <c r="P292" s="138"/>
      <c r="Q292" s="138"/>
      <c r="R292" s="138"/>
      <c r="S292" s="138"/>
      <c r="T292" s="138"/>
      <c r="U292" s="138"/>
      <c r="V292" s="138"/>
      <c r="W292" s="138"/>
      <c r="X292" s="138"/>
      <c r="Y292" s="138"/>
      <c r="Z292" s="138"/>
    </row>
    <row r="293" spans="1:26" ht="14.25" customHeight="1">
      <c r="A293" s="4"/>
      <c r="B293" s="4"/>
      <c r="C293" s="4"/>
      <c r="D293" s="4"/>
      <c r="E293" s="146"/>
      <c r="F293" s="146"/>
      <c r="G293" s="4"/>
      <c r="H293" s="4"/>
      <c r="I293" s="138"/>
      <c r="J293" s="138"/>
      <c r="K293" s="138"/>
      <c r="L293" s="138"/>
      <c r="M293" s="138"/>
      <c r="N293" s="138"/>
      <c r="O293" s="138"/>
      <c r="P293" s="138"/>
      <c r="Q293" s="138"/>
      <c r="R293" s="138"/>
      <c r="S293" s="138"/>
      <c r="T293" s="138"/>
      <c r="U293" s="138"/>
      <c r="V293" s="138"/>
      <c r="W293" s="138"/>
      <c r="X293" s="138"/>
      <c r="Y293" s="138"/>
      <c r="Z293" s="138"/>
    </row>
    <row r="294" spans="1:26" ht="14.25" customHeight="1">
      <c r="A294" s="4"/>
      <c r="B294" s="4"/>
      <c r="C294" s="4"/>
      <c r="D294" s="4"/>
      <c r="E294" s="146"/>
      <c r="F294" s="146"/>
      <c r="G294" s="4"/>
      <c r="H294" s="4"/>
      <c r="I294" s="138"/>
      <c r="J294" s="138"/>
      <c r="K294" s="138"/>
      <c r="L294" s="138"/>
      <c r="M294" s="138"/>
      <c r="N294" s="138"/>
      <c r="O294" s="138"/>
      <c r="P294" s="138"/>
      <c r="Q294" s="138"/>
      <c r="R294" s="138"/>
      <c r="S294" s="138"/>
      <c r="T294" s="138"/>
      <c r="U294" s="138"/>
      <c r="V294" s="138"/>
      <c r="W294" s="138"/>
      <c r="X294" s="138"/>
      <c r="Y294" s="138"/>
      <c r="Z294" s="138"/>
    </row>
    <row r="295" spans="1:26" ht="14.25" customHeight="1">
      <c r="A295" s="4"/>
      <c r="B295" s="4"/>
      <c r="C295" s="4"/>
      <c r="D295" s="4"/>
      <c r="E295" s="146"/>
      <c r="F295" s="146"/>
      <c r="G295" s="4"/>
      <c r="H295" s="4"/>
      <c r="I295" s="138"/>
      <c r="J295" s="138"/>
      <c r="K295" s="138"/>
      <c r="L295" s="138"/>
      <c r="M295" s="138"/>
      <c r="N295" s="138"/>
      <c r="O295" s="138"/>
      <c r="P295" s="138"/>
      <c r="Q295" s="138"/>
      <c r="R295" s="138"/>
      <c r="S295" s="138"/>
      <c r="T295" s="138"/>
      <c r="U295" s="138"/>
      <c r="V295" s="138"/>
      <c r="W295" s="138"/>
      <c r="X295" s="138"/>
      <c r="Y295" s="138"/>
      <c r="Z295" s="138"/>
    </row>
    <row r="296" spans="1:26" ht="14.25" customHeight="1">
      <c r="A296" s="4"/>
      <c r="B296" s="4"/>
      <c r="C296" s="4"/>
      <c r="D296" s="4"/>
      <c r="E296" s="146"/>
      <c r="F296" s="146"/>
      <c r="G296" s="4"/>
      <c r="H296" s="4"/>
      <c r="I296" s="138"/>
      <c r="J296" s="138"/>
      <c r="K296" s="138"/>
      <c r="L296" s="138"/>
      <c r="M296" s="138"/>
      <c r="N296" s="138"/>
      <c r="O296" s="138"/>
      <c r="P296" s="138"/>
      <c r="Q296" s="138"/>
      <c r="R296" s="138"/>
      <c r="S296" s="138"/>
      <c r="T296" s="138"/>
      <c r="U296" s="138"/>
      <c r="V296" s="138"/>
      <c r="W296" s="138"/>
      <c r="X296" s="138"/>
      <c r="Y296" s="138"/>
      <c r="Z296" s="138"/>
    </row>
    <row r="297" spans="1:26" ht="14.25" customHeight="1">
      <c r="A297" s="4"/>
      <c r="B297" s="4"/>
      <c r="C297" s="4"/>
      <c r="D297" s="4"/>
      <c r="E297" s="146"/>
      <c r="F297" s="146"/>
      <c r="G297" s="4"/>
      <c r="H297" s="4"/>
      <c r="I297" s="138"/>
      <c r="J297" s="138"/>
      <c r="K297" s="138"/>
      <c r="L297" s="138"/>
      <c r="M297" s="138"/>
      <c r="N297" s="138"/>
      <c r="O297" s="138"/>
      <c r="P297" s="138"/>
      <c r="Q297" s="138"/>
      <c r="R297" s="138"/>
      <c r="S297" s="138"/>
      <c r="T297" s="138"/>
      <c r="U297" s="138"/>
      <c r="V297" s="138"/>
      <c r="W297" s="138"/>
      <c r="X297" s="138"/>
      <c r="Y297" s="138"/>
      <c r="Z297" s="138"/>
    </row>
    <row r="298" spans="1:26" ht="14.25" customHeight="1">
      <c r="A298" s="4"/>
      <c r="B298" s="4"/>
      <c r="C298" s="4"/>
      <c r="D298" s="4"/>
      <c r="E298" s="146"/>
      <c r="F298" s="146"/>
      <c r="G298" s="4"/>
      <c r="H298" s="4"/>
      <c r="I298" s="138"/>
      <c r="J298" s="138"/>
      <c r="K298" s="138"/>
      <c r="L298" s="138"/>
      <c r="M298" s="138"/>
      <c r="N298" s="138"/>
      <c r="O298" s="138"/>
      <c r="P298" s="138"/>
      <c r="Q298" s="138"/>
      <c r="R298" s="138"/>
      <c r="S298" s="138"/>
      <c r="T298" s="138"/>
      <c r="U298" s="138"/>
      <c r="V298" s="138"/>
      <c r="W298" s="138"/>
      <c r="X298" s="138"/>
      <c r="Y298" s="138"/>
      <c r="Z298" s="138"/>
    </row>
    <row r="299" spans="1:26" ht="14.25" customHeight="1">
      <c r="A299" s="4"/>
      <c r="B299" s="4"/>
      <c r="C299" s="4"/>
      <c r="D299" s="4"/>
      <c r="E299" s="146"/>
      <c r="F299" s="146"/>
      <c r="G299" s="4"/>
      <c r="H299" s="4"/>
      <c r="I299" s="138"/>
      <c r="J299" s="138"/>
      <c r="K299" s="138"/>
      <c r="L299" s="138"/>
      <c r="M299" s="138"/>
      <c r="N299" s="138"/>
      <c r="O299" s="138"/>
      <c r="P299" s="138"/>
      <c r="Q299" s="138"/>
      <c r="R299" s="138"/>
      <c r="S299" s="138"/>
      <c r="T299" s="138"/>
      <c r="U299" s="138"/>
      <c r="V299" s="138"/>
      <c r="W299" s="138"/>
      <c r="X299" s="138"/>
      <c r="Y299" s="138"/>
      <c r="Z299" s="138"/>
    </row>
    <row r="300" spans="1:26" ht="14.25" customHeight="1">
      <c r="A300" s="4"/>
      <c r="B300" s="4"/>
      <c r="C300" s="4"/>
      <c r="D300" s="4"/>
      <c r="E300" s="146"/>
      <c r="F300" s="146"/>
      <c r="G300" s="4"/>
      <c r="H300" s="4"/>
      <c r="I300" s="138"/>
      <c r="J300" s="138"/>
      <c r="K300" s="138"/>
      <c r="L300" s="138"/>
      <c r="M300" s="138"/>
      <c r="N300" s="138"/>
      <c r="O300" s="138"/>
      <c r="P300" s="138"/>
      <c r="Q300" s="138"/>
      <c r="R300" s="138"/>
      <c r="S300" s="138"/>
      <c r="T300" s="138"/>
      <c r="U300" s="138"/>
      <c r="V300" s="138"/>
      <c r="W300" s="138"/>
      <c r="X300" s="138"/>
      <c r="Y300" s="138"/>
      <c r="Z300" s="138"/>
    </row>
    <row r="301" spans="1:26" ht="14.25" customHeight="1">
      <c r="A301" s="4"/>
      <c r="B301" s="4"/>
      <c r="C301" s="4"/>
      <c r="D301" s="4"/>
      <c r="E301" s="146"/>
      <c r="F301" s="146"/>
      <c r="G301" s="4"/>
      <c r="H301" s="4"/>
      <c r="I301" s="138"/>
      <c r="J301" s="138"/>
      <c r="K301" s="138"/>
      <c r="L301" s="138"/>
      <c r="M301" s="138"/>
      <c r="N301" s="138"/>
      <c r="O301" s="138"/>
      <c r="P301" s="138"/>
      <c r="Q301" s="138"/>
      <c r="R301" s="138"/>
      <c r="S301" s="138"/>
      <c r="T301" s="138"/>
      <c r="U301" s="138"/>
      <c r="V301" s="138"/>
      <c r="W301" s="138"/>
      <c r="X301" s="138"/>
      <c r="Y301" s="138"/>
      <c r="Z301" s="138"/>
    </row>
    <row r="302" spans="1:26" ht="14.25" customHeight="1">
      <c r="A302" s="4"/>
      <c r="B302" s="4"/>
      <c r="C302" s="4"/>
      <c r="D302" s="4"/>
      <c r="E302" s="146"/>
      <c r="F302" s="146"/>
      <c r="G302" s="4"/>
      <c r="H302" s="4"/>
      <c r="I302" s="138"/>
      <c r="J302" s="138"/>
      <c r="K302" s="138"/>
      <c r="L302" s="138"/>
      <c r="M302" s="138"/>
      <c r="N302" s="138"/>
      <c r="O302" s="138"/>
      <c r="P302" s="138"/>
      <c r="Q302" s="138"/>
      <c r="R302" s="138"/>
      <c r="S302" s="138"/>
      <c r="T302" s="138"/>
      <c r="U302" s="138"/>
      <c r="V302" s="138"/>
      <c r="W302" s="138"/>
      <c r="X302" s="138"/>
      <c r="Y302" s="138"/>
      <c r="Z302" s="138"/>
    </row>
    <row r="303" spans="1:26" ht="14.25" customHeight="1">
      <c r="A303" s="4"/>
      <c r="B303" s="4"/>
      <c r="C303" s="4"/>
      <c r="D303" s="4"/>
      <c r="E303" s="146"/>
      <c r="F303" s="146"/>
      <c r="G303" s="4"/>
      <c r="H303" s="4"/>
      <c r="I303" s="138"/>
      <c r="J303" s="138"/>
      <c r="K303" s="138"/>
      <c r="L303" s="138"/>
      <c r="M303" s="138"/>
      <c r="N303" s="138"/>
      <c r="O303" s="138"/>
      <c r="P303" s="138"/>
      <c r="Q303" s="138"/>
      <c r="R303" s="138"/>
      <c r="S303" s="138"/>
      <c r="T303" s="138"/>
      <c r="U303" s="138"/>
      <c r="V303" s="138"/>
      <c r="W303" s="138"/>
      <c r="X303" s="138"/>
      <c r="Y303" s="138"/>
      <c r="Z303" s="138"/>
    </row>
    <row r="304" spans="1:26" ht="14.25" customHeight="1">
      <c r="A304" s="4"/>
      <c r="B304" s="4"/>
      <c r="C304" s="4"/>
      <c r="D304" s="4"/>
      <c r="E304" s="146"/>
      <c r="F304" s="146"/>
      <c r="G304" s="4"/>
      <c r="H304" s="4"/>
      <c r="I304" s="138"/>
      <c r="J304" s="138"/>
      <c r="K304" s="138"/>
      <c r="L304" s="138"/>
      <c r="M304" s="138"/>
      <c r="N304" s="138"/>
      <c r="O304" s="138"/>
      <c r="P304" s="138"/>
      <c r="Q304" s="138"/>
      <c r="R304" s="138"/>
      <c r="S304" s="138"/>
      <c r="T304" s="138"/>
      <c r="U304" s="138"/>
      <c r="V304" s="138"/>
      <c r="W304" s="138"/>
      <c r="X304" s="138"/>
      <c r="Y304" s="138"/>
      <c r="Z304" s="138"/>
    </row>
    <row r="305" spans="1:26" ht="14.25" customHeight="1">
      <c r="A305" s="4"/>
      <c r="B305" s="4"/>
      <c r="C305" s="4"/>
      <c r="D305" s="4"/>
      <c r="E305" s="146"/>
      <c r="F305" s="146"/>
      <c r="G305" s="4"/>
      <c r="H305" s="4"/>
      <c r="I305" s="138"/>
      <c r="J305" s="138"/>
      <c r="K305" s="138"/>
      <c r="L305" s="138"/>
      <c r="M305" s="138"/>
      <c r="N305" s="138"/>
      <c r="O305" s="138"/>
      <c r="P305" s="138"/>
      <c r="Q305" s="138"/>
      <c r="R305" s="138"/>
      <c r="S305" s="138"/>
      <c r="T305" s="138"/>
      <c r="U305" s="138"/>
      <c r="V305" s="138"/>
      <c r="W305" s="138"/>
      <c r="X305" s="138"/>
      <c r="Y305" s="138"/>
      <c r="Z305" s="138"/>
    </row>
    <row r="306" spans="1:26" ht="14.25" customHeight="1">
      <c r="A306" s="4"/>
      <c r="B306" s="4"/>
      <c r="C306" s="4"/>
      <c r="D306" s="4"/>
      <c r="E306" s="146"/>
      <c r="F306" s="146"/>
      <c r="G306" s="4"/>
      <c r="H306" s="4"/>
      <c r="I306" s="138"/>
      <c r="J306" s="138"/>
      <c r="K306" s="138"/>
      <c r="L306" s="138"/>
      <c r="M306" s="138"/>
      <c r="N306" s="138"/>
      <c r="O306" s="138"/>
      <c r="P306" s="138"/>
      <c r="Q306" s="138"/>
      <c r="R306" s="138"/>
      <c r="S306" s="138"/>
      <c r="T306" s="138"/>
      <c r="U306" s="138"/>
      <c r="V306" s="138"/>
      <c r="W306" s="138"/>
      <c r="X306" s="138"/>
      <c r="Y306" s="138"/>
      <c r="Z306" s="138"/>
    </row>
    <row r="307" spans="1:26" ht="14.25" customHeight="1">
      <c r="A307" s="4"/>
      <c r="B307" s="4"/>
      <c r="C307" s="4"/>
      <c r="D307" s="4"/>
      <c r="E307" s="146"/>
      <c r="F307" s="146"/>
      <c r="G307" s="4"/>
      <c r="H307" s="4"/>
      <c r="I307" s="138"/>
      <c r="J307" s="138"/>
      <c r="K307" s="138"/>
      <c r="L307" s="138"/>
      <c r="M307" s="138"/>
      <c r="N307" s="138"/>
      <c r="O307" s="138"/>
      <c r="P307" s="138"/>
      <c r="Q307" s="138"/>
      <c r="R307" s="138"/>
      <c r="S307" s="138"/>
      <c r="T307" s="138"/>
      <c r="U307" s="138"/>
      <c r="V307" s="138"/>
      <c r="W307" s="138"/>
      <c r="X307" s="138"/>
      <c r="Y307" s="138"/>
      <c r="Z307" s="138"/>
    </row>
    <row r="308" spans="1:26" ht="14.25" customHeight="1">
      <c r="A308" s="4"/>
      <c r="B308" s="4"/>
      <c r="C308" s="4"/>
      <c r="D308" s="4"/>
      <c r="E308" s="146"/>
      <c r="F308" s="146"/>
      <c r="G308" s="4"/>
      <c r="H308" s="4"/>
      <c r="I308" s="138"/>
      <c r="J308" s="138"/>
      <c r="K308" s="138"/>
      <c r="L308" s="138"/>
      <c r="M308" s="138"/>
      <c r="N308" s="138"/>
      <c r="O308" s="138"/>
      <c r="P308" s="138"/>
      <c r="Q308" s="138"/>
      <c r="R308" s="138"/>
      <c r="S308" s="138"/>
      <c r="T308" s="138"/>
      <c r="U308" s="138"/>
      <c r="V308" s="138"/>
      <c r="W308" s="138"/>
      <c r="X308" s="138"/>
      <c r="Y308" s="138"/>
      <c r="Z308" s="138"/>
    </row>
    <row r="309" spans="1:26" ht="14.25" customHeight="1">
      <c r="A309" s="4"/>
      <c r="B309" s="4"/>
      <c r="C309" s="4"/>
      <c r="D309" s="4"/>
      <c r="E309" s="146"/>
      <c r="F309" s="146"/>
      <c r="G309" s="4"/>
      <c r="H309" s="4"/>
      <c r="I309" s="138"/>
      <c r="J309" s="138"/>
      <c r="K309" s="138"/>
      <c r="L309" s="138"/>
      <c r="M309" s="138"/>
      <c r="N309" s="138"/>
      <c r="O309" s="138"/>
      <c r="P309" s="138"/>
      <c r="Q309" s="138"/>
      <c r="R309" s="138"/>
      <c r="S309" s="138"/>
      <c r="T309" s="138"/>
      <c r="U309" s="138"/>
      <c r="V309" s="138"/>
      <c r="W309" s="138"/>
      <c r="X309" s="138"/>
      <c r="Y309" s="138"/>
      <c r="Z309" s="138"/>
    </row>
    <row r="310" spans="1:26" ht="14.25" customHeight="1">
      <c r="A310" s="4"/>
      <c r="B310" s="4"/>
      <c r="C310" s="4"/>
      <c r="D310" s="4"/>
      <c r="E310" s="146"/>
      <c r="F310" s="146"/>
      <c r="G310" s="4"/>
      <c r="H310" s="4"/>
      <c r="I310" s="138"/>
      <c r="J310" s="138"/>
      <c r="K310" s="138"/>
      <c r="L310" s="138"/>
      <c r="M310" s="138"/>
      <c r="N310" s="138"/>
      <c r="O310" s="138"/>
      <c r="P310" s="138"/>
      <c r="Q310" s="138"/>
      <c r="R310" s="138"/>
      <c r="S310" s="138"/>
      <c r="T310" s="138"/>
      <c r="U310" s="138"/>
      <c r="V310" s="138"/>
      <c r="W310" s="138"/>
      <c r="X310" s="138"/>
      <c r="Y310" s="138"/>
      <c r="Z310" s="138"/>
    </row>
    <row r="311" spans="1:26" ht="14.25" customHeight="1">
      <c r="A311" s="4"/>
      <c r="B311" s="4"/>
      <c r="C311" s="4"/>
      <c r="D311" s="4"/>
      <c r="E311" s="146"/>
      <c r="F311" s="146"/>
      <c r="G311" s="4"/>
      <c r="H311" s="4"/>
      <c r="I311" s="138"/>
      <c r="J311" s="138"/>
      <c r="K311" s="138"/>
      <c r="L311" s="138"/>
      <c r="M311" s="138"/>
      <c r="N311" s="138"/>
      <c r="O311" s="138"/>
      <c r="P311" s="138"/>
      <c r="Q311" s="138"/>
      <c r="R311" s="138"/>
      <c r="S311" s="138"/>
      <c r="T311" s="138"/>
      <c r="U311" s="138"/>
      <c r="V311" s="138"/>
      <c r="W311" s="138"/>
      <c r="X311" s="138"/>
      <c r="Y311" s="138"/>
      <c r="Z311" s="138"/>
    </row>
    <row r="312" spans="1:26" ht="14.25" customHeight="1">
      <c r="A312" s="4"/>
      <c r="B312" s="4"/>
      <c r="C312" s="4"/>
      <c r="D312" s="4"/>
      <c r="E312" s="146"/>
      <c r="F312" s="146"/>
      <c r="G312" s="4"/>
      <c r="H312" s="4"/>
      <c r="I312" s="138"/>
      <c r="J312" s="138"/>
      <c r="K312" s="138"/>
      <c r="L312" s="138"/>
      <c r="M312" s="138"/>
      <c r="N312" s="138"/>
      <c r="O312" s="138"/>
      <c r="P312" s="138"/>
      <c r="Q312" s="138"/>
      <c r="R312" s="138"/>
      <c r="S312" s="138"/>
      <c r="T312" s="138"/>
      <c r="U312" s="138"/>
      <c r="V312" s="138"/>
      <c r="W312" s="138"/>
      <c r="X312" s="138"/>
      <c r="Y312" s="138"/>
      <c r="Z312" s="138"/>
    </row>
    <row r="313" spans="1:26" ht="14.25" customHeight="1">
      <c r="A313" s="4"/>
      <c r="B313" s="4"/>
      <c r="C313" s="4"/>
      <c r="D313" s="4"/>
      <c r="E313" s="146"/>
      <c r="F313" s="146"/>
      <c r="G313" s="4"/>
      <c r="H313" s="4"/>
      <c r="I313" s="138"/>
      <c r="J313" s="138"/>
      <c r="K313" s="138"/>
      <c r="L313" s="138"/>
      <c r="M313" s="138"/>
      <c r="N313" s="138"/>
      <c r="O313" s="138"/>
      <c r="P313" s="138"/>
      <c r="Q313" s="138"/>
      <c r="R313" s="138"/>
      <c r="S313" s="138"/>
      <c r="T313" s="138"/>
      <c r="U313" s="138"/>
      <c r="V313" s="138"/>
      <c r="W313" s="138"/>
      <c r="X313" s="138"/>
      <c r="Y313" s="138"/>
      <c r="Z313" s="138"/>
    </row>
    <row r="314" spans="1:26" ht="14.25" customHeight="1">
      <c r="A314" s="4"/>
      <c r="B314" s="4"/>
      <c r="C314" s="4"/>
      <c r="D314" s="4"/>
      <c r="E314" s="146"/>
      <c r="F314" s="146"/>
      <c r="G314" s="4"/>
      <c r="H314" s="4"/>
      <c r="I314" s="138"/>
      <c r="J314" s="138"/>
      <c r="K314" s="138"/>
      <c r="L314" s="138"/>
      <c r="M314" s="138"/>
      <c r="N314" s="138"/>
      <c r="O314" s="138"/>
      <c r="P314" s="138"/>
      <c r="Q314" s="138"/>
      <c r="R314" s="138"/>
      <c r="S314" s="138"/>
      <c r="T314" s="138"/>
      <c r="U314" s="138"/>
      <c r="V314" s="138"/>
      <c r="W314" s="138"/>
      <c r="X314" s="138"/>
      <c r="Y314" s="138"/>
      <c r="Z314" s="138"/>
    </row>
    <row r="315" spans="1:26" ht="14.25" customHeight="1">
      <c r="A315" s="4"/>
      <c r="B315" s="4"/>
      <c r="C315" s="4"/>
      <c r="D315" s="4"/>
      <c r="E315" s="146"/>
      <c r="F315" s="146"/>
      <c r="G315" s="4"/>
      <c r="H315" s="4"/>
      <c r="I315" s="138"/>
      <c r="J315" s="138"/>
      <c r="K315" s="138"/>
      <c r="L315" s="138"/>
      <c r="M315" s="138"/>
      <c r="N315" s="138"/>
      <c r="O315" s="138"/>
      <c r="P315" s="138"/>
      <c r="Q315" s="138"/>
      <c r="R315" s="138"/>
      <c r="S315" s="138"/>
      <c r="T315" s="138"/>
      <c r="U315" s="138"/>
      <c r="V315" s="138"/>
      <c r="W315" s="138"/>
      <c r="X315" s="138"/>
      <c r="Y315" s="138"/>
      <c r="Z315" s="138"/>
    </row>
    <row r="316" spans="1:26" ht="14.25" customHeight="1">
      <c r="A316" s="4"/>
      <c r="B316" s="4"/>
      <c r="C316" s="4"/>
      <c r="D316" s="4"/>
      <c r="E316" s="146"/>
      <c r="F316" s="146"/>
      <c r="G316" s="4"/>
      <c r="H316" s="4"/>
      <c r="I316" s="138"/>
      <c r="J316" s="138"/>
      <c r="K316" s="138"/>
      <c r="L316" s="138"/>
      <c r="M316" s="138"/>
      <c r="N316" s="138"/>
      <c r="O316" s="138"/>
      <c r="P316" s="138"/>
      <c r="Q316" s="138"/>
      <c r="R316" s="138"/>
      <c r="S316" s="138"/>
      <c r="T316" s="138"/>
      <c r="U316" s="138"/>
      <c r="V316" s="138"/>
      <c r="W316" s="138"/>
      <c r="X316" s="138"/>
      <c r="Y316" s="138"/>
      <c r="Z316" s="138"/>
    </row>
    <row r="317" spans="1:26" ht="14.25" customHeight="1">
      <c r="A317" s="4"/>
      <c r="B317" s="4"/>
      <c r="C317" s="4"/>
      <c r="D317" s="4"/>
      <c r="E317" s="146"/>
      <c r="F317" s="146"/>
      <c r="G317" s="4"/>
      <c r="H317" s="4"/>
      <c r="I317" s="138"/>
      <c r="J317" s="138"/>
      <c r="K317" s="138"/>
      <c r="L317" s="138"/>
      <c r="M317" s="138"/>
      <c r="N317" s="138"/>
      <c r="O317" s="138"/>
      <c r="P317" s="138"/>
      <c r="Q317" s="138"/>
      <c r="R317" s="138"/>
      <c r="S317" s="138"/>
      <c r="T317" s="138"/>
      <c r="U317" s="138"/>
      <c r="V317" s="138"/>
      <c r="W317" s="138"/>
      <c r="X317" s="138"/>
      <c r="Y317" s="138"/>
      <c r="Z317" s="138"/>
    </row>
    <row r="318" spans="1:26" ht="14.25" customHeight="1">
      <c r="A318" s="4"/>
      <c r="B318" s="4"/>
      <c r="C318" s="4"/>
      <c r="D318" s="4"/>
      <c r="E318" s="146"/>
      <c r="F318" s="146"/>
      <c r="G318" s="4"/>
      <c r="H318" s="4"/>
      <c r="I318" s="138"/>
      <c r="J318" s="138"/>
      <c r="K318" s="138"/>
      <c r="L318" s="138"/>
      <c r="M318" s="138"/>
      <c r="N318" s="138"/>
      <c r="O318" s="138"/>
      <c r="P318" s="138"/>
      <c r="Q318" s="138"/>
      <c r="R318" s="138"/>
      <c r="S318" s="138"/>
      <c r="T318" s="138"/>
      <c r="U318" s="138"/>
      <c r="V318" s="138"/>
      <c r="W318" s="138"/>
      <c r="X318" s="138"/>
      <c r="Y318" s="138"/>
      <c r="Z318" s="138"/>
    </row>
    <row r="319" spans="1:26" ht="14.25" customHeight="1">
      <c r="A319" s="4"/>
      <c r="B319" s="4"/>
      <c r="C319" s="4"/>
      <c r="D319" s="4"/>
      <c r="E319" s="146"/>
      <c r="F319" s="146"/>
      <c r="G319" s="4"/>
      <c r="H319" s="4"/>
      <c r="I319" s="138"/>
      <c r="J319" s="138"/>
      <c r="K319" s="138"/>
      <c r="L319" s="138"/>
      <c r="M319" s="138"/>
      <c r="N319" s="138"/>
      <c r="O319" s="138"/>
      <c r="P319" s="138"/>
      <c r="Q319" s="138"/>
      <c r="R319" s="138"/>
      <c r="S319" s="138"/>
      <c r="T319" s="138"/>
      <c r="U319" s="138"/>
      <c r="V319" s="138"/>
      <c r="W319" s="138"/>
      <c r="X319" s="138"/>
      <c r="Y319" s="138"/>
      <c r="Z319" s="138"/>
    </row>
    <row r="320" spans="1:26" ht="14.25" customHeight="1">
      <c r="A320" s="4"/>
      <c r="B320" s="4"/>
      <c r="C320" s="4"/>
      <c r="D320" s="4"/>
      <c r="E320" s="146"/>
      <c r="F320" s="146"/>
      <c r="G320" s="4"/>
      <c r="H320" s="4"/>
      <c r="I320" s="138"/>
      <c r="J320" s="138"/>
      <c r="K320" s="138"/>
      <c r="L320" s="138"/>
      <c r="M320" s="138"/>
      <c r="N320" s="138"/>
      <c r="O320" s="138"/>
      <c r="P320" s="138"/>
      <c r="Q320" s="138"/>
      <c r="R320" s="138"/>
      <c r="S320" s="138"/>
      <c r="T320" s="138"/>
      <c r="U320" s="138"/>
      <c r="V320" s="138"/>
      <c r="W320" s="138"/>
      <c r="X320" s="138"/>
      <c r="Y320" s="138"/>
      <c r="Z320" s="138"/>
    </row>
    <row r="321" spans="1:26" ht="14.25" customHeight="1">
      <c r="A321" s="4"/>
      <c r="B321" s="4"/>
      <c r="C321" s="4"/>
      <c r="D321" s="4"/>
      <c r="E321" s="146"/>
      <c r="F321" s="146"/>
      <c r="G321" s="4"/>
      <c r="H321" s="4"/>
      <c r="I321" s="138"/>
      <c r="J321" s="138"/>
      <c r="K321" s="138"/>
      <c r="L321" s="138"/>
      <c r="M321" s="138"/>
      <c r="N321" s="138"/>
      <c r="O321" s="138"/>
      <c r="P321" s="138"/>
      <c r="Q321" s="138"/>
      <c r="R321" s="138"/>
      <c r="S321" s="138"/>
      <c r="T321" s="138"/>
      <c r="U321" s="138"/>
      <c r="V321" s="138"/>
      <c r="W321" s="138"/>
      <c r="X321" s="138"/>
      <c r="Y321" s="138"/>
      <c r="Z321" s="138"/>
    </row>
    <row r="322" spans="1:26" ht="14.25" customHeight="1">
      <c r="A322" s="4"/>
      <c r="B322" s="4"/>
      <c r="C322" s="4"/>
      <c r="D322" s="4"/>
      <c r="E322" s="146"/>
      <c r="F322" s="146"/>
      <c r="G322" s="4"/>
      <c r="H322" s="4"/>
      <c r="I322" s="138"/>
      <c r="J322" s="138"/>
      <c r="K322" s="138"/>
      <c r="L322" s="138"/>
      <c r="M322" s="138"/>
      <c r="N322" s="138"/>
      <c r="O322" s="138"/>
      <c r="P322" s="138"/>
      <c r="Q322" s="138"/>
      <c r="R322" s="138"/>
      <c r="S322" s="138"/>
      <c r="T322" s="138"/>
      <c r="U322" s="138"/>
      <c r="V322" s="138"/>
      <c r="W322" s="138"/>
      <c r="X322" s="138"/>
      <c r="Y322" s="138"/>
      <c r="Z322" s="138"/>
    </row>
    <row r="323" spans="1:26" ht="14.25" customHeight="1">
      <c r="A323" s="4"/>
      <c r="B323" s="4"/>
      <c r="C323" s="4"/>
      <c r="D323" s="4"/>
      <c r="E323" s="146"/>
      <c r="F323" s="146"/>
      <c r="G323" s="4"/>
      <c r="H323" s="4"/>
      <c r="I323" s="138"/>
      <c r="J323" s="138"/>
      <c r="K323" s="138"/>
      <c r="L323" s="138"/>
      <c r="M323" s="138"/>
      <c r="N323" s="138"/>
      <c r="O323" s="138"/>
      <c r="P323" s="138"/>
      <c r="Q323" s="138"/>
      <c r="R323" s="138"/>
      <c r="S323" s="138"/>
      <c r="T323" s="138"/>
      <c r="U323" s="138"/>
      <c r="V323" s="138"/>
      <c r="W323" s="138"/>
      <c r="X323" s="138"/>
      <c r="Y323" s="138"/>
      <c r="Z323" s="138"/>
    </row>
    <row r="324" spans="1:26" ht="14.25" customHeight="1">
      <c r="A324" s="4"/>
      <c r="B324" s="4"/>
      <c r="C324" s="4"/>
      <c r="D324" s="4"/>
      <c r="E324" s="146"/>
      <c r="F324" s="146"/>
      <c r="G324" s="4"/>
      <c r="H324" s="4"/>
      <c r="I324" s="138"/>
      <c r="J324" s="138"/>
      <c r="K324" s="138"/>
      <c r="L324" s="138"/>
      <c r="M324" s="138"/>
      <c r="N324" s="138"/>
      <c r="O324" s="138"/>
      <c r="P324" s="138"/>
      <c r="Q324" s="138"/>
      <c r="R324" s="138"/>
      <c r="S324" s="138"/>
      <c r="T324" s="138"/>
      <c r="U324" s="138"/>
      <c r="V324" s="138"/>
      <c r="W324" s="138"/>
      <c r="X324" s="138"/>
      <c r="Y324" s="138"/>
      <c r="Z324" s="138"/>
    </row>
    <row r="325" spans="1:26" ht="14.25" customHeight="1">
      <c r="A325" s="4"/>
      <c r="B325" s="4"/>
      <c r="C325" s="4"/>
      <c r="D325" s="4"/>
      <c r="E325" s="146"/>
      <c r="F325" s="146"/>
      <c r="G325" s="4"/>
      <c r="H325" s="4"/>
      <c r="I325" s="138"/>
      <c r="J325" s="138"/>
      <c r="K325" s="138"/>
      <c r="L325" s="138"/>
      <c r="M325" s="138"/>
      <c r="N325" s="138"/>
      <c r="O325" s="138"/>
      <c r="P325" s="138"/>
      <c r="Q325" s="138"/>
      <c r="R325" s="138"/>
      <c r="S325" s="138"/>
      <c r="T325" s="138"/>
      <c r="U325" s="138"/>
      <c r="V325" s="138"/>
      <c r="W325" s="138"/>
      <c r="X325" s="138"/>
      <c r="Y325" s="138"/>
      <c r="Z325" s="138"/>
    </row>
    <row r="326" spans="1:26" ht="14.25" customHeight="1">
      <c r="A326" s="4"/>
      <c r="B326" s="4"/>
      <c r="C326" s="4"/>
      <c r="D326" s="4"/>
      <c r="E326" s="146"/>
      <c r="F326" s="146"/>
      <c r="G326" s="4"/>
      <c r="H326" s="4"/>
      <c r="I326" s="138"/>
      <c r="J326" s="138"/>
      <c r="K326" s="138"/>
      <c r="L326" s="138"/>
      <c r="M326" s="138"/>
      <c r="N326" s="138"/>
      <c r="O326" s="138"/>
      <c r="P326" s="138"/>
      <c r="Q326" s="138"/>
      <c r="R326" s="138"/>
      <c r="S326" s="138"/>
      <c r="T326" s="138"/>
      <c r="U326" s="138"/>
      <c r="V326" s="138"/>
      <c r="W326" s="138"/>
      <c r="X326" s="138"/>
      <c r="Y326" s="138"/>
      <c r="Z326" s="138"/>
    </row>
    <row r="327" spans="1:26" ht="14.25" customHeight="1">
      <c r="A327" s="4"/>
      <c r="B327" s="4"/>
      <c r="C327" s="4"/>
      <c r="D327" s="4"/>
      <c r="E327" s="146"/>
      <c r="F327" s="146"/>
      <c r="G327" s="4"/>
      <c r="H327" s="4"/>
      <c r="I327" s="138"/>
      <c r="J327" s="138"/>
      <c r="K327" s="138"/>
      <c r="L327" s="138"/>
      <c r="M327" s="138"/>
      <c r="N327" s="138"/>
      <c r="O327" s="138"/>
      <c r="P327" s="138"/>
      <c r="Q327" s="138"/>
      <c r="R327" s="138"/>
      <c r="S327" s="138"/>
      <c r="T327" s="138"/>
      <c r="U327" s="138"/>
      <c r="V327" s="138"/>
      <c r="W327" s="138"/>
      <c r="X327" s="138"/>
      <c r="Y327" s="138"/>
      <c r="Z327" s="138"/>
    </row>
    <row r="328" spans="1:26" ht="14.25" customHeight="1">
      <c r="A328" s="4"/>
      <c r="B328" s="4"/>
      <c r="C328" s="4"/>
      <c r="D328" s="4"/>
      <c r="E328" s="146"/>
      <c r="F328" s="146"/>
      <c r="G328" s="4"/>
      <c r="H328" s="4"/>
      <c r="I328" s="138"/>
      <c r="J328" s="138"/>
      <c r="K328" s="138"/>
      <c r="L328" s="138"/>
      <c r="M328" s="138"/>
      <c r="N328" s="138"/>
      <c r="O328" s="138"/>
      <c r="P328" s="138"/>
      <c r="Q328" s="138"/>
      <c r="R328" s="138"/>
      <c r="S328" s="138"/>
      <c r="T328" s="138"/>
      <c r="U328" s="138"/>
      <c r="V328" s="138"/>
      <c r="W328" s="138"/>
      <c r="X328" s="138"/>
      <c r="Y328" s="138"/>
      <c r="Z328" s="138"/>
    </row>
    <row r="329" spans="1:26" ht="14.25" customHeight="1">
      <c r="A329" s="4"/>
      <c r="B329" s="4"/>
      <c r="C329" s="4"/>
      <c r="D329" s="4"/>
      <c r="E329" s="146"/>
      <c r="F329" s="146"/>
      <c r="G329" s="4"/>
      <c r="H329" s="4"/>
      <c r="I329" s="138"/>
      <c r="J329" s="138"/>
      <c r="K329" s="138"/>
      <c r="L329" s="138"/>
      <c r="M329" s="138"/>
      <c r="N329" s="138"/>
      <c r="O329" s="138"/>
      <c r="P329" s="138"/>
      <c r="Q329" s="138"/>
      <c r="R329" s="138"/>
      <c r="S329" s="138"/>
      <c r="T329" s="138"/>
      <c r="U329" s="138"/>
      <c r="V329" s="138"/>
      <c r="W329" s="138"/>
      <c r="X329" s="138"/>
      <c r="Y329" s="138"/>
      <c r="Z329" s="138"/>
    </row>
    <row r="330" spans="1:26" ht="14.25" customHeight="1">
      <c r="A330" s="4"/>
      <c r="B330" s="4"/>
      <c r="C330" s="4"/>
      <c r="D330" s="4"/>
      <c r="E330" s="146"/>
      <c r="F330" s="146"/>
      <c r="G330" s="4"/>
      <c r="H330" s="4"/>
      <c r="I330" s="138"/>
      <c r="J330" s="138"/>
      <c r="K330" s="138"/>
      <c r="L330" s="138"/>
      <c r="M330" s="138"/>
      <c r="N330" s="138"/>
      <c r="O330" s="138"/>
      <c r="P330" s="138"/>
      <c r="Q330" s="138"/>
      <c r="R330" s="138"/>
      <c r="S330" s="138"/>
      <c r="T330" s="138"/>
      <c r="U330" s="138"/>
      <c r="V330" s="138"/>
      <c r="W330" s="138"/>
      <c r="X330" s="138"/>
      <c r="Y330" s="138"/>
      <c r="Z330" s="138"/>
    </row>
    <row r="331" spans="1:26" ht="14.25" customHeight="1">
      <c r="A331" s="4"/>
      <c r="B331" s="4"/>
      <c r="C331" s="4"/>
      <c r="D331" s="4"/>
      <c r="E331" s="146"/>
      <c r="F331" s="146"/>
      <c r="G331" s="4"/>
      <c r="H331" s="4"/>
      <c r="I331" s="138"/>
      <c r="J331" s="138"/>
      <c r="K331" s="138"/>
      <c r="L331" s="138"/>
      <c r="M331" s="138"/>
      <c r="N331" s="138"/>
      <c r="O331" s="138"/>
      <c r="P331" s="138"/>
      <c r="Q331" s="138"/>
      <c r="R331" s="138"/>
      <c r="S331" s="138"/>
      <c r="T331" s="138"/>
      <c r="U331" s="138"/>
      <c r="V331" s="138"/>
      <c r="W331" s="138"/>
      <c r="X331" s="138"/>
      <c r="Y331" s="138"/>
      <c r="Z331" s="138"/>
    </row>
    <row r="332" spans="1:26" ht="14.25" customHeight="1">
      <c r="A332" s="4"/>
      <c r="B332" s="4"/>
      <c r="C332" s="4"/>
      <c r="D332" s="4"/>
      <c r="E332" s="146"/>
      <c r="F332" s="146"/>
      <c r="G332" s="4"/>
      <c r="H332" s="4"/>
      <c r="I332" s="138"/>
      <c r="J332" s="138"/>
      <c r="K332" s="138"/>
      <c r="L332" s="138"/>
      <c r="M332" s="138"/>
      <c r="N332" s="138"/>
      <c r="O332" s="138"/>
      <c r="P332" s="138"/>
      <c r="Q332" s="138"/>
      <c r="R332" s="138"/>
      <c r="S332" s="138"/>
      <c r="T332" s="138"/>
      <c r="U332" s="138"/>
      <c r="V332" s="138"/>
      <c r="W332" s="138"/>
      <c r="X332" s="138"/>
      <c r="Y332" s="138"/>
      <c r="Z332" s="138"/>
    </row>
    <row r="333" spans="1:26" ht="14.25" customHeight="1">
      <c r="A333" s="4"/>
      <c r="B333" s="4"/>
      <c r="C333" s="4"/>
      <c r="D333" s="4"/>
      <c r="E333" s="146"/>
      <c r="F333" s="146"/>
      <c r="G333" s="4"/>
      <c r="H333" s="4"/>
      <c r="I333" s="138"/>
      <c r="J333" s="138"/>
      <c r="K333" s="138"/>
      <c r="L333" s="138"/>
      <c r="M333" s="138"/>
      <c r="N333" s="138"/>
      <c r="O333" s="138"/>
      <c r="P333" s="138"/>
      <c r="Q333" s="138"/>
      <c r="R333" s="138"/>
      <c r="S333" s="138"/>
      <c r="T333" s="138"/>
      <c r="U333" s="138"/>
      <c r="V333" s="138"/>
      <c r="W333" s="138"/>
      <c r="X333" s="138"/>
      <c r="Y333" s="138"/>
      <c r="Z333" s="138"/>
    </row>
    <row r="334" spans="1:26" ht="14.25" customHeight="1">
      <c r="A334" s="4"/>
      <c r="B334" s="4"/>
      <c r="C334" s="4"/>
      <c r="D334" s="4"/>
      <c r="E334" s="146"/>
      <c r="F334" s="146"/>
      <c r="G334" s="4"/>
      <c r="H334" s="4"/>
      <c r="I334" s="138"/>
      <c r="J334" s="138"/>
      <c r="K334" s="138"/>
      <c r="L334" s="138"/>
      <c r="M334" s="138"/>
      <c r="N334" s="138"/>
      <c r="O334" s="138"/>
      <c r="P334" s="138"/>
      <c r="Q334" s="138"/>
      <c r="R334" s="138"/>
      <c r="S334" s="138"/>
      <c r="T334" s="138"/>
      <c r="U334" s="138"/>
      <c r="V334" s="138"/>
      <c r="W334" s="138"/>
      <c r="X334" s="138"/>
      <c r="Y334" s="138"/>
      <c r="Z334" s="138"/>
    </row>
    <row r="335" spans="1:26" ht="14.25" customHeight="1">
      <c r="A335" s="4"/>
      <c r="B335" s="4"/>
      <c r="C335" s="4"/>
      <c r="D335" s="4"/>
      <c r="E335" s="146"/>
      <c r="F335" s="146"/>
      <c r="G335" s="4"/>
      <c r="H335" s="4"/>
      <c r="I335" s="138"/>
      <c r="J335" s="138"/>
      <c r="K335" s="138"/>
      <c r="L335" s="138"/>
      <c r="M335" s="138"/>
      <c r="N335" s="138"/>
      <c r="O335" s="138"/>
      <c r="P335" s="138"/>
      <c r="Q335" s="138"/>
      <c r="R335" s="138"/>
      <c r="S335" s="138"/>
      <c r="T335" s="138"/>
      <c r="U335" s="138"/>
      <c r="V335" s="138"/>
      <c r="W335" s="138"/>
      <c r="X335" s="138"/>
      <c r="Y335" s="138"/>
      <c r="Z335" s="138"/>
    </row>
    <row r="336" spans="1:26" ht="14.25" customHeight="1">
      <c r="A336" s="4"/>
      <c r="B336" s="4"/>
      <c r="C336" s="4"/>
      <c r="D336" s="4"/>
      <c r="E336" s="146"/>
      <c r="F336" s="146"/>
      <c r="G336" s="4"/>
      <c r="H336" s="4"/>
      <c r="I336" s="138"/>
      <c r="J336" s="138"/>
      <c r="K336" s="138"/>
      <c r="L336" s="138"/>
      <c r="M336" s="138"/>
      <c r="N336" s="138"/>
      <c r="O336" s="138"/>
      <c r="P336" s="138"/>
      <c r="Q336" s="138"/>
      <c r="R336" s="138"/>
      <c r="S336" s="138"/>
      <c r="T336" s="138"/>
      <c r="U336" s="138"/>
      <c r="V336" s="138"/>
      <c r="W336" s="138"/>
      <c r="X336" s="138"/>
      <c r="Y336" s="138"/>
      <c r="Z336" s="138"/>
    </row>
    <row r="337" spans="1:26" ht="14.25" customHeight="1">
      <c r="A337" s="4"/>
      <c r="B337" s="4"/>
      <c r="C337" s="4"/>
      <c r="D337" s="4"/>
      <c r="E337" s="146"/>
      <c r="F337" s="146"/>
      <c r="G337" s="4"/>
      <c r="H337" s="4"/>
      <c r="I337" s="138"/>
      <c r="J337" s="138"/>
      <c r="K337" s="138"/>
      <c r="L337" s="138"/>
      <c r="M337" s="138"/>
      <c r="N337" s="138"/>
      <c r="O337" s="138"/>
      <c r="P337" s="138"/>
      <c r="Q337" s="138"/>
      <c r="R337" s="138"/>
      <c r="S337" s="138"/>
      <c r="T337" s="138"/>
      <c r="U337" s="138"/>
      <c r="V337" s="138"/>
      <c r="W337" s="138"/>
      <c r="X337" s="138"/>
      <c r="Y337" s="138"/>
      <c r="Z337" s="138"/>
    </row>
    <row r="338" spans="1:26" ht="14.25" customHeight="1">
      <c r="A338" s="4"/>
      <c r="B338" s="4"/>
      <c r="C338" s="4"/>
      <c r="D338" s="4"/>
      <c r="E338" s="146"/>
      <c r="F338" s="146"/>
      <c r="G338" s="4"/>
      <c r="H338" s="4"/>
      <c r="I338" s="138"/>
      <c r="J338" s="138"/>
      <c r="K338" s="138"/>
      <c r="L338" s="138"/>
      <c r="M338" s="138"/>
      <c r="N338" s="138"/>
      <c r="O338" s="138"/>
      <c r="P338" s="138"/>
      <c r="Q338" s="138"/>
      <c r="R338" s="138"/>
      <c r="S338" s="138"/>
      <c r="T338" s="138"/>
      <c r="U338" s="138"/>
      <c r="V338" s="138"/>
      <c r="W338" s="138"/>
      <c r="X338" s="138"/>
      <c r="Y338" s="138"/>
      <c r="Z338" s="138"/>
    </row>
    <row r="339" spans="1:26" ht="14.25" customHeight="1">
      <c r="A339" s="4"/>
      <c r="B339" s="4"/>
      <c r="C339" s="4"/>
      <c r="D339" s="4"/>
      <c r="E339" s="146"/>
      <c r="F339" s="146"/>
      <c r="G339" s="4"/>
      <c r="H339" s="4"/>
      <c r="I339" s="138"/>
      <c r="J339" s="138"/>
      <c r="K339" s="138"/>
      <c r="L339" s="138"/>
      <c r="M339" s="138"/>
      <c r="N339" s="138"/>
      <c r="O339" s="138"/>
      <c r="P339" s="138"/>
      <c r="Q339" s="138"/>
      <c r="R339" s="138"/>
      <c r="S339" s="138"/>
      <c r="T339" s="138"/>
      <c r="U339" s="138"/>
      <c r="V339" s="138"/>
      <c r="W339" s="138"/>
      <c r="X339" s="138"/>
      <c r="Y339" s="138"/>
      <c r="Z339" s="138"/>
    </row>
    <row r="340" spans="1:26" ht="14.25" customHeight="1">
      <c r="A340" s="4"/>
      <c r="B340" s="4"/>
      <c r="C340" s="4"/>
      <c r="D340" s="4"/>
      <c r="E340" s="146"/>
      <c r="F340" s="146"/>
      <c r="G340" s="4"/>
      <c r="H340" s="4"/>
      <c r="I340" s="138"/>
      <c r="J340" s="138"/>
      <c r="K340" s="138"/>
      <c r="L340" s="138"/>
      <c r="M340" s="138"/>
      <c r="N340" s="138"/>
      <c r="O340" s="138"/>
      <c r="P340" s="138"/>
      <c r="Q340" s="138"/>
      <c r="R340" s="138"/>
      <c r="S340" s="138"/>
      <c r="T340" s="138"/>
      <c r="U340" s="138"/>
      <c r="V340" s="138"/>
      <c r="W340" s="138"/>
      <c r="X340" s="138"/>
      <c r="Y340" s="138"/>
      <c r="Z340" s="138"/>
    </row>
    <row r="341" spans="1:26" ht="14.25" customHeight="1">
      <c r="A341" s="4"/>
      <c r="B341" s="4"/>
      <c r="C341" s="4"/>
      <c r="D341" s="4"/>
      <c r="E341" s="146"/>
      <c r="F341" s="146"/>
      <c r="G341" s="4"/>
      <c r="H341" s="4"/>
      <c r="I341" s="138"/>
      <c r="J341" s="138"/>
      <c r="K341" s="138"/>
      <c r="L341" s="138"/>
      <c r="M341" s="138"/>
      <c r="N341" s="138"/>
      <c r="O341" s="138"/>
      <c r="P341" s="138"/>
      <c r="Q341" s="138"/>
      <c r="R341" s="138"/>
      <c r="S341" s="138"/>
      <c r="T341" s="138"/>
      <c r="U341" s="138"/>
      <c r="V341" s="138"/>
      <c r="W341" s="138"/>
      <c r="X341" s="138"/>
      <c r="Y341" s="138"/>
      <c r="Z341" s="138"/>
    </row>
    <row r="342" spans="1:26" ht="14.25" customHeight="1">
      <c r="A342" s="4"/>
      <c r="B342" s="4"/>
      <c r="C342" s="4"/>
      <c r="D342" s="4"/>
      <c r="E342" s="146"/>
      <c r="F342" s="146"/>
      <c r="G342" s="4"/>
      <c r="H342" s="4"/>
      <c r="I342" s="138"/>
      <c r="J342" s="138"/>
      <c r="K342" s="138"/>
      <c r="L342" s="138"/>
      <c r="M342" s="138"/>
      <c r="N342" s="138"/>
      <c r="O342" s="138"/>
      <c r="P342" s="138"/>
      <c r="Q342" s="138"/>
      <c r="R342" s="138"/>
      <c r="S342" s="138"/>
      <c r="T342" s="138"/>
      <c r="U342" s="138"/>
      <c r="V342" s="138"/>
      <c r="W342" s="138"/>
      <c r="X342" s="138"/>
      <c r="Y342" s="138"/>
      <c r="Z342" s="138"/>
    </row>
    <row r="343" spans="1:26" ht="14.25" customHeight="1">
      <c r="A343" s="4"/>
      <c r="B343" s="4"/>
      <c r="C343" s="4"/>
      <c r="D343" s="4"/>
      <c r="E343" s="146"/>
      <c r="F343" s="146"/>
      <c r="G343" s="4"/>
      <c r="H343" s="4"/>
      <c r="I343" s="138"/>
      <c r="J343" s="138"/>
      <c r="K343" s="138"/>
      <c r="L343" s="138"/>
      <c r="M343" s="138"/>
      <c r="N343" s="138"/>
      <c r="O343" s="138"/>
      <c r="P343" s="138"/>
      <c r="Q343" s="138"/>
      <c r="R343" s="138"/>
      <c r="S343" s="138"/>
      <c r="T343" s="138"/>
      <c r="U343" s="138"/>
      <c r="V343" s="138"/>
      <c r="W343" s="138"/>
      <c r="X343" s="138"/>
      <c r="Y343" s="138"/>
      <c r="Z343" s="138"/>
    </row>
    <row r="344" spans="1:26" ht="14.25" customHeight="1">
      <c r="A344" s="4"/>
      <c r="B344" s="4"/>
      <c r="C344" s="4"/>
      <c r="D344" s="4"/>
      <c r="E344" s="146"/>
      <c r="F344" s="146"/>
      <c r="G344" s="4"/>
      <c r="H344" s="4"/>
      <c r="I344" s="138"/>
      <c r="J344" s="138"/>
      <c r="K344" s="138"/>
      <c r="L344" s="138"/>
      <c r="M344" s="138"/>
      <c r="N344" s="138"/>
      <c r="O344" s="138"/>
      <c r="P344" s="138"/>
      <c r="Q344" s="138"/>
      <c r="R344" s="138"/>
      <c r="S344" s="138"/>
      <c r="T344" s="138"/>
      <c r="U344" s="138"/>
      <c r="V344" s="138"/>
      <c r="W344" s="138"/>
      <c r="X344" s="138"/>
      <c r="Y344" s="138"/>
      <c r="Z344" s="138"/>
    </row>
    <row r="345" spans="1:26" ht="14.25" customHeight="1">
      <c r="A345" s="4"/>
      <c r="B345" s="4"/>
      <c r="C345" s="4"/>
      <c r="D345" s="4"/>
      <c r="E345" s="146"/>
      <c r="F345" s="146"/>
      <c r="G345" s="4"/>
      <c r="H345" s="4"/>
      <c r="I345" s="138"/>
      <c r="J345" s="138"/>
      <c r="K345" s="138"/>
      <c r="L345" s="138"/>
      <c r="M345" s="138"/>
      <c r="N345" s="138"/>
      <c r="O345" s="138"/>
      <c r="P345" s="138"/>
      <c r="Q345" s="138"/>
      <c r="R345" s="138"/>
      <c r="S345" s="138"/>
      <c r="T345" s="138"/>
      <c r="U345" s="138"/>
      <c r="V345" s="138"/>
      <c r="W345" s="138"/>
      <c r="X345" s="138"/>
      <c r="Y345" s="138"/>
      <c r="Z345" s="138"/>
    </row>
    <row r="346" spans="1:26" ht="14.25" customHeight="1">
      <c r="A346" s="4"/>
      <c r="B346" s="4"/>
      <c r="C346" s="4"/>
      <c r="D346" s="4"/>
      <c r="E346" s="146"/>
      <c r="F346" s="146"/>
      <c r="G346" s="4"/>
      <c r="H346" s="4"/>
      <c r="I346" s="138"/>
      <c r="J346" s="138"/>
      <c r="K346" s="138"/>
      <c r="L346" s="138"/>
      <c r="M346" s="138"/>
      <c r="N346" s="138"/>
      <c r="O346" s="138"/>
      <c r="P346" s="138"/>
      <c r="Q346" s="138"/>
      <c r="R346" s="138"/>
      <c r="S346" s="138"/>
      <c r="T346" s="138"/>
      <c r="U346" s="138"/>
      <c r="V346" s="138"/>
      <c r="W346" s="138"/>
      <c r="X346" s="138"/>
      <c r="Y346" s="138"/>
      <c r="Z346" s="138"/>
    </row>
    <row r="347" spans="1:26" ht="14.25" customHeight="1">
      <c r="A347" s="4"/>
      <c r="B347" s="4"/>
      <c r="C347" s="4"/>
      <c r="D347" s="4"/>
      <c r="E347" s="146"/>
      <c r="F347" s="146"/>
      <c r="G347" s="4"/>
      <c r="H347" s="4"/>
      <c r="I347" s="138"/>
      <c r="J347" s="138"/>
      <c r="K347" s="138"/>
      <c r="L347" s="138"/>
      <c r="M347" s="138"/>
      <c r="N347" s="138"/>
      <c r="O347" s="138"/>
      <c r="P347" s="138"/>
      <c r="Q347" s="138"/>
      <c r="R347" s="138"/>
      <c r="S347" s="138"/>
      <c r="T347" s="138"/>
      <c r="U347" s="138"/>
      <c r="V347" s="138"/>
      <c r="W347" s="138"/>
      <c r="X347" s="138"/>
      <c r="Y347" s="138"/>
      <c r="Z347" s="138"/>
    </row>
    <row r="348" spans="1:26" ht="14.25" customHeight="1">
      <c r="A348" s="4"/>
      <c r="B348" s="4"/>
      <c r="C348" s="4"/>
      <c r="D348" s="4"/>
      <c r="E348" s="146"/>
      <c r="F348" s="146"/>
      <c r="G348" s="4"/>
      <c r="H348" s="4"/>
      <c r="I348" s="138"/>
      <c r="J348" s="138"/>
      <c r="K348" s="138"/>
      <c r="L348" s="138"/>
      <c r="M348" s="138"/>
      <c r="N348" s="138"/>
      <c r="O348" s="138"/>
      <c r="P348" s="138"/>
      <c r="Q348" s="138"/>
      <c r="R348" s="138"/>
      <c r="S348" s="138"/>
      <c r="T348" s="138"/>
      <c r="U348" s="138"/>
      <c r="V348" s="138"/>
      <c r="W348" s="138"/>
      <c r="X348" s="138"/>
      <c r="Y348" s="138"/>
      <c r="Z348" s="138"/>
    </row>
    <row r="349" spans="1:26" ht="14.25" customHeight="1">
      <c r="A349" s="4"/>
      <c r="B349" s="4"/>
      <c r="C349" s="4"/>
      <c r="D349" s="4"/>
      <c r="E349" s="146"/>
      <c r="F349" s="146"/>
      <c r="G349" s="4"/>
      <c r="H349" s="4"/>
      <c r="I349" s="138"/>
      <c r="J349" s="138"/>
      <c r="K349" s="138"/>
      <c r="L349" s="138"/>
      <c r="M349" s="138"/>
      <c r="N349" s="138"/>
      <c r="O349" s="138"/>
      <c r="P349" s="138"/>
      <c r="Q349" s="138"/>
      <c r="R349" s="138"/>
      <c r="S349" s="138"/>
      <c r="T349" s="138"/>
      <c r="U349" s="138"/>
      <c r="V349" s="138"/>
      <c r="W349" s="138"/>
      <c r="X349" s="138"/>
      <c r="Y349" s="138"/>
      <c r="Z349" s="138"/>
    </row>
    <row r="350" spans="1:26" ht="14.25" customHeight="1">
      <c r="A350" s="4"/>
      <c r="B350" s="4"/>
      <c r="C350" s="4"/>
      <c r="D350" s="4"/>
      <c r="E350" s="146"/>
      <c r="F350" s="146"/>
      <c r="G350" s="4"/>
      <c r="H350" s="4"/>
      <c r="I350" s="138"/>
      <c r="J350" s="138"/>
      <c r="K350" s="138"/>
      <c r="L350" s="138"/>
      <c r="M350" s="138"/>
      <c r="N350" s="138"/>
      <c r="O350" s="138"/>
      <c r="P350" s="138"/>
      <c r="Q350" s="138"/>
      <c r="R350" s="138"/>
      <c r="S350" s="138"/>
      <c r="T350" s="138"/>
      <c r="U350" s="138"/>
      <c r="V350" s="138"/>
      <c r="W350" s="138"/>
      <c r="X350" s="138"/>
      <c r="Y350" s="138"/>
      <c r="Z350" s="138"/>
    </row>
    <row r="351" spans="1:26" ht="14.25" customHeight="1">
      <c r="A351" s="4"/>
      <c r="B351" s="4"/>
      <c r="C351" s="4"/>
      <c r="D351" s="4"/>
      <c r="E351" s="146"/>
      <c r="F351" s="146"/>
      <c r="G351" s="4"/>
      <c r="H351" s="4"/>
      <c r="I351" s="138"/>
      <c r="J351" s="138"/>
      <c r="K351" s="138"/>
      <c r="L351" s="138"/>
      <c r="M351" s="138"/>
      <c r="N351" s="138"/>
      <c r="O351" s="138"/>
      <c r="P351" s="138"/>
      <c r="Q351" s="138"/>
      <c r="R351" s="138"/>
      <c r="S351" s="138"/>
      <c r="T351" s="138"/>
      <c r="U351" s="138"/>
      <c r="V351" s="138"/>
      <c r="W351" s="138"/>
      <c r="X351" s="138"/>
      <c r="Y351" s="138"/>
      <c r="Z351" s="138"/>
    </row>
    <row r="352" spans="1:26" ht="14.25" customHeight="1">
      <c r="A352" s="4"/>
      <c r="B352" s="4"/>
      <c r="C352" s="4"/>
      <c r="D352" s="4"/>
      <c r="E352" s="146"/>
      <c r="F352" s="146"/>
      <c r="G352" s="4"/>
      <c r="H352" s="4"/>
      <c r="I352" s="138"/>
      <c r="J352" s="138"/>
      <c r="K352" s="138"/>
      <c r="L352" s="138"/>
      <c r="M352" s="138"/>
      <c r="N352" s="138"/>
      <c r="O352" s="138"/>
      <c r="P352" s="138"/>
      <c r="Q352" s="138"/>
      <c r="R352" s="138"/>
      <c r="S352" s="138"/>
      <c r="T352" s="138"/>
      <c r="U352" s="138"/>
      <c r="V352" s="138"/>
      <c r="W352" s="138"/>
      <c r="X352" s="138"/>
      <c r="Y352" s="138"/>
      <c r="Z352" s="138"/>
    </row>
    <row r="353" spans="1:26" ht="14.25" customHeight="1">
      <c r="A353" s="4"/>
      <c r="B353" s="4"/>
      <c r="C353" s="4"/>
      <c r="D353" s="4"/>
      <c r="E353" s="146"/>
      <c r="F353" s="146"/>
      <c r="G353" s="4"/>
      <c r="H353" s="4"/>
      <c r="I353" s="138"/>
      <c r="J353" s="138"/>
      <c r="K353" s="138"/>
      <c r="L353" s="138"/>
      <c r="M353" s="138"/>
      <c r="N353" s="138"/>
      <c r="O353" s="138"/>
      <c r="P353" s="138"/>
      <c r="Q353" s="138"/>
      <c r="R353" s="138"/>
      <c r="S353" s="138"/>
      <c r="T353" s="138"/>
      <c r="U353" s="138"/>
      <c r="V353" s="138"/>
      <c r="W353" s="138"/>
      <c r="X353" s="138"/>
      <c r="Y353" s="138"/>
      <c r="Z353" s="138"/>
    </row>
    <row r="354" spans="1:26" ht="14.25" customHeight="1">
      <c r="A354" s="4"/>
      <c r="B354" s="4"/>
      <c r="C354" s="4"/>
      <c r="D354" s="4"/>
      <c r="E354" s="146"/>
      <c r="F354" s="146"/>
      <c r="G354" s="4"/>
      <c r="H354" s="4"/>
      <c r="I354" s="138"/>
      <c r="J354" s="138"/>
      <c r="K354" s="138"/>
      <c r="L354" s="138"/>
      <c r="M354" s="138"/>
      <c r="N354" s="138"/>
      <c r="O354" s="138"/>
      <c r="P354" s="138"/>
      <c r="Q354" s="138"/>
      <c r="R354" s="138"/>
      <c r="S354" s="138"/>
      <c r="T354" s="138"/>
      <c r="U354" s="138"/>
      <c r="V354" s="138"/>
      <c r="W354" s="138"/>
      <c r="X354" s="138"/>
      <c r="Y354" s="138"/>
      <c r="Z354" s="138"/>
    </row>
    <row r="355" spans="1:26" ht="14.25" customHeight="1">
      <c r="A355" s="4"/>
      <c r="B355" s="4"/>
      <c r="C355" s="4"/>
      <c r="D355" s="4"/>
      <c r="E355" s="146"/>
      <c r="F355" s="146"/>
      <c r="G355" s="4"/>
      <c r="H355" s="4"/>
      <c r="I355" s="138"/>
      <c r="J355" s="138"/>
      <c r="K355" s="138"/>
      <c r="L355" s="138"/>
      <c r="M355" s="138"/>
      <c r="N355" s="138"/>
      <c r="O355" s="138"/>
      <c r="P355" s="138"/>
      <c r="Q355" s="138"/>
      <c r="R355" s="138"/>
      <c r="S355" s="138"/>
      <c r="T355" s="138"/>
      <c r="U355" s="138"/>
      <c r="V355" s="138"/>
      <c r="W355" s="138"/>
      <c r="X355" s="138"/>
      <c r="Y355" s="138"/>
      <c r="Z355" s="138"/>
    </row>
    <row r="356" spans="1:26" ht="14.25" customHeight="1">
      <c r="A356" s="4"/>
      <c r="B356" s="4"/>
      <c r="C356" s="4"/>
      <c r="D356" s="4"/>
      <c r="E356" s="146"/>
      <c r="F356" s="146"/>
      <c r="G356" s="4"/>
      <c r="H356" s="4"/>
      <c r="I356" s="138"/>
      <c r="J356" s="138"/>
      <c r="K356" s="138"/>
      <c r="L356" s="138"/>
      <c r="M356" s="138"/>
      <c r="N356" s="138"/>
      <c r="O356" s="138"/>
      <c r="P356" s="138"/>
      <c r="Q356" s="138"/>
      <c r="R356" s="138"/>
      <c r="S356" s="138"/>
      <c r="T356" s="138"/>
      <c r="U356" s="138"/>
      <c r="V356" s="138"/>
      <c r="W356" s="138"/>
      <c r="X356" s="138"/>
      <c r="Y356" s="138"/>
      <c r="Z356" s="138"/>
    </row>
    <row r="357" spans="1:26" ht="14.25" customHeight="1">
      <c r="A357" s="4"/>
      <c r="B357" s="4"/>
      <c r="C357" s="4"/>
      <c r="D357" s="4"/>
      <c r="E357" s="146"/>
      <c r="F357" s="146"/>
      <c r="G357" s="4"/>
      <c r="H357" s="4"/>
      <c r="I357" s="138"/>
      <c r="J357" s="138"/>
      <c r="K357" s="138"/>
      <c r="L357" s="138"/>
      <c r="M357" s="138"/>
      <c r="N357" s="138"/>
      <c r="O357" s="138"/>
      <c r="P357" s="138"/>
      <c r="Q357" s="138"/>
      <c r="R357" s="138"/>
      <c r="S357" s="138"/>
      <c r="T357" s="138"/>
      <c r="U357" s="138"/>
      <c r="V357" s="138"/>
      <c r="W357" s="138"/>
      <c r="X357" s="138"/>
      <c r="Y357" s="138"/>
      <c r="Z357" s="138"/>
    </row>
    <row r="358" spans="1:26" ht="14.25" customHeight="1">
      <c r="A358" s="4"/>
      <c r="B358" s="4"/>
      <c r="C358" s="4"/>
      <c r="D358" s="4"/>
      <c r="E358" s="146"/>
      <c r="F358" s="146"/>
      <c r="G358" s="4"/>
      <c r="H358" s="4"/>
      <c r="I358" s="138"/>
      <c r="J358" s="138"/>
      <c r="K358" s="138"/>
      <c r="L358" s="138"/>
      <c r="M358" s="138"/>
      <c r="N358" s="138"/>
      <c r="O358" s="138"/>
      <c r="P358" s="138"/>
      <c r="Q358" s="138"/>
      <c r="R358" s="138"/>
      <c r="S358" s="138"/>
      <c r="T358" s="138"/>
      <c r="U358" s="138"/>
      <c r="V358" s="138"/>
      <c r="W358" s="138"/>
      <c r="X358" s="138"/>
      <c r="Y358" s="138"/>
      <c r="Z358" s="138"/>
    </row>
    <row r="359" spans="1:26" ht="14.25" customHeight="1">
      <c r="A359" s="4"/>
      <c r="B359" s="4"/>
      <c r="C359" s="4"/>
      <c r="D359" s="4"/>
      <c r="E359" s="146"/>
      <c r="F359" s="146"/>
      <c r="G359" s="4"/>
      <c r="H359" s="4"/>
      <c r="I359" s="138"/>
      <c r="J359" s="138"/>
      <c r="K359" s="138"/>
      <c r="L359" s="138"/>
      <c r="M359" s="138"/>
      <c r="N359" s="138"/>
      <c r="O359" s="138"/>
      <c r="P359" s="138"/>
      <c r="Q359" s="138"/>
      <c r="R359" s="138"/>
      <c r="S359" s="138"/>
      <c r="T359" s="138"/>
      <c r="U359" s="138"/>
      <c r="V359" s="138"/>
      <c r="W359" s="138"/>
      <c r="X359" s="138"/>
      <c r="Y359" s="138"/>
      <c r="Z359" s="138"/>
    </row>
    <row r="360" spans="1:26" ht="14.25" customHeight="1">
      <c r="A360" s="4"/>
      <c r="B360" s="4"/>
      <c r="C360" s="4"/>
      <c r="D360" s="4"/>
      <c r="E360" s="146"/>
      <c r="F360" s="146"/>
      <c r="G360" s="4"/>
      <c r="H360" s="4"/>
      <c r="I360" s="138"/>
      <c r="J360" s="138"/>
      <c r="K360" s="138"/>
      <c r="L360" s="138"/>
      <c r="M360" s="138"/>
      <c r="N360" s="138"/>
      <c r="O360" s="138"/>
      <c r="P360" s="138"/>
      <c r="Q360" s="138"/>
      <c r="R360" s="138"/>
      <c r="S360" s="138"/>
      <c r="T360" s="138"/>
      <c r="U360" s="138"/>
      <c r="V360" s="138"/>
      <c r="W360" s="138"/>
      <c r="X360" s="138"/>
      <c r="Y360" s="138"/>
      <c r="Z360" s="138"/>
    </row>
    <row r="361" spans="1:26" ht="14.25" customHeight="1">
      <c r="A361" s="4"/>
      <c r="B361" s="4"/>
      <c r="C361" s="4"/>
      <c r="D361" s="4"/>
      <c r="E361" s="146"/>
      <c r="F361" s="146"/>
      <c r="G361" s="4"/>
      <c r="H361" s="4"/>
      <c r="I361" s="138"/>
      <c r="J361" s="138"/>
      <c r="K361" s="138"/>
      <c r="L361" s="138"/>
      <c r="M361" s="138"/>
      <c r="N361" s="138"/>
      <c r="O361" s="138"/>
      <c r="P361" s="138"/>
      <c r="Q361" s="138"/>
      <c r="R361" s="138"/>
      <c r="S361" s="138"/>
      <c r="T361" s="138"/>
      <c r="U361" s="138"/>
      <c r="V361" s="138"/>
      <c r="W361" s="138"/>
      <c r="X361" s="138"/>
      <c r="Y361" s="138"/>
      <c r="Z361" s="138"/>
    </row>
    <row r="362" spans="1:26" ht="14.25" customHeight="1">
      <c r="A362" s="4"/>
      <c r="B362" s="4"/>
      <c r="C362" s="4"/>
      <c r="D362" s="4"/>
      <c r="E362" s="146"/>
      <c r="F362" s="146"/>
      <c r="G362" s="4"/>
      <c r="H362" s="4"/>
      <c r="I362" s="138"/>
      <c r="J362" s="138"/>
      <c r="K362" s="138"/>
      <c r="L362" s="138"/>
      <c r="M362" s="138"/>
      <c r="N362" s="138"/>
      <c r="O362" s="138"/>
      <c r="P362" s="138"/>
      <c r="Q362" s="138"/>
      <c r="R362" s="138"/>
      <c r="S362" s="138"/>
      <c r="T362" s="138"/>
      <c r="U362" s="138"/>
      <c r="V362" s="138"/>
      <c r="W362" s="138"/>
      <c r="X362" s="138"/>
      <c r="Y362" s="138"/>
      <c r="Z362" s="138"/>
    </row>
    <row r="363" spans="1:26" ht="14.25" customHeight="1">
      <c r="A363" s="4"/>
      <c r="B363" s="4"/>
      <c r="C363" s="4"/>
      <c r="D363" s="4"/>
      <c r="E363" s="146"/>
      <c r="F363" s="146"/>
      <c r="G363" s="4"/>
      <c r="H363" s="4"/>
      <c r="I363" s="138"/>
      <c r="J363" s="138"/>
      <c r="K363" s="138"/>
      <c r="L363" s="138"/>
      <c r="M363" s="138"/>
      <c r="N363" s="138"/>
      <c r="O363" s="138"/>
      <c r="P363" s="138"/>
      <c r="Q363" s="138"/>
      <c r="R363" s="138"/>
      <c r="S363" s="138"/>
      <c r="T363" s="138"/>
      <c r="U363" s="138"/>
      <c r="V363" s="138"/>
      <c r="W363" s="138"/>
      <c r="X363" s="138"/>
      <c r="Y363" s="138"/>
      <c r="Z363" s="138"/>
    </row>
    <row r="364" spans="1:26" ht="14.25" customHeight="1">
      <c r="A364" s="4"/>
      <c r="B364" s="4"/>
      <c r="C364" s="4"/>
      <c r="D364" s="4"/>
      <c r="E364" s="146"/>
      <c r="F364" s="146"/>
      <c r="G364" s="4"/>
      <c r="H364" s="4"/>
      <c r="I364" s="138"/>
      <c r="J364" s="138"/>
      <c r="K364" s="138"/>
      <c r="L364" s="138"/>
      <c r="M364" s="138"/>
      <c r="N364" s="138"/>
      <c r="O364" s="138"/>
      <c r="P364" s="138"/>
      <c r="Q364" s="138"/>
      <c r="R364" s="138"/>
      <c r="S364" s="138"/>
      <c r="T364" s="138"/>
      <c r="U364" s="138"/>
      <c r="V364" s="138"/>
      <c r="W364" s="138"/>
      <c r="X364" s="138"/>
      <c r="Y364" s="138"/>
      <c r="Z364" s="138"/>
    </row>
    <row r="365" spans="1:26" ht="14.25" customHeight="1">
      <c r="A365" s="4"/>
      <c r="B365" s="4"/>
      <c r="C365" s="4"/>
      <c r="D365" s="4"/>
      <c r="E365" s="146"/>
      <c r="F365" s="146"/>
      <c r="G365" s="4"/>
      <c r="H365" s="4"/>
      <c r="I365" s="138"/>
      <c r="J365" s="138"/>
      <c r="K365" s="138"/>
      <c r="L365" s="138"/>
      <c r="M365" s="138"/>
      <c r="N365" s="138"/>
      <c r="O365" s="138"/>
      <c r="P365" s="138"/>
      <c r="Q365" s="138"/>
      <c r="R365" s="138"/>
      <c r="S365" s="138"/>
      <c r="T365" s="138"/>
      <c r="U365" s="138"/>
      <c r="V365" s="138"/>
      <c r="W365" s="138"/>
      <c r="X365" s="138"/>
      <c r="Y365" s="138"/>
      <c r="Z365" s="138"/>
    </row>
    <row r="366" spans="1:26" ht="14.25" customHeight="1">
      <c r="A366" s="4"/>
      <c r="B366" s="4"/>
      <c r="C366" s="4"/>
      <c r="D366" s="4"/>
      <c r="E366" s="146"/>
      <c r="F366" s="146"/>
      <c r="G366" s="4"/>
      <c r="H366" s="4"/>
      <c r="I366" s="138"/>
      <c r="J366" s="138"/>
      <c r="K366" s="138"/>
      <c r="L366" s="138"/>
      <c r="M366" s="138"/>
      <c r="N366" s="138"/>
      <c r="O366" s="138"/>
      <c r="P366" s="138"/>
      <c r="Q366" s="138"/>
      <c r="R366" s="138"/>
      <c r="S366" s="138"/>
      <c r="T366" s="138"/>
      <c r="U366" s="138"/>
      <c r="V366" s="138"/>
      <c r="W366" s="138"/>
      <c r="X366" s="138"/>
      <c r="Y366" s="138"/>
      <c r="Z366" s="138"/>
    </row>
    <row r="367" spans="1:26" ht="14.25" customHeight="1">
      <c r="A367" s="4"/>
      <c r="B367" s="4"/>
      <c r="C367" s="4"/>
      <c r="D367" s="4"/>
      <c r="E367" s="146"/>
      <c r="F367" s="146"/>
      <c r="G367" s="4"/>
      <c r="H367" s="4"/>
      <c r="I367" s="138"/>
      <c r="J367" s="138"/>
      <c r="K367" s="138"/>
      <c r="L367" s="138"/>
      <c r="M367" s="138"/>
      <c r="N367" s="138"/>
      <c r="O367" s="138"/>
      <c r="P367" s="138"/>
      <c r="Q367" s="138"/>
      <c r="R367" s="138"/>
      <c r="S367" s="138"/>
      <c r="T367" s="138"/>
      <c r="U367" s="138"/>
      <c r="V367" s="138"/>
      <c r="W367" s="138"/>
      <c r="X367" s="138"/>
      <c r="Y367" s="138"/>
      <c r="Z367" s="138"/>
    </row>
    <row r="368" spans="1:26" ht="14.25" customHeight="1">
      <c r="A368" s="4"/>
      <c r="B368" s="4"/>
      <c r="C368" s="4"/>
      <c r="D368" s="4"/>
      <c r="E368" s="146"/>
      <c r="F368" s="146"/>
      <c r="G368" s="4"/>
      <c r="H368" s="4"/>
      <c r="I368" s="138"/>
      <c r="J368" s="138"/>
      <c r="K368" s="138"/>
      <c r="L368" s="138"/>
      <c r="M368" s="138"/>
      <c r="N368" s="138"/>
      <c r="O368" s="138"/>
      <c r="P368" s="138"/>
      <c r="Q368" s="138"/>
      <c r="R368" s="138"/>
      <c r="S368" s="138"/>
      <c r="T368" s="138"/>
      <c r="U368" s="138"/>
      <c r="V368" s="138"/>
      <c r="W368" s="138"/>
      <c r="X368" s="138"/>
      <c r="Y368" s="138"/>
      <c r="Z368" s="138"/>
    </row>
    <row r="369" spans="1:26" ht="14.25" customHeight="1">
      <c r="A369" s="4"/>
      <c r="B369" s="4"/>
      <c r="C369" s="4"/>
      <c r="D369" s="4"/>
      <c r="E369" s="146"/>
      <c r="F369" s="146"/>
      <c r="G369" s="4"/>
      <c r="H369" s="4"/>
      <c r="I369" s="138"/>
      <c r="J369" s="138"/>
      <c r="K369" s="138"/>
      <c r="L369" s="138"/>
      <c r="M369" s="138"/>
      <c r="N369" s="138"/>
      <c r="O369" s="138"/>
      <c r="P369" s="138"/>
      <c r="Q369" s="138"/>
      <c r="R369" s="138"/>
      <c r="S369" s="138"/>
      <c r="T369" s="138"/>
      <c r="U369" s="138"/>
      <c r="V369" s="138"/>
      <c r="W369" s="138"/>
      <c r="X369" s="138"/>
      <c r="Y369" s="138"/>
      <c r="Z369" s="138"/>
    </row>
    <row r="370" spans="1:26" ht="14.25" customHeight="1">
      <c r="A370" s="4"/>
      <c r="B370" s="4"/>
      <c r="C370" s="4"/>
      <c r="D370" s="4"/>
      <c r="E370" s="146"/>
      <c r="F370" s="146"/>
      <c r="G370" s="4"/>
      <c r="H370" s="4"/>
      <c r="I370" s="138"/>
      <c r="J370" s="138"/>
      <c r="K370" s="138"/>
      <c r="L370" s="138"/>
      <c r="M370" s="138"/>
      <c r="N370" s="138"/>
      <c r="O370" s="138"/>
      <c r="P370" s="138"/>
      <c r="Q370" s="138"/>
      <c r="R370" s="138"/>
      <c r="S370" s="138"/>
      <c r="T370" s="138"/>
      <c r="U370" s="138"/>
      <c r="V370" s="138"/>
      <c r="W370" s="138"/>
      <c r="X370" s="138"/>
      <c r="Y370" s="138"/>
      <c r="Z370" s="138"/>
    </row>
    <row r="371" spans="1:26" ht="14.25" customHeight="1">
      <c r="A371" s="4"/>
      <c r="B371" s="4"/>
      <c r="C371" s="4"/>
      <c r="D371" s="4"/>
      <c r="E371" s="146"/>
      <c r="F371" s="146"/>
      <c r="G371" s="4"/>
      <c r="H371" s="4"/>
      <c r="I371" s="138"/>
      <c r="J371" s="138"/>
      <c r="K371" s="138"/>
      <c r="L371" s="138"/>
      <c r="M371" s="138"/>
      <c r="N371" s="138"/>
      <c r="O371" s="138"/>
      <c r="P371" s="138"/>
      <c r="Q371" s="138"/>
      <c r="R371" s="138"/>
      <c r="S371" s="138"/>
      <c r="T371" s="138"/>
      <c r="U371" s="138"/>
      <c r="V371" s="138"/>
      <c r="W371" s="138"/>
      <c r="X371" s="138"/>
      <c r="Y371" s="138"/>
      <c r="Z371" s="138"/>
    </row>
    <row r="372" spans="1:26" ht="14.25" customHeight="1">
      <c r="A372" s="4"/>
      <c r="B372" s="4"/>
      <c r="C372" s="4"/>
      <c r="D372" s="4"/>
      <c r="E372" s="146"/>
      <c r="F372" s="146"/>
      <c r="G372" s="4"/>
      <c r="H372" s="4"/>
      <c r="I372" s="138"/>
      <c r="J372" s="138"/>
      <c r="K372" s="138"/>
      <c r="L372" s="138"/>
      <c r="M372" s="138"/>
      <c r="N372" s="138"/>
      <c r="O372" s="138"/>
      <c r="P372" s="138"/>
      <c r="Q372" s="138"/>
      <c r="R372" s="138"/>
      <c r="S372" s="138"/>
      <c r="T372" s="138"/>
      <c r="U372" s="138"/>
      <c r="V372" s="138"/>
      <c r="W372" s="138"/>
      <c r="X372" s="138"/>
      <c r="Y372" s="138"/>
      <c r="Z372" s="138"/>
    </row>
    <row r="373" spans="1:26" ht="14.25" customHeight="1">
      <c r="A373" s="4"/>
      <c r="B373" s="4"/>
      <c r="C373" s="4"/>
      <c r="D373" s="4"/>
      <c r="E373" s="146"/>
      <c r="F373" s="146"/>
      <c r="G373" s="4"/>
      <c r="H373" s="4"/>
      <c r="I373" s="138"/>
      <c r="J373" s="138"/>
      <c r="K373" s="138"/>
      <c r="L373" s="138"/>
      <c r="M373" s="138"/>
      <c r="N373" s="138"/>
      <c r="O373" s="138"/>
      <c r="P373" s="138"/>
      <c r="Q373" s="138"/>
      <c r="R373" s="138"/>
      <c r="S373" s="138"/>
      <c r="T373" s="138"/>
      <c r="U373" s="138"/>
      <c r="V373" s="138"/>
      <c r="W373" s="138"/>
      <c r="X373" s="138"/>
      <c r="Y373" s="138"/>
      <c r="Z373" s="138"/>
    </row>
    <row r="374" spans="1:26" ht="14.25" customHeight="1">
      <c r="A374" s="4"/>
      <c r="B374" s="4"/>
      <c r="C374" s="4"/>
      <c r="D374" s="4"/>
      <c r="E374" s="146"/>
      <c r="F374" s="146"/>
      <c r="G374" s="4"/>
      <c r="H374" s="4"/>
      <c r="I374" s="138"/>
      <c r="J374" s="138"/>
      <c r="K374" s="138"/>
      <c r="L374" s="138"/>
      <c r="M374" s="138"/>
      <c r="N374" s="138"/>
      <c r="O374" s="138"/>
      <c r="P374" s="138"/>
      <c r="Q374" s="138"/>
      <c r="R374" s="138"/>
      <c r="S374" s="138"/>
      <c r="T374" s="138"/>
      <c r="U374" s="138"/>
      <c r="V374" s="138"/>
      <c r="W374" s="138"/>
      <c r="X374" s="138"/>
      <c r="Y374" s="138"/>
      <c r="Z374" s="138"/>
    </row>
    <row r="375" spans="1:26" ht="14.25" customHeight="1">
      <c r="A375" s="4"/>
      <c r="B375" s="4"/>
      <c r="C375" s="4"/>
      <c r="D375" s="4"/>
      <c r="E375" s="146"/>
      <c r="F375" s="146"/>
      <c r="G375" s="4"/>
      <c r="H375" s="4"/>
      <c r="I375" s="138"/>
      <c r="J375" s="138"/>
      <c r="K375" s="138"/>
      <c r="L375" s="138"/>
      <c r="M375" s="138"/>
      <c r="N375" s="138"/>
      <c r="O375" s="138"/>
      <c r="P375" s="138"/>
      <c r="Q375" s="138"/>
      <c r="R375" s="138"/>
      <c r="S375" s="138"/>
      <c r="T375" s="138"/>
      <c r="U375" s="138"/>
      <c r="V375" s="138"/>
      <c r="W375" s="138"/>
      <c r="X375" s="138"/>
      <c r="Y375" s="138"/>
      <c r="Z375" s="138"/>
    </row>
    <row r="376" spans="1:26" ht="14.25" customHeight="1">
      <c r="A376" s="4"/>
      <c r="B376" s="4"/>
      <c r="C376" s="4"/>
      <c r="D376" s="4"/>
      <c r="E376" s="146"/>
      <c r="F376" s="146"/>
      <c r="G376" s="4"/>
      <c r="H376" s="4"/>
      <c r="I376" s="138"/>
      <c r="J376" s="138"/>
      <c r="K376" s="138"/>
      <c r="L376" s="138"/>
      <c r="M376" s="138"/>
      <c r="N376" s="138"/>
      <c r="O376" s="138"/>
      <c r="P376" s="138"/>
      <c r="Q376" s="138"/>
      <c r="R376" s="138"/>
      <c r="S376" s="138"/>
      <c r="T376" s="138"/>
      <c r="U376" s="138"/>
      <c r="V376" s="138"/>
      <c r="W376" s="138"/>
      <c r="X376" s="138"/>
      <c r="Y376" s="138"/>
      <c r="Z376" s="138"/>
    </row>
    <row r="377" spans="1:26" ht="14.25" customHeight="1">
      <c r="A377" s="4"/>
      <c r="B377" s="4"/>
      <c r="C377" s="4"/>
      <c r="D377" s="4"/>
      <c r="E377" s="146"/>
      <c r="F377" s="146"/>
      <c r="G377" s="4"/>
      <c r="H377" s="4"/>
      <c r="I377" s="138"/>
      <c r="J377" s="138"/>
      <c r="K377" s="138"/>
      <c r="L377" s="138"/>
      <c r="M377" s="138"/>
      <c r="N377" s="138"/>
      <c r="O377" s="138"/>
      <c r="P377" s="138"/>
      <c r="Q377" s="138"/>
      <c r="R377" s="138"/>
      <c r="S377" s="138"/>
      <c r="T377" s="138"/>
      <c r="U377" s="138"/>
      <c r="V377" s="138"/>
      <c r="W377" s="138"/>
      <c r="X377" s="138"/>
      <c r="Y377" s="138"/>
      <c r="Z377" s="138"/>
    </row>
    <row r="378" spans="1:26" ht="14.25" customHeight="1">
      <c r="A378" s="4"/>
      <c r="B378" s="4"/>
      <c r="C378" s="4"/>
      <c r="D378" s="4"/>
      <c r="E378" s="146"/>
      <c r="F378" s="146"/>
      <c r="G378" s="4"/>
      <c r="H378" s="4"/>
      <c r="I378" s="138"/>
      <c r="J378" s="138"/>
      <c r="K378" s="138"/>
      <c r="L378" s="138"/>
      <c r="M378" s="138"/>
      <c r="N378" s="138"/>
      <c r="O378" s="138"/>
      <c r="P378" s="138"/>
      <c r="Q378" s="138"/>
      <c r="R378" s="138"/>
      <c r="S378" s="138"/>
      <c r="T378" s="138"/>
      <c r="U378" s="138"/>
      <c r="V378" s="138"/>
      <c r="W378" s="138"/>
      <c r="X378" s="138"/>
      <c r="Y378" s="138"/>
      <c r="Z378" s="138"/>
    </row>
    <row r="379" spans="1:26" ht="14.25" customHeight="1">
      <c r="A379" s="4"/>
      <c r="B379" s="4"/>
      <c r="C379" s="4"/>
      <c r="D379" s="4"/>
      <c r="E379" s="146"/>
      <c r="F379" s="146"/>
      <c r="G379" s="4"/>
      <c r="H379" s="4"/>
      <c r="I379" s="138"/>
      <c r="J379" s="138"/>
      <c r="K379" s="138"/>
      <c r="L379" s="138"/>
      <c r="M379" s="138"/>
      <c r="N379" s="138"/>
      <c r="O379" s="138"/>
      <c r="P379" s="138"/>
      <c r="Q379" s="138"/>
      <c r="R379" s="138"/>
      <c r="S379" s="138"/>
      <c r="T379" s="138"/>
      <c r="U379" s="138"/>
      <c r="V379" s="138"/>
      <c r="W379" s="138"/>
      <c r="X379" s="138"/>
      <c r="Y379" s="138"/>
      <c r="Z379" s="138"/>
    </row>
    <row r="380" spans="1:26" ht="14.25" customHeight="1">
      <c r="A380" s="4"/>
      <c r="B380" s="4"/>
      <c r="C380" s="4"/>
      <c r="D380" s="4"/>
      <c r="E380" s="146"/>
      <c r="F380" s="146"/>
      <c r="G380" s="4"/>
      <c r="H380" s="4"/>
      <c r="I380" s="138"/>
      <c r="J380" s="138"/>
      <c r="K380" s="138"/>
      <c r="L380" s="138"/>
      <c r="M380" s="138"/>
      <c r="N380" s="138"/>
      <c r="O380" s="138"/>
      <c r="P380" s="138"/>
      <c r="Q380" s="138"/>
      <c r="R380" s="138"/>
      <c r="S380" s="138"/>
      <c r="T380" s="138"/>
      <c r="U380" s="138"/>
      <c r="V380" s="138"/>
      <c r="W380" s="138"/>
      <c r="X380" s="138"/>
      <c r="Y380" s="138"/>
      <c r="Z380" s="138"/>
    </row>
    <row r="381" spans="1:26" ht="14.25" customHeight="1">
      <c r="A381" s="4"/>
      <c r="B381" s="4"/>
      <c r="C381" s="4"/>
      <c r="D381" s="4"/>
      <c r="E381" s="146"/>
      <c r="F381" s="146"/>
      <c r="G381" s="4"/>
      <c r="H381" s="4"/>
      <c r="I381" s="138"/>
      <c r="J381" s="138"/>
      <c r="K381" s="138"/>
      <c r="L381" s="138"/>
      <c r="M381" s="138"/>
      <c r="N381" s="138"/>
      <c r="O381" s="138"/>
      <c r="P381" s="138"/>
      <c r="Q381" s="138"/>
      <c r="R381" s="138"/>
      <c r="S381" s="138"/>
      <c r="T381" s="138"/>
      <c r="U381" s="138"/>
      <c r="V381" s="138"/>
      <c r="W381" s="138"/>
      <c r="X381" s="138"/>
      <c r="Y381" s="138"/>
      <c r="Z381" s="138"/>
    </row>
    <row r="382" spans="1:26" ht="14.25" customHeight="1">
      <c r="A382" s="4"/>
      <c r="B382" s="4"/>
      <c r="C382" s="4"/>
      <c r="D382" s="4"/>
      <c r="E382" s="146"/>
      <c r="F382" s="146"/>
      <c r="G382" s="4"/>
      <c r="H382" s="4"/>
      <c r="I382" s="138"/>
      <c r="J382" s="138"/>
      <c r="K382" s="138"/>
      <c r="L382" s="138"/>
      <c r="M382" s="138"/>
      <c r="N382" s="138"/>
      <c r="O382" s="138"/>
      <c r="P382" s="138"/>
      <c r="Q382" s="138"/>
      <c r="R382" s="138"/>
      <c r="S382" s="138"/>
      <c r="T382" s="138"/>
      <c r="U382" s="138"/>
      <c r="V382" s="138"/>
      <c r="W382" s="138"/>
      <c r="X382" s="138"/>
      <c r="Y382" s="138"/>
      <c r="Z382" s="138"/>
    </row>
    <row r="383" spans="1:26" ht="14.25" customHeight="1">
      <c r="A383" s="4"/>
      <c r="B383" s="4"/>
      <c r="C383" s="4"/>
      <c r="D383" s="4"/>
      <c r="E383" s="146"/>
      <c r="F383" s="146"/>
      <c r="G383" s="4"/>
      <c r="H383" s="4"/>
      <c r="I383" s="138"/>
      <c r="J383" s="138"/>
      <c r="K383" s="138"/>
      <c r="L383" s="138"/>
      <c r="M383" s="138"/>
      <c r="N383" s="138"/>
      <c r="O383" s="138"/>
      <c r="P383" s="138"/>
      <c r="Q383" s="138"/>
      <c r="R383" s="138"/>
      <c r="S383" s="138"/>
      <c r="T383" s="138"/>
      <c r="U383" s="138"/>
      <c r="V383" s="138"/>
      <c r="W383" s="138"/>
      <c r="X383" s="138"/>
      <c r="Y383" s="138"/>
      <c r="Z383" s="138"/>
    </row>
    <row r="384" spans="1:26" ht="14.25" customHeight="1">
      <c r="A384" s="4"/>
      <c r="B384" s="4"/>
      <c r="C384" s="4"/>
      <c r="D384" s="4"/>
      <c r="E384" s="146"/>
      <c r="F384" s="146"/>
      <c r="G384" s="4"/>
      <c r="H384" s="4"/>
      <c r="I384" s="138"/>
      <c r="J384" s="138"/>
      <c r="K384" s="138"/>
      <c r="L384" s="138"/>
      <c r="M384" s="138"/>
      <c r="N384" s="138"/>
      <c r="O384" s="138"/>
      <c r="P384" s="138"/>
      <c r="Q384" s="138"/>
      <c r="R384" s="138"/>
      <c r="S384" s="138"/>
      <c r="T384" s="138"/>
      <c r="U384" s="138"/>
      <c r="V384" s="138"/>
      <c r="W384" s="138"/>
      <c r="X384" s="138"/>
      <c r="Y384" s="138"/>
      <c r="Z384" s="138"/>
    </row>
    <row r="385" spans="1:26" ht="14.25" customHeight="1">
      <c r="A385" s="4"/>
      <c r="B385" s="4"/>
      <c r="C385" s="4"/>
      <c r="D385" s="4"/>
      <c r="E385" s="146"/>
      <c r="F385" s="146"/>
      <c r="G385" s="4"/>
      <c r="H385" s="4"/>
      <c r="I385" s="138"/>
      <c r="J385" s="138"/>
      <c r="K385" s="138"/>
      <c r="L385" s="138"/>
      <c r="M385" s="138"/>
      <c r="N385" s="138"/>
      <c r="O385" s="138"/>
      <c r="P385" s="138"/>
      <c r="Q385" s="138"/>
      <c r="R385" s="138"/>
      <c r="S385" s="138"/>
      <c r="T385" s="138"/>
      <c r="U385" s="138"/>
      <c r="V385" s="138"/>
      <c r="W385" s="138"/>
      <c r="X385" s="138"/>
      <c r="Y385" s="138"/>
      <c r="Z385" s="138"/>
    </row>
    <row r="386" spans="1:26" ht="14.25" customHeight="1">
      <c r="A386" s="4"/>
      <c r="B386" s="4"/>
      <c r="C386" s="4"/>
      <c r="D386" s="4"/>
      <c r="E386" s="146"/>
      <c r="F386" s="146"/>
      <c r="G386" s="4"/>
      <c r="H386" s="4"/>
      <c r="I386" s="138"/>
      <c r="J386" s="138"/>
      <c r="K386" s="138"/>
      <c r="L386" s="138"/>
      <c r="M386" s="138"/>
      <c r="N386" s="138"/>
      <c r="O386" s="138"/>
      <c r="P386" s="138"/>
      <c r="Q386" s="138"/>
      <c r="R386" s="138"/>
      <c r="S386" s="138"/>
      <c r="T386" s="138"/>
      <c r="U386" s="138"/>
      <c r="V386" s="138"/>
      <c r="W386" s="138"/>
      <c r="X386" s="138"/>
      <c r="Y386" s="138"/>
      <c r="Z386" s="138"/>
    </row>
    <row r="387" spans="1:26" ht="14.25" customHeight="1">
      <c r="A387" s="4"/>
      <c r="B387" s="4"/>
      <c r="C387" s="4"/>
      <c r="D387" s="4"/>
      <c r="E387" s="146"/>
      <c r="F387" s="146"/>
      <c r="G387" s="4"/>
      <c r="H387" s="4"/>
      <c r="I387" s="138"/>
      <c r="J387" s="138"/>
      <c r="K387" s="138"/>
      <c r="L387" s="138"/>
      <c r="M387" s="138"/>
      <c r="N387" s="138"/>
      <c r="O387" s="138"/>
      <c r="P387" s="138"/>
      <c r="Q387" s="138"/>
      <c r="R387" s="138"/>
      <c r="S387" s="138"/>
      <c r="T387" s="138"/>
      <c r="U387" s="138"/>
      <c r="V387" s="138"/>
      <c r="W387" s="138"/>
      <c r="X387" s="138"/>
      <c r="Y387" s="138"/>
      <c r="Z387" s="138"/>
    </row>
    <row r="388" spans="1:26" ht="14.25" customHeight="1">
      <c r="A388" s="4"/>
      <c r="B388" s="4"/>
      <c r="C388" s="4"/>
      <c r="D388" s="4"/>
      <c r="E388" s="146"/>
      <c r="F388" s="146"/>
      <c r="G388" s="4"/>
      <c r="H388" s="4"/>
      <c r="I388" s="138"/>
      <c r="J388" s="138"/>
      <c r="K388" s="138"/>
      <c r="L388" s="138"/>
      <c r="M388" s="138"/>
      <c r="N388" s="138"/>
      <c r="O388" s="138"/>
      <c r="P388" s="138"/>
      <c r="Q388" s="138"/>
      <c r="R388" s="138"/>
      <c r="S388" s="138"/>
      <c r="T388" s="138"/>
      <c r="U388" s="138"/>
      <c r="V388" s="138"/>
      <c r="W388" s="138"/>
      <c r="X388" s="138"/>
      <c r="Y388" s="138"/>
      <c r="Z388" s="138"/>
    </row>
    <row r="389" spans="1:26" ht="14.25" customHeight="1">
      <c r="A389" s="4"/>
      <c r="B389" s="4"/>
      <c r="C389" s="4"/>
      <c r="D389" s="4"/>
      <c r="E389" s="146"/>
      <c r="F389" s="146"/>
      <c r="G389" s="4"/>
      <c r="H389" s="4"/>
      <c r="I389" s="138"/>
      <c r="J389" s="138"/>
      <c r="K389" s="138"/>
      <c r="L389" s="138"/>
      <c r="M389" s="138"/>
      <c r="N389" s="138"/>
      <c r="O389" s="138"/>
      <c r="P389" s="138"/>
      <c r="Q389" s="138"/>
      <c r="R389" s="138"/>
      <c r="S389" s="138"/>
      <c r="T389" s="138"/>
      <c r="U389" s="138"/>
      <c r="V389" s="138"/>
      <c r="W389" s="138"/>
      <c r="X389" s="138"/>
      <c r="Y389" s="138"/>
      <c r="Z389" s="138"/>
    </row>
    <row r="390" spans="1:26" ht="14.25" customHeight="1">
      <c r="A390" s="4"/>
      <c r="B390" s="4"/>
      <c r="C390" s="4"/>
      <c r="D390" s="4"/>
      <c r="E390" s="146"/>
      <c r="F390" s="146"/>
      <c r="G390" s="4"/>
      <c r="H390" s="4"/>
      <c r="I390" s="138"/>
      <c r="J390" s="138"/>
      <c r="K390" s="138"/>
      <c r="L390" s="138"/>
      <c r="M390" s="138"/>
      <c r="N390" s="138"/>
      <c r="O390" s="138"/>
      <c r="P390" s="138"/>
      <c r="Q390" s="138"/>
      <c r="R390" s="138"/>
      <c r="S390" s="138"/>
      <c r="T390" s="138"/>
      <c r="U390" s="138"/>
      <c r="V390" s="138"/>
      <c r="W390" s="138"/>
      <c r="X390" s="138"/>
      <c r="Y390" s="138"/>
      <c r="Z390" s="138"/>
    </row>
    <row r="391" spans="1:26" ht="14.25" customHeight="1">
      <c r="A391" s="4"/>
      <c r="B391" s="4"/>
      <c r="C391" s="4"/>
      <c r="D391" s="4"/>
      <c r="E391" s="146"/>
      <c r="F391" s="146"/>
      <c r="G391" s="4"/>
      <c r="H391" s="4"/>
      <c r="I391" s="138"/>
      <c r="J391" s="138"/>
      <c r="K391" s="138"/>
      <c r="L391" s="138"/>
      <c r="M391" s="138"/>
      <c r="N391" s="138"/>
      <c r="O391" s="138"/>
      <c r="P391" s="138"/>
      <c r="Q391" s="138"/>
      <c r="R391" s="138"/>
      <c r="S391" s="138"/>
      <c r="T391" s="138"/>
      <c r="U391" s="138"/>
      <c r="V391" s="138"/>
      <c r="W391" s="138"/>
      <c r="X391" s="138"/>
      <c r="Y391" s="138"/>
      <c r="Z391" s="138"/>
    </row>
    <row r="392" spans="1:26" ht="14.25" customHeight="1">
      <c r="A392" s="4"/>
      <c r="B392" s="4"/>
      <c r="C392" s="4"/>
      <c r="D392" s="4"/>
      <c r="E392" s="146"/>
      <c r="F392" s="146"/>
      <c r="G392" s="4"/>
      <c r="H392" s="4"/>
      <c r="I392" s="138"/>
      <c r="J392" s="138"/>
      <c r="K392" s="138"/>
      <c r="L392" s="138"/>
      <c r="M392" s="138"/>
      <c r="N392" s="138"/>
      <c r="O392" s="138"/>
      <c r="P392" s="138"/>
      <c r="Q392" s="138"/>
      <c r="R392" s="138"/>
      <c r="S392" s="138"/>
      <c r="T392" s="138"/>
      <c r="U392" s="138"/>
      <c r="V392" s="138"/>
      <c r="W392" s="138"/>
      <c r="X392" s="138"/>
      <c r="Y392" s="138"/>
      <c r="Z392" s="138"/>
    </row>
    <row r="393" spans="1:26" ht="14.25" customHeight="1">
      <c r="A393" s="4"/>
      <c r="B393" s="4"/>
      <c r="C393" s="4"/>
      <c r="D393" s="4"/>
      <c r="E393" s="146"/>
      <c r="F393" s="146"/>
      <c r="G393" s="4"/>
      <c r="H393" s="4"/>
      <c r="I393" s="138"/>
      <c r="J393" s="138"/>
      <c r="K393" s="138"/>
      <c r="L393" s="138"/>
      <c r="M393" s="138"/>
      <c r="N393" s="138"/>
      <c r="O393" s="138"/>
      <c r="P393" s="138"/>
      <c r="Q393" s="138"/>
      <c r="R393" s="138"/>
      <c r="S393" s="138"/>
      <c r="T393" s="138"/>
      <c r="U393" s="138"/>
      <c r="V393" s="138"/>
      <c r="W393" s="138"/>
      <c r="X393" s="138"/>
      <c r="Y393" s="138"/>
      <c r="Z393" s="138"/>
    </row>
    <row r="394" spans="1:26" ht="14.25" customHeight="1">
      <c r="A394" s="4"/>
      <c r="B394" s="4"/>
      <c r="C394" s="4"/>
      <c r="D394" s="4"/>
      <c r="E394" s="146"/>
      <c r="F394" s="146"/>
      <c r="G394" s="4"/>
      <c r="H394" s="4"/>
      <c r="I394" s="138"/>
      <c r="J394" s="138"/>
      <c r="K394" s="138"/>
      <c r="L394" s="138"/>
      <c r="M394" s="138"/>
      <c r="N394" s="138"/>
      <c r="O394" s="138"/>
      <c r="P394" s="138"/>
      <c r="Q394" s="138"/>
      <c r="R394" s="138"/>
      <c r="S394" s="138"/>
      <c r="T394" s="138"/>
      <c r="U394" s="138"/>
      <c r="V394" s="138"/>
      <c r="W394" s="138"/>
      <c r="X394" s="138"/>
      <c r="Y394" s="138"/>
      <c r="Z394" s="138"/>
    </row>
    <row r="395" spans="1:26" ht="14.25" customHeight="1">
      <c r="A395" s="4"/>
      <c r="B395" s="4"/>
      <c r="C395" s="4"/>
      <c r="D395" s="4"/>
      <c r="E395" s="146"/>
      <c r="F395" s="146"/>
      <c r="G395" s="4"/>
      <c r="H395" s="4"/>
      <c r="I395" s="138"/>
      <c r="J395" s="138"/>
      <c r="K395" s="138"/>
      <c r="L395" s="138"/>
      <c r="M395" s="138"/>
      <c r="N395" s="138"/>
      <c r="O395" s="138"/>
      <c r="P395" s="138"/>
      <c r="Q395" s="138"/>
      <c r="R395" s="138"/>
      <c r="S395" s="138"/>
      <c r="T395" s="138"/>
      <c r="U395" s="138"/>
      <c r="V395" s="138"/>
      <c r="W395" s="138"/>
      <c r="X395" s="138"/>
      <c r="Y395" s="138"/>
      <c r="Z395" s="138"/>
    </row>
    <row r="396" spans="1:26" ht="14.25" customHeight="1">
      <c r="A396" s="4"/>
      <c r="B396" s="4"/>
      <c r="C396" s="4"/>
      <c r="D396" s="4"/>
      <c r="E396" s="146"/>
      <c r="F396" s="146"/>
      <c r="G396" s="4"/>
      <c r="H396" s="4"/>
      <c r="I396" s="138"/>
      <c r="J396" s="138"/>
      <c r="K396" s="138"/>
      <c r="L396" s="138"/>
      <c r="M396" s="138"/>
      <c r="N396" s="138"/>
      <c r="O396" s="138"/>
      <c r="P396" s="138"/>
      <c r="Q396" s="138"/>
      <c r="R396" s="138"/>
      <c r="S396" s="138"/>
      <c r="T396" s="138"/>
      <c r="U396" s="138"/>
      <c r="V396" s="138"/>
      <c r="W396" s="138"/>
      <c r="X396" s="138"/>
      <c r="Y396" s="138"/>
      <c r="Z396" s="138"/>
    </row>
    <row r="397" spans="1:26" ht="14.25" customHeight="1">
      <c r="A397" s="4"/>
      <c r="B397" s="4"/>
      <c r="C397" s="4"/>
      <c r="D397" s="4"/>
      <c r="E397" s="146"/>
      <c r="F397" s="146"/>
      <c r="G397" s="4"/>
      <c r="H397" s="4"/>
      <c r="I397" s="138"/>
      <c r="J397" s="138"/>
      <c r="K397" s="138"/>
      <c r="L397" s="138"/>
      <c r="M397" s="138"/>
      <c r="N397" s="138"/>
      <c r="O397" s="138"/>
      <c r="P397" s="138"/>
      <c r="Q397" s="138"/>
      <c r="R397" s="138"/>
      <c r="S397" s="138"/>
      <c r="T397" s="138"/>
      <c r="U397" s="138"/>
      <c r="V397" s="138"/>
      <c r="W397" s="138"/>
      <c r="X397" s="138"/>
      <c r="Y397" s="138"/>
      <c r="Z397" s="138"/>
    </row>
    <row r="398" spans="1:26" ht="14.25" customHeight="1">
      <c r="A398" s="4"/>
      <c r="B398" s="4"/>
      <c r="C398" s="4"/>
      <c r="D398" s="4"/>
      <c r="E398" s="146"/>
      <c r="F398" s="146"/>
      <c r="G398" s="4"/>
      <c r="H398" s="4"/>
      <c r="I398" s="138"/>
      <c r="J398" s="138"/>
      <c r="K398" s="138"/>
      <c r="L398" s="138"/>
      <c r="M398" s="138"/>
      <c r="N398" s="138"/>
      <c r="O398" s="138"/>
      <c r="P398" s="138"/>
      <c r="Q398" s="138"/>
      <c r="R398" s="138"/>
      <c r="S398" s="138"/>
      <c r="T398" s="138"/>
      <c r="U398" s="138"/>
      <c r="V398" s="138"/>
      <c r="W398" s="138"/>
      <c r="X398" s="138"/>
      <c r="Y398" s="138"/>
      <c r="Z398" s="138"/>
    </row>
    <row r="399" spans="1:26" ht="14.25" customHeight="1">
      <c r="A399" s="4"/>
      <c r="B399" s="4"/>
      <c r="C399" s="4"/>
      <c r="D399" s="4"/>
      <c r="E399" s="146"/>
      <c r="F399" s="146"/>
      <c r="G399" s="4"/>
      <c r="H399" s="4"/>
      <c r="I399" s="138"/>
      <c r="J399" s="138"/>
      <c r="K399" s="138"/>
      <c r="L399" s="138"/>
      <c r="M399" s="138"/>
      <c r="N399" s="138"/>
      <c r="O399" s="138"/>
      <c r="P399" s="138"/>
      <c r="Q399" s="138"/>
      <c r="R399" s="138"/>
      <c r="S399" s="138"/>
      <c r="T399" s="138"/>
      <c r="U399" s="138"/>
      <c r="V399" s="138"/>
      <c r="W399" s="138"/>
      <c r="X399" s="138"/>
      <c r="Y399" s="138"/>
      <c r="Z399" s="138"/>
    </row>
    <row r="400" spans="1:26" ht="14.25" customHeight="1">
      <c r="A400" s="4"/>
      <c r="B400" s="4"/>
      <c r="C400" s="4"/>
      <c r="D400" s="4"/>
      <c r="E400" s="146"/>
      <c r="F400" s="146"/>
      <c r="G400" s="4"/>
      <c r="H400" s="4"/>
      <c r="I400" s="138"/>
      <c r="J400" s="138"/>
      <c r="K400" s="138"/>
      <c r="L400" s="138"/>
      <c r="M400" s="138"/>
      <c r="N400" s="138"/>
      <c r="O400" s="138"/>
      <c r="P400" s="138"/>
      <c r="Q400" s="138"/>
      <c r="R400" s="138"/>
      <c r="S400" s="138"/>
      <c r="T400" s="138"/>
      <c r="U400" s="138"/>
      <c r="V400" s="138"/>
      <c r="W400" s="138"/>
      <c r="X400" s="138"/>
      <c r="Y400" s="138"/>
      <c r="Z400" s="138"/>
    </row>
    <row r="401" spans="1:26" ht="14.25" customHeight="1">
      <c r="A401" s="4"/>
      <c r="B401" s="4"/>
      <c r="C401" s="4"/>
      <c r="D401" s="4"/>
      <c r="E401" s="146"/>
      <c r="F401" s="146"/>
      <c r="G401" s="4"/>
      <c r="H401" s="4"/>
      <c r="I401" s="138"/>
      <c r="J401" s="138"/>
      <c r="K401" s="138"/>
      <c r="L401" s="138"/>
      <c r="M401" s="138"/>
      <c r="N401" s="138"/>
      <c r="O401" s="138"/>
      <c r="P401" s="138"/>
      <c r="Q401" s="138"/>
      <c r="R401" s="138"/>
      <c r="S401" s="138"/>
      <c r="T401" s="138"/>
      <c r="U401" s="138"/>
      <c r="V401" s="138"/>
      <c r="W401" s="138"/>
      <c r="X401" s="138"/>
      <c r="Y401" s="138"/>
      <c r="Z401" s="138"/>
    </row>
    <row r="402" spans="1:26" ht="14.25" customHeight="1">
      <c r="A402" s="4"/>
      <c r="B402" s="4"/>
      <c r="C402" s="4"/>
      <c r="D402" s="4"/>
      <c r="E402" s="146"/>
      <c r="F402" s="146"/>
      <c r="G402" s="4"/>
      <c r="H402" s="4"/>
      <c r="I402" s="138"/>
      <c r="J402" s="138"/>
      <c r="K402" s="138"/>
      <c r="L402" s="138"/>
      <c r="M402" s="138"/>
      <c r="N402" s="138"/>
      <c r="O402" s="138"/>
      <c r="P402" s="138"/>
      <c r="Q402" s="138"/>
      <c r="R402" s="138"/>
      <c r="S402" s="138"/>
      <c r="T402" s="138"/>
      <c r="U402" s="138"/>
      <c r="V402" s="138"/>
      <c r="W402" s="138"/>
      <c r="X402" s="138"/>
      <c r="Y402" s="138"/>
      <c r="Z402" s="138"/>
    </row>
    <row r="403" spans="1:26" ht="14.25" customHeight="1">
      <c r="A403" s="4"/>
      <c r="B403" s="4"/>
      <c r="C403" s="4"/>
      <c r="D403" s="4"/>
      <c r="E403" s="146"/>
      <c r="F403" s="146"/>
      <c r="G403" s="4"/>
      <c r="H403" s="4"/>
      <c r="I403" s="138"/>
      <c r="J403" s="138"/>
      <c r="K403" s="138"/>
      <c r="L403" s="138"/>
      <c r="M403" s="138"/>
      <c r="N403" s="138"/>
      <c r="O403" s="138"/>
      <c r="P403" s="138"/>
      <c r="Q403" s="138"/>
      <c r="R403" s="138"/>
      <c r="S403" s="138"/>
      <c r="T403" s="138"/>
      <c r="U403" s="138"/>
      <c r="V403" s="138"/>
      <c r="W403" s="138"/>
      <c r="X403" s="138"/>
      <c r="Y403" s="138"/>
      <c r="Z403" s="138"/>
    </row>
    <row r="404" spans="1:26" ht="14.25" customHeight="1">
      <c r="A404" s="4"/>
      <c r="B404" s="4"/>
      <c r="C404" s="4"/>
      <c r="D404" s="4"/>
      <c r="E404" s="146"/>
      <c r="F404" s="146"/>
      <c r="G404" s="4"/>
      <c r="H404" s="4"/>
      <c r="I404" s="138"/>
      <c r="J404" s="138"/>
      <c r="K404" s="138"/>
      <c r="L404" s="138"/>
      <c r="M404" s="138"/>
      <c r="N404" s="138"/>
      <c r="O404" s="138"/>
      <c r="P404" s="138"/>
      <c r="Q404" s="138"/>
      <c r="R404" s="138"/>
      <c r="S404" s="138"/>
      <c r="T404" s="138"/>
      <c r="U404" s="138"/>
      <c r="V404" s="138"/>
      <c r="W404" s="138"/>
      <c r="X404" s="138"/>
      <c r="Y404" s="138"/>
      <c r="Z404" s="138"/>
    </row>
    <row r="405" spans="1:26" ht="14.25" customHeight="1">
      <c r="A405" s="4"/>
      <c r="B405" s="4"/>
      <c r="C405" s="4"/>
      <c r="D405" s="4"/>
      <c r="E405" s="146"/>
      <c r="F405" s="146"/>
      <c r="G405" s="4"/>
      <c r="H405" s="4"/>
      <c r="I405" s="138"/>
      <c r="J405" s="138"/>
      <c r="K405" s="138"/>
      <c r="L405" s="138"/>
      <c r="M405" s="138"/>
      <c r="N405" s="138"/>
      <c r="O405" s="138"/>
      <c r="P405" s="138"/>
      <c r="Q405" s="138"/>
      <c r="R405" s="138"/>
      <c r="S405" s="138"/>
      <c r="T405" s="138"/>
      <c r="U405" s="138"/>
      <c r="V405" s="138"/>
      <c r="W405" s="138"/>
      <c r="X405" s="138"/>
      <c r="Y405" s="138"/>
      <c r="Z405" s="138"/>
    </row>
    <row r="406" spans="1:26" ht="14.25" customHeight="1">
      <c r="A406" s="4"/>
      <c r="B406" s="4"/>
      <c r="C406" s="4"/>
      <c r="D406" s="4"/>
      <c r="E406" s="146"/>
      <c r="F406" s="146"/>
      <c r="G406" s="4"/>
      <c r="H406" s="4"/>
      <c r="I406" s="138"/>
      <c r="J406" s="138"/>
      <c r="K406" s="138"/>
      <c r="L406" s="138"/>
      <c r="M406" s="138"/>
      <c r="N406" s="138"/>
      <c r="O406" s="138"/>
      <c r="P406" s="138"/>
      <c r="Q406" s="138"/>
      <c r="R406" s="138"/>
      <c r="S406" s="138"/>
      <c r="T406" s="138"/>
      <c r="U406" s="138"/>
      <c r="V406" s="138"/>
      <c r="W406" s="138"/>
      <c r="X406" s="138"/>
      <c r="Y406" s="138"/>
      <c r="Z406" s="138"/>
    </row>
    <row r="407" spans="1:26" ht="14.25" customHeight="1">
      <c r="A407" s="4"/>
      <c r="B407" s="4"/>
      <c r="C407" s="4"/>
      <c r="D407" s="4"/>
      <c r="E407" s="146"/>
      <c r="F407" s="146"/>
      <c r="G407" s="4"/>
      <c r="H407" s="4"/>
      <c r="I407" s="138"/>
      <c r="J407" s="138"/>
      <c r="K407" s="138"/>
      <c r="L407" s="138"/>
      <c r="M407" s="138"/>
      <c r="N407" s="138"/>
      <c r="O407" s="138"/>
      <c r="P407" s="138"/>
      <c r="Q407" s="138"/>
      <c r="R407" s="138"/>
      <c r="S407" s="138"/>
      <c r="T407" s="138"/>
      <c r="U407" s="138"/>
      <c r="V407" s="138"/>
      <c r="W407" s="138"/>
      <c r="X407" s="138"/>
      <c r="Y407" s="138"/>
      <c r="Z407" s="138"/>
    </row>
    <row r="408" spans="1:26" ht="14.25" customHeight="1">
      <c r="A408" s="4"/>
      <c r="B408" s="4"/>
      <c r="C408" s="4"/>
      <c r="D408" s="4"/>
      <c r="E408" s="146"/>
      <c r="F408" s="146"/>
      <c r="G408" s="4"/>
      <c r="H408" s="4"/>
      <c r="I408" s="138"/>
      <c r="J408" s="138"/>
      <c r="K408" s="138"/>
      <c r="L408" s="138"/>
      <c r="M408" s="138"/>
      <c r="N408" s="138"/>
      <c r="O408" s="138"/>
      <c r="P408" s="138"/>
      <c r="Q408" s="138"/>
      <c r="R408" s="138"/>
      <c r="S408" s="138"/>
      <c r="T408" s="138"/>
      <c r="U408" s="138"/>
      <c r="V408" s="138"/>
      <c r="W408" s="138"/>
      <c r="X408" s="138"/>
      <c r="Y408" s="138"/>
      <c r="Z408" s="138"/>
    </row>
    <row r="409" spans="1:26" ht="14.25" customHeight="1">
      <c r="A409" s="4"/>
      <c r="B409" s="4"/>
      <c r="C409" s="4"/>
      <c r="D409" s="4"/>
      <c r="E409" s="146"/>
      <c r="F409" s="146"/>
      <c r="G409" s="4"/>
      <c r="H409" s="4"/>
      <c r="I409" s="138"/>
      <c r="J409" s="138"/>
      <c r="K409" s="138"/>
      <c r="L409" s="138"/>
      <c r="M409" s="138"/>
      <c r="N409" s="138"/>
      <c r="O409" s="138"/>
      <c r="P409" s="138"/>
      <c r="Q409" s="138"/>
      <c r="R409" s="138"/>
      <c r="S409" s="138"/>
      <c r="T409" s="138"/>
      <c r="U409" s="138"/>
      <c r="V409" s="138"/>
      <c r="W409" s="138"/>
      <c r="X409" s="138"/>
      <c r="Y409" s="138"/>
      <c r="Z409" s="138"/>
    </row>
    <row r="410" spans="1:26" ht="14.25" customHeight="1">
      <c r="A410" s="4"/>
      <c r="B410" s="4"/>
      <c r="C410" s="4"/>
      <c r="D410" s="4"/>
      <c r="E410" s="146"/>
      <c r="F410" s="146"/>
      <c r="G410" s="4"/>
      <c r="H410" s="4"/>
      <c r="I410" s="138"/>
      <c r="J410" s="138"/>
      <c r="K410" s="138"/>
      <c r="L410" s="138"/>
      <c r="M410" s="138"/>
      <c r="N410" s="138"/>
      <c r="O410" s="138"/>
      <c r="P410" s="138"/>
      <c r="Q410" s="138"/>
      <c r="R410" s="138"/>
      <c r="S410" s="138"/>
      <c r="T410" s="138"/>
      <c r="U410" s="138"/>
      <c r="V410" s="138"/>
      <c r="W410" s="138"/>
      <c r="X410" s="138"/>
      <c r="Y410" s="138"/>
      <c r="Z410" s="138"/>
    </row>
    <row r="411" spans="1:26" ht="14.25" customHeight="1">
      <c r="A411" s="4"/>
      <c r="B411" s="4"/>
      <c r="C411" s="4"/>
      <c r="D411" s="4"/>
      <c r="E411" s="146"/>
      <c r="F411" s="146"/>
      <c r="G411" s="4"/>
      <c r="H411" s="4"/>
      <c r="I411" s="138"/>
      <c r="J411" s="138"/>
      <c r="K411" s="138"/>
      <c r="L411" s="138"/>
      <c r="M411" s="138"/>
      <c r="N411" s="138"/>
      <c r="O411" s="138"/>
      <c r="P411" s="138"/>
      <c r="Q411" s="138"/>
      <c r="R411" s="138"/>
      <c r="S411" s="138"/>
      <c r="T411" s="138"/>
      <c r="U411" s="138"/>
      <c r="V411" s="138"/>
      <c r="W411" s="138"/>
      <c r="X411" s="138"/>
      <c r="Y411" s="138"/>
      <c r="Z411" s="138"/>
    </row>
    <row r="412" spans="1:26" ht="14.25" customHeight="1">
      <c r="A412" s="4"/>
      <c r="B412" s="4"/>
      <c r="C412" s="4"/>
      <c r="D412" s="4"/>
      <c r="E412" s="146"/>
      <c r="F412" s="146"/>
      <c r="G412" s="4"/>
      <c r="H412" s="4"/>
      <c r="I412" s="138"/>
      <c r="J412" s="138"/>
      <c r="K412" s="138"/>
      <c r="L412" s="138"/>
      <c r="M412" s="138"/>
      <c r="N412" s="138"/>
      <c r="O412" s="138"/>
      <c r="P412" s="138"/>
      <c r="Q412" s="138"/>
      <c r="R412" s="138"/>
      <c r="S412" s="138"/>
      <c r="T412" s="138"/>
      <c r="U412" s="138"/>
      <c r="V412" s="138"/>
      <c r="W412" s="138"/>
      <c r="X412" s="138"/>
      <c r="Y412" s="138"/>
      <c r="Z412" s="138"/>
    </row>
    <row r="413" spans="1:26" ht="14.25" customHeight="1">
      <c r="A413" s="4"/>
      <c r="B413" s="4"/>
      <c r="C413" s="4"/>
      <c r="D413" s="4"/>
      <c r="E413" s="146"/>
      <c r="F413" s="146"/>
      <c r="G413" s="4"/>
      <c r="H413" s="4"/>
      <c r="I413" s="138"/>
      <c r="J413" s="138"/>
      <c r="K413" s="138"/>
      <c r="L413" s="138"/>
      <c r="M413" s="138"/>
      <c r="N413" s="138"/>
      <c r="O413" s="138"/>
      <c r="P413" s="138"/>
      <c r="Q413" s="138"/>
      <c r="R413" s="138"/>
      <c r="S413" s="138"/>
      <c r="T413" s="138"/>
      <c r="U413" s="138"/>
      <c r="V413" s="138"/>
      <c r="W413" s="138"/>
      <c r="X413" s="138"/>
      <c r="Y413" s="138"/>
      <c r="Z413" s="138"/>
    </row>
    <row r="414" spans="1:26" ht="14.25" customHeight="1">
      <c r="A414" s="4"/>
      <c r="B414" s="4"/>
      <c r="C414" s="4"/>
      <c r="D414" s="4"/>
      <c r="E414" s="146"/>
      <c r="F414" s="146"/>
      <c r="G414" s="4"/>
      <c r="H414" s="4"/>
      <c r="I414" s="138"/>
      <c r="J414" s="138"/>
      <c r="K414" s="138"/>
      <c r="L414" s="138"/>
      <c r="M414" s="138"/>
      <c r="N414" s="138"/>
      <c r="O414" s="138"/>
      <c r="P414" s="138"/>
      <c r="Q414" s="138"/>
      <c r="R414" s="138"/>
      <c r="S414" s="138"/>
      <c r="T414" s="138"/>
      <c r="U414" s="138"/>
      <c r="V414" s="138"/>
      <c r="W414" s="138"/>
      <c r="X414" s="138"/>
      <c r="Y414" s="138"/>
      <c r="Z414" s="138"/>
    </row>
    <row r="415" spans="1:26" ht="14.25" customHeight="1">
      <c r="A415" s="4"/>
      <c r="B415" s="4"/>
      <c r="C415" s="4"/>
      <c r="D415" s="4"/>
      <c r="E415" s="146"/>
      <c r="F415" s="146"/>
      <c r="G415" s="4"/>
      <c r="H415" s="4"/>
      <c r="I415" s="138"/>
      <c r="J415" s="138"/>
      <c r="K415" s="138"/>
      <c r="L415" s="138"/>
      <c r="M415" s="138"/>
      <c r="N415" s="138"/>
      <c r="O415" s="138"/>
      <c r="P415" s="138"/>
      <c r="Q415" s="138"/>
      <c r="R415" s="138"/>
      <c r="S415" s="138"/>
      <c r="T415" s="138"/>
      <c r="U415" s="138"/>
      <c r="V415" s="138"/>
      <c r="W415" s="138"/>
      <c r="X415" s="138"/>
      <c r="Y415" s="138"/>
      <c r="Z415" s="138"/>
    </row>
    <row r="416" spans="1:26" ht="14.25" customHeight="1">
      <c r="A416" s="4"/>
      <c r="B416" s="4"/>
      <c r="C416" s="4"/>
      <c r="D416" s="4"/>
      <c r="E416" s="146"/>
      <c r="F416" s="146"/>
      <c r="G416" s="4"/>
      <c r="H416" s="4"/>
      <c r="I416" s="138"/>
      <c r="J416" s="138"/>
      <c r="K416" s="138"/>
      <c r="L416" s="138"/>
      <c r="M416" s="138"/>
      <c r="N416" s="138"/>
      <c r="O416" s="138"/>
      <c r="P416" s="138"/>
      <c r="Q416" s="138"/>
      <c r="R416" s="138"/>
      <c r="S416" s="138"/>
      <c r="T416" s="138"/>
      <c r="U416" s="138"/>
      <c r="V416" s="138"/>
      <c r="W416" s="138"/>
      <c r="X416" s="138"/>
      <c r="Y416" s="138"/>
      <c r="Z416" s="138"/>
    </row>
    <row r="417" spans="1:26" ht="14.25" customHeight="1">
      <c r="A417" s="4"/>
      <c r="B417" s="4"/>
      <c r="C417" s="4"/>
      <c r="D417" s="4"/>
      <c r="E417" s="146"/>
      <c r="F417" s="146"/>
      <c r="G417" s="4"/>
      <c r="H417" s="4"/>
      <c r="I417" s="138"/>
      <c r="J417" s="138"/>
      <c r="K417" s="138"/>
      <c r="L417" s="138"/>
      <c r="M417" s="138"/>
      <c r="N417" s="138"/>
      <c r="O417" s="138"/>
      <c r="P417" s="138"/>
      <c r="Q417" s="138"/>
      <c r="R417" s="138"/>
      <c r="S417" s="138"/>
      <c r="T417" s="138"/>
      <c r="U417" s="138"/>
      <c r="V417" s="138"/>
      <c r="W417" s="138"/>
      <c r="X417" s="138"/>
      <c r="Y417" s="138"/>
      <c r="Z417" s="138"/>
    </row>
    <row r="418" spans="1:26" ht="14.25" customHeight="1">
      <c r="A418" s="4"/>
      <c r="B418" s="4"/>
      <c r="C418" s="4"/>
      <c r="D418" s="4"/>
      <c r="E418" s="146"/>
      <c r="F418" s="146"/>
      <c r="G418" s="4"/>
      <c r="H418" s="4"/>
      <c r="I418" s="138"/>
      <c r="J418" s="138"/>
      <c r="K418" s="138"/>
      <c r="L418" s="138"/>
      <c r="M418" s="138"/>
      <c r="N418" s="138"/>
      <c r="O418" s="138"/>
      <c r="P418" s="138"/>
      <c r="Q418" s="138"/>
      <c r="R418" s="138"/>
      <c r="S418" s="138"/>
      <c r="T418" s="138"/>
      <c r="U418" s="138"/>
      <c r="V418" s="138"/>
      <c r="W418" s="138"/>
      <c r="X418" s="138"/>
      <c r="Y418" s="138"/>
      <c r="Z418" s="138"/>
    </row>
    <row r="419" spans="1:26" ht="14.25" customHeight="1">
      <c r="A419" s="4"/>
      <c r="B419" s="4"/>
      <c r="C419" s="4"/>
      <c r="D419" s="4"/>
      <c r="E419" s="146"/>
      <c r="F419" s="146"/>
      <c r="G419" s="4"/>
      <c r="H419" s="4"/>
      <c r="I419" s="138"/>
      <c r="J419" s="138"/>
      <c r="K419" s="138"/>
      <c r="L419" s="138"/>
      <c r="M419" s="138"/>
      <c r="N419" s="138"/>
      <c r="O419" s="138"/>
      <c r="P419" s="138"/>
      <c r="Q419" s="138"/>
      <c r="R419" s="138"/>
      <c r="S419" s="138"/>
      <c r="T419" s="138"/>
      <c r="U419" s="138"/>
      <c r="V419" s="138"/>
      <c r="W419" s="138"/>
      <c r="X419" s="138"/>
      <c r="Y419" s="138"/>
      <c r="Z419" s="138"/>
    </row>
    <row r="420" spans="1:26" ht="14.25" customHeight="1">
      <c r="A420" s="4"/>
      <c r="B420" s="4"/>
      <c r="C420" s="4"/>
      <c r="D420" s="4"/>
      <c r="E420" s="146"/>
      <c r="F420" s="146"/>
      <c r="G420" s="4"/>
      <c r="H420" s="4"/>
      <c r="I420" s="138"/>
      <c r="J420" s="138"/>
      <c r="K420" s="138"/>
      <c r="L420" s="138"/>
      <c r="M420" s="138"/>
      <c r="N420" s="138"/>
      <c r="O420" s="138"/>
      <c r="P420" s="138"/>
      <c r="Q420" s="138"/>
      <c r="R420" s="138"/>
      <c r="S420" s="138"/>
      <c r="T420" s="138"/>
      <c r="U420" s="138"/>
      <c r="V420" s="138"/>
      <c r="W420" s="138"/>
      <c r="X420" s="138"/>
      <c r="Y420" s="138"/>
      <c r="Z420" s="138"/>
    </row>
    <row r="421" spans="1:26" ht="14.25" customHeight="1">
      <c r="A421" s="4"/>
      <c r="B421" s="4"/>
      <c r="C421" s="4"/>
      <c r="D421" s="4"/>
      <c r="E421" s="146"/>
      <c r="F421" s="146"/>
      <c r="G421" s="4"/>
      <c r="H421" s="4"/>
      <c r="I421" s="138"/>
      <c r="J421" s="138"/>
      <c r="K421" s="138"/>
      <c r="L421" s="138"/>
      <c r="M421" s="138"/>
      <c r="N421" s="138"/>
      <c r="O421" s="138"/>
      <c r="P421" s="138"/>
      <c r="Q421" s="138"/>
      <c r="R421" s="138"/>
      <c r="S421" s="138"/>
      <c r="T421" s="138"/>
      <c r="U421" s="138"/>
      <c r="V421" s="138"/>
      <c r="W421" s="138"/>
      <c r="X421" s="138"/>
      <c r="Y421" s="138"/>
      <c r="Z421" s="138"/>
    </row>
    <row r="422" spans="1:26" ht="14.25" customHeight="1">
      <c r="A422" s="4"/>
      <c r="B422" s="4"/>
      <c r="C422" s="4"/>
      <c r="D422" s="4"/>
      <c r="E422" s="146"/>
      <c r="F422" s="146"/>
      <c r="G422" s="4"/>
      <c r="H422" s="4"/>
      <c r="I422" s="138"/>
      <c r="J422" s="138"/>
      <c r="K422" s="138"/>
      <c r="L422" s="138"/>
      <c r="M422" s="138"/>
      <c r="N422" s="138"/>
      <c r="O422" s="138"/>
      <c r="P422" s="138"/>
      <c r="Q422" s="138"/>
      <c r="R422" s="138"/>
      <c r="S422" s="138"/>
      <c r="T422" s="138"/>
      <c r="U422" s="138"/>
      <c r="V422" s="138"/>
      <c r="W422" s="138"/>
      <c r="X422" s="138"/>
      <c r="Y422" s="138"/>
      <c r="Z422" s="138"/>
    </row>
    <row r="423" spans="1:26" ht="14.25" customHeight="1">
      <c r="A423" s="4"/>
      <c r="B423" s="4"/>
      <c r="C423" s="4"/>
      <c r="D423" s="4"/>
      <c r="E423" s="146"/>
      <c r="F423" s="146"/>
      <c r="G423" s="4"/>
      <c r="H423" s="4"/>
      <c r="I423" s="138"/>
      <c r="J423" s="138"/>
      <c r="K423" s="138"/>
      <c r="L423" s="138"/>
      <c r="M423" s="138"/>
      <c r="N423" s="138"/>
      <c r="O423" s="138"/>
      <c r="P423" s="138"/>
      <c r="Q423" s="138"/>
      <c r="R423" s="138"/>
      <c r="S423" s="138"/>
      <c r="T423" s="138"/>
      <c r="U423" s="138"/>
      <c r="V423" s="138"/>
      <c r="W423" s="138"/>
      <c r="X423" s="138"/>
      <c r="Y423" s="138"/>
      <c r="Z423" s="138"/>
    </row>
    <row r="424" spans="1:26" ht="14.25" customHeight="1">
      <c r="A424" s="4"/>
      <c r="B424" s="4"/>
      <c r="C424" s="4"/>
      <c r="D424" s="4"/>
      <c r="E424" s="146"/>
      <c r="F424" s="146"/>
      <c r="G424" s="4"/>
      <c r="H424" s="4"/>
      <c r="I424" s="138"/>
      <c r="J424" s="138"/>
      <c r="K424" s="138"/>
      <c r="L424" s="138"/>
      <c r="M424" s="138"/>
      <c r="N424" s="138"/>
      <c r="O424" s="138"/>
      <c r="P424" s="138"/>
      <c r="Q424" s="138"/>
      <c r="R424" s="138"/>
      <c r="S424" s="138"/>
      <c r="T424" s="138"/>
      <c r="U424" s="138"/>
      <c r="V424" s="138"/>
      <c r="W424" s="138"/>
      <c r="X424" s="138"/>
      <c r="Y424" s="138"/>
      <c r="Z424" s="138"/>
    </row>
    <row r="425" spans="1:26" ht="14.25" customHeight="1">
      <c r="A425" s="4"/>
      <c r="B425" s="4"/>
      <c r="C425" s="4"/>
      <c r="D425" s="4"/>
      <c r="E425" s="146"/>
      <c r="F425" s="146"/>
      <c r="G425" s="4"/>
      <c r="H425" s="4"/>
      <c r="I425" s="138"/>
      <c r="J425" s="138"/>
      <c r="K425" s="138"/>
      <c r="L425" s="138"/>
      <c r="M425" s="138"/>
      <c r="N425" s="138"/>
      <c r="O425" s="138"/>
      <c r="P425" s="138"/>
      <c r="Q425" s="138"/>
      <c r="R425" s="138"/>
      <c r="S425" s="138"/>
      <c r="T425" s="138"/>
      <c r="U425" s="138"/>
      <c r="V425" s="138"/>
      <c r="W425" s="138"/>
      <c r="X425" s="138"/>
      <c r="Y425" s="138"/>
      <c r="Z425" s="138"/>
    </row>
    <row r="426" spans="1:26" ht="14.25" customHeight="1">
      <c r="A426" s="4"/>
      <c r="B426" s="4"/>
      <c r="C426" s="4"/>
      <c r="D426" s="4"/>
      <c r="E426" s="146"/>
      <c r="F426" s="146"/>
      <c r="G426" s="4"/>
      <c r="H426" s="4"/>
      <c r="I426" s="138"/>
      <c r="J426" s="138"/>
      <c r="K426" s="138"/>
      <c r="L426" s="138"/>
      <c r="M426" s="138"/>
      <c r="N426" s="138"/>
      <c r="O426" s="138"/>
      <c r="P426" s="138"/>
      <c r="Q426" s="138"/>
      <c r="R426" s="138"/>
      <c r="S426" s="138"/>
      <c r="T426" s="138"/>
      <c r="U426" s="138"/>
      <c r="V426" s="138"/>
      <c r="W426" s="138"/>
      <c r="X426" s="138"/>
      <c r="Y426" s="138"/>
      <c r="Z426" s="138"/>
    </row>
    <row r="427" spans="1:26" ht="14.25" customHeight="1">
      <c r="A427" s="4"/>
      <c r="B427" s="4"/>
      <c r="C427" s="4"/>
      <c r="D427" s="4"/>
      <c r="E427" s="146"/>
      <c r="F427" s="146"/>
      <c r="G427" s="4"/>
      <c r="H427" s="4"/>
      <c r="I427" s="138"/>
      <c r="J427" s="138"/>
      <c r="K427" s="138"/>
      <c r="L427" s="138"/>
      <c r="M427" s="138"/>
      <c r="N427" s="138"/>
      <c r="O427" s="138"/>
      <c r="P427" s="138"/>
      <c r="Q427" s="138"/>
      <c r="R427" s="138"/>
      <c r="S427" s="138"/>
      <c r="T427" s="138"/>
      <c r="U427" s="138"/>
      <c r="V427" s="138"/>
      <c r="W427" s="138"/>
      <c r="X427" s="138"/>
      <c r="Y427" s="138"/>
      <c r="Z427" s="138"/>
    </row>
    <row r="428" spans="1:26" ht="14.25" customHeight="1">
      <c r="A428" s="4"/>
      <c r="B428" s="4"/>
      <c r="C428" s="4"/>
      <c r="D428" s="4"/>
      <c r="E428" s="146"/>
      <c r="F428" s="146"/>
      <c r="G428" s="4"/>
      <c r="H428" s="4"/>
      <c r="I428" s="138"/>
      <c r="J428" s="138"/>
      <c r="K428" s="138"/>
      <c r="L428" s="138"/>
      <c r="M428" s="138"/>
      <c r="N428" s="138"/>
      <c r="O428" s="138"/>
      <c r="P428" s="138"/>
      <c r="Q428" s="138"/>
      <c r="R428" s="138"/>
      <c r="S428" s="138"/>
      <c r="T428" s="138"/>
      <c r="U428" s="138"/>
      <c r="V428" s="138"/>
      <c r="W428" s="138"/>
      <c r="X428" s="138"/>
      <c r="Y428" s="138"/>
      <c r="Z428" s="138"/>
    </row>
    <row r="429" spans="1:26" ht="14.25" customHeight="1">
      <c r="A429" s="4"/>
      <c r="B429" s="4"/>
      <c r="C429" s="4"/>
      <c r="D429" s="4"/>
      <c r="E429" s="146"/>
      <c r="F429" s="146"/>
      <c r="G429" s="4"/>
      <c r="H429" s="4"/>
      <c r="I429" s="138"/>
      <c r="J429" s="138"/>
      <c r="K429" s="138"/>
      <c r="L429" s="138"/>
      <c r="M429" s="138"/>
      <c r="N429" s="138"/>
      <c r="O429" s="138"/>
      <c r="P429" s="138"/>
      <c r="Q429" s="138"/>
      <c r="R429" s="138"/>
      <c r="S429" s="138"/>
      <c r="T429" s="138"/>
      <c r="U429" s="138"/>
      <c r="V429" s="138"/>
      <c r="W429" s="138"/>
      <c r="X429" s="138"/>
      <c r="Y429" s="138"/>
      <c r="Z429" s="138"/>
    </row>
    <row r="430" spans="1:26" ht="14.25" customHeight="1">
      <c r="A430" s="4"/>
      <c r="B430" s="4"/>
      <c r="C430" s="4"/>
      <c r="D430" s="4"/>
      <c r="E430" s="146"/>
      <c r="F430" s="146"/>
      <c r="G430" s="4"/>
      <c r="H430" s="4"/>
      <c r="I430" s="138"/>
      <c r="J430" s="138"/>
      <c r="K430" s="138"/>
      <c r="L430" s="138"/>
      <c r="M430" s="138"/>
      <c r="N430" s="138"/>
      <c r="O430" s="138"/>
      <c r="P430" s="138"/>
      <c r="Q430" s="138"/>
      <c r="R430" s="138"/>
      <c r="S430" s="138"/>
      <c r="T430" s="138"/>
      <c r="U430" s="138"/>
      <c r="V430" s="138"/>
      <c r="W430" s="138"/>
      <c r="X430" s="138"/>
      <c r="Y430" s="138"/>
      <c r="Z430" s="138"/>
    </row>
    <row r="431" spans="1:26" ht="14.25" customHeight="1">
      <c r="A431" s="4"/>
      <c r="B431" s="4"/>
      <c r="C431" s="4"/>
      <c r="D431" s="4"/>
      <c r="E431" s="146"/>
      <c r="F431" s="146"/>
      <c r="G431" s="4"/>
      <c r="H431" s="4"/>
      <c r="I431" s="138"/>
      <c r="J431" s="138"/>
      <c r="K431" s="138"/>
      <c r="L431" s="138"/>
      <c r="M431" s="138"/>
      <c r="N431" s="138"/>
      <c r="O431" s="138"/>
      <c r="P431" s="138"/>
      <c r="Q431" s="138"/>
      <c r="R431" s="138"/>
      <c r="S431" s="138"/>
      <c r="T431" s="138"/>
      <c r="U431" s="138"/>
      <c r="V431" s="138"/>
      <c r="W431" s="138"/>
      <c r="X431" s="138"/>
      <c r="Y431" s="138"/>
      <c r="Z431" s="138"/>
    </row>
    <row r="432" spans="1:26" ht="14.25" customHeight="1">
      <c r="A432" s="4"/>
      <c r="B432" s="4"/>
      <c r="C432" s="4"/>
      <c r="D432" s="4"/>
      <c r="E432" s="146"/>
      <c r="F432" s="146"/>
      <c r="G432" s="4"/>
      <c r="H432" s="4"/>
      <c r="I432" s="138"/>
      <c r="J432" s="138"/>
      <c r="K432" s="138"/>
      <c r="L432" s="138"/>
      <c r="M432" s="138"/>
      <c r="N432" s="138"/>
      <c r="O432" s="138"/>
      <c r="P432" s="138"/>
      <c r="Q432" s="138"/>
      <c r="R432" s="138"/>
      <c r="S432" s="138"/>
      <c r="T432" s="138"/>
      <c r="U432" s="138"/>
      <c r="V432" s="138"/>
      <c r="W432" s="138"/>
      <c r="X432" s="138"/>
      <c r="Y432" s="138"/>
      <c r="Z432" s="138"/>
    </row>
    <row r="433" spans="1:26" ht="14.25" customHeight="1">
      <c r="A433" s="4"/>
      <c r="B433" s="4"/>
      <c r="C433" s="4"/>
      <c r="D433" s="4"/>
      <c r="E433" s="146"/>
      <c r="F433" s="146"/>
      <c r="G433" s="4"/>
      <c r="H433" s="4"/>
      <c r="I433" s="138"/>
      <c r="J433" s="138"/>
      <c r="K433" s="138"/>
      <c r="L433" s="138"/>
      <c r="M433" s="138"/>
      <c r="N433" s="138"/>
      <c r="O433" s="138"/>
      <c r="P433" s="138"/>
      <c r="Q433" s="138"/>
      <c r="R433" s="138"/>
      <c r="S433" s="138"/>
      <c r="T433" s="138"/>
      <c r="U433" s="138"/>
      <c r="V433" s="138"/>
      <c r="W433" s="138"/>
      <c r="X433" s="138"/>
      <c r="Y433" s="138"/>
      <c r="Z433" s="138"/>
    </row>
    <row r="434" spans="1:26" ht="14.25" customHeight="1">
      <c r="A434" s="4"/>
      <c r="B434" s="4"/>
      <c r="C434" s="4"/>
      <c r="D434" s="4"/>
      <c r="E434" s="146"/>
      <c r="F434" s="146"/>
      <c r="G434" s="4"/>
      <c r="H434" s="4"/>
      <c r="I434" s="138"/>
      <c r="J434" s="138"/>
      <c r="K434" s="138"/>
      <c r="L434" s="138"/>
      <c r="M434" s="138"/>
      <c r="N434" s="138"/>
      <c r="O434" s="138"/>
      <c r="P434" s="138"/>
      <c r="Q434" s="138"/>
      <c r="R434" s="138"/>
      <c r="S434" s="138"/>
      <c r="T434" s="138"/>
      <c r="U434" s="138"/>
      <c r="V434" s="138"/>
      <c r="W434" s="138"/>
      <c r="X434" s="138"/>
      <c r="Y434" s="138"/>
      <c r="Z434" s="138"/>
    </row>
    <row r="435" spans="1:26" ht="14.25" customHeight="1">
      <c r="A435" s="4"/>
      <c r="B435" s="4"/>
      <c r="C435" s="4"/>
      <c r="D435" s="4"/>
      <c r="E435" s="146"/>
      <c r="F435" s="146"/>
      <c r="G435" s="4"/>
      <c r="H435" s="4"/>
      <c r="I435" s="138"/>
      <c r="J435" s="138"/>
      <c r="K435" s="138"/>
      <c r="L435" s="138"/>
      <c r="M435" s="138"/>
      <c r="N435" s="138"/>
      <c r="O435" s="138"/>
      <c r="P435" s="138"/>
      <c r="Q435" s="138"/>
      <c r="R435" s="138"/>
      <c r="S435" s="138"/>
      <c r="T435" s="138"/>
      <c r="U435" s="138"/>
      <c r="V435" s="138"/>
      <c r="W435" s="138"/>
      <c r="X435" s="138"/>
      <c r="Y435" s="138"/>
      <c r="Z435" s="138"/>
    </row>
    <row r="436" spans="1:26" ht="14.25" customHeight="1">
      <c r="A436" s="4"/>
      <c r="B436" s="4"/>
      <c r="C436" s="4"/>
      <c r="D436" s="4"/>
      <c r="E436" s="146"/>
      <c r="F436" s="146"/>
      <c r="G436" s="4"/>
      <c r="H436" s="4"/>
      <c r="I436" s="138"/>
      <c r="J436" s="138"/>
      <c r="K436" s="138"/>
      <c r="L436" s="138"/>
      <c r="M436" s="138"/>
      <c r="N436" s="138"/>
      <c r="O436" s="138"/>
      <c r="P436" s="138"/>
      <c r="Q436" s="138"/>
      <c r="R436" s="138"/>
      <c r="S436" s="138"/>
      <c r="T436" s="138"/>
      <c r="U436" s="138"/>
      <c r="V436" s="138"/>
      <c r="W436" s="138"/>
      <c r="X436" s="138"/>
      <c r="Y436" s="138"/>
      <c r="Z436" s="138"/>
    </row>
    <row r="437" spans="1:26" ht="14.25" customHeight="1">
      <c r="A437" s="4"/>
      <c r="B437" s="4"/>
      <c r="C437" s="4"/>
      <c r="D437" s="4"/>
      <c r="E437" s="146"/>
      <c r="F437" s="146"/>
      <c r="G437" s="4"/>
      <c r="H437" s="4"/>
      <c r="I437" s="138"/>
      <c r="J437" s="138"/>
      <c r="K437" s="138"/>
      <c r="L437" s="138"/>
      <c r="M437" s="138"/>
      <c r="N437" s="138"/>
      <c r="O437" s="138"/>
      <c r="P437" s="138"/>
      <c r="Q437" s="138"/>
      <c r="R437" s="138"/>
      <c r="S437" s="138"/>
      <c r="T437" s="138"/>
      <c r="U437" s="138"/>
      <c r="V437" s="138"/>
      <c r="W437" s="138"/>
      <c r="X437" s="138"/>
      <c r="Y437" s="138"/>
      <c r="Z437" s="138"/>
    </row>
    <row r="438" spans="1:26" ht="14.25" customHeight="1">
      <c r="A438" s="4"/>
      <c r="B438" s="4"/>
      <c r="C438" s="4"/>
      <c r="D438" s="4"/>
      <c r="E438" s="146"/>
      <c r="F438" s="146"/>
      <c r="G438" s="4"/>
      <c r="H438" s="4"/>
      <c r="I438" s="138"/>
      <c r="J438" s="138"/>
      <c r="K438" s="138"/>
      <c r="L438" s="138"/>
      <c r="M438" s="138"/>
      <c r="N438" s="138"/>
      <c r="O438" s="138"/>
      <c r="P438" s="138"/>
      <c r="Q438" s="138"/>
      <c r="R438" s="138"/>
      <c r="S438" s="138"/>
      <c r="T438" s="138"/>
      <c r="U438" s="138"/>
      <c r="V438" s="138"/>
      <c r="W438" s="138"/>
      <c r="X438" s="138"/>
      <c r="Y438" s="138"/>
      <c r="Z438" s="138"/>
    </row>
    <row r="439" spans="1:26" ht="14.25" customHeight="1">
      <c r="A439" s="4"/>
      <c r="B439" s="4"/>
      <c r="C439" s="4"/>
      <c r="D439" s="4"/>
      <c r="E439" s="146"/>
      <c r="F439" s="146"/>
      <c r="G439" s="4"/>
      <c r="H439" s="4"/>
      <c r="I439" s="138"/>
      <c r="J439" s="138"/>
      <c r="K439" s="138"/>
      <c r="L439" s="138"/>
      <c r="M439" s="138"/>
      <c r="N439" s="138"/>
      <c r="O439" s="138"/>
      <c r="P439" s="138"/>
      <c r="Q439" s="138"/>
      <c r="R439" s="138"/>
      <c r="S439" s="138"/>
      <c r="T439" s="138"/>
      <c r="U439" s="138"/>
      <c r="V439" s="138"/>
      <c r="W439" s="138"/>
      <c r="X439" s="138"/>
      <c r="Y439" s="138"/>
      <c r="Z439" s="138"/>
    </row>
    <row r="440" spans="1:26" ht="14.25" customHeight="1">
      <c r="A440" s="4"/>
      <c r="B440" s="4"/>
      <c r="C440" s="4"/>
      <c r="D440" s="4"/>
      <c r="E440" s="146"/>
      <c r="F440" s="146"/>
      <c r="G440" s="4"/>
      <c r="H440" s="4"/>
      <c r="I440" s="138"/>
      <c r="J440" s="138"/>
      <c r="K440" s="138"/>
      <c r="L440" s="138"/>
      <c r="M440" s="138"/>
      <c r="N440" s="138"/>
      <c r="O440" s="138"/>
      <c r="P440" s="138"/>
      <c r="Q440" s="138"/>
      <c r="R440" s="138"/>
      <c r="S440" s="138"/>
      <c r="T440" s="138"/>
      <c r="U440" s="138"/>
      <c r="V440" s="138"/>
      <c r="W440" s="138"/>
      <c r="X440" s="138"/>
      <c r="Y440" s="138"/>
      <c r="Z440" s="138"/>
    </row>
    <row r="441" spans="1:26" ht="14.25" customHeight="1">
      <c r="A441" s="4"/>
      <c r="B441" s="4"/>
      <c r="C441" s="4"/>
      <c r="D441" s="4"/>
      <c r="E441" s="146"/>
      <c r="F441" s="146"/>
      <c r="G441" s="4"/>
      <c r="H441" s="4"/>
      <c r="I441" s="138"/>
      <c r="J441" s="138"/>
      <c r="K441" s="138"/>
      <c r="L441" s="138"/>
      <c r="M441" s="138"/>
      <c r="N441" s="138"/>
      <c r="O441" s="138"/>
      <c r="P441" s="138"/>
      <c r="Q441" s="138"/>
      <c r="R441" s="138"/>
      <c r="S441" s="138"/>
      <c r="T441" s="138"/>
      <c r="U441" s="138"/>
      <c r="V441" s="138"/>
      <c r="W441" s="138"/>
      <c r="X441" s="138"/>
      <c r="Y441" s="138"/>
      <c r="Z441" s="138"/>
    </row>
    <row r="442" spans="1:26" ht="14.25" customHeight="1">
      <c r="A442" s="4"/>
      <c r="B442" s="4"/>
      <c r="C442" s="4"/>
      <c r="D442" s="4"/>
      <c r="E442" s="146"/>
      <c r="F442" s="146"/>
      <c r="G442" s="4"/>
      <c r="H442" s="4"/>
      <c r="I442" s="138"/>
      <c r="J442" s="138"/>
      <c r="K442" s="138"/>
      <c r="L442" s="138"/>
      <c r="M442" s="138"/>
      <c r="N442" s="138"/>
      <c r="O442" s="138"/>
      <c r="P442" s="138"/>
      <c r="Q442" s="138"/>
      <c r="R442" s="138"/>
      <c r="S442" s="138"/>
      <c r="T442" s="138"/>
      <c r="U442" s="138"/>
      <c r="V442" s="138"/>
      <c r="W442" s="138"/>
      <c r="X442" s="138"/>
      <c r="Y442" s="138"/>
      <c r="Z442" s="138"/>
    </row>
    <row r="443" spans="1:26" ht="14.25" customHeight="1">
      <c r="A443" s="4"/>
      <c r="B443" s="4"/>
      <c r="C443" s="4"/>
      <c r="D443" s="4"/>
      <c r="E443" s="146"/>
      <c r="F443" s="146"/>
      <c r="G443" s="4"/>
      <c r="H443" s="4"/>
      <c r="I443" s="138"/>
      <c r="J443" s="138"/>
      <c r="K443" s="138"/>
      <c r="L443" s="138"/>
      <c r="M443" s="138"/>
      <c r="N443" s="138"/>
      <c r="O443" s="138"/>
      <c r="P443" s="138"/>
      <c r="Q443" s="138"/>
      <c r="R443" s="138"/>
      <c r="S443" s="138"/>
      <c r="T443" s="138"/>
      <c r="U443" s="138"/>
      <c r="V443" s="138"/>
      <c r="W443" s="138"/>
      <c r="X443" s="138"/>
      <c r="Y443" s="138"/>
      <c r="Z443" s="138"/>
    </row>
    <row r="444" spans="1:26" ht="14.25" customHeight="1">
      <c r="A444" s="4"/>
      <c r="B444" s="4"/>
      <c r="C444" s="4"/>
      <c r="D444" s="4"/>
      <c r="E444" s="146"/>
      <c r="F444" s="146"/>
      <c r="G444" s="4"/>
      <c r="H444" s="4"/>
      <c r="I444" s="138"/>
      <c r="J444" s="138"/>
      <c r="K444" s="138"/>
      <c r="L444" s="138"/>
      <c r="M444" s="138"/>
      <c r="N444" s="138"/>
      <c r="O444" s="138"/>
      <c r="P444" s="138"/>
      <c r="Q444" s="138"/>
      <c r="R444" s="138"/>
      <c r="S444" s="138"/>
      <c r="T444" s="138"/>
      <c r="U444" s="138"/>
      <c r="V444" s="138"/>
      <c r="W444" s="138"/>
      <c r="X444" s="138"/>
      <c r="Y444" s="138"/>
      <c r="Z444" s="138"/>
    </row>
    <row r="445" spans="1:26" ht="14.25" customHeight="1">
      <c r="A445" s="4"/>
      <c r="B445" s="4"/>
      <c r="C445" s="4"/>
      <c r="D445" s="4"/>
      <c r="E445" s="146"/>
      <c r="F445" s="146"/>
      <c r="G445" s="4"/>
      <c r="H445" s="4"/>
      <c r="I445" s="138"/>
      <c r="J445" s="138"/>
      <c r="K445" s="138"/>
      <c r="L445" s="138"/>
      <c r="M445" s="138"/>
      <c r="N445" s="138"/>
      <c r="O445" s="138"/>
      <c r="P445" s="138"/>
      <c r="Q445" s="138"/>
      <c r="R445" s="138"/>
      <c r="S445" s="138"/>
      <c r="T445" s="138"/>
      <c r="U445" s="138"/>
      <c r="V445" s="138"/>
      <c r="W445" s="138"/>
      <c r="X445" s="138"/>
      <c r="Y445" s="138"/>
      <c r="Z445" s="138"/>
    </row>
    <row r="446" spans="1:26" ht="14.25" customHeight="1">
      <c r="A446" s="4"/>
      <c r="B446" s="4"/>
      <c r="C446" s="4"/>
      <c r="D446" s="4"/>
      <c r="E446" s="146"/>
      <c r="F446" s="146"/>
      <c r="G446" s="4"/>
      <c r="H446" s="4"/>
      <c r="I446" s="138"/>
      <c r="J446" s="138"/>
      <c r="K446" s="138"/>
      <c r="L446" s="138"/>
      <c r="M446" s="138"/>
      <c r="N446" s="138"/>
      <c r="O446" s="138"/>
      <c r="P446" s="138"/>
      <c r="Q446" s="138"/>
      <c r="R446" s="138"/>
      <c r="S446" s="138"/>
      <c r="T446" s="138"/>
      <c r="U446" s="138"/>
      <c r="V446" s="138"/>
      <c r="W446" s="138"/>
      <c r="X446" s="138"/>
      <c r="Y446" s="138"/>
      <c r="Z446" s="138"/>
    </row>
    <row r="447" spans="1:26" ht="14.25" customHeight="1">
      <c r="A447" s="4"/>
      <c r="B447" s="4"/>
      <c r="C447" s="4"/>
      <c r="D447" s="4"/>
      <c r="E447" s="146"/>
      <c r="F447" s="146"/>
      <c r="G447" s="4"/>
      <c r="H447" s="4"/>
      <c r="I447" s="138"/>
      <c r="J447" s="138"/>
      <c r="K447" s="138"/>
      <c r="L447" s="138"/>
      <c r="M447" s="138"/>
      <c r="N447" s="138"/>
      <c r="O447" s="138"/>
      <c r="P447" s="138"/>
      <c r="Q447" s="138"/>
      <c r="R447" s="138"/>
      <c r="S447" s="138"/>
      <c r="T447" s="138"/>
      <c r="U447" s="138"/>
      <c r="V447" s="138"/>
      <c r="W447" s="138"/>
      <c r="X447" s="138"/>
      <c r="Y447" s="138"/>
      <c r="Z447" s="138"/>
    </row>
    <row r="448" spans="1:26" ht="14.25" customHeight="1">
      <c r="A448" s="4"/>
      <c r="B448" s="4"/>
      <c r="C448" s="4"/>
      <c r="D448" s="4"/>
      <c r="E448" s="146"/>
      <c r="F448" s="146"/>
      <c r="G448" s="4"/>
      <c r="H448" s="4"/>
      <c r="I448" s="138"/>
      <c r="J448" s="138"/>
      <c r="K448" s="138"/>
      <c r="L448" s="138"/>
      <c r="M448" s="138"/>
      <c r="N448" s="138"/>
      <c r="O448" s="138"/>
      <c r="P448" s="138"/>
      <c r="Q448" s="138"/>
      <c r="R448" s="138"/>
      <c r="S448" s="138"/>
      <c r="T448" s="138"/>
      <c r="U448" s="138"/>
      <c r="V448" s="138"/>
      <c r="W448" s="138"/>
      <c r="X448" s="138"/>
      <c r="Y448" s="138"/>
      <c r="Z448" s="138"/>
    </row>
    <row r="449" spans="1:26" ht="14.25" customHeight="1">
      <c r="A449" s="4"/>
      <c r="B449" s="4"/>
      <c r="C449" s="4"/>
      <c r="D449" s="4"/>
      <c r="E449" s="146"/>
      <c r="F449" s="146"/>
      <c r="G449" s="4"/>
      <c r="H449" s="4"/>
      <c r="I449" s="138"/>
      <c r="J449" s="138"/>
      <c r="K449" s="138"/>
      <c r="L449" s="138"/>
      <c r="M449" s="138"/>
      <c r="N449" s="138"/>
      <c r="O449" s="138"/>
      <c r="P449" s="138"/>
      <c r="Q449" s="138"/>
      <c r="R449" s="138"/>
      <c r="S449" s="138"/>
      <c r="T449" s="138"/>
      <c r="U449" s="138"/>
      <c r="V449" s="138"/>
      <c r="W449" s="138"/>
      <c r="X449" s="138"/>
      <c r="Y449" s="138"/>
      <c r="Z449" s="138"/>
    </row>
    <row r="450" spans="1:26" ht="14.25" customHeight="1">
      <c r="A450" s="4"/>
      <c r="B450" s="4"/>
      <c r="C450" s="4"/>
      <c r="D450" s="4"/>
      <c r="E450" s="146"/>
      <c r="F450" s="146"/>
      <c r="G450" s="4"/>
      <c r="H450" s="4"/>
      <c r="I450" s="138"/>
      <c r="J450" s="138"/>
      <c r="K450" s="138"/>
      <c r="L450" s="138"/>
      <c r="M450" s="138"/>
      <c r="N450" s="138"/>
      <c r="O450" s="138"/>
      <c r="P450" s="138"/>
      <c r="Q450" s="138"/>
      <c r="R450" s="138"/>
      <c r="S450" s="138"/>
      <c r="T450" s="138"/>
      <c r="U450" s="138"/>
      <c r="V450" s="138"/>
      <c r="W450" s="138"/>
      <c r="X450" s="138"/>
      <c r="Y450" s="138"/>
      <c r="Z450" s="138"/>
    </row>
    <row r="451" spans="1:26" ht="14.25" customHeight="1">
      <c r="A451" s="4"/>
      <c r="B451" s="4"/>
      <c r="C451" s="4"/>
      <c r="D451" s="4"/>
      <c r="E451" s="146"/>
      <c r="F451" s="146"/>
      <c r="G451" s="4"/>
      <c r="H451" s="4"/>
      <c r="I451" s="138"/>
      <c r="J451" s="138"/>
      <c r="K451" s="138"/>
      <c r="L451" s="138"/>
      <c r="M451" s="138"/>
      <c r="N451" s="138"/>
      <c r="O451" s="138"/>
      <c r="P451" s="138"/>
      <c r="Q451" s="138"/>
      <c r="R451" s="138"/>
      <c r="S451" s="138"/>
      <c r="T451" s="138"/>
      <c r="U451" s="138"/>
      <c r="V451" s="138"/>
      <c r="W451" s="138"/>
      <c r="X451" s="138"/>
      <c r="Y451" s="138"/>
      <c r="Z451" s="138"/>
    </row>
    <row r="452" spans="1:26" ht="14.25" customHeight="1">
      <c r="A452" s="4"/>
      <c r="B452" s="4"/>
      <c r="C452" s="4"/>
      <c r="D452" s="4"/>
      <c r="E452" s="146"/>
      <c r="F452" s="146"/>
      <c r="G452" s="4"/>
      <c r="H452" s="4"/>
      <c r="I452" s="138"/>
      <c r="J452" s="138"/>
      <c r="K452" s="138"/>
      <c r="L452" s="138"/>
      <c r="M452" s="138"/>
      <c r="N452" s="138"/>
      <c r="O452" s="138"/>
      <c r="P452" s="138"/>
      <c r="Q452" s="138"/>
      <c r="R452" s="138"/>
      <c r="S452" s="138"/>
      <c r="T452" s="138"/>
      <c r="U452" s="138"/>
      <c r="V452" s="138"/>
      <c r="W452" s="138"/>
      <c r="X452" s="138"/>
      <c r="Y452" s="138"/>
      <c r="Z452" s="138"/>
    </row>
    <row r="453" spans="1:26" ht="14.25" customHeight="1">
      <c r="A453" s="4"/>
      <c r="B453" s="4"/>
      <c r="C453" s="4"/>
      <c r="D453" s="4"/>
      <c r="E453" s="146"/>
      <c r="F453" s="146"/>
      <c r="G453" s="4"/>
      <c r="H453" s="4"/>
      <c r="I453" s="138"/>
      <c r="J453" s="138"/>
      <c r="K453" s="138"/>
      <c r="L453" s="138"/>
      <c r="M453" s="138"/>
      <c r="N453" s="138"/>
      <c r="O453" s="138"/>
      <c r="P453" s="138"/>
      <c r="Q453" s="138"/>
      <c r="R453" s="138"/>
      <c r="S453" s="138"/>
      <c r="T453" s="138"/>
      <c r="U453" s="138"/>
      <c r="V453" s="138"/>
      <c r="W453" s="138"/>
      <c r="X453" s="138"/>
      <c r="Y453" s="138"/>
      <c r="Z453" s="138"/>
    </row>
    <row r="454" spans="1:26" ht="14.25" customHeight="1">
      <c r="A454" s="4"/>
      <c r="B454" s="4"/>
      <c r="C454" s="4"/>
      <c r="D454" s="4"/>
      <c r="E454" s="146"/>
      <c r="F454" s="146"/>
      <c r="G454" s="4"/>
      <c r="H454" s="4"/>
      <c r="I454" s="138"/>
      <c r="J454" s="138"/>
      <c r="K454" s="138"/>
      <c r="L454" s="138"/>
      <c r="M454" s="138"/>
      <c r="N454" s="138"/>
      <c r="O454" s="138"/>
      <c r="P454" s="138"/>
      <c r="Q454" s="138"/>
      <c r="R454" s="138"/>
      <c r="S454" s="138"/>
      <c r="T454" s="138"/>
      <c r="U454" s="138"/>
      <c r="V454" s="138"/>
      <c r="W454" s="138"/>
      <c r="X454" s="138"/>
      <c r="Y454" s="138"/>
      <c r="Z454" s="138"/>
    </row>
    <row r="455" spans="1:26" ht="14.25" customHeight="1">
      <c r="A455" s="4"/>
      <c r="B455" s="4"/>
      <c r="C455" s="4"/>
      <c r="D455" s="4"/>
      <c r="E455" s="146"/>
      <c r="F455" s="146"/>
      <c r="G455" s="4"/>
      <c r="H455" s="4"/>
      <c r="I455" s="138"/>
      <c r="J455" s="138"/>
      <c r="K455" s="138"/>
      <c r="L455" s="138"/>
      <c r="M455" s="138"/>
      <c r="N455" s="138"/>
      <c r="O455" s="138"/>
      <c r="P455" s="138"/>
      <c r="Q455" s="138"/>
      <c r="R455" s="138"/>
      <c r="S455" s="138"/>
      <c r="T455" s="138"/>
      <c r="U455" s="138"/>
      <c r="V455" s="138"/>
      <c r="W455" s="138"/>
      <c r="X455" s="138"/>
      <c r="Y455" s="138"/>
      <c r="Z455" s="138"/>
    </row>
    <row r="456" spans="1:26" ht="14.25" customHeight="1">
      <c r="A456" s="4"/>
      <c r="B456" s="4"/>
      <c r="C456" s="4"/>
      <c r="D456" s="4"/>
      <c r="E456" s="146"/>
      <c r="F456" s="146"/>
      <c r="G456" s="4"/>
      <c r="H456" s="4"/>
      <c r="I456" s="138"/>
      <c r="J456" s="138"/>
      <c r="K456" s="138"/>
      <c r="L456" s="138"/>
      <c r="M456" s="138"/>
      <c r="N456" s="138"/>
      <c r="O456" s="138"/>
      <c r="P456" s="138"/>
      <c r="Q456" s="138"/>
      <c r="R456" s="138"/>
      <c r="S456" s="138"/>
      <c r="T456" s="138"/>
      <c r="U456" s="138"/>
      <c r="V456" s="138"/>
      <c r="W456" s="138"/>
      <c r="X456" s="138"/>
      <c r="Y456" s="138"/>
      <c r="Z456" s="138"/>
    </row>
    <row r="457" spans="1:26" ht="14.25" customHeight="1">
      <c r="A457" s="4"/>
      <c r="B457" s="4"/>
      <c r="C457" s="4"/>
      <c r="D457" s="4"/>
      <c r="E457" s="146"/>
      <c r="F457" s="146"/>
      <c r="G457" s="4"/>
      <c r="H457" s="4"/>
      <c r="I457" s="138"/>
      <c r="J457" s="138"/>
      <c r="K457" s="138"/>
      <c r="L457" s="138"/>
      <c r="M457" s="138"/>
      <c r="N457" s="138"/>
      <c r="O457" s="138"/>
      <c r="P457" s="138"/>
      <c r="Q457" s="138"/>
      <c r="R457" s="138"/>
      <c r="S457" s="138"/>
      <c r="T457" s="138"/>
      <c r="U457" s="138"/>
      <c r="V457" s="138"/>
      <c r="W457" s="138"/>
      <c r="X457" s="138"/>
      <c r="Y457" s="138"/>
      <c r="Z457" s="138"/>
    </row>
    <row r="458" spans="1:26" ht="14.25" customHeight="1">
      <c r="A458" s="4"/>
      <c r="B458" s="4"/>
      <c r="C458" s="4"/>
      <c r="D458" s="4"/>
      <c r="E458" s="146"/>
      <c r="F458" s="146"/>
      <c r="G458" s="4"/>
      <c r="H458" s="4"/>
      <c r="I458" s="138"/>
      <c r="J458" s="138"/>
      <c r="K458" s="138"/>
      <c r="L458" s="138"/>
      <c r="M458" s="138"/>
      <c r="N458" s="138"/>
      <c r="O458" s="138"/>
      <c r="P458" s="138"/>
      <c r="Q458" s="138"/>
      <c r="R458" s="138"/>
      <c r="S458" s="138"/>
      <c r="T458" s="138"/>
      <c r="U458" s="138"/>
      <c r="V458" s="138"/>
      <c r="W458" s="138"/>
      <c r="X458" s="138"/>
      <c r="Y458" s="138"/>
      <c r="Z458" s="138"/>
    </row>
    <row r="459" spans="1:26" ht="14.25" customHeight="1">
      <c r="A459" s="4"/>
      <c r="B459" s="4"/>
      <c r="C459" s="4"/>
      <c r="D459" s="4"/>
      <c r="E459" s="146"/>
      <c r="F459" s="146"/>
      <c r="G459" s="4"/>
      <c r="H459" s="4"/>
      <c r="I459" s="138"/>
      <c r="J459" s="138"/>
      <c r="K459" s="138"/>
      <c r="L459" s="138"/>
      <c r="M459" s="138"/>
      <c r="N459" s="138"/>
      <c r="O459" s="138"/>
      <c r="P459" s="138"/>
      <c r="Q459" s="138"/>
      <c r="R459" s="138"/>
      <c r="S459" s="138"/>
      <c r="T459" s="138"/>
      <c r="U459" s="138"/>
      <c r="V459" s="138"/>
      <c r="W459" s="138"/>
      <c r="X459" s="138"/>
      <c r="Y459" s="138"/>
      <c r="Z459" s="138"/>
    </row>
    <row r="460" spans="1:26" ht="14.25" customHeight="1">
      <c r="A460" s="4"/>
      <c r="B460" s="4"/>
      <c r="C460" s="4"/>
      <c r="D460" s="4"/>
      <c r="E460" s="146"/>
      <c r="F460" s="146"/>
      <c r="G460" s="4"/>
      <c r="H460" s="4"/>
      <c r="I460" s="138"/>
      <c r="J460" s="138"/>
      <c r="K460" s="138"/>
      <c r="L460" s="138"/>
      <c r="M460" s="138"/>
      <c r="N460" s="138"/>
      <c r="O460" s="138"/>
      <c r="P460" s="138"/>
      <c r="Q460" s="138"/>
      <c r="R460" s="138"/>
      <c r="S460" s="138"/>
      <c r="T460" s="138"/>
      <c r="U460" s="138"/>
      <c r="V460" s="138"/>
      <c r="W460" s="138"/>
      <c r="X460" s="138"/>
      <c r="Y460" s="138"/>
      <c r="Z460" s="138"/>
    </row>
    <row r="461" spans="1:26" ht="14.25" customHeight="1">
      <c r="A461" s="4"/>
      <c r="B461" s="4"/>
      <c r="C461" s="4"/>
      <c r="D461" s="4"/>
      <c r="E461" s="146"/>
      <c r="F461" s="146"/>
      <c r="G461" s="4"/>
      <c r="H461" s="4"/>
      <c r="I461" s="138"/>
      <c r="J461" s="138"/>
      <c r="K461" s="138"/>
      <c r="L461" s="138"/>
      <c r="M461" s="138"/>
      <c r="N461" s="138"/>
      <c r="O461" s="138"/>
      <c r="P461" s="138"/>
      <c r="Q461" s="138"/>
      <c r="R461" s="138"/>
      <c r="S461" s="138"/>
      <c r="T461" s="138"/>
      <c r="U461" s="138"/>
      <c r="V461" s="138"/>
      <c r="W461" s="138"/>
      <c r="X461" s="138"/>
      <c r="Y461" s="138"/>
      <c r="Z461" s="138"/>
    </row>
    <row r="462" spans="1:26" ht="14.25" customHeight="1">
      <c r="A462" s="4"/>
      <c r="B462" s="4"/>
      <c r="C462" s="4"/>
      <c r="D462" s="4"/>
      <c r="E462" s="146"/>
      <c r="F462" s="146"/>
      <c r="G462" s="4"/>
      <c r="H462" s="4"/>
      <c r="I462" s="138"/>
      <c r="J462" s="138"/>
      <c r="K462" s="138"/>
      <c r="L462" s="138"/>
      <c r="M462" s="138"/>
      <c r="N462" s="138"/>
      <c r="O462" s="138"/>
      <c r="P462" s="138"/>
      <c r="Q462" s="138"/>
      <c r="R462" s="138"/>
      <c r="S462" s="138"/>
      <c r="T462" s="138"/>
      <c r="U462" s="138"/>
      <c r="V462" s="138"/>
      <c r="W462" s="138"/>
      <c r="X462" s="138"/>
      <c r="Y462" s="138"/>
      <c r="Z462" s="138"/>
    </row>
    <row r="463" spans="1:26" ht="14.25" customHeight="1">
      <c r="A463" s="4"/>
      <c r="B463" s="4"/>
      <c r="C463" s="4"/>
      <c r="D463" s="4"/>
      <c r="E463" s="146"/>
      <c r="F463" s="146"/>
      <c r="G463" s="4"/>
      <c r="H463" s="4"/>
      <c r="I463" s="138"/>
      <c r="J463" s="138"/>
      <c r="K463" s="138"/>
      <c r="L463" s="138"/>
      <c r="M463" s="138"/>
      <c r="N463" s="138"/>
      <c r="O463" s="138"/>
      <c r="P463" s="138"/>
      <c r="Q463" s="138"/>
      <c r="R463" s="138"/>
      <c r="S463" s="138"/>
      <c r="T463" s="138"/>
      <c r="U463" s="138"/>
      <c r="V463" s="138"/>
      <c r="W463" s="138"/>
      <c r="X463" s="138"/>
      <c r="Y463" s="138"/>
      <c r="Z463" s="138"/>
    </row>
    <row r="464" spans="1:26" ht="14.25" customHeight="1">
      <c r="A464" s="4"/>
      <c r="B464" s="4"/>
      <c r="C464" s="4"/>
      <c r="D464" s="4"/>
      <c r="E464" s="146"/>
      <c r="F464" s="146"/>
      <c r="G464" s="4"/>
      <c r="H464" s="4"/>
      <c r="I464" s="138"/>
      <c r="J464" s="138"/>
      <c r="K464" s="138"/>
      <c r="L464" s="138"/>
      <c r="M464" s="138"/>
      <c r="N464" s="138"/>
      <c r="O464" s="138"/>
      <c r="P464" s="138"/>
      <c r="Q464" s="138"/>
      <c r="R464" s="138"/>
      <c r="S464" s="138"/>
      <c r="T464" s="138"/>
      <c r="U464" s="138"/>
      <c r="V464" s="138"/>
      <c r="W464" s="138"/>
      <c r="X464" s="138"/>
      <c r="Y464" s="138"/>
      <c r="Z464" s="138"/>
    </row>
    <row r="465" spans="1:26" ht="14.25" customHeight="1">
      <c r="A465" s="4"/>
      <c r="B465" s="4"/>
      <c r="C465" s="4"/>
      <c r="D465" s="4"/>
      <c r="E465" s="146"/>
      <c r="F465" s="146"/>
      <c r="G465" s="4"/>
      <c r="H465" s="4"/>
      <c r="I465" s="138"/>
      <c r="J465" s="138"/>
      <c r="K465" s="138"/>
      <c r="L465" s="138"/>
      <c r="M465" s="138"/>
      <c r="N465" s="138"/>
      <c r="O465" s="138"/>
      <c r="P465" s="138"/>
      <c r="Q465" s="138"/>
      <c r="R465" s="138"/>
      <c r="S465" s="138"/>
      <c r="T465" s="138"/>
      <c r="U465" s="138"/>
      <c r="V465" s="138"/>
      <c r="W465" s="138"/>
      <c r="X465" s="138"/>
      <c r="Y465" s="138"/>
      <c r="Z465" s="138"/>
    </row>
    <row r="466" spans="1:26" ht="14.25" customHeight="1">
      <c r="A466" s="4"/>
      <c r="B466" s="4"/>
      <c r="C466" s="4"/>
      <c r="D466" s="4"/>
      <c r="E466" s="146"/>
      <c r="F466" s="146"/>
      <c r="G466" s="4"/>
      <c r="H466" s="4"/>
      <c r="I466" s="138"/>
      <c r="J466" s="138"/>
      <c r="K466" s="138"/>
      <c r="L466" s="138"/>
      <c r="M466" s="138"/>
      <c r="N466" s="138"/>
      <c r="O466" s="138"/>
      <c r="P466" s="138"/>
      <c r="Q466" s="138"/>
      <c r="R466" s="138"/>
      <c r="S466" s="138"/>
      <c r="T466" s="138"/>
      <c r="U466" s="138"/>
      <c r="V466" s="138"/>
      <c r="W466" s="138"/>
      <c r="X466" s="138"/>
      <c r="Y466" s="138"/>
      <c r="Z466" s="138"/>
    </row>
    <row r="467" spans="1:26" ht="14.25" customHeight="1">
      <c r="A467" s="4"/>
      <c r="B467" s="4"/>
      <c r="C467" s="4"/>
      <c r="D467" s="4"/>
      <c r="E467" s="146"/>
      <c r="F467" s="146"/>
      <c r="G467" s="4"/>
      <c r="H467" s="4"/>
      <c r="I467" s="138"/>
      <c r="J467" s="138"/>
      <c r="K467" s="138"/>
      <c r="L467" s="138"/>
      <c r="M467" s="138"/>
      <c r="N467" s="138"/>
      <c r="O467" s="138"/>
      <c r="P467" s="138"/>
      <c r="Q467" s="138"/>
      <c r="R467" s="138"/>
      <c r="S467" s="138"/>
      <c r="T467" s="138"/>
      <c r="U467" s="138"/>
      <c r="V467" s="138"/>
      <c r="W467" s="138"/>
      <c r="X467" s="138"/>
      <c r="Y467" s="138"/>
      <c r="Z467" s="138"/>
    </row>
    <row r="468" spans="1:26" ht="14.25" customHeight="1">
      <c r="A468" s="4"/>
      <c r="B468" s="4"/>
      <c r="C468" s="4"/>
      <c r="D468" s="4"/>
      <c r="E468" s="146"/>
      <c r="F468" s="146"/>
      <c r="G468" s="4"/>
      <c r="H468" s="4"/>
      <c r="I468" s="138"/>
      <c r="J468" s="138"/>
      <c r="K468" s="138"/>
      <c r="L468" s="138"/>
      <c r="M468" s="138"/>
      <c r="N468" s="138"/>
      <c r="O468" s="138"/>
      <c r="P468" s="138"/>
      <c r="Q468" s="138"/>
      <c r="R468" s="138"/>
      <c r="S468" s="138"/>
      <c r="T468" s="138"/>
      <c r="U468" s="138"/>
      <c r="V468" s="138"/>
      <c r="W468" s="138"/>
      <c r="X468" s="138"/>
      <c r="Y468" s="138"/>
      <c r="Z468" s="138"/>
    </row>
    <row r="469" spans="1:26" ht="14.25" customHeight="1">
      <c r="A469" s="4"/>
      <c r="B469" s="4"/>
      <c r="C469" s="4"/>
      <c r="D469" s="4"/>
      <c r="E469" s="146"/>
      <c r="F469" s="146"/>
      <c r="G469" s="4"/>
      <c r="H469" s="4"/>
      <c r="I469" s="138"/>
      <c r="J469" s="138"/>
      <c r="K469" s="138"/>
      <c r="L469" s="138"/>
      <c r="M469" s="138"/>
      <c r="N469" s="138"/>
      <c r="O469" s="138"/>
      <c r="P469" s="138"/>
      <c r="Q469" s="138"/>
      <c r="R469" s="138"/>
      <c r="S469" s="138"/>
      <c r="T469" s="138"/>
      <c r="U469" s="138"/>
      <c r="V469" s="138"/>
      <c r="W469" s="138"/>
      <c r="X469" s="138"/>
      <c r="Y469" s="138"/>
      <c r="Z469" s="138"/>
    </row>
    <row r="470" spans="1:26" ht="14.25" customHeight="1">
      <c r="A470" s="4"/>
      <c r="B470" s="4"/>
      <c r="C470" s="4"/>
      <c r="D470" s="4"/>
      <c r="E470" s="146"/>
      <c r="F470" s="146"/>
      <c r="G470" s="4"/>
      <c r="H470" s="4"/>
      <c r="I470" s="138"/>
      <c r="J470" s="138"/>
      <c r="K470" s="138"/>
      <c r="L470" s="138"/>
      <c r="M470" s="138"/>
      <c r="N470" s="138"/>
      <c r="O470" s="138"/>
      <c r="P470" s="138"/>
      <c r="Q470" s="138"/>
      <c r="R470" s="138"/>
      <c r="S470" s="138"/>
      <c r="T470" s="138"/>
      <c r="U470" s="138"/>
      <c r="V470" s="138"/>
      <c r="W470" s="138"/>
      <c r="X470" s="138"/>
      <c r="Y470" s="138"/>
      <c r="Z470" s="138"/>
    </row>
    <row r="471" spans="1:26" ht="14.25" customHeight="1">
      <c r="A471" s="4"/>
      <c r="B471" s="4"/>
      <c r="C471" s="4"/>
      <c r="D471" s="4"/>
      <c r="E471" s="146"/>
      <c r="F471" s="146"/>
      <c r="G471" s="4"/>
      <c r="H471" s="4"/>
      <c r="I471" s="138"/>
      <c r="J471" s="138"/>
      <c r="K471" s="138"/>
      <c r="L471" s="138"/>
      <c r="M471" s="138"/>
      <c r="N471" s="138"/>
      <c r="O471" s="138"/>
      <c r="P471" s="138"/>
      <c r="Q471" s="138"/>
      <c r="R471" s="138"/>
      <c r="S471" s="138"/>
      <c r="T471" s="138"/>
      <c r="U471" s="138"/>
      <c r="V471" s="138"/>
      <c r="W471" s="138"/>
      <c r="X471" s="138"/>
      <c r="Y471" s="138"/>
      <c r="Z471" s="138"/>
    </row>
    <row r="472" spans="1:26" ht="14.25" customHeight="1">
      <c r="A472" s="4"/>
      <c r="B472" s="4"/>
      <c r="C472" s="4"/>
      <c r="D472" s="4"/>
      <c r="E472" s="146"/>
      <c r="F472" s="146"/>
      <c r="G472" s="4"/>
      <c r="H472" s="4"/>
      <c r="I472" s="138"/>
      <c r="J472" s="138"/>
      <c r="K472" s="138"/>
      <c r="L472" s="138"/>
      <c r="M472" s="138"/>
      <c r="N472" s="138"/>
      <c r="O472" s="138"/>
      <c r="P472" s="138"/>
      <c r="Q472" s="138"/>
      <c r="R472" s="138"/>
      <c r="S472" s="138"/>
      <c r="T472" s="138"/>
      <c r="U472" s="138"/>
      <c r="V472" s="138"/>
      <c r="W472" s="138"/>
      <c r="X472" s="138"/>
      <c r="Y472" s="138"/>
      <c r="Z472" s="138"/>
    </row>
    <row r="473" spans="1:26" ht="14.25" customHeight="1">
      <c r="A473" s="4"/>
      <c r="B473" s="4"/>
      <c r="C473" s="4"/>
      <c r="D473" s="4"/>
      <c r="E473" s="146"/>
      <c r="F473" s="146"/>
      <c r="G473" s="4"/>
      <c r="H473" s="4"/>
      <c r="I473" s="138"/>
      <c r="J473" s="138"/>
      <c r="K473" s="138"/>
      <c r="L473" s="138"/>
      <c r="M473" s="138"/>
      <c r="N473" s="138"/>
      <c r="O473" s="138"/>
      <c r="P473" s="138"/>
      <c r="Q473" s="138"/>
      <c r="R473" s="138"/>
      <c r="S473" s="138"/>
      <c r="T473" s="138"/>
      <c r="U473" s="138"/>
      <c r="V473" s="138"/>
      <c r="W473" s="138"/>
      <c r="X473" s="138"/>
      <c r="Y473" s="138"/>
      <c r="Z473" s="138"/>
    </row>
    <row r="474" spans="1:26" ht="14.25" customHeight="1">
      <c r="A474" s="4"/>
      <c r="B474" s="4"/>
      <c r="C474" s="4"/>
      <c r="D474" s="4"/>
      <c r="E474" s="146"/>
      <c r="F474" s="146"/>
      <c r="G474" s="4"/>
      <c r="H474" s="4"/>
      <c r="I474" s="138"/>
      <c r="J474" s="138"/>
      <c r="K474" s="138"/>
      <c r="L474" s="138"/>
      <c r="M474" s="138"/>
      <c r="N474" s="138"/>
      <c r="O474" s="138"/>
      <c r="P474" s="138"/>
      <c r="Q474" s="138"/>
      <c r="R474" s="138"/>
      <c r="S474" s="138"/>
      <c r="T474" s="138"/>
      <c r="U474" s="138"/>
      <c r="V474" s="138"/>
      <c r="W474" s="138"/>
      <c r="X474" s="138"/>
      <c r="Y474" s="138"/>
      <c r="Z474" s="138"/>
    </row>
    <row r="475" spans="1:26" ht="14.25" customHeight="1">
      <c r="A475" s="4"/>
      <c r="B475" s="4"/>
      <c r="C475" s="4"/>
      <c r="D475" s="4"/>
      <c r="E475" s="146"/>
      <c r="F475" s="146"/>
      <c r="G475" s="4"/>
      <c r="H475" s="4"/>
      <c r="I475" s="138"/>
      <c r="J475" s="138"/>
      <c r="K475" s="138"/>
      <c r="L475" s="138"/>
      <c r="M475" s="138"/>
      <c r="N475" s="138"/>
      <c r="O475" s="138"/>
      <c r="P475" s="138"/>
      <c r="Q475" s="138"/>
      <c r="R475" s="138"/>
      <c r="S475" s="138"/>
      <c r="T475" s="138"/>
      <c r="U475" s="138"/>
      <c r="V475" s="138"/>
      <c r="W475" s="138"/>
      <c r="X475" s="138"/>
      <c r="Y475" s="138"/>
      <c r="Z475" s="138"/>
    </row>
    <row r="476" spans="1:26" ht="14.25" customHeight="1">
      <c r="A476" s="4"/>
      <c r="B476" s="4"/>
      <c r="C476" s="4"/>
      <c r="D476" s="4"/>
      <c r="E476" s="146"/>
      <c r="F476" s="146"/>
      <c r="G476" s="4"/>
      <c r="H476" s="4"/>
      <c r="I476" s="138"/>
      <c r="J476" s="138"/>
      <c r="K476" s="138"/>
      <c r="L476" s="138"/>
      <c r="M476" s="138"/>
      <c r="N476" s="138"/>
      <c r="O476" s="138"/>
      <c r="P476" s="138"/>
      <c r="Q476" s="138"/>
      <c r="R476" s="138"/>
      <c r="S476" s="138"/>
      <c r="T476" s="138"/>
      <c r="U476" s="138"/>
      <c r="V476" s="138"/>
      <c r="W476" s="138"/>
      <c r="X476" s="138"/>
      <c r="Y476" s="138"/>
      <c r="Z476" s="138"/>
    </row>
    <row r="477" spans="1:26" ht="14.25" customHeight="1">
      <c r="A477" s="4"/>
      <c r="B477" s="4"/>
      <c r="C477" s="4"/>
      <c r="D477" s="4"/>
      <c r="E477" s="146"/>
      <c r="F477" s="146"/>
      <c r="G477" s="4"/>
      <c r="H477" s="4"/>
      <c r="I477" s="138"/>
      <c r="J477" s="138"/>
      <c r="K477" s="138"/>
      <c r="L477" s="138"/>
      <c r="M477" s="138"/>
      <c r="N477" s="138"/>
      <c r="O477" s="138"/>
      <c r="P477" s="138"/>
      <c r="Q477" s="138"/>
      <c r="R477" s="138"/>
      <c r="S477" s="138"/>
      <c r="T477" s="138"/>
      <c r="U477" s="138"/>
      <c r="V477" s="138"/>
      <c r="W477" s="138"/>
      <c r="X477" s="138"/>
      <c r="Y477" s="138"/>
      <c r="Z477" s="138"/>
    </row>
    <row r="478" spans="1:26" ht="14.25" customHeight="1">
      <c r="A478" s="4"/>
      <c r="B478" s="4"/>
      <c r="C478" s="4"/>
      <c r="D478" s="4"/>
      <c r="E478" s="146"/>
      <c r="F478" s="146"/>
      <c r="G478" s="4"/>
      <c r="H478" s="4"/>
      <c r="I478" s="138"/>
      <c r="J478" s="138"/>
      <c r="K478" s="138"/>
      <c r="L478" s="138"/>
      <c r="M478" s="138"/>
      <c r="N478" s="138"/>
      <c r="O478" s="138"/>
      <c r="P478" s="138"/>
      <c r="Q478" s="138"/>
      <c r="R478" s="138"/>
      <c r="S478" s="138"/>
      <c r="T478" s="138"/>
      <c r="U478" s="138"/>
      <c r="V478" s="138"/>
      <c r="W478" s="138"/>
      <c r="X478" s="138"/>
      <c r="Y478" s="138"/>
      <c r="Z478" s="138"/>
    </row>
    <row r="479" spans="1:26" ht="14.25" customHeight="1">
      <c r="A479" s="4"/>
      <c r="B479" s="4"/>
      <c r="C479" s="4"/>
      <c r="D479" s="4"/>
      <c r="E479" s="146"/>
      <c r="F479" s="146"/>
      <c r="G479" s="4"/>
      <c r="H479" s="4"/>
      <c r="I479" s="138"/>
      <c r="J479" s="138"/>
      <c r="K479" s="138"/>
      <c r="L479" s="138"/>
      <c r="M479" s="138"/>
      <c r="N479" s="138"/>
      <c r="O479" s="138"/>
      <c r="P479" s="138"/>
      <c r="Q479" s="138"/>
      <c r="R479" s="138"/>
      <c r="S479" s="138"/>
      <c r="T479" s="138"/>
      <c r="U479" s="138"/>
      <c r="V479" s="138"/>
      <c r="W479" s="138"/>
      <c r="X479" s="138"/>
      <c r="Y479" s="138"/>
      <c r="Z479" s="138"/>
    </row>
    <row r="480" spans="1:26" ht="14.25" customHeight="1">
      <c r="A480" s="4"/>
      <c r="B480" s="4"/>
      <c r="C480" s="4"/>
      <c r="D480" s="4"/>
      <c r="E480" s="146"/>
      <c r="F480" s="146"/>
      <c r="G480" s="4"/>
      <c r="H480" s="4"/>
      <c r="I480" s="138"/>
      <c r="J480" s="138"/>
      <c r="K480" s="138"/>
      <c r="L480" s="138"/>
      <c r="M480" s="138"/>
      <c r="N480" s="138"/>
      <c r="O480" s="138"/>
      <c r="P480" s="138"/>
      <c r="Q480" s="138"/>
      <c r="R480" s="138"/>
      <c r="S480" s="138"/>
      <c r="T480" s="138"/>
      <c r="U480" s="138"/>
      <c r="V480" s="138"/>
      <c r="W480" s="138"/>
      <c r="X480" s="138"/>
      <c r="Y480" s="138"/>
      <c r="Z480" s="138"/>
    </row>
    <row r="481" spans="1:26" ht="14.25" customHeight="1">
      <c r="A481" s="4"/>
      <c r="B481" s="4"/>
      <c r="C481" s="4"/>
      <c r="D481" s="4"/>
      <c r="E481" s="146"/>
      <c r="F481" s="146"/>
      <c r="G481" s="4"/>
      <c r="H481" s="4"/>
      <c r="I481" s="138"/>
      <c r="J481" s="138"/>
      <c r="K481" s="138"/>
      <c r="L481" s="138"/>
      <c r="M481" s="138"/>
      <c r="N481" s="138"/>
      <c r="O481" s="138"/>
      <c r="P481" s="138"/>
      <c r="Q481" s="138"/>
      <c r="R481" s="138"/>
      <c r="S481" s="138"/>
      <c r="T481" s="138"/>
      <c r="U481" s="138"/>
      <c r="V481" s="138"/>
      <c r="W481" s="138"/>
      <c r="X481" s="138"/>
      <c r="Y481" s="138"/>
      <c r="Z481" s="138"/>
    </row>
    <row r="482" spans="1:26" ht="14.25" customHeight="1">
      <c r="A482" s="4"/>
      <c r="B482" s="4"/>
      <c r="C482" s="4"/>
      <c r="D482" s="4"/>
      <c r="E482" s="146"/>
      <c r="F482" s="146"/>
      <c r="G482" s="4"/>
      <c r="H482" s="4"/>
      <c r="I482" s="138"/>
      <c r="J482" s="138"/>
      <c r="K482" s="138"/>
      <c r="L482" s="138"/>
      <c r="M482" s="138"/>
      <c r="N482" s="138"/>
      <c r="O482" s="138"/>
      <c r="P482" s="138"/>
      <c r="Q482" s="138"/>
      <c r="R482" s="138"/>
      <c r="S482" s="138"/>
      <c r="T482" s="138"/>
      <c r="U482" s="138"/>
      <c r="V482" s="138"/>
      <c r="W482" s="138"/>
      <c r="X482" s="138"/>
      <c r="Y482" s="138"/>
      <c r="Z482" s="138"/>
    </row>
    <row r="483" spans="1:26" ht="14.25" customHeight="1">
      <c r="A483" s="4"/>
      <c r="B483" s="4"/>
      <c r="C483" s="4"/>
      <c r="D483" s="4"/>
      <c r="E483" s="146"/>
      <c r="F483" s="146"/>
      <c r="G483" s="4"/>
      <c r="H483" s="4"/>
      <c r="I483" s="138"/>
      <c r="J483" s="138"/>
      <c r="K483" s="138"/>
      <c r="L483" s="138"/>
      <c r="M483" s="138"/>
      <c r="N483" s="138"/>
      <c r="O483" s="138"/>
      <c r="P483" s="138"/>
      <c r="Q483" s="138"/>
      <c r="R483" s="138"/>
      <c r="S483" s="138"/>
      <c r="T483" s="138"/>
      <c r="U483" s="138"/>
      <c r="V483" s="138"/>
      <c r="W483" s="138"/>
      <c r="X483" s="138"/>
      <c r="Y483" s="138"/>
      <c r="Z483" s="138"/>
    </row>
    <row r="484" spans="1:26" ht="14.25" customHeight="1">
      <c r="A484" s="4"/>
      <c r="B484" s="4"/>
      <c r="C484" s="4"/>
      <c r="D484" s="4"/>
      <c r="E484" s="146"/>
      <c r="F484" s="146"/>
      <c r="G484" s="4"/>
      <c r="H484" s="4"/>
      <c r="I484" s="138"/>
      <c r="J484" s="138"/>
      <c r="K484" s="138"/>
      <c r="L484" s="138"/>
      <c r="M484" s="138"/>
      <c r="N484" s="138"/>
      <c r="O484" s="138"/>
      <c r="P484" s="138"/>
      <c r="Q484" s="138"/>
      <c r="R484" s="138"/>
      <c r="S484" s="138"/>
      <c r="T484" s="138"/>
      <c r="U484" s="138"/>
      <c r="V484" s="138"/>
      <c r="W484" s="138"/>
      <c r="X484" s="138"/>
      <c r="Y484" s="138"/>
      <c r="Z484" s="138"/>
    </row>
    <row r="485" spans="1:26" ht="14.25" customHeight="1">
      <c r="A485" s="4"/>
      <c r="B485" s="4"/>
      <c r="C485" s="4"/>
      <c r="D485" s="4"/>
      <c r="E485" s="146"/>
      <c r="F485" s="146"/>
      <c r="G485" s="4"/>
      <c r="H485" s="4"/>
      <c r="I485" s="138"/>
      <c r="J485" s="138"/>
      <c r="K485" s="138"/>
      <c r="L485" s="138"/>
      <c r="M485" s="138"/>
      <c r="N485" s="138"/>
      <c r="O485" s="138"/>
      <c r="P485" s="138"/>
      <c r="Q485" s="138"/>
      <c r="R485" s="138"/>
      <c r="S485" s="138"/>
      <c r="T485" s="138"/>
      <c r="U485" s="138"/>
      <c r="V485" s="138"/>
      <c r="W485" s="138"/>
      <c r="X485" s="138"/>
      <c r="Y485" s="138"/>
      <c r="Z485" s="138"/>
    </row>
    <row r="486" spans="1:26" ht="14.25" customHeight="1">
      <c r="A486" s="4"/>
      <c r="B486" s="4"/>
      <c r="C486" s="4"/>
      <c r="D486" s="4"/>
      <c r="E486" s="146"/>
      <c r="F486" s="146"/>
      <c r="G486" s="4"/>
      <c r="H486" s="4"/>
      <c r="I486" s="138"/>
      <c r="J486" s="138"/>
      <c r="K486" s="138"/>
      <c r="L486" s="138"/>
      <c r="M486" s="138"/>
      <c r="N486" s="138"/>
      <c r="O486" s="138"/>
      <c r="P486" s="138"/>
      <c r="Q486" s="138"/>
      <c r="R486" s="138"/>
      <c r="S486" s="138"/>
      <c r="T486" s="138"/>
      <c r="U486" s="138"/>
      <c r="V486" s="138"/>
      <c r="W486" s="138"/>
      <c r="X486" s="138"/>
      <c r="Y486" s="138"/>
      <c r="Z486" s="138"/>
    </row>
    <row r="487" spans="1:26" ht="14.25" customHeight="1">
      <c r="A487" s="4"/>
      <c r="B487" s="4"/>
      <c r="C487" s="4"/>
      <c r="D487" s="4"/>
      <c r="E487" s="146"/>
      <c r="F487" s="146"/>
      <c r="G487" s="4"/>
      <c r="H487" s="4"/>
      <c r="I487" s="138"/>
      <c r="J487" s="138"/>
      <c r="K487" s="138"/>
      <c r="L487" s="138"/>
      <c r="M487" s="138"/>
      <c r="N487" s="138"/>
      <c r="O487" s="138"/>
      <c r="P487" s="138"/>
      <c r="Q487" s="138"/>
      <c r="R487" s="138"/>
      <c r="S487" s="138"/>
      <c r="T487" s="138"/>
      <c r="U487" s="138"/>
      <c r="V487" s="138"/>
      <c r="W487" s="138"/>
      <c r="X487" s="138"/>
      <c r="Y487" s="138"/>
      <c r="Z487" s="138"/>
    </row>
    <row r="488" spans="1:26" ht="14.25" customHeight="1">
      <c r="A488" s="4"/>
      <c r="B488" s="4"/>
      <c r="C488" s="4"/>
      <c r="D488" s="4"/>
      <c r="E488" s="146"/>
      <c r="F488" s="146"/>
      <c r="G488" s="4"/>
      <c r="H488" s="4"/>
      <c r="I488" s="138"/>
      <c r="J488" s="138"/>
      <c r="K488" s="138"/>
      <c r="L488" s="138"/>
      <c r="M488" s="138"/>
      <c r="N488" s="138"/>
      <c r="O488" s="138"/>
      <c r="P488" s="138"/>
      <c r="Q488" s="138"/>
      <c r="R488" s="138"/>
      <c r="S488" s="138"/>
      <c r="T488" s="138"/>
      <c r="U488" s="138"/>
      <c r="V488" s="138"/>
      <c r="W488" s="138"/>
      <c r="X488" s="138"/>
      <c r="Y488" s="138"/>
      <c r="Z488" s="138"/>
    </row>
    <row r="489" spans="1:26" ht="14.25" customHeight="1">
      <c r="A489" s="4"/>
      <c r="B489" s="4"/>
      <c r="C489" s="4"/>
      <c r="D489" s="4"/>
      <c r="E489" s="146"/>
      <c r="F489" s="146"/>
      <c r="G489" s="4"/>
      <c r="H489" s="4"/>
      <c r="I489" s="138"/>
      <c r="J489" s="138"/>
      <c r="K489" s="138"/>
      <c r="L489" s="138"/>
      <c r="M489" s="138"/>
      <c r="N489" s="138"/>
      <c r="O489" s="138"/>
      <c r="P489" s="138"/>
      <c r="Q489" s="138"/>
      <c r="R489" s="138"/>
      <c r="S489" s="138"/>
      <c r="T489" s="138"/>
      <c r="U489" s="138"/>
      <c r="V489" s="138"/>
      <c r="W489" s="138"/>
      <c r="X489" s="138"/>
      <c r="Y489" s="138"/>
      <c r="Z489" s="138"/>
    </row>
    <row r="490" spans="1:26" ht="14.25" customHeight="1">
      <c r="A490" s="4"/>
      <c r="B490" s="4"/>
      <c r="C490" s="4"/>
      <c r="D490" s="4"/>
      <c r="E490" s="146"/>
      <c r="F490" s="146"/>
      <c r="G490" s="4"/>
      <c r="H490" s="4"/>
      <c r="I490" s="138"/>
      <c r="J490" s="138"/>
      <c r="K490" s="138"/>
      <c r="L490" s="138"/>
      <c r="M490" s="138"/>
      <c r="N490" s="138"/>
      <c r="O490" s="138"/>
      <c r="P490" s="138"/>
      <c r="Q490" s="138"/>
      <c r="R490" s="138"/>
      <c r="S490" s="138"/>
      <c r="T490" s="138"/>
      <c r="U490" s="138"/>
      <c r="V490" s="138"/>
      <c r="W490" s="138"/>
      <c r="X490" s="138"/>
      <c r="Y490" s="138"/>
      <c r="Z490" s="138"/>
    </row>
    <row r="491" spans="1:26" ht="14.25" customHeight="1">
      <c r="A491" s="4"/>
      <c r="B491" s="4"/>
      <c r="C491" s="4"/>
      <c r="D491" s="4"/>
      <c r="E491" s="146"/>
      <c r="F491" s="146"/>
      <c r="G491" s="4"/>
      <c r="H491" s="4"/>
      <c r="I491" s="138"/>
      <c r="J491" s="138"/>
      <c r="K491" s="138"/>
      <c r="L491" s="138"/>
      <c r="M491" s="138"/>
      <c r="N491" s="138"/>
      <c r="O491" s="138"/>
      <c r="P491" s="138"/>
      <c r="Q491" s="138"/>
      <c r="R491" s="138"/>
      <c r="S491" s="138"/>
      <c r="T491" s="138"/>
      <c r="U491" s="138"/>
      <c r="V491" s="138"/>
      <c r="W491" s="138"/>
      <c r="X491" s="138"/>
      <c r="Y491" s="138"/>
      <c r="Z491" s="138"/>
    </row>
    <row r="492" spans="1:26" ht="14.25" customHeight="1">
      <c r="A492" s="4"/>
      <c r="B492" s="4"/>
      <c r="C492" s="4"/>
      <c r="D492" s="4"/>
      <c r="E492" s="146"/>
      <c r="F492" s="146"/>
      <c r="G492" s="4"/>
      <c r="H492" s="4"/>
      <c r="I492" s="138"/>
      <c r="J492" s="138"/>
      <c r="K492" s="138"/>
      <c r="L492" s="138"/>
      <c r="M492" s="138"/>
      <c r="N492" s="138"/>
      <c r="O492" s="138"/>
      <c r="P492" s="138"/>
      <c r="Q492" s="138"/>
      <c r="R492" s="138"/>
      <c r="S492" s="138"/>
      <c r="T492" s="138"/>
      <c r="U492" s="138"/>
      <c r="V492" s="138"/>
      <c r="W492" s="138"/>
      <c r="X492" s="138"/>
      <c r="Y492" s="138"/>
      <c r="Z492" s="138"/>
    </row>
    <row r="493" spans="1:26" ht="14.25" customHeight="1">
      <c r="A493" s="4"/>
      <c r="B493" s="4"/>
      <c r="C493" s="4"/>
      <c r="D493" s="4"/>
      <c r="E493" s="146"/>
      <c r="F493" s="146"/>
      <c r="G493" s="4"/>
      <c r="H493" s="4"/>
      <c r="I493" s="138"/>
      <c r="J493" s="138"/>
      <c r="K493" s="138"/>
      <c r="L493" s="138"/>
      <c r="M493" s="138"/>
      <c r="N493" s="138"/>
      <c r="O493" s="138"/>
      <c r="P493" s="138"/>
      <c r="Q493" s="138"/>
      <c r="R493" s="138"/>
      <c r="S493" s="138"/>
      <c r="T493" s="138"/>
      <c r="U493" s="138"/>
      <c r="V493" s="138"/>
      <c r="W493" s="138"/>
      <c r="X493" s="138"/>
      <c r="Y493" s="138"/>
      <c r="Z493" s="138"/>
    </row>
    <row r="494" spans="1:26" ht="14.25" customHeight="1">
      <c r="A494" s="4"/>
      <c r="B494" s="4"/>
      <c r="C494" s="4"/>
      <c r="D494" s="4"/>
      <c r="E494" s="146"/>
      <c r="F494" s="146"/>
      <c r="G494" s="4"/>
      <c r="H494" s="4"/>
      <c r="I494" s="138"/>
      <c r="J494" s="138"/>
      <c r="K494" s="138"/>
      <c r="L494" s="138"/>
      <c r="M494" s="138"/>
      <c r="N494" s="138"/>
      <c r="O494" s="138"/>
      <c r="P494" s="138"/>
      <c r="Q494" s="138"/>
      <c r="R494" s="138"/>
      <c r="S494" s="138"/>
      <c r="T494" s="138"/>
      <c r="U494" s="138"/>
      <c r="V494" s="138"/>
      <c r="W494" s="138"/>
      <c r="X494" s="138"/>
      <c r="Y494" s="138"/>
      <c r="Z494" s="138"/>
    </row>
    <row r="495" spans="1:26" ht="14.25" customHeight="1">
      <c r="A495" s="4"/>
      <c r="B495" s="4"/>
      <c r="C495" s="4"/>
      <c r="D495" s="4"/>
      <c r="E495" s="146"/>
      <c r="F495" s="146"/>
      <c r="G495" s="4"/>
      <c r="H495" s="4"/>
      <c r="I495" s="138"/>
      <c r="J495" s="138"/>
      <c r="K495" s="138"/>
      <c r="L495" s="138"/>
      <c r="M495" s="138"/>
      <c r="N495" s="138"/>
      <c r="O495" s="138"/>
      <c r="P495" s="138"/>
      <c r="Q495" s="138"/>
      <c r="R495" s="138"/>
      <c r="S495" s="138"/>
      <c r="T495" s="138"/>
      <c r="U495" s="138"/>
      <c r="V495" s="138"/>
      <c r="W495" s="138"/>
      <c r="X495" s="138"/>
      <c r="Y495" s="138"/>
      <c r="Z495" s="138"/>
    </row>
    <row r="496" spans="1:26" ht="14.25" customHeight="1">
      <c r="A496" s="4"/>
      <c r="B496" s="4"/>
      <c r="C496" s="4"/>
      <c r="D496" s="4"/>
      <c r="E496" s="146"/>
      <c r="F496" s="146"/>
      <c r="G496" s="4"/>
      <c r="H496" s="4"/>
      <c r="I496" s="138"/>
      <c r="J496" s="138"/>
      <c r="K496" s="138"/>
      <c r="L496" s="138"/>
      <c r="M496" s="138"/>
      <c r="N496" s="138"/>
      <c r="O496" s="138"/>
      <c r="P496" s="138"/>
      <c r="Q496" s="138"/>
      <c r="R496" s="138"/>
      <c r="S496" s="138"/>
      <c r="T496" s="138"/>
      <c r="U496" s="138"/>
      <c r="V496" s="138"/>
      <c r="W496" s="138"/>
      <c r="X496" s="138"/>
      <c r="Y496" s="138"/>
      <c r="Z496" s="138"/>
    </row>
    <row r="497" spans="1:26" ht="14.25" customHeight="1">
      <c r="A497" s="4"/>
      <c r="B497" s="4"/>
      <c r="C497" s="4"/>
      <c r="D497" s="4"/>
      <c r="E497" s="146"/>
      <c r="F497" s="146"/>
      <c r="G497" s="4"/>
      <c r="H497" s="4"/>
      <c r="I497" s="138"/>
      <c r="J497" s="138"/>
      <c r="K497" s="138"/>
      <c r="L497" s="138"/>
      <c r="M497" s="138"/>
      <c r="N497" s="138"/>
      <c r="O497" s="138"/>
      <c r="P497" s="138"/>
      <c r="Q497" s="138"/>
      <c r="R497" s="138"/>
      <c r="S497" s="138"/>
      <c r="T497" s="138"/>
      <c r="U497" s="138"/>
      <c r="V497" s="138"/>
      <c r="W497" s="138"/>
      <c r="X497" s="138"/>
      <c r="Y497" s="138"/>
      <c r="Z497" s="138"/>
    </row>
    <row r="498" spans="1:26" ht="14.25" customHeight="1">
      <c r="A498" s="4"/>
      <c r="B498" s="4"/>
      <c r="C498" s="4"/>
      <c r="D498" s="4"/>
      <c r="E498" s="146"/>
      <c r="F498" s="146"/>
      <c r="G498" s="4"/>
      <c r="H498" s="4"/>
      <c r="I498" s="138"/>
      <c r="J498" s="138"/>
      <c r="K498" s="138"/>
      <c r="L498" s="138"/>
      <c r="M498" s="138"/>
      <c r="N498" s="138"/>
      <c r="O498" s="138"/>
      <c r="P498" s="138"/>
      <c r="Q498" s="138"/>
      <c r="R498" s="138"/>
      <c r="S498" s="138"/>
      <c r="T498" s="138"/>
      <c r="U498" s="138"/>
      <c r="V498" s="138"/>
      <c r="W498" s="138"/>
      <c r="X498" s="138"/>
      <c r="Y498" s="138"/>
      <c r="Z498" s="138"/>
    </row>
    <row r="499" spans="1:26" ht="14.25" customHeight="1">
      <c r="A499" s="4"/>
      <c r="B499" s="4"/>
      <c r="C499" s="4"/>
      <c r="D499" s="4"/>
      <c r="E499" s="146"/>
      <c r="F499" s="146"/>
      <c r="G499" s="4"/>
      <c r="H499" s="4"/>
      <c r="I499" s="138"/>
      <c r="J499" s="138"/>
      <c r="K499" s="138"/>
      <c r="L499" s="138"/>
      <c r="M499" s="138"/>
      <c r="N499" s="138"/>
      <c r="O499" s="138"/>
      <c r="P499" s="138"/>
      <c r="Q499" s="138"/>
      <c r="R499" s="138"/>
      <c r="S499" s="138"/>
      <c r="T499" s="138"/>
      <c r="U499" s="138"/>
      <c r="V499" s="138"/>
      <c r="W499" s="138"/>
      <c r="X499" s="138"/>
      <c r="Y499" s="138"/>
      <c r="Z499" s="138"/>
    </row>
    <row r="500" spans="1:26" ht="14.25" customHeight="1">
      <c r="A500" s="4"/>
      <c r="B500" s="4"/>
      <c r="C500" s="4"/>
      <c r="D500" s="4"/>
      <c r="E500" s="146"/>
      <c r="F500" s="146"/>
      <c r="G500" s="4"/>
      <c r="H500" s="4"/>
      <c r="I500" s="138"/>
      <c r="J500" s="138"/>
      <c r="K500" s="138"/>
      <c r="L500" s="138"/>
      <c r="M500" s="138"/>
      <c r="N500" s="138"/>
      <c r="O500" s="138"/>
      <c r="P500" s="138"/>
      <c r="Q500" s="138"/>
      <c r="R500" s="138"/>
      <c r="S500" s="138"/>
      <c r="T500" s="138"/>
      <c r="U500" s="138"/>
      <c r="V500" s="138"/>
      <c r="W500" s="138"/>
      <c r="X500" s="138"/>
      <c r="Y500" s="138"/>
      <c r="Z500" s="138"/>
    </row>
    <row r="501" spans="1:26" ht="14.25" customHeight="1">
      <c r="A501" s="4"/>
      <c r="B501" s="4"/>
      <c r="C501" s="4"/>
      <c r="D501" s="4"/>
      <c r="E501" s="146"/>
      <c r="F501" s="146"/>
      <c r="G501" s="4"/>
      <c r="H501" s="4"/>
      <c r="I501" s="138"/>
      <c r="J501" s="138"/>
      <c r="K501" s="138"/>
      <c r="L501" s="138"/>
      <c r="M501" s="138"/>
      <c r="N501" s="138"/>
      <c r="O501" s="138"/>
      <c r="P501" s="138"/>
      <c r="Q501" s="138"/>
      <c r="R501" s="138"/>
      <c r="S501" s="138"/>
      <c r="T501" s="138"/>
      <c r="U501" s="138"/>
      <c r="V501" s="138"/>
      <c r="W501" s="138"/>
      <c r="X501" s="138"/>
      <c r="Y501" s="138"/>
      <c r="Z501" s="138"/>
    </row>
    <row r="502" spans="1:26" ht="14.25" customHeight="1">
      <c r="A502" s="4"/>
      <c r="B502" s="4"/>
      <c r="C502" s="4"/>
      <c r="D502" s="4"/>
      <c r="E502" s="146"/>
      <c r="F502" s="146"/>
      <c r="G502" s="4"/>
      <c r="H502" s="4"/>
      <c r="I502" s="138"/>
      <c r="J502" s="138"/>
      <c r="K502" s="138"/>
      <c r="L502" s="138"/>
      <c r="M502" s="138"/>
      <c r="N502" s="138"/>
      <c r="O502" s="138"/>
      <c r="P502" s="138"/>
      <c r="Q502" s="138"/>
      <c r="R502" s="138"/>
      <c r="S502" s="138"/>
      <c r="T502" s="138"/>
      <c r="U502" s="138"/>
      <c r="V502" s="138"/>
      <c r="W502" s="138"/>
      <c r="X502" s="138"/>
      <c r="Y502" s="138"/>
      <c r="Z502" s="138"/>
    </row>
    <row r="503" spans="1:26" ht="14.25" customHeight="1">
      <c r="A503" s="4"/>
      <c r="B503" s="4"/>
      <c r="C503" s="4"/>
      <c r="D503" s="4"/>
      <c r="E503" s="146"/>
      <c r="F503" s="146"/>
      <c r="G503" s="4"/>
      <c r="H503" s="4"/>
      <c r="I503" s="138"/>
      <c r="J503" s="138"/>
      <c r="K503" s="138"/>
      <c r="L503" s="138"/>
      <c r="M503" s="138"/>
      <c r="N503" s="138"/>
      <c r="O503" s="138"/>
      <c r="P503" s="138"/>
      <c r="Q503" s="138"/>
      <c r="R503" s="138"/>
      <c r="S503" s="138"/>
      <c r="T503" s="138"/>
      <c r="U503" s="138"/>
      <c r="V503" s="138"/>
      <c r="W503" s="138"/>
      <c r="X503" s="138"/>
      <c r="Y503" s="138"/>
      <c r="Z503" s="138"/>
    </row>
    <row r="504" spans="1:26" ht="14.25" customHeight="1">
      <c r="A504" s="4"/>
      <c r="B504" s="4"/>
      <c r="C504" s="4"/>
      <c r="D504" s="4"/>
      <c r="E504" s="146"/>
      <c r="F504" s="146"/>
      <c r="G504" s="4"/>
      <c r="H504" s="4"/>
      <c r="I504" s="138"/>
      <c r="J504" s="138"/>
      <c r="K504" s="138"/>
      <c r="L504" s="138"/>
      <c r="M504" s="138"/>
      <c r="N504" s="138"/>
      <c r="O504" s="138"/>
      <c r="P504" s="138"/>
      <c r="Q504" s="138"/>
      <c r="R504" s="138"/>
      <c r="S504" s="138"/>
      <c r="T504" s="138"/>
      <c r="U504" s="138"/>
      <c r="V504" s="138"/>
      <c r="W504" s="138"/>
      <c r="X504" s="138"/>
      <c r="Y504" s="138"/>
      <c r="Z504" s="138"/>
    </row>
    <row r="505" spans="1:26" ht="14.25" customHeight="1">
      <c r="A505" s="4"/>
      <c r="B505" s="4"/>
      <c r="C505" s="4"/>
      <c r="D505" s="4"/>
      <c r="E505" s="146"/>
      <c r="F505" s="146"/>
      <c r="G505" s="4"/>
      <c r="H505" s="4"/>
      <c r="I505" s="138"/>
      <c r="J505" s="138"/>
      <c r="K505" s="138"/>
      <c r="L505" s="138"/>
      <c r="M505" s="138"/>
      <c r="N505" s="138"/>
      <c r="O505" s="138"/>
      <c r="P505" s="138"/>
      <c r="Q505" s="138"/>
      <c r="R505" s="138"/>
      <c r="S505" s="138"/>
      <c r="T505" s="138"/>
      <c r="U505" s="138"/>
      <c r="V505" s="138"/>
      <c r="W505" s="138"/>
      <c r="X505" s="138"/>
      <c r="Y505" s="138"/>
      <c r="Z505" s="138"/>
    </row>
    <row r="506" spans="1:26" ht="14.25" customHeight="1">
      <c r="A506" s="4"/>
      <c r="B506" s="4"/>
      <c r="C506" s="4"/>
      <c r="D506" s="4"/>
      <c r="E506" s="146"/>
      <c r="F506" s="146"/>
      <c r="G506" s="4"/>
      <c r="H506" s="4"/>
      <c r="I506" s="138"/>
      <c r="J506" s="138"/>
      <c r="K506" s="138"/>
      <c r="L506" s="138"/>
      <c r="M506" s="138"/>
      <c r="N506" s="138"/>
      <c r="O506" s="138"/>
      <c r="P506" s="138"/>
      <c r="Q506" s="138"/>
      <c r="R506" s="138"/>
      <c r="S506" s="138"/>
      <c r="T506" s="138"/>
      <c r="U506" s="138"/>
      <c r="V506" s="138"/>
      <c r="W506" s="138"/>
      <c r="X506" s="138"/>
      <c r="Y506" s="138"/>
      <c r="Z506" s="138"/>
    </row>
    <row r="507" spans="1:26" ht="14.25" customHeight="1">
      <c r="A507" s="4"/>
      <c r="B507" s="4"/>
      <c r="C507" s="4"/>
      <c r="D507" s="4"/>
      <c r="E507" s="146"/>
      <c r="F507" s="146"/>
      <c r="G507" s="4"/>
      <c r="H507" s="4"/>
      <c r="I507" s="138"/>
      <c r="J507" s="138"/>
      <c r="K507" s="138"/>
      <c r="L507" s="138"/>
      <c r="M507" s="138"/>
      <c r="N507" s="138"/>
      <c r="O507" s="138"/>
      <c r="P507" s="138"/>
      <c r="Q507" s="138"/>
      <c r="R507" s="138"/>
      <c r="S507" s="138"/>
      <c r="T507" s="138"/>
      <c r="U507" s="138"/>
      <c r="V507" s="138"/>
      <c r="W507" s="138"/>
      <c r="X507" s="138"/>
      <c r="Y507" s="138"/>
      <c r="Z507" s="138"/>
    </row>
    <row r="508" spans="1:26" ht="14.25" customHeight="1">
      <c r="A508" s="4"/>
      <c r="B508" s="4"/>
      <c r="C508" s="4"/>
      <c r="D508" s="4"/>
      <c r="E508" s="146"/>
      <c r="F508" s="146"/>
      <c r="G508" s="4"/>
      <c r="H508" s="4"/>
      <c r="I508" s="138"/>
      <c r="J508" s="138"/>
      <c r="K508" s="138"/>
      <c r="L508" s="138"/>
      <c r="M508" s="138"/>
      <c r="N508" s="138"/>
      <c r="O508" s="138"/>
      <c r="P508" s="138"/>
      <c r="Q508" s="138"/>
      <c r="R508" s="138"/>
      <c r="S508" s="138"/>
      <c r="T508" s="138"/>
      <c r="U508" s="138"/>
      <c r="V508" s="138"/>
      <c r="W508" s="138"/>
      <c r="X508" s="138"/>
      <c r="Y508" s="138"/>
      <c r="Z508" s="138"/>
    </row>
    <row r="509" spans="1:26" ht="14.25" customHeight="1">
      <c r="A509" s="4"/>
      <c r="B509" s="4"/>
      <c r="C509" s="4"/>
      <c r="D509" s="4"/>
      <c r="E509" s="146"/>
      <c r="F509" s="146"/>
      <c r="G509" s="4"/>
      <c r="H509" s="4"/>
      <c r="I509" s="138"/>
      <c r="J509" s="138"/>
      <c r="K509" s="138"/>
      <c r="L509" s="138"/>
      <c r="M509" s="138"/>
      <c r="N509" s="138"/>
      <c r="O509" s="138"/>
      <c r="P509" s="138"/>
      <c r="Q509" s="138"/>
      <c r="R509" s="138"/>
      <c r="S509" s="138"/>
      <c r="T509" s="138"/>
      <c r="U509" s="138"/>
      <c r="V509" s="138"/>
      <c r="W509" s="138"/>
      <c r="X509" s="138"/>
      <c r="Y509" s="138"/>
      <c r="Z509" s="138"/>
    </row>
    <row r="510" spans="1:26" ht="14.25" customHeight="1">
      <c r="A510" s="4"/>
      <c r="B510" s="4"/>
      <c r="C510" s="4"/>
      <c r="D510" s="4"/>
      <c r="E510" s="146"/>
      <c r="F510" s="146"/>
      <c r="G510" s="4"/>
      <c r="H510" s="4"/>
      <c r="I510" s="138"/>
      <c r="J510" s="138"/>
      <c r="K510" s="138"/>
      <c r="L510" s="138"/>
      <c r="M510" s="138"/>
      <c r="N510" s="138"/>
      <c r="O510" s="138"/>
      <c r="P510" s="138"/>
      <c r="Q510" s="138"/>
      <c r="R510" s="138"/>
      <c r="S510" s="138"/>
      <c r="T510" s="138"/>
      <c r="U510" s="138"/>
      <c r="V510" s="138"/>
      <c r="W510" s="138"/>
      <c r="X510" s="138"/>
      <c r="Y510" s="138"/>
      <c r="Z510" s="138"/>
    </row>
    <row r="511" spans="1:26" ht="14.25" customHeight="1">
      <c r="A511" s="4"/>
      <c r="B511" s="4"/>
      <c r="C511" s="4"/>
      <c r="D511" s="4"/>
      <c r="E511" s="146"/>
      <c r="F511" s="146"/>
      <c r="G511" s="4"/>
      <c r="H511" s="4"/>
      <c r="I511" s="138"/>
      <c r="J511" s="138"/>
      <c r="K511" s="138"/>
      <c r="L511" s="138"/>
      <c r="M511" s="138"/>
      <c r="N511" s="138"/>
      <c r="O511" s="138"/>
      <c r="P511" s="138"/>
      <c r="Q511" s="138"/>
      <c r="R511" s="138"/>
      <c r="S511" s="138"/>
      <c r="T511" s="138"/>
      <c r="U511" s="138"/>
      <c r="V511" s="138"/>
      <c r="W511" s="138"/>
      <c r="X511" s="138"/>
      <c r="Y511" s="138"/>
      <c r="Z511" s="138"/>
    </row>
    <row r="512" spans="1:26" ht="14.25" customHeight="1">
      <c r="A512" s="4"/>
      <c r="B512" s="4"/>
      <c r="C512" s="4"/>
      <c r="D512" s="4"/>
      <c r="E512" s="146"/>
      <c r="F512" s="146"/>
      <c r="G512" s="4"/>
      <c r="H512" s="4"/>
      <c r="I512" s="138"/>
      <c r="J512" s="138"/>
      <c r="K512" s="138"/>
      <c r="L512" s="138"/>
      <c r="M512" s="138"/>
      <c r="N512" s="138"/>
      <c r="O512" s="138"/>
      <c r="P512" s="138"/>
      <c r="Q512" s="138"/>
      <c r="R512" s="138"/>
      <c r="S512" s="138"/>
      <c r="T512" s="138"/>
      <c r="U512" s="138"/>
      <c r="V512" s="138"/>
      <c r="W512" s="138"/>
      <c r="X512" s="138"/>
      <c r="Y512" s="138"/>
      <c r="Z512" s="138"/>
    </row>
    <row r="513" spans="1:26" ht="14.25" customHeight="1">
      <c r="A513" s="4"/>
      <c r="B513" s="4"/>
      <c r="C513" s="4"/>
      <c r="D513" s="4"/>
      <c r="E513" s="146"/>
      <c r="F513" s="146"/>
      <c r="G513" s="4"/>
      <c r="H513" s="4"/>
      <c r="I513" s="138"/>
      <c r="J513" s="138"/>
      <c r="K513" s="138"/>
      <c r="L513" s="138"/>
      <c r="M513" s="138"/>
      <c r="N513" s="138"/>
      <c r="O513" s="138"/>
      <c r="P513" s="138"/>
      <c r="Q513" s="138"/>
      <c r="R513" s="138"/>
      <c r="S513" s="138"/>
      <c r="T513" s="138"/>
      <c r="U513" s="138"/>
      <c r="V513" s="138"/>
      <c r="W513" s="138"/>
      <c r="X513" s="138"/>
      <c r="Y513" s="138"/>
      <c r="Z513" s="138"/>
    </row>
    <row r="514" spans="1:26" ht="14.25" customHeight="1">
      <c r="A514" s="4"/>
      <c r="B514" s="4"/>
      <c r="C514" s="4"/>
      <c r="D514" s="4"/>
      <c r="E514" s="146"/>
      <c r="F514" s="146"/>
      <c r="G514" s="4"/>
      <c r="H514" s="4"/>
      <c r="I514" s="138"/>
      <c r="J514" s="138"/>
      <c r="K514" s="138"/>
      <c r="L514" s="138"/>
      <c r="M514" s="138"/>
      <c r="N514" s="138"/>
      <c r="O514" s="138"/>
      <c r="P514" s="138"/>
      <c r="Q514" s="138"/>
      <c r="R514" s="138"/>
      <c r="S514" s="138"/>
      <c r="T514" s="138"/>
      <c r="U514" s="138"/>
      <c r="V514" s="138"/>
      <c r="W514" s="138"/>
      <c r="X514" s="138"/>
      <c r="Y514" s="138"/>
      <c r="Z514" s="138"/>
    </row>
    <row r="515" spans="1:26" ht="14.25" customHeight="1">
      <c r="A515" s="4"/>
      <c r="B515" s="4"/>
      <c r="C515" s="4"/>
      <c r="D515" s="4"/>
      <c r="E515" s="146"/>
      <c r="F515" s="146"/>
      <c r="G515" s="4"/>
      <c r="H515" s="4"/>
      <c r="I515" s="138"/>
      <c r="J515" s="138"/>
      <c r="K515" s="138"/>
      <c r="L515" s="138"/>
      <c r="M515" s="138"/>
      <c r="N515" s="138"/>
      <c r="O515" s="138"/>
      <c r="P515" s="138"/>
      <c r="Q515" s="138"/>
      <c r="R515" s="138"/>
      <c r="S515" s="138"/>
      <c r="T515" s="138"/>
      <c r="U515" s="138"/>
      <c r="V515" s="138"/>
      <c r="W515" s="138"/>
      <c r="X515" s="138"/>
      <c r="Y515" s="138"/>
      <c r="Z515" s="138"/>
    </row>
    <row r="516" spans="1:26" ht="14.25" customHeight="1">
      <c r="A516" s="4"/>
      <c r="B516" s="4"/>
      <c r="C516" s="4"/>
      <c r="D516" s="4"/>
      <c r="E516" s="146"/>
      <c r="F516" s="146"/>
      <c r="G516" s="4"/>
      <c r="H516" s="4"/>
      <c r="I516" s="138"/>
      <c r="J516" s="138"/>
      <c r="K516" s="138"/>
      <c r="L516" s="138"/>
      <c r="M516" s="138"/>
      <c r="N516" s="138"/>
      <c r="O516" s="138"/>
      <c r="P516" s="138"/>
      <c r="Q516" s="138"/>
      <c r="R516" s="138"/>
      <c r="S516" s="138"/>
      <c r="T516" s="138"/>
      <c r="U516" s="138"/>
      <c r="V516" s="138"/>
      <c r="W516" s="138"/>
      <c r="X516" s="138"/>
      <c r="Y516" s="138"/>
      <c r="Z516" s="138"/>
    </row>
    <row r="517" spans="1:26" ht="14.25" customHeight="1">
      <c r="A517" s="4"/>
      <c r="B517" s="4"/>
      <c r="C517" s="4"/>
      <c r="D517" s="4"/>
      <c r="E517" s="146"/>
      <c r="F517" s="146"/>
      <c r="G517" s="4"/>
      <c r="H517" s="4"/>
      <c r="I517" s="138"/>
      <c r="J517" s="138"/>
      <c r="K517" s="138"/>
      <c r="L517" s="138"/>
      <c r="M517" s="138"/>
      <c r="N517" s="138"/>
      <c r="O517" s="138"/>
      <c r="P517" s="138"/>
      <c r="Q517" s="138"/>
      <c r="R517" s="138"/>
      <c r="S517" s="138"/>
      <c r="T517" s="138"/>
      <c r="U517" s="138"/>
      <c r="V517" s="138"/>
      <c r="W517" s="138"/>
      <c r="X517" s="138"/>
      <c r="Y517" s="138"/>
      <c r="Z517" s="138"/>
    </row>
    <row r="518" spans="1:26" ht="14.25" customHeight="1">
      <c r="A518" s="4"/>
      <c r="B518" s="4"/>
      <c r="C518" s="4"/>
      <c r="D518" s="4"/>
      <c r="E518" s="146"/>
      <c r="F518" s="146"/>
      <c r="G518" s="4"/>
      <c r="H518" s="4"/>
      <c r="I518" s="138"/>
      <c r="J518" s="138"/>
      <c r="K518" s="138"/>
      <c r="L518" s="138"/>
      <c r="M518" s="138"/>
      <c r="N518" s="138"/>
      <c r="O518" s="138"/>
      <c r="P518" s="138"/>
      <c r="Q518" s="138"/>
      <c r="R518" s="138"/>
      <c r="S518" s="138"/>
      <c r="T518" s="138"/>
      <c r="U518" s="138"/>
      <c r="V518" s="138"/>
      <c r="W518" s="138"/>
      <c r="X518" s="138"/>
      <c r="Y518" s="138"/>
      <c r="Z518" s="138"/>
    </row>
    <row r="519" spans="1:26" ht="14.25" customHeight="1">
      <c r="A519" s="4"/>
      <c r="B519" s="4"/>
      <c r="C519" s="4"/>
      <c r="D519" s="4"/>
      <c r="E519" s="146"/>
      <c r="F519" s="146"/>
      <c r="G519" s="4"/>
      <c r="H519" s="4"/>
      <c r="I519" s="138"/>
      <c r="J519" s="138"/>
      <c r="K519" s="138"/>
      <c r="L519" s="138"/>
      <c r="M519" s="138"/>
      <c r="N519" s="138"/>
      <c r="O519" s="138"/>
      <c r="P519" s="138"/>
      <c r="Q519" s="138"/>
      <c r="R519" s="138"/>
      <c r="S519" s="138"/>
      <c r="T519" s="138"/>
      <c r="U519" s="138"/>
      <c r="V519" s="138"/>
      <c r="W519" s="138"/>
      <c r="X519" s="138"/>
      <c r="Y519" s="138"/>
      <c r="Z519" s="138"/>
    </row>
    <row r="520" spans="1:26" ht="14.25" customHeight="1">
      <c r="A520" s="4"/>
      <c r="B520" s="4"/>
      <c r="C520" s="4"/>
      <c r="D520" s="4"/>
      <c r="E520" s="146"/>
      <c r="F520" s="146"/>
      <c r="G520" s="4"/>
      <c r="H520" s="4"/>
      <c r="I520" s="138"/>
      <c r="J520" s="138"/>
      <c r="K520" s="138"/>
      <c r="L520" s="138"/>
      <c r="M520" s="138"/>
      <c r="N520" s="138"/>
      <c r="O520" s="138"/>
      <c r="P520" s="138"/>
      <c r="Q520" s="138"/>
      <c r="R520" s="138"/>
      <c r="S520" s="138"/>
      <c r="T520" s="138"/>
      <c r="U520" s="138"/>
      <c r="V520" s="138"/>
      <c r="W520" s="138"/>
      <c r="X520" s="138"/>
      <c r="Y520" s="138"/>
      <c r="Z520" s="138"/>
    </row>
    <row r="521" spans="1:26" ht="14.25" customHeight="1">
      <c r="A521" s="4"/>
      <c r="B521" s="4"/>
      <c r="C521" s="4"/>
      <c r="D521" s="4"/>
      <c r="E521" s="146"/>
      <c r="F521" s="146"/>
      <c r="G521" s="4"/>
      <c r="H521" s="4"/>
      <c r="I521" s="138"/>
      <c r="J521" s="138"/>
      <c r="K521" s="138"/>
      <c r="L521" s="138"/>
      <c r="M521" s="138"/>
      <c r="N521" s="138"/>
      <c r="O521" s="138"/>
      <c r="P521" s="138"/>
      <c r="Q521" s="138"/>
      <c r="R521" s="138"/>
      <c r="S521" s="138"/>
      <c r="T521" s="138"/>
      <c r="U521" s="138"/>
      <c r="V521" s="138"/>
      <c r="W521" s="138"/>
      <c r="X521" s="138"/>
      <c r="Y521" s="138"/>
      <c r="Z521" s="138"/>
    </row>
    <row r="522" spans="1:26" ht="14.25" customHeight="1">
      <c r="A522" s="4"/>
      <c r="B522" s="4"/>
      <c r="C522" s="4"/>
      <c r="D522" s="4"/>
      <c r="E522" s="146"/>
      <c r="F522" s="146"/>
      <c r="G522" s="4"/>
      <c r="H522" s="4"/>
      <c r="I522" s="138"/>
      <c r="J522" s="138"/>
      <c r="K522" s="138"/>
      <c r="L522" s="138"/>
      <c r="M522" s="138"/>
      <c r="N522" s="138"/>
      <c r="O522" s="138"/>
      <c r="P522" s="138"/>
      <c r="Q522" s="138"/>
      <c r="R522" s="138"/>
      <c r="S522" s="138"/>
      <c r="T522" s="138"/>
      <c r="U522" s="138"/>
      <c r="V522" s="138"/>
      <c r="W522" s="138"/>
      <c r="X522" s="138"/>
      <c r="Y522" s="138"/>
      <c r="Z522" s="138"/>
    </row>
    <row r="523" spans="1:26" ht="14.25" customHeight="1">
      <c r="A523" s="4"/>
      <c r="B523" s="4"/>
      <c r="C523" s="4"/>
      <c r="D523" s="4"/>
      <c r="E523" s="146"/>
      <c r="F523" s="146"/>
      <c r="G523" s="4"/>
      <c r="H523" s="4"/>
      <c r="I523" s="138"/>
      <c r="J523" s="138"/>
      <c r="K523" s="138"/>
      <c r="L523" s="138"/>
      <c r="M523" s="138"/>
      <c r="N523" s="138"/>
      <c r="O523" s="138"/>
      <c r="P523" s="138"/>
      <c r="Q523" s="138"/>
      <c r="R523" s="138"/>
      <c r="S523" s="138"/>
      <c r="T523" s="138"/>
      <c r="U523" s="138"/>
      <c r="V523" s="138"/>
      <c r="W523" s="138"/>
      <c r="X523" s="138"/>
      <c r="Y523" s="138"/>
      <c r="Z523" s="138"/>
    </row>
    <row r="524" spans="1:26" ht="14.25" customHeight="1">
      <c r="A524" s="4"/>
      <c r="B524" s="4"/>
      <c r="C524" s="4"/>
      <c r="D524" s="4"/>
      <c r="E524" s="146"/>
      <c r="F524" s="146"/>
      <c r="G524" s="4"/>
      <c r="H524" s="4"/>
      <c r="I524" s="138"/>
      <c r="J524" s="138"/>
      <c r="K524" s="138"/>
      <c r="L524" s="138"/>
      <c r="M524" s="138"/>
      <c r="N524" s="138"/>
      <c r="O524" s="138"/>
      <c r="P524" s="138"/>
      <c r="Q524" s="138"/>
      <c r="R524" s="138"/>
      <c r="S524" s="138"/>
      <c r="T524" s="138"/>
      <c r="U524" s="138"/>
      <c r="V524" s="138"/>
      <c r="W524" s="138"/>
      <c r="X524" s="138"/>
      <c r="Y524" s="138"/>
      <c r="Z524" s="138"/>
    </row>
    <row r="525" spans="1:26" ht="14.25" customHeight="1">
      <c r="A525" s="4"/>
      <c r="B525" s="4"/>
      <c r="C525" s="4"/>
      <c r="D525" s="4"/>
      <c r="E525" s="146"/>
      <c r="F525" s="146"/>
      <c r="G525" s="4"/>
      <c r="H525" s="4"/>
      <c r="I525" s="138"/>
      <c r="J525" s="138"/>
      <c r="K525" s="138"/>
      <c r="L525" s="138"/>
      <c r="M525" s="138"/>
      <c r="N525" s="138"/>
      <c r="O525" s="138"/>
      <c r="P525" s="138"/>
      <c r="Q525" s="138"/>
      <c r="R525" s="138"/>
      <c r="S525" s="138"/>
      <c r="T525" s="138"/>
      <c r="U525" s="138"/>
      <c r="V525" s="138"/>
      <c r="W525" s="138"/>
      <c r="X525" s="138"/>
      <c r="Y525" s="138"/>
      <c r="Z525" s="138"/>
    </row>
    <row r="526" spans="1:26" ht="14.25" customHeight="1">
      <c r="A526" s="4"/>
      <c r="B526" s="4"/>
      <c r="C526" s="4"/>
      <c r="D526" s="4"/>
      <c r="E526" s="146"/>
      <c r="F526" s="146"/>
      <c r="G526" s="4"/>
      <c r="H526" s="4"/>
      <c r="I526" s="138"/>
      <c r="J526" s="138"/>
      <c r="K526" s="138"/>
      <c r="L526" s="138"/>
      <c r="M526" s="138"/>
      <c r="N526" s="138"/>
      <c r="O526" s="138"/>
      <c r="P526" s="138"/>
      <c r="Q526" s="138"/>
      <c r="R526" s="138"/>
      <c r="S526" s="138"/>
      <c r="T526" s="138"/>
      <c r="U526" s="138"/>
      <c r="V526" s="138"/>
      <c r="W526" s="138"/>
      <c r="X526" s="138"/>
      <c r="Y526" s="138"/>
      <c r="Z526" s="138"/>
    </row>
    <row r="527" spans="1:26" ht="14.25" customHeight="1">
      <c r="A527" s="4"/>
      <c r="B527" s="4"/>
      <c r="C527" s="4"/>
      <c r="D527" s="4"/>
      <c r="E527" s="146"/>
      <c r="F527" s="146"/>
      <c r="G527" s="4"/>
      <c r="H527" s="4"/>
      <c r="I527" s="138"/>
      <c r="J527" s="138"/>
      <c r="K527" s="138"/>
      <c r="L527" s="138"/>
      <c r="M527" s="138"/>
      <c r="N527" s="138"/>
      <c r="O527" s="138"/>
      <c r="P527" s="138"/>
      <c r="Q527" s="138"/>
      <c r="R527" s="138"/>
      <c r="S527" s="138"/>
      <c r="T527" s="138"/>
      <c r="U527" s="138"/>
      <c r="V527" s="138"/>
      <c r="W527" s="138"/>
      <c r="X527" s="138"/>
      <c r="Y527" s="138"/>
      <c r="Z527" s="138"/>
    </row>
    <row r="528" spans="1:26" ht="14.25" customHeight="1">
      <c r="A528" s="4"/>
      <c r="B528" s="4"/>
      <c r="C528" s="4"/>
      <c r="D528" s="4"/>
      <c r="E528" s="146"/>
      <c r="F528" s="146"/>
      <c r="G528" s="4"/>
      <c r="H528" s="4"/>
      <c r="I528" s="138"/>
      <c r="J528" s="138"/>
      <c r="K528" s="138"/>
      <c r="L528" s="138"/>
      <c r="M528" s="138"/>
      <c r="N528" s="138"/>
      <c r="O528" s="138"/>
      <c r="P528" s="138"/>
      <c r="Q528" s="138"/>
      <c r="R528" s="138"/>
      <c r="S528" s="138"/>
      <c r="T528" s="138"/>
      <c r="U528" s="138"/>
      <c r="V528" s="138"/>
      <c r="W528" s="138"/>
      <c r="X528" s="138"/>
      <c r="Y528" s="138"/>
      <c r="Z528" s="138"/>
    </row>
    <row r="529" spans="1:26" ht="14.25" customHeight="1">
      <c r="A529" s="4"/>
      <c r="B529" s="4"/>
      <c r="C529" s="4"/>
      <c r="D529" s="4"/>
      <c r="E529" s="146"/>
      <c r="F529" s="146"/>
      <c r="G529" s="4"/>
      <c r="H529" s="4"/>
      <c r="I529" s="138"/>
      <c r="J529" s="138"/>
      <c r="K529" s="138"/>
      <c r="L529" s="138"/>
      <c r="M529" s="138"/>
      <c r="N529" s="138"/>
      <c r="O529" s="138"/>
      <c r="P529" s="138"/>
      <c r="Q529" s="138"/>
      <c r="R529" s="138"/>
      <c r="S529" s="138"/>
      <c r="T529" s="138"/>
      <c r="U529" s="138"/>
      <c r="V529" s="138"/>
      <c r="W529" s="138"/>
      <c r="X529" s="138"/>
      <c r="Y529" s="138"/>
      <c r="Z529" s="138"/>
    </row>
    <row r="530" spans="1:26" ht="14.25" customHeight="1">
      <c r="A530" s="4"/>
      <c r="B530" s="4"/>
      <c r="C530" s="4"/>
      <c r="D530" s="4"/>
      <c r="E530" s="146"/>
      <c r="F530" s="146"/>
      <c r="G530" s="4"/>
      <c r="H530" s="4"/>
      <c r="I530" s="138"/>
      <c r="J530" s="138"/>
      <c r="K530" s="138"/>
      <c r="L530" s="138"/>
      <c r="M530" s="138"/>
      <c r="N530" s="138"/>
      <c r="O530" s="138"/>
      <c r="P530" s="138"/>
      <c r="Q530" s="138"/>
      <c r="R530" s="138"/>
      <c r="S530" s="138"/>
      <c r="T530" s="138"/>
      <c r="U530" s="138"/>
      <c r="V530" s="138"/>
      <c r="W530" s="138"/>
      <c r="X530" s="138"/>
      <c r="Y530" s="138"/>
      <c r="Z530" s="138"/>
    </row>
    <row r="531" spans="1:26" ht="14.25" customHeight="1">
      <c r="A531" s="4"/>
      <c r="B531" s="4"/>
      <c r="C531" s="4"/>
      <c r="D531" s="4"/>
      <c r="E531" s="146"/>
      <c r="F531" s="146"/>
      <c r="G531" s="4"/>
      <c r="H531" s="4"/>
      <c r="I531" s="138"/>
      <c r="J531" s="138"/>
      <c r="K531" s="138"/>
      <c r="L531" s="138"/>
      <c r="M531" s="138"/>
      <c r="N531" s="138"/>
      <c r="O531" s="138"/>
      <c r="P531" s="138"/>
      <c r="Q531" s="138"/>
      <c r="R531" s="138"/>
      <c r="S531" s="138"/>
      <c r="T531" s="138"/>
      <c r="U531" s="138"/>
      <c r="V531" s="138"/>
      <c r="W531" s="138"/>
      <c r="X531" s="138"/>
      <c r="Y531" s="138"/>
      <c r="Z531" s="138"/>
    </row>
    <row r="532" spans="1:26" ht="14.25" customHeight="1">
      <c r="A532" s="4"/>
      <c r="B532" s="4"/>
      <c r="C532" s="4"/>
      <c r="D532" s="4"/>
      <c r="E532" s="146"/>
      <c r="F532" s="146"/>
      <c r="G532" s="4"/>
      <c r="H532" s="4"/>
      <c r="I532" s="138"/>
      <c r="J532" s="138"/>
      <c r="K532" s="138"/>
      <c r="L532" s="138"/>
      <c r="M532" s="138"/>
      <c r="N532" s="138"/>
      <c r="O532" s="138"/>
      <c r="P532" s="138"/>
      <c r="Q532" s="138"/>
      <c r="R532" s="138"/>
      <c r="S532" s="138"/>
      <c r="T532" s="138"/>
      <c r="U532" s="138"/>
      <c r="V532" s="138"/>
      <c r="W532" s="138"/>
      <c r="X532" s="138"/>
      <c r="Y532" s="138"/>
      <c r="Z532" s="138"/>
    </row>
    <row r="533" spans="1:26" ht="14.25" customHeight="1">
      <c r="A533" s="4"/>
      <c r="B533" s="4"/>
      <c r="C533" s="4"/>
      <c r="D533" s="4"/>
      <c r="E533" s="146"/>
      <c r="F533" s="146"/>
      <c r="G533" s="4"/>
      <c r="H533" s="4"/>
      <c r="I533" s="138"/>
      <c r="J533" s="138"/>
      <c r="K533" s="138"/>
      <c r="L533" s="138"/>
      <c r="M533" s="138"/>
      <c r="N533" s="138"/>
      <c r="O533" s="138"/>
      <c r="P533" s="138"/>
      <c r="Q533" s="138"/>
      <c r="R533" s="138"/>
      <c r="S533" s="138"/>
      <c r="T533" s="138"/>
      <c r="U533" s="138"/>
      <c r="V533" s="138"/>
      <c r="W533" s="138"/>
      <c r="X533" s="138"/>
      <c r="Y533" s="138"/>
      <c r="Z533" s="138"/>
    </row>
    <row r="534" spans="1:26" ht="14.25" customHeight="1">
      <c r="A534" s="4"/>
      <c r="B534" s="4"/>
      <c r="C534" s="4"/>
      <c r="D534" s="4"/>
      <c r="E534" s="146"/>
      <c r="F534" s="146"/>
      <c r="G534" s="4"/>
      <c r="H534" s="4"/>
      <c r="I534" s="138"/>
      <c r="J534" s="138"/>
      <c r="K534" s="138"/>
      <c r="L534" s="138"/>
      <c r="M534" s="138"/>
      <c r="N534" s="138"/>
      <c r="O534" s="138"/>
      <c r="P534" s="138"/>
      <c r="Q534" s="138"/>
      <c r="R534" s="138"/>
      <c r="S534" s="138"/>
      <c r="T534" s="138"/>
      <c r="U534" s="138"/>
      <c r="V534" s="138"/>
      <c r="W534" s="138"/>
      <c r="X534" s="138"/>
      <c r="Y534" s="138"/>
      <c r="Z534" s="138"/>
    </row>
    <row r="535" spans="1:26" ht="14.25" customHeight="1">
      <c r="A535" s="4"/>
      <c r="B535" s="4"/>
      <c r="C535" s="4"/>
      <c r="D535" s="4"/>
      <c r="E535" s="146"/>
      <c r="F535" s="146"/>
      <c r="G535" s="4"/>
      <c r="H535" s="4"/>
      <c r="I535" s="138"/>
      <c r="J535" s="138"/>
      <c r="K535" s="138"/>
      <c r="L535" s="138"/>
      <c r="M535" s="138"/>
      <c r="N535" s="138"/>
      <c r="O535" s="138"/>
      <c r="P535" s="138"/>
      <c r="Q535" s="138"/>
      <c r="R535" s="138"/>
      <c r="S535" s="138"/>
      <c r="T535" s="138"/>
      <c r="U535" s="138"/>
      <c r="V535" s="138"/>
      <c r="W535" s="138"/>
      <c r="X535" s="138"/>
      <c r="Y535" s="138"/>
      <c r="Z535" s="138"/>
    </row>
    <row r="536" spans="1:26" ht="14.25" customHeight="1">
      <c r="A536" s="4"/>
      <c r="B536" s="4"/>
      <c r="C536" s="4"/>
      <c r="D536" s="4"/>
      <c r="E536" s="146"/>
      <c r="F536" s="146"/>
      <c r="G536" s="4"/>
      <c r="H536" s="4"/>
      <c r="I536" s="138"/>
      <c r="J536" s="138"/>
      <c r="K536" s="138"/>
      <c r="L536" s="138"/>
      <c r="M536" s="138"/>
      <c r="N536" s="138"/>
      <c r="O536" s="138"/>
      <c r="P536" s="138"/>
      <c r="Q536" s="138"/>
      <c r="R536" s="138"/>
      <c r="S536" s="138"/>
      <c r="T536" s="138"/>
      <c r="U536" s="138"/>
      <c r="V536" s="138"/>
      <c r="W536" s="138"/>
      <c r="X536" s="138"/>
      <c r="Y536" s="138"/>
      <c r="Z536" s="138"/>
    </row>
    <row r="537" spans="1:26" ht="14.25" customHeight="1">
      <c r="A537" s="4"/>
      <c r="B537" s="4"/>
      <c r="C537" s="4"/>
      <c r="D537" s="4"/>
      <c r="E537" s="146"/>
      <c r="F537" s="146"/>
      <c r="G537" s="4"/>
      <c r="H537" s="4"/>
      <c r="I537" s="138"/>
      <c r="J537" s="138"/>
      <c r="K537" s="138"/>
      <c r="L537" s="138"/>
      <c r="M537" s="138"/>
      <c r="N537" s="138"/>
      <c r="O537" s="138"/>
      <c r="P537" s="138"/>
      <c r="Q537" s="138"/>
      <c r="R537" s="138"/>
      <c r="S537" s="138"/>
      <c r="T537" s="138"/>
      <c r="U537" s="138"/>
      <c r="V537" s="138"/>
      <c r="W537" s="138"/>
      <c r="X537" s="138"/>
      <c r="Y537" s="138"/>
      <c r="Z537" s="138"/>
    </row>
    <row r="538" spans="1:26" ht="14.25" customHeight="1">
      <c r="A538" s="4"/>
      <c r="B538" s="4"/>
      <c r="C538" s="4"/>
      <c r="D538" s="4"/>
      <c r="E538" s="146"/>
      <c r="F538" s="146"/>
      <c r="G538" s="4"/>
      <c r="H538" s="4"/>
      <c r="I538" s="138"/>
      <c r="J538" s="138"/>
      <c r="K538" s="138"/>
      <c r="L538" s="138"/>
      <c r="M538" s="138"/>
      <c r="N538" s="138"/>
      <c r="O538" s="138"/>
      <c r="P538" s="138"/>
      <c r="Q538" s="138"/>
      <c r="R538" s="138"/>
      <c r="S538" s="138"/>
      <c r="T538" s="138"/>
      <c r="U538" s="138"/>
      <c r="V538" s="138"/>
      <c r="W538" s="138"/>
      <c r="X538" s="138"/>
      <c r="Y538" s="138"/>
      <c r="Z538" s="138"/>
    </row>
    <row r="539" spans="1:26" ht="14.25" customHeight="1">
      <c r="A539" s="4"/>
      <c r="B539" s="4"/>
      <c r="C539" s="4"/>
      <c r="D539" s="4"/>
      <c r="E539" s="146"/>
      <c r="F539" s="146"/>
      <c r="G539" s="4"/>
      <c r="H539" s="4"/>
      <c r="I539" s="138"/>
      <c r="J539" s="138"/>
      <c r="K539" s="138"/>
      <c r="L539" s="138"/>
      <c r="M539" s="138"/>
      <c r="N539" s="138"/>
      <c r="O539" s="138"/>
      <c r="P539" s="138"/>
      <c r="Q539" s="138"/>
      <c r="R539" s="138"/>
      <c r="S539" s="138"/>
      <c r="T539" s="138"/>
      <c r="U539" s="138"/>
      <c r="V539" s="138"/>
      <c r="W539" s="138"/>
      <c r="X539" s="138"/>
      <c r="Y539" s="138"/>
      <c r="Z539" s="138"/>
    </row>
    <row r="540" spans="1:26" ht="14.25" customHeight="1">
      <c r="A540" s="4"/>
      <c r="B540" s="4"/>
      <c r="C540" s="4"/>
      <c r="D540" s="4"/>
      <c r="E540" s="146"/>
      <c r="F540" s="146"/>
      <c r="G540" s="4"/>
      <c r="H540" s="4"/>
      <c r="I540" s="138"/>
      <c r="J540" s="138"/>
      <c r="K540" s="138"/>
      <c r="L540" s="138"/>
      <c r="M540" s="138"/>
      <c r="N540" s="138"/>
      <c r="O540" s="138"/>
      <c r="P540" s="138"/>
      <c r="Q540" s="138"/>
      <c r="R540" s="138"/>
      <c r="S540" s="138"/>
      <c r="T540" s="138"/>
      <c r="U540" s="138"/>
      <c r="V540" s="138"/>
      <c r="W540" s="138"/>
      <c r="X540" s="138"/>
      <c r="Y540" s="138"/>
      <c r="Z540" s="138"/>
    </row>
    <row r="541" spans="1:26" ht="14.25" customHeight="1">
      <c r="A541" s="4"/>
      <c r="B541" s="4"/>
      <c r="C541" s="4"/>
      <c r="D541" s="4"/>
      <c r="E541" s="146"/>
      <c r="F541" s="146"/>
      <c r="G541" s="4"/>
      <c r="H541" s="4"/>
      <c r="I541" s="138"/>
      <c r="J541" s="138"/>
      <c r="K541" s="138"/>
      <c r="L541" s="138"/>
      <c r="M541" s="138"/>
      <c r="N541" s="138"/>
      <c r="O541" s="138"/>
      <c r="P541" s="138"/>
      <c r="Q541" s="138"/>
      <c r="R541" s="138"/>
      <c r="S541" s="138"/>
      <c r="T541" s="138"/>
      <c r="U541" s="138"/>
      <c r="V541" s="138"/>
      <c r="W541" s="138"/>
      <c r="X541" s="138"/>
      <c r="Y541" s="138"/>
      <c r="Z541" s="138"/>
    </row>
    <row r="542" spans="1:26" ht="14.25" customHeight="1">
      <c r="A542" s="4"/>
      <c r="B542" s="4"/>
      <c r="C542" s="4"/>
      <c r="D542" s="4"/>
      <c r="E542" s="146"/>
      <c r="F542" s="146"/>
      <c r="G542" s="4"/>
      <c r="H542" s="4"/>
      <c r="I542" s="138"/>
      <c r="J542" s="138"/>
      <c r="K542" s="138"/>
      <c r="L542" s="138"/>
      <c r="M542" s="138"/>
      <c r="N542" s="138"/>
      <c r="O542" s="138"/>
      <c r="P542" s="138"/>
      <c r="Q542" s="138"/>
      <c r="R542" s="138"/>
      <c r="S542" s="138"/>
      <c r="T542" s="138"/>
      <c r="U542" s="138"/>
      <c r="V542" s="138"/>
      <c r="W542" s="138"/>
      <c r="X542" s="138"/>
      <c r="Y542" s="138"/>
      <c r="Z542" s="138"/>
    </row>
    <row r="543" spans="1:26" ht="14.25" customHeight="1">
      <c r="A543" s="4"/>
      <c r="B543" s="4"/>
      <c r="C543" s="4"/>
      <c r="D543" s="4"/>
      <c r="E543" s="146"/>
      <c r="F543" s="146"/>
      <c r="G543" s="4"/>
      <c r="H543" s="4"/>
      <c r="I543" s="138"/>
      <c r="J543" s="138"/>
      <c r="K543" s="138"/>
      <c r="L543" s="138"/>
      <c r="M543" s="138"/>
      <c r="N543" s="138"/>
      <c r="O543" s="138"/>
      <c r="P543" s="138"/>
      <c r="Q543" s="138"/>
      <c r="R543" s="138"/>
      <c r="S543" s="138"/>
      <c r="T543" s="138"/>
      <c r="U543" s="138"/>
      <c r="V543" s="138"/>
      <c r="W543" s="138"/>
      <c r="X543" s="138"/>
      <c r="Y543" s="138"/>
      <c r="Z543" s="138"/>
    </row>
    <row r="544" spans="1:26" ht="14.25" customHeight="1">
      <c r="A544" s="4"/>
      <c r="B544" s="4"/>
      <c r="C544" s="4"/>
      <c r="D544" s="4"/>
      <c r="E544" s="146"/>
      <c r="F544" s="146"/>
      <c r="G544" s="4"/>
      <c r="H544" s="4"/>
      <c r="I544" s="138"/>
      <c r="J544" s="138"/>
      <c r="K544" s="138"/>
      <c r="L544" s="138"/>
      <c r="M544" s="138"/>
      <c r="N544" s="138"/>
      <c r="O544" s="138"/>
      <c r="P544" s="138"/>
      <c r="Q544" s="138"/>
      <c r="R544" s="138"/>
      <c r="S544" s="138"/>
      <c r="T544" s="138"/>
      <c r="U544" s="138"/>
      <c r="V544" s="138"/>
      <c r="W544" s="138"/>
      <c r="X544" s="138"/>
      <c r="Y544" s="138"/>
      <c r="Z544" s="138"/>
    </row>
    <row r="545" spans="1:26" ht="14.25" customHeight="1">
      <c r="A545" s="4"/>
      <c r="B545" s="4"/>
      <c r="C545" s="4"/>
      <c r="D545" s="4"/>
      <c r="E545" s="146"/>
      <c r="F545" s="146"/>
      <c r="G545" s="4"/>
      <c r="H545" s="4"/>
      <c r="I545" s="138"/>
      <c r="J545" s="138"/>
      <c r="K545" s="138"/>
      <c r="L545" s="138"/>
      <c r="M545" s="138"/>
      <c r="N545" s="138"/>
      <c r="O545" s="138"/>
      <c r="P545" s="138"/>
      <c r="Q545" s="138"/>
      <c r="R545" s="138"/>
      <c r="S545" s="138"/>
      <c r="T545" s="138"/>
      <c r="U545" s="138"/>
      <c r="V545" s="138"/>
      <c r="W545" s="138"/>
      <c r="X545" s="138"/>
      <c r="Y545" s="138"/>
      <c r="Z545" s="138"/>
    </row>
    <row r="546" spans="1:26" ht="14.25" customHeight="1">
      <c r="A546" s="4"/>
      <c r="B546" s="4"/>
      <c r="C546" s="4"/>
      <c r="D546" s="4"/>
      <c r="E546" s="146"/>
      <c r="F546" s="146"/>
      <c r="G546" s="4"/>
      <c r="H546" s="4"/>
      <c r="I546" s="138"/>
      <c r="J546" s="138"/>
      <c r="K546" s="138"/>
      <c r="L546" s="138"/>
      <c r="M546" s="138"/>
      <c r="N546" s="138"/>
      <c r="O546" s="138"/>
      <c r="P546" s="138"/>
      <c r="Q546" s="138"/>
      <c r="R546" s="138"/>
      <c r="S546" s="138"/>
      <c r="T546" s="138"/>
      <c r="U546" s="138"/>
      <c r="V546" s="138"/>
      <c r="W546" s="138"/>
      <c r="X546" s="138"/>
      <c r="Y546" s="138"/>
      <c r="Z546" s="138"/>
    </row>
    <row r="547" spans="1:26" ht="14.25" customHeight="1">
      <c r="A547" s="4"/>
      <c r="B547" s="4"/>
      <c r="C547" s="4"/>
      <c r="D547" s="4"/>
      <c r="E547" s="146"/>
      <c r="F547" s="146"/>
      <c r="G547" s="4"/>
      <c r="H547" s="4"/>
      <c r="I547" s="138"/>
      <c r="J547" s="138"/>
      <c r="K547" s="138"/>
      <c r="L547" s="138"/>
      <c r="M547" s="138"/>
      <c r="N547" s="138"/>
      <c r="O547" s="138"/>
      <c r="P547" s="138"/>
      <c r="Q547" s="138"/>
      <c r="R547" s="138"/>
      <c r="S547" s="138"/>
      <c r="T547" s="138"/>
      <c r="U547" s="138"/>
      <c r="V547" s="138"/>
      <c r="W547" s="138"/>
      <c r="X547" s="138"/>
      <c r="Y547" s="138"/>
      <c r="Z547" s="138"/>
    </row>
    <row r="548" spans="1:26" ht="14.25" customHeight="1">
      <c r="A548" s="4"/>
      <c r="B548" s="4"/>
      <c r="C548" s="4"/>
      <c r="D548" s="4"/>
      <c r="E548" s="146"/>
      <c r="F548" s="146"/>
      <c r="G548" s="4"/>
      <c r="H548" s="4"/>
      <c r="I548" s="138"/>
      <c r="J548" s="138"/>
      <c r="K548" s="138"/>
      <c r="L548" s="138"/>
      <c r="M548" s="138"/>
      <c r="N548" s="138"/>
      <c r="O548" s="138"/>
      <c r="P548" s="138"/>
      <c r="Q548" s="138"/>
      <c r="R548" s="138"/>
      <c r="S548" s="138"/>
      <c r="T548" s="138"/>
      <c r="U548" s="138"/>
      <c r="V548" s="138"/>
      <c r="W548" s="138"/>
      <c r="X548" s="138"/>
      <c r="Y548" s="138"/>
      <c r="Z548" s="138"/>
    </row>
    <row r="549" spans="1:26" ht="14.25" customHeight="1">
      <c r="A549" s="4"/>
      <c r="B549" s="4"/>
      <c r="C549" s="4"/>
      <c r="D549" s="4"/>
      <c r="E549" s="146"/>
      <c r="F549" s="146"/>
      <c r="G549" s="4"/>
      <c r="H549" s="4"/>
      <c r="I549" s="138"/>
      <c r="J549" s="138"/>
      <c r="K549" s="138"/>
      <c r="L549" s="138"/>
      <c r="M549" s="138"/>
      <c r="N549" s="138"/>
      <c r="O549" s="138"/>
      <c r="P549" s="138"/>
      <c r="Q549" s="138"/>
      <c r="R549" s="138"/>
      <c r="S549" s="138"/>
      <c r="T549" s="138"/>
      <c r="U549" s="138"/>
      <c r="V549" s="138"/>
      <c r="W549" s="138"/>
      <c r="X549" s="138"/>
      <c r="Y549" s="138"/>
      <c r="Z549" s="138"/>
    </row>
    <row r="550" spans="1:26" ht="14.25" customHeight="1">
      <c r="A550" s="4"/>
      <c r="B550" s="4"/>
      <c r="C550" s="4"/>
      <c r="D550" s="4"/>
      <c r="E550" s="146"/>
      <c r="F550" s="146"/>
      <c r="G550" s="4"/>
      <c r="H550" s="4"/>
      <c r="I550" s="138"/>
      <c r="J550" s="138"/>
      <c r="K550" s="138"/>
      <c r="L550" s="138"/>
      <c r="M550" s="138"/>
      <c r="N550" s="138"/>
      <c r="O550" s="138"/>
      <c r="P550" s="138"/>
      <c r="Q550" s="138"/>
      <c r="R550" s="138"/>
      <c r="S550" s="138"/>
      <c r="T550" s="138"/>
      <c r="U550" s="138"/>
      <c r="V550" s="138"/>
      <c r="W550" s="138"/>
      <c r="X550" s="138"/>
      <c r="Y550" s="138"/>
      <c r="Z550" s="138"/>
    </row>
    <row r="551" spans="1:26" ht="14.25" customHeight="1">
      <c r="A551" s="4"/>
      <c r="B551" s="4"/>
      <c r="C551" s="4"/>
      <c r="D551" s="4"/>
      <c r="E551" s="146"/>
      <c r="F551" s="146"/>
      <c r="G551" s="4"/>
      <c r="H551" s="4"/>
      <c r="I551" s="138"/>
      <c r="J551" s="138"/>
      <c r="K551" s="138"/>
      <c r="L551" s="138"/>
      <c r="M551" s="138"/>
      <c r="N551" s="138"/>
      <c r="O551" s="138"/>
      <c r="P551" s="138"/>
      <c r="Q551" s="138"/>
      <c r="R551" s="138"/>
      <c r="S551" s="138"/>
      <c r="T551" s="138"/>
      <c r="U551" s="138"/>
      <c r="V551" s="138"/>
      <c r="W551" s="138"/>
      <c r="X551" s="138"/>
      <c r="Y551" s="138"/>
      <c r="Z551" s="138"/>
    </row>
    <row r="552" spans="1:26" ht="14.25" customHeight="1">
      <c r="A552" s="4"/>
      <c r="B552" s="4"/>
      <c r="C552" s="4"/>
      <c r="D552" s="4"/>
      <c r="E552" s="146"/>
      <c r="F552" s="146"/>
      <c r="G552" s="4"/>
      <c r="H552" s="4"/>
      <c r="I552" s="138"/>
      <c r="J552" s="138"/>
      <c r="K552" s="138"/>
      <c r="L552" s="138"/>
      <c r="M552" s="138"/>
      <c r="N552" s="138"/>
      <c r="O552" s="138"/>
      <c r="P552" s="138"/>
      <c r="Q552" s="138"/>
      <c r="R552" s="138"/>
      <c r="S552" s="138"/>
      <c r="T552" s="138"/>
      <c r="U552" s="138"/>
      <c r="V552" s="138"/>
      <c r="W552" s="138"/>
      <c r="X552" s="138"/>
      <c r="Y552" s="138"/>
      <c r="Z552" s="138"/>
    </row>
    <row r="553" spans="1:26" ht="14.25" customHeight="1">
      <c r="A553" s="4"/>
      <c r="B553" s="4"/>
      <c r="C553" s="4"/>
      <c r="D553" s="4"/>
      <c r="E553" s="146"/>
      <c r="F553" s="146"/>
      <c r="G553" s="4"/>
      <c r="H553" s="4"/>
      <c r="I553" s="138"/>
      <c r="J553" s="138"/>
      <c r="K553" s="138"/>
      <c r="L553" s="138"/>
      <c r="M553" s="138"/>
      <c r="N553" s="138"/>
      <c r="O553" s="138"/>
      <c r="P553" s="138"/>
      <c r="Q553" s="138"/>
      <c r="R553" s="138"/>
      <c r="S553" s="138"/>
      <c r="T553" s="138"/>
      <c r="U553" s="138"/>
      <c r="V553" s="138"/>
      <c r="W553" s="138"/>
      <c r="X553" s="138"/>
      <c r="Y553" s="138"/>
      <c r="Z553" s="138"/>
    </row>
    <row r="554" spans="1:26" ht="14.25" customHeight="1">
      <c r="A554" s="4"/>
      <c r="B554" s="4"/>
      <c r="C554" s="4"/>
      <c r="D554" s="4"/>
      <c r="E554" s="146"/>
      <c r="F554" s="146"/>
      <c r="G554" s="4"/>
      <c r="H554" s="4"/>
      <c r="I554" s="138"/>
      <c r="J554" s="138"/>
      <c r="K554" s="138"/>
      <c r="L554" s="138"/>
      <c r="M554" s="138"/>
      <c r="N554" s="138"/>
      <c r="O554" s="138"/>
      <c r="P554" s="138"/>
      <c r="Q554" s="138"/>
      <c r="R554" s="138"/>
      <c r="S554" s="138"/>
      <c r="T554" s="138"/>
      <c r="U554" s="138"/>
      <c r="V554" s="138"/>
      <c r="W554" s="138"/>
      <c r="X554" s="138"/>
      <c r="Y554" s="138"/>
      <c r="Z554" s="138"/>
    </row>
    <row r="555" spans="1:26" ht="14.25" customHeight="1">
      <c r="A555" s="4"/>
      <c r="B555" s="4"/>
      <c r="C555" s="4"/>
      <c r="D555" s="4"/>
      <c r="E555" s="146"/>
      <c r="F555" s="146"/>
      <c r="G555" s="4"/>
      <c r="H555" s="4"/>
      <c r="I555" s="138"/>
      <c r="J555" s="138"/>
      <c r="K555" s="138"/>
      <c r="L555" s="138"/>
      <c r="M555" s="138"/>
      <c r="N555" s="138"/>
      <c r="O555" s="138"/>
      <c r="P555" s="138"/>
      <c r="Q555" s="138"/>
      <c r="R555" s="138"/>
      <c r="S555" s="138"/>
      <c r="T555" s="138"/>
      <c r="U555" s="138"/>
      <c r="V555" s="138"/>
      <c r="W555" s="138"/>
      <c r="X555" s="138"/>
      <c r="Y555" s="138"/>
      <c r="Z555" s="138"/>
    </row>
    <row r="556" spans="1:26" ht="14.25" customHeight="1">
      <c r="A556" s="4"/>
      <c r="B556" s="4"/>
      <c r="C556" s="4"/>
      <c r="D556" s="4"/>
      <c r="E556" s="146"/>
      <c r="F556" s="146"/>
      <c r="G556" s="4"/>
      <c r="H556" s="4"/>
      <c r="I556" s="138"/>
      <c r="J556" s="138"/>
      <c r="K556" s="138"/>
      <c r="L556" s="138"/>
      <c r="M556" s="138"/>
      <c r="N556" s="138"/>
      <c r="O556" s="138"/>
      <c r="P556" s="138"/>
      <c r="Q556" s="138"/>
      <c r="R556" s="138"/>
      <c r="S556" s="138"/>
      <c r="T556" s="138"/>
      <c r="U556" s="138"/>
      <c r="V556" s="138"/>
      <c r="W556" s="138"/>
      <c r="X556" s="138"/>
      <c r="Y556" s="138"/>
      <c r="Z556" s="138"/>
    </row>
    <row r="557" spans="1:26" ht="14.25" customHeight="1">
      <c r="A557" s="4"/>
      <c r="B557" s="4"/>
      <c r="C557" s="4"/>
      <c r="D557" s="4"/>
      <c r="E557" s="146"/>
      <c r="F557" s="146"/>
      <c r="G557" s="4"/>
      <c r="H557" s="4"/>
      <c r="I557" s="138"/>
      <c r="J557" s="138"/>
      <c r="K557" s="138"/>
      <c r="L557" s="138"/>
      <c r="M557" s="138"/>
      <c r="N557" s="138"/>
      <c r="O557" s="138"/>
      <c r="P557" s="138"/>
      <c r="Q557" s="138"/>
      <c r="R557" s="138"/>
      <c r="S557" s="138"/>
      <c r="T557" s="138"/>
      <c r="U557" s="138"/>
      <c r="V557" s="138"/>
      <c r="W557" s="138"/>
      <c r="X557" s="138"/>
      <c r="Y557" s="138"/>
      <c r="Z557" s="138"/>
    </row>
    <row r="558" spans="1:26" ht="14.25" customHeight="1">
      <c r="A558" s="4"/>
      <c r="B558" s="4"/>
      <c r="C558" s="4"/>
      <c r="D558" s="4"/>
      <c r="E558" s="146"/>
      <c r="F558" s="146"/>
      <c r="G558" s="4"/>
      <c r="H558" s="4"/>
      <c r="I558" s="138"/>
      <c r="J558" s="138"/>
      <c r="K558" s="138"/>
      <c r="L558" s="138"/>
      <c r="M558" s="138"/>
      <c r="N558" s="138"/>
      <c r="O558" s="138"/>
      <c r="P558" s="138"/>
      <c r="Q558" s="138"/>
      <c r="R558" s="138"/>
      <c r="S558" s="138"/>
      <c r="T558" s="138"/>
      <c r="U558" s="138"/>
      <c r="V558" s="138"/>
      <c r="W558" s="138"/>
      <c r="X558" s="138"/>
      <c r="Y558" s="138"/>
      <c r="Z558" s="138"/>
    </row>
    <row r="559" spans="1:26" ht="14.25" customHeight="1">
      <c r="A559" s="4"/>
      <c r="B559" s="4"/>
      <c r="C559" s="4"/>
      <c r="D559" s="4"/>
      <c r="E559" s="146"/>
      <c r="F559" s="146"/>
      <c r="G559" s="4"/>
      <c r="H559" s="4"/>
      <c r="I559" s="138"/>
      <c r="J559" s="138"/>
      <c r="K559" s="138"/>
      <c r="L559" s="138"/>
      <c r="M559" s="138"/>
      <c r="N559" s="138"/>
      <c r="O559" s="138"/>
      <c r="P559" s="138"/>
      <c r="Q559" s="138"/>
      <c r="R559" s="138"/>
      <c r="S559" s="138"/>
      <c r="T559" s="138"/>
      <c r="U559" s="138"/>
      <c r="V559" s="138"/>
      <c r="W559" s="138"/>
      <c r="X559" s="138"/>
      <c r="Y559" s="138"/>
      <c r="Z559" s="138"/>
    </row>
    <row r="560" spans="1:26" ht="14.25" customHeight="1">
      <c r="A560" s="4"/>
      <c r="B560" s="4"/>
      <c r="C560" s="4"/>
      <c r="D560" s="4"/>
      <c r="E560" s="146"/>
      <c r="F560" s="146"/>
      <c r="G560" s="4"/>
      <c r="H560" s="4"/>
      <c r="I560" s="138"/>
      <c r="J560" s="138"/>
      <c r="K560" s="138"/>
      <c r="L560" s="138"/>
      <c r="M560" s="138"/>
      <c r="N560" s="138"/>
      <c r="O560" s="138"/>
      <c r="P560" s="138"/>
      <c r="Q560" s="138"/>
      <c r="R560" s="138"/>
      <c r="S560" s="138"/>
      <c r="T560" s="138"/>
      <c r="U560" s="138"/>
      <c r="V560" s="138"/>
      <c r="W560" s="138"/>
      <c r="X560" s="138"/>
      <c r="Y560" s="138"/>
      <c r="Z560" s="138"/>
    </row>
    <row r="561" spans="1:26" ht="14.25" customHeight="1">
      <c r="A561" s="4"/>
      <c r="B561" s="4"/>
      <c r="C561" s="4"/>
      <c r="D561" s="4"/>
      <c r="E561" s="146"/>
      <c r="F561" s="146"/>
      <c r="G561" s="4"/>
      <c r="H561" s="4"/>
      <c r="I561" s="138"/>
      <c r="J561" s="138"/>
      <c r="K561" s="138"/>
      <c r="L561" s="138"/>
      <c r="M561" s="138"/>
      <c r="N561" s="138"/>
      <c r="O561" s="138"/>
      <c r="P561" s="138"/>
      <c r="Q561" s="138"/>
      <c r="R561" s="138"/>
      <c r="S561" s="138"/>
      <c r="T561" s="138"/>
      <c r="U561" s="138"/>
      <c r="V561" s="138"/>
      <c r="W561" s="138"/>
      <c r="X561" s="138"/>
      <c r="Y561" s="138"/>
      <c r="Z561" s="138"/>
    </row>
    <row r="562" spans="1:26" ht="14.25" customHeight="1">
      <c r="A562" s="4"/>
      <c r="B562" s="4"/>
      <c r="C562" s="4"/>
      <c r="D562" s="4"/>
      <c r="E562" s="146"/>
      <c r="F562" s="146"/>
      <c r="G562" s="4"/>
      <c r="H562" s="4"/>
      <c r="I562" s="138"/>
      <c r="J562" s="138"/>
      <c r="K562" s="138"/>
      <c r="L562" s="138"/>
      <c r="M562" s="138"/>
      <c r="N562" s="138"/>
      <c r="O562" s="138"/>
      <c r="P562" s="138"/>
      <c r="Q562" s="138"/>
      <c r="R562" s="138"/>
      <c r="S562" s="138"/>
      <c r="T562" s="138"/>
      <c r="U562" s="138"/>
      <c r="V562" s="138"/>
      <c r="W562" s="138"/>
      <c r="X562" s="138"/>
      <c r="Y562" s="138"/>
      <c r="Z562" s="138"/>
    </row>
    <row r="563" spans="1:26" ht="14.25" customHeight="1">
      <c r="A563" s="4"/>
      <c r="B563" s="4"/>
      <c r="C563" s="4"/>
      <c r="D563" s="4"/>
      <c r="E563" s="146"/>
      <c r="F563" s="146"/>
      <c r="G563" s="4"/>
      <c r="H563" s="4"/>
      <c r="I563" s="138"/>
      <c r="J563" s="138"/>
      <c r="K563" s="138"/>
      <c r="L563" s="138"/>
      <c r="M563" s="138"/>
      <c r="N563" s="138"/>
      <c r="O563" s="138"/>
      <c r="P563" s="138"/>
      <c r="Q563" s="138"/>
      <c r="R563" s="138"/>
      <c r="S563" s="138"/>
      <c r="T563" s="138"/>
      <c r="U563" s="138"/>
      <c r="V563" s="138"/>
      <c r="W563" s="138"/>
      <c r="X563" s="138"/>
      <c r="Y563" s="138"/>
      <c r="Z563" s="138"/>
    </row>
    <row r="564" spans="1:26" ht="14.25" customHeight="1">
      <c r="A564" s="4"/>
      <c r="B564" s="4"/>
      <c r="C564" s="4"/>
      <c r="D564" s="4"/>
      <c r="E564" s="146"/>
      <c r="F564" s="146"/>
      <c r="G564" s="4"/>
      <c r="H564" s="4"/>
      <c r="I564" s="138"/>
      <c r="J564" s="138"/>
      <c r="K564" s="138"/>
      <c r="L564" s="138"/>
      <c r="M564" s="138"/>
      <c r="N564" s="138"/>
      <c r="O564" s="138"/>
      <c r="P564" s="138"/>
      <c r="Q564" s="138"/>
      <c r="R564" s="138"/>
      <c r="S564" s="138"/>
      <c r="T564" s="138"/>
      <c r="U564" s="138"/>
      <c r="V564" s="138"/>
      <c r="W564" s="138"/>
      <c r="X564" s="138"/>
      <c r="Y564" s="138"/>
      <c r="Z564" s="138"/>
    </row>
    <row r="565" spans="1:26" ht="14.25" customHeight="1">
      <c r="A565" s="4"/>
      <c r="B565" s="4"/>
      <c r="C565" s="4"/>
      <c r="D565" s="4"/>
      <c r="E565" s="146"/>
      <c r="F565" s="146"/>
      <c r="G565" s="4"/>
      <c r="H565" s="4"/>
      <c r="I565" s="138"/>
      <c r="J565" s="138"/>
      <c r="K565" s="138"/>
      <c r="L565" s="138"/>
      <c r="M565" s="138"/>
      <c r="N565" s="138"/>
      <c r="O565" s="138"/>
      <c r="P565" s="138"/>
      <c r="Q565" s="138"/>
      <c r="R565" s="138"/>
      <c r="S565" s="138"/>
      <c r="T565" s="138"/>
      <c r="U565" s="138"/>
      <c r="V565" s="138"/>
      <c r="W565" s="138"/>
      <c r="X565" s="138"/>
      <c r="Y565" s="138"/>
      <c r="Z565" s="138"/>
    </row>
    <row r="566" spans="1:26" ht="14.25" customHeight="1">
      <c r="A566" s="4"/>
      <c r="B566" s="4"/>
      <c r="C566" s="4"/>
      <c r="D566" s="4"/>
      <c r="E566" s="146"/>
      <c r="F566" s="146"/>
      <c r="G566" s="4"/>
      <c r="H566" s="4"/>
      <c r="I566" s="138"/>
      <c r="J566" s="138"/>
      <c r="K566" s="138"/>
      <c r="L566" s="138"/>
      <c r="M566" s="138"/>
      <c r="N566" s="138"/>
      <c r="O566" s="138"/>
      <c r="P566" s="138"/>
      <c r="Q566" s="138"/>
      <c r="R566" s="138"/>
      <c r="S566" s="138"/>
      <c r="T566" s="138"/>
      <c r="U566" s="138"/>
      <c r="V566" s="138"/>
      <c r="W566" s="138"/>
      <c r="X566" s="138"/>
      <c r="Y566" s="138"/>
      <c r="Z566" s="138"/>
    </row>
    <row r="567" spans="1:26" ht="14.25" customHeight="1">
      <c r="A567" s="4"/>
      <c r="B567" s="4"/>
      <c r="C567" s="4"/>
      <c r="D567" s="4"/>
      <c r="E567" s="146"/>
      <c r="F567" s="146"/>
      <c r="G567" s="4"/>
      <c r="H567" s="4"/>
      <c r="I567" s="138"/>
      <c r="J567" s="138"/>
      <c r="K567" s="138"/>
      <c r="L567" s="138"/>
      <c r="M567" s="138"/>
      <c r="N567" s="138"/>
      <c r="O567" s="138"/>
      <c r="P567" s="138"/>
      <c r="Q567" s="138"/>
      <c r="R567" s="138"/>
      <c r="S567" s="138"/>
      <c r="T567" s="138"/>
      <c r="U567" s="138"/>
      <c r="V567" s="138"/>
      <c r="W567" s="138"/>
      <c r="X567" s="138"/>
      <c r="Y567" s="138"/>
      <c r="Z567" s="138"/>
    </row>
    <row r="568" spans="1:26" ht="14.25" customHeight="1">
      <c r="A568" s="4"/>
      <c r="B568" s="4"/>
      <c r="C568" s="4"/>
      <c r="D568" s="4"/>
      <c r="E568" s="146"/>
      <c r="F568" s="146"/>
      <c r="G568" s="4"/>
      <c r="H568" s="4"/>
      <c r="I568" s="138"/>
      <c r="J568" s="138"/>
      <c r="K568" s="138"/>
      <c r="L568" s="138"/>
      <c r="M568" s="138"/>
      <c r="N568" s="138"/>
      <c r="O568" s="138"/>
      <c r="P568" s="138"/>
      <c r="Q568" s="138"/>
      <c r="R568" s="138"/>
      <c r="S568" s="138"/>
      <c r="T568" s="138"/>
      <c r="U568" s="138"/>
      <c r="V568" s="138"/>
      <c r="W568" s="138"/>
      <c r="X568" s="138"/>
      <c r="Y568" s="138"/>
      <c r="Z568" s="138"/>
    </row>
    <row r="569" spans="1:26" ht="14.25" customHeight="1">
      <c r="A569" s="4"/>
      <c r="B569" s="4"/>
      <c r="C569" s="4"/>
      <c r="D569" s="4"/>
      <c r="E569" s="146"/>
      <c r="F569" s="146"/>
      <c r="G569" s="4"/>
      <c r="H569" s="4"/>
      <c r="I569" s="138"/>
      <c r="J569" s="138"/>
      <c r="K569" s="138"/>
      <c r="L569" s="138"/>
      <c r="M569" s="138"/>
      <c r="N569" s="138"/>
      <c r="O569" s="138"/>
      <c r="P569" s="138"/>
      <c r="Q569" s="138"/>
      <c r="R569" s="138"/>
      <c r="S569" s="138"/>
      <c r="T569" s="138"/>
      <c r="U569" s="138"/>
      <c r="V569" s="138"/>
      <c r="W569" s="138"/>
      <c r="X569" s="138"/>
      <c r="Y569" s="138"/>
      <c r="Z569" s="138"/>
    </row>
    <row r="570" spans="1:26" ht="14.25" customHeight="1">
      <c r="A570" s="4"/>
      <c r="B570" s="4"/>
      <c r="C570" s="4"/>
      <c r="D570" s="4"/>
      <c r="E570" s="146"/>
      <c r="F570" s="146"/>
      <c r="G570" s="4"/>
      <c r="H570" s="4"/>
      <c r="I570" s="138"/>
      <c r="J570" s="138"/>
      <c r="K570" s="138"/>
      <c r="L570" s="138"/>
      <c r="M570" s="138"/>
      <c r="N570" s="138"/>
      <c r="O570" s="138"/>
      <c r="P570" s="138"/>
      <c r="Q570" s="138"/>
      <c r="R570" s="138"/>
      <c r="S570" s="138"/>
      <c r="T570" s="138"/>
      <c r="U570" s="138"/>
      <c r="V570" s="138"/>
      <c r="W570" s="138"/>
      <c r="X570" s="138"/>
      <c r="Y570" s="138"/>
      <c r="Z570" s="138"/>
    </row>
    <row r="571" spans="1:26" ht="14.25" customHeight="1">
      <c r="A571" s="4"/>
      <c r="B571" s="4"/>
      <c r="C571" s="4"/>
      <c r="D571" s="4"/>
      <c r="E571" s="146"/>
      <c r="F571" s="146"/>
      <c r="G571" s="4"/>
      <c r="H571" s="4"/>
      <c r="I571" s="138"/>
      <c r="J571" s="138"/>
      <c r="K571" s="138"/>
      <c r="L571" s="138"/>
      <c r="M571" s="138"/>
      <c r="N571" s="138"/>
      <c r="O571" s="138"/>
      <c r="P571" s="138"/>
      <c r="Q571" s="138"/>
      <c r="R571" s="138"/>
      <c r="S571" s="138"/>
      <c r="T571" s="138"/>
      <c r="U571" s="138"/>
      <c r="V571" s="138"/>
      <c r="W571" s="138"/>
      <c r="X571" s="138"/>
      <c r="Y571" s="138"/>
      <c r="Z571" s="138"/>
    </row>
    <row r="572" spans="1:26" ht="14.25" customHeight="1">
      <c r="A572" s="4"/>
      <c r="B572" s="4"/>
      <c r="C572" s="4"/>
      <c r="D572" s="4"/>
      <c r="E572" s="146"/>
      <c r="F572" s="146"/>
      <c r="G572" s="4"/>
      <c r="H572" s="4"/>
      <c r="I572" s="138"/>
      <c r="J572" s="138"/>
      <c r="K572" s="138"/>
      <c r="L572" s="138"/>
      <c r="M572" s="138"/>
      <c r="N572" s="138"/>
      <c r="O572" s="138"/>
      <c r="P572" s="138"/>
      <c r="Q572" s="138"/>
      <c r="R572" s="138"/>
      <c r="S572" s="138"/>
      <c r="T572" s="138"/>
      <c r="U572" s="138"/>
      <c r="V572" s="138"/>
      <c r="W572" s="138"/>
      <c r="X572" s="138"/>
      <c r="Y572" s="138"/>
      <c r="Z572" s="138"/>
    </row>
    <row r="573" spans="1:26" ht="14.25" customHeight="1">
      <c r="A573" s="4"/>
      <c r="B573" s="4"/>
      <c r="C573" s="4"/>
      <c r="D573" s="4"/>
      <c r="E573" s="146"/>
      <c r="F573" s="146"/>
      <c r="G573" s="4"/>
      <c r="H573" s="4"/>
      <c r="I573" s="138"/>
      <c r="J573" s="138"/>
      <c r="K573" s="138"/>
      <c r="L573" s="138"/>
      <c r="M573" s="138"/>
      <c r="N573" s="138"/>
      <c r="O573" s="138"/>
      <c r="P573" s="138"/>
      <c r="Q573" s="138"/>
      <c r="R573" s="138"/>
      <c r="S573" s="138"/>
      <c r="T573" s="138"/>
      <c r="U573" s="138"/>
      <c r="V573" s="138"/>
      <c r="W573" s="138"/>
      <c r="X573" s="138"/>
      <c r="Y573" s="138"/>
      <c r="Z573" s="138"/>
    </row>
    <row r="574" spans="1:26" ht="14.25" customHeight="1">
      <c r="A574" s="4"/>
      <c r="B574" s="4"/>
      <c r="C574" s="4"/>
      <c r="D574" s="4"/>
      <c r="E574" s="146"/>
      <c r="F574" s="146"/>
      <c r="G574" s="4"/>
      <c r="H574" s="4"/>
      <c r="I574" s="138"/>
      <c r="J574" s="138"/>
      <c r="K574" s="138"/>
      <c r="L574" s="138"/>
      <c r="M574" s="138"/>
      <c r="N574" s="138"/>
      <c r="O574" s="138"/>
      <c r="P574" s="138"/>
      <c r="Q574" s="138"/>
      <c r="R574" s="138"/>
      <c r="S574" s="138"/>
      <c r="T574" s="138"/>
      <c r="U574" s="138"/>
      <c r="V574" s="138"/>
      <c r="W574" s="138"/>
      <c r="X574" s="138"/>
      <c r="Y574" s="138"/>
      <c r="Z574" s="138"/>
    </row>
    <row r="575" spans="1:26" ht="14.25" customHeight="1">
      <c r="A575" s="4"/>
      <c r="B575" s="4"/>
      <c r="C575" s="4"/>
      <c r="D575" s="4"/>
      <c r="E575" s="146"/>
      <c r="F575" s="146"/>
      <c r="G575" s="4"/>
      <c r="H575" s="4"/>
      <c r="I575" s="138"/>
      <c r="J575" s="138"/>
      <c r="K575" s="138"/>
      <c r="L575" s="138"/>
      <c r="M575" s="138"/>
      <c r="N575" s="138"/>
      <c r="O575" s="138"/>
      <c r="P575" s="138"/>
      <c r="Q575" s="138"/>
      <c r="R575" s="138"/>
      <c r="S575" s="138"/>
      <c r="T575" s="138"/>
      <c r="U575" s="138"/>
      <c r="V575" s="138"/>
      <c r="W575" s="138"/>
      <c r="X575" s="138"/>
      <c r="Y575" s="138"/>
      <c r="Z575" s="138"/>
    </row>
    <row r="576" spans="1:26" ht="14.25" customHeight="1">
      <c r="A576" s="4"/>
      <c r="B576" s="4"/>
      <c r="C576" s="4"/>
      <c r="D576" s="4"/>
      <c r="E576" s="146"/>
      <c r="F576" s="146"/>
      <c r="G576" s="4"/>
      <c r="H576" s="4"/>
      <c r="I576" s="138"/>
      <c r="J576" s="138"/>
      <c r="K576" s="138"/>
      <c r="L576" s="138"/>
      <c r="M576" s="138"/>
      <c r="N576" s="138"/>
      <c r="O576" s="138"/>
      <c r="P576" s="138"/>
      <c r="Q576" s="138"/>
      <c r="R576" s="138"/>
      <c r="S576" s="138"/>
      <c r="T576" s="138"/>
      <c r="U576" s="138"/>
      <c r="V576" s="138"/>
      <c r="W576" s="138"/>
      <c r="X576" s="138"/>
      <c r="Y576" s="138"/>
      <c r="Z576" s="138"/>
    </row>
    <row r="577" spans="1:26" ht="14.25" customHeight="1">
      <c r="A577" s="4"/>
      <c r="B577" s="4"/>
      <c r="C577" s="4"/>
      <c r="D577" s="4"/>
      <c r="E577" s="146"/>
      <c r="F577" s="146"/>
      <c r="G577" s="4"/>
      <c r="H577" s="4"/>
      <c r="I577" s="138"/>
      <c r="J577" s="138"/>
      <c r="K577" s="138"/>
      <c r="L577" s="138"/>
      <c r="M577" s="138"/>
      <c r="N577" s="138"/>
      <c r="O577" s="138"/>
      <c r="P577" s="138"/>
      <c r="Q577" s="138"/>
      <c r="R577" s="138"/>
      <c r="S577" s="138"/>
      <c r="T577" s="138"/>
      <c r="U577" s="138"/>
      <c r="V577" s="138"/>
      <c r="W577" s="138"/>
      <c r="X577" s="138"/>
      <c r="Y577" s="138"/>
      <c r="Z577" s="138"/>
    </row>
    <row r="578" spans="1:26" ht="14.25" customHeight="1">
      <c r="A578" s="4"/>
      <c r="B578" s="4"/>
      <c r="C578" s="4"/>
      <c r="D578" s="4"/>
      <c r="E578" s="146"/>
      <c r="F578" s="146"/>
      <c r="G578" s="4"/>
      <c r="H578" s="4"/>
      <c r="I578" s="138"/>
      <c r="J578" s="138"/>
      <c r="K578" s="138"/>
      <c r="L578" s="138"/>
      <c r="M578" s="138"/>
      <c r="N578" s="138"/>
      <c r="O578" s="138"/>
      <c r="P578" s="138"/>
      <c r="Q578" s="138"/>
      <c r="R578" s="138"/>
      <c r="S578" s="138"/>
      <c r="T578" s="138"/>
      <c r="U578" s="138"/>
      <c r="V578" s="138"/>
      <c r="W578" s="138"/>
      <c r="X578" s="138"/>
      <c r="Y578" s="138"/>
      <c r="Z578" s="138"/>
    </row>
    <row r="579" spans="1:26" ht="14.25" customHeight="1">
      <c r="A579" s="4"/>
      <c r="B579" s="4"/>
      <c r="C579" s="4"/>
      <c r="D579" s="4"/>
      <c r="E579" s="146"/>
      <c r="F579" s="146"/>
      <c r="G579" s="4"/>
      <c r="H579" s="4"/>
      <c r="I579" s="138"/>
      <c r="J579" s="138"/>
      <c r="K579" s="138"/>
      <c r="L579" s="138"/>
      <c r="M579" s="138"/>
      <c r="N579" s="138"/>
      <c r="O579" s="138"/>
      <c r="P579" s="138"/>
      <c r="Q579" s="138"/>
      <c r="R579" s="138"/>
      <c r="S579" s="138"/>
      <c r="T579" s="138"/>
      <c r="U579" s="138"/>
      <c r="V579" s="138"/>
      <c r="W579" s="138"/>
      <c r="X579" s="138"/>
      <c r="Y579" s="138"/>
      <c r="Z579" s="138"/>
    </row>
    <row r="580" spans="1:26" ht="14.25" customHeight="1">
      <c r="A580" s="4"/>
      <c r="B580" s="4"/>
      <c r="C580" s="4"/>
      <c r="D580" s="4"/>
      <c r="E580" s="146"/>
      <c r="F580" s="146"/>
      <c r="G580" s="4"/>
      <c r="H580" s="4"/>
      <c r="I580" s="138"/>
      <c r="J580" s="138"/>
      <c r="K580" s="138"/>
      <c r="L580" s="138"/>
      <c r="M580" s="138"/>
      <c r="N580" s="138"/>
      <c r="O580" s="138"/>
      <c r="P580" s="138"/>
      <c r="Q580" s="138"/>
      <c r="R580" s="138"/>
      <c r="S580" s="138"/>
      <c r="T580" s="138"/>
      <c r="U580" s="138"/>
      <c r="V580" s="138"/>
      <c r="W580" s="138"/>
      <c r="X580" s="138"/>
      <c r="Y580" s="138"/>
      <c r="Z580" s="138"/>
    </row>
    <row r="581" spans="1:26" ht="14.25" customHeight="1">
      <c r="A581" s="4"/>
      <c r="B581" s="4"/>
      <c r="C581" s="4"/>
      <c r="D581" s="4"/>
      <c r="E581" s="146"/>
      <c r="F581" s="146"/>
      <c r="G581" s="4"/>
      <c r="H581" s="4"/>
      <c r="I581" s="138"/>
      <c r="J581" s="138"/>
      <c r="K581" s="138"/>
      <c r="L581" s="138"/>
      <c r="M581" s="138"/>
      <c r="N581" s="138"/>
      <c r="O581" s="138"/>
      <c r="P581" s="138"/>
      <c r="Q581" s="138"/>
      <c r="R581" s="138"/>
      <c r="S581" s="138"/>
      <c r="T581" s="138"/>
      <c r="U581" s="138"/>
      <c r="V581" s="138"/>
      <c r="W581" s="138"/>
      <c r="X581" s="138"/>
      <c r="Y581" s="138"/>
      <c r="Z581" s="138"/>
    </row>
    <row r="582" spans="1:26" ht="14.25" customHeight="1">
      <c r="A582" s="4"/>
      <c r="B582" s="4"/>
      <c r="C582" s="4"/>
      <c r="D582" s="4"/>
      <c r="E582" s="146"/>
      <c r="F582" s="146"/>
      <c r="G582" s="4"/>
      <c r="H582" s="4"/>
      <c r="I582" s="138"/>
      <c r="J582" s="138"/>
      <c r="K582" s="138"/>
      <c r="L582" s="138"/>
      <c r="M582" s="138"/>
      <c r="N582" s="138"/>
      <c r="O582" s="138"/>
      <c r="P582" s="138"/>
      <c r="Q582" s="138"/>
      <c r="R582" s="138"/>
      <c r="S582" s="138"/>
      <c r="T582" s="138"/>
      <c r="U582" s="138"/>
      <c r="V582" s="138"/>
      <c r="W582" s="138"/>
      <c r="X582" s="138"/>
      <c r="Y582" s="138"/>
      <c r="Z582" s="138"/>
    </row>
    <row r="583" spans="1:26" ht="14.25" customHeight="1">
      <c r="A583" s="4"/>
      <c r="B583" s="4"/>
      <c r="C583" s="4"/>
      <c r="D583" s="4"/>
      <c r="E583" s="146"/>
      <c r="F583" s="146"/>
      <c r="G583" s="4"/>
      <c r="H583" s="4"/>
      <c r="I583" s="138"/>
      <c r="J583" s="138"/>
      <c r="K583" s="138"/>
      <c r="L583" s="138"/>
      <c r="M583" s="138"/>
      <c r="N583" s="138"/>
      <c r="O583" s="138"/>
      <c r="P583" s="138"/>
      <c r="Q583" s="138"/>
      <c r="R583" s="138"/>
      <c r="S583" s="138"/>
      <c r="T583" s="138"/>
      <c r="U583" s="138"/>
      <c r="V583" s="138"/>
      <c r="W583" s="138"/>
      <c r="X583" s="138"/>
      <c r="Y583" s="138"/>
      <c r="Z583" s="138"/>
    </row>
    <row r="584" spans="1:26" ht="14.25" customHeight="1">
      <c r="A584" s="4"/>
      <c r="B584" s="4"/>
      <c r="C584" s="4"/>
      <c r="D584" s="4"/>
      <c r="E584" s="146"/>
      <c r="F584" s="146"/>
      <c r="G584" s="4"/>
      <c r="H584" s="4"/>
      <c r="I584" s="138"/>
      <c r="J584" s="138"/>
      <c r="K584" s="138"/>
      <c r="L584" s="138"/>
      <c r="M584" s="138"/>
      <c r="N584" s="138"/>
      <c r="O584" s="138"/>
      <c r="P584" s="138"/>
      <c r="Q584" s="138"/>
      <c r="R584" s="138"/>
      <c r="S584" s="138"/>
      <c r="T584" s="138"/>
      <c r="U584" s="138"/>
      <c r="V584" s="138"/>
      <c r="W584" s="138"/>
      <c r="X584" s="138"/>
      <c r="Y584" s="138"/>
      <c r="Z584" s="138"/>
    </row>
    <row r="585" spans="1:26" ht="14.25" customHeight="1">
      <c r="A585" s="4"/>
      <c r="B585" s="4"/>
      <c r="C585" s="4"/>
      <c r="D585" s="4"/>
      <c r="E585" s="146"/>
      <c r="F585" s="146"/>
      <c r="G585" s="4"/>
      <c r="H585" s="4"/>
      <c r="I585" s="138"/>
      <c r="J585" s="138"/>
      <c r="K585" s="138"/>
      <c r="L585" s="138"/>
      <c r="M585" s="138"/>
      <c r="N585" s="138"/>
      <c r="O585" s="138"/>
      <c r="P585" s="138"/>
      <c r="Q585" s="138"/>
      <c r="R585" s="138"/>
      <c r="S585" s="138"/>
      <c r="T585" s="138"/>
      <c r="U585" s="138"/>
      <c r="V585" s="138"/>
      <c r="W585" s="138"/>
      <c r="X585" s="138"/>
      <c r="Y585" s="138"/>
      <c r="Z585" s="138"/>
    </row>
    <row r="586" spans="1:26" ht="14.25" customHeight="1">
      <c r="A586" s="4"/>
      <c r="B586" s="4"/>
      <c r="C586" s="4"/>
      <c r="D586" s="4"/>
      <c r="E586" s="146"/>
      <c r="F586" s="146"/>
      <c r="G586" s="4"/>
      <c r="H586" s="4"/>
      <c r="I586" s="138"/>
      <c r="J586" s="138"/>
      <c r="K586" s="138"/>
      <c r="L586" s="138"/>
      <c r="M586" s="138"/>
      <c r="N586" s="138"/>
      <c r="O586" s="138"/>
      <c r="P586" s="138"/>
      <c r="Q586" s="138"/>
      <c r="R586" s="138"/>
      <c r="S586" s="138"/>
      <c r="T586" s="138"/>
      <c r="U586" s="138"/>
      <c r="V586" s="138"/>
      <c r="W586" s="138"/>
      <c r="X586" s="138"/>
      <c r="Y586" s="138"/>
      <c r="Z586" s="138"/>
    </row>
    <row r="587" spans="1:26" ht="14.25" customHeight="1">
      <c r="A587" s="4"/>
      <c r="B587" s="4"/>
      <c r="C587" s="4"/>
      <c r="D587" s="4"/>
      <c r="E587" s="146"/>
      <c r="F587" s="146"/>
      <c r="G587" s="4"/>
      <c r="H587" s="4"/>
      <c r="I587" s="138"/>
      <c r="J587" s="138"/>
      <c r="K587" s="138"/>
      <c r="L587" s="138"/>
      <c r="M587" s="138"/>
      <c r="N587" s="138"/>
      <c r="O587" s="138"/>
      <c r="P587" s="138"/>
      <c r="Q587" s="138"/>
      <c r="R587" s="138"/>
      <c r="S587" s="138"/>
      <c r="T587" s="138"/>
      <c r="U587" s="138"/>
      <c r="V587" s="138"/>
      <c r="W587" s="138"/>
      <c r="X587" s="138"/>
      <c r="Y587" s="138"/>
      <c r="Z587" s="138"/>
    </row>
    <row r="588" spans="1:26" ht="14.25" customHeight="1">
      <c r="A588" s="4"/>
      <c r="B588" s="4"/>
      <c r="C588" s="4"/>
      <c r="D588" s="4"/>
      <c r="E588" s="146"/>
      <c r="F588" s="146"/>
      <c r="G588" s="4"/>
      <c r="H588" s="4"/>
      <c r="I588" s="138"/>
      <c r="J588" s="138"/>
      <c r="K588" s="138"/>
      <c r="L588" s="138"/>
      <c r="M588" s="138"/>
      <c r="N588" s="138"/>
      <c r="O588" s="138"/>
      <c r="P588" s="138"/>
      <c r="Q588" s="138"/>
      <c r="R588" s="138"/>
      <c r="S588" s="138"/>
      <c r="T588" s="138"/>
      <c r="U588" s="138"/>
      <c r="V588" s="138"/>
      <c r="W588" s="138"/>
      <c r="X588" s="138"/>
      <c r="Y588" s="138"/>
      <c r="Z588" s="138"/>
    </row>
    <row r="589" spans="1:26" ht="14.25" customHeight="1">
      <c r="A589" s="4"/>
      <c r="B589" s="4"/>
      <c r="C589" s="4"/>
      <c r="D589" s="4"/>
      <c r="E589" s="146"/>
      <c r="F589" s="146"/>
      <c r="G589" s="4"/>
      <c r="H589" s="4"/>
      <c r="I589" s="138"/>
      <c r="J589" s="138"/>
      <c r="K589" s="138"/>
      <c r="L589" s="138"/>
      <c r="M589" s="138"/>
      <c r="N589" s="138"/>
      <c r="O589" s="138"/>
      <c r="P589" s="138"/>
      <c r="Q589" s="138"/>
      <c r="R589" s="138"/>
      <c r="S589" s="138"/>
      <c r="T589" s="138"/>
      <c r="U589" s="138"/>
      <c r="V589" s="138"/>
      <c r="W589" s="138"/>
      <c r="X589" s="138"/>
      <c r="Y589" s="138"/>
      <c r="Z589" s="138"/>
    </row>
    <row r="590" spans="1:26" ht="14.25" customHeight="1">
      <c r="A590" s="4"/>
      <c r="B590" s="4"/>
      <c r="C590" s="4"/>
      <c r="D590" s="4"/>
      <c r="E590" s="146"/>
      <c r="F590" s="146"/>
      <c r="G590" s="4"/>
      <c r="H590" s="4"/>
      <c r="I590" s="138"/>
      <c r="J590" s="138"/>
      <c r="K590" s="138"/>
      <c r="L590" s="138"/>
      <c r="M590" s="138"/>
      <c r="N590" s="138"/>
      <c r="O590" s="138"/>
      <c r="P590" s="138"/>
      <c r="Q590" s="138"/>
      <c r="R590" s="138"/>
      <c r="S590" s="138"/>
      <c r="T590" s="138"/>
      <c r="U590" s="138"/>
      <c r="V590" s="138"/>
      <c r="W590" s="138"/>
      <c r="X590" s="138"/>
      <c r="Y590" s="138"/>
      <c r="Z590" s="138"/>
    </row>
    <row r="591" spans="1:26" ht="14.25" customHeight="1">
      <c r="A591" s="4"/>
      <c r="B591" s="4"/>
      <c r="C591" s="4"/>
      <c r="D591" s="4"/>
      <c r="E591" s="146"/>
      <c r="F591" s="146"/>
      <c r="G591" s="4"/>
      <c r="H591" s="4"/>
      <c r="I591" s="138"/>
      <c r="J591" s="138"/>
      <c r="K591" s="138"/>
      <c r="L591" s="138"/>
      <c r="M591" s="138"/>
      <c r="N591" s="138"/>
      <c r="O591" s="138"/>
      <c r="P591" s="138"/>
      <c r="Q591" s="138"/>
      <c r="R591" s="138"/>
      <c r="S591" s="138"/>
      <c r="T591" s="138"/>
      <c r="U591" s="138"/>
      <c r="V591" s="138"/>
      <c r="W591" s="138"/>
      <c r="X591" s="138"/>
      <c r="Y591" s="138"/>
      <c r="Z591" s="138"/>
    </row>
    <row r="592" spans="1:26" ht="14.25" customHeight="1">
      <c r="A592" s="4"/>
      <c r="B592" s="4"/>
      <c r="C592" s="4"/>
      <c r="D592" s="4"/>
      <c r="E592" s="146"/>
      <c r="F592" s="146"/>
      <c r="G592" s="4"/>
      <c r="H592" s="4"/>
      <c r="I592" s="138"/>
      <c r="J592" s="138"/>
      <c r="K592" s="138"/>
      <c r="L592" s="138"/>
      <c r="M592" s="138"/>
      <c r="N592" s="138"/>
      <c r="O592" s="138"/>
      <c r="P592" s="138"/>
      <c r="Q592" s="138"/>
      <c r="R592" s="138"/>
      <c r="S592" s="138"/>
      <c r="T592" s="138"/>
      <c r="U592" s="138"/>
      <c r="V592" s="138"/>
      <c r="W592" s="138"/>
      <c r="X592" s="138"/>
      <c r="Y592" s="138"/>
      <c r="Z592" s="138"/>
    </row>
    <row r="593" spans="1:26" ht="14.25" customHeight="1">
      <c r="A593" s="4"/>
      <c r="B593" s="4"/>
      <c r="C593" s="4"/>
      <c r="D593" s="4"/>
      <c r="E593" s="146"/>
      <c r="F593" s="146"/>
      <c r="G593" s="4"/>
      <c r="H593" s="4"/>
      <c r="I593" s="138"/>
      <c r="J593" s="138"/>
      <c r="K593" s="138"/>
      <c r="L593" s="138"/>
      <c r="M593" s="138"/>
      <c r="N593" s="138"/>
      <c r="O593" s="138"/>
      <c r="P593" s="138"/>
      <c r="Q593" s="138"/>
      <c r="R593" s="138"/>
      <c r="S593" s="138"/>
      <c r="T593" s="138"/>
      <c r="U593" s="138"/>
      <c r="V593" s="138"/>
      <c r="W593" s="138"/>
      <c r="X593" s="138"/>
      <c r="Y593" s="138"/>
      <c r="Z593" s="138"/>
    </row>
    <row r="594" spans="1:26" ht="14.25" customHeight="1">
      <c r="A594" s="4"/>
      <c r="B594" s="4"/>
      <c r="C594" s="4"/>
      <c r="D594" s="4"/>
      <c r="E594" s="146"/>
      <c r="F594" s="146"/>
      <c r="G594" s="4"/>
      <c r="H594" s="4"/>
      <c r="I594" s="138"/>
      <c r="J594" s="138"/>
      <c r="K594" s="138"/>
      <c r="L594" s="138"/>
      <c r="M594" s="138"/>
      <c r="N594" s="138"/>
      <c r="O594" s="138"/>
      <c r="P594" s="138"/>
      <c r="Q594" s="138"/>
      <c r="R594" s="138"/>
      <c r="S594" s="138"/>
      <c r="T594" s="138"/>
      <c r="U594" s="138"/>
      <c r="V594" s="138"/>
      <c r="W594" s="138"/>
      <c r="X594" s="138"/>
      <c r="Y594" s="138"/>
      <c r="Z594" s="138"/>
    </row>
    <row r="595" spans="1:26" ht="14.25" customHeight="1">
      <c r="A595" s="4"/>
      <c r="B595" s="4"/>
      <c r="C595" s="4"/>
      <c r="D595" s="4"/>
      <c r="E595" s="146"/>
      <c r="F595" s="146"/>
      <c r="G595" s="4"/>
      <c r="H595" s="4"/>
      <c r="I595" s="138"/>
      <c r="J595" s="138"/>
      <c r="K595" s="138"/>
      <c r="L595" s="138"/>
      <c r="M595" s="138"/>
      <c r="N595" s="138"/>
      <c r="O595" s="138"/>
      <c r="P595" s="138"/>
      <c r="Q595" s="138"/>
      <c r="R595" s="138"/>
      <c r="S595" s="138"/>
      <c r="T595" s="138"/>
      <c r="U595" s="138"/>
      <c r="V595" s="138"/>
      <c r="W595" s="138"/>
      <c r="X595" s="138"/>
      <c r="Y595" s="138"/>
      <c r="Z595" s="138"/>
    </row>
    <row r="596" spans="1:26" ht="14.25" customHeight="1">
      <c r="A596" s="4"/>
      <c r="B596" s="4"/>
      <c r="C596" s="4"/>
      <c r="D596" s="4"/>
      <c r="E596" s="146"/>
      <c r="F596" s="146"/>
      <c r="G596" s="4"/>
      <c r="H596" s="4"/>
      <c r="I596" s="138"/>
      <c r="J596" s="138"/>
      <c r="K596" s="138"/>
      <c r="L596" s="138"/>
      <c r="M596" s="138"/>
      <c r="N596" s="138"/>
      <c r="O596" s="138"/>
      <c r="P596" s="138"/>
      <c r="Q596" s="138"/>
      <c r="R596" s="138"/>
      <c r="S596" s="138"/>
      <c r="T596" s="138"/>
      <c r="U596" s="138"/>
      <c r="V596" s="138"/>
      <c r="W596" s="138"/>
      <c r="X596" s="138"/>
      <c r="Y596" s="138"/>
      <c r="Z596" s="138"/>
    </row>
    <row r="597" spans="1:26" ht="14.25" customHeight="1">
      <c r="A597" s="4"/>
      <c r="B597" s="4"/>
      <c r="C597" s="4"/>
      <c r="D597" s="4"/>
      <c r="E597" s="146"/>
      <c r="F597" s="146"/>
      <c r="G597" s="4"/>
      <c r="H597" s="4"/>
      <c r="I597" s="138"/>
      <c r="J597" s="138"/>
      <c r="K597" s="138"/>
      <c r="L597" s="138"/>
      <c r="M597" s="138"/>
      <c r="N597" s="138"/>
      <c r="O597" s="138"/>
      <c r="P597" s="138"/>
      <c r="Q597" s="138"/>
      <c r="R597" s="138"/>
      <c r="S597" s="138"/>
      <c r="T597" s="138"/>
      <c r="U597" s="138"/>
      <c r="V597" s="138"/>
      <c r="W597" s="138"/>
      <c r="X597" s="138"/>
      <c r="Y597" s="138"/>
      <c r="Z597" s="138"/>
    </row>
    <row r="598" spans="1:26" ht="14.25" customHeight="1">
      <c r="A598" s="4"/>
      <c r="B598" s="4"/>
      <c r="C598" s="4"/>
      <c r="D598" s="4"/>
      <c r="E598" s="146"/>
      <c r="F598" s="146"/>
      <c r="G598" s="4"/>
      <c r="H598" s="4"/>
      <c r="I598" s="138"/>
      <c r="J598" s="138"/>
      <c r="K598" s="138"/>
      <c r="L598" s="138"/>
      <c r="M598" s="138"/>
      <c r="N598" s="138"/>
      <c r="O598" s="138"/>
      <c r="P598" s="138"/>
      <c r="Q598" s="138"/>
      <c r="R598" s="138"/>
      <c r="S598" s="138"/>
      <c r="T598" s="138"/>
      <c r="U598" s="138"/>
      <c r="V598" s="138"/>
      <c r="W598" s="138"/>
      <c r="X598" s="138"/>
      <c r="Y598" s="138"/>
      <c r="Z598" s="138"/>
    </row>
    <row r="599" spans="1:26" ht="14.25" customHeight="1">
      <c r="A599" s="4"/>
      <c r="B599" s="4"/>
      <c r="C599" s="4"/>
      <c r="D599" s="4"/>
      <c r="E599" s="146"/>
      <c r="F599" s="146"/>
      <c r="G599" s="4"/>
      <c r="H599" s="4"/>
      <c r="I599" s="138"/>
      <c r="J599" s="138"/>
      <c r="K599" s="138"/>
      <c r="L599" s="138"/>
      <c r="M599" s="138"/>
      <c r="N599" s="138"/>
      <c r="O599" s="138"/>
      <c r="P599" s="138"/>
      <c r="Q599" s="138"/>
      <c r="R599" s="138"/>
      <c r="S599" s="138"/>
      <c r="T599" s="138"/>
      <c r="U599" s="138"/>
      <c r="V599" s="138"/>
      <c r="W599" s="138"/>
      <c r="X599" s="138"/>
      <c r="Y599" s="138"/>
      <c r="Z599" s="138"/>
    </row>
    <row r="600" spans="1:26" ht="14.25" customHeight="1">
      <c r="A600" s="4"/>
      <c r="B600" s="4"/>
      <c r="C600" s="4"/>
      <c r="D600" s="4"/>
      <c r="E600" s="146"/>
      <c r="F600" s="146"/>
      <c r="G600" s="4"/>
      <c r="H600" s="4"/>
      <c r="I600" s="138"/>
      <c r="J600" s="138"/>
      <c r="K600" s="138"/>
      <c r="L600" s="138"/>
      <c r="M600" s="138"/>
      <c r="N600" s="138"/>
      <c r="O600" s="138"/>
      <c r="P600" s="138"/>
      <c r="Q600" s="138"/>
      <c r="R600" s="138"/>
      <c r="S600" s="138"/>
      <c r="T600" s="138"/>
      <c r="U600" s="138"/>
      <c r="V600" s="138"/>
      <c r="W600" s="138"/>
      <c r="X600" s="138"/>
      <c r="Y600" s="138"/>
      <c r="Z600" s="138"/>
    </row>
    <row r="601" spans="1:26" ht="14.25" customHeight="1">
      <c r="A601" s="4"/>
      <c r="B601" s="4"/>
      <c r="C601" s="4"/>
      <c r="D601" s="4"/>
      <c r="E601" s="146"/>
      <c r="F601" s="146"/>
      <c r="G601" s="4"/>
      <c r="H601" s="4"/>
      <c r="I601" s="138"/>
      <c r="J601" s="138"/>
      <c r="K601" s="138"/>
      <c r="L601" s="138"/>
      <c r="M601" s="138"/>
      <c r="N601" s="138"/>
      <c r="O601" s="138"/>
      <c r="P601" s="138"/>
      <c r="Q601" s="138"/>
      <c r="R601" s="138"/>
      <c r="S601" s="138"/>
      <c r="T601" s="138"/>
      <c r="U601" s="138"/>
      <c r="V601" s="138"/>
      <c r="W601" s="138"/>
      <c r="X601" s="138"/>
      <c r="Y601" s="138"/>
      <c r="Z601" s="138"/>
    </row>
    <row r="602" spans="1:26" ht="14.25" customHeight="1">
      <c r="A602" s="4"/>
      <c r="B602" s="4"/>
      <c r="C602" s="4"/>
      <c r="D602" s="4"/>
      <c r="E602" s="146"/>
      <c r="F602" s="146"/>
      <c r="G602" s="4"/>
      <c r="H602" s="4"/>
      <c r="I602" s="138"/>
      <c r="J602" s="138"/>
      <c r="K602" s="138"/>
      <c r="L602" s="138"/>
      <c r="M602" s="138"/>
      <c r="N602" s="138"/>
      <c r="O602" s="138"/>
      <c r="P602" s="138"/>
      <c r="Q602" s="138"/>
      <c r="R602" s="138"/>
      <c r="S602" s="138"/>
      <c r="T602" s="138"/>
      <c r="U602" s="138"/>
      <c r="V602" s="138"/>
      <c r="W602" s="138"/>
      <c r="X602" s="138"/>
      <c r="Y602" s="138"/>
      <c r="Z602" s="138"/>
    </row>
    <row r="603" spans="1:26" ht="14.25" customHeight="1">
      <c r="A603" s="4"/>
      <c r="B603" s="4"/>
      <c r="C603" s="4"/>
      <c r="D603" s="4"/>
      <c r="E603" s="146"/>
      <c r="F603" s="146"/>
      <c r="G603" s="4"/>
      <c r="H603" s="4"/>
      <c r="I603" s="138"/>
      <c r="J603" s="138"/>
      <c r="K603" s="138"/>
      <c r="L603" s="138"/>
      <c r="M603" s="138"/>
      <c r="N603" s="138"/>
      <c r="O603" s="138"/>
      <c r="P603" s="138"/>
      <c r="Q603" s="138"/>
      <c r="R603" s="138"/>
      <c r="S603" s="138"/>
      <c r="T603" s="138"/>
      <c r="U603" s="138"/>
      <c r="V603" s="138"/>
      <c r="W603" s="138"/>
      <c r="X603" s="138"/>
      <c r="Y603" s="138"/>
      <c r="Z603" s="138"/>
    </row>
    <row r="604" spans="1:26" ht="14.25" customHeight="1">
      <c r="A604" s="4"/>
      <c r="B604" s="4"/>
      <c r="C604" s="4"/>
      <c r="D604" s="4"/>
      <c r="E604" s="146"/>
      <c r="F604" s="146"/>
      <c r="G604" s="4"/>
      <c r="H604" s="4"/>
      <c r="I604" s="138"/>
      <c r="J604" s="138"/>
      <c r="K604" s="138"/>
      <c r="L604" s="138"/>
      <c r="M604" s="138"/>
      <c r="N604" s="138"/>
      <c r="O604" s="138"/>
      <c r="P604" s="138"/>
      <c r="Q604" s="138"/>
      <c r="R604" s="138"/>
      <c r="S604" s="138"/>
      <c r="T604" s="138"/>
      <c r="U604" s="138"/>
      <c r="V604" s="138"/>
      <c r="W604" s="138"/>
      <c r="X604" s="138"/>
      <c r="Y604" s="138"/>
      <c r="Z604" s="138"/>
    </row>
    <row r="605" spans="1:26" ht="14.25" customHeight="1">
      <c r="A605" s="4"/>
      <c r="B605" s="4"/>
      <c r="C605" s="4"/>
      <c r="D605" s="4"/>
      <c r="E605" s="146"/>
      <c r="F605" s="146"/>
      <c r="G605" s="4"/>
      <c r="H605" s="4"/>
      <c r="I605" s="138"/>
      <c r="J605" s="138"/>
      <c r="K605" s="138"/>
      <c r="L605" s="138"/>
      <c r="M605" s="138"/>
      <c r="N605" s="138"/>
      <c r="O605" s="138"/>
      <c r="P605" s="138"/>
      <c r="Q605" s="138"/>
      <c r="R605" s="138"/>
      <c r="S605" s="138"/>
      <c r="T605" s="138"/>
      <c r="U605" s="138"/>
      <c r="V605" s="138"/>
      <c r="W605" s="138"/>
      <c r="X605" s="138"/>
      <c r="Y605" s="138"/>
      <c r="Z605" s="138"/>
    </row>
    <row r="606" spans="1:26" ht="14.25" customHeight="1">
      <c r="A606" s="4"/>
      <c r="B606" s="4"/>
      <c r="C606" s="4"/>
      <c r="D606" s="4"/>
      <c r="E606" s="146"/>
      <c r="F606" s="146"/>
      <c r="G606" s="4"/>
      <c r="H606" s="4"/>
      <c r="I606" s="138"/>
      <c r="J606" s="138"/>
      <c r="K606" s="138"/>
      <c r="L606" s="138"/>
      <c r="M606" s="138"/>
      <c r="N606" s="138"/>
      <c r="O606" s="138"/>
      <c r="P606" s="138"/>
      <c r="Q606" s="138"/>
      <c r="R606" s="138"/>
      <c r="S606" s="138"/>
      <c r="T606" s="138"/>
      <c r="U606" s="138"/>
      <c r="V606" s="138"/>
      <c r="W606" s="138"/>
      <c r="X606" s="138"/>
      <c r="Y606" s="138"/>
      <c r="Z606" s="138"/>
    </row>
    <row r="607" spans="1:26" ht="14.25" customHeight="1">
      <c r="A607" s="4"/>
      <c r="B607" s="4"/>
      <c r="C607" s="4"/>
      <c r="D607" s="4"/>
      <c r="E607" s="146"/>
      <c r="F607" s="146"/>
      <c r="G607" s="4"/>
      <c r="H607" s="4"/>
      <c r="I607" s="138"/>
      <c r="J607" s="138"/>
      <c r="K607" s="138"/>
      <c r="L607" s="138"/>
      <c r="M607" s="138"/>
      <c r="N607" s="138"/>
      <c r="O607" s="138"/>
      <c r="P607" s="138"/>
      <c r="Q607" s="138"/>
      <c r="R607" s="138"/>
      <c r="S607" s="138"/>
      <c r="T607" s="138"/>
      <c r="U607" s="138"/>
      <c r="V607" s="138"/>
      <c r="W607" s="138"/>
      <c r="X607" s="138"/>
      <c r="Y607" s="138"/>
      <c r="Z607" s="138"/>
    </row>
    <row r="608" spans="1:26" ht="14.25" customHeight="1">
      <c r="A608" s="4"/>
      <c r="B608" s="4"/>
      <c r="C608" s="4"/>
      <c r="D608" s="4"/>
      <c r="E608" s="146"/>
      <c r="F608" s="146"/>
      <c r="G608" s="4"/>
      <c r="H608" s="4"/>
      <c r="I608" s="138"/>
      <c r="J608" s="138"/>
      <c r="K608" s="138"/>
      <c r="L608" s="138"/>
      <c r="M608" s="138"/>
      <c r="N608" s="138"/>
      <c r="O608" s="138"/>
      <c r="P608" s="138"/>
      <c r="Q608" s="138"/>
      <c r="R608" s="138"/>
      <c r="S608" s="138"/>
      <c r="T608" s="138"/>
      <c r="U608" s="138"/>
      <c r="V608" s="138"/>
      <c r="W608" s="138"/>
      <c r="X608" s="138"/>
      <c r="Y608" s="138"/>
      <c r="Z608" s="138"/>
    </row>
    <row r="609" spans="1:26" ht="14.25" customHeight="1">
      <c r="A609" s="4"/>
      <c r="B609" s="4"/>
      <c r="C609" s="4"/>
      <c r="D609" s="4"/>
      <c r="E609" s="146"/>
      <c r="F609" s="146"/>
      <c r="G609" s="4"/>
      <c r="H609" s="4"/>
      <c r="I609" s="138"/>
      <c r="J609" s="138"/>
      <c r="K609" s="138"/>
      <c r="L609" s="138"/>
      <c r="M609" s="138"/>
      <c r="N609" s="138"/>
      <c r="O609" s="138"/>
      <c r="P609" s="138"/>
      <c r="Q609" s="138"/>
      <c r="R609" s="138"/>
      <c r="S609" s="138"/>
      <c r="T609" s="138"/>
      <c r="U609" s="138"/>
      <c r="V609" s="138"/>
      <c r="W609" s="138"/>
      <c r="X609" s="138"/>
      <c r="Y609" s="138"/>
      <c r="Z609" s="138"/>
    </row>
    <row r="610" spans="1:26" ht="14.25" customHeight="1">
      <c r="A610" s="4"/>
      <c r="B610" s="4"/>
      <c r="C610" s="4"/>
      <c r="D610" s="4"/>
      <c r="E610" s="146"/>
      <c r="F610" s="146"/>
      <c r="G610" s="4"/>
      <c r="H610" s="4"/>
      <c r="I610" s="138"/>
      <c r="J610" s="138"/>
      <c r="K610" s="138"/>
      <c r="L610" s="138"/>
      <c r="M610" s="138"/>
      <c r="N610" s="138"/>
      <c r="O610" s="138"/>
      <c r="P610" s="138"/>
      <c r="Q610" s="138"/>
      <c r="R610" s="138"/>
      <c r="S610" s="138"/>
      <c r="T610" s="138"/>
      <c r="U610" s="138"/>
      <c r="V610" s="138"/>
      <c r="W610" s="138"/>
      <c r="X610" s="138"/>
      <c r="Y610" s="138"/>
      <c r="Z610" s="138"/>
    </row>
    <row r="611" spans="1:26" ht="14.25" customHeight="1">
      <c r="A611" s="4"/>
      <c r="B611" s="4"/>
      <c r="C611" s="4"/>
      <c r="D611" s="4"/>
      <c r="E611" s="146"/>
      <c r="F611" s="146"/>
      <c r="G611" s="4"/>
      <c r="H611" s="4"/>
      <c r="I611" s="138"/>
      <c r="J611" s="138"/>
      <c r="K611" s="138"/>
      <c r="L611" s="138"/>
      <c r="M611" s="138"/>
      <c r="N611" s="138"/>
      <c r="O611" s="138"/>
      <c r="P611" s="138"/>
      <c r="Q611" s="138"/>
      <c r="R611" s="138"/>
      <c r="S611" s="138"/>
      <c r="T611" s="138"/>
      <c r="U611" s="138"/>
      <c r="V611" s="138"/>
      <c r="W611" s="138"/>
      <c r="X611" s="138"/>
      <c r="Y611" s="138"/>
      <c r="Z611" s="138"/>
    </row>
    <row r="612" spans="1:26" ht="14.25" customHeight="1">
      <c r="A612" s="4"/>
      <c r="B612" s="4"/>
      <c r="C612" s="4"/>
      <c r="D612" s="4"/>
      <c r="E612" s="146"/>
      <c r="F612" s="146"/>
      <c r="G612" s="4"/>
      <c r="H612" s="4"/>
      <c r="I612" s="138"/>
      <c r="J612" s="138"/>
      <c r="K612" s="138"/>
      <c r="L612" s="138"/>
      <c r="M612" s="138"/>
      <c r="N612" s="138"/>
      <c r="O612" s="138"/>
      <c r="P612" s="138"/>
      <c r="Q612" s="138"/>
      <c r="R612" s="138"/>
      <c r="S612" s="138"/>
      <c r="T612" s="138"/>
      <c r="U612" s="138"/>
      <c r="V612" s="138"/>
      <c r="W612" s="138"/>
      <c r="X612" s="138"/>
      <c r="Y612" s="138"/>
      <c r="Z612" s="138"/>
    </row>
    <row r="613" spans="1:26" ht="14.25" customHeight="1">
      <c r="A613" s="4"/>
      <c r="B613" s="4"/>
      <c r="C613" s="4"/>
      <c r="D613" s="4"/>
      <c r="E613" s="146"/>
      <c r="F613" s="146"/>
      <c r="G613" s="4"/>
      <c r="H613" s="4"/>
      <c r="I613" s="138"/>
      <c r="J613" s="138"/>
      <c r="K613" s="138"/>
      <c r="L613" s="138"/>
      <c r="M613" s="138"/>
      <c r="N613" s="138"/>
      <c r="O613" s="138"/>
      <c r="P613" s="138"/>
      <c r="Q613" s="138"/>
      <c r="R613" s="138"/>
      <c r="S613" s="138"/>
      <c r="T613" s="138"/>
      <c r="U613" s="138"/>
      <c r="V613" s="138"/>
      <c r="W613" s="138"/>
      <c r="X613" s="138"/>
      <c r="Y613" s="138"/>
      <c r="Z613" s="138"/>
    </row>
    <row r="614" spans="1:26" ht="14.25" customHeight="1">
      <c r="A614" s="4"/>
      <c r="B614" s="4"/>
      <c r="C614" s="4"/>
      <c r="D614" s="4"/>
      <c r="E614" s="146"/>
      <c r="F614" s="146"/>
      <c r="G614" s="4"/>
      <c r="H614" s="4"/>
      <c r="I614" s="138"/>
      <c r="J614" s="138"/>
      <c r="K614" s="138"/>
      <c r="L614" s="138"/>
      <c r="M614" s="138"/>
      <c r="N614" s="138"/>
      <c r="O614" s="138"/>
      <c r="P614" s="138"/>
      <c r="Q614" s="138"/>
      <c r="R614" s="138"/>
      <c r="S614" s="138"/>
      <c r="T614" s="138"/>
      <c r="U614" s="138"/>
      <c r="V614" s="138"/>
      <c r="W614" s="138"/>
      <c r="X614" s="138"/>
      <c r="Y614" s="138"/>
      <c r="Z614" s="138"/>
    </row>
    <row r="615" spans="1:26" ht="14.25" customHeight="1">
      <c r="A615" s="4"/>
      <c r="B615" s="4"/>
      <c r="C615" s="4"/>
      <c r="D615" s="4"/>
      <c r="E615" s="146"/>
      <c r="F615" s="146"/>
      <c r="G615" s="4"/>
      <c r="H615" s="4"/>
      <c r="I615" s="138"/>
      <c r="J615" s="138"/>
      <c r="K615" s="138"/>
      <c r="L615" s="138"/>
      <c r="M615" s="138"/>
      <c r="N615" s="138"/>
      <c r="O615" s="138"/>
      <c r="P615" s="138"/>
      <c r="Q615" s="138"/>
      <c r="R615" s="138"/>
      <c r="S615" s="138"/>
      <c r="T615" s="138"/>
      <c r="U615" s="138"/>
      <c r="V615" s="138"/>
      <c r="W615" s="138"/>
      <c r="X615" s="138"/>
      <c r="Y615" s="138"/>
      <c r="Z615" s="138"/>
    </row>
    <row r="616" spans="1:26" ht="14.25" customHeight="1">
      <c r="A616" s="4"/>
      <c r="B616" s="4"/>
      <c r="C616" s="4"/>
      <c r="D616" s="4"/>
      <c r="E616" s="146"/>
      <c r="F616" s="146"/>
      <c r="G616" s="4"/>
      <c r="H616" s="4"/>
      <c r="I616" s="138"/>
      <c r="J616" s="138"/>
      <c r="K616" s="138"/>
      <c r="L616" s="138"/>
      <c r="M616" s="138"/>
      <c r="N616" s="138"/>
      <c r="O616" s="138"/>
      <c r="P616" s="138"/>
      <c r="Q616" s="138"/>
      <c r="R616" s="138"/>
      <c r="S616" s="138"/>
      <c r="T616" s="138"/>
      <c r="U616" s="138"/>
      <c r="V616" s="138"/>
      <c r="W616" s="138"/>
      <c r="X616" s="138"/>
      <c r="Y616" s="138"/>
      <c r="Z616" s="138"/>
    </row>
    <row r="617" spans="1:26" ht="14.25" customHeight="1">
      <c r="A617" s="4"/>
      <c r="B617" s="4"/>
      <c r="C617" s="4"/>
      <c r="D617" s="4"/>
      <c r="E617" s="146"/>
      <c r="F617" s="146"/>
      <c r="G617" s="4"/>
      <c r="H617" s="4"/>
      <c r="I617" s="138"/>
      <c r="J617" s="138"/>
      <c r="K617" s="138"/>
      <c r="L617" s="138"/>
      <c r="M617" s="138"/>
      <c r="N617" s="138"/>
      <c r="O617" s="138"/>
      <c r="P617" s="138"/>
      <c r="Q617" s="138"/>
      <c r="R617" s="138"/>
      <c r="S617" s="138"/>
      <c r="T617" s="138"/>
      <c r="U617" s="138"/>
      <c r="V617" s="138"/>
      <c r="W617" s="138"/>
      <c r="X617" s="138"/>
      <c r="Y617" s="138"/>
      <c r="Z617" s="138"/>
    </row>
    <row r="618" spans="1:26" ht="14.25" customHeight="1">
      <c r="A618" s="4"/>
      <c r="B618" s="4"/>
      <c r="C618" s="4"/>
      <c r="D618" s="4"/>
      <c r="E618" s="146"/>
      <c r="F618" s="146"/>
      <c r="G618" s="4"/>
      <c r="H618" s="4"/>
      <c r="I618" s="138"/>
      <c r="J618" s="138"/>
      <c r="K618" s="138"/>
      <c r="L618" s="138"/>
      <c r="M618" s="138"/>
      <c r="N618" s="138"/>
      <c r="O618" s="138"/>
      <c r="P618" s="138"/>
      <c r="Q618" s="138"/>
      <c r="R618" s="138"/>
      <c r="S618" s="138"/>
      <c r="T618" s="138"/>
      <c r="U618" s="138"/>
      <c r="V618" s="138"/>
      <c r="W618" s="138"/>
      <c r="X618" s="138"/>
      <c r="Y618" s="138"/>
      <c r="Z618" s="138"/>
    </row>
    <row r="619" spans="1:26" ht="14.25" customHeight="1">
      <c r="A619" s="4"/>
      <c r="B619" s="4"/>
      <c r="C619" s="4"/>
      <c r="D619" s="4"/>
      <c r="E619" s="146"/>
      <c r="F619" s="146"/>
      <c r="G619" s="4"/>
      <c r="H619" s="4"/>
      <c r="I619" s="138"/>
      <c r="J619" s="138"/>
      <c r="K619" s="138"/>
      <c r="L619" s="138"/>
      <c r="M619" s="138"/>
      <c r="N619" s="138"/>
      <c r="O619" s="138"/>
      <c r="P619" s="138"/>
      <c r="Q619" s="138"/>
      <c r="R619" s="138"/>
      <c r="S619" s="138"/>
      <c r="T619" s="138"/>
      <c r="U619" s="138"/>
      <c r="V619" s="138"/>
      <c r="W619" s="138"/>
      <c r="X619" s="138"/>
      <c r="Y619" s="138"/>
      <c r="Z619" s="138"/>
    </row>
    <row r="620" spans="1:26" ht="14.25" customHeight="1">
      <c r="A620" s="4"/>
      <c r="B620" s="4"/>
      <c r="C620" s="4"/>
      <c r="D620" s="4"/>
      <c r="E620" s="146"/>
      <c r="F620" s="146"/>
      <c r="G620" s="4"/>
      <c r="H620" s="4"/>
      <c r="I620" s="138"/>
      <c r="J620" s="138"/>
      <c r="K620" s="138"/>
      <c r="L620" s="138"/>
      <c r="M620" s="138"/>
      <c r="N620" s="138"/>
      <c r="O620" s="138"/>
      <c r="P620" s="138"/>
      <c r="Q620" s="138"/>
      <c r="R620" s="138"/>
      <c r="S620" s="138"/>
      <c r="T620" s="138"/>
      <c r="U620" s="138"/>
      <c r="V620" s="138"/>
      <c r="W620" s="138"/>
      <c r="X620" s="138"/>
      <c r="Y620" s="138"/>
      <c r="Z620" s="138"/>
    </row>
    <row r="621" spans="1:26" ht="14.25" customHeight="1">
      <c r="A621" s="4"/>
      <c r="B621" s="4"/>
      <c r="C621" s="4"/>
      <c r="D621" s="4"/>
      <c r="E621" s="146"/>
      <c r="F621" s="146"/>
      <c r="G621" s="4"/>
      <c r="H621" s="4"/>
      <c r="I621" s="138"/>
      <c r="J621" s="138"/>
      <c r="K621" s="138"/>
      <c r="L621" s="138"/>
      <c r="M621" s="138"/>
      <c r="N621" s="138"/>
      <c r="O621" s="138"/>
      <c r="P621" s="138"/>
      <c r="Q621" s="138"/>
      <c r="R621" s="138"/>
      <c r="S621" s="138"/>
      <c r="T621" s="138"/>
      <c r="U621" s="138"/>
      <c r="V621" s="138"/>
      <c r="W621" s="138"/>
      <c r="X621" s="138"/>
      <c r="Y621" s="138"/>
      <c r="Z621" s="138"/>
    </row>
    <row r="622" spans="1:26" ht="14.25" customHeight="1">
      <c r="A622" s="4"/>
      <c r="B622" s="4"/>
      <c r="C622" s="4"/>
      <c r="D622" s="4"/>
      <c r="E622" s="146"/>
      <c r="F622" s="146"/>
      <c r="G622" s="4"/>
      <c r="H622" s="4"/>
      <c r="I622" s="138"/>
      <c r="J622" s="138"/>
      <c r="K622" s="138"/>
      <c r="L622" s="138"/>
      <c r="M622" s="138"/>
      <c r="N622" s="138"/>
      <c r="O622" s="138"/>
      <c r="P622" s="138"/>
      <c r="Q622" s="138"/>
      <c r="R622" s="138"/>
      <c r="S622" s="138"/>
      <c r="T622" s="138"/>
      <c r="U622" s="138"/>
      <c r="V622" s="138"/>
      <c r="W622" s="138"/>
      <c r="X622" s="138"/>
      <c r="Y622" s="138"/>
      <c r="Z622" s="138"/>
    </row>
    <row r="623" spans="1:26" ht="14.25" customHeight="1">
      <c r="A623" s="4"/>
      <c r="B623" s="4"/>
      <c r="C623" s="4"/>
      <c r="D623" s="4"/>
      <c r="E623" s="146"/>
      <c r="F623" s="146"/>
      <c r="G623" s="4"/>
      <c r="H623" s="4"/>
      <c r="I623" s="138"/>
      <c r="J623" s="138"/>
      <c r="K623" s="138"/>
      <c r="L623" s="138"/>
      <c r="M623" s="138"/>
      <c r="N623" s="138"/>
      <c r="O623" s="138"/>
      <c r="P623" s="138"/>
      <c r="Q623" s="138"/>
      <c r="R623" s="138"/>
      <c r="S623" s="138"/>
      <c r="T623" s="138"/>
      <c r="U623" s="138"/>
      <c r="V623" s="138"/>
      <c r="W623" s="138"/>
      <c r="X623" s="138"/>
      <c r="Y623" s="138"/>
      <c r="Z623" s="138"/>
    </row>
    <row r="624" spans="1:26" ht="14.25" customHeight="1">
      <c r="A624" s="4"/>
      <c r="B624" s="4"/>
      <c r="C624" s="4"/>
      <c r="D624" s="4"/>
      <c r="E624" s="146"/>
      <c r="F624" s="146"/>
      <c r="G624" s="4"/>
      <c r="H624" s="4"/>
      <c r="I624" s="138"/>
      <c r="J624" s="138"/>
      <c r="K624" s="138"/>
      <c r="L624" s="138"/>
      <c r="M624" s="138"/>
      <c r="N624" s="138"/>
      <c r="O624" s="138"/>
      <c r="P624" s="138"/>
      <c r="Q624" s="138"/>
      <c r="R624" s="138"/>
      <c r="S624" s="138"/>
      <c r="T624" s="138"/>
      <c r="U624" s="138"/>
      <c r="V624" s="138"/>
      <c r="W624" s="138"/>
      <c r="X624" s="138"/>
      <c r="Y624" s="138"/>
      <c r="Z624" s="138"/>
    </row>
    <row r="625" spans="1:26" ht="14.25" customHeight="1">
      <c r="A625" s="4"/>
      <c r="B625" s="4"/>
      <c r="C625" s="4"/>
      <c r="D625" s="4"/>
      <c r="E625" s="146"/>
      <c r="F625" s="146"/>
      <c r="G625" s="4"/>
      <c r="H625" s="4"/>
      <c r="I625" s="138"/>
      <c r="J625" s="138"/>
      <c r="K625" s="138"/>
      <c r="L625" s="138"/>
      <c r="M625" s="138"/>
      <c r="N625" s="138"/>
      <c r="O625" s="138"/>
      <c r="P625" s="138"/>
      <c r="Q625" s="138"/>
      <c r="R625" s="138"/>
      <c r="S625" s="138"/>
      <c r="T625" s="138"/>
      <c r="U625" s="138"/>
      <c r="V625" s="138"/>
      <c r="W625" s="138"/>
      <c r="X625" s="138"/>
      <c r="Y625" s="138"/>
      <c r="Z625" s="138"/>
    </row>
    <row r="626" spans="1:26" ht="14.25" customHeight="1">
      <c r="A626" s="4"/>
      <c r="B626" s="4"/>
      <c r="C626" s="4"/>
      <c r="D626" s="4"/>
      <c r="E626" s="146"/>
      <c r="F626" s="146"/>
      <c r="G626" s="4"/>
      <c r="H626" s="4"/>
      <c r="I626" s="138"/>
      <c r="J626" s="138"/>
      <c r="K626" s="138"/>
      <c r="L626" s="138"/>
      <c r="M626" s="138"/>
      <c r="N626" s="138"/>
      <c r="O626" s="138"/>
      <c r="P626" s="138"/>
      <c r="Q626" s="138"/>
      <c r="R626" s="138"/>
      <c r="S626" s="138"/>
      <c r="T626" s="138"/>
      <c r="U626" s="138"/>
      <c r="V626" s="138"/>
      <c r="W626" s="138"/>
      <c r="X626" s="138"/>
      <c r="Y626" s="138"/>
      <c r="Z626" s="138"/>
    </row>
    <row r="627" spans="1:26" ht="14.25" customHeight="1">
      <c r="A627" s="4"/>
      <c r="B627" s="4"/>
      <c r="C627" s="4"/>
      <c r="D627" s="4"/>
      <c r="E627" s="146"/>
      <c r="F627" s="146"/>
      <c r="G627" s="4"/>
      <c r="H627" s="4"/>
      <c r="I627" s="138"/>
      <c r="J627" s="138"/>
      <c r="K627" s="138"/>
      <c r="L627" s="138"/>
      <c r="M627" s="138"/>
      <c r="N627" s="138"/>
      <c r="O627" s="138"/>
      <c r="P627" s="138"/>
      <c r="Q627" s="138"/>
      <c r="R627" s="138"/>
      <c r="S627" s="138"/>
      <c r="T627" s="138"/>
      <c r="U627" s="138"/>
      <c r="V627" s="138"/>
      <c r="W627" s="138"/>
      <c r="X627" s="138"/>
      <c r="Y627" s="138"/>
      <c r="Z627" s="138"/>
    </row>
    <row r="628" spans="1:26" ht="14.25" customHeight="1">
      <c r="A628" s="4"/>
      <c r="B628" s="4"/>
      <c r="C628" s="4"/>
      <c r="D628" s="4"/>
      <c r="E628" s="146"/>
      <c r="F628" s="146"/>
      <c r="G628" s="4"/>
      <c r="H628" s="4"/>
      <c r="I628" s="138"/>
      <c r="J628" s="138"/>
      <c r="K628" s="138"/>
      <c r="L628" s="138"/>
      <c r="M628" s="138"/>
      <c r="N628" s="138"/>
      <c r="O628" s="138"/>
      <c r="P628" s="138"/>
      <c r="Q628" s="138"/>
      <c r="R628" s="138"/>
      <c r="S628" s="138"/>
      <c r="T628" s="138"/>
      <c r="U628" s="138"/>
      <c r="V628" s="138"/>
      <c r="W628" s="138"/>
      <c r="X628" s="138"/>
      <c r="Y628" s="138"/>
      <c r="Z628" s="138"/>
    </row>
    <row r="629" spans="1:26" ht="14.25" customHeight="1">
      <c r="A629" s="4"/>
      <c r="B629" s="4"/>
      <c r="C629" s="4"/>
      <c r="D629" s="4"/>
      <c r="E629" s="146"/>
      <c r="F629" s="146"/>
      <c r="G629" s="4"/>
      <c r="H629" s="4"/>
      <c r="I629" s="138"/>
      <c r="J629" s="138"/>
      <c r="K629" s="138"/>
      <c r="L629" s="138"/>
      <c r="M629" s="138"/>
      <c r="N629" s="138"/>
      <c r="O629" s="138"/>
      <c r="P629" s="138"/>
      <c r="Q629" s="138"/>
      <c r="R629" s="138"/>
      <c r="S629" s="138"/>
      <c r="T629" s="138"/>
      <c r="U629" s="138"/>
      <c r="V629" s="138"/>
      <c r="W629" s="138"/>
      <c r="X629" s="138"/>
      <c r="Y629" s="138"/>
      <c r="Z629" s="138"/>
    </row>
    <row r="630" spans="1:26" ht="14.25" customHeight="1">
      <c r="A630" s="4"/>
      <c r="B630" s="4"/>
      <c r="C630" s="4"/>
      <c r="D630" s="4"/>
      <c r="E630" s="146"/>
      <c r="F630" s="146"/>
      <c r="G630" s="4"/>
      <c r="H630" s="4"/>
      <c r="I630" s="138"/>
      <c r="J630" s="138"/>
      <c r="K630" s="138"/>
      <c r="L630" s="138"/>
      <c r="M630" s="138"/>
      <c r="N630" s="138"/>
      <c r="O630" s="138"/>
      <c r="P630" s="138"/>
      <c r="Q630" s="138"/>
      <c r="R630" s="138"/>
      <c r="S630" s="138"/>
      <c r="T630" s="138"/>
      <c r="U630" s="138"/>
      <c r="V630" s="138"/>
      <c r="W630" s="138"/>
      <c r="X630" s="138"/>
      <c r="Y630" s="138"/>
      <c r="Z630" s="138"/>
    </row>
    <row r="631" spans="1:26" ht="14.25" customHeight="1">
      <c r="A631" s="4"/>
      <c r="B631" s="4"/>
      <c r="C631" s="4"/>
      <c r="D631" s="4"/>
      <c r="E631" s="146"/>
      <c r="F631" s="146"/>
      <c r="G631" s="4"/>
      <c r="H631" s="4"/>
      <c r="I631" s="138"/>
      <c r="J631" s="138"/>
      <c r="K631" s="138"/>
      <c r="L631" s="138"/>
      <c r="M631" s="138"/>
      <c r="N631" s="138"/>
      <c r="O631" s="138"/>
      <c r="P631" s="138"/>
      <c r="Q631" s="138"/>
      <c r="R631" s="138"/>
      <c r="S631" s="138"/>
      <c r="T631" s="138"/>
      <c r="U631" s="138"/>
      <c r="V631" s="138"/>
      <c r="W631" s="138"/>
      <c r="X631" s="138"/>
      <c r="Y631" s="138"/>
      <c r="Z631" s="138"/>
    </row>
    <row r="632" spans="1:26" ht="14.25" customHeight="1">
      <c r="A632" s="4"/>
      <c r="B632" s="4"/>
      <c r="C632" s="4"/>
      <c r="D632" s="4"/>
      <c r="E632" s="146"/>
      <c r="F632" s="146"/>
      <c r="G632" s="4"/>
      <c r="H632" s="4"/>
      <c r="I632" s="138"/>
      <c r="J632" s="138"/>
      <c r="K632" s="138"/>
      <c r="L632" s="138"/>
      <c r="M632" s="138"/>
      <c r="N632" s="138"/>
      <c r="O632" s="138"/>
      <c r="P632" s="138"/>
      <c r="Q632" s="138"/>
      <c r="R632" s="138"/>
      <c r="S632" s="138"/>
      <c r="T632" s="138"/>
      <c r="U632" s="138"/>
      <c r="V632" s="138"/>
      <c r="W632" s="138"/>
      <c r="X632" s="138"/>
      <c r="Y632" s="138"/>
      <c r="Z632" s="138"/>
    </row>
    <row r="633" spans="1:26" ht="14.25" customHeight="1">
      <c r="A633" s="4"/>
      <c r="B633" s="4"/>
      <c r="C633" s="4"/>
      <c r="D633" s="4"/>
      <c r="E633" s="146"/>
      <c r="F633" s="146"/>
      <c r="G633" s="4"/>
      <c r="H633" s="4"/>
      <c r="I633" s="138"/>
      <c r="J633" s="138"/>
      <c r="K633" s="138"/>
      <c r="L633" s="138"/>
      <c r="M633" s="138"/>
      <c r="N633" s="138"/>
      <c r="O633" s="138"/>
      <c r="P633" s="138"/>
      <c r="Q633" s="138"/>
      <c r="R633" s="138"/>
      <c r="S633" s="138"/>
      <c r="T633" s="138"/>
      <c r="U633" s="138"/>
      <c r="V633" s="138"/>
      <c r="W633" s="138"/>
      <c r="X633" s="138"/>
      <c r="Y633" s="138"/>
      <c r="Z633" s="138"/>
    </row>
    <row r="634" spans="1:26" ht="14.25" customHeight="1">
      <c r="A634" s="4"/>
      <c r="B634" s="4"/>
      <c r="C634" s="4"/>
      <c r="D634" s="4"/>
      <c r="E634" s="146"/>
      <c r="F634" s="146"/>
      <c r="G634" s="4"/>
      <c r="H634" s="4"/>
      <c r="I634" s="138"/>
      <c r="J634" s="138"/>
      <c r="K634" s="138"/>
      <c r="L634" s="138"/>
      <c r="M634" s="138"/>
      <c r="N634" s="138"/>
      <c r="O634" s="138"/>
      <c r="P634" s="138"/>
      <c r="Q634" s="138"/>
      <c r="R634" s="138"/>
      <c r="S634" s="138"/>
      <c r="T634" s="138"/>
      <c r="U634" s="138"/>
      <c r="V634" s="138"/>
      <c r="W634" s="138"/>
      <c r="X634" s="138"/>
      <c r="Y634" s="138"/>
      <c r="Z634" s="138"/>
    </row>
    <row r="635" spans="1:26" ht="14.25" customHeight="1">
      <c r="A635" s="4"/>
      <c r="B635" s="4"/>
      <c r="C635" s="4"/>
      <c r="D635" s="4"/>
      <c r="E635" s="146"/>
      <c r="F635" s="146"/>
      <c r="G635" s="4"/>
      <c r="H635" s="4"/>
      <c r="I635" s="138"/>
      <c r="J635" s="138"/>
      <c r="K635" s="138"/>
      <c r="L635" s="138"/>
      <c r="M635" s="138"/>
      <c r="N635" s="138"/>
      <c r="O635" s="138"/>
      <c r="P635" s="138"/>
      <c r="Q635" s="138"/>
      <c r="R635" s="138"/>
      <c r="S635" s="138"/>
      <c r="T635" s="138"/>
      <c r="U635" s="138"/>
      <c r="V635" s="138"/>
      <c r="W635" s="138"/>
      <c r="X635" s="138"/>
      <c r="Y635" s="138"/>
      <c r="Z635" s="138"/>
    </row>
    <row r="636" spans="1:26" ht="14.25" customHeight="1">
      <c r="A636" s="4"/>
      <c r="B636" s="4"/>
      <c r="C636" s="4"/>
      <c r="D636" s="4"/>
      <c r="E636" s="146"/>
      <c r="F636" s="146"/>
      <c r="G636" s="4"/>
      <c r="H636" s="4"/>
      <c r="I636" s="138"/>
      <c r="J636" s="138"/>
      <c r="K636" s="138"/>
      <c r="L636" s="138"/>
      <c r="M636" s="138"/>
      <c r="N636" s="138"/>
      <c r="O636" s="138"/>
      <c r="P636" s="138"/>
      <c r="Q636" s="138"/>
      <c r="R636" s="138"/>
      <c r="S636" s="138"/>
      <c r="T636" s="138"/>
      <c r="U636" s="138"/>
      <c r="V636" s="138"/>
      <c r="W636" s="138"/>
      <c r="X636" s="138"/>
      <c r="Y636" s="138"/>
      <c r="Z636" s="138"/>
    </row>
    <row r="637" spans="1:26" ht="14.25" customHeight="1">
      <c r="A637" s="4"/>
      <c r="B637" s="4"/>
      <c r="C637" s="4"/>
      <c r="D637" s="4"/>
      <c r="E637" s="146"/>
      <c r="F637" s="146"/>
      <c r="G637" s="4"/>
      <c r="H637" s="4"/>
      <c r="I637" s="138"/>
      <c r="J637" s="138"/>
      <c r="K637" s="138"/>
      <c r="L637" s="138"/>
      <c r="M637" s="138"/>
      <c r="N637" s="138"/>
      <c r="O637" s="138"/>
      <c r="P637" s="138"/>
      <c r="Q637" s="138"/>
      <c r="R637" s="138"/>
      <c r="S637" s="138"/>
      <c r="T637" s="138"/>
      <c r="U637" s="138"/>
      <c r="V637" s="138"/>
      <c r="W637" s="138"/>
      <c r="X637" s="138"/>
      <c r="Y637" s="138"/>
      <c r="Z637" s="138"/>
    </row>
    <row r="638" spans="1:26" ht="14.25" customHeight="1">
      <c r="A638" s="4"/>
      <c r="B638" s="4"/>
      <c r="C638" s="4"/>
      <c r="D638" s="4"/>
      <c r="E638" s="146"/>
      <c r="F638" s="146"/>
      <c r="G638" s="4"/>
      <c r="H638" s="4"/>
      <c r="I638" s="138"/>
      <c r="J638" s="138"/>
      <c r="K638" s="138"/>
      <c r="L638" s="138"/>
      <c r="M638" s="138"/>
      <c r="N638" s="138"/>
      <c r="O638" s="138"/>
      <c r="P638" s="138"/>
      <c r="Q638" s="138"/>
      <c r="R638" s="138"/>
      <c r="S638" s="138"/>
      <c r="T638" s="138"/>
      <c r="U638" s="138"/>
      <c r="V638" s="138"/>
      <c r="W638" s="138"/>
      <c r="X638" s="138"/>
      <c r="Y638" s="138"/>
      <c r="Z638" s="138"/>
    </row>
    <row r="639" spans="1:26" ht="14.25" customHeight="1">
      <c r="A639" s="4"/>
      <c r="B639" s="4"/>
      <c r="C639" s="4"/>
      <c r="D639" s="4"/>
      <c r="E639" s="146"/>
      <c r="F639" s="146"/>
      <c r="G639" s="4"/>
      <c r="H639" s="4"/>
      <c r="I639" s="138"/>
      <c r="J639" s="138"/>
      <c r="K639" s="138"/>
      <c r="L639" s="138"/>
      <c r="M639" s="138"/>
      <c r="N639" s="138"/>
      <c r="O639" s="138"/>
      <c r="P639" s="138"/>
      <c r="Q639" s="138"/>
      <c r="R639" s="138"/>
      <c r="S639" s="138"/>
      <c r="T639" s="138"/>
      <c r="U639" s="138"/>
      <c r="V639" s="138"/>
      <c r="W639" s="138"/>
      <c r="X639" s="138"/>
      <c r="Y639" s="138"/>
      <c r="Z639" s="138"/>
    </row>
    <row r="640" spans="1:26" ht="14.25" customHeight="1">
      <c r="A640" s="4"/>
      <c r="B640" s="4"/>
      <c r="C640" s="4"/>
      <c r="D640" s="4"/>
      <c r="E640" s="146"/>
      <c r="F640" s="146"/>
      <c r="G640" s="4"/>
      <c r="H640" s="4"/>
      <c r="I640" s="138"/>
      <c r="J640" s="138"/>
      <c r="K640" s="138"/>
      <c r="L640" s="138"/>
      <c r="M640" s="138"/>
      <c r="N640" s="138"/>
      <c r="O640" s="138"/>
      <c r="P640" s="138"/>
      <c r="Q640" s="138"/>
      <c r="R640" s="138"/>
      <c r="S640" s="138"/>
      <c r="T640" s="138"/>
      <c r="U640" s="138"/>
      <c r="V640" s="138"/>
      <c r="W640" s="138"/>
      <c r="X640" s="138"/>
      <c r="Y640" s="138"/>
      <c r="Z640" s="138"/>
    </row>
    <row r="641" spans="1:26" ht="14.25" customHeight="1">
      <c r="A641" s="4"/>
      <c r="B641" s="4"/>
      <c r="C641" s="4"/>
      <c r="D641" s="4"/>
      <c r="E641" s="146"/>
      <c r="F641" s="146"/>
      <c r="G641" s="4"/>
      <c r="H641" s="4"/>
      <c r="I641" s="138"/>
      <c r="J641" s="138"/>
      <c r="K641" s="138"/>
      <c r="L641" s="138"/>
      <c r="M641" s="138"/>
      <c r="N641" s="138"/>
      <c r="O641" s="138"/>
      <c r="P641" s="138"/>
      <c r="Q641" s="138"/>
      <c r="R641" s="138"/>
      <c r="S641" s="138"/>
      <c r="T641" s="138"/>
      <c r="U641" s="138"/>
      <c r="V641" s="138"/>
      <c r="W641" s="138"/>
      <c r="X641" s="138"/>
      <c r="Y641" s="138"/>
      <c r="Z641" s="138"/>
    </row>
    <row r="642" spans="1:26" ht="14.25" customHeight="1">
      <c r="A642" s="4"/>
      <c r="B642" s="4"/>
      <c r="C642" s="4"/>
      <c r="D642" s="4"/>
      <c r="E642" s="146"/>
      <c r="F642" s="146"/>
      <c r="G642" s="4"/>
      <c r="H642" s="4"/>
      <c r="I642" s="138"/>
      <c r="J642" s="138"/>
      <c r="K642" s="138"/>
      <c r="L642" s="138"/>
      <c r="M642" s="138"/>
      <c r="N642" s="138"/>
      <c r="O642" s="138"/>
      <c r="P642" s="138"/>
      <c r="Q642" s="138"/>
      <c r="R642" s="138"/>
      <c r="S642" s="138"/>
      <c r="T642" s="138"/>
      <c r="U642" s="138"/>
      <c r="V642" s="138"/>
      <c r="W642" s="138"/>
      <c r="X642" s="138"/>
      <c r="Y642" s="138"/>
      <c r="Z642" s="138"/>
    </row>
    <row r="643" spans="1:26" ht="14.25" customHeight="1">
      <c r="A643" s="4"/>
      <c r="B643" s="4"/>
      <c r="C643" s="4"/>
      <c r="D643" s="4"/>
      <c r="E643" s="146"/>
      <c r="F643" s="146"/>
      <c r="G643" s="4"/>
      <c r="H643" s="4"/>
      <c r="I643" s="138"/>
      <c r="J643" s="138"/>
      <c r="K643" s="138"/>
      <c r="L643" s="138"/>
      <c r="M643" s="138"/>
      <c r="N643" s="138"/>
      <c r="O643" s="138"/>
      <c r="P643" s="138"/>
      <c r="Q643" s="138"/>
      <c r="R643" s="138"/>
      <c r="S643" s="138"/>
      <c r="T643" s="138"/>
      <c r="U643" s="138"/>
      <c r="V643" s="138"/>
      <c r="W643" s="138"/>
      <c r="X643" s="138"/>
      <c r="Y643" s="138"/>
      <c r="Z643" s="138"/>
    </row>
    <row r="644" spans="1:26" ht="14.25" customHeight="1">
      <c r="A644" s="4"/>
      <c r="B644" s="4"/>
      <c r="C644" s="4"/>
      <c r="D644" s="4"/>
      <c r="E644" s="146"/>
      <c r="F644" s="146"/>
      <c r="G644" s="4"/>
      <c r="H644" s="4"/>
      <c r="I644" s="138"/>
      <c r="J644" s="138"/>
      <c r="K644" s="138"/>
      <c r="L644" s="138"/>
      <c r="M644" s="138"/>
      <c r="N644" s="138"/>
      <c r="O644" s="138"/>
      <c r="P644" s="138"/>
      <c r="Q644" s="138"/>
      <c r="R644" s="138"/>
      <c r="S644" s="138"/>
      <c r="T644" s="138"/>
      <c r="U644" s="138"/>
      <c r="V644" s="138"/>
      <c r="W644" s="138"/>
      <c r="X644" s="138"/>
      <c r="Y644" s="138"/>
      <c r="Z644" s="138"/>
    </row>
    <row r="645" spans="1:26" ht="14.25" customHeight="1">
      <c r="A645" s="4"/>
      <c r="B645" s="4"/>
      <c r="C645" s="4"/>
      <c r="D645" s="4"/>
      <c r="E645" s="146"/>
      <c r="F645" s="146"/>
      <c r="G645" s="4"/>
      <c r="H645" s="4"/>
      <c r="I645" s="138"/>
      <c r="J645" s="138"/>
      <c r="K645" s="138"/>
      <c r="L645" s="138"/>
      <c r="M645" s="138"/>
      <c r="N645" s="138"/>
      <c r="O645" s="138"/>
      <c r="P645" s="138"/>
      <c r="Q645" s="138"/>
      <c r="R645" s="138"/>
      <c r="S645" s="138"/>
      <c r="T645" s="138"/>
      <c r="U645" s="138"/>
      <c r="V645" s="138"/>
      <c r="W645" s="138"/>
      <c r="X645" s="138"/>
      <c r="Y645" s="138"/>
      <c r="Z645" s="138"/>
    </row>
    <row r="646" spans="1:26" ht="14.25" customHeight="1">
      <c r="A646" s="4"/>
      <c r="B646" s="4"/>
      <c r="C646" s="4"/>
      <c r="D646" s="4"/>
      <c r="E646" s="146"/>
      <c r="F646" s="146"/>
      <c r="G646" s="4"/>
      <c r="H646" s="4"/>
      <c r="I646" s="138"/>
      <c r="J646" s="138"/>
      <c r="K646" s="138"/>
      <c r="L646" s="138"/>
      <c r="M646" s="138"/>
      <c r="N646" s="138"/>
      <c r="O646" s="138"/>
      <c r="P646" s="138"/>
      <c r="Q646" s="138"/>
      <c r="R646" s="138"/>
      <c r="S646" s="138"/>
      <c r="T646" s="138"/>
      <c r="U646" s="138"/>
      <c r="V646" s="138"/>
      <c r="W646" s="138"/>
      <c r="X646" s="138"/>
      <c r="Y646" s="138"/>
      <c r="Z646" s="138"/>
    </row>
    <row r="647" spans="1:26" ht="14.25" customHeight="1">
      <c r="A647" s="4"/>
      <c r="B647" s="4"/>
      <c r="C647" s="4"/>
      <c r="D647" s="4"/>
      <c r="E647" s="146"/>
      <c r="F647" s="146"/>
      <c r="G647" s="4"/>
      <c r="H647" s="4"/>
      <c r="I647" s="138"/>
      <c r="J647" s="138"/>
      <c r="K647" s="138"/>
      <c r="L647" s="138"/>
      <c r="M647" s="138"/>
      <c r="N647" s="138"/>
      <c r="O647" s="138"/>
      <c r="P647" s="138"/>
      <c r="Q647" s="138"/>
      <c r="R647" s="138"/>
      <c r="S647" s="138"/>
      <c r="T647" s="138"/>
      <c r="U647" s="138"/>
      <c r="V647" s="138"/>
      <c r="W647" s="138"/>
      <c r="X647" s="138"/>
      <c r="Y647" s="138"/>
      <c r="Z647" s="138"/>
    </row>
    <row r="648" spans="1:26" ht="14.25" customHeight="1">
      <c r="A648" s="4"/>
      <c r="B648" s="4"/>
      <c r="C648" s="4"/>
      <c r="D648" s="4"/>
      <c r="E648" s="146"/>
      <c r="F648" s="146"/>
      <c r="G648" s="4"/>
      <c r="H648" s="4"/>
      <c r="I648" s="138"/>
      <c r="J648" s="138"/>
      <c r="K648" s="138"/>
      <c r="L648" s="138"/>
      <c r="M648" s="138"/>
      <c r="N648" s="138"/>
      <c r="O648" s="138"/>
      <c r="P648" s="138"/>
      <c r="Q648" s="138"/>
      <c r="R648" s="138"/>
      <c r="S648" s="138"/>
      <c r="T648" s="138"/>
      <c r="U648" s="138"/>
      <c r="V648" s="138"/>
      <c r="W648" s="138"/>
      <c r="X648" s="138"/>
      <c r="Y648" s="138"/>
      <c r="Z648" s="138"/>
    </row>
    <row r="649" spans="1:26" ht="14.25" customHeight="1">
      <c r="A649" s="4"/>
      <c r="B649" s="4"/>
      <c r="C649" s="4"/>
      <c r="D649" s="4"/>
      <c r="E649" s="146"/>
      <c r="F649" s="146"/>
      <c r="G649" s="4"/>
      <c r="H649" s="4"/>
      <c r="I649" s="138"/>
      <c r="J649" s="138"/>
      <c r="K649" s="138"/>
      <c r="L649" s="138"/>
      <c r="M649" s="138"/>
      <c r="N649" s="138"/>
      <c r="O649" s="138"/>
      <c r="P649" s="138"/>
      <c r="Q649" s="138"/>
      <c r="R649" s="138"/>
      <c r="S649" s="138"/>
      <c r="T649" s="138"/>
      <c r="U649" s="138"/>
      <c r="V649" s="138"/>
      <c r="W649" s="138"/>
      <c r="X649" s="138"/>
      <c r="Y649" s="138"/>
      <c r="Z649" s="138"/>
    </row>
    <row r="650" spans="1:26" ht="14.25" customHeight="1">
      <c r="A650" s="4"/>
      <c r="B650" s="4"/>
      <c r="C650" s="4"/>
      <c r="D650" s="4"/>
      <c r="E650" s="146"/>
      <c r="F650" s="146"/>
      <c r="G650" s="4"/>
      <c r="H650" s="4"/>
      <c r="I650" s="138"/>
      <c r="J650" s="138"/>
      <c r="K650" s="138"/>
      <c r="L650" s="138"/>
      <c r="M650" s="138"/>
      <c r="N650" s="138"/>
      <c r="O650" s="138"/>
      <c r="P650" s="138"/>
      <c r="Q650" s="138"/>
      <c r="R650" s="138"/>
      <c r="S650" s="138"/>
      <c r="T650" s="138"/>
      <c r="U650" s="138"/>
      <c r="V650" s="138"/>
      <c r="W650" s="138"/>
      <c r="X650" s="138"/>
      <c r="Y650" s="138"/>
      <c r="Z650" s="138"/>
    </row>
    <row r="651" spans="1:26" ht="14.25" customHeight="1">
      <c r="A651" s="4"/>
      <c r="B651" s="4"/>
      <c r="C651" s="4"/>
      <c r="D651" s="4"/>
      <c r="E651" s="146"/>
      <c r="F651" s="146"/>
      <c r="G651" s="4"/>
      <c r="H651" s="4"/>
      <c r="I651" s="138"/>
      <c r="J651" s="138"/>
      <c r="K651" s="138"/>
      <c r="L651" s="138"/>
      <c r="M651" s="138"/>
      <c r="N651" s="138"/>
      <c r="O651" s="138"/>
      <c r="P651" s="138"/>
      <c r="Q651" s="138"/>
      <c r="R651" s="138"/>
      <c r="S651" s="138"/>
      <c r="T651" s="138"/>
      <c r="U651" s="138"/>
      <c r="V651" s="138"/>
      <c r="W651" s="138"/>
      <c r="X651" s="138"/>
      <c r="Y651" s="138"/>
      <c r="Z651" s="138"/>
    </row>
    <row r="652" spans="1:26" ht="14.25" customHeight="1">
      <c r="A652" s="4"/>
      <c r="B652" s="4"/>
      <c r="C652" s="4"/>
      <c r="D652" s="4"/>
      <c r="E652" s="146"/>
      <c r="F652" s="146"/>
      <c r="G652" s="4"/>
      <c r="H652" s="4"/>
      <c r="I652" s="138"/>
      <c r="J652" s="138"/>
      <c r="K652" s="138"/>
      <c r="L652" s="138"/>
      <c r="M652" s="138"/>
      <c r="N652" s="138"/>
      <c r="O652" s="138"/>
      <c r="P652" s="138"/>
      <c r="Q652" s="138"/>
      <c r="R652" s="138"/>
      <c r="S652" s="138"/>
      <c r="T652" s="138"/>
      <c r="U652" s="138"/>
      <c r="V652" s="138"/>
      <c r="W652" s="138"/>
      <c r="X652" s="138"/>
      <c r="Y652" s="138"/>
      <c r="Z652" s="138"/>
    </row>
    <row r="653" spans="1:26" ht="14.25" customHeight="1">
      <c r="A653" s="4"/>
      <c r="B653" s="4"/>
      <c r="C653" s="4"/>
      <c r="D653" s="4"/>
      <c r="E653" s="146"/>
      <c r="F653" s="146"/>
      <c r="G653" s="4"/>
      <c r="H653" s="4"/>
      <c r="I653" s="138"/>
      <c r="J653" s="138"/>
      <c r="K653" s="138"/>
      <c r="L653" s="138"/>
      <c r="M653" s="138"/>
      <c r="N653" s="138"/>
      <c r="O653" s="138"/>
      <c r="P653" s="138"/>
      <c r="Q653" s="138"/>
      <c r="R653" s="138"/>
      <c r="S653" s="138"/>
      <c r="T653" s="138"/>
      <c r="U653" s="138"/>
      <c r="V653" s="138"/>
      <c r="W653" s="138"/>
      <c r="X653" s="138"/>
      <c r="Y653" s="138"/>
      <c r="Z653" s="138"/>
    </row>
    <row r="654" spans="1:26" ht="14.25" customHeight="1">
      <c r="A654" s="4"/>
      <c r="B654" s="4"/>
      <c r="C654" s="4"/>
      <c r="D654" s="4"/>
      <c r="E654" s="146"/>
      <c r="F654" s="146"/>
      <c r="G654" s="4"/>
      <c r="H654" s="4"/>
      <c r="I654" s="138"/>
      <c r="J654" s="138"/>
      <c r="K654" s="138"/>
      <c r="L654" s="138"/>
      <c r="M654" s="138"/>
      <c r="N654" s="138"/>
      <c r="O654" s="138"/>
      <c r="P654" s="138"/>
      <c r="Q654" s="138"/>
      <c r="R654" s="138"/>
      <c r="S654" s="138"/>
      <c r="T654" s="138"/>
      <c r="U654" s="138"/>
      <c r="V654" s="138"/>
      <c r="W654" s="138"/>
      <c r="X654" s="138"/>
      <c r="Y654" s="138"/>
      <c r="Z654" s="138"/>
    </row>
    <row r="655" spans="1:26" ht="14.25" customHeight="1">
      <c r="A655" s="4"/>
      <c r="B655" s="4"/>
      <c r="C655" s="4"/>
      <c r="D655" s="4"/>
      <c r="E655" s="146"/>
      <c r="F655" s="146"/>
      <c r="G655" s="4"/>
      <c r="H655" s="4"/>
      <c r="I655" s="138"/>
      <c r="J655" s="138"/>
      <c r="K655" s="138"/>
      <c r="L655" s="138"/>
      <c r="M655" s="138"/>
      <c r="N655" s="138"/>
      <c r="O655" s="138"/>
      <c r="P655" s="138"/>
      <c r="Q655" s="138"/>
      <c r="R655" s="138"/>
      <c r="S655" s="138"/>
      <c r="T655" s="138"/>
      <c r="U655" s="138"/>
      <c r="V655" s="138"/>
      <c r="W655" s="138"/>
      <c r="X655" s="138"/>
      <c r="Y655" s="138"/>
      <c r="Z655" s="138"/>
    </row>
    <row r="656" spans="1:26" ht="14.25" customHeight="1">
      <c r="A656" s="4"/>
      <c r="B656" s="4"/>
      <c r="C656" s="4"/>
      <c r="D656" s="4"/>
      <c r="E656" s="146"/>
      <c r="F656" s="146"/>
      <c r="G656" s="4"/>
      <c r="H656" s="4"/>
      <c r="I656" s="138"/>
      <c r="J656" s="138"/>
      <c r="K656" s="138"/>
      <c r="L656" s="138"/>
      <c r="M656" s="138"/>
      <c r="N656" s="138"/>
      <c r="O656" s="138"/>
      <c r="P656" s="138"/>
      <c r="Q656" s="138"/>
      <c r="R656" s="138"/>
      <c r="S656" s="138"/>
      <c r="T656" s="138"/>
      <c r="U656" s="138"/>
      <c r="V656" s="138"/>
      <c r="W656" s="138"/>
      <c r="X656" s="138"/>
      <c r="Y656" s="138"/>
      <c r="Z656" s="138"/>
    </row>
    <row r="657" spans="1:26" ht="14.25" customHeight="1">
      <c r="A657" s="4"/>
      <c r="B657" s="4"/>
      <c r="C657" s="4"/>
      <c r="D657" s="4"/>
      <c r="E657" s="146"/>
      <c r="F657" s="146"/>
      <c r="G657" s="4"/>
      <c r="H657" s="4"/>
      <c r="I657" s="138"/>
      <c r="J657" s="138"/>
      <c r="K657" s="138"/>
      <c r="L657" s="138"/>
      <c r="M657" s="138"/>
      <c r="N657" s="138"/>
      <c r="O657" s="138"/>
      <c r="P657" s="138"/>
      <c r="Q657" s="138"/>
      <c r="R657" s="138"/>
      <c r="S657" s="138"/>
      <c r="T657" s="138"/>
      <c r="U657" s="138"/>
      <c r="V657" s="138"/>
      <c r="W657" s="138"/>
      <c r="X657" s="138"/>
      <c r="Y657" s="138"/>
      <c r="Z657" s="138"/>
    </row>
    <row r="658" spans="1:26" ht="14.25" customHeight="1">
      <c r="A658" s="4"/>
      <c r="B658" s="4"/>
      <c r="C658" s="4"/>
      <c r="D658" s="4"/>
      <c r="E658" s="146"/>
      <c r="F658" s="146"/>
      <c r="G658" s="4"/>
      <c r="H658" s="4"/>
      <c r="I658" s="138"/>
      <c r="J658" s="138"/>
      <c r="K658" s="138"/>
      <c r="L658" s="138"/>
      <c r="M658" s="138"/>
      <c r="N658" s="138"/>
      <c r="O658" s="138"/>
      <c r="P658" s="138"/>
      <c r="Q658" s="138"/>
      <c r="R658" s="138"/>
      <c r="S658" s="138"/>
      <c r="T658" s="138"/>
      <c r="U658" s="138"/>
      <c r="V658" s="138"/>
      <c r="W658" s="138"/>
      <c r="X658" s="138"/>
      <c r="Y658" s="138"/>
      <c r="Z658" s="138"/>
    </row>
    <row r="659" spans="1:26" ht="14.25" customHeight="1">
      <c r="A659" s="4"/>
      <c r="B659" s="4"/>
      <c r="C659" s="4"/>
      <c r="D659" s="4"/>
      <c r="E659" s="146"/>
      <c r="F659" s="146"/>
      <c r="G659" s="4"/>
      <c r="H659" s="4"/>
      <c r="I659" s="138"/>
      <c r="J659" s="138"/>
      <c r="K659" s="138"/>
      <c r="L659" s="138"/>
      <c r="M659" s="138"/>
      <c r="N659" s="138"/>
      <c r="O659" s="138"/>
      <c r="P659" s="138"/>
      <c r="Q659" s="138"/>
      <c r="R659" s="138"/>
      <c r="S659" s="138"/>
      <c r="T659" s="138"/>
      <c r="U659" s="138"/>
      <c r="V659" s="138"/>
      <c r="W659" s="138"/>
      <c r="X659" s="138"/>
      <c r="Y659" s="138"/>
      <c r="Z659" s="138"/>
    </row>
    <row r="660" spans="1:26" ht="14.25" customHeight="1">
      <c r="A660" s="4"/>
      <c r="B660" s="4"/>
      <c r="C660" s="4"/>
      <c r="D660" s="4"/>
      <c r="E660" s="146"/>
      <c r="F660" s="146"/>
      <c r="G660" s="4"/>
      <c r="H660" s="4"/>
      <c r="I660" s="138"/>
      <c r="J660" s="138"/>
      <c r="K660" s="138"/>
      <c r="L660" s="138"/>
      <c r="M660" s="138"/>
      <c r="N660" s="138"/>
      <c r="O660" s="138"/>
      <c r="P660" s="138"/>
      <c r="Q660" s="138"/>
      <c r="R660" s="138"/>
      <c r="S660" s="138"/>
      <c r="T660" s="138"/>
      <c r="U660" s="138"/>
      <c r="V660" s="138"/>
      <c r="W660" s="138"/>
      <c r="X660" s="138"/>
      <c r="Y660" s="138"/>
      <c r="Z660" s="138"/>
    </row>
    <row r="661" spans="1:26" ht="14.25" customHeight="1">
      <c r="A661" s="4"/>
      <c r="B661" s="4"/>
      <c r="C661" s="4"/>
      <c r="D661" s="4"/>
      <c r="E661" s="146"/>
      <c r="F661" s="146"/>
      <c r="G661" s="4"/>
      <c r="H661" s="4"/>
      <c r="I661" s="138"/>
      <c r="J661" s="138"/>
      <c r="K661" s="138"/>
      <c r="L661" s="138"/>
      <c r="M661" s="138"/>
      <c r="N661" s="138"/>
      <c r="O661" s="138"/>
      <c r="P661" s="138"/>
      <c r="Q661" s="138"/>
      <c r="R661" s="138"/>
      <c r="S661" s="138"/>
      <c r="T661" s="138"/>
      <c r="U661" s="138"/>
      <c r="V661" s="138"/>
      <c r="W661" s="138"/>
      <c r="X661" s="138"/>
      <c r="Y661" s="138"/>
      <c r="Z661" s="138"/>
    </row>
    <row r="662" spans="1:26" ht="14.25" customHeight="1">
      <c r="A662" s="4"/>
      <c r="B662" s="4"/>
      <c r="C662" s="4"/>
      <c r="D662" s="4"/>
      <c r="E662" s="146"/>
      <c r="F662" s="146"/>
      <c r="G662" s="4"/>
      <c r="H662" s="4"/>
      <c r="I662" s="138"/>
      <c r="J662" s="138"/>
      <c r="K662" s="138"/>
      <c r="L662" s="138"/>
      <c r="M662" s="138"/>
      <c r="N662" s="138"/>
      <c r="O662" s="138"/>
      <c r="P662" s="138"/>
      <c r="Q662" s="138"/>
      <c r="R662" s="138"/>
      <c r="S662" s="138"/>
      <c r="T662" s="138"/>
      <c r="U662" s="138"/>
      <c r="V662" s="138"/>
      <c r="W662" s="138"/>
      <c r="X662" s="138"/>
      <c r="Y662" s="138"/>
      <c r="Z662" s="138"/>
    </row>
    <row r="663" spans="1:26" ht="14.25" customHeight="1">
      <c r="A663" s="4"/>
      <c r="B663" s="4"/>
      <c r="C663" s="4"/>
      <c r="D663" s="4"/>
      <c r="E663" s="146"/>
      <c r="F663" s="146"/>
      <c r="G663" s="4"/>
      <c r="H663" s="4"/>
      <c r="I663" s="138"/>
      <c r="J663" s="138"/>
      <c r="K663" s="138"/>
      <c r="L663" s="138"/>
      <c r="M663" s="138"/>
      <c r="N663" s="138"/>
      <c r="O663" s="138"/>
      <c r="P663" s="138"/>
      <c r="Q663" s="138"/>
      <c r="R663" s="138"/>
      <c r="S663" s="138"/>
      <c r="T663" s="138"/>
      <c r="U663" s="138"/>
      <c r="V663" s="138"/>
      <c r="W663" s="138"/>
      <c r="X663" s="138"/>
      <c r="Y663" s="138"/>
      <c r="Z663" s="138"/>
    </row>
    <row r="664" spans="1:26" ht="14.25" customHeight="1">
      <c r="A664" s="4"/>
      <c r="B664" s="4"/>
      <c r="C664" s="4"/>
      <c r="D664" s="4"/>
      <c r="E664" s="146"/>
      <c r="F664" s="146"/>
      <c r="G664" s="4"/>
      <c r="H664" s="4"/>
      <c r="I664" s="138"/>
      <c r="J664" s="138"/>
      <c r="K664" s="138"/>
      <c r="L664" s="138"/>
      <c r="M664" s="138"/>
      <c r="N664" s="138"/>
      <c r="O664" s="138"/>
      <c r="P664" s="138"/>
      <c r="Q664" s="138"/>
      <c r="R664" s="138"/>
      <c r="S664" s="138"/>
      <c r="T664" s="138"/>
      <c r="U664" s="138"/>
      <c r="V664" s="138"/>
      <c r="W664" s="138"/>
      <c r="X664" s="138"/>
      <c r="Y664" s="138"/>
      <c r="Z664" s="138"/>
    </row>
    <row r="665" spans="1:26" ht="14.25" customHeight="1">
      <c r="A665" s="4"/>
      <c r="B665" s="4"/>
      <c r="C665" s="4"/>
      <c r="D665" s="4"/>
      <c r="E665" s="146"/>
      <c r="F665" s="146"/>
      <c r="G665" s="4"/>
      <c r="H665" s="4"/>
      <c r="I665" s="138"/>
      <c r="J665" s="138"/>
      <c r="K665" s="138"/>
      <c r="L665" s="138"/>
      <c r="M665" s="138"/>
      <c r="N665" s="138"/>
      <c r="O665" s="138"/>
      <c r="P665" s="138"/>
      <c r="Q665" s="138"/>
      <c r="R665" s="138"/>
      <c r="S665" s="138"/>
      <c r="T665" s="138"/>
      <c r="U665" s="138"/>
      <c r="V665" s="138"/>
      <c r="W665" s="138"/>
      <c r="X665" s="138"/>
      <c r="Y665" s="138"/>
      <c r="Z665" s="138"/>
    </row>
    <row r="666" spans="1:26" ht="14.25" customHeight="1">
      <c r="A666" s="4"/>
      <c r="B666" s="4"/>
      <c r="C666" s="4"/>
      <c r="D666" s="4"/>
      <c r="E666" s="146"/>
      <c r="F666" s="146"/>
      <c r="G666" s="4"/>
      <c r="H666" s="4"/>
      <c r="I666" s="138"/>
      <c r="J666" s="138"/>
      <c r="K666" s="138"/>
      <c r="L666" s="138"/>
      <c r="M666" s="138"/>
      <c r="N666" s="138"/>
      <c r="O666" s="138"/>
      <c r="P666" s="138"/>
      <c r="Q666" s="138"/>
      <c r="R666" s="138"/>
      <c r="S666" s="138"/>
      <c r="T666" s="138"/>
      <c r="U666" s="138"/>
      <c r="V666" s="138"/>
      <c r="W666" s="138"/>
      <c r="X666" s="138"/>
      <c r="Y666" s="138"/>
      <c r="Z666" s="138"/>
    </row>
    <row r="667" spans="1:26" ht="14.25" customHeight="1">
      <c r="A667" s="4"/>
      <c r="B667" s="4"/>
      <c r="C667" s="4"/>
      <c r="D667" s="4"/>
      <c r="E667" s="146"/>
      <c r="F667" s="146"/>
      <c r="G667" s="4"/>
      <c r="H667" s="4"/>
      <c r="I667" s="138"/>
      <c r="J667" s="138"/>
      <c r="K667" s="138"/>
      <c r="L667" s="138"/>
      <c r="M667" s="138"/>
      <c r="N667" s="138"/>
      <c r="O667" s="138"/>
      <c r="P667" s="138"/>
      <c r="Q667" s="138"/>
      <c r="R667" s="138"/>
      <c r="S667" s="138"/>
      <c r="T667" s="138"/>
      <c r="U667" s="138"/>
      <c r="V667" s="138"/>
      <c r="W667" s="138"/>
      <c r="X667" s="138"/>
      <c r="Y667" s="138"/>
      <c r="Z667" s="138"/>
    </row>
    <row r="668" spans="1:26" ht="14.25" customHeight="1">
      <c r="A668" s="4"/>
      <c r="B668" s="4"/>
      <c r="C668" s="4"/>
      <c r="D668" s="4"/>
      <c r="E668" s="146"/>
      <c r="F668" s="146"/>
      <c r="G668" s="4"/>
      <c r="H668" s="4"/>
      <c r="I668" s="138"/>
      <c r="J668" s="138"/>
      <c r="K668" s="138"/>
      <c r="L668" s="138"/>
      <c r="M668" s="138"/>
      <c r="N668" s="138"/>
      <c r="O668" s="138"/>
      <c r="P668" s="138"/>
      <c r="Q668" s="138"/>
      <c r="R668" s="138"/>
      <c r="S668" s="138"/>
      <c r="T668" s="138"/>
      <c r="U668" s="138"/>
      <c r="V668" s="138"/>
      <c r="W668" s="138"/>
      <c r="X668" s="138"/>
      <c r="Y668" s="138"/>
      <c r="Z668" s="138"/>
    </row>
    <row r="669" spans="1:26" ht="14.25" customHeight="1">
      <c r="A669" s="4"/>
      <c r="B669" s="4"/>
      <c r="C669" s="4"/>
      <c r="D669" s="4"/>
      <c r="E669" s="146"/>
      <c r="F669" s="146"/>
      <c r="G669" s="4"/>
      <c r="H669" s="4"/>
      <c r="I669" s="138"/>
      <c r="J669" s="138"/>
      <c r="K669" s="138"/>
      <c r="L669" s="138"/>
      <c r="M669" s="138"/>
      <c r="N669" s="138"/>
      <c r="O669" s="138"/>
      <c r="P669" s="138"/>
      <c r="Q669" s="138"/>
      <c r="R669" s="138"/>
      <c r="S669" s="138"/>
      <c r="T669" s="138"/>
      <c r="U669" s="138"/>
      <c r="V669" s="138"/>
      <c r="W669" s="138"/>
      <c r="X669" s="138"/>
      <c r="Y669" s="138"/>
      <c r="Z669" s="138"/>
    </row>
    <row r="670" spans="1:26" ht="14.25" customHeight="1">
      <c r="A670" s="4"/>
      <c r="B670" s="4"/>
      <c r="C670" s="4"/>
      <c r="D670" s="4"/>
      <c r="E670" s="146"/>
      <c r="F670" s="146"/>
      <c r="G670" s="4"/>
      <c r="H670" s="4"/>
      <c r="I670" s="138"/>
      <c r="J670" s="138"/>
      <c r="K670" s="138"/>
      <c r="L670" s="138"/>
      <c r="M670" s="138"/>
      <c r="N670" s="138"/>
      <c r="O670" s="138"/>
      <c r="P670" s="138"/>
      <c r="Q670" s="138"/>
      <c r="R670" s="138"/>
      <c r="S670" s="138"/>
      <c r="T670" s="138"/>
      <c r="U670" s="138"/>
      <c r="V670" s="138"/>
      <c r="W670" s="138"/>
      <c r="X670" s="138"/>
      <c r="Y670" s="138"/>
      <c r="Z670" s="138"/>
    </row>
    <row r="671" spans="1:26" ht="14.25" customHeight="1">
      <c r="A671" s="4"/>
      <c r="B671" s="4"/>
      <c r="C671" s="4"/>
      <c r="D671" s="4"/>
      <c r="E671" s="146"/>
      <c r="F671" s="146"/>
      <c r="G671" s="4"/>
      <c r="H671" s="4"/>
      <c r="I671" s="138"/>
      <c r="J671" s="138"/>
      <c r="K671" s="138"/>
      <c r="L671" s="138"/>
      <c r="M671" s="138"/>
      <c r="N671" s="138"/>
      <c r="O671" s="138"/>
      <c r="P671" s="138"/>
      <c r="Q671" s="138"/>
      <c r="R671" s="138"/>
      <c r="S671" s="138"/>
      <c r="T671" s="138"/>
      <c r="U671" s="138"/>
      <c r="V671" s="138"/>
      <c r="W671" s="138"/>
      <c r="X671" s="138"/>
      <c r="Y671" s="138"/>
      <c r="Z671" s="138"/>
    </row>
    <row r="672" spans="1:26" ht="14.25" customHeight="1">
      <c r="A672" s="4"/>
      <c r="B672" s="4"/>
      <c r="C672" s="4"/>
      <c r="D672" s="4"/>
      <c r="E672" s="146"/>
      <c r="F672" s="146"/>
      <c r="G672" s="4"/>
      <c r="H672" s="4"/>
      <c r="I672" s="138"/>
      <c r="J672" s="138"/>
      <c r="K672" s="138"/>
      <c r="L672" s="138"/>
      <c r="M672" s="138"/>
      <c r="N672" s="138"/>
      <c r="O672" s="138"/>
      <c r="P672" s="138"/>
      <c r="Q672" s="138"/>
      <c r="R672" s="138"/>
      <c r="S672" s="138"/>
      <c r="T672" s="138"/>
      <c r="U672" s="138"/>
      <c r="V672" s="138"/>
      <c r="W672" s="138"/>
      <c r="X672" s="138"/>
      <c r="Y672" s="138"/>
      <c r="Z672" s="138"/>
    </row>
    <row r="673" spans="1:26" ht="14.25" customHeight="1">
      <c r="A673" s="4"/>
      <c r="B673" s="4"/>
      <c r="C673" s="4"/>
      <c r="D673" s="4"/>
      <c r="E673" s="146"/>
      <c r="F673" s="146"/>
      <c r="G673" s="4"/>
      <c r="H673" s="4"/>
      <c r="I673" s="138"/>
      <c r="J673" s="138"/>
      <c r="K673" s="138"/>
      <c r="L673" s="138"/>
      <c r="M673" s="138"/>
      <c r="N673" s="138"/>
      <c r="O673" s="138"/>
      <c r="P673" s="138"/>
      <c r="Q673" s="138"/>
      <c r="R673" s="138"/>
      <c r="S673" s="138"/>
      <c r="T673" s="138"/>
      <c r="U673" s="138"/>
      <c r="V673" s="138"/>
      <c r="W673" s="138"/>
      <c r="X673" s="138"/>
      <c r="Y673" s="138"/>
      <c r="Z673" s="138"/>
    </row>
    <row r="674" spans="1:26" ht="14.25" customHeight="1">
      <c r="A674" s="4"/>
      <c r="B674" s="4"/>
      <c r="C674" s="4"/>
      <c r="D674" s="4"/>
      <c r="E674" s="146"/>
      <c r="F674" s="146"/>
      <c r="G674" s="4"/>
      <c r="H674" s="4"/>
      <c r="I674" s="138"/>
      <c r="J674" s="138"/>
      <c r="K674" s="138"/>
      <c r="L674" s="138"/>
      <c r="M674" s="138"/>
      <c r="N674" s="138"/>
      <c r="O674" s="138"/>
      <c r="P674" s="138"/>
      <c r="Q674" s="138"/>
      <c r="R674" s="138"/>
      <c r="S674" s="138"/>
      <c r="T674" s="138"/>
      <c r="U674" s="138"/>
      <c r="V674" s="138"/>
      <c r="W674" s="138"/>
      <c r="X674" s="138"/>
      <c r="Y674" s="138"/>
      <c r="Z674" s="138"/>
    </row>
    <row r="675" spans="1:26" ht="14.25" customHeight="1">
      <c r="A675" s="4"/>
      <c r="B675" s="4"/>
      <c r="C675" s="4"/>
      <c r="D675" s="4"/>
      <c r="E675" s="146"/>
      <c r="F675" s="146"/>
      <c r="G675" s="4"/>
      <c r="H675" s="4"/>
      <c r="I675" s="138"/>
      <c r="J675" s="138"/>
      <c r="K675" s="138"/>
      <c r="L675" s="138"/>
      <c r="M675" s="138"/>
      <c r="N675" s="138"/>
      <c r="O675" s="138"/>
      <c r="P675" s="138"/>
      <c r="Q675" s="138"/>
      <c r="R675" s="138"/>
      <c r="S675" s="138"/>
      <c r="T675" s="138"/>
      <c r="U675" s="138"/>
      <c r="V675" s="138"/>
      <c r="W675" s="138"/>
      <c r="X675" s="138"/>
      <c r="Y675" s="138"/>
      <c r="Z675" s="138"/>
    </row>
    <row r="676" spans="1:26" ht="14.25" customHeight="1">
      <c r="A676" s="4"/>
      <c r="B676" s="4"/>
      <c r="C676" s="4"/>
      <c r="D676" s="4"/>
      <c r="E676" s="146"/>
      <c r="F676" s="146"/>
      <c r="G676" s="4"/>
      <c r="H676" s="4"/>
      <c r="I676" s="138"/>
      <c r="J676" s="138"/>
      <c r="K676" s="138"/>
      <c r="L676" s="138"/>
      <c r="M676" s="138"/>
      <c r="N676" s="138"/>
      <c r="O676" s="138"/>
      <c r="P676" s="138"/>
      <c r="Q676" s="138"/>
      <c r="R676" s="138"/>
      <c r="S676" s="138"/>
      <c r="T676" s="138"/>
      <c r="U676" s="138"/>
      <c r="V676" s="138"/>
      <c r="W676" s="138"/>
      <c r="X676" s="138"/>
      <c r="Y676" s="138"/>
      <c r="Z676" s="138"/>
    </row>
    <row r="677" spans="1:26" ht="14.25" customHeight="1">
      <c r="A677" s="4"/>
      <c r="B677" s="4"/>
      <c r="C677" s="4"/>
      <c r="D677" s="4"/>
      <c r="E677" s="146"/>
      <c r="F677" s="146"/>
      <c r="G677" s="4"/>
      <c r="H677" s="4"/>
      <c r="I677" s="138"/>
      <c r="J677" s="138"/>
      <c r="K677" s="138"/>
      <c r="L677" s="138"/>
      <c r="M677" s="138"/>
      <c r="N677" s="138"/>
      <c r="O677" s="138"/>
      <c r="P677" s="138"/>
      <c r="Q677" s="138"/>
      <c r="R677" s="138"/>
      <c r="S677" s="138"/>
      <c r="T677" s="138"/>
      <c r="U677" s="138"/>
      <c r="V677" s="138"/>
      <c r="W677" s="138"/>
      <c r="X677" s="138"/>
      <c r="Y677" s="138"/>
      <c r="Z677" s="138"/>
    </row>
    <row r="678" spans="1:26" ht="14.25" customHeight="1">
      <c r="A678" s="4"/>
      <c r="B678" s="4"/>
      <c r="C678" s="4"/>
      <c r="D678" s="4"/>
      <c r="E678" s="146"/>
      <c r="F678" s="146"/>
      <c r="G678" s="4"/>
      <c r="H678" s="4"/>
      <c r="I678" s="138"/>
      <c r="J678" s="138"/>
      <c r="K678" s="138"/>
      <c r="L678" s="138"/>
      <c r="M678" s="138"/>
      <c r="N678" s="138"/>
      <c r="O678" s="138"/>
      <c r="P678" s="138"/>
      <c r="Q678" s="138"/>
      <c r="R678" s="138"/>
      <c r="S678" s="138"/>
      <c r="T678" s="138"/>
      <c r="U678" s="138"/>
      <c r="V678" s="138"/>
      <c r="W678" s="138"/>
      <c r="X678" s="138"/>
      <c r="Y678" s="138"/>
      <c r="Z678" s="138"/>
    </row>
    <row r="679" spans="1:26" ht="14.25" customHeight="1">
      <c r="A679" s="4"/>
      <c r="B679" s="4"/>
      <c r="C679" s="4"/>
      <c r="D679" s="4"/>
      <c r="E679" s="146"/>
      <c r="F679" s="146"/>
      <c r="G679" s="4"/>
      <c r="H679" s="4"/>
      <c r="I679" s="138"/>
      <c r="J679" s="138"/>
      <c r="K679" s="138"/>
      <c r="L679" s="138"/>
      <c r="M679" s="138"/>
      <c r="N679" s="138"/>
      <c r="O679" s="138"/>
      <c r="P679" s="138"/>
      <c r="Q679" s="138"/>
      <c r="R679" s="138"/>
      <c r="S679" s="138"/>
      <c r="T679" s="138"/>
      <c r="U679" s="138"/>
      <c r="V679" s="138"/>
      <c r="W679" s="138"/>
      <c r="X679" s="138"/>
      <c r="Y679" s="138"/>
      <c r="Z679" s="138"/>
    </row>
    <row r="680" spans="1:26" ht="14.25" customHeight="1">
      <c r="A680" s="4"/>
      <c r="B680" s="4"/>
      <c r="C680" s="4"/>
      <c r="D680" s="4"/>
      <c r="E680" s="146"/>
      <c r="F680" s="146"/>
      <c r="G680" s="4"/>
      <c r="H680" s="4"/>
      <c r="I680" s="138"/>
      <c r="J680" s="138"/>
      <c r="K680" s="138"/>
      <c r="L680" s="138"/>
      <c r="M680" s="138"/>
      <c r="N680" s="138"/>
      <c r="O680" s="138"/>
      <c r="P680" s="138"/>
      <c r="Q680" s="138"/>
      <c r="R680" s="138"/>
      <c r="S680" s="138"/>
      <c r="T680" s="138"/>
      <c r="U680" s="138"/>
      <c r="V680" s="138"/>
      <c r="W680" s="138"/>
      <c r="X680" s="138"/>
      <c r="Y680" s="138"/>
      <c r="Z680" s="138"/>
    </row>
    <row r="681" spans="1:26" ht="14.25" customHeight="1">
      <c r="A681" s="4"/>
      <c r="B681" s="4"/>
      <c r="C681" s="4"/>
      <c r="D681" s="4"/>
      <c r="E681" s="146"/>
      <c r="F681" s="146"/>
      <c r="G681" s="4"/>
      <c r="H681" s="4"/>
      <c r="I681" s="138"/>
      <c r="J681" s="138"/>
      <c r="K681" s="138"/>
      <c r="L681" s="138"/>
      <c r="M681" s="138"/>
      <c r="N681" s="138"/>
      <c r="O681" s="138"/>
      <c r="P681" s="138"/>
      <c r="Q681" s="138"/>
      <c r="R681" s="138"/>
      <c r="S681" s="138"/>
      <c r="T681" s="138"/>
      <c r="U681" s="138"/>
      <c r="V681" s="138"/>
      <c r="W681" s="138"/>
      <c r="X681" s="138"/>
      <c r="Y681" s="138"/>
      <c r="Z681" s="138"/>
    </row>
    <row r="682" spans="1:26" ht="14.25" customHeight="1">
      <c r="A682" s="4"/>
      <c r="B682" s="4"/>
      <c r="C682" s="4"/>
      <c r="D682" s="4"/>
      <c r="E682" s="146"/>
      <c r="F682" s="146"/>
      <c r="G682" s="4"/>
      <c r="H682" s="4"/>
      <c r="I682" s="138"/>
      <c r="J682" s="138"/>
      <c r="K682" s="138"/>
      <c r="L682" s="138"/>
      <c r="M682" s="138"/>
      <c r="N682" s="138"/>
      <c r="O682" s="138"/>
      <c r="P682" s="138"/>
      <c r="Q682" s="138"/>
      <c r="R682" s="138"/>
      <c r="S682" s="138"/>
      <c r="T682" s="138"/>
      <c r="U682" s="138"/>
      <c r="V682" s="138"/>
      <c r="W682" s="138"/>
      <c r="X682" s="138"/>
      <c r="Y682" s="138"/>
      <c r="Z682" s="138"/>
    </row>
    <row r="683" spans="1:26" ht="14.25" customHeight="1">
      <c r="A683" s="4"/>
      <c r="B683" s="4"/>
      <c r="C683" s="4"/>
      <c r="D683" s="4"/>
      <c r="E683" s="146"/>
      <c r="F683" s="146"/>
      <c r="G683" s="4"/>
      <c r="H683" s="4"/>
      <c r="I683" s="138"/>
      <c r="J683" s="138"/>
      <c r="K683" s="138"/>
      <c r="L683" s="138"/>
      <c r="M683" s="138"/>
      <c r="N683" s="138"/>
      <c r="O683" s="138"/>
      <c r="P683" s="138"/>
      <c r="Q683" s="138"/>
      <c r="R683" s="138"/>
      <c r="S683" s="138"/>
      <c r="T683" s="138"/>
      <c r="U683" s="138"/>
      <c r="V683" s="138"/>
      <c r="W683" s="138"/>
      <c r="X683" s="138"/>
      <c r="Y683" s="138"/>
      <c r="Z683" s="138"/>
    </row>
    <row r="684" spans="1:26" ht="14.25" customHeight="1">
      <c r="A684" s="4"/>
      <c r="B684" s="4"/>
      <c r="C684" s="4"/>
      <c r="D684" s="4"/>
      <c r="E684" s="146"/>
      <c r="F684" s="146"/>
      <c r="G684" s="4"/>
      <c r="H684" s="4"/>
      <c r="I684" s="138"/>
      <c r="J684" s="138"/>
      <c r="K684" s="138"/>
      <c r="L684" s="138"/>
      <c r="M684" s="138"/>
      <c r="N684" s="138"/>
      <c r="O684" s="138"/>
      <c r="P684" s="138"/>
      <c r="Q684" s="138"/>
      <c r="R684" s="138"/>
      <c r="S684" s="138"/>
      <c r="T684" s="138"/>
      <c r="U684" s="138"/>
      <c r="V684" s="138"/>
      <c r="W684" s="138"/>
      <c r="X684" s="138"/>
      <c r="Y684" s="138"/>
      <c r="Z684" s="138"/>
    </row>
    <row r="685" spans="1:26" ht="14.25" customHeight="1">
      <c r="A685" s="4"/>
      <c r="B685" s="4"/>
      <c r="C685" s="4"/>
      <c r="D685" s="4"/>
      <c r="E685" s="146"/>
      <c r="F685" s="146"/>
      <c r="G685" s="4"/>
      <c r="H685" s="4"/>
      <c r="I685" s="138"/>
      <c r="J685" s="138"/>
      <c r="K685" s="138"/>
      <c r="L685" s="138"/>
      <c r="M685" s="138"/>
      <c r="N685" s="138"/>
      <c r="O685" s="138"/>
      <c r="P685" s="138"/>
      <c r="Q685" s="138"/>
      <c r="R685" s="138"/>
      <c r="S685" s="138"/>
      <c r="T685" s="138"/>
      <c r="U685" s="138"/>
      <c r="V685" s="138"/>
      <c r="W685" s="138"/>
      <c r="X685" s="138"/>
      <c r="Y685" s="138"/>
      <c r="Z685" s="138"/>
    </row>
    <row r="686" spans="1:26" ht="14.25" customHeight="1">
      <c r="A686" s="4"/>
      <c r="B686" s="4"/>
      <c r="C686" s="4"/>
      <c r="D686" s="4"/>
      <c r="E686" s="146"/>
      <c r="F686" s="146"/>
      <c r="G686" s="4"/>
      <c r="H686" s="4"/>
      <c r="I686" s="138"/>
      <c r="J686" s="138"/>
      <c r="K686" s="138"/>
      <c r="L686" s="138"/>
      <c r="M686" s="138"/>
      <c r="N686" s="138"/>
      <c r="O686" s="138"/>
      <c r="P686" s="138"/>
      <c r="Q686" s="138"/>
      <c r="R686" s="138"/>
      <c r="S686" s="138"/>
      <c r="T686" s="138"/>
      <c r="U686" s="138"/>
      <c r="V686" s="138"/>
      <c r="W686" s="138"/>
      <c r="X686" s="138"/>
      <c r="Y686" s="138"/>
      <c r="Z686" s="138"/>
    </row>
    <row r="687" spans="1:26" ht="14.25" customHeight="1">
      <c r="A687" s="4"/>
      <c r="B687" s="4"/>
      <c r="C687" s="4"/>
      <c r="D687" s="4"/>
      <c r="E687" s="146"/>
      <c r="F687" s="146"/>
      <c r="G687" s="4"/>
      <c r="H687" s="4"/>
      <c r="I687" s="138"/>
      <c r="J687" s="138"/>
      <c r="K687" s="138"/>
      <c r="L687" s="138"/>
      <c r="M687" s="138"/>
      <c r="N687" s="138"/>
      <c r="O687" s="138"/>
      <c r="P687" s="138"/>
      <c r="Q687" s="138"/>
      <c r="R687" s="138"/>
      <c r="S687" s="138"/>
      <c r="T687" s="138"/>
      <c r="U687" s="138"/>
      <c r="V687" s="138"/>
      <c r="W687" s="138"/>
      <c r="X687" s="138"/>
      <c r="Y687" s="138"/>
      <c r="Z687" s="138"/>
    </row>
    <row r="688" spans="1:26" ht="14.25" customHeight="1">
      <c r="A688" s="4"/>
      <c r="B688" s="4"/>
      <c r="C688" s="4"/>
      <c r="D688" s="4"/>
      <c r="E688" s="146"/>
      <c r="F688" s="146"/>
      <c r="G688" s="4"/>
      <c r="H688" s="4"/>
      <c r="I688" s="138"/>
      <c r="J688" s="138"/>
      <c r="K688" s="138"/>
      <c r="L688" s="138"/>
      <c r="M688" s="138"/>
      <c r="N688" s="138"/>
      <c r="O688" s="138"/>
      <c r="P688" s="138"/>
      <c r="Q688" s="138"/>
      <c r="R688" s="138"/>
      <c r="S688" s="138"/>
      <c r="T688" s="138"/>
      <c r="U688" s="138"/>
      <c r="V688" s="138"/>
      <c r="W688" s="138"/>
      <c r="X688" s="138"/>
      <c r="Y688" s="138"/>
      <c r="Z688" s="138"/>
    </row>
    <row r="689" spans="1:26" ht="14.25" customHeight="1">
      <c r="A689" s="4"/>
      <c r="B689" s="4"/>
      <c r="C689" s="4"/>
      <c r="D689" s="4"/>
      <c r="E689" s="146"/>
      <c r="F689" s="146"/>
      <c r="G689" s="4"/>
      <c r="H689" s="4"/>
      <c r="I689" s="138"/>
      <c r="J689" s="138"/>
      <c r="K689" s="138"/>
      <c r="L689" s="138"/>
      <c r="M689" s="138"/>
      <c r="N689" s="138"/>
      <c r="O689" s="138"/>
      <c r="P689" s="138"/>
      <c r="Q689" s="138"/>
      <c r="R689" s="138"/>
      <c r="S689" s="138"/>
      <c r="T689" s="138"/>
      <c r="U689" s="138"/>
      <c r="V689" s="138"/>
      <c r="W689" s="138"/>
      <c r="X689" s="138"/>
      <c r="Y689" s="138"/>
      <c r="Z689" s="138"/>
    </row>
    <row r="690" spans="1:26" ht="14.25" customHeight="1">
      <c r="A690" s="4"/>
      <c r="B690" s="4"/>
      <c r="C690" s="4"/>
      <c r="D690" s="4"/>
      <c r="E690" s="146"/>
      <c r="F690" s="146"/>
      <c r="G690" s="4"/>
      <c r="H690" s="4"/>
      <c r="I690" s="138"/>
      <c r="J690" s="138"/>
      <c r="K690" s="138"/>
      <c r="L690" s="138"/>
      <c r="M690" s="138"/>
      <c r="N690" s="138"/>
      <c r="O690" s="138"/>
      <c r="P690" s="138"/>
      <c r="Q690" s="138"/>
      <c r="R690" s="138"/>
      <c r="S690" s="138"/>
      <c r="T690" s="138"/>
      <c r="U690" s="138"/>
      <c r="V690" s="138"/>
      <c r="W690" s="138"/>
      <c r="X690" s="138"/>
      <c r="Y690" s="138"/>
      <c r="Z690" s="138"/>
    </row>
    <row r="691" spans="1:26" ht="14.25" customHeight="1">
      <c r="A691" s="4"/>
      <c r="B691" s="4"/>
      <c r="C691" s="4"/>
      <c r="D691" s="4"/>
      <c r="E691" s="146"/>
      <c r="F691" s="146"/>
      <c r="G691" s="4"/>
      <c r="H691" s="4"/>
      <c r="I691" s="138"/>
      <c r="J691" s="138"/>
      <c r="K691" s="138"/>
      <c r="L691" s="138"/>
      <c r="M691" s="138"/>
      <c r="N691" s="138"/>
      <c r="O691" s="138"/>
      <c r="P691" s="138"/>
      <c r="Q691" s="138"/>
      <c r="R691" s="138"/>
      <c r="S691" s="138"/>
      <c r="T691" s="138"/>
      <c r="U691" s="138"/>
      <c r="V691" s="138"/>
      <c r="W691" s="138"/>
      <c r="X691" s="138"/>
      <c r="Y691" s="138"/>
      <c r="Z691" s="138"/>
    </row>
    <row r="692" spans="1:26" ht="14.25" customHeight="1">
      <c r="A692" s="4"/>
      <c r="B692" s="4"/>
      <c r="C692" s="4"/>
      <c r="D692" s="4"/>
      <c r="E692" s="146"/>
      <c r="F692" s="146"/>
      <c r="G692" s="4"/>
      <c r="H692" s="4"/>
      <c r="I692" s="138"/>
      <c r="J692" s="138"/>
      <c r="K692" s="138"/>
      <c r="L692" s="138"/>
      <c r="M692" s="138"/>
      <c r="N692" s="138"/>
      <c r="O692" s="138"/>
      <c r="P692" s="138"/>
      <c r="Q692" s="138"/>
      <c r="R692" s="138"/>
      <c r="S692" s="138"/>
      <c r="T692" s="138"/>
      <c r="U692" s="138"/>
      <c r="V692" s="138"/>
      <c r="W692" s="138"/>
      <c r="X692" s="138"/>
      <c r="Y692" s="138"/>
      <c r="Z692" s="138"/>
    </row>
    <row r="693" spans="1:26" ht="14.25" customHeight="1">
      <c r="A693" s="4"/>
      <c r="B693" s="4"/>
      <c r="C693" s="4"/>
      <c r="D693" s="4"/>
      <c r="E693" s="146"/>
      <c r="F693" s="146"/>
      <c r="G693" s="4"/>
      <c r="H693" s="4"/>
      <c r="I693" s="138"/>
      <c r="J693" s="138"/>
      <c r="K693" s="138"/>
      <c r="L693" s="138"/>
      <c r="M693" s="138"/>
      <c r="N693" s="138"/>
      <c r="O693" s="138"/>
      <c r="P693" s="138"/>
      <c r="Q693" s="138"/>
      <c r="R693" s="138"/>
      <c r="S693" s="138"/>
      <c r="T693" s="138"/>
      <c r="U693" s="138"/>
      <c r="V693" s="138"/>
      <c r="W693" s="138"/>
      <c r="X693" s="138"/>
      <c r="Y693" s="138"/>
      <c r="Z693" s="138"/>
    </row>
    <row r="694" spans="1:26" ht="14.25" customHeight="1">
      <c r="A694" s="4"/>
      <c r="B694" s="4"/>
      <c r="C694" s="4"/>
      <c r="D694" s="4"/>
      <c r="E694" s="146"/>
      <c r="F694" s="146"/>
      <c r="G694" s="4"/>
      <c r="H694" s="4"/>
      <c r="I694" s="138"/>
      <c r="J694" s="138"/>
      <c r="K694" s="138"/>
      <c r="L694" s="138"/>
      <c r="M694" s="138"/>
      <c r="N694" s="138"/>
      <c r="O694" s="138"/>
      <c r="P694" s="138"/>
      <c r="Q694" s="138"/>
      <c r="R694" s="138"/>
      <c r="S694" s="138"/>
      <c r="T694" s="138"/>
      <c r="U694" s="138"/>
      <c r="V694" s="138"/>
      <c r="W694" s="138"/>
      <c r="X694" s="138"/>
      <c r="Y694" s="138"/>
      <c r="Z694" s="138"/>
    </row>
    <row r="695" spans="1:26" ht="14.25" customHeight="1">
      <c r="A695" s="4"/>
      <c r="B695" s="4"/>
      <c r="C695" s="4"/>
      <c r="D695" s="4"/>
      <c r="E695" s="146"/>
      <c r="F695" s="146"/>
      <c r="G695" s="4"/>
      <c r="H695" s="4"/>
      <c r="I695" s="138"/>
      <c r="J695" s="138"/>
      <c r="K695" s="138"/>
      <c r="L695" s="138"/>
      <c r="M695" s="138"/>
      <c r="N695" s="138"/>
      <c r="O695" s="138"/>
      <c r="P695" s="138"/>
      <c r="Q695" s="138"/>
      <c r="R695" s="138"/>
      <c r="S695" s="138"/>
      <c r="T695" s="138"/>
      <c r="U695" s="138"/>
      <c r="V695" s="138"/>
      <c r="W695" s="138"/>
      <c r="X695" s="138"/>
      <c r="Y695" s="138"/>
      <c r="Z695" s="138"/>
    </row>
    <row r="696" spans="1:26" ht="14.25" customHeight="1">
      <c r="A696" s="4"/>
      <c r="B696" s="4"/>
      <c r="C696" s="4"/>
      <c r="D696" s="4"/>
      <c r="E696" s="146"/>
      <c r="F696" s="146"/>
      <c r="G696" s="4"/>
      <c r="H696" s="4"/>
      <c r="I696" s="138"/>
      <c r="J696" s="138"/>
      <c r="K696" s="138"/>
      <c r="L696" s="138"/>
      <c r="M696" s="138"/>
      <c r="N696" s="138"/>
      <c r="O696" s="138"/>
      <c r="P696" s="138"/>
      <c r="Q696" s="138"/>
      <c r="R696" s="138"/>
      <c r="S696" s="138"/>
      <c r="T696" s="138"/>
      <c r="U696" s="138"/>
      <c r="V696" s="138"/>
      <c r="W696" s="138"/>
      <c r="X696" s="138"/>
      <c r="Y696" s="138"/>
      <c r="Z696" s="138"/>
    </row>
    <row r="697" spans="1:26" ht="14.25" customHeight="1">
      <c r="A697" s="4"/>
      <c r="B697" s="4"/>
      <c r="C697" s="4"/>
      <c r="D697" s="4"/>
      <c r="E697" s="146"/>
      <c r="F697" s="146"/>
      <c r="G697" s="4"/>
      <c r="H697" s="4"/>
      <c r="I697" s="138"/>
      <c r="J697" s="138"/>
      <c r="K697" s="138"/>
      <c r="L697" s="138"/>
      <c r="M697" s="138"/>
      <c r="N697" s="138"/>
      <c r="O697" s="138"/>
      <c r="P697" s="138"/>
      <c r="Q697" s="138"/>
      <c r="R697" s="138"/>
      <c r="S697" s="138"/>
      <c r="T697" s="138"/>
      <c r="U697" s="138"/>
      <c r="V697" s="138"/>
      <c r="W697" s="138"/>
      <c r="X697" s="138"/>
      <c r="Y697" s="138"/>
      <c r="Z697" s="138"/>
    </row>
    <row r="698" spans="1:26" ht="14.25" customHeight="1">
      <c r="A698" s="4"/>
      <c r="B698" s="4"/>
      <c r="C698" s="4"/>
      <c r="D698" s="4"/>
      <c r="E698" s="146"/>
      <c r="F698" s="146"/>
      <c r="G698" s="4"/>
      <c r="H698" s="4"/>
      <c r="I698" s="138"/>
      <c r="J698" s="138"/>
      <c r="K698" s="138"/>
      <c r="L698" s="138"/>
      <c r="M698" s="138"/>
      <c r="N698" s="138"/>
      <c r="O698" s="138"/>
      <c r="P698" s="138"/>
      <c r="Q698" s="138"/>
      <c r="R698" s="138"/>
      <c r="S698" s="138"/>
      <c r="T698" s="138"/>
      <c r="U698" s="138"/>
      <c r="V698" s="138"/>
      <c r="W698" s="138"/>
      <c r="X698" s="138"/>
      <c r="Y698" s="138"/>
      <c r="Z698" s="138"/>
    </row>
    <row r="699" spans="1:26" ht="14.25" customHeight="1">
      <c r="A699" s="4"/>
      <c r="B699" s="4"/>
      <c r="C699" s="4"/>
      <c r="D699" s="4"/>
      <c r="E699" s="146"/>
      <c r="F699" s="146"/>
      <c r="G699" s="4"/>
      <c r="H699" s="4"/>
      <c r="I699" s="138"/>
      <c r="J699" s="138"/>
      <c r="K699" s="138"/>
      <c r="L699" s="138"/>
      <c r="M699" s="138"/>
      <c r="N699" s="138"/>
      <c r="O699" s="138"/>
      <c r="P699" s="138"/>
      <c r="Q699" s="138"/>
      <c r="R699" s="138"/>
      <c r="S699" s="138"/>
      <c r="T699" s="138"/>
      <c r="U699" s="138"/>
      <c r="V699" s="138"/>
      <c r="W699" s="138"/>
      <c r="X699" s="138"/>
      <c r="Y699" s="138"/>
      <c r="Z699" s="138"/>
    </row>
    <row r="700" spans="1:26" ht="14.25" customHeight="1">
      <c r="A700" s="4"/>
      <c r="B700" s="4"/>
      <c r="C700" s="4"/>
      <c r="D700" s="4"/>
      <c r="E700" s="146"/>
      <c r="F700" s="146"/>
      <c r="G700" s="4"/>
      <c r="H700" s="4"/>
      <c r="I700" s="138"/>
      <c r="J700" s="138"/>
      <c r="K700" s="138"/>
      <c r="L700" s="138"/>
      <c r="M700" s="138"/>
      <c r="N700" s="138"/>
      <c r="O700" s="138"/>
      <c r="P700" s="138"/>
      <c r="Q700" s="138"/>
      <c r="R700" s="138"/>
      <c r="S700" s="138"/>
      <c r="T700" s="138"/>
      <c r="U700" s="138"/>
      <c r="V700" s="138"/>
      <c r="W700" s="138"/>
      <c r="X700" s="138"/>
      <c r="Y700" s="138"/>
      <c r="Z700" s="138"/>
    </row>
    <row r="701" spans="1:26" ht="14.25" customHeight="1">
      <c r="A701" s="4"/>
      <c r="B701" s="4"/>
      <c r="C701" s="4"/>
      <c r="D701" s="4"/>
      <c r="E701" s="146"/>
      <c r="F701" s="146"/>
      <c r="G701" s="4"/>
      <c r="H701" s="4"/>
      <c r="I701" s="138"/>
      <c r="J701" s="138"/>
      <c r="K701" s="138"/>
      <c r="L701" s="138"/>
      <c r="M701" s="138"/>
      <c r="N701" s="138"/>
      <c r="O701" s="138"/>
      <c r="P701" s="138"/>
      <c r="Q701" s="138"/>
      <c r="R701" s="138"/>
      <c r="S701" s="138"/>
      <c r="T701" s="138"/>
      <c r="U701" s="138"/>
      <c r="V701" s="138"/>
      <c r="W701" s="138"/>
      <c r="X701" s="138"/>
      <c r="Y701" s="138"/>
      <c r="Z701" s="138"/>
    </row>
    <row r="702" spans="1:26" ht="14.25" customHeight="1">
      <c r="A702" s="4"/>
      <c r="B702" s="4"/>
      <c r="C702" s="4"/>
      <c r="D702" s="4"/>
      <c r="E702" s="146"/>
      <c r="F702" s="146"/>
      <c r="G702" s="4"/>
      <c r="H702" s="4"/>
      <c r="I702" s="138"/>
      <c r="J702" s="138"/>
      <c r="K702" s="138"/>
      <c r="L702" s="138"/>
      <c r="M702" s="138"/>
      <c r="N702" s="138"/>
      <c r="O702" s="138"/>
      <c r="P702" s="138"/>
      <c r="Q702" s="138"/>
      <c r="R702" s="138"/>
      <c r="S702" s="138"/>
      <c r="T702" s="138"/>
      <c r="U702" s="138"/>
      <c r="V702" s="138"/>
      <c r="W702" s="138"/>
      <c r="X702" s="138"/>
      <c r="Y702" s="138"/>
      <c r="Z702" s="138"/>
    </row>
    <row r="703" spans="1:26" ht="14.25" customHeight="1">
      <c r="A703" s="4"/>
      <c r="B703" s="4"/>
      <c r="C703" s="4"/>
      <c r="D703" s="4"/>
      <c r="E703" s="146"/>
      <c r="F703" s="146"/>
      <c r="G703" s="4"/>
      <c r="H703" s="4"/>
      <c r="I703" s="138"/>
      <c r="J703" s="138"/>
      <c r="K703" s="138"/>
      <c r="L703" s="138"/>
      <c r="M703" s="138"/>
      <c r="N703" s="138"/>
      <c r="O703" s="138"/>
      <c r="P703" s="138"/>
      <c r="Q703" s="138"/>
      <c r="R703" s="138"/>
      <c r="S703" s="138"/>
      <c r="T703" s="138"/>
      <c r="U703" s="138"/>
      <c r="V703" s="138"/>
      <c r="W703" s="138"/>
      <c r="X703" s="138"/>
      <c r="Y703" s="138"/>
      <c r="Z703" s="138"/>
    </row>
    <row r="704" spans="1:26" ht="14.25" customHeight="1">
      <c r="A704" s="4"/>
      <c r="B704" s="4"/>
      <c r="C704" s="4"/>
      <c r="D704" s="4"/>
      <c r="E704" s="146"/>
      <c r="F704" s="146"/>
      <c r="G704" s="4"/>
      <c r="H704" s="4"/>
      <c r="I704" s="138"/>
      <c r="J704" s="138"/>
      <c r="K704" s="138"/>
      <c r="L704" s="138"/>
      <c r="M704" s="138"/>
      <c r="N704" s="138"/>
      <c r="O704" s="138"/>
      <c r="P704" s="138"/>
      <c r="Q704" s="138"/>
      <c r="R704" s="138"/>
      <c r="S704" s="138"/>
      <c r="T704" s="138"/>
      <c r="U704" s="138"/>
      <c r="V704" s="138"/>
      <c r="W704" s="138"/>
      <c r="X704" s="138"/>
      <c r="Y704" s="138"/>
      <c r="Z704" s="138"/>
    </row>
    <row r="705" spans="1:26" ht="14.25" customHeight="1">
      <c r="A705" s="4"/>
      <c r="B705" s="4"/>
      <c r="C705" s="4"/>
      <c r="D705" s="4"/>
      <c r="E705" s="146"/>
      <c r="F705" s="146"/>
      <c r="G705" s="4"/>
      <c r="H705" s="4"/>
      <c r="I705" s="138"/>
      <c r="J705" s="138"/>
      <c r="K705" s="138"/>
      <c r="L705" s="138"/>
      <c r="M705" s="138"/>
      <c r="N705" s="138"/>
      <c r="O705" s="138"/>
      <c r="P705" s="138"/>
      <c r="Q705" s="138"/>
      <c r="R705" s="138"/>
      <c r="S705" s="138"/>
      <c r="T705" s="138"/>
      <c r="U705" s="138"/>
      <c r="V705" s="138"/>
      <c r="W705" s="138"/>
      <c r="X705" s="138"/>
      <c r="Y705" s="138"/>
      <c r="Z705" s="138"/>
    </row>
    <row r="706" spans="1:26" ht="14.25" customHeight="1">
      <c r="A706" s="4"/>
      <c r="B706" s="4"/>
      <c r="C706" s="4"/>
      <c r="D706" s="4"/>
      <c r="E706" s="146"/>
      <c r="F706" s="146"/>
      <c r="G706" s="4"/>
      <c r="H706" s="4"/>
      <c r="I706" s="138"/>
      <c r="J706" s="138"/>
      <c r="K706" s="138"/>
      <c r="L706" s="138"/>
      <c r="M706" s="138"/>
      <c r="N706" s="138"/>
      <c r="O706" s="138"/>
      <c r="P706" s="138"/>
      <c r="Q706" s="138"/>
      <c r="R706" s="138"/>
      <c r="S706" s="138"/>
      <c r="T706" s="138"/>
      <c r="U706" s="138"/>
      <c r="V706" s="138"/>
      <c r="W706" s="138"/>
      <c r="X706" s="138"/>
      <c r="Y706" s="138"/>
      <c r="Z706" s="138"/>
    </row>
    <row r="707" spans="1:26" ht="14.25" customHeight="1">
      <c r="A707" s="4"/>
      <c r="B707" s="4"/>
      <c r="C707" s="4"/>
      <c r="D707" s="4"/>
      <c r="E707" s="146"/>
      <c r="F707" s="146"/>
      <c r="G707" s="4"/>
      <c r="H707" s="4"/>
      <c r="I707" s="138"/>
      <c r="J707" s="138"/>
      <c r="K707" s="138"/>
      <c r="L707" s="138"/>
      <c r="M707" s="138"/>
      <c r="N707" s="138"/>
      <c r="O707" s="138"/>
      <c r="P707" s="138"/>
      <c r="Q707" s="138"/>
      <c r="R707" s="138"/>
      <c r="S707" s="138"/>
      <c r="T707" s="138"/>
      <c r="U707" s="138"/>
      <c r="V707" s="138"/>
      <c r="W707" s="138"/>
      <c r="X707" s="138"/>
      <c r="Y707" s="138"/>
      <c r="Z707" s="138"/>
    </row>
    <row r="708" spans="1:26" ht="14.25" customHeight="1">
      <c r="A708" s="4"/>
      <c r="B708" s="4"/>
      <c r="C708" s="4"/>
      <c r="D708" s="4"/>
      <c r="E708" s="146"/>
      <c r="F708" s="146"/>
      <c r="G708" s="4"/>
      <c r="H708" s="4"/>
      <c r="I708" s="138"/>
      <c r="J708" s="138"/>
      <c r="K708" s="138"/>
      <c r="L708" s="138"/>
      <c r="M708" s="138"/>
      <c r="N708" s="138"/>
      <c r="O708" s="138"/>
      <c r="P708" s="138"/>
      <c r="Q708" s="138"/>
      <c r="R708" s="138"/>
      <c r="S708" s="138"/>
      <c r="T708" s="138"/>
      <c r="U708" s="138"/>
      <c r="V708" s="138"/>
      <c r="W708" s="138"/>
      <c r="X708" s="138"/>
      <c r="Y708" s="138"/>
      <c r="Z708" s="138"/>
    </row>
    <row r="709" spans="1:26" ht="14.25" customHeight="1">
      <c r="A709" s="4"/>
      <c r="B709" s="4"/>
      <c r="C709" s="4"/>
      <c r="D709" s="4"/>
      <c r="E709" s="146"/>
      <c r="F709" s="146"/>
      <c r="G709" s="4"/>
      <c r="H709" s="4"/>
      <c r="I709" s="138"/>
      <c r="J709" s="138"/>
      <c r="K709" s="138"/>
      <c r="L709" s="138"/>
      <c r="M709" s="138"/>
      <c r="N709" s="138"/>
      <c r="O709" s="138"/>
      <c r="P709" s="138"/>
      <c r="Q709" s="138"/>
      <c r="R709" s="138"/>
      <c r="S709" s="138"/>
      <c r="T709" s="138"/>
      <c r="U709" s="138"/>
      <c r="V709" s="138"/>
      <c r="W709" s="138"/>
      <c r="X709" s="138"/>
      <c r="Y709" s="138"/>
      <c r="Z709" s="138"/>
    </row>
    <row r="710" spans="1:26" ht="14.25" customHeight="1">
      <c r="A710" s="4"/>
      <c r="B710" s="4"/>
      <c r="C710" s="4"/>
      <c r="D710" s="4"/>
      <c r="E710" s="146"/>
      <c r="F710" s="146"/>
      <c r="G710" s="4"/>
      <c r="H710" s="4"/>
      <c r="I710" s="138"/>
      <c r="J710" s="138"/>
      <c r="K710" s="138"/>
      <c r="L710" s="138"/>
      <c r="M710" s="138"/>
      <c r="N710" s="138"/>
      <c r="O710" s="138"/>
      <c r="P710" s="138"/>
      <c r="Q710" s="138"/>
      <c r="R710" s="138"/>
      <c r="S710" s="138"/>
      <c r="T710" s="138"/>
      <c r="U710" s="138"/>
      <c r="V710" s="138"/>
      <c r="W710" s="138"/>
      <c r="X710" s="138"/>
      <c r="Y710" s="138"/>
      <c r="Z710" s="138"/>
    </row>
    <row r="711" spans="1:26" ht="14.25" customHeight="1">
      <c r="A711" s="4"/>
      <c r="B711" s="4"/>
      <c r="C711" s="4"/>
      <c r="D711" s="4"/>
      <c r="E711" s="146"/>
      <c r="F711" s="146"/>
      <c r="G711" s="4"/>
      <c r="H711" s="4"/>
      <c r="I711" s="138"/>
      <c r="J711" s="138"/>
      <c r="K711" s="138"/>
      <c r="L711" s="138"/>
      <c r="M711" s="138"/>
      <c r="N711" s="138"/>
      <c r="O711" s="138"/>
      <c r="P711" s="138"/>
      <c r="Q711" s="138"/>
      <c r="R711" s="138"/>
      <c r="S711" s="138"/>
      <c r="T711" s="138"/>
      <c r="U711" s="138"/>
      <c r="V711" s="138"/>
      <c r="W711" s="138"/>
      <c r="X711" s="138"/>
      <c r="Y711" s="138"/>
      <c r="Z711" s="138"/>
    </row>
    <row r="712" spans="1:26" ht="14.25" customHeight="1">
      <c r="A712" s="4"/>
      <c r="B712" s="4"/>
      <c r="C712" s="4"/>
      <c r="D712" s="4"/>
      <c r="E712" s="146"/>
      <c r="F712" s="146"/>
      <c r="G712" s="4"/>
      <c r="H712" s="4"/>
      <c r="I712" s="138"/>
      <c r="J712" s="138"/>
      <c r="K712" s="138"/>
      <c r="L712" s="138"/>
      <c r="M712" s="138"/>
      <c r="N712" s="138"/>
      <c r="O712" s="138"/>
      <c r="P712" s="138"/>
      <c r="Q712" s="138"/>
      <c r="R712" s="138"/>
      <c r="S712" s="138"/>
      <c r="T712" s="138"/>
      <c r="U712" s="138"/>
      <c r="V712" s="138"/>
      <c r="W712" s="138"/>
      <c r="X712" s="138"/>
      <c r="Y712" s="138"/>
      <c r="Z712" s="138"/>
    </row>
    <row r="713" spans="1:26" ht="14.25" customHeight="1">
      <c r="A713" s="4"/>
      <c r="B713" s="4"/>
      <c r="C713" s="4"/>
      <c r="D713" s="4"/>
      <c r="E713" s="146"/>
      <c r="F713" s="146"/>
      <c r="G713" s="4"/>
      <c r="H713" s="4"/>
      <c r="I713" s="138"/>
      <c r="J713" s="138"/>
      <c r="K713" s="138"/>
      <c r="L713" s="138"/>
      <c r="M713" s="138"/>
      <c r="N713" s="138"/>
      <c r="O713" s="138"/>
      <c r="P713" s="138"/>
      <c r="Q713" s="138"/>
      <c r="R713" s="138"/>
      <c r="S713" s="138"/>
      <c r="T713" s="138"/>
      <c r="U713" s="138"/>
      <c r="V713" s="138"/>
      <c r="W713" s="138"/>
      <c r="X713" s="138"/>
      <c r="Y713" s="138"/>
      <c r="Z713" s="138"/>
    </row>
    <row r="714" spans="1:26" ht="14.25" customHeight="1">
      <c r="A714" s="4"/>
      <c r="B714" s="4"/>
      <c r="C714" s="4"/>
      <c r="D714" s="4"/>
      <c r="E714" s="146"/>
      <c r="F714" s="146"/>
      <c r="G714" s="4"/>
      <c r="H714" s="4"/>
      <c r="I714" s="138"/>
      <c r="J714" s="138"/>
      <c r="K714" s="138"/>
      <c r="L714" s="138"/>
      <c r="M714" s="138"/>
      <c r="N714" s="138"/>
      <c r="O714" s="138"/>
      <c r="P714" s="138"/>
      <c r="Q714" s="138"/>
      <c r="R714" s="138"/>
      <c r="S714" s="138"/>
      <c r="T714" s="138"/>
      <c r="U714" s="138"/>
      <c r="V714" s="138"/>
      <c r="W714" s="138"/>
      <c r="X714" s="138"/>
      <c r="Y714" s="138"/>
      <c r="Z714" s="138"/>
    </row>
    <row r="715" spans="1:26" ht="14.25" customHeight="1">
      <c r="A715" s="4"/>
      <c r="B715" s="4"/>
      <c r="C715" s="4"/>
      <c r="D715" s="4"/>
      <c r="E715" s="146"/>
      <c r="F715" s="146"/>
      <c r="G715" s="4"/>
      <c r="H715" s="4"/>
      <c r="I715" s="138"/>
      <c r="J715" s="138"/>
      <c r="K715" s="138"/>
      <c r="L715" s="138"/>
      <c r="M715" s="138"/>
      <c r="N715" s="138"/>
      <c r="O715" s="138"/>
      <c r="P715" s="138"/>
      <c r="Q715" s="138"/>
      <c r="R715" s="138"/>
      <c r="S715" s="138"/>
      <c r="T715" s="138"/>
      <c r="U715" s="138"/>
      <c r="V715" s="138"/>
      <c r="W715" s="138"/>
      <c r="X715" s="138"/>
      <c r="Y715" s="138"/>
      <c r="Z715" s="138"/>
    </row>
    <row r="716" spans="1:26" ht="14.25" customHeight="1">
      <c r="A716" s="4"/>
      <c r="B716" s="4"/>
      <c r="C716" s="4"/>
      <c r="D716" s="4"/>
      <c r="E716" s="146"/>
      <c r="F716" s="146"/>
      <c r="G716" s="4"/>
      <c r="H716" s="4"/>
      <c r="I716" s="138"/>
      <c r="J716" s="138"/>
      <c r="K716" s="138"/>
      <c r="L716" s="138"/>
      <c r="M716" s="138"/>
      <c r="N716" s="138"/>
      <c r="O716" s="138"/>
      <c r="P716" s="138"/>
      <c r="Q716" s="138"/>
      <c r="R716" s="138"/>
      <c r="S716" s="138"/>
      <c r="T716" s="138"/>
      <c r="U716" s="138"/>
      <c r="V716" s="138"/>
      <c r="W716" s="138"/>
      <c r="X716" s="138"/>
      <c r="Y716" s="138"/>
      <c r="Z716" s="138"/>
    </row>
    <row r="717" spans="1:26" ht="14.25" customHeight="1">
      <c r="A717" s="4"/>
      <c r="B717" s="4"/>
      <c r="C717" s="4"/>
      <c r="D717" s="4"/>
      <c r="E717" s="146"/>
      <c r="F717" s="146"/>
      <c r="G717" s="4"/>
      <c r="H717" s="4"/>
      <c r="I717" s="138"/>
      <c r="J717" s="138"/>
      <c r="K717" s="138"/>
      <c r="L717" s="138"/>
      <c r="M717" s="138"/>
      <c r="N717" s="138"/>
      <c r="O717" s="138"/>
      <c r="P717" s="138"/>
      <c r="Q717" s="138"/>
      <c r="R717" s="138"/>
      <c r="S717" s="138"/>
      <c r="T717" s="138"/>
      <c r="U717" s="138"/>
      <c r="V717" s="138"/>
      <c r="W717" s="138"/>
      <c r="X717" s="138"/>
      <c r="Y717" s="138"/>
      <c r="Z717" s="138"/>
    </row>
    <row r="718" spans="1:26" ht="14.25" customHeight="1">
      <c r="A718" s="4"/>
      <c r="B718" s="4"/>
      <c r="C718" s="4"/>
      <c r="D718" s="4"/>
      <c r="E718" s="146"/>
      <c r="F718" s="146"/>
      <c r="G718" s="4"/>
      <c r="H718" s="4"/>
      <c r="I718" s="138"/>
      <c r="J718" s="138"/>
      <c r="K718" s="138"/>
      <c r="L718" s="138"/>
      <c r="M718" s="138"/>
      <c r="N718" s="138"/>
      <c r="O718" s="138"/>
      <c r="P718" s="138"/>
      <c r="Q718" s="138"/>
      <c r="R718" s="138"/>
      <c r="S718" s="138"/>
      <c r="T718" s="138"/>
      <c r="U718" s="138"/>
      <c r="V718" s="138"/>
      <c r="W718" s="138"/>
      <c r="X718" s="138"/>
      <c r="Y718" s="138"/>
      <c r="Z718" s="138"/>
    </row>
    <row r="719" spans="1:26" ht="14.25" customHeight="1">
      <c r="A719" s="4"/>
      <c r="B719" s="4"/>
      <c r="C719" s="4"/>
      <c r="D719" s="4"/>
      <c r="E719" s="146"/>
      <c r="F719" s="146"/>
      <c r="G719" s="4"/>
      <c r="H719" s="4"/>
      <c r="I719" s="138"/>
      <c r="J719" s="138"/>
      <c r="K719" s="138"/>
      <c r="L719" s="138"/>
      <c r="M719" s="138"/>
      <c r="N719" s="138"/>
      <c r="O719" s="138"/>
      <c r="P719" s="138"/>
      <c r="Q719" s="138"/>
      <c r="R719" s="138"/>
      <c r="S719" s="138"/>
      <c r="T719" s="138"/>
      <c r="U719" s="138"/>
      <c r="V719" s="138"/>
      <c r="W719" s="138"/>
      <c r="X719" s="138"/>
      <c r="Y719" s="138"/>
      <c r="Z719" s="138"/>
    </row>
    <row r="720" spans="1:26" ht="14.25" customHeight="1">
      <c r="A720" s="4"/>
      <c r="B720" s="4"/>
      <c r="C720" s="4"/>
      <c r="D720" s="4"/>
      <c r="E720" s="146"/>
      <c r="F720" s="146"/>
      <c r="G720" s="4"/>
      <c r="H720" s="4"/>
      <c r="I720" s="138"/>
      <c r="J720" s="138"/>
      <c r="K720" s="138"/>
      <c r="L720" s="138"/>
      <c r="M720" s="138"/>
      <c r="N720" s="138"/>
      <c r="O720" s="138"/>
      <c r="P720" s="138"/>
      <c r="Q720" s="138"/>
      <c r="R720" s="138"/>
      <c r="S720" s="138"/>
      <c r="T720" s="138"/>
      <c r="U720" s="138"/>
      <c r="V720" s="138"/>
      <c r="W720" s="138"/>
      <c r="X720" s="138"/>
      <c r="Y720" s="138"/>
      <c r="Z720" s="138"/>
    </row>
    <row r="721" spans="1:26" ht="14.25" customHeight="1">
      <c r="A721" s="4"/>
      <c r="B721" s="4"/>
      <c r="C721" s="4"/>
      <c r="D721" s="4"/>
      <c r="E721" s="146"/>
      <c r="F721" s="146"/>
      <c r="G721" s="4"/>
      <c r="H721" s="4"/>
      <c r="I721" s="138"/>
      <c r="J721" s="138"/>
      <c r="K721" s="138"/>
      <c r="L721" s="138"/>
      <c r="M721" s="138"/>
      <c r="N721" s="138"/>
      <c r="O721" s="138"/>
      <c r="P721" s="138"/>
      <c r="Q721" s="138"/>
      <c r="R721" s="138"/>
      <c r="S721" s="138"/>
      <c r="T721" s="138"/>
      <c r="U721" s="138"/>
      <c r="V721" s="138"/>
      <c r="W721" s="138"/>
      <c r="X721" s="138"/>
      <c r="Y721" s="138"/>
      <c r="Z721" s="138"/>
    </row>
    <row r="722" spans="1:26" ht="14.25" customHeight="1">
      <c r="A722" s="4"/>
      <c r="B722" s="4"/>
      <c r="C722" s="4"/>
      <c r="D722" s="4"/>
      <c r="E722" s="146"/>
      <c r="F722" s="146"/>
      <c r="G722" s="4"/>
      <c r="H722" s="4"/>
      <c r="I722" s="138"/>
      <c r="J722" s="138"/>
      <c r="K722" s="138"/>
      <c r="L722" s="138"/>
      <c r="M722" s="138"/>
      <c r="N722" s="138"/>
      <c r="O722" s="138"/>
      <c r="P722" s="138"/>
      <c r="Q722" s="138"/>
      <c r="R722" s="138"/>
      <c r="S722" s="138"/>
      <c r="T722" s="138"/>
      <c r="U722" s="138"/>
      <c r="V722" s="138"/>
      <c r="W722" s="138"/>
      <c r="X722" s="138"/>
      <c r="Y722" s="138"/>
      <c r="Z722" s="138"/>
    </row>
    <row r="723" spans="1:26" ht="14.25" customHeight="1">
      <c r="A723" s="4"/>
      <c r="B723" s="4"/>
      <c r="C723" s="4"/>
      <c r="D723" s="4"/>
      <c r="E723" s="146"/>
      <c r="F723" s="146"/>
      <c r="G723" s="4"/>
      <c r="H723" s="4"/>
      <c r="I723" s="138"/>
      <c r="J723" s="138"/>
      <c r="K723" s="138"/>
      <c r="L723" s="138"/>
      <c r="M723" s="138"/>
      <c r="N723" s="138"/>
      <c r="O723" s="138"/>
      <c r="P723" s="138"/>
      <c r="Q723" s="138"/>
      <c r="R723" s="138"/>
      <c r="S723" s="138"/>
      <c r="T723" s="138"/>
      <c r="U723" s="138"/>
      <c r="V723" s="138"/>
      <c r="W723" s="138"/>
      <c r="X723" s="138"/>
      <c r="Y723" s="138"/>
      <c r="Z723" s="138"/>
    </row>
    <row r="724" spans="1:26" ht="14.25" customHeight="1">
      <c r="A724" s="4"/>
      <c r="B724" s="4"/>
      <c r="C724" s="4"/>
      <c r="D724" s="4"/>
      <c r="E724" s="146"/>
      <c r="F724" s="146"/>
      <c r="G724" s="4"/>
      <c r="H724" s="4"/>
      <c r="I724" s="138"/>
      <c r="J724" s="138"/>
      <c r="K724" s="138"/>
      <c r="L724" s="138"/>
      <c r="M724" s="138"/>
      <c r="N724" s="138"/>
      <c r="O724" s="138"/>
      <c r="P724" s="138"/>
      <c r="Q724" s="138"/>
      <c r="R724" s="138"/>
      <c r="S724" s="138"/>
      <c r="T724" s="138"/>
      <c r="U724" s="138"/>
      <c r="V724" s="138"/>
      <c r="W724" s="138"/>
      <c r="X724" s="138"/>
      <c r="Y724" s="138"/>
      <c r="Z724" s="138"/>
    </row>
    <row r="725" spans="1:26" ht="14.25" customHeight="1">
      <c r="A725" s="4"/>
      <c r="B725" s="4"/>
      <c r="C725" s="4"/>
      <c r="D725" s="4"/>
      <c r="E725" s="146"/>
      <c r="F725" s="146"/>
      <c r="G725" s="4"/>
      <c r="H725" s="4"/>
      <c r="I725" s="138"/>
      <c r="J725" s="138"/>
      <c r="K725" s="138"/>
      <c r="L725" s="138"/>
      <c r="M725" s="138"/>
      <c r="N725" s="138"/>
      <c r="O725" s="138"/>
      <c r="P725" s="138"/>
      <c r="Q725" s="138"/>
      <c r="R725" s="138"/>
      <c r="S725" s="138"/>
      <c r="T725" s="138"/>
      <c r="U725" s="138"/>
      <c r="V725" s="138"/>
      <c r="W725" s="138"/>
      <c r="X725" s="138"/>
      <c r="Y725" s="138"/>
      <c r="Z725" s="138"/>
    </row>
    <row r="726" spans="1:26" ht="14.25" customHeight="1">
      <c r="A726" s="4"/>
      <c r="B726" s="4"/>
      <c r="C726" s="4"/>
      <c r="D726" s="4"/>
      <c r="E726" s="146"/>
      <c r="F726" s="146"/>
      <c r="G726" s="4"/>
      <c r="H726" s="4"/>
      <c r="I726" s="138"/>
      <c r="J726" s="138"/>
      <c r="K726" s="138"/>
      <c r="L726" s="138"/>
      <c r="M726" s="138"/>
      <c r="N726" s="138"/>
      <c r="O726" s="138"/>
      <c r="P726" s="138"/>
      <c r="Q726" s="138"/>
      <c r="R726" s="138"/>
      <c r="S726" s="138"/>
      <c r="T726" s="138"/>
      <c r="U726" s="138"/>
      <c r="V726" s="138"/>
      <c r="W726" s="138"/>
      <c r="X726" s="138"/>
      <c r="Y726" s="138"/>
      <c r="Z726" s="138"/>
    </row>
    <row r="727" spans="1:26" ht="14.25" customHeight="1">
      <c r="A727" s="4"/>
      <c r="B727" s="4"/>
      <c r="C727" s="4"/>
      <c r="D727" s="4"/>
      <c r="E727" s="146"/>
      <c r="F727" s="146"/>
      <c r="G727" s="4"/>
      <c r="H727" s="4"/>
      <c r="I727" s="138"/>
      <c r="J727" s="138"/>
      <c r="K727" s="138"/>
      <c r="L727" s="138"/>
      <c r="M727" s="138"/>
      <c r="N727" s="138"/>
      <c r="O727" s="138"/>
      <c r="P727" s="138"/>
      <c r="Q727" s="138"/>
      <c r="R727" s="138"/>
      <c r="S727" s="138"/>
      <c r="T727" s="138"/>
      <c r="U727" s="138"/>
      <c r="V727" s="138"/>
      <c r="W727" s="138"/>
      <c r="X727" s="138"/>
      <c r="Y727" s="138"/>
      <c r="Z727" s="138"/>
    </row>
    <row r="728" spans="1:26" ht="14.25" customHeight="1">
      <c r="A728" s="4"/>
      <c r="B728" s="4"/>
      <c r="C728" s="4"/>
      <c r="D728" s="4"/>
      <c r="E728" s="146"/>
      <c r="F728" s="146"/>
      <c r="G728" s="4"/>
      <c r="H728" s="4"/>
      <c r="I728" s="138"/>
      <c r="J728" s="138"/>
      <c r="K728" s="138"/>
      <c r="L728" s="138"/>
      <c r="M728" s="138"/>
      <c r="N728" s="138"/>
      <c r="O728" s="138"/>
      <c r="P728" s="138"/>
      <c r="Q728" s="138"/>
      <c r="R728" s="138"/>
      <c r="S728" s="138"/>
      <c r="T728" s="138"/>
      <c r="U728" s="138"/>
      <c r="V728" s="138"/>
      <c r="W728" s="138"/>
      <c r="X728" s="138"/>
      <c r="Y728" s="138"/>
      <c r="Z728" s="138"/>
    </row>
    <row r="729" spans="1:26" ht="14.25" customHeight="1">
      <c r="A729" s="4"/>
      <c r="B729" s="4"/>
      <c r="C729" s="4"/>
      <c r="D729" s="4"/>
      <c r="E729" s="146"/>
      <c r="F729" s="146"/>
      <c r="G729" s="4"/>
      <c r="H729" s="4"/>
      <c r="I729" s="138"/>
      <c r="J729" s="138"/>
      <c r="K729" s="138"/>
      <c r="L729" s="138"/>
      <c r="M729" s="138"/>
      <c r="N729" s="138"/>
      <c r="O729" s="138"/>
      <c r="P729" s="138"/>
      <c r="Q729" s="138"/>
      <c r="R729" s="138"/>
      <c r="S729" s="138"/>
      <c r="T729" s="138"/>
      <c r="U729" s="138"/>
      <c r="V729" s="138"/>
      <c r="W729" s="138"/>
      <c r="X729" s="138"/>
      <c r="Y729" s="138"/>
      <c r="Z729" s="138"/>
    </row>
    <row r="730" spans="1:26" ht="14.25" customHeight="1">
      <c r="A730" s="4"/>
      <c r="B730" s="4"/>
      <c r="C730" s="4"/>
      <c r="D730" s="4"/>
      <c r="E730" s="146"/>
      <c r="F730" s="146"/>
      <c r="G730" s="4"/>
      <c r="H730" s="4"/>
      <c r="I730" s="138"/>
      <c r="J730" s="138"/>
      <c r="K730" s="138"/>
      <c r="L730" s="138"/>
      <c r="M730" s="138"/>
      <c r="N730" s="138"/>
      <c r="O730" s="138"/>
      <c r="P730" s="138"/>
      <c r="Q730" s="138"/>
      <c r="R730" s="138"/>
      <c r="S730" s="138"/>
      <c r="T730" s="138"/>
      <c r="U730" s="138"/>
      <c r="V730" s="138"/>
      <c r="W730" s="138"/>
      <c r="X730" s="138"/>
      <c r="Y730" s="138"/>
      <c r="Z730" s="138"/>
    </row>
    <row r="731" spans="1:26" ht="14.25" customHeight="1">
      <c r="A731" s="4"/>
      <c r="B731" s="4"/>
      <c r="C731" s="4"/>
      <c r="D731" s="4"/>
      <c r="E731" s="146"/>
      <c r="F731" s="146"/>
      <c r="G731" s="4"/>
      <c r="H731" s="4"/>
      <c r="I731" s="138"/>
      <c r="J731" s="138"/>
      <c r="K731" s="138"/>
      <c r="L731" s="138"/>
      <c r="M731" s="138"/>
      <c r="N731" s="138"/>
      <c r="O731" s="138"/>
      <c r="P731" s="138"/>
      <c r="Q731" s="138"/>
      <c r="R731" s="138"/>
      <c r="S731" s="138"/>
      <c r="T731" s="138"/>
      <c r="U731" s="138"/>
      <c r="V731" s="138"/>
      <c r="W731" s="138"/>
      <c r="X731" s="138"/>
      <c r="Y731" s="138"/>
      <c r="Z731" s="138"/>
    </row>
    <row r="732" spans="1:26" ht="14.25" customHeight="1">
      <c r="A732" s="4"/>
      <c r="B732" s="4"/>
      <c r="C732" s="4"/>
      <c r="D732" s="4"/>
      <c r="E732" s="146"/>
      <c r="F732" s="146"/>
      <c r="G732" s="4"/>
      <c r="H732" s="4"/>
      <c r="I732" s="138"/>
      <c r="J732" s="138"/>
      <c r="K732" s="138"/>
      <c r="L732" s="138"/>
      <c r="M732" s="138"/>
      <c r="N732" s="138"/>
      <c r="O732" s="138"/>
      <c r="P732" s="138"/>
      <c r="Q732" s="138"/>
      <c r="R732" s="138"/>
      <c r="S732" s="138"/>
      <c r="T732" s="138"/>
      <c r="U732" s="138"/>
      <c r="V732" s="138"/>
      <c r="W732" s="138"/>
      <c r="X732" s="138"/>
      <c r="Y732" s="138"/>
      <c r="Z732" s="138"/>
    </row>
    <row r="733" spans="1:26" ht="14.25" customHeight="1">
      <c r="A733" s="4"/>
      <c r="B733" s="4"/>
      <c r="C733" s="4"/>
      <c r="D733" s="4"/>
      <c r="E733" s="146"/>
      <c r="F733" s="146"/>
      <c r="G733" s="4"/>
      <c r="H733" s="4"/>
      <c r="I733" s="138"/>
      <c r="J733" s="138"/>
      <c r="K733" s="138"/>
      <c r="L733" s="138"/>
      <c r="M733" s="138"/>
      <c r="N733" s="138"/>
      <c r="O733" s="138"/>
      <c r="P733" s="138"/>
      <c r="Q733" s="138"/>
      <c r="R733" s="138"/>
      <c r="S733" s="138"/>
      <c r="T733" s="138"/>
      <c r="U733" s="138"/>
      <c r="V733" s="138"/>
      <c r="W733" s="138"/>
      <c r="X733" s="138"/>
      <c r="Y733" s="138"/>
      <c r="Z733" s="138"/>
    </row>
    <row r="734" spans="1:26" ht="14.25" customHeight="1">
      <c r="A734" s="4"/>
      <c r="B734" s="4"/>
      <c r="C734" s="4"/>
      <c r="D734" s="4"/>
      <c r="E734" s="146"/>
      <c r="F734" s="146"/>
      <c r="G734" s="4"/>
      <c r="H734" s="4"/>
      <c r="I734" s="138"/>
      <c r="J734" s="138"/>
      <c r="K734" s="138"/>
      <c r="L734" s="138"/>
      <c r="M734" s="138"/>
      <c r="N734" s="138"/>
      <c r="O734" s="138"/>
      <c r="P734" s="138"/>
      <c r="Q734" s="138"/>
      <c r="R734" s="138"/>
      <c r="S734" s="138"/>
      <c r="T734" s="138"/>
      <c r="U734" s="138"/>
      <c r="V734" s="138"/>
      <c r="W734" s="138"/>
      <c r="X734" s="138"/>
      <c r="Y734" s="138"/>
      <c r="Z734" s="138"/>
    </row>
    <row r="735" spans="1:26" ht="14.25" customHeight="1">
      <c r="A735" s="4"/>
      <c r="B735" s="4"/>
      <c r="C735" s="4"/>
      <c r="D735" s="4"/>
      <c r="E735" s="146"/>
      <c r="F735" s="146"/>
      <c r="G735" s="4"/>
      <c r="H735" s="4"/>
      <c r="I735" s="138"/>
      <c r="J735" s="138"/>
      <c r="K735" s="138"/>
      <c r="L735" s="138"/>
      <c r="M735" s="138"/>
      <c r="N735" s="138"/>
      <c r="O735" s="138"/>
      <c r="P735" s="138"/>
      <c r="Q735" s="138"/>
      <c r="R735" s="138"/>
      <c r="S735" s="138"/>
      <c r="T735" s="138"/>
      <c r="U735" s="138"/>
      <c r="V735" s="138"/>
      <c r="W735" s="138"/>
      <c r="X735" s="138"/>
      <c r="Y735" s="138"/>
      <c r="Z735" s="138"/>
    </row>
    <row r="736" spans="1:26" ht="14.25" customHeight="1">
      <c r="A736" s="4"/>
      <c r="B736" s="4"/>
      <c r="C736" s="4"/>
      <c r="D736" s="4"/>
      <c r="E736" s="146"/>
      <c r="F736" s="146"/>
      <c r="G736" s="4"/>
      <c r="H736" s="4"/>
      <c r="I736" s="138"/>
      <c r="J736" s="138"/>
      <c r="K736" s="138"/>
      <c r="L736" s="138"/>
      <c r="M736" s="138"/>
      <c r="N736" s="138"/>
      <c r="O736" s="138"/>
      <c r="P736" s="138"/>
      <c r="Q736" s="138"/>
      <c r="R736" s="138"/>
      <c r="S736" s="138"/>
      <c r="T736" s="138"/>
      <c r="U736" s="138"/>
      <c r="V736" s="138"/>
      <c r="W736" s="138"/>
      <c r="X736" s="138"/>
      <c r="Y736" s="138"/>
      <c r="Z736" s="138"/>
    </row>
    <row r="737" spans="1:26" ht="14.25" customHeight="1">
      <c r="A737" s="4"/>
      <c r="B737" s="4"/>
      <c r="C737" s="4"/>
      <c r="D737" s="4"/>
      <c r="E737" s="146"/>
      <c r="F737" s="146"/>
      <c r="G737" s="4"/>
      <c r="H737" s="4"/>
      <c r="I737" s="138"/>
      <c r="J737" s="138"/>
      <c r="K737" s="138"/>
      <c r="L737" s="138"/>
      <c r="M737" s="138"/>
      <c r="N737" s="138"/>
      <c r="O737" s="138"/>
      <c r="P737" s="138"/>
      <c r="Q737" s="138"/>
      <c r="R737" s="138"/>
      <c r="S737" s="138"/>
      <c r="T737" s="138"/>
      <c r="U737" s="138"/>
      <c r="V737" s="138"/>
      <c r="W737" s="138"/>
      <c r="X737" s="138"/>
      <c r="Y737" s="138"/>
      <c r="Z737" s="138"/>
    </row>
    <row r="738" spans="1:26" ht="14.25" customHeight="1">
      <c r="A738" s="4"/>
      <c r="B738" s="4"/>
      <c r="C738" s="4"/>
      <c r="D738" s="4"/>
      <c r="E738" s="146"/>
      <c r="F738" s="146"/>
      <c r="G738" s="4"/>
      <c r="H738" s="4"/>
      <c r="I738" s="138"/>
      <c r="J738" s="138"/>
      <c r="K738" s="138"/>
      <c r="L738" s="138"/>
      <c r="M738" s="138"/>
      <c r="N738" s="138"/>
      <c r="O738" s="138"/>
      <c r="P738" s="138"/>
      <c r="Q738" s="138"/>
      <c r="R738" s="138"/>
      <c r="S738" s="138"/>
      <c r="T738" s="138"/>
      <c r="U738" s="138"/>
      <c r="V738" s="138"/>
      <c r="W738" s="138"/>
      <c r="X738" s="138"/>
      <c r="Y738" s="138"/>
      <c r="Z738" s="138"/>
    </row>
    <row r="739" spans="1:26" ht="14.25" customHeight="1">
      <c r="A739" s="4"/>
      <c r="B739" s="4"/>
      <c r="C739" s="4"/>
      <c r="D739" s="4"/>
      <c r="E739" s="146"/>
      <c r="F739" s="146"/>
      <c r="G739" s="4"/>
      <c r="H739" s="4"/>
      <c r="I739" s="138"/>
      <c r="J739" s="138"/>
      <c r="K739" s="138"/>
      <c r="L739" s="138"/>
      <c r="M739" s="138"/>
      <c r="N739" s="138"/>
      <c r="O739" s="138"/>
      <c r="P739" s="138"/>
      <c r="Q739" s="138"/>
      <c r="R739" s="138"/>
      <c r="S739" s="138"/>
      <c r="T739" s="138"/>
      <c r="U739" s="138"/>
      <c r="V739" s="138"/>
      <c r="W739" s="138"/>
      <c r="X739" s="138"/>
      <c r="Y739" s="138"/>
      <c r="Z739" s="138"/>
    </row>
    <row r="740" spans="1:26" ht="14.25" customHeight="1">
      <c r="A740" s="4"/>
      <c r="B740" s="4"/>
      <c r="C740" s="4"/>
      <c r="D740" s="4"/>
      <c r="E740" s="146"/>
      <c r="F740" s="146"/>
      <c r="G740" s="4"/>
      <c r="H740" s="4"/>
      <c r="I740" s="138"/>
      <c r="J740" s="138"/>
      <c r="K740" s="138"/>
      <c r="L740" s="138"/>
      <c r="M740" s="138"/>
      <c r="N740" s="138"/>
      <c r="O740" s="138"/>
      <c r="P740" s="138"/>
      <c r="Q740" s="138"/>
      <c r="R740" s="138"/>
      <c r="S740" s="138"/>
      <c r="T740" s="138"/>
      <c r="U740" s="138"/>
      <c r="V740" s="138"/>
      <c r="W740" s="138"/>
      <c r="X740" s="138"/>
      <c r="Y740" s="138"/>
      <c r="Z740" s="138"/>
    </row>
    <row r="741" spans="1:26" ht="14.25" customHeight="1">
      <c r="A741" s="4"/>
      <c r="B741" s="4"/>
      <c r="C741" s="4"/>
      <c r="D741" s="4"/>
      <c r="E741" s="146"/>
      <c r="F741" s="146"/>
      <c r="G741" s="4"/>
      <c r="H741" s="4"/>
      <c r="I741" s="138"/>
      <c r="J741" s="138"/>
      <c r="K741" s="138"/>
      <c r="L741" s="138"/>
      <c r="M741" s="138"/>
      <c r="N741" s="138"/>
      <c r="O741" s="138"/>
      <c r="P741" s="138"/>
      <c r="Q741" s="138"/>
      <c r="R741" s="138"/>
      <c r="S741" s="138"/>
      <c r="T741" s="138"/>
      <c r="U741" s="138"/>
      <c r="V741" s="138"/>
      <c r="W741" s="138"/>
      <c r="X741" s="138"/>
      <c r="Y741" s="138"/>
      <c r="Z741" s="138"/>
    </row>
    <row r="742" spans="1:26" ht="14.25" customHeight="1">
      <c r="A742" s="4"/>
      <c r="B742" s="4"/>
      <c r="C742" s="4"/>
      <c r="D742" s="4"/>
      <c r="E742" s="146"/>
      <c r="F742" s="146"/>
      <c r="G742" s="4"/>
      <c r="H742" s="4"/>
      <c r="I742" s="138"/>
      <c r="J742" s="138"/>
      <c r="K742" s="138"/>
      <c r="L742" s="138"/>
      <c r="M742" s="138"/>
      <c r="N742" s="138"/>
      <c r="O742" s="138"/>
      <c r="P742" s="138"/>
      <c r="Q742" s="138"/>
      <c r="R742" s="138"/>
      <c r="S742" s="138"/>
      <c r="T742" s="138"/>
      <c r="U742" s="138"/>
      <c r="V742" s="138"/>
      <c r="W742" s="138"/>
      <c r="X742" s="138"/>
      <c r="Y742" s="138"/>
      <c r="Z742" s="138"/>
    </row>
    <row r="743" spans="1:26" ht="14.25" customHeight="1">
      <c r="A743" s="4"/>
      <c r="B743" s="4"/>
      <c r="C743" s="4"/>
      <c r="D743" s="4"/>
      <c r="E743" s="146"/>
      <c r="F743" s="146"/>
      <c r="G743" s="4"/>
      <c r="H743" s="4"/>
      <c r="I743" s="138"/>
      <c r="J743" s="138"/>
      <c r="K743" s="138"/>
      <c r="L743" s="138"/>
      <c r="M743" s="138"/>
      <c r="N743" s="138"/>
      <c r="O743" s="138"/>
      <c r="P743" s="138"/>
      <c r="Q743" s="138"/>
      <c r="R743" s="138"/>
      <c r="S743" s="138"/>
      <c r="T743" s="138"/>
      <c r="U743" s="138"/>
      <c r="V743" s="138"/>
      <c r="W743" s="138"/>
      <c r="X743" s="138"/>
      <c r="Y743" s="138"/>
      <c r="Z743" s="138"/>
    </row>
    <row r="744" spans="1:26" ht="14.25" customHeight="1">
      <c r="A744" s="4"/>
      <c r="B744" s="4"/>
      <c r="C744" s="4"/>
      <c r="D744" s="4"/>
      <c r="E744" s="146"/>
      <c r="F744" s="146"/>
      <c r="G744" s="4"/>
      <c r="H744" s="4"/>
      <c r="I744" s="138"/>
      <c r="J744" s="138"/>
      <c r="K744" s="138"/>
      <c r="L744" s="138"/>
      <c r="M744" s="138"/>
      <c r="N744" s="138"/>
      <c r="O744" s="138"/>
      <c r="P744" s="138"/>
      <c r="Q744" s="138"/>
      <c r="R744" s="138"/>
      <c r="S744" s="138"/>
      <c r="T744" s="138"/>
      <c r="U744" s="138"/>
      <c r="V744" s="138"/>
      <c r="W744" s="138"/>
      <c r="X744" s="138"/>
      <c r="Y744" s="138"/>
      <c r="Z744" s="138"/>
    </row>
    <row r="745" spans="1:26" ht="14.25" customHeight="1">
      <c r="A745" s="4"/>
      <c r="B745" s="4"/>
      <c r="C745" s="4"/>
      <c r="D745" s="4"/>
      <c r="E745" s="146"/>
      <c r="F745" s="146"/>
      <c r="G745" s="4"/>
      <c r="H745" s="4"/>
      <c r="I745" s="138"/>
      <c r="J745" s="138"/>
      <c r="K745" s="138"/>
      <c r="L745" s="138"/>
      <c r="M745" s="138"/>
      <c r="N745" s="138"/>
      <c r="O745" s="138"/>
      <c r="P745" s="138"/>
      <c r="Q745" s="138"/>
      <c r="R745" s="138"/>
      <c r="S745" s="138"/>
      <c r="T745" s="138"/>
      <c r="U745" s="138"/>
      <c r="V745" s="138"/>
      <c r="W745" s="138"/>
      <c r="X745" s="138"/>
      <c r="Y745" s="138"/>
      <c r="Z745" s="138"/>
    </row>
    <row r="746" spans="1:26" ht="14.25" customHeight="1">
      <c r="A746" s="4"/>
      <c r="B746" s="4"/>
      <c r="C746" s="4"/>
      <c r="D746" s="4"/>
      <c r="E746" s="146"/>
      <c r="F746" s="146"/>
      <c r="G746" s="4"/>
      <c r="H746" s="4"/>
      <c r="I746" s="138"/>
      <c r="J746" s="138"/>
      <c r="K746" s="138"/>
      <c r="L746" s="138"/>
      <c r="M746" s="138"/>
      <c r="N746" s="138"/>
      <c r="O746" s="138"/>
      <c r="P746" s="138"/>
      <c r="Q746" s="138"/>
      <c r="R746" s="138"/>
      <c r="S746" s="138"/>
      <c r="T746" s="138"/>
      <c r="U746" s="138"/>
      <c r="V746" s="138"/>
      <c r="W746" s="138"/>
      <c r="X746" s="138"/>
      <c r="Y746" s="138"/>
      <c r="Z746" s="138"/>
    </row>
    <row r="747" spans="1:26" ht="14.25" customHeight="1">
      <c r="A747" s="4"/>
      <c r="B747" s="4"/>
      <c r="C747" s="4"/>
      <c r="D747" s="4"/>
      <c r="E747" s="146"/>
      <c r="F747" s="146"/>
      <c r="G747" s="4"/>
      <c r="H747" s="4"/>
      <c r="I747" s="138"/>
      <c r="J747" s="138"/>
      <c r="K747" s="138"/>
      <c r="L747" s="138"/>
      <c r="M747" s="138"/>
      <c r="N747" s="138"/>
      <c r="O747" s="138"/>
      <c r="P747" s="138"/>
      <c r="Q747" s="138"/>
      <c r="R747" s="138"/>
      <c r="S747" s="138"/>
      <c r="T747" s="138"/>
      <c r="U747" s="138"/>
      <c r="V747" s="138"/>
      <c r="W747" s="138"/>
      <c r="X747" s="138"/>
      <c r="Y747" s="138"/>
      <c r="Z747" s="138"/>
    </row>
    <row r="748" spans="1:26" ht="14.25" customHeight="1">
      <c r="A748" s="4"/>
      <c r="B748" s="4"/>
      <c r="C748" s="4"/>
      <c r="D748" s="4"/>
      <c r="E748" s="146"/>
      <c r="F748" s="146"/>
      <c r="G748" s="4"/>
      <c r="H748" s="4"/>
      <c r="I748" s="138"/>
      <c r="J748" s="138"/>
      <c r="K748" s="138"/>
      <c r="L748" s="138"/>
      <c r="M748" s="138"/>
      <c r="N748" s="138"/>
      <c r="O748" s="138"/>
      <c r="P748" s="138"/>
      <c r="Q748" s="138"/>
      <c r="R748" s="138"/>
      <c r="S748" s="138"/>
      <c r="T748" s="138"/>
      <c r="U748" s="138"/>
      <c r="V748" s="138"/>
      <c r="W748" s="138"/>
      <c r="X748" s="138"/>
      <c r="Y748" s="138"/>
      <c r="Z748" s="138"/>
    </row>
    <row r="749" spans="1:26" ht="14.25" customHeight="1">
      <c r="A749" s="4"/>
      <c r="B749" s="4"/>
      <c r="C749" s="4"/>
      <c r="D749" s="4"/>
      <c r="E749" s="146"/>
      <c r="F749" s="146"/>
      <c r="G749" s="4"/>
      <c r="H749" s="4"/>
      <c r="I749" s="138"/>
      <c r="J749" s="138"/>
      <c r="K749" s="138"/>
      <c r="L749" s="138"/>
      <c r="M749" s="138"/>
      <c r="N749" s="138"/>
      <c r="O749" s="138"/>
      <c r="P749" s="138"/>
      <c r="Q749" s="138"/>
      <c r="R749" s="138"/>
      <c r="S749" s="138"/>
      <c r="T749" s="138"/>
      <c r="U749" s="138"/>
      <c r="V749" s="138"/>
      <c r="W749" s="138"/>
      <c r="X749" s="138"/>
      <c r="Y749" s="138"/>
      <c r="Z749" s="138"/>
    </row>
    <row r="750" spans="1:26" ht="14.25" customHeight="1">
      <c r="A750" s="4"/>
      <c r="B750" s="4"/>
      <c r="C750" s="4"/>
      <c r="D750" s="4"/>
      <c r="E750" s="146"/>
      <c r="F750" s="146"/>
      <c r="G750" s="4"/>
      <c r="H750" s="4"/>
      <c r="I750" s="138"/>
      <c r="J750" s="138"/>
      <c r="K750" s="138"/>
      <c r="L750" s="138"/>
      <c r="M750" s="138"/>
      <c r="N750" s="138"/>
      <c r="O750" s="138"/>
      <c r="P750" s="138"/>
      <c r="Q750" s="138"/>
      <c r="R750" s="138"/>
      <c r="S750" s="138"/>
      <c r="T750" s="138"/>
      <c r="U750" s="138"/>
      <c r="V750" s="138"/>
      <c r="W750" s="138"/>
      <c r="X750" s="138"/>
      <c r="Y750" s="138"/>
      <c r="Z750" s="138"/>
    </row>
    <row r="751" spans="1:26" ht="14.25" customHeight="1">
      <c r="A751" s="4"/>
      <c r="B751" s="4"/>
      <c r="C751" s="4"/>
      <c r="D751" s="4"/>
      <c r="E751" s="146"/>
      <c r="F751" s="146"/>
      <c r="G751" s="4"/>
      <c r="H751" s="4"/>
      <c r="I751" s="138"/>
      <c r="J751" s="138"/>
      <c r="K751" s="138"/>
      <c r="L751" s="138"/>
      <c r="M751" s="138"/>
      <c r="N751" s="138"/>
      <c r="O751" s="138"/>
      <c r="P751" s="138"/>
      <c r="Q751" s="138"/>
      <c r="R751" s="138"/>
      <c r="S751" s="138"/>
      <c r="T751" s="138"/>
      <c r="U751" s="138"/>
      <c r="V751" s="138"/>
      <c r="W751" s="138"/>
      <c r="X751" s="138"/>
      <c r="Y751" s="138"/>
      <c r="Z751" s="138"/>
    </row>
    <row r="752" spans="1:26" ht="14.25" customHeight="1">
      <c r="A752" s="4"/>
      <c r="B752" s="4"/>
      <c r="C752" s="4"/>
      <c r="D752" s="4"/>
      <c r="E752" s="146"/>
      <c r="F752" s="146"/>
      <c r="G752" s="4"/>
      <c r="H752" s="4"/>
      <c r="I752" s="138"/>
      <c r="J752" s="138"/>
      <c r="K752" s="138"/>
      <c r="L752" s="138"/>
      <c r="M752" s="138"/>
      <c r="N752" s="138"/>
      <c r="O752" s="138"/>
      <c r="P752" s="138"/>
      <c r="Q752" s="138"/>
      <c r="R752" s="138"/>
      <c r="S752" s="138"/>
      <c r="T752" s="138"/>
      <c r="U752" s="138"/>
      <c r="V752" s="138"/>
      <c r="W752" s="138"/>
      <c r="X752" s="138"/>
      <c r="Y752" s="138"/>
      <c r="Z752" s="138"/>
    </row>
    <row r="753" spans="1:26" ht="14.25" customHeight="1">
      <c r="A753" s="4"/>
      <c r="B753" s="4"/>
      <c r="C753" s="4"/>
      <c r="D753" s="4"/>
      <c r="E753" s="146"/>
      <c r="F753" s="146"/>
      <c r="G753" s="4"/>
      <c r="H753" s="4"/>
      <c r="I753" s="138"/>
      <c r="J753" s="138"/>
      <c r="K753" s="138"/>
      <c r="L753" s="138"/>
      <c r="M753" s="138"/>
      <c r="N753" s="138"/>
      <c r="O753" s="138"/>
      <c r="P753" s="138"/>
      <c r="Q753" s="138"/>
      <c r="R753" s="138"/>
      <c r="S753" s="138"/>
      <c r="T753" s="138"/>
      <c r="U753" s="138"/>
      <c r="V753" s="138"/>
      <c r="W753" s="138"/>
      <c r="X753" s="138"/>
      <c r="Y753" s="138"/>
      <c r="Z753" s="138"/>
    </row>
    <row r="754" spans="1:26" ht="14.25" customHeight="1">
      <c r="A754" s="4"/>
      <c r="B754" s="4"/>
      <c r="C754" s="4"/>
      <c r="D754" s="4"/>
      <c r="E754" s="146"/>
      <c r="F754" s="146"/>
      <c r="G754" s="4"/>
      <c r="H754" s="4"/>
      <c r="I754" s="138"/>
      <c r="J754" s="138"/>
      <c r="K754" s="138"/>
      <c r="L754" s="138"/>
      <c r="M754" s="138"/>
      <c r="N754" s="138"/>
      <c r="O754" s="138"/>
      <c r="P754" s="138"/>
      <c r="Q754" s="138"/>
      <c r="R754" s="138"/>
      <c r="S754" s="138"/>
      <c r="T754" s="138"/>
      <c r="U754" s="138"/>
      <c r="V754" s="138"/>
      <c r="W754" s="138"/>
      <c r="X754" s="138"/>
      <c r="Y754" s="138"/>
      <c r="Z754" s="138"/>
    </row>
    <row r="755" spans="1:26" ht="14.25" customHeight="1">
      <c r="A755" s="4"/>
      <c r="B755" s="4"/>
      <c r="C755" s="4"/>
      <c r="D755" s="4"/>
      <c r="E755" s="146"/>
      <c r="F755" s="146"/>
      <c r="G755" s="4"/>
      <c r="H755" s="4"/>
      <c r="I755" s="138"/>
      <c r="J755" s="138"/>
      <c r="K755" s="138"/>
      <c r="L755" s="138"/>
      <c r="M755" s="138"/>
      <c r="N755" s="138"/>
      <c r="O755" s="138"/>
      <c r="P755" s="138"/>
      <c r="Q755" s="138"/>
      <c r="R755" s="138"/>
      <c r="S755" s="138"/>
      <c r="T755" s="138"/>
      <c r="U755" s="138"/>
      <c r="V755" s="138"/>
      <c r="W755" s="138"/>
      <c r="X755" s="138"/>
      <c r="Y755" s="138"/>
      <c r="Z755" s="138"/>
    </row>
    <row r="756" spans="1:26" ht="14.25" customHeight="1">
      <c r="A756" s="4"/>
      <c r="B756" s="4"/>
      <c r="C756" s="4"/>
      <c r="D756" s="4"/>
      <c r="E756" s="146"/>
      <c r="F756" s="146"/>
      <c r="G756" s="4"/>
      <c r="H756" s="4"/>
      <c r="I756" s="138"/>
      <c r="J756" s="138"/>
      <c r="K756" s="138"/>
      <c r="L756" s="138"/>
      <c r="M756" s="138"/>
      <c r="N756" s="138"/>
      <c r="O756" s="138"/>
      <c r="P756" s="138"/>
      <c r="Q756" s="138"/>
      <c r="R756" s="138"/>
      <c r="S756" s="138"/>
      <c r="T756" s="138"/>
      <c r="U756" s="138"/>
      <c r="V756" s="138"/>
      <c r="W756" s="138"/>
      <c r="X756" s="138"/>
      <c r="Y756" s="138"/>
      <c r="Z756" s="138"/>
    </row>
    <row r="757" spans="1:26" ht="14.25" customHeight="1">
      <c r="A757" s="4"/>
      <c r="B757" s="4"/>
      <c r="C757" s="4"/>
      <c r="D757" s="4"/>
      <c r="E757" s="146"/>
      <c r="F757" s="146"/>
      <c r="G757" s="4"/>
      <c r="H757" s="4"/>
      <c r="I757" s="138"/>
      <c r="J757" s="138"/>
      <c r="K757" s="138"/>
      <c r="L757" s="138"/>
      <c r="M757" s="138"/>
      <c r="N757" s="138"/>
      <c r="O757" s="138"/>
      <c r="P757" s="138"/>
      <c r="Q757" s="138"/>
      <c r="R757" s="138"/>
      <c r="S757" s="138"/>
      <c r="T757" s="138"/>
      <c r="U757" s="138"/>
      <c r="V757" s="138"/>
      <c r="W757" s="138"/>
      <c r="X757" s="138"/>
      <c r="Y757" s="138"/>
      <c r="Z757" s="138"/>
    </row>
    <row r="758" spans="1:26" ht="14.25" customHeight="1">
      <c r="A758" s="4"/>
      <c r="B758" s="4"/>
      <c r="C758" s="4"/>
      <c r="D758" s="4"/>
      <c r="E758" s="146"/>
      <c r="F758" s="146"/>
      <c r="G758" s="4"/>
      <c r="H758" s="4"/>
      <c r="I758" s="138"/>
      <c r="J758" s="138"/>
      <c r="K758" s="138"/>
      <c r="L758" s="138"/>
      <c r="M758" s="138"/>
      <c r="N758" s="138"/>
      <c r="O758" s="138"/>
      <c r="P758" s="138"/>
      <c r="Q758" s="138"/>
      <c r="R758" s="138"/>
      <c r="S758" s="138"/>
      <c r="T758" s="138"/>
      <c r="U758" s="138"/>
      <c r="V758" s="138"/>
      <c r="W758" s="138"/>
      <c r="X758" s="138"/>
      <c r="Y758" s="138"/>
      <c r="Z758" s="138"/>
    </row>
    <row r="759" spans="1:26" ht="14.25" customHeight="1">
      <c r="A759" s="4"/>
      <c r="B759" s="4"/>
      <c r="C759" s="4"/>
      <c r="D759" s="4"/>
      <c r="E759" s="146"/>
      <c r="F759" s="146"/>
      <c r="G759" s="4"/>
      <c r="H759" s="4"/>
      <c r="I759" s="138"/>
      <c r="J759" s="138"/>
      <c r="K759" s="138"/>
      <c r="L759" s="138"/>
      <c r="M759" s="138"/>
      <c r="N759" s="138"/>
      <c r="O759" s="138"/>
      <c r="P759" s="138"/>
      <c r="Q759" s="138"/>
      <c r="R759" s="138"/>
      <c r="S759" s="138"/>
      <c r="T759" s="138"/>
      <c r="U759" s="138"/>
      <c r="V759" s="138"/>
      <c r="W759" s="138"/>
      <c r="X759" s="138"/>
      <c r="Y759" s="138"/>
      <c r="Z759" s="138"/>
    </row>
    <row r="760" spans="1:26" ht="14.25" customHeight="1">
      <c r="A760" s="4"/>
      <c r="B760" s="4"/>
      <c r="C760" s="4"/>
      <c r="D760" s="4"/>
      <c r="E760" s="146"/>
      <c r="F760" s="146"/>
      <c r="G760" s="4"/>
      <c r="H760" s="4"/>
      <c r="I760" s="138"/>
      <c r="J760" s="138"/>
      <c r="K760" s="138"/>
      <c r="L760" s="138"/>
      <c r="M760" s="138"/>
      <c r="N760" s="138"/>
      <c r="O760" s="138"/>
      <c r="P760" s="138"/>
      <c r="Q760" s="138"/>
      <c r="R760" s="138"/>
      <c r="S760" s="138"/>
      <c r="T760" s="138"/>
      <c r="U760" s="138"/>
      <c r="V760" s="138"/>
      <c r="W760" s="138"/>
      <c r="X760" s="138"/>
      <c r="Y760" s="138"/>
      <c r="Z760" s="138"/>
    </row>
    <row r="761" spans="1:26" ht="14.25" customHeight="1">
      <c r="A761" s="4"/>
      <c r="B761" s="4"/>
      <c r="C761" s="4"/>
      <c r="D761" s="4"/>
      <c r="E761" s="146"/>
      <c r="F761" s="146"/>
      <c r="G761" s="4"/>
      <c r="H761" s="4"/>
      <c r="I761" s="138"/>
      <c r="J761" s="138"/>
      <c r="K761" s="138"/>
      <c r="L761" s="138"/>
      <c r="M761" s="138"/>
      <c r="N761" s="138"/>
      <c r="O761" s="138"/>
      <c r="P761" s="138"/>
      <c r="Q761" s="138"/>
      <c r="R761" s="138"/>
      <c r="S761" s="138"/>
      <c r="T761" s="138"/>
      <c r="U761" s="138"/>
      <c r="V761" s="138"/>
      <c r="W761" s="138"/>
      <c r="X761" s="138"/>
      <c r="Y761" s="138"/>
      <c r="Z761" s="138"/>
    </row>
    <row r="762" spans="1:26" ht="14.25" customHeight="1">
      <c r="A762" s="4"/>
      <c r="B762" s="4"/>
      <c r="C762" s="4"/>
      <c r="D762" s="4"/>
      <c r="E762" s="146"/>
      <c r="F762" s="146"/>
      <c r="G762" s="4"/>
      <c r="H762" s="4"/>
      <c r="I762" s="138"/>
      <c r="J762" s="138"/>
      <c r="K762" s="138"/>
      <c r="L762" s="138"/>
      <c r="M762" s="138"/>
      <c r="N762" s="138"/>
      <c r="O762" s="138"/>
      <c r="P762" s="138"/>
      <c r="Q762" s="138"/>
      <c r="R762" s="138"/>
      <c r="S762" s="138"/>
      <c r="T762" s="138"/>
      <c r="U762" s="138"/>
      <c r="V762" s="138"/>
      <c r="W762" s="138"/>
      <c r="X762" s="138"/>
      <c r="Y762" s="138"/>
      <c r="Z762" s="138"/>
    </row>
    <row r="763" spans="1:26" ht="14.25" customHeight="1">
      <c r="A763" s="4"/>
      <c r="B763" s="4"/>
      <c r="C763" s="4"/>
      <c r="D763" s="4"/>
      <c r="E763" s="146"/>
      <c r="F763" s="146"/>
      <c r="G763" s="4"/>
      <c r="H763" s="4"/>
      <c r="I763" s="138"/>
      <c r="J763" s="138"/>
      <c r="K763" s="138"/>
      <c r="L763" s="138"/>
      <c r="M763" s="138"/>
      <c r="N763" s="138"/>
      <c r="O763" s="138"/>
      <c r="P763" s="138"/>
      <c r="Q763" s="138"/>
      <c r="R763" s="138"/>
      <c r="S763" s="138"/>
      <c r="T763" s="138"/>
      <c r="U763" s="138"/>
      <c r="V763" s="138"/>
      <c r="W763" s="138"/>
      <c r="X763" s="138"/>
      <c r="Y763" s="138"/>
      <c r="Z763" s="138"/>
    </row>
    <row r="764" spans="1:26" ht="14.25" customHeight="1">
      <c r="A764" s="4"/>
      <c r="B764" s="4"/>
      <c r="C764" s="4"/>
      <c r="D764" s="4"/>
      <c r="E764" s="146"/>
      <c r="F764" s="146"/>
      <c r="G764" s="4"/>
      <c r="H764" s="4"/>
      <c r="I764" s="138"/>
      <c r="J764" s="138"/>
      <c r="K764" s="138"/>
      <c r="L764" s="138"/>
      <c r="M764" s="138"/>
      <c r="N764" s="138"/>
      <c r="O764" s="138"/>
      <c r="P764" s="138"/>
      <c r="Q764" s="138"/>
      <c r="R764" s="138"/>
      <c r="S764" s="138"/>
      <c r="T764" s="138"/>
      <c r="U764" s="138"/>
      <c r="V764" s="138"/>
      <c r="W764" s="138"/>
      <c r="X764" s="138"/>
      <c r="Y764" s="138"/>
      <c r="Z764" s="138"/>
    </row>
    <row r="765" spans="1:26" ht="14.25" customHeight="1">
      <c r="A765" s="4"/>
      <c r="B765" s="4"/>
      <c r="C765" s="4"/>
      <c r="D765" s="4"/>
      <c r="E765" s="146"/>
      <c r="F765" s="146"/>
      <c r="G765" s="4"/>
      <c r="H765" s="4"/>
      <c r="I765" s="138"/>
      <c r="J765" s="138"/>
      <c r="K765" s="138"/>
      <c r="L765" s="138"/>
      <c r="M765" s="138"/>
      <c r="N765" s="138"/>
      <c r="O765" s="138"/>
      <c r="P765" s="138"/>
      <c r="Q765" s="138"/>
      <c r="R765" s="138"/>
      <c r="S765" s="138"/>
      <c r="T765" s="138"/>
      <c r="U765" s="138"/>
      <c r="V765" s="138"/>
      <c r="W765" s="138"/>
      <c r="X765" s="138"/>
      <c r="Y765" s="138"/>
      <c r="Z765" s="138"/>
    </row>
    <row r="766" spans="1:26" ht="14.25" customHeight="1">
      <c r="A766" s="4"/>
      <c r="B766" s="4"/>
      <c r="C766" s="4"/>
      <c r="D766" s="4"/>
      <c r="E766" s="146"/>
      <c r="F766" s="146"/>
      <c r="G766" s="4"/>
      <c r="H766" s="4"/>
      <c r="I766" s="138"/>
      <c r="J766" s="138"/>
      <c r="K766" s="138"/>
      <c r="L766" s="138"/>
      <c r="M766" s="138"/>
      <c r="N766" s="138"/>
      <c r="O766" s="138"/>
      <c r="P766" s="138"/>
      <c r="Q766" s="138"/>
      <c r="R766" s="138"/>
      <c r="S766" s="138"/>
      <c r="T766" s="138"/>
      <c r="U766" s="138"/>
      <c r="V766" s="138"/>
      <c r="W766" s="138"/>
      <c r="X766" s="138"/>
      <c r="Y766" s="138"/>
      <c r="Z766" s="138"/>
    </row>
    <row r="767" spans="1:26" ht="14.25" customHeight="1">
      <c r="A767" s="4"/>
      <c r="B767" s="4"/>
      <c r="C767" s="4"/>
      <c r="D767" s="4"/>
      <c r="E767" s="146"/>
      <c r="F767" s="146"/>
      <c r="G767" s="4"/>
      <c r="H767" s="4"/>
      <c r="I767" s="138"/>
      <c r="J767" s="138"/>
      <c r="K767" s="138"/>
      <c r="L767" s="138"/>
      <c r="M767" s="138"/>
      <c r="N767" s="138"/>
      <c r="O767" s="138"/>
      <c r="P767" s="138"/>
      <c r="Q767" s="138"/>
      <c r="R767" s="138"/>
      <c r="S767" s="138"/>
      <c r="T767" s="138"/>
      <c r="U767" s="138"/>
      <c r="V767" s="138"/>
      <c r="W767" s="138"/>
      <c r="X767" s="138"/>
      <c r="Y767" s="138"/>
      <c r="Z767" s="138"/>
    </row>
    <row r="768" spans="1:26" ht="14.25" customHeight="1">
      <c r="A768" s="4"/>
      <c r="B768" s="4"/>
      <c r="C768" s="4"/>
      <c r="D768" s="4"/>
      <c r="E768" s="146"/>
      <c r="F768" s="146"/>
      <c r="G768" s="4"/>
      <c r="H768" s="4"/>
      <c r="I768" s="138"/>
      <c r="J768" s="138"/>
      <c r="K768" s="138"/>
      <c r="L768" s="138"/>
      <c r="M768" s="138"/>
      <c r="N768" s="138"/>
      <c r="O768" s="138"/>
      <c r="P768" s="138"/>
      <c r="Q768" s="138"/>
      <c r="R768" s="138"/>
      <c r="S768" s="138"/>
      <c r="T768" s="138"/>
      <c r="U768" s="138"/>
      <c r="V768" s="138"/>
      <c r="W768" s="138"/>
      <c r="X768" s="138"/>
      <c r="Y768" s="138"/>
      <c r="Z768" s="138"/>
    </row>
    <row r="769" spans="1:26" ht="14.25" customHeight="1">
      <c r="A769" s="4"/>
      <c r="B769" s="4"/>
      <c r="C769" s="4"/>
      <c r="D769" s="4"/>
      <c r="E769" s="146"/>
      <c r="F769" s="146"/>
      <c r="G769" s="4"/>
      <c r="H769" s="4"/>
      <c r="I769" s="138"/>
      <c r="J769" s="138"/>
      <c r="K769" s="138"/>
      <c r="L769" s="138"/>
      <c r="M769" s="138"/>
      <c r="N769" s="138"/>
      <c r="O769" s="138"/>
      <c r="P769" s="138"/>
      <c r="Q769" s="138"/>
      <c r="R769" s="138"/>
      <c r="S769" s="138"/>
      <c r="T769" s="138"/>
      <c r="U769" s="138"/>
      <c r="V769" s="138"/>
      <c r="W769" s="138"/>
      <c r="X769" s="138"/>
      <c r="Y769" s="138"/>
      <c r="Z769" s="138"/>
    </row>
    <row r="770" spans="1:26" ht="14.25" customHeight="1">
      <c r="A770" s="4"/>
      <c r="B770" s="4"/>
      <c r="C770" s="4"/>
      <c r="D770" s="4"/>
      <c r="E770" s="146"/>
      <c r="F770" s="146"/>
      <c r="G770" s="4"/>
      <c r="H770" s="4"/>
      <c r="I770" s="138"/>
      <c r="J770" s="138"/>
      <c r="K770" s="138"/>
      <c r="L770" s="138"/>
      <c r="M770" s="138"/>
      <c r="N770" s="138"/>
      <c r="O770" s="138"/>
      <c r="P770" s="138"/>
      <c r="Q770" s="138"/>
      <c r="R770" s="138"/>
      <c r="S770" s="138"/>
      <c r="T770" s="138"/>
      <c r="U770" s="138"/>
      <c r="V770" s="138"/>
      <c r="W770" s="138"/>
      <c r="X770" s="138"/>
      <c r="Y770" s="138"/>
      <c r="Z770" s="138"/>
    </row>
    <row r="771" spans="1:26" ht="14.25" customHeight="1">
      <c r="A771" s="4"/>
      <c r="B771" s="4"/>
      <c r="C771" s="4"/>
      <c r="D771" s="4"/>
      <c r="E771" s="146"/>
      <c r="F771" s="146"/>
      <c r="G771" s="4"/>
      <c r="H771" s="4"/>
      <c r="I771" s="138"/>
      <c r="J771" s="138"/>
      <c r="K771" s="138"/>
      <c r="L771" s="138"/>
      <c r="M771" s="138"/>
      <c r="N771" s="138"/>
      <c r="O771" s="138"/>
      <c r="P771" s="138"/>
      <c r="Q771" s="138"/>
      <c r="R771" s="138"/>
      <c r="S771" s="138"/>
      <c r="T771" s="138"/>
      <c r="U771" s="138"/>
      <c r="V771" s="138"/>
      <c r="W771" s="138"/>
      <c r="X771" s="138"/>
      <c r="Y771" s="138"/>
      <c r="Z771" s="138"/>
    </row>
    <row r="772" spans="1:26" ht="14.25" customHeight="1">
      <c r="A772" s="4"/>
      <c r="B772" s="4"/>
      <c r="C772" s="4"/>
      <c r="D772" s="4"/>
      <c r="E772" s="146"/>
      <c r="F772" s="146"/>
      <c r="G772" s="4"/>
      <c r="H772" s="4"/>
      <c r="I772" s="138"/>
      <c r="J772" s="138"/>
      <c r="K772" s="138"/>
      <c r="L772" s="138"/>
      <c r="M772" s="138"/>
      <c r="N772" s="138"/>
      <c r="O772" s="138"/>
      <c r="P772" s="138"/>
      <c r="Q772" s="138"/>
      <c r="R772" s="138"/>
      <c r="S772" s="138"/>
      <c r="T772" s="138"/>
      <c r="U772" s="138"/>
      <c r="V772" s="138"/>
      <c r="W772" s="138"/>
      <c r="X772" s="138"/>
      <c r="Y772" s="138"/>
      <c r="Z772" s="138"/>
    </row>
    <row r="773" spans="1:26" ht="14.25" customHeight="1">
      <c r="A773" s="4"/>
      <c r="B773" s="4"/>
      <c r="C773" s="4"/>
      <c r="D773" s="4"/>
      <c r="E773" s="146"/>
      <c r="F773" s="146"/>
      <c r="G773" s="4"/>
      <c r="H773" s="4"/>
      <c r="I773" s="138"/>
      <c r="J773" s="138"/>
      <c r="K773" s="138"/>
      <c r="L773" s="138"/>
      <c r="M773" s="138"/>
      <c r="N773" s="138"/>
      <c r="O773" s="138"/>
      <c r="P773" s="138"/>
      <c r="Q773" s="138"/>
      <c r="R773" s="138"/>
      <c r="S773" s="138"/>
      <c r="T773" s="138"/>
      <c r="U773" s="138"/>
      <c r="V773" s="138"/>
      <c r="W773" s="138"/>
      <c r="X773" s="138"/>
      <c r="Y773" s="138"/>
      <c r="Z773" s="138"/>
    </row>
    <row r="774" spans="1:26" ht="14.25" customHeight="1">
      <c r="A774" s="4"/>
      <c r="B774" s="4"/>
      <c r="C774" s="4"/>
      <c r="D774" s="4"/>
      <c r="E774" s="146"/>
      <c r="F774" s="146"/>
      <c r="G774" s="4"/>
      <c r="H774" s="4"/>
      <c r="I774" s="138"/>
      <c r="J774" s="138"/>
      <c r="K774" s="138"/>
      <c r="L774" s="138"/>
      <c r="M774" s="138"/>
      <c r="N774" s="138"/>
      <c r="O774" s="138"/>
      <c r="P774" s="138"/>
      <c r="Q774" s="138"/>
      <c r="R774" s="138"/>
      <c r="S774" s="138"/>
      <c r="T774" s="138"/>
      <c r="U774" s="138"/>
      <c r="V774" s="138"/>
      <c r="W774" s="138"/>
      <c r="X774" s="138"/>
      <c r="Y774" s="138"/>
      <c r="Z774" s="138"/>
    </row>
    <row r="775" spans="1:26" ht="14.25" customHeight="1">
      <c r="A775" s="4"/>
      <c r="B775" s="4"/>
      <c r="C775" s="4"/>
      <c r="D775" s="4"/>
      <c r="E775" s="146"/>
      <c r="F775" s="146"/>
      <c r="G775" s="4"/>
      <c r="H775" s="4"/>
      <c r="I775" s="138"/>
      <c r="J775" s="138"/>
      <c r="K775" s="138"/>
      <c r="L775" s="138"/>
      <c r="M775" s="138"/>
      <c r="N775" s="138"/>
      <c r="O775" s="138"/>
      <c r="P775" s="138"/>
      <c r="Q775" s="138"/>
      <c r="R775" s="138"/>
      <c r="S775" s="138"/>
      <c r="T775" s="138"/>
      <c r="U775" s="138"/>
      <c r="V775" s="138"/>
      <c r="W775" s="138"/>
      <c r="X775" s="138"/>
      <c r="Y775" s="138"/>
      <c r="Z775" s="138"/>
    </row>
    <row r="776" spans="1:26" ht="14.25" customHeight="1">
      <c r="A776" s="4"/>
      <c r="B776" s="4"/>
      <c r="C776" s="4"/>
      <c r="D776" s="4"/>
      <c r="E776" s="146"/>
      <c r="F776" s="146"/>
      <c r="G776" s="4"/>
      <c r="H776" s="4"/>
      <c r="I776" s="138"/>
      <c r="J776" s="138"/>
      <c r="K776" s="138"/>
      <c r="L776" s="138"/>
      <c r="M776" s="138"/>
      <c r="N776" s="138"/>
      <c r="O776" s="138"/>
      <c r="P776" s="138"/>
      <c r="Q776" s="138"/>
      <c r="R776" s="138"/>
      <c r="S776" s="138"/>
      <c r="T776" s="138"/>
      <c r="U776" s="138"/>
      <c r="V776" s="138"/>
      <c r="W776" s="138"/>
      <c r="X776" s="138"/>
      <c r="Y776" s="138"/>
      <c r="Z776" s="138"/>
    </row>
    <row r="777" spans="1:26" ht="14.25" customHeight="1">
      <c r="A777" s="4"/>
      <c r="B777" s="4"/>
      <c r="C777" s="4"/>
      <c r="D777" s="4"/>
      <c r="E777" s="146"/>
      <c r="F777" s="146"/>
      <c r="G777" s="4"/>
      <c r="H777" s="4"/>
      <c r="I777" s="138"/>
      <c r="J777" s="138"/>
      <c r="K777" s="138"/>
      <c r="L777" s="138"/>
      <c r="M777" s="138"/>
      <c r="N777" s="138"/>
      <c r="O777" s="138"/>
      <c r="P777" s="138"/>
      <c r="Q777" s="138"/>
      <c r="R777" s="138"/>
      <c r="S777" s="138"/>
      <c r="T777" s="138"/>
      <c r="U777" s="138"/>
      <c r="V777" s="138"/>
      <c r="W777" s="138"/>
      <c r="X777" s="138"/>
      <c r="Y777" s="138"/>
      <c r="Z777" s="138"/>
    </row>
    <row r="778" spans="1:26" ht="14.25" customHeight="1">
      <c r="A778" s="4"/>
      <c r="B778" s="4"/>
      <c r="C778" s="4"/>
      <c r="D778" s="4"/>
      <c r="E778" s="146"/>
      <c r="F778" s="146"/>
      <c r="G778" s="4"/>
      <c r="H778" s="4"/>
      <c r="I778" s="138"/>
      <c r="J778" s="138"/>
      <c r="K778" s="138"/>
      <c r="L778" s="138"/>
      <c r="M778" s="138"/>
      <c r="N778" s="138"/>
      <c r="O778" s="138"/>
      <c r="P778" s="138"/>
      <c r="Q778" s="138"/>
      <c r="R778" s="138"/>
      <c r="S778" s="138"/>
      <c r="T778" s="138"/>
      <c r="U778" s="138"/>
      <c r="V778" s="138"/>
      <c r="W778" s="138"/>
      <c r="X778" s="138"/>
      <c r="Y778" s="138"/>
      <c r="Z778" s="138"/>
    </row>
    <row r="779" spans="1:26" ht="14.25" customHeight="1">
      <c r="A779" s="4"/>
      <c r="B779" s="4"/>
      <c r="C779" s="4"/>
      <c r="D779" s="4"/>
      <c r="E779" s="146"/>
      <c r="F779" s="146"/>
      <c r="G779" s="4"/>
      <c r="H779" s="4"/>
      <c r="I779" s="138"/>
      <c r="J779" s="138"/>
      <c r="K779" s="138"/>
      <c r="L779" s="138"/>
      <c r="M779" s="138"/>
      <c r="N779" s="138"/>
      <c r="O779" s="138"/>
      <c r="P779" s="138"/>
      <c r="Q779" s="138"/>
      <c r="R779" s="138"/>
      <c r="S779" s="138"/>
      <c r="T779" s="138"/>
      <c r="U779" s="138"/>
      <c r="V779" s="138"/>
      <c r="W779" s="138"/>
      <c r="X779" s="138"/>
      <c r="Y779" s="138"/>
      <c r="Z779" s="138"/>
    </row>
    <row r="780" spans="1:26" ht="14.25" customHeight="1">
      <c r="A780" s="4"/>
      <c r="B780" s="4"/>
      <c r="C780" s="4"/>
      <c r="D780" s="4"/>
      <c r="E780" s="146"/>
      <c r="F780" s="146"/>
      <c r="G780" s="4"/>
      <c r="H780" s="4"/>
      <c r="I780" s="138"/>
      <c r="J780" s="138"/>
      <c r="K780" s="138"/>
      <c r="L780" s="138"/>
      <c r="M780" s="138"/>
      <c r="N780" s="138"/>
      <c r="O780" s="138"/>
      <c r="P780" s="138"/>
      <c r="Q780" s="138"/>
      <c r="R780" s="138"/>
      <c r="S780" s="138"/>
      <c r="T780" s="138"/>
      <c r="U780" s="138"/>
      <c r="V780" s="138"/>
      <c r="W780" s="138"/>
      <c r="X780" s="138"/>
      <c r="Y780" s="138"/>
      <c r="Z780" s="138"/>
    </row>
    <row r="781" spans="1:26" ht="14.25" customHeight="1">
      <c r="A781" s="4"/>
      <c r="B781" s="4"/>
      <c r="C781" s="4"/>
      <c r="D781" s="4"/>
      <c r="E781" s="146"/>
      <c r="F781" s="146"/>
      <c r="G781" s="4"/>
      <c r="H781" s="4"/>
      <c r="I781" s="138"/>
      <c r="J781" s="138"/>
      <c r="K781" s="138"/>
      <c r="L781" s="138"/>
      <c r="M781" s="138"/>
      <c r="N781" s="138"/>
      <c r="O781" s="138"/>
      <c r="P781" s="138"/>
      <c r="Q781" s="138"/>
      <c r="R781" s="138"/>
      <c r="S781" s="138"/>
      <c r="T781" s="138"/>
      <c r="U781" s="138"/>
      <c r="V781" s="138"/>
      <c r="W781" s="138"/>
      <c r="X781" s="138"/>
      <c r="Y781" s="138"/>
      <c r="Z781" s="138"/>
    </row>
    <row r="782" spans="1:26" ht="14.25" customHeight="1">
      <c r="A782" s="4"/>
      <c r="B782" s="4"/>
      <c r="C782" s="4"/>
      <c r="D782" s="4"/>
      <c r="E782" s="146"/>
      <c r="F782" s="146"/>
      <c r="G782" s="4"/>
      <c r="H782" s="4"/>
      <c r="I782" s="138"/>
      <c r="J782" s="138"/>
      <c r="K782" s="138"/>
      <c r="L782" s="138"/>
      <c r="M782" s="138"/>
      <c r="N782" s="138"/>
      <c r="O782" s="138"/>
      <c r="P782" s="138"/>
      <c r="Q782" s="138"/>
      <c r="R782" s="138"/>
      <c r="S782" s="138"/>
      <c r="T782" s="138"/>
      <c r="U782" s="138"/>
      <c r="V782" s="138"/>
      <c r="W782" s="138"/>
      <c r="X782" s="138"/>
      <c r="Y782" s="138"/>
      <c r="Z782" s="138"/>
    </row>
    <row r="783" spans="1:26" ht="14.25" customHeight="1">
      <c r="A783" s="4"/>
      <c r="B783" s="4"/>
      <c r="C783" s="4"/>
      <c r="D783" s="4"/>
      <c r="E783" s="146"/>
      <c r="F783" s="146"/>
      <c r="G783" s="4"/>
      <c r="H783" s="4"/>
      <c r="I783" s="138"/>
      <c r="J783" s="138"/>
      <c r="K783" s="138"/>
      <c r="L783" s="138"/>
      <c r="M783" s="138"/>
      <c r="N783" s="138"/>
      <c r="O783" s="138"/>
      <c r="P783" s="138"/>
      <c r="Q783" s="138"/>
      <c r="R783" s="138"/>
      <c r="S783" s="138"/>
      <c r="T783" s="138"/>
      <c r="U783" s="138"/>
      <c r="V783" s="138"/>
      <c r="W783" s="138"/>
      <c r="X783" s="138"/>
      <c r="Y783" s="138"/>
      <c r="Z783" s="138"/>
    </row>
    <row r="784" spans="1:26" ht="14.25" customHeight="1">
      <c r="A784" s="4"/>
      <c r="B784" s="4"/>
      <c r="C784" s="4"/>
      <c r="D784" s="4"/>
      <c r="E784" s="146"/>
      <c r="F784" s="146"/>
      <c r="G784" s="4"/>
      <c r="H784" s="4"/>
      <c r="I784" s="138"/>
      <c r="J784" s="138"/>
      <c r="K784" s="138"/>
      <c r="L784" s="138"/>
      <c r="M784" s="138"/>
      <c r="N784" s="138"/>
      <c r="O784" s="138"/>
      <c r="P784" s="138"/>
      <c r="Q784" s="138"/>
      <c r="R784" s="138"/>
      <c r="S784" s="138"/>
      <c r="T784" s="138"/>
      <c r="U784" s="138"/>
      <c r="V784" s="138"/>
      <c r="W784" s="138"/>
      <c r="X784" s="138"/>
      <c r="Y784" s="138"/>
      <c r="Z784" s="138"/>
    </row>
    <row r="785" spans="1:26" ht="14.25" customHeight="1">
      <c r="A785" s="4"/>
      <c r="B785" s="4"/>
      <c r="C785" s="4"/>
      <c r="D785" s="4"/>
      <c r="E785" s="146"/>
      <c r="F785" s="146"/>
      <c r="G785" s="4"/>
      <c r="H785" s="4"/>
      <c r="I785" s="138"/>
      <c r="J785" s="138"/>
      <c r="K785" s="138"/>
      <c r="L785" s="138"/>
      <c r="M785" s="138"/>
      <c r="N785" s="138"/>
      <c r="O785" s="138"/>
      <c r="P785" s="138"/>
      <c r="Q785" s="138"/>
      <c r="R785" s="138"/>
      <c r="S785" s="138"/>
      <c r="T785" s="138"/>
      <c r="U785" s="138"/>
      <c r="V785" s="138"/>
      <c r="W785" s="138"/>
      <c r="X785" s="138"/>
      <c r="Y785" s="138"/>
      <c r="Z785" s="138"/>
    </row>
    <row r="786" spans="1:26" ht="14.25" customHeight="1">
      <c r="A786" s="4"/>
      <c r="B786" s="4"/>
      <c r="C786" s="4"/>
      <c r="D786" s="4"/>
      <c r="E786" s="146"/>
      <c r="F786" s="146"/>
      <c r="G786" s="4"/>
      <c r="H786" s="4"/>
      <c r="I786" s="138"/>
      <c r="J786" s="138"/>
      <c r="K786" s="138"/>
      <c r="L786" s="138"/>
      <c r="M786" s="138"/>
      <c r="N786" s="138"/>
      <c r="O786" s="138"/>
      <c r="P786" s="138"/>
      <c r="Q786" s="138"/>
      <c r="R786" s="138"/>
      <c r="S786" s="138"/>
      <c r="T786" s="138"/>
      <c r="U786" s="138"/>
      <c r="V786" s="138"/>
      <c r="W786" s="138"/>
      <c r="X786" s="138"/>
      <c r="Y786" s="138"/>
      <c r="Z786" s="138"/>
    </row>
    <row r="787" spans="1:26" ht="14.25" customHeight="1">
      <c r="A787" s="4"/>
      <c r="B787" s="4"/>
      <c r="C787" s="4"/>
      <c r="D787" s="4"/>
      <c r="E787" s="146"/>
      <c r="F787" s="146"/>
      <c r="G787" s="4"/>
      <c r="H787" s="4"/>
      <c r="I787" s="138"/>
      <c r="J787" s="138"/>
      <c r="K787" s="138"/>
      <c r="L787" s="138"/>
      <c r="M787" s="138"/>
      <c r="N787" s="138"/>
      <c r="O787" s="138"/>
      <c r="P787" s="138"/>
      <c r="Q787" s="138"/>
      <c r="R787" s="138"/>
      <c r="S787" s="138"/>
      <c r="T787" s="138"/>
      <c r="U787" s="138"/>
      <c r="V787" s="138"/>
      <c r="W787" s="138"/>
      <c r="X787" s="138"/>
      <c r="Y787" s="138"/>
      <c r="Z787" s="138"/>
    </row>
    <row r="788" spans="1:26" ht="14.25" customHeight="1">
      <c r="A788" s="4"/>
      <c r="B788" s="4"/>
      <c r="C788" s="4"/>
      <c r="D788" s="4"/>
      <c r="E788" s="146"/>
      <c r="F788" s="146"/>
      <c r="G788" s="4"/>
      <c r="H788" s="4"/>
      <c r="I788" s="138"/>
      <c r="J788" s="138"/>
      <c r="K788" s="138"/>
      <c r="L788" s="138"/>
      <c r="M788" s="138"/>
      <c r="N788" s="138"/>
      <c r="O788" s="138"/>
      <c r="P788" s="138"/>
      <c r="Q788" s="138"/>
      <c r="R788" s="138"/>
      <c r="S788" s="138"/>
      <c r="T788" s="138"/>
      <c r="U788" s="138"/>
      <c r="V788" s="138"/>
      <c r="W788" s="138"/>
      <c r="X788" s="138"/>
      <c r="Y788" s="138"/>
      <c r="Z788" s="138"/>
    </row>
    <row r="789" spans="1:26" ht="14.25" customHeight="1">
      <c r="A789" s="4"/>
      <c r="B789" s="4"/>
      <c r="C789" s="4"/>
      <c r="D789" s="4"/>
      <c r="E789" s="146"/>
      <c r="F789" s="146"/>
      <c r="G789" s="4"/>
      <c r="H789" s="4"/>
      <c r="I789" s="138"/>
      <c r="J789" s="138"/>
      <c r="K789" s="138"/>
      <c r="L789" s="138"/>
      <c r="M789" s="138"/>
      <c r="N789" s="138"/>
      <c r="O789" s="138"/>
      <c r="P789" s="138"/>
      <c r="Q789" s="138"/>
      <c r="R789" s="138"/>
      <c r="S789" s="138"/>
      <c r="T789" s="138"/>
      <c r="U789" s="138"/>
      <c r="V789" s="138"/>
      <c r="W789" s="138"/>
      <c r="X789" s="138"/>
      <c r="Y789" s="138"/>
      <c r="Z789" s="138"/>
    </row>
    <row r="790" spans="1:26" ht="14.25" customHeight="1">
      <c r="A790" s="4"/>
      <c r="B790" s="4"/>
      <c r="C790" s="4"/>
      <c r="D790" s="4"/>
      <c r="E790" s="146"/>
      <c r="F790" s="146"/>
      <c r="G790" s="4"/>
      <c r="H790" s="4"/>
      <c r="I790" s="138"/>
      <c r="J790" s="138"/>
      <c r="K790" s="138"/>
      <c r="L790" s="138"/>
      <c r="M790" s="138"/>
      <c r="N790" s="138"/>
      <c r="O790" s="138"/>
      <c r="P790" s="138"/>
      <c r="Q790" s="138"/>
      <c r="R790" s="138"/>
      <c r="S790" s="138"/>
      <c r="T790" s="138"/>
      <c r="U790" s="138"/>
      <c r="V790" s="138"/>
      <c r="W790" s="138"/>
      <c r="X790" s="138"/>
      <c r="Y790" s="138"/>
      <c r="Z790" s="138"/>
    </row>
    <row r="791" spans="1:26" ht="14.25" customHeight="1">
      <c r="A791" s="4"/>
      <c r="B791" s="4"/>
      <c r="C791" s="4"/>
      <c r="D791" s="4"/>
      <c r="E791" s="146"/>
      <c r="F791" s="146"/>
      <c r="G791" s="4"/>
      <c r="H791" s="4"/>
      <c r="I791" s="138"/>
      <c r="J791" s="138"/>
      <c r="K791" s="138"/>
      <c r="L791" s="138"/>
      <c r="M791" s="138"/>
      <c r="N791" s="138"/>
      <c r="O791" s="138"/>
      <c r="P791" s="138"/>
      <c r="Q791" s="138"/>
      <c r="R791" s="138"/>
      <c r="S791" s="138"/>
      <c r="T791" s="138"/>
      <c r="U791" s="138"/>
      <c r="V791" s="138"/>
      <c r="W791" s="138"/>
      <c r="X791" s="138"/>
      <c r="Y791" s="138"/>
      <c r="Z791" s="138"/>
    </row>
    <row r="792" spans="1:26" ht="14.25" customHeight="1">
      <c r="A792" s="4"/>
      <c r="B792" s="4"/>
      <c r="C792" s="4"/>
      <c r="D792" s="4"/>
      <c r="E792" s="146"/>
      <c r="F792" s="146"/>
      <c r="G792" s="4"/>
      <c r="H792" s="4"/>
      <c r="I792" s="138"/>
      <c r="J792" s="138"/>
      <c r="K792" s="138"/>
      <c r="L792" s="138"/>
      <c r="M792" s="138"/>
      <c r="N792" s="138"/>
      <c r="O792" s="138"/>
      <c r="P792" s="138"/>
      <c r="Q792" s="138"/>
      <c r="R792" s="138"/>
      <c r="S792" s="138"/>
      <c r="T792" s="138"/>
      <c r="U792" s="138"/>
      <c r="V792" s="138"/>
      <c r="W792" s="138"/>
      <c r="X792" s="138"/>
      <c r="Y792" s="138"/>
      <c r="Z792" s="138"/>
    </row>
    <row r="793" spans="1:26" ht="14.25" customHeight="1">
      <c r="A793" s="4"/>
      <c r="B793" s="4"/>
      <c r="C793" s="4"/>
      <c r="D793" s="4"/>
      <c r="E793" s="146"/>
      <c r="F793" s="146"/>
      <c r="G793" s="4"/>
      <c r="H793" s="4"/>
      <c r="I793" s="138"/>
      <c r="J793" s="138"/>
      <c r="K793" s="138"/>
      <c r="L793" s="138"/>
      <c r="M793" s="138"/>
      <c r="N793" s="138"/>
      <c r="O793" s="138"/>
      <c r="P793" s="138"/>
      <c r="Q793" s="138"/>
      <c r="R793" s="138"/>
      <c r="S793" s="138"/>
      <c r="T793" s="138"/>
      <c r="U793" s="138"/>
      <c r="V793" s="138"/>
      <c r="W793" s="138"/>
      <c r="X793" s="138"/>
      <c r="Y793" s="138"/>
      <c r="Z793" s="138"/>
    </row>
    <row r="794" spans="1:26" ht="14.25" customHeight="1">
      <c r="A794" s="4"/>
      <c r="B794" s="4"/>
      <c r="C794" s="4"/>
      <c r="D794" s="4"/>
      <c r="E794" s="146"/>
      <c r="F794" s="146"/>
      <c r="G794" s="4"/>
      <c r="H794" s="4"/>
      <c r="I794" s="138"/>
      <c r="J794" s="138"/>
      <c r="K794" s="138"/>
      <c r="L794" s="138"/>
      <c r="M794" s="138"/>
      <c r="N794" s="138"/>
      <c r="O794" s="138"/>
      <c r="P794" s="138"/>
      <c r="Q794" s="138"/>
      <c r="R794" s="138"/>
      <c r="S794" s="138"/>
      <c r="T794" s="138"/>
      <c r="U794" s="138"/>
      <c r="V794" s="138"/>
      <c r="W794" s="138"/>
      <c r="X794" s="138"/>
      <c r="Y794" s="138"/>
      <c r="Z794" s="138"/>
    </row>
    <row r="795" spans="1:26" ht="14.25" customHeight="1">
      <c r="A795" s="4"/>
      <c r="B795" s="4"/>
      <c r="C795" s="4"/>
      <c r="D795" s="4"/>
      <c r="E795" s="146"/>
      <c r="F795" s="146"/>
      <c r="G795" s="4"/>
      <c r="H795" s="4"/>
      <c r="I795" s="138"/>
      <c r="J795" s="138"/>
      <c r="K795" s="138"/>
      <c r="L795" s="138"/>
      <c r="M795" s="138"/>
      <c r="N795" s="138"/>
      <c r="O795" s="138"/>
      <c r="P795" s="138"/>
      <c r="Q795" s="138"/>
      <c r="R795" s="138"/>
      <c r="S795" s="138"/>
      <c r="T795" s="138"/>
      <c r="U795" s="138"/>
      <c r="V795" s="138"/>
      <c r="W795" s="138"/>
      <c r="X795" s="138"/>
      <c r="Y795" s="138"/>
      <c r="Z795" s="138"/>
    </row>
    <row r="796" spans="1:26" ht="14.25" customHeight="1">
      <c r="A796" s="4"/>
      <c r="B796" s="4"/>
      <c r="C796" s="4"/>
      <c r="D796" s="4"/>
      <c r="E796" s="146"/>
      <c r="F796" s="146"/>
      <c r="G796" s="4"/>
      <c r="H796" s="4"/>
      <c r="I796" s="138"/>
      <c r="J796" s="138"/>
      <c r="K796" s="138"/>
      <c r="L796" s="138"/>
      <c r="M796" s="138"/>
      <c r="N796" s="138"/>
      <c r="O796" s="138"/>
      <c r="P796" s="138"/>
      <c r="Q796" s="138"/>
      <c r="R796" s="138"/>
      <c r="S796" s="138"/>
      <c r="T796" s="138"/>
      <c r="U796" s="138"/>
      <c r="V796" s="138"/>
      <c r="W796" s="138"/>
      <c r="X796" s="138"/>
      <c r="Y796" s="138"/>
      <c r="Z796" s="138"/>
    </row>
    <row r="797" spans="1:26" ht="14.25" customHeight="1">
      <c r="A797" s="4"/>
      <c r="B797" s="4"/>
      <c r="C797" s="4"/>
      <c r="D797" s="4"/>
      <c r="E797" s="146"/>
      <c r="F797" s="146"/>
      <c r="G797" s="4"/>
      <c r="H797" s="4"/>
      <c r="I797" s="138"/>
      <c r="J797" s="138"/>
      <c r="K797" s="138"/>
      <c r="L797" s="138"/>
      <c r="M797" s="138"/>
      <c r="N797" s="138"/>
      <c r="O797" s="138"/>
      <c r="P797" s="138"/>
      <c r="Q797" s="138"/>
      <c r="R797" s="138"/>
      <c r="S797" s="138"/>
      <c r="T797" s="138"/>
      <c r="U797" s="138"/>
      <c r="V797" s="138"/>
      <c r="W797" s="138"/>
      <c r="X797" s="138"/>
      <c r="Y797" s="138"/>
      <c r="Z797" s="138"/>
    </row>
    <row r="798" spans="1:26" ht="14.25" customHeight="1">
      <c r="A798" s="4"/>
      <c r="B798" s="4"/>
      <c r="C798" s="4"/>
      <c r="D798" s="4"/>
      <c r="E798" s="146"/>
      <c r="F798" s="146"/>
      <c r="G798" s="4"/>
      <c r="H798" s="4"/>
      <c r="I798" s="138"/>
      <c r="J798" s="138"/>
      <c r="K798" s="138"/>
      <c r="L798" s="138"/>
      <c r="M798" s="138"/>
      <c r="N798" s="138"/>
      <c r="O798" s="138"/>
      <c r="P798" s="138"/>
      <c r="Q798" s="138"/>
      <c r="R798" s="138"/>
      <c r="S798" s="138"/>
      <c r="T798" s="138"/>
      <c r="U798" s="138"/>
      <c r="V798" s="138"/>
      <c r="W798" s="138"/>
      <c r="X798" s="138"/>
      <c r="Y798" s="138"/>
      <c r="Z798" s="138"/>
    </row>
    <row r="799" spans="1:26" ht="14.25" customHeight="1">
      <c r="A799" s="4"/>
      <c r="B799" s="4"/>
      <c r="C799" s="4"/>
      <c r="D799" s="4"/>
      <c r="E799" s="146"/>
      <c r="F799" s="146"/>
      <c r="G799" s="4"/>
      <c r="H799" s="4"/>
      <c r="I799" s="138"/>
      <c r="J799" s="138"/>
      <c r="K799" s="138"/>
      <c r="L799" s="138"/>
      <c r="M799" s="138"/>
      <c r="N799" s="138"/>
      <c r="O799" s="138"/>
      <c r="P799" s="138"/>
      <c r="Q799" s="138"/>
      <c r="R799" s="138"/>
      <c r="S799" s="138"/>
      <c r="T799" s="138"/>
      <c r="U799" s="138"/>
      <c r="V799" s="138"/>
      <c r="W799" s="138"/>
      <c r="X799" s="138"/>
      <c r="Y799" s="138"/>
      <c r="Z799" s="138"/>
    </row>
    <row r="800" spans="1:26" ht="14.25" customHeight="1">
      <c r="A800" s="4"/>
      <c r="B800" s="4"/>
      <c r="C800" s="4"/>
      <c r="D800" s="4"/>
      <c r="E800" s="146"/>
      <c r="F800" s="146"/>
      <c r="G800" s="4"/>
      <c r="H800" s="4"/>
      <c r="I800" s="138"/>
      <c r="J800" s="138"/>
      <c r="K800" s="138"/>
      <c r="L800" s="138"/>
      <c r="M800" s="138"/>
      <c r="N800" s="138"/>
      <c r="O800" s="138"/>
      <c r="P800" s="138"/>
      <c r="Q800" s="138"/>
      <c r="R800" s="138"/>
      <c r="S800" s="138"/>
      <c r="T800" s="138"/>
      <c r="U800" s="138"/>
      <c r="V800" s="138"/>
      <c r="W800" s="138"/>
      <c r="X800" s="138"/>
      <c r="Y800" s="138"/>
      <c r="Z800" s="138"/>
    </row>
    <row r="801" spans="1:26" ht="14.25" customHeight="1">
      <c r="A801" s="4"/>
      <c r="B801" s="4"/>
      <c r="C801" s="4"/>
      <c r="D801" s="4"/>
      <c r="E801" s="146"/>
      <c r="F801" s="146"/>
      <c r="G801" s="4"/>
      <c r="H801" s="4"/>
      <c r="I801" s="138"/>
      <c r="J801" s="138"/>
      <c r="K801" s="138"/>
      <c r="L801" s="138"/>
      <c r="M801" s="138"/>
      <c r="N801" s="138"/>
      <c r="O801" s="138"/>
      <c r="P801" s="138"/>
      <c r="Q801" s="138"/>
      <c r="R801" s="138"/>
      <c r="S801" s="138"/>
      <c r="T801" s="138"/>
      <c r="U801" s="138"/>
      <c r="V801" s="138"/>
      <c r="W801" s="138"/>
      <c r="X801" s="138"/>
      <c r="Y801" s="138"/>
      <c r="Z801" s="138"/>
    </row>
    <row r="802" spans="1:26" ht="14.25" customHeight="1">
      <c r="A802" s="4"/>
      <c r="B802" s="4"/>
      <c r="C802" s="4"/>
      <c r="D802" s="4"/>
      <c r="E802" s="146"/>
      <c r="F802" s="146"/>
      <c r="G802" s="4"/>
      <c r="H802" s="4"/>
      <c r="I802" s="138"/>
      <c r="J802" s="138"/>
      <c r="K802" s="138"/>
      <c r="L802" s="138"/>
      <c r="M802" s="138"/>
      <c r="N802" s="138"/>
      <c r="O802" s="138"/>
      <c r="P802" s="138"/>
      <c r="Q802" s="138"/>
      <c r="R802" s="138"/>
      <c r="S802" s="138"/>
      <c r="T802" s="138"/>
      <c r="U802" s="138"/>
      <c r="V802" s="138"/>
      <c r="W802" s="138"/>
      <c r="X802" s="138"/>
      <c r="Y802" s="138"/>
      <c r="Z802" s="138"/>
    </row>
    <row r="803" spans="1:26" ht="14.25" customHeight="1">
      <c r="A803" s="4"/>
      <c r="B803" s="4"/>
      <c r="C803" s="4"/>
      <c r="D803" s="4"/>
      <c r="E803" s="146"/>
      <c r="F803" s="146"/>
      <c r="G803" s="4"/>
      <c r="H803" s="4"/>
      <c r="I803" s="138"/>
      <c r="J803" s="138"/>
      <c r="K803" s="138"/>
      <c r="L803" s="138"/>
      <c r="M803" s="138"/>
      <c r="N803" s="138"/>
      <c r="O803" s="138"/>
      <c r="P803" s="138"/>
      <c r="Q803" s="138"/>
      <c r="R803" s="138"/>
      <c r="S803" s="138"/>
      <c r="T803" s="138"/>
      <c r="U803" s="138"/>
      <c r="V803" s="138"/>
      <c r="W803" s="138"/>
      <c r="X803" s="138"/>
      <c r="Y803" s="138"/>
      <c r="Z803" s="138"/>
    </row>
    <row r="804" spans="1:26" ht="14.25" customHeight="1">
      <c r="A804" s="4"/>
      <c r="B804" s="4"/>
      <c r="C804" s="4"/>
      <c r="D804" s="4"/>
      <c r="E804" s="146"/>
      <c r="F804" s="146"/>
      <c r="G804" s="4"/>
      <c r="H804" s="4"/>
      <c r="I804" s="138"/>
      <c r="J804" s="138"/>
      <c r="K804" s="138"/>
      <c r="L804" s="138"/>
      <c r="M804" s="138"/>
      <c r="N804" s="138"/>
      <c r="O804" s="138"/>
      <c r="P804" s="138"/>
      <c r="Q804" s="138"/>
      <c r="R804" s="138"/>
      <c r="S804" s="138"/>
      <c r="T804" s="138"/>
      <c r="U804" s="138"/>
      <c r="V804" s="138"/>
      <c r="W804" s="138"/>
      <c r="X804" s="138"/>
      <c r="Y804" s="138"/>
      <c r="Z804" s="138"/>
    </row>
    <row r="805" spans="1:26" ht="14.25" customHeight="1">
      <c r="A805" s="4"/>
      <c r="B805" s="4"/>
      <c r="C805" s="4"/>
      <c r="D805" s="4"/>
      <c r="E805" s="146"/>
      <c r="F805" s="146"/>
      <c r="G805" s="4"/>
      <c r="H805" s="4"/>
      <c r="I805" s="138"/>
      <c r="J805" s="138"/>
      <c r="K805" s="138"/>
      <c r="L805" s="138"/>
      <c r="M805" s="138"/>
      <c r="N805" s="138"/>
      <c r="O805" s="138"/>
      <c r="P805" s="138"/>
      <c r="Q805" s="138"/>
      <c r="R805" s="138"/>
      <c r="S805" s="138"/>
      <c r="T805" s="138"/>
      <c r="U805" s="138"/>
      <c r="V805" s="138"/>
      <c r="W805" s="138"/>
      <c r="X805" s="138"/>
      <c r="Y805" s="138"/>
      <c r="Z805" s="138"/>
    </row>
    <row r="806" spans="1:26" ht="14.25" customHeight="1">
      <c r="A806" s="4"/>
      <c r="B806" s="4"/>
      <c r="C806" s="4"/>
      <c r="D806" s="4"/>
      <c r="E806" s="146"/>
      <c r="F806" s="146"/>
      <c r="G806" s="4"/>
      <c r="H806" s="4"/>
      <c r="I806" s="138"/>
      <c r="J806" s="138"/>
      <c r="K806" s="138"/>
      <c r="L806" s="138"/>
      <c r="M806" s="138"/>
      <c r="N806" s="138"/>
      <c r="O806" s="138"/>
      <c r="P806" s="138"/>
      <c r="Q806" s="138"/>
      <c r="R806" s="138"/>
      <c r="S806" s="138"/>
      <c r="T806" s="138"/>
      <c r="U806" s="138"/>
      <c r="V806" s="138"/>
      <c r="W806" s="138"/>
      <c r="X806" s="138"/>
      <c r="Y806" s="138"/>
      <c r="Z806" s="138"/>
    </row>
    <row r="807" spans="1:26" ht="14.25" customHeight="1">
      <c r="A807" s="4"/>
      <c r="B807" s="4"/>
      <c r="C807" s="4"/>
      <c r="D807" s="4"/>
      <c r="E807" s="146"/>
      <c r="F807" s="146"/>
      <c r="G807" s="4"/>
      <c r="H807" s="4"/>
      <c r="I807" s="138"/>
      <c r="J807" s="138"/>
      <c r="K807" s="138"/>
      <c r="L807" s="138"/>
      <c r="M807" s="138"/>
      <c r="N807" s="138"/>
      <c r="O807" s="138"/>
      <c r="P807" s="138"/>
      <c r="Q807" s="138"/>
      <c r="R807" s="138"/>
      <c r="S807" s="138"/>
      <c r="T807" s="138"/>
      <c r="U807" s="138"/>
      <c r="V807" s="138"/>
      <c r="W807" s="138"/>
      <c r="X807" s="138"/>
      <c r="Y807" s="138"/>
      <c r="Z807" s="138"/>
    </row>
    <row r="808" spans="1:26" ht="14.25" customHeight="1">
      <c r="A808" s="4"/>
      <c r="B808" s="4"/>
      <c r="C808" s="4"/>
      <c r="D808" s="4"/>
      <c r="E808" s="146"/>
      <c r="F808" s="146"/>
      <c r="G808" s="4"/>
      <c r="H808" s="4"/>
      <c r="I808" s="138"/>
      <c r="J808" s="138"/>
      <c r="K808" s="138"/>
      <c r="L808" s="138"/>
      <c r="M808" s="138"/>
      <c r="N808" s="138"/>
      <c r="O808" s="138"/>
      <c r="P808" s="138"/>
      <c r="Q808" s="138"/>
      <c r="R808" s="138"/>
      <c r="S808" s="138"/>
      <c r="T808" s="138"/>
      <c r="U808" s="138"/>
      <c r="V808" s="138"/>
      <c r="W808" s="138"/>
      <c r="X808" s="138"/>
      <c r="Y808" s="138"/>
      <c r="Z808" s="138"/>
    </row>
    <row r="809" spans="1:26" ht="14.25" customHeight="1">
      <c r="A809" s="4"/>
      <c r="B809" s="4"/>
      <c r="C809" s="4"/>
      <c r="D809" s="4"/>
      <c r="E809" s="146"/>
      <c r="F809" s="146"/>
      <c r="G809" s="4"/>
      <c r="H809" s="4"/>
      <c r="I809" s="138"/>
      <c r="J809" s="138"/>
      <c r="K809" s="138"/>
      <c r="L809" s="138"/>
      <c r="M809" s="138"/>
      <c r="N809" s="138"/>
      <c r="O809" s="138"/>
      <c r="P809" s="138"/>
      <c r="Q809" s="138"/>
      <c r="R809" s="138"/>
      <c r="S809" s="138"/>
      <c r="T809" s="138"/>
      <c r="U809" s="138"/>
      <c r="V809" s="138"/>
      <c r="W809" s="138"/>
      <c r="X809" s="138"/>
      <c r="Y809" s="138"/>
      <c r="Z809" s="138"/>
    </row>
    <row r="810" spans="1:26" ht="14.25" customHeight="1">
      <c r="A810" s="4"/>
      <c r="B810" s="4"/>
      <c r="C810" s="4"/>
      <c r="D810" s="4"/>
      <c r="E810" s="146"/>
      <c r="F810" s="146"/>
      <c r="G810" s="4"/>
      <c r="H810" s="4"/>
      <c r="I810" s="138"/>
      <c r="J810" s="138"/>
      <c r="K810" s="138"/>
      <c r="L810" s="138"/>
      <c r="M810" s="138"/>
      <c r="N810" s="138"/>
      <c r="O810" s="138"/>
      <c r="P810" s="138"/>
      <c r="Q810" s="138"/>
      <c r="R810" s="138"/>
      <c r="S810" s="138"/>
      <c r="T810" s="138"/>
      <c r="U810" s="138"/>
      <c r="V810" s="138"/>
      <c r="W810" s="138"/>
      <c r="X810" s="138"/>
      <c r="Y810" s="138"/>
      <c r="Z810" s="138"/>
    </row>
    <row r="811" spans="1:26" ht="14.25" customHeight="1">
      <c r="A811" s="4"/>
      <c r="B811" s="4"/>
      <c r="C811" s="4"/>
      <c r="D811" s="4"/>
      <c r="E811" s="146"/>
      <c r="F811" s="146"/>
      <c r="G811" s="4"/>
      <c r="H811" s="4"/>
      <c r="I811" s="138"/>
      <c r="J811" s="138"/>
      <c r="K811" s="138"/>
      <c r="L811" s="138"/>
      <c r="M811" s="138"/>
      <c r="N811" s="138"/>
      <c r="O811" s="138"/>
      <c r="P811" s="138"/>
      <c r="Q811" s="138"/>
      <c r="R811" s="138"/>
      <c r="S811" s="138"/>
      <c r="T811" s="138"/>
      <c r="U811" s="138"/>
      <c r="V811" s="138"/>
      <c r="W811" s="138"/>
      <c r="X811" s="138"/>
      <c r="Y811" s="138"/>
      <c r="Z811" s="138"/>
    </row>
    <row r="812" spans="1:26" ht="14.25" customHeight="1">
      <c r="A812" s="4"/>
      <c r="B812" s="4"/>
      <c r="C812" s="4"/>
      <c r="D812" s="4"/>
      <c r="E812" s="146"/>
      <c r="F812" s="146"/>
      <c r="G812" s="4"/>
      <c r="H812" s="4"/>
      <c r="I812" s="138"/>
      <c r="J812" s="138"/>
      <c r="K812" s="138"/>
      <c r="L812" s="138"/>
      <c r="M812" s="138"/>
      <c r="N812" s="138"/>
      <c r="O812" s="138"/>
      <c r="P812" s="138"/>
      <c r="Q812" s="138"/>
      <c r="R812" s="138"/>
      <c r="S812" s="138"/>
      <c r="T812" s="138"/>
      <c r="U812" s="138"/>
      <c r="V812" s="138"/>
      <c r="W812" s="138"/>
      <c r="X812" s="138"/>
      <c r="Y812" s="138"/>
      <c r="Z812" s="138"/>
    </row>
    <row r="813" spans="1:26" ht="14.25" customHeight="1">
      <c r="A813" s="4"/>
      <c r="B813" s="4"/>
      <c r="C813" s="4"/>
      <c r="D813" s="4"/>
      <c r="E813" s="146"/>
      <c r="F813" s="146"/>
      <c r="G813" s="4"/>
      <c r="H813" s="4"/>
      <c r="I813" s="138"/>
      <c r="J813" s="138"/>
      <c r="K813" s="138"/>
      <c r="L813" s="138"/>
      <c r="M813" s="138"/>
      <c r="N813" s="138"/>
      <c r="O813" s="138"/>
      <c r="P813" s="138"/>
      <c r="Q813" s="138"/>
      <c r="R813" s="138"/>
      <c r="S813" s="138"/>
      <c r="T813" s="138"/>
      <c r="U813" s="138"/>
      <c r="V813" s="138"/>
      <c r="W813" s="138"/>
      <c r="X813" s="138"/>
      <c r="Y813" s="138"/>
      <c r="Z813" s="138"/>
    </row>
    <row r="814" spans="1:26" ht="14.25" customHeight="1">
      <c r="A814" s="4"/>
      <c r="B814" s="4"/>
      <c r="C814" s="4"/>
      <c r="D814" s="4"/>
      <c r="E814" s="146"/>
      <c r="F814" s="146"/>
      <c r="G814" s="4"/>
      <c r="H814" s="4"/>
      <c r="I814" s="138"/>
      <c r="J814" s="138"/>
      <c r="K814" s="138"/>
      <c r="L814" s="138"/>
      <c r="M814" s="138"/>
      <c r="N814" s="138"/>
      <c r="O814" s="138"/>
      <c r="P814" s="138"/>
      <c r="Q814" s="138"/>
      <c r="R814" s="138"/>
      <c r="S814" s="138"/>
      <c r="T814" s="138"/>
      <c r="U814" s="138"/>
      <c r="V814" s="138"/>
      <c r="W814" s="138"/>
      <c r="X814" s="138"/>
      <c r="Y814" s="138"/>
      <c r="Z814" s="138"/>
    </row>
    <row r="815" spans="1:26" ht="14.25" customHeight="1">
      <c r="A815" s="4"/>
      <c r="B815" s="4"/>
      <c r="C815" s="4"/>
      <c r="D815" s="4"/>
      <c r="E815" s="146"/>
      <c r="F815" s="146"/>
      <c r="G815" s="4"/>
      <c r="H815" s="4"/>
      <c r="I815" s="138"/>
      <c r="J815" s="138"/>
      <c r="K815" s="138"/>
      <c r="L815" s="138"/>
      <c r="M815" s="138"/>
      <c r="N815" s="138"/>
      <c r="O815" s="138"/>
      <c r="P815" s="138"/>
      <c r="Q815" s="138"/>
      <c r="R815" s="138"/>
      <c r="S815" s="138"/>
      <c r="T815" s="138"/>
      <c r="U815" s="138"/>
      <c r="V815" s="138"/>
      <c r="W815" s="138"/>
      <c r="X815" s="138"/>
      <c r="Y815" s="138"/>
      <c r="Z815" s="138"/>
    </row>
    <row r="816" spans="1:26" ht="14.25" customHeight="1">
      <c r="A816" s="4"/>
      <c r="B816" s="4"/>
      <c r="C816" s="4"/>
      <c r="D816" s="4"/>
      <c r="E816" s="146"/>
      <c r="F816" s="146"/>
      <c r="G816" s="4"/>
      <c r="H816" s="4"/>
      <c r="I816" s="138"/>
      <c r="J816" s="138"/>
      <c r="K816" s="138"/>
      <c r="L816" s="138"/>
      <c r="M816" s="138"/>
      <c r="N816" s="138"/>
      <c r="O816" s="138"/>
      <c r="P816" s="138"/>
      <c r="Q816" s="138"/>
      <c r="R816" s="138"/>
      <c r="S816" s="138"/>
      <c r="T816" s="138"/>
      <c r="U816" s="138"/>
      <c r="V816" s="138"/>
      <c r="W816" s="138"/>
      <c r="X816" s="138"/>
      <c r="Y816" s="138"/>
      <c r="Z816" s="138"/>
    </row>
    <row r="817" spans="1:26" ht="14.25" customHeight="1">
      <c r="A817" s="4"/>
      <c r="B817" s="4"/>
      <c r="C817" s="4"/>
      <c r="D817" s="4"/>
      <c r="E817" s="146"/>
      <c r="F817" s="146"/>
      <c r="G817" s="4"/>
      <c r="H817" s="4"/>
      <c r="I817" s="138"/>
      <c r="J817" s="138"/>
      <c r="K817" s="138"/>
      <c r="L817" s="138"/>
      <c r="M817" s="138"/>
      <c r="N817" s="138"/>
      <c r="O817" s="138"/>
      <c r="P817" s="138"/>
      <c r="Q817" s="138"/>
      <c r="R817" s="138"/>
      <c r="S817" s="138"/>
      <c r="T817" s="138"/>
      <c r="U817" s="138"/>
      <c r="V817" s="138"/>
      <c r="W817" s="138"/>
      <c r="X817" s="138"/>
      <c r="Y817" s="138"/>
      <c r="Z817" s="138"/>
    </row>
    <row r="818" spans="1:26" ht="14.25" customHeight="1">
      <c r="A818" s="4"/>
      <c r="B818" s="4"/>
      <c r="C818" s="4"/>
      <c r="D818" s="4"/>
      <c r="E818" s="146"/>
      <c r="F818" s="146"/>
      <c r="G818" s="4"/>
      <c r="H818" s="4"/>
      <c r="I818" s="138"/>
      <c r="J818" s="138"/>
      <c r="K818" s="138"/>
      <c r="L818" s="138"/>
      <c r="M818" s="138"/>
      <c r="N818" s="138"/>
      <c r="O818" s="138"/>
      <c r="P818" s="138"/>
      <c r="Q818" s="138"/>
      <c r="R818" s="138"/>
      <c r="S818" s="138"/>
      <c r="T818" s="138"/>
      <c r="U818" s="138"/>
      <c r="V818" s="138"/>
      <c r="W818" s="138"/>
      <c r="X818" s="138"/>
      <c r="Y818" s="138"/>
      <c r="Z818" s="138"/>
    </row>
    <row r="819" spans="1:26" ht="14.25" customHeight="1">
      <c r="A819" s="4"/>
      <c r="B819" s="4"/>
      <c r="C819" s="4"/>
      <c r="D819" s="4"/>
      <c r="E819" s="146"/>
      <c r="F819" s="146"/>
      <c r="G819" s="4"/>
      <c r="H819" s="4"/>
      <c r="I819" s="138"/>
      <c r="J819" s="138"/>
      <c r="K819" s="138"/>
      <c r="L819" s="138"/>
      <c r="M819" s="138"/>
      <c r="N819" s="138"/>
      <c r="O819" s="138"/>
      <c r="P819" s="138"/>
      <c r="Q819" s="138"/>
      <c r="R819" s="138"/>
      <c r="S819" s="138"/>
      <c r="T819" s="138"/>
      <c r="U819" s="138"/>
      <c r="V819" s="138"/>
      <c r="W819" s="138"/>
      <c r="X819" s="138"/>
      <c r="Y819" s="138"/>
      <c r="Z819" s="138"/>
    </row>
    <row r="820" spans="1:26" ht="14.25" customHeight="1">
      <c r="A820" s="4"/>
      <c r="B820" s="4"/>
      <c r="C820" s="4"/>
      <c r="D820" s="4"/>
      <c r="E820" s="146"/>
      <c r="F820" s="146"/>
      <c r="G820" s="4"/>
      <c r="H820" s="4"/>
      <c r="I820" s="138"/>
      <c r="J820" s="138"/>
      <c r="K820" s="138"/>
      <c r="L820" s="138"/>
      <c r="M820" s="138"/>
      <c r="N820" s="138"/>
      <c r="O820" s="138"/>
      <c r="P820" s="138"/>
      <c r="Q820" s="138"/>
      <c r="R820" s="138"/>
      <c r="S820" s="138"/>
      <c r="T820" s="138"/>
      <c r="U820" s="138"/>
      <c r="V820" s="138"/>
      <c r="W820" s="138"/>
      <c r="X820" s="138"/>
      <c r="Y820" s="138"/>
      <c r="Z820" s="138"/>
    </row>
    <row r="821" spans="1:26" ht="14.25" customHeight="1">
      <c r="A821" s="4"/>
      <c r="B821" s="4"/>
      <c r="C821" s="4"/>
      <c r="D821" s="4"/>
      <c r="E821" s="146"/>
      <c r="F821" s="146"/>
      <c r="G821" s="4"/>
      <c r="H821" s="4"/>
      <c r="I821" s="138"/>
      <c r="J821" s="138"/>
      <c r="K821" s="138"/>
      <c r="L821" s="138"/>
      <c r="M821" s="138"/>
      <c r="N821" s="138"/>
      <c r="O821" s="138"/>
      <c r="P821" s="138"/>
      <c r="Q821" s="138"/>
      <c r="R821" s="138"/>
      <c r="S821" s="138"/>
      <c r="T821" s="138"/>
      <c r="U821" s="138"/>
      <c r="V821" s="138"/>
      <c r="W821" s="138"/>
      <c r="X821" s="138"/>
      <c r="Y821" s="138"/>
      <c r="Z821" s="138"/>
    </row>
    <row r="822" spans="1:26" ht="14.25" customHeight="1">
      <c r="A822" s="4"/>
      <c r="B822" s="4"/>
      <c r="C822" s="4"/>
      <c r="D822" s="4"/>
      <c r="E822" s="146"/>
      <c r="F822" s="146"/>
      <c r="G822" s="4"/>
      <c r="H822" s="4"/>
      <c r="I822" s="138"/>
      <c r="J822" s="138"/>
      <c r="K822" s="138"/>
      <c r="L822" s="138"/>
      <c r="M822" s="138"/>
      <c r="N822" s="138"/>
      <c r="O822" s="138"/>
      <c r="P822" s="138"/>
      <c r="Q822" s="138"/>
      <c r="R822" s="138"/>
      <c r="S822" s="138"/>
      <c r="T822" s="138"/>
      <c r="U822" s="138"/>
      <c r="V822" s="138"/>
      <c r="W822" s="138"/>
      <c r="X822" s="138"/>
      <c r="Y822" s="138"/>
      <c r="Z822" s="138"/>
    </row>
    <row r="823" spans="1:26" ht="14.25" customHeight="1">
      <c r="A823" s="4"/>
      <c r="B823" s="4"/>
      <c r="C823" s="4"/>
      <c r="D823" s="4"/>
      <c r="E823" s="146"/>
      <c r="F823" s="146"/>
      <c r="G823" s="4"/>
      <c r="H823" s="4"/>
      <c r="I823" s="138"/>
      <c r="J823" s="138"/>
      <c r="K823" s="138"/>
      <c r="L823" s="138"/>
      <c r="M823" s="138"/>
      <c r="N823" s="138"/>
      <c r="O823" s="138"/>
      <c r="P823" s="138"/>
      <c r="Q823" s="138"/>
      <c r="R823" s="138"/>
      <c r="S823" s="138"/>
      <c r="T823" s="138"/>
      <c r="U823" s="138"/>
      <c r="V823" s="138"/>
      <c r="W823" s="138"/>
      <c r="X823" s="138"/>
      <c r="Y823" s="138"/>
      <c r="Z823" s="138"/>
    </row>
    <row r="824" spans="1:26" ht="14.25" customHeight="1">
      <c r="A824" s="4"/>
      <c r="B824" s="4"/>
      <c r="C824" s="4"/>
      <c r="D824" s="4"/>
      <c r="E824" s="146"/>
      <c r="F824" s="146"/>
      <c r="G824" s="4"/>
      <c r="H824" s="4"/>
      <c r="I824" s="138"/>
      <c r="J824" s="138"/>
      <c r="K824" s="138"/>
      <c r="L824" s="138"/>
      <c r="M824" s="138"/>
      <c r="N824" s="138"/>
      <c r="O824" s="138"/>
      <c r="P824" s="138"/>
      <c r="Q824" s="138"/>
      <c r="R824" s="138"/>
      <c r="S824" s="138"/>
      <c r="T824" s="138"/>
      <c r="U824" s="138"/>
      <c r="V824" s="138"/>
      <c r="W824" s="138"/>
      <c r="X824" s="138"/>
      <c r="Y824" s="138"/>
      <c r="Z824" s="138"/>
    </row>
    <row r="825" spans="1:26" ht="14.25" customHeight="1">
      <c r="A825" s="4"/>
      <c r="B825" s="4"/>
      <c r="C825" s="4"/>
      <c r="D825" s="4"/>
      <c r="E825" s="146"/>
      <c r="F825" s="146"/>
      <c r="G825" s="4"/>
      <c r="H825" s="4"/>
      <c r="I825" s="138"/>
      <c r="J825" s="138"/>
      <c r="K825" s="138"/>
      <c r="L825" s="138"/>
      <c r="M825" s="138"/>
      <c r="N825" s="138"/>
      <c r="O825" s="138"/>
      <c r="P825" s="138"/>
      <c r="Q825" s="138"/>
      <c r="R825" s="138"/>
      <c r="S825" s="138"/>
      <c r="T825" s="138"/>
      <c r="U825" s="138"/>
      <c r="V825" s="138"/>
      <c r="W825" s="138"/>
      <c r="X825" s="138"/>
      <c r="Y825" s="138"/>
      <c r="Z825" s="138"/>
    </row>
    <row r="826" spans="1:26" ht="14.25" customHeight="1">
      <c r="A826" s="4"/>
      <c r="B826" s="4"/>
      <c r="C826" s="4"/>
      <c r="D826" s="4"/>
      <c r="E826" s="146"/>
      <c r="F826" s="146"/>
      <c r="G826" s="4"/>
      <c r="H826" s="4"/>
      <c r="I826" s="138"/>
      <c r="J826" s="138"/>
      <c r="K826" s="138"/>
      <c r="L826" s="138"/>
      <c r="M826" s="138"/>
      <c r="N826" s="138"/>
      <c r="O826" s="138"/>
      <c r="P826" s="138"/>
      <c r="Q826" s="138"/>
      <c r="R826" s="138"/>
      <c r="S826" s="138"/>
      <c r="T826" s="138"/>
      <c r="U826" s="138"/>
      <c r="V826" s="138"/>
      <c r="W826" s="138"/>
      <c r="X826" s="138"/>
      <c r="Y826" s="138"/>
      <c r="Z826" s="138"/>
    </row>
    <row r="827" spans="1:26" ht="14.25" customHeight="1">
      <c r="A827" s="4"/>
      <c r="B827" s="4"/>
      <c r="C827" s="4"/>
      <c r="D827" s="4"/>
      <c r="E827" s="146"/>
      <c r="F827" s="146"/>
      <c r="G827" s="4"/>
      <c r="H827" s="4"/>
      <c r="I827" s="138"/>
      <c r="J827" s="138"/>
      <c r="K827" s="138"/>
      <c r="L827" s="138"/>
      <c r="M827" s="138"/>
      <c r="N827" s="138"/>
      <c r="O827" s="138"/>
      <c r="P827" s="138"/>
      <c r="Q827" s="138"/>
      <c r="R827" s="138"/>
      <c r="S827" s="138"/>
      <c r="T827" s="138"/>
      <c r="U827" s="138"/>
      <c r="V827" s="138"/>
      <c r="W827" s="138"/>
      <c r="X827" s="138"/>
      <c r="Y827" s="138"/>
      <c r="Z827" s="138"/>
    </row>
    <row r="828" spans="1:26" ht="14.25" customHeight="1">
      <c r="A828" s="4"/>
      <c r="B828" s="4"/>
      <c r="C828" s="4"/>
      <c r="D828" s="4"/>
      <c r="E828" s="146"/>
      <c r="F828" s="146"/>
      <c r="G828" s="4"/>
      <c r="H828" s="4"/>
      <c r="I828" s="138"/>
      <c r="J828" s="138"/>
      <c r="K828" s="138"/>
      <c r="L828" s="138"/>
      <c r="M828" s="138"/>
      <c r="N828" s="138"/>
      <c r="O828" s="138"/>
      <c r="P828" s="138"/>
      <c r="Q828" s="138"/>
      <c r="R828" s="138"/>
      <c r="S828" s="138"/>
      <c r="T828" s="138"/>
      <c r="U828" s="138"/>
      <c r="V828" s="138"/>
      <c r="W828" s="138"/>
      <c r="X828" s="138"/>
      <c r="Y828" s="138"/>
      <c r="Z828" s="138"/>
    </row>
    <row r="829" spans="1:26" ht="14.25" customHeight="1">
      <c r="A829" s="4"/>
      <c r="B829" s="4"/>
      <c r="C829" s="4"/>
      <c r="D829" s="4"/>
      <c r="E829" s="146"/>
      <c r="F829" s="146"/>
      <c r="G829" s="4"/>
      <c r="H829" s="4"/>
      <c r="I829" s="138"/>
      <c r="J829" s="138"/>
      <c r="K829" s="138"/>
      <c r="L829" s="138"/>
      <c r="M829" s="138"/>
      <c r="N829" s="138"/>
      <c r="O829" s="138"/>
      <c r="P829" s="138"/>
      <c r="Q829" s="138"/>
      <c r="R829" s="138"/>
      <c r="S829" s="138"/>
      <c r="T829" s="138"/>
      <c r="U829" s="138"/>
      <c r="V829" s="138"/>
      <c r="W829" s="138"/>
      <c r="X829" s="138"/>
      <c r="Y829" s="138"/>
      <c r="Z829" s="138"/>
    </row>
    <row r="830" spans="1:26" ht="14.25" customHeight="1">
      <c r="A830" s="4"/>
      <c r="B830" s="4"/>
      <c r="C830" s="4"/>
      <c r="D830" s="4"/>
      <c r="E830" s="146"/>
      <c r="F830" s="146"/>
      <c r="G830" s="4"/>
      <c r="H830" s="4"/>
      <c r="I830" s="138"/>
      <c r="J830" s="138"/>
      <c r="K830" s="138"/>
      <c r="L830" s="138"/>
      <c r="M830" s="138"/>
      <c r="N830" s="138"/>
      <c r="O830" s="138"/>
      <c r="P830" s="138"/>
      <c r="Q830" s="138"/>
      <c r="R830" s="138"/>
      <c r="S830" s="138"/>
      <c r="T830" s="138"/>
      <c r="U830" s="138"/>
      <c r="V830" s="138"/>
      <c r="W830" s="138"/>
      <c r="X830" s="138"/>
      <c r="Y830" s="138"/>
      <c r="Z830" s="138"/>
    </row>
    <row r="831" spans="1:26" ht="14.25" customHeight="1">
      <c r="A831" s="4"/>
      <c r="B831" s="4"/>
      <c r="C831" s="4"/>
      <c r="D831" s="4"/>
      <c r="E831" s="146"/>
      <c r="F831" s="146"/>
      <c r="G831" s="4"/>
      <c r="H831" s="4"/>
      <c r="I831" s="138"/>
      <c r="J831" s="138"/>
      <c r="K831" s="138"/>
      <c r="L831" s="138"/>
      <c r="M831" s="138"/>
      <c r="N831" s="138"/>
      <c r="O831" s="138"/>
      <c r="P831" s="138"/>
      <c r="Q831" s="138"/>
      <c r="R831" s="138"/>
      <c r="S831" s="138"/>
      <c r="T831" s="138"/>
      <c r="U831" s="138"/>
      <c r="V831" s="138"/>
      <c r="W831" s="138"/>
      <c r="X831" s="138"/>
      <c r="Y831" s="138"/>
      <c r="Z831" s="138"/>
    </row>
    <row r="832" spans="1:26" ht="14.25" customHeight="1">
      <c r="A832" s="4"/>
      <c r="B832" s="4"/>
      <c r="C832" s="4"/>
      <c r="D832" s="4"/>
      <c r="E832" s="146"/>
      <c r="F832" s="146"/>
      <c r="G832" s="4"/>
      <c r="H832" s="4"/>
      <c r="I832" s="138"/>
      <c r="J832" s="138"/>
      <c r="K832" s="138"/>
      <c r="L832" s="138"/>
      <c r="M832" s="138"/>
      <c r="N832" s="138"/>
      <c r="O832" s="138"/>
      <c r="P832" s="138"/>
      <c r="Q832" s="138"/>
      <c r="R832" s="138"/>
      <c r="S832" s="138"/>
      <c r="T832" s="138"/>
      <c r="U832" s="138"/>
      <c r="V832" s="138"/>
      <c r="W832" s="138"/>
      <c r="X832" s="138"/>
      <c r="Y832" s="138"/>
      <c r="Z832" s="138"/>
    </row>
    <row r="833" spans="1:26" ht="14.25" customHeight="1">
      <c r="A833" s="4"/>
      <c r="B833" s="4"/>
      <c r="C833" s="4"/>
      <c r="D833" s="4"/>
      <c r="E833" s="146"/>
      <c r="F833" s="146"/>
      <c r="G833" s="4"/>
      <c r="H833" s="4"/>
      <c r="I833" s="138"/>
      <c r="J833" s="138"/>
      <c r="K833" s="138"/>
      <c r="L833" s="138"/>
      <c r="M833" s="138"/>
      <c r="N833" s="138"/>
      <c r="O833" s="138"/>
      <c r="P833" s="138"/>
      <c r="Q833" s="138"/>
      <c r="R833" s="138"/>
      <c r="S833" s="138"/>
      <c r="T833" s="138"/>
      <c r="U833" s="138"/>
      <c r="V833" s="138"/>
      <c r="W833" s="138"/>
      <c r="X833" s="138"/>
      <c r="Y833" s="138"/>
      <c r="Z833" s="138"/>
    </row>
    <row r="834" spans="1:26" ht="14.25" customHeight="1">
      <c r="A834" s="4"/>
      <c r="B834" s="4"/>
      <c r="C834" s="4"/>
      <c r="D834" s="4"/>
      <c r="E834" s="146"/>
      <c r="F834" s="146"/>
      <c r="G834" s="4"/>
      <c r="H834" s="4"/>
      <c r="I834" s="138"/>
      <c r="J834" s="138"/>
      <c r="K834" s="138"/>
      <c r="L834" s="138"/>
      <c r="M834" s="138"/>
      <c r="N834" s="138"/>
      <c r="O834" s="138"/>
      <c r="P834" s="138"/>
      <c r="Q834" s="138"/>
      <c r="R834" s="138"/>
      <c r="S834" s="138"/>
      <c r="T834" s="138"/>
      <c r="U834" s="138"/>
      <c r="V834" s="138"/>
      <c r="W834" s="138"/>
      <c r="X834" s="138"/>
      <c r="Y834" s="138"/>
      <c r="Z834" s="138"/>
    </row>
    <row r="835" spans="1:26" ht="14.25" customHeight="1">
      <c r="A835" s="4"/>
      <c r="B835" s="4"/>
      <c r="C835" s="4"/>
      <c r="D835" s="4"/>
      <c r="E835" s="146"/>
      <c r="F835" s="146"/>
      <c r="G835" s="4"/>
      <c r="H835" s="4"/>
      <c r="I835" s="138"/>
      <c r="J835" s="138"/>
      <c r="K835" s="138"/>
      <c r="L835" s="138"/>
      <c r="M835" s="138"/>
      <c r="N835" s="138"/>
      <c r="O835" s="138"/>
      <c r="P835" s="138"/>
      <c r="Q835" s="138"/>
      <c r="R835" s="138"/>
      <c r="S835" s="138"/>
      <c r="T835" s="138"/>
      <c r="U835" s="138"/>
      <c r="V835" s="138"/>
      <c r="W835" s="138"/>
      <c r="X835" s="138"/>
      <c r="Y835" s="138"/>
      <c r="Z835" s="138"/>
    </row>
    <row r="836" spans="1:26" ht="14.25" customHeight="1">
      <c r="A836" s="4"/>
      <c r="B836" s="4"/>
      <c r="C836" s="4"/>
      <c r="D836" s="4"/>
      <c r="E836" s="146"/>
      <c r="F836" s="146"/>
      <c r="G836" s="4"/>
      <c r="H836" s="4"/>
      <c r="I836" s="138"/>
      <c r="J836" s="138"/>
      <c r="K836" s="138"/>
      <c r="L836" s="138"/>
      <c r="M836" s="138"/>
      <c r="N836" s="138"/>
      <c r="O836" s="138"/>
      <c r="P836" s="138"/>
      <c r="Q836" s="138"/>
      <c r="R836" s="138"/>
      <c r="S836" s="138"/>
      <c r="T836" s="138"/>
      <c r="U836" s="138"/>
      <c r="V836" s="138"/>
      <c r="W836" s="138"/>
      <c r="X836" s="138"/>
      <c r="Y836" s="138"/>
      <c r="Z836" s="138"/>
    </row>
    <row r="837" spans="1:26" ht="14.25" customHeight="1">
      <c r="A837" s="4"/>
      <c r="B837" s="4"/>
      <c r="C837" s="4"/>
      <c r="D837" s="4"/>
      <c r="E837" s="146"/>
      <c r="F837" s="146"/>
      <c r="G837" s="4"/>
      <c r="H837" s="4"/>
      <c r="I837" s="138"/>
      <c r="J837" s="138"/>
      <c r="K837" s="138"/>
      <c r="L837" s="138"/>
      <c r="M837" s="138"/>
      <c r="N837" s="138"/>
      <c r="O837" s="138"/>
      <c r="P837" s="138"/>
      <c r="Q837" s="138"/>
      <c r="R837" s="138"/>
      <c r="S837" s="138"/>
      <c r="T837" s="138"/>
      <c r="U837" s="138"/>
      <c r="V837" s="138"/>
      <c r="W837" s="138"/>
      <c r="X837" s="138"/>
      <c r="Y837" s="138"/>
      <c r="Z837" s="138"/>
    </row>
    <row r="838" spans="1:26" ht="14.25" customHeight="1">
      <c r="A838" s="4"/>
      <c r="B838" s="4"/>
      <c r="C838" s="4"/>
      <c r="D838" s="4"/>
      <c r="E838" s="146"/>
      <c r="F838" s="146"/>
      <c r="G838" s="4"/>
      <c r="H838" s="4"/>
      <c r="I838" s="138"/>
      <c r="J838" s="138"/>
      <c r="K838" s="138"/>
      <c r="L838" s="138"/>
      <c r="M838" s="138"/>
      <c r="N838" s="138"/>
      <c r="O838" s="138"/>
      <c r="P838" s="138"/>
      <c r="Q838" s="138"/>
      <c r="R838" s="138"/>
      <c r="S838" s="138"/>
      <c r="T838" s="138"/>
      <c r="U838" s="138"/>
      <c r="V838" s="138"/>
      <c r="W838" s="138"/>
      <c r="X838" s="138"/>
      <c r="Y838" s="138"/>
      <c r="Z838" s="138"/>
    </row>
    <row r="839" spans="1:26" ht="14.25" customHeight="1">
      <c r="A839" s="4"/>
      <c r="B839" s="4"/>
      <c r="C839" s="4"/>
      <c r="D839" s="4"/>
      <c r="E839" s="146"/>
      <c r="F839" s="146"/>
      <c r="G839" s="4"/>
      <c r="H839" s="4"/>
      <c r="I839" s="138"/>
      <c r="J839" s="138"/>
      <c r="K839" s="138"/>
      <c r="L839" s="138"/>
      <c r="M839" s="138"/>
      <c r="N839" s="138"/>
      <c r="O839" s="138"/>
      <c r="P839" s="138"/>
      <c r="Q839" s="138"/>
      <c r="R839" s="138"/>
      <c r="S839" s="138"/>
      <c r="T839" s="138"/>
      <c r="U839" s="138"/>
      <c r="V839" s="138"/>
      <c r="W839" s="138"/>
      <c r="X839" s="138"/>
      <c r="Y839" s="138"/>
      <c r="Z839" s="138"/>
    </row>
    <row r="840" spans="1:26" ht="14.25" customHeight="1">
      <c r="A840" s="4"/>
      <c r="B840" s="4"/>
      <c r="C840" s="4"/>
      <c r="D840" s="4"/>
      <c r="E840" s="146"/>
      <c r="F840" s="146"/>
      <c r="G840" s="4"/>
      <c r="H840" s="4"/>
      <c r="I840" s="138"/>
      <c r="J840" s="138"/>
      <c r="K840" s="138"/>
      <c r="L840" s="138"/>
      <c r="M840" s="138"/>
      <c r="N840" s="138"/>
      <c r="O840" s="138"/>
      <c r="P840" s="138"/>
      <c r="Q840" s="138"/>
      <c r="R840" s="138"/>
      <c r="S840" s="138"/>
      <c r="T840" s="138"/>
      <c r="U840" s="138"/>
      <c r="V840" s="138"/>
      <c r="W840" s="138"/>
      <c r="X840" s="138"/>
      <c r="Y840" s="138"/>
      <c r="Z840" s="138"/>
    </row>
    <row r="841" spans="1:26" ht="14.25" customHeight="1">
      <c r="A841" s="4"/>
      <c r="B841" s="4"/>
      <c r="C841" s="4"/>
      <c r="D841" s="4"/>
      <c r="E841" s="146"/>
      <c r="F841" s="146"/>
      <c r="G841" s="4"/>
      <c r="H841" s="4"/>
      <c r="I841" s="138"/>
      <c r="J841" s="138"/>
      <c r="K841" s="138"/>
      <c r="L841" s="138"/>
      <c r="M841" s="138"/>
      <c r="N841" s="138"/>
      <c r="O841" s="138"/>
      <c r="P841" s="138"/>
      <c r="Q841" s="138"/>
      <c r="R841" s="138"/>
      <c r="S841" s="138"/>
      <c r="T841" s="138"/>
      <c r="U841" s="138"/>
      <c r="V841" s="138"/>
      <c r="W841" s="138"/>
      <c r="X841" s="138"/>
      <c r="Y841" s="138"/>
      <c r="Z841" s="138"/>
    </row>
    <row r="842" spans="1:26" ht="14.25" customHeight="1">
      <c r="A842" s="4"/>
      <c r="B842" s="4"/>
      <c r="C842" s="4"/>
      <c r="D842" s="4"/>
      <c r="E842" s="146"/>
      <c r="F842" s="146"/>
      <c r="G842" s="4"/>
      <c r="H842" s="4"/>
      <c r="I842" s="138"/>
      <c r="J842" s="138"/>
      <c r="K842" s="138"/>
      <c r="L842" s="138"/>
      <c r="M842" s="138"/>
      <c r="N842" s="138"/>
      <c r="O842" s="138"/>
      <c r="P842" s="138"/>
      <c r="Q842" s="138"/>
      <c r="R842" s="138"/>
      <c r="S842" s="138"/>
      <c r="T842" s="138"/>
      <c r="U842" s="138"/>
      <c r="V842" s="138"/>
      <c r="W842" s="138"/>
      <c r="X842" s="138"/>
      <c r="Y842" s="138"/>
      <c r="Z842" s="138"/>
    </row>
    <row r="843" spans="1:26" ht="14.25" customHeight="1">
      <c r="A843" s="4"/>
      <c r="B843" s="4"/>
      <c r="C843" s="4"/>
      <c r="D843" s="4"/>
      <c r="E843" s="146"/>
      <c r="F843" s="146"/>
      <c r="G843" s="4"/>
      <c r="H843" s="4"/>
      <c r="I843" s="138"/>
      <c r="J843" s="138"/>
      <c r="K843" s="138"/>
      <c r="L843" s="138"/>
      <c r="M843" s="138"/>
      <c r="N843" s="138"/>
      <c r="O843" s="138"/>
      <c r="P843" s="138"/>
      <c r="Q843" s="138"/>
      <c r="R843" s="138"/>
      <c r="S843" s="138"/>
      <c r="T843" s="138"/>
      <c r="U843" s="138"/>
      <c r="V843" s="138"/>
      <c r="W843" s="138"/>
      <c r="X843" s="138"/>
      <c r="Y843" s="138"/>
      <c r="Z843" s="138"/>
    </row>
    <row r="844" spans="1:26" ht="14.25" customHeight="1">
      <c r="A844" s="4"/>
      <c r="B844" s="4"/>
      <c r="C844" s="4"/>
      <c r="D844" s="4"/>
      <c r="E844" s="146"/>
      <c r="F844" s="146"/>
      <c r="G844" s="4"/>
      <c r="H844" s="4"/>
      <c r="I844" s="138"/>
      <c r="J844" s="138"/>
      <c r="K844" s="138"/>
      <c r="L844" s="138"/>
      <c r="M844" s="138"/>
      <c r="N844" s="138"/>
      <c r="O844" s="138"/>
      <c r="P844" s="138"/>
      <c r="Q844" s="138"/>
      <c r="R844" s="138"/>
      <c r="S844" s="138"/>
      <c r="T844" s="138"/>
      <c r="U844" s="138"/>
      <c r="V844" s="138"/>
      <c r="W844" s="138"/>
      <c r="X844" s="138"/>
      <c r="Y844" s="138"/>
      <c r="Z844" s="138"/>
    </row>
    <row r="845" spans="1:26" ht="14.25" customHeight="1">
      <c r="A845" s="4"/>
      <c r="B845" s="4"/>
      <c r="C845" s="4"/>
      <c r="D845" s="4"/>
      <c r="E845" s="146"/>
      <c r="F845" s="146"/>
      <c r="G845" s="4"/>
      <c r="H845" s="4"/>
      <c r="I845" s="138"/>
      <c r="J845" s="138"/>
      <c r="K845" s="138"/>
      <c r="L845" s="138"/>
      <c r="M845" s="138"/>
      <c r="N845" s="138"/>
      <c r="O845" s="138"/>
      <c r="P845" s="138"/>
      <c r="Q845" s="138"/>
      <c r="R845" s="138"/>
      <c r="S845" s="138"/>
      <c r="T845" s="138"/>
      <c r="U845" s="138"/>
      <c r="V845" s="138"/>
      <c r="W845" s="138"/>
      <c r="X845" s="138"/>
      <c r="Y845" s="138"/>
      <c r="Z845" s="138"/>
    </row>
    <row r="846" spans="1:26" ht="14.25" customHeight="1">
      <c r="A846" s="4"/>
      <c r="B846" s="4"/>
      <c r="C846" s="4"/>
      <c r="D846" s="4"/>
      <c r="E846" s="146"/>
      <c r="F846" s="146"/>
      <c r="G846" s="4"/>
      <c r="H846" s="4"/>
      <c r="I846" s="138"/>
      <c r="J846" s="138"/>
      <c r="K846" s="138"/>
      <c r="L846" s="138"/>
      <c r="M846" s="138"/>
      <c r="N846" s="138"/>
      <c r="O846" s="138"/>
      <c r="P846" s="138"/>
      <c r="Q846" s="138"/>
      <c r="R846" s="138"/>
      <c r="S846" s="138"/>
      <c r="T846" s="138"/>
      <c r="U846" s="138"/>
      <c r="V846" s="138"/>
      <c r="W846" s="138"/>
      <c r="X846" s="138"/>
      <c r="Y846" s="138"/>
      <c r="Z846" s="138"/>
    </row>
    <row r="847" spans="1:26" ht="14.25" customHeight="1">
      <c r="A847" s="4"/>
      <c r="B847" s="4"/>
      <c r="C847" s="4"/>
      <c r="D847" s="4"/>
      <c r="E847" s="146"/>
      <c r="F847" s="146"/>
      <c r="G847" s="4"/>
      <c r="H847" s="4"/>
      <c r="I847" s="138"/>
      <c r="J847" s="138"/>
      <c r="K847" s="138"/>
      <c r="L847" s="138"/>
      <c r="M847" s="138"/>
      <c r="N847" s="138"/>
      <c r="O847" s="138"/>
      <c r="P847" s="138"/>
      <c r="Q847" s="138"/>
      <c r="R847" s="138"/>
      <c r="S847" s="138"/>
      <c r="T847" s="138"/>
      <c r="U847" s="138"/>
      <c r="V847" s="138"/>
      <c r="W847" s="138"/>
      <c r="X847" s="138"/>
      <c r="Y847" s="138"/>
      <c r="Z847" s="138"/>
    </row>
    <row r="848" spans="1:26" ht="14.25" customHeight="1">
      <c r="A848" s="4"/>
      <c r="B848" s="4"/>
      <c r="C848" s="4"/>
      <c r="D848" s="4"/>
      <c r="E848" s="146"/>
      <c r="F848" s="146"/>
      <c r="G848" s="4"/>
      <c r="H848" s="4"/>
      <c r="I848" s="138"/>
      <c r="J848" s="138"/>
      <c r="K848" s="138"/>
      <c r="L848" s="138"/>
      <c r="M848" s="138"/>
      <c r="N848" s="138"/>
      <c r="O848" s="138"/>
      <c r="P848" s="138"/>
      <c r="Q848" s="138"/>
      <c r="R848" s="138"/>
      <c r="S848" s="138"/>
      <c r="T848" s="138"/>
      <c r="U848" s="138"/>
      <c r="V848" s="138"/>
      <c r="W848" s="138"/>
      <c r="X848" s="138"/>
      <c r="Y848" s="138"/>
      <c r="Z848" s="138"/>
    </row>
    <row r="849" spans="1:26" ht="14.25" customHeight="1">
      <c r="A849" s="4"/>
      <c r="B849" s="4"/>
      <c r="C849" s="4"/>
      <c r="D849" s="4"/>
      <c r="E849" s="146"/>
      <c r="F849" s="146"/>
      <c r="G849" s="4"/>
      <c r="H849" s="4"/>
      <c r="I849" s="138"/>
      <c r="J849" s="138"/>
      <c r="K849" s="138"/>
      <c r="L849" s="138"/>
      <c r="M849" s="138"/>
      <c r="N849" s="138"/>
      <c r="O849" s="138"/>
      <c r="P849" s="138"/>
      <c r="Q849" s="138"/>
      <c r="R849" s="138"/>
      <c r="S849" s="138"/>
      <c r="T849" s="138"/>
      <c r="U849" s="138"/>
      <c r="V849" s="138"/>
      <c r="W849" s="138"/>
      <c r="X849" s="138"/>
      <c r="Y849" s="138"/>
      <c r="Z849" s="138"/>
    </row>
    <row r="850" spans="1:26" ht="14.25" customHeight="1">
      <c r="A850" s="4"/>
      <c r="B850" s="4"/>
      <c r="C850" s="4"/>
      <c r="D850" s="4"/>
      <c r="E850" s="146"/>
      <c r="F850" s="146"/>
      <c r="G850" s="4"/>
      <c r="H850" s="4"/>
      <c r="I850" s="138"/>
      <c r="J850" s="138"/>
      <c r="K850" s="138"/>
      <c r="L850" s="138"/>
      <c r="M850" s="138"/>
      <c r="N850" s="138"/>
      <c r="O850" s="138"/>
      <c r="P850" s="138"/>
      <c r="Q850" s="138"/>
      <c r="R850" s="138"/>
      <c r="S850" s="138"/>
      <c r="T850" s="138"/>
      <c r="U850" s="138"/>
      <c r="V850" s="138"/>
      <c r="W850" s="138"/>
      <c r="X850" s="138"/>
      <c r="Y850" s="138"/>
      <c r="Z850" s="138"/>
    </row>
    <row r="851" spans="1:26" ht="14.25" customHeight="1">
      <c r="A851" s="4"/>
      <c r="B851" s="4"/>
      <c r="C851" s="4"/>
      <c r="D851" s="4"/>
      <c r="E851" s="146"/>
      <c r="F851" s="146"/>
      <c r="G851" s="4"/>
      <c r="H851" s="4"/>
      <c r="I851" s="138"/>
      <c r="J851" s="138"/>
      <c r="K851" s="138"/>
      <c r="L851" s="138"/>
      <c r="M851" s="138"/>
      <c r="N851" s="138"/>
      <c r="O851" s="138"/>
      <c r="P851" s="138"/>
      <c r="Q851" s="138"/>
      <c r="R851" s="138"/>
      <c r="S851" s="138"/>
      <c r="T851" s="138"/>
      <c r="U851" s="138"/>
      <c r="V851" s="138"/>
      <c r="W851" s="138"/>
      <c r="X851" s="138"/>
      <c r="Y851" s="138"/>
      <c r="Z851" s="138"/>
    </row>
    <row r="852" spans="1:26" ht="14.25" customHeight="1">
      <c r="A852" s="4"/>
      <c r="B852" s="4"/>
      <c r="C852" s="4"/>
      <c r="D852" s="4"/>
      <c r="E852" s="146"/>
      <c r="F852" s="146"/>
      <c r="G852" s="4"/>
      <c r="H852" s="4"/>
      <c r="I852" s="138"/>
      <c r="J852" s="138"/>
      <c r="K852" s="138"/>
      <c r="L852" s="138"/>
      <c r="M852" s="138"/>
      <c r="N852" s="138"/>
      <c r="O852" s="138"/>
      <c r="P852" s="138"/>
      <c r="Q852" s="138"/>
      <c r="R852" s="138"/>
      <c r="S852" s="138"/>
      <c r="T852" s="138"/>
      <c r="U852" s="138"/>
      <c r="V852" s="138"/>
      <c r="W852" s="138"/>
      <c r="X852" s="138"/>
      <c r="Y852" s="138"/>
      <c r="Z852" s="138"/>
    </row>
    <row r="853" spans="1:26" ht="14.25" customHeight="1">
      <c r="A853" s="4"/>
      <c r="B853" s="4"/>
      <c r="C853" s="4"/>
      <c r="D853" s="4"/>
      <c r="E853" s="146"/>
      <c r="F853" s="146"/>
      <c r="G853" s="4"/>
      <c r="H853" s="4"/>
      <c r="I853" s="138"/>
      <c r="J853" s="138"/>
      <c r="K853" s="138"/>
      <c r="L853" s="138"/>
      <c r="M853" s="138"/>
      <c r="N853" s="138"/>
      <c r="O853" s="138"/>
      <c r="P853" s="138"/>
      <c r="Q853" s="138"/>
      <c r="R853" s="138"/>
      <c r="S853" s="138"/>
      <c r="T853" s="138"/>
      <c r="U853" s="138"/>
      <c r="V853" s="138"/>
      <c r="W853" s="138"/>
      <c r="X853" s="138"/>
      <c r="Y853" s="138"/>
      <c r="Z853" s="138"/>
    </row>
    <row r="854" spans="1:26" ht="14.25" customHeight="1">
      <c r="A854" s="4"/>
      <c r="B854" s="4"/>
      <c r="C854" s="4"/>
      <c r="D854" s="4"/>
      <c r="E854" s="146"/>
      <c r="F854" s="146"/>
      <c r="G854" s="4"/>
      <c r="H854" s="4"/>
      <c r="I854" s="138"/>
      <c r="J854" s="138"/>
      <c r="K854" s="138"/>
      <c r="L854" s="138"/>
      <c r="M854" s="138"/>
      <c r="N854" s="138"/>
      <c r="O854" s="138"/>
      <c r="P854" s="138"/>
      <c r="Q854" s="138"/>
      <c r="R854" s="138"/>
      <c r="S854" s="138"/>
      <c r="T854" s="138"/>
      <c r="U854" s="138"/>
      <c r="V854" s="138"/>
      <c r="W854" s="138"/>
      <c r="X854" s="138"/>
      <c r="Y854" s="138"/>
      <c r="Z854" s="138"/>
    </row>
    <row r="855" spans="1:26" ht="14.25" customHeight="1">
      <c r="A855" s="4"/>
      <c r="B855" s="4"/>
      <c r="C855" s="4"/>
      <c r="D855" s="4"/>
      <c r="E855" s="146"/>
      <c r="F855" s="146"/>
      <c r="G855" s="4"/>
      <c r="H855" s="4"/>
      <c r="I855" s="138"/>
      <c r="J855" s="138"/>
      <c r="K855" s="138"/>
      <c r="L855" s="138"/>
      <c r="M855" s="138"/>
      <c r="N855" s="138"/>
      <c r="O855" s="138"/>
      <c r="P855" s="138"/>
      <c r="Q855" s="138"/>
      <c r="R855" s="138"/>
      <c r="S855" s="138"/>
      <c r="T855" s="138"/>
      <c r="U855" s="138"/>
      <c r="V855" s="138"/>
      <c r="W855" s="138"/>
      <c r="X855" s="138"/>
      <c r="Y855" s="138"/>
      <c r="Z855" s="138"/>
    </row>
    <row r="856" spans="1:26" ht="14.25" customHeight="1">
      <c r="A856" s="4"/>
      <c r="B856" s="4"/>
      <c r="C856" s="4"/>
      <c r="D856" s="4"/>
      <c r="E856" s="146"/>
      <c r="F856" s="146"/>
      <c r="G856" s="4"/>
      <c r="H856" s="4"/>
      <c r="I856" s="138"/>
      <c r="J856" s="138"/>
      <c r="K856" s="138"/>
      <c r="L856" s="138"/>
      <c r="M856" s="138"/>
      <c r="N856" s="138"/>
      <c r="O856" s="138"/>
      <c r="P856" s="138"/>
      <c r="Q856" s="138"/>
      <c r="R856" s="138"/>
      <c r="S856" s="138"/>
      <c r="T856" s="138"/>
      <c r="U856" s="138"/>
      <c r="V856" s="138"/>
      <c r="W856" s="138"/>
      <c r="X856" s="138"/>
      <c r="Y856" s="138"/>
      <c r="Z856" s="138"/>
    </row>
    <row r="857" spans="1:26" ht="14.25" customHeight="1">
      <c r="A857" s="4"/>
      <c r="B857" s="4"/>
      <c r="C857" s="4"/>
      <c r="D857" s="4"/>
      <c r="E857" s="146"/>
      <c r="F857" s="146"/>
      <c r="G857" s="4"/>
      <c r="H857" s="4"/>
      <c r="I857" s="138"/>
      <c r="J857" s="138"/>
      <c r="K857" s="138"/>
      <c r="L857" s="138"/>
      <c r="M857" s="138"/>
      <c r="N857" s="138"/>
      <c r="O857" s="138"/>
      <c r="P857" s="138"/>
      <c r="Q857" s="138"/>
      <c r="R857" s="138"/>
      <c r="S857" s="138"/>
      <c r="T857" s="138"/>
      <c r="U857" s="138"/>
      <c r="V857" s="138"/>
      <c r="W857" s="138"/>
      <c r="X857" s="138"/>
      <c r="Y857" s="138"/>
      <c r="Z857" s="138"/>
    </row>
    <row r="858" spans="1:26" ht="14.25" customHeight="1">
      <c r="A858" s="4"/>
      <c r="B858" s="4"/>
      <c r="C858" s="4"/>
      <c r="D858" s="4"/>
      <c r="E858" s="146"/>
      <c r="F858" s="146"/>
      <c r="G858" s="4"/>
      <c r="H858" s="4"/>
      <c r="I858" s="138"/>
      <c r="J858" s="138"/>
      <c r="K858" s="138"/>
      <c r="L858" s="138"/>
      <c r="M858" s="138"/>
      <c r="N858" s="138"/>
      <c r="O858" s="138"/>
      <c r="P858" s="138"/>
      <c r="Q858" s="138"/>
      <c r="R858" s="138"/>
      <c r="S858" s="138"/>
      <c r="T858" s="138"/>
      <c r="U858" s="138"/>
      <c r="V858" s="138"/>
      <c r="W858" s="138"/>
      <c r="X858" s="138"/>
      <c r="Y858" s="138"/>
      <c r="Z858" s="138"/>
    </row>
    <row r="859" spans="1:26" ht="14.25" customHeight="1">
      <c r="A859" s="4"/>
      <c r="B859" s="4"/>
      <c r="C859" s="4"/>
      <c r="D859" s="4"/>
      <c r="E859" s="146"/>
      <c r="F859" s="146"/>
      <c r="G859" s="4"/>
      <c r="H859" s="4"/>
      <c r="I859" s="138"/>
      <c r="J859" s="138"/>
      <c r="K859" s="138"/>
      <c r="L859" s="138"/>
      <c r="M859" s="138"/>
      <c r="N859" s="138"/>
      <c r="O859" s="138"/>
      <c r="P859" s="138"/>
      <c r="Q859" s="138"/>
      <c r="R859" s="138"/>
      <c r="S859" s="138"/>
      <c r="T859" s="138"/>
      <c r="U859" s="138"/>
      <c r="V859" s="138"/>
      <c r="W859" s="138"/>
      <c r="X859" s="138"/>
      <c r="Y859" s="138"/>
      <c r="Z859" s="138"/>
    </row>
    <row r="860" spans="1:26" ht="14.25" customHeight="1">
      <c r="A860" s="4"/>
      <c r="B860" s="4"/>
      <c r="C860" s="4"/>
      <c r="D860" s="4"/>
      <c r="E860" s="146"/>
      <c r="F860" s="146"/>
      <c r="G860" s="4"/>
      <c r="H860" s="4"/>
      <c r="I860" s="138"/>
      <c r="J860" s="138"/>
      <c r="K860" s="138"/>
      <c r="L860" s="138"/>
      <c r="M860" s="138"/>
      <c r="N860" s="138"/>
      <c r="O860" s="138"/>
      <c r="P860" s="138"/>
      <c r="Q860" s="138"/>
      <c r="R860" s="138"/>
      <c r="S860" s="138"/>
      <c r="T860" s="138"/>
      <c r="U860" s="138"/>
      <c r="V860" s="138"/>
      <c r="W860" s="138"/>
      <c r="X860" s="138"/>
      <c r="Y860" s="138"/>
      <c r="Z860" s="138"/>
    </row>
    <row r="861" spans="1:26" ht="14.25" customHeight="1">
      <c r="A861" s="4"/>
      <c r="B861" s="4"/>
      <c r="C861" s="4"/>
      <c r="D861" s="4"/>
      <c r="E861" s="146"/>
      <c r="F861" s="146"/>
      <c r="G861" s="4"/>
      <c r="H861" s="4"/>
      <c r="I861" s="138"/>
      <c r="J861" s="138"/>
      <c r="K861" s="138"/>
      <c r="L861" s="138"/>
      <c r="M861" s="138"/>
      <c r="N861" s="138"/>
      <c r="O861" s="138"/>
      <c r="P861" s="138"/>
      <c r="Q861" s="138"/>
      <c r="R861" s="138"/>
      <c r="S861" s="138"/>
      <c r="T861" s="138"/>
      <c r="U861" s="138"/>
      <c r="V861" s="138"/>
      <c r="W861" s="138"/>
      <c r="X861" s="138"/>
      <c r="Y861" s="138"/>
      <c r="Z861" s="138"/>
    </row>
    <row r="862" spans="1:26" ht="14.25" customHeight="1">
      <c r="A862" s="4"/>
      <c r="B862" s="4"/>
      <c r="C862" s="4"/>
      <c r="D862" s="4"/>
      <c r="E862" s="146"/>
      <c r="F862" s="146"/>
      <c r="G862" s="4"/>
      <c r="H862" s="4"/>
      <c r="I862" s="138"/>
      <c r="J862" s="138"/>
      <c r="K862" s="138"/>
      <c r="L862" s="138"/>
      <c r="M862" s="138"/>
      <c r="N862" s="138"/>
      <c r="O862" s="138"/>
      <c r="P862" s="138"/>
      <c r="Q862" s="138"/>
      <c r="R862" s="138"/>
      <c r="S862" s="138"/>
      <c r="T862" s="138"/>
      <c r="U862" s="138"/>
      <c r="V862" s="138"/>
      <c r="W862" s="138"/>
      <c r="X862" s="138"/>
      <c r="Y862" s="138"/>
      <c r="Z862" s="138"/>
    </row>
    <row r="863" spans="1:26" ht="14.25" customHeight="1">
      <c r="A863" s="4"/>
      <c r="B863" s="4"/>
      <c r="C863" s="4"/>
      <c r="D863" s="4"/>
      <c r="E863" s="146"/>
      <c r="F863" s="146"/>
      <c r="G863" s="4"/>
      <c r="H863" s="4"/>
      <c r="I863" s="138"/>
      <c r="J863" s="138"/>
      <c r="K863" s="138"/>
      <c r="L863" s="138"/>
      <c r="M863" s="138"/>
      <c r="N863" s="138"/>
      <c r="O863" s="138"/>
      <c r="P863" s="138"/>
      <c r="Q863" s="138"/>
      <c r="R863" s="138"/>
      <c r="S863" s="138"/>
      <c r="T863" s="138"/>
      <c r="U863" s="138"/>
      <c r="V863" s="138"/>
      <c r="W863" s="138"/>
      <c r="X863" s="138"/>
      <c r="Y863" s="138"/>
      <c r="Z863" s="138"/>
    </row>
    <row r="864" spans="1:26" ht="14.25" customHeight="1">
      <c r="A864" s="4"/>
      <c r="B864" s="4"/>
      <c r="C864" s="4"/>
      <c r="D864" s="4"/>
      <c r="E864" s="146"/>
      <c r="F864" s="146"/>
      <c r="G864" s="4"/>
      <c r="H864" s="4"/>
      <c r="I864" s="138"/>
      <c r="J864" s="138"/>
      <c r="K864" s="138"/>
      <c r="L864" s="138"/>
      <c r="M864" s="138"/>
      <c r="N864" s="138"/>
      <c r="O864" s="138"/>
      <c r="P864" s="138"/>
      <c r="Q864" s="138"/>
      <c r="R864" s="138"/>
      <c r="S864" s="138"/>
      <c r="T864" s="138"/>
      <c r="U864" s="138"/>
      <c r="V864" s="138"/>
      <c r="W864" s="138"/>
      <c r="X864" s="138"/>
      <c r="Y864" s="138"/>
      <c r="Z864" s="138"/>
    </row>
    <row r="865" spans="1:26" ht="14.25" customHeight="1">
      <c r="A865" s="4"/>
      <c r="B865" s="4"/>
      <c r="C865" s="4"/>
      <c r="D865" s="4"/>
      <c r="E865" s="146"/>
      <c r="F865" s="146"/>
      <c r="G865" s="4"/>
      <c r="H865" s="4"/>
      <c r="I865" s="138"/>
      <c r="J865" s="138"/>
      <c r="K865" s="138"/>
      <c r="L865" s="138"/>
      <c r="M865" s="138"/>
      <c r="N865" s="138"/>
      <c r="O865" s="138"/>
      <c r="P865" s="138"/>
      <c r="Q865" s="138"/>
      <c r="R865" s="138"/>
      <c r="S865" s="138"/>
      <c r="T865" s="138"/>
      <c r="U865" s="138"/>
      <c r="V865" s="138"/>
      <c r="W865" s="138"/>
      <c r="X865" s="138"/>
      <c r="Y865" s="138"/>
      <c r="Z865" s="138"/>
    </row>
    <row r="866" spans="1:26" ht="14.25" customHeight="1">
      <c r="A866" s="4"/>
      <c r="B866" s="4"/>
      <c r="C866" s="4"/>
      <c r="D866" s="4"/>
      <c r="E866" s="146"/>
      <c r="F866" s="146"/>
      <c r="G866" s="4"/>
      <c r="H866" s="4"/>
      <c r="I866" s="138"/>
      <c r="J866" s="138"/>
      <c r="K866" s="138"/>
      <c r="L866" s="138"/>
      <c r="M866" s="138"/>
      <c r="N866" s="138"/>
      <c r="O866" s="138"/>
      <c r="P866" s="138"/>
      <c r="Q866" s="138"/>
      <c r="R866" s="138"/>
      <c r="S866" s="138"/>
      <c r="T866" s="138"/>
      <c r="U866" s="138"/>
      <c r="V866" s="138"/>
      <c r="W866" s="138"/>
      <c r="X866" s="138"/>
      <c r="Y866" s="138"/>
      <c r="Z866" s="138"/>
    </row>
    <row r="867" spans="1:26" ht="14.25" customHeight="1">
      <c r="A867" s="4"/>
      <c r="B867" s="4"/>
      <c r="C867" s="4"/>
      <c r="D867" s="4"/>
      <c r="E867" s="146"/>
      <c r="F867" s="146"/>
      <c r="G867" s="4"/>
      <c r="H867" s="4"/>
      <c r="I867" s="138"/>
      <c r="J867" s="138"/>
      <c r="K867" s="138"/>
      <c r="L867" s="138"/>
      <c r="M867" s="138"/>
      <c r="N867" s="138"/>
      <c r="O867" s="138"/>
      <c r="P867" s="138"/>
      <c r="Q867" s="138"/>
      <c r="R867" s="138"/>
      <c r="S867" s="138"/>
      <c r="T867" s="138"/>
      <c r="U867" s="138"/>
      <c r="V867" s="138"/>
      <c r="W867" s="138"/>
      <c r="X867" s="138"/>
      <c r="Y867" s="138"/>
      <c r="Z867" s="138"/>
    </row>
    <row r="868" spans="1:26" ht="14.25" customHeight="1">
      <c r="A868" s="4"/>
      <c r="B868" s="4"/>
      <c r="C868" s="4"/>
      <c r="D868" s="4"/>
      <c r="E868" s="146"/>
      <c r="F868" s="146"/>
      <c r="G868" s="4"/>
      <c r="H868" s="4"/>
      <c r="I868" s="138"/>
      <c r="J868" s="138"/>
      <c r="K868" s="138"/>
      <c r="L868" s="138"/>
      <c r="M868" s="138"/>
      <c r="N868" s="138"/>
      <c r="O868" s="138"/>
      <c r="P868" s="138"/>
      <c r="Q868" s="138"/>
      <c r="R868" s="138"/>
      <c r="S868" s="138"/>
      <c r="T868" s="138"/>
      <c r="U868" s="138"/>
      <c r="V868" s="138"/>
      <c r="W868" s="138"/>
      <c r="X868" s="138"/>
      <c r="Y868" s="138"/>
      <c r="Z868" s="138"/>
    </row>
    <row r="869" spans="1:26" ht="14.25" customHeight="1">
      <c r="A869" s="4"/>
      <c r="B869" s="4"/>
      <c r="C869" s="4"/>
      <c r="D869" s="4"/>
      <c r="E869" s="146"/>
      <c r="F869" s="146"/>
      <c r="G869" s="4"/>
      <c r="H869" s="4"/>
      <c r="I869" s="138"/>
      <c r="J869" s="138"/>
      <c r="K869" s="138"/>
      <c r="L869" s="138"/>
      <c r="M869" s="138"/>
      <c r="N869" s="138"/>
      <c r="O869" s="138"/>
      <c r="P869" s="138"/>
      <c r="Q869" s="138"/>
      <c r="R869" s="138"/>
      <c r="S869" s="138"/>
      <c r="T869" s="138"/>
      <c r="U869" s="138"/>
      <c r="V869" s="138"/>
      <c r="W869" s="138"/>
      <c r="X869" s="138"/>
      <c r="Y869" s="138"/>
      <c r="Z869" s="138"/>
    </row>
    <row r="870" spans="1:26" ht="14.25" customHeight="1">
      <c r="A870" s="4"/>
      <c r="B870" s="4"/>
      <c r="C870" s="4"/>
      <c r="D870" s="4"/>
      <c r="E870" s="146"/>
      <c r="F870" s="146"/>
      <c r="G870" s="4"/>
      <c r="H870" s="4"/>
      <c r="I870" s="138"/>
      <c r="J870" s="138"/>
      <c r="K870" s="138"/>
      <c r="L870" s="138"/>
      <c r="M870" s="138"/>
      <c r="N870" s="138"/>
      <c r="O870" s="138"/>
      <c r="P870" s="138"/>
      <c r="Q870" s="138"/>
      <c r="R870" s="138"/>
      <c r="S870" s="138"/>
      <c r="T870" s="138"/>
      <c r="U870" s="138"/>
      <c r="V870" s="138"/>
      <c r="W870" s="138"/>
      <c r="X870" s="138"/>
      <c r="Y870" s="138"/>
      <c r="Z870" s="138"/>
    </row>
    <row r="871" spans="1:26" ht="14.25" customHeight="1">
      <c r="A871" s="4"/>
      <c r="B871" s="4"/>
      <c r="C871" s="4"/>
      <c r="D871" s="4"/>
      <c r="E871" s="146"/>
      <c r="F871" s="146"/>
      <c r="G871" s="4"/>
      <c r="H871" s="4"/>
      <c r="I871" s="138"/>
      <c r="J871" s="138"/>
      <c r="K871" s="138"/>
      <c r="L871" s="138"/>
      <c r="M871" s="138"/>
      <c r="N871" s="138"/>
      <c r="O871" s="138"/>
      <c r="P871" s="138"/>
      <c r="Q871" s="138"/>
      <c r="R871" s="138"/>
      <c r="S871" s="138"/>
      <c r="T871" s="138"/>
      <c r="U871" s="138"/>
      <c r="V871" s="138"/>
      <c r="W871" s="138"/>
      <c r="X871" s="138"/>
      <c r="Y871" s="138"/>
      <c r="Z871" s="138"/>
    </row>
    <row r="872" spans="1:26" ht="14.25" customHeight="1">
      <c r="A872" s="4"/>
      <c r="B872" s="4"/>
      <c r="C872" s="4"/>
      <c r="D872" s="4"/>
      <c r="E872" s="146"/>
      <c r="F872" s="146"/>
      <c r="G872" s="4"/>
      <c r="H872" s="4"/>
      <c r="I872" s="138"/>
      <c r="J872" s="138"/>
      <c r="K872" s="138"/>
      <c r="L872" s="138"/>
      <c r="M872" s="138"/>
      <c r="N872" s="138"/>
      <c r="O872" s="138"/>
      <c r="P872" s="138"/>
      <c r="Q872" s="138"/>
      <c r="R872" s="138"/>
      <c r="S872" s="138"/>
      <c r="T872" s="138"/>
      <c r="U872" s="138"/>
      <c r="V872" s="138"/>
      <c r="W872" s="138"/>
      <c r="X872" s="138"/>
      <c r="Y872" s="138"/>
      <c r="Z872" s="138"/>
    </row>
    <row r="873" spans="1:26" ht="14.25" customHeight="1">
      <c r="A873" s="4"/>
      <c r="B873" s="4"/>
      <c r="C873" s="4"/>
      <c r="D873" s="4"/>
      <c r="E873" s="146"/>
      <c r="F873" s="146"/>
      <c r="G873" s="4"/>
      <c r="H873" s="4"/>
      <c r="I873" s="138"/>
      <c r="J873" s="138"/>
      <c r="K873" s="138"/>
      <c r="L873" s="138"/>
      <c r="M873" s="138"/>
      <c r="N873" s="138"/>
      <c r="O873" s="138"/>
      <c r="P873" s="138"/>
      <c r="Q873" s="138"/>
      <c r="R873" s="138"/>
      <c r="S873" s="138"/>
      <c r="T873" s="138"/>
      <c r="U873" s="138"/>
      <c r="V873" s="138"/>
      <c r="W873" s="138"/>
      <c r="X873" s="138"/>
      <c r="Y873" s="138"/>
      <c r="Z873" s="138"/>
    </row>
    <row r="874" spans="1:26" ht="14.25" customHeight="1">
      <c r="A874" s="4"/>
      <c r="B874" s="4"/>
      <c r="C874" s="4"/>
      <c r="D874" s="4"/>
      <c r="E874" s="146"/>
      <c r="F874" s="146"/>
      <c r="G874" s="4"/>
      <c r="H874" s="4"/>
      <c r="I874" s="138"/>
      <c r="J874" s="138"/>
      <c r="K874" s="138"/>
      <c r="L874" s="138"/>
      <c r="M874" s="138"/>
      <c r="N874" s="138"/>
      <c r="O874" s="138"/>
      <c r="P874" s="138"/>
      <c r="Q874" s="138"/>
      <c r="R874" s="138"/>
      <c r="S874" s="138"/>
      <c r="T874" s="138"/>
      <c r="U874" s="138"/>
      <c r="V874" s="138"/>
      <c r="W874" s="138"/>
      <c r="X874" s="138"/>
      <c r="Y874" s="138"/>
      <c r="Z874" s="138"/>
    </row>
    <row r="875" spans="1:26" ht="14.25" customHeight="1">
      <c r="A875" s="4"/>
      <c r="B875" s="4"/>
      <c r="C875" s="4"/>
      <c r="D875" s="4"/>
      <c r="E875" s="146"/>
      <c r="F875" s="146"/>
      <c r="G875" s="4"/>
      <c r="H875" s="4"/>
      <c r="I875" s="138"/>
      <c r="J875" s="138"/>
      <c r="K875" s="138"/>
      <c r="L875" s="138"/>
      <c r="M875" s="138"/>
      <c r="N875" s="138"/>
      <c r="O875" s="138"/>
      <c r="P875" s="138"/>
      <c r="Q875" s="138"/>
      <c r="R875" s="138"/>
      <c r="S875" s="138"/>
      <c r="T875" s="138"/>
      <c r="U875" s="138"/>
      <c r="V875" s="138"/>
      <c r="W875" s="138"/>
      <c r="X875" s="138"/>
      <c r="Y875" s="138"/>
      <c r="Z875" s="138"/>
    </row>
    <row r="876" spans="1:26" ht="14.25" customHeight="1">
      <c r="A876" s="4"/>
      <c r="B876" s="4"/>
      <c r="C876" s="4"/>
      <c r="D876" s="4"/>
      <c r="E876" s="146"/>
      <c r="F876" s="146"/>
      <c r="G876" s="4"/>
      <c r="H876" s="4"/>
      <c r="I876" s="138"/>
      <c r="J876" s="138"/>
      <c r="K876" s="138"/>
      <c r="L876" s="138"/>
      <c r="M876" s="138"/>
      <c r="N876" s="138"/>
      <c r="O876" s="138"/>
      <c r="P876" s="138"/>
      <c r="Q876" s="138"/>
      <c r="R876" s="138"/>
      <c r="S876" s="138"/>
      <c r="T876" s="138"/>
      <c r="U876" s="138"/>
      <c r="V876" s="138"/>
      <c r="W876" s="138"/>
      <c r="X876" s="138"/>
      <c r="Y876" s="138"/>
      <c r="Z876" s="138"/>
    </row>
    <row r="877" spans="1:26" ht="14.25" customHeight="1">
      <c r="A877" s="4"/>
      <c r="B877" s="4"/>
      <c r="C877" s="4"/>
      <c r="D877" s="4"/>
      <c r="E877" s="146"/>
      <c r="F877" s="146"/>
      <c r="G877" s="4"/>
      <c r="H877" s="4"/>
      <c r="I877" s="138"/>
      <c r="J877" s="138"/>
      <c r="K877" s="138"/>
      <c r="L877" s="138"/>
      <c r="M877" s="138"/>
      <c r="N877" s="138"/>
      <c r="O877" s="138"/>
      <c r="P877" s="138"/>
      <c r="Q877" s="138"/>
      <c r="R877" s="138"/>
      <c r="S877" s="138"/>
      <c r="T877" s="138"/>
      <c r="U877" s="138"/>
      <c r="V877" s="138"/>
      <c r="W877" s="138"/>
      <c r="X877" s="138"/>
      <c r="Y877" s="138"/>
      <c r="Z877" s="138"/>
    </row>
    <row r="878" spans="1:26" ht="14.25" customHeight="1">
      <c r="A878" s="4"/>
      <c r="B878" s="4"/>
      <c r="C878" s="4"/>
      <c r="D878" s="4"/>
      <c r="E878" s="146"/>
      <c r="F878" s="146"/>
      <c r="G878" s="4"/>
      <c r="H878" s="4"/>
      <c r="I878" s="138"/>
      <c r="J878" s="138"/>
      <c r="K878" s="138"/>
      <c r="L878" s="138"/>
      <c r="M878" s="138"/>
      <c r="N878" s="138"/>
      <c r="O878" s="138"/>
      <c r="P878" s="138"/>
      <c r="Q878" s="138"/>
      <c r="R878" s="138"/>
      <c r="S878" s="138"/>
      <c r="T878" s="138"/>
      <c r="U878" s="138"/>
      <c r="V878" s="138"/>
      <c r="W878" s="138"/>
      <c r="X878" s="138"/>
      <c r="Y878" s="138"/>
      <c r="Z878" s="138"/>
    </row>
    <row r="879" spans="1:26" ht="14.25" customHeight="1">
      <c r="A879" s="4"/>
      <c r="B879" s="4"/>
      <c r="C879" s="4"/>
      <c r="D879" s="4"/>
      <c r="E879" s="146"/>
      <c r="F879" s="146"/>
      <c r="G879" s="4"/>
      <c r="H879" s="4"/>
      <c r="I879" s="138"/>
      <c r="J879" s="138"/>
      <c r="K879" s="138"/>
      <c r="L879" s="138"/>
      <c r="M879" s="138"/>
      <c r="N879" s="138"/>
      <c r="O879" s="138"/>
      <c r="P879" s="138"/>
      <c r="Q879" s="138"/>
      <c r="R879" s="138"/>
      <c r="S879" s="138"/>
      <c r="T879" s="138"/>
      <c r="U879" s="138"/>
      <c r="V879" s="138"/>
      <c r="W879" s="138"/>
      <c r="X879" s="138"/>
      <c r="Y879" s="138"/>
      <c r="Z879" s="138"/>
    </row>
    <row r="880" spans="1:26" ht="14.25" customHeight="1">
      <c r="A880" s="4"/>
      <c r="B880" s="4"/>
      <c r="C880" s="4"/>
      <c r="D880" s="4"/>
      <c r="E880" s="146"/>
      <c r="F880" s="146"/>
      <c r="G880" s="4"/>
      <c r="H880" s="4"/>
      <c r="I880" s="138"/>
      <c r="J880" s="138"/>
      <c r="K880" s="138"/>
      <c r="L880" s="138"/>
      <c r="M880" s="138"/>
      <c r="N880" s="138"/>
      <c r="O880" s="138"/>
      <c r="P880" s="138"/>
      <c r="Q880" s="138"/>
      <c r="R880" s="138"/>
      <c r="S880" s="138"/>
      <c r="T880" s="138"/>
      <c r="U880" s="138"/>
      <c r="V880" s="138"/>
      <c r="W880" s="138"/>
      <c r="X880" s="138"/>
      <c r="Y880" s="138"/>
      <c r="Z880" s="138"/>
    </row>
    <row r="881" spans="1:26" ht="14.25" customHeight="1">
      <c r="A881" s="4"/>
      <c r="B881" s="4"/>
      <c r="C881" s="4"/>
      <c r="D881" s="4"/>
      <c r="E881" s="146"/>
      <c r="F881" s="146"/>
      <c r="G881" s="4"/>
      <c r="H881" s="4"/>
      <c r="I881" s="138"/>
      <c r="J881" s="138"/>
      <c r="K881" s="138"/>
      <c r="L881" s="138"/>
      <c r="M881" s="138"/>
      <c r="N881" s="138"/>
      <c r="O881" s="138"/>
      <c r="P881" s="138"/>
      <c r="Q881" s="138"/>
      <c r="R881" s="138"/>
      <c r="S881" s="138"/>
      <c r="T881" s="138"/>
      <c r="U881" s="138"/>
      <c r="V881" s="138"/>
      <c r="W881" s="138"/>
      <c r="X881" s="138"/>
      <c r="Y881" s="138"/>
      <c r="Z881" s="138"/>
    </row>
    <row r="882" spans="1:26" ht="14.25" customHeight="1">
      <c r="A882" s="4"/>
      <c r="B882" s="4"/>
      <c r="C882" s="4"/>
      <c r="D882" s="4"/>
      <c r="E882" s="146"/>
      <c r="F882" s="146"/>
      <c r="G882" s="4"/>
      <c r="H882" s="4"/>
      <c r="I882" s="138"/>
      <c r="J882" s="138"/>
      <c r="K882" s="138"/>
      <c r="L882" s="138"/>
      <c r="M882" s="138"/>
      <c r="N882" s="138"/>
      <c r="O882" s="138"/>
      <c r="P882" s="138"/>
      <c r="Q882" s="138"/>
      <c r="R882" s="138"/>
      <c r="S882" s="138"/>
      <c r="T882" s="138"/>
      <c r="U882" s="138"/>
      <c r="V882" s="138"/>
      <c r="W882" s="138"/>
      <c r="X882" s="138"/>
      <c r="Y882" s="138"/>
      <c r="Z882" s="138"/>
    </row>
    <row r="883" spans="1:26" ht="14.25" customHeight="1">
      <c r="A883" s="4"/>
      <c r="B883" s="4"/>
      <c r="C883" s="4"/>
      <c r="D883" s="4"/>
      <c r="E883" s="146"/>
      <c r="F883" s="146"/>
      <c r="G883" s="4"/>
      <c r="H883" s="4"/>
      <c r="I883" s="138"/>
      <c r="J883" s="138"/>
      <c r="K883" s="138"/>
      <c r="L883" s="138"/>
      <c r="M883" s="138"/>
      <c r="N883" s="138"/>
      <c r="O883" s="138"/>
      <c r="P883" s="138"/>
      <c r="Q883" s="138"/>
      <c r="R883" s="138"/>
      <c r="S883" s="138"/>
      <c r="T883" s="138"/>
      <c r="U883" s="138"/>
      <c r="V883" s="138"/>
      <c r="W883" s="138"/>
      <c r="X883" s="138"/>
      <c r="Y883" s="138"/>
      <c r="Z883" s="138"/>
    </row>
    <row r="884" spans="1:26" ht="14.25" customHeight="1">
      <c r="A884" s="4"/>
      <c r="B884" s="4"/>
      <c r="C884" s="4"/>
      <c r="D884" s="4"/>
      <c r="E884" s="146"/>
      <c r="F884" s="146"/>
      <c r="G884" s="4"/>
      <c r="H884" s="4"/>
      <c r="I884" s="138"/>
      <c r="J884" s="138"/>
      <c r="K884" s="138"/>
      <c r="L884" s="138"/>
      <c r="M884" s="138"/>
      <c r="N884" s="138"/>
      <c r="O884" s="138"/>
      <c r="P884" s="138"/>
      <c r="Q884" s="138"/>
      <c r="R884" s="138"/>
      <c r="S884" s="138"/>
      <c r="T884" s="138"/>
      <c r="U884" s="138"/>
      <c r="V884" s="138"/>
      <c r="W884" s="138"/>
      <c r="X884" s="138"/>
      <c r="Y884" s="138"/>
      <c r="Z884" s="138"/>
    </row>
    <row r="885" spans="1:26" ht="14.25" customHeight="1">
      <c r="A885" s="4"/>
      <c r="B885" s="4"/>
      <c r="C885" s="4"/>
      <c r="D885" s="4"/>
      <c r="E885" s="146"/>
      <c r="F885" s="146"/>
      <c r="G885" s="4"/>
      <c r="H885" s="4"/>
      <c r="I885" s="138"/>
      <c r="J885" s="138"/>
      <c r="K885" s="138"/>
      <c r="L885" s="138"/>
      <c r="M885" s="138"/>
      <c r="N885" s="138"/>
      <c r="O885" s="138"/>
      <c r="P885" s="138"/>
      <c r="Q885" s="138"/>
      <c r="R885" s="138"/>
      <c r="S885" s="138"/>
      <c r="T885" s="138"/>
      <c r="U885" s="138"/>
      <c r="V885" s="138"/>
      <c r="W885" s="138"/>
      <c r="X885" s="138"/>
      <c r="Y885" s="138"/>
      <c r="Z885" s="138"/>
    </row>
    <row r="886" spans="1:26" ht="14.25" customHeight="1">
      <c r="A886" s="4"/>
      <c r="B886" s="4"/>
      <c r="C886" s="4"/>
      <c r="D886" s="4"/>
      <c r="E886" s="146"/>
      <c r="F886" s="146"/>
      <c r="G886" s="4"/>
      <c r="H886" s="4"/>
      <c r="I886" s="138"/>
      <c r="J886" s="138"/>
      <c r="K886" s="138"/>
      <c r="L886" s="138"/>
      <c r="M886" s="138"/>
      <c r="N886" s="138"/>
      <c r="O886" s="138"/>
      <c r="P886" s="138"/>
      <c r="Q886" s="138"/>
      <c r="R886" s="138"/>
      <c r="S886" s="138"/>
      <c r="T886" s="138"/>
      <c r="U886" s="138"/>
      <c r="V886" s="138"/>
      <c r="W886" s="138"/>
      <c r="X886" s="138"/>
      <c r="Y886" s="138"/>
      <c r="Z886" s="138"/>
    </row>
    <row r="887" spans="1:26" ht="14.25" customHeight="1">
      <c r="A887" s="4"/>
      <c r="B887" s="4"/>
      <c r="C887" s="4"/>
      <c r="D887" s="4"/>
      <c r="E887" s="146"/>
      <c r="F887" s="146"/>
      <c r="G887" s="4"/>
      <c r="H887" s="4"/>
      <c r="I887" s="138"/>
      <c r="J887" s="138"/>
      <c r="K887" s="138"/>
      <c r="L887" s="138"/>
      <c r="M887" s="138"/>
      <c r="N887" s="138"/>
      <c r="O887" s="138"/>
      <c r="P887" s="138"/>
      <c r="Q887" s="138"/>
      <c r="R887" s="138"/>
      <c r="S887" s="138"/>
      <c r="T887" s="138"/>
      <c r="U887" s="138"/>
      <c r="V887" s="138"/>
      <c r="W887" s="138"/>
      <c r="X887" s="138"/>
      <c r="Y887" s="138"/>
      <c r="Z887" s="138"/>
    </row>
    <row r="888" spans="1:26" ht="14.25" customHeight="1">
      <c r="A888" s="4"/>
      <c r="B888" s="4"/>
      <c r="C888" s="4"/>
      <c r="D888" s="4"/>
      <c r="E888" s="146"/>
      <c r="F888" s="146"/>
      <c r="G888" s="4"/>
      <c r="H888" s="4"/>
      <c r="I888" s="138"/>
      <c r="J888" s="138"/>
      <c r="K888" s="138"/>
      <c r="L888" s="138"/>
      <c r="M888" s="138"/>
      <c r="N888" s="138"/>
      <c r="O888" s="138"/>
      <c r="P888" s="138"/>
      <c r="Q888" s="138"/>
      <c r="R888" s="138"/>
      <c r="S888" s="138"/>
      <c r="T888" s="138"/>
      <c r="U888" s="138"/>
      <c r="V888" s="138"/>
      <c r="W888" s="138"/>
      <c r="X888" s="138"/>
      <c r="Y888" s="138"/>
      <c r="Z888" s="138"/>
    </row>
    <row r="889" spans="1:26" ht="14.25" customHeight="1">
      <c r="A889" s="4"/>
      <c r="B889" s="4"/>
      <c r="C889" s="4"/>
      <c r="D889" s="4"/>
      <c r="E889" s="146"/>
      <c r="F889" s="146"/>
      <c r="G889" s="4"/>
      <c r="H889" s="4"/>
      <c r="I889" s="138"/>
      <c r="J889" s="138"/>
      <c r="K889" s="138"/>
      <c r="L889" s="138"/>
      <c r="M889" s="138"/>
      <c r="N889" s="138"/>
      <c r="O889" s="138"/>
      <c r="P889" s="138"/>
      <c r="Q889" s="138"/>
      <c r="R889" s="138"/>
      <c r="S889" s="138"/>
      <c r="T889" s="138"/>
      <c r="U889" s="138"/>
      <c r="V889" s="138"/>
      <c r="W889" s="138"/>
      <c r="X889" s="138"/>
      <c r="Y889" s="138"/>
      <c r="Z889" s="138"/>
    </row>
    <row r="890" spans="1:26" ht="14.25" customHeight="1">
      <c r="A890" s="4"/>
      <c r="B890" s="4"/>
      <c r="C890" s="4"/>
      <c r="D890" s="4"/>
      <c r="E890" s="146"/>
      <c r="F890" s="146"/>
      <c r="G890" s="4"/>
      <c r="H890" s="4"/>
      <c r="I890" s="138"/>
      <c r="J890" s="138"/>
      <c r="K890" s="138"/>
      <c r="L890" s="138"/>
      <c r="M890" s="138"/>
      <c r="N890" s="138"/>
      <c r="O890" s="138"/>
      <c r="P890" s="138"/>
      <c r="Q890" s="138"/>
      <c r="R890" s="138"/>
      <c r="S890" s="138"/>
      <c r="T890" s="138"/>
      <c r="U890" s="138"/>
      <c r="V890" s="138"/>
      <c r="W890" s="138"/>
      <c r="X890" s="138"/>
      <c r="Y890" s="138"/>
      <c r="Z890" s="138"/>
    </row>
    <row r="891" spans="1:26" ht="14.25" customHeight="1">
      <c r="A891" s="4"/>
      <c r="B891" s="4"/>
      <c r="C891" s="4"/>
      <c r="D891" s="4"/>
      <c r="E891" s="146"/>
      <c r="F891" s="146"/>
      <c r="G891" s="4"/>
      <c r="H891" s="4"/>
      <c r="I891" s="138"/>
      <c r="J891" s="138"/>
      <c r="K891" s="138"/>
      <c r="L891" s="138"/>
      <c r="M891" s="138"/>
      <c r="N891" s="138"/>
      <c r="O891" s="138"/>
      <c r="P891" s="138"/>
      <c r="Q891" s="138"/>
      <c r="R891" s="138"/>
      <c r="S891" s="138"/>
      <c r="T891" s="138"/>
      <c r="U891" s="138"/>
      <c r="V891" s="138"/>
      <c r="W891" s="138"/>
      <c r="X891" s="138"/>
      <c r="Y891" s="138"/>
      <c r="Z891" s="138"/>
    </row>
    <row r="892" spans="1:26" ht="14.25" customHeight="1">
      <c r="A892" s="4"/>
      <c r="B892" s="4"/>
      <c r="C892" s="4"/>
      <c r="D892" s="4"/>
      <c r="E892" s="146"/>
      <c r="F892" s="146"/>
      <c r="G892" s="4"/>
      <c r="H892" s="4"/>
      <c r="I892" s="138"/>
      <c r="J892" s="138"/>
      <c r="K892" s="138"/>
      <c r="L892" s="138"/>
      <c r="M892" s="138"/>
      <c r="N892" s="138"/>
      <c r="O892" s="138"/>
      <c r="P892" s="138"/>
      <c r="Q892" s="138"/>
      <c r="R892" s="138"/>
      <c r="S892" s="138"/>
      <c r="T892" s="138"/>
      <c r="U892" s="138"/>
      <c r="V892" s="138"/>
      <c r="W892" s="138"/>
      <c r="X892" s="138"/>
      <c r="Y892" s="138"/>
      <c r="Z892" s="138"/>
    </row>
    <row r="893" spans="1:26" ht="14.25" customHeight="1">
      <c r="A893" s="4"/>
      <c r="B893" s="4"/>
      <c r="C893" s="4"/>
      <c r="D893" s="4"/>
      <c r="E893" s="146"/>
      <c r="F893" s="146"/>
      <c r="G893" s="4"/>
      <c r="H893" s="4"/>
      <c r="I893" s="138"/>
      <c r="J893" s="138"/>
      <c r="K893" s="138"/>
      <c r="L893" s="138"/>
      <c r="M893" s="138"/>
      <c r="N893" s="138"/>
      <c r="O893" s="138"/>
      <c r="P893" s="138"/>
      <c r="Q893" s="138"/>
      <c r="R893" s="138"/>
      <c r="S893" s="138"/>
      <c r="T893" s="138"/>
      <c r="U893" s="138"/>
      <c r="V893" s="138"/>
      <c r="W893" s="138"/>
      <c r="X893" s="138"/>
      <c r="Y893" s="138"/>
      <c r="Z893" s="138"/>
    </row>
    <row r="894" spans="1:26" ht="14.25" customHeight="1">
      <c r="A894" s="4"/>
      <c r="B894" s="4"/>
      <c r="C894" s="4"/>
      <c r="D894" s="4"/>
      <c r="E894" s="146"/>
      <c r="F894" s="146"/>
      <c r="G894" s="4"/>
      <c r="H894" s="4"/>
      <c r="I894" s="138"/>
      <c r="J894" s="138"/>
      <c r="K894" s="138"/>
      <c r="L894" s="138"/>
      <c r="M894" s="138"/>
      <c r="N894" s="138"/>
      <c r="O894" s="138"/>
      <c r="P894" s="138"/>
      <c r="Q894" s="138"/>
      <c r="R894" s="138"/>
      <c r="S894" s="138"/>
      <c r="T894" s="138"/>
      <c r="U894" s="138"/>
      <c r="V894" s="138"/>
      <c r="W894" s="138"/>
      <c r="X894" s="138"/>
      <c r="Y894" s="138"/>
      <c r="Z894" s="138"/>
    </row>
    <row r="895" spans="1:26" ht="14.25" customHeight="1">
      <c r="A895" s="4"/>
      <c r="B895" s="4"/>
      <c r="C895" s="4"/>
      <c r="D895" s="4"/>
      <c r="E895" s="146"/>
      <c r="F895" s="146"/>
      <c r="G895" s="4"/>
      <c r="H895" s="4"/>
      <c r="I895" s="138"/>
      <c r="J895" s="138"/>
      <c r="K895" s="138"/>
      <c r="L895" s="138"/>
      <c r="M895" s="138"/>
      <c r="N895" s="138"/>
      <c r="O895" s="138"/>
      <c r="P895" s="138"/>
      <c r="Q895" s="138"/>
      <c r="R895" s="138"/>
      <c r="S895" s="138"/>
      <c r="T895" s="138"/>
      <c r="U895" s="138"/>
      <c r="V895" s="138"/>
      <c r="W895" s="138"/>
      <c r="X895" s="138"/>
      <c r="Y895" s="138"/>
      <c r="Z895" s="138"/>
    </row>
    <row r="896" spans="1:26" ht="14.25" customHeight="1">
      <c r="A896" s="4"/>
      <c r="B896" s="4"/>
      <c r="C896" s="4"/>
      <c r="D896" s="4"/>
      <c r="E896" s="146"/>
      <c r="F896" s="146"/>
      <c r="G896" s="4"/>
      <c r="H896" s="4"/>
      <c r="I896" s="138"/>
      <c r="J896" s="138"/>
      <c r="K896" s="138"/>
      <c r="L896" s="138"/>
      <c r="M896" s="138"/>
      <c r="N896" s="138"/>
      <c r="O896" s="138"/>
      <c r="P896" s="138"/>
      <c r="Q896" s="138"/>
      <c r="R896" s="138"/>
      <c r="S896" s="138"/>
      <c r="T896" s="138"/>
      <c r="U896" s="138"/>
      <c r="V896" s="138"/>
      <c r="W896" s="138"/>
      <c r="X896" s="138"/>
      <c r="Y896" s="138"/>
      <c r="Z896" s="138"/>
    </row>
    <row r="897" spans="1:26" ht="14.25" customHeight="1">
      <c r="A897" s="4"/>
      <c r="B897" s="4"/>
      <c r="C897" s="4"/>
      <c r="D897" s="4"/>
      <c r="E897" s="146"/>
      <c r="F897" s="146"/>
      <c r="G897" s="4"/>
      <c r="H897" s="4"/>
      <c r="I897" s="138"/>
      <c r="J897" s="138"/>
      <c r="K897" s="138"/>
      <c r="L897" s="138"/>
      <c r="M897" s="138"/>
      <c r="N897" s="138"/>
      <c r="O897" s="138"/>
      <c r="P897" s="138"/>
      <c r="Q897" s="138"/>
      <c r="R897" s="138"/>
      <c r="S897" s="138"/>
      <c r="T897" s="138"/>
      <c r="U897" s="138"/>
      <c r="V897" s="138"/>
      <c r="W897" s="138"/>
      <c r="X897" s="138"/>
      <c r="Y897" s="138"/>
      <c r="Z897" s="138"/>
    </row>
    <row r="898" spans="1:26" ht="14.25" customHeight="1">
      <c r="A898" s="4"/>
      <c r="B898" s="4"/>
      <c r="C898" s="4"/>
      <c r="D898" s="4"/>
      <c r="E898" s="146"/>
      <c r="F898" s="146"/>
      <c r="G898" s="4"/>
      <c r="H898" s="4"/>
      <c r="I898" s="138"/>
      <c r="J898" s="138"/>
      <c r="K898" s="138"/>
      <c r="L898" s="138"/>
      <c r="M898" s="138"/>
      <c r="N898" s="138"/>
      <c r="O898" s="138"/>
      <c r="P898" s="138"/>
      <c r="Q898" s="138"/>
      <c r="R898" s="138"/>
      <c r="S898" s="138"/>
      <c r="T898" s="138"/>
      <c r="U898" s="138"/>
      <c r="V898" s="138"/>
      <c r="W898" s="138"/>
      <c r="X898" s="138"/>
      <c r="Y898" s="138"/>
      <c r="Z898" s="138"/>
    </row>
    <row r="899" spans="1:26" ht="14.25" customHeight="1">
      <c r="A899" s="4"/>
      <c r="B899" s="4"/>
      <c r="C899" s="4"/>
      <c r="D899" s="4"/>
      <c r="E899" s="146"/>
      <c r="F899" s="146"/>
      <c r="G899" s="4"/>
      <c r="H899" s="4"/>
      <c r="I899" s="138"/>
      <c r="J899" s="138"/>
      <c r="K899" s="138"/>
      <c r="L899" s="138"/>
      <c r="M899" s="138"/>
      <c r="N899" s="138"/>
      <c r="O899" s="138"/>
      <c r="P899" s="138"/>
      <c r="Q899" s="138"/>
      <c r="R899" s="138"/>
      <c r="S899" s="138"/>
      <c r="T899" s="138"/>
      <c r="U899" s="138"/>
      <c r="V899" s="138"/>
      <c r="W899" s="138"/>
      <c r="X899" s="138"/>
      <c r="Y899" s="138"/>
      <c r="Z899" s="138"/>
    </row>
    <row r="900" spans="1:26" ht="14.25" customHeight="1">
      <c r="A900" s="4"/>
      <c r="B900" s="4"/>
      <c r="C900" s="4"/>
      <c r="D900" s="4"/>
      <c r="E900" s="146"/>
      <c r="F900" s="146"/>
      <c r="G900" s="4"/>
      <c r="H900" s="4"/>
      <c r="I900" s="138"/>
      <c r="J900" s="138"/>
      <c r="K900" s="138"/>
      <c r="L900" s="138"/>
      <c r="M900" s="138"/>
      <c r="N900" s="138"/>
      <c r="O900" s="138"/>
      <c r="P900" s="138"/>
      <c r="Q900" s="138"/>
      <c r="R900" s="138"/>
      <c r="S900" s="138"/>
      <c r="T900" s="138"/>
      <c r="U900" s="138"/>
      <c r="V900" s="138"/>
      <c r="W900" s="138"/>
      <c r="X900" s="138"/>
      <c r="Y900" s="138"/>
      <c r="Z900" s="138"/>
    </row>
    <row r="901" spans="1:26" ht="14.25" customHeight="1">
      <c r="A901" s="4"/>
      <c r="B901" s="4"/>
      <c r="C901" s="4"/>
      <c r="D901" s="4"/>
      <c r="E901" s="146"/>
      <c r="F901" s="146"/>
      <c r="G901" s="4"/>
      <c r="H901" s="4"/>
      <c r="I901" s="138"/>
      <c r="J901" s="138"/>
      <c r="K901" s="138"/>
      <c r="L901" s="138"/>
      <c r="M901" s="138"/>
      <c r="N901" s="138"/>
      <c r="O901" s="138"/>
      <c r="P901" s="138"/>
      <c r="Q901" s="138"/>
      <c r="R901" s="138"/>
      <c r="S901" s="138"/>
      <c r="T901" s="138"/>
      <c r="U901" s="138"/>
      <c r="V901" s="138"/>
      <c r="W901" s="138"/>
      <c r="X901" s="138"/>
      <c r="Y901" s="138"/>
      <c r="Z901" s="138"/>
    </row>
    <row r="902" spans="1:26" ht="14.25" customHeight="1">
      <c r="A902" s="4"/>
      <c r="B902" s="4"/>
      <c r="C902" s="4"/>
      <c r="D902" s="4"/>
      <c r="E902" s="146"/>
      <c r="F902" s="146"/>
      <c r="G902" s="4"/>
      <c r="H902" s="4"/>
      <c r="I902" s="138"/>
      <c r="J902" s="138"/>
      <c r="K902" s="138"/>
      <c r="L902" s="138"/>
      <c r="M902" s="138"/>
      <c r="N902" s="138"/>
      <c r="O902" s="138"/>
      <c r="P902" s="138"/>
      <c r="Q902" s="138"/>
      <c r="R902" s="138"/>
      <c r="S902" s="138"/>
      <c r="T902" s="138"/>
      <c r="U902" s="138"/>
      <c r="V902" s="138"/>
      <c r="W902" s="138"/>
      <c r="X902" s="138"/>
      <c r="Y902" s="138"/>
      <c r="Z902" s="138"/>
    </row>
    <row r="903" spans="1:26" ht="14.25" customHeight="1">
      <c r="A903" s="4"/>
      <c r="B903" s="4"/>
      <c r="C903" s="4"/>
      <c r="D903" s="4"/>
      <c r="E903" s="146"/>
      <c r="F903" s="146"/>
      <c r="G903" s="4"/>
      <c r="H903" s="4"/>
      <c r="I903" s="138"/>
      <c r="J903" s="138"/>
      <c r="K903" s="138"/>
      <c r="L903" s="138"/>
      <c r="M903" s="138"/>
      <c r="N903" s="138"/>
      <c r="O903" s="138"/>
      <c r="P903" s="138"/>
      <c r="Q903" s="138"/>
      <c r="R903" s="138"/>
      <c r="S903" s="138"/>
      <c r="T903" s="138"/>
      <c r="U903" s="138"/>
      <c r="V903" s="138"/>
      <c r="W903" s="138"/>
      <c r="X903" s="138"/>
      <c r="Y903" s="138"/>
      <c r="Z903" s="138"/>
    </row>
    <row r="904" spans="1:26" ht="14.25" customHeight="1">
      <c r="A904" s="4"/>
      <c r="B904" s="4"/>
      <c r="C904" s="4"/>
      <c r="D904" s="4"/>
      <c r="E904" s="146"/>
      <c r="F904" s="146"/>
      <c r="G904" s="4"/>
      <c r="H904" s="4"/>
      <c r="I904" s="138"/>
      <c r="J904" s="138"/>
      <c r="K904" s="138"/>
      <c r="L904" s="138"/>
      <c r="M904" s="138"/>
      <c r="N904" s="138"/>
      <c r="O904" s="138"/>
      <c r="P904" s="138"/>
      <c r="Q904" s="138"/>
      <c r="R904" s="138"/>
      <c r="S904" s="138"/>
      <c r="T904" s="138"/>
      <c r="U904" s="138"/>
      <c r="V904" s="138"/>
      <c r="W904" s="138"/>
      <c r="X904" s="138"/>
      <c r="Y904" s="138"/>
      <c r="Z904" s="138"/>
    </row>
    <row r="905" spans="1:26" ht="14.25" customHeight="1">
      <c r="A905" s="4"/>
      <c r="B905" s="4"/>
      <c r="C905" s="4"/>
      <c r="D905" s="4"/>
      <c r="E905" s="146"/>
      <c r="F905" s="146"/>
      <c r="G905" s="4"/>
      <c r="H905" s="4"/>
      <c r="I905" s="138"/>
      <c r="J905" s="138"/>
      <c r="K905" s="138"/>
      <c r="L905" s="138"/>
      <c r="M905" s="138"/>
      <c r="N905" s="138"/>
      <c r="O905" s="138"/>
      <c r="P905" s="138"/>
      <c r="Q905" s="138"/>
      <c r="R905" s="138"/>
      <c r="S905" s="138"/>
      <c r="T905" s="138"/>
      <c r="U905" s="138"/>
      <c r="V905" s="138"/>
      <c r="W905" s="138"/>
      <c r="X905" s="138"/>
      <c r="Y905" s="138"/>
      <c r="Z905" s="138"/>
    </row>
    <row r="906" spans="1:26" ht="14.25" customHeight="1">
      <c r="A906" s="4"/>
      <c r="B906" s="4"/>
      <c r="C906" s="4"/>
      <c r="D906" s="4"/>
      <c r="E906" s="146"/>
      <c r="F906" s="146"/>
      <c r="G906" s="4"/>
      <c r="H906" s="4"/>
      <c r="I906" s="138"/>
      <c r="J906" s="138"/>
      <c r="K906" s="138"/>
      <c r="L906" s="138"/>
      <c r="M906" s="138"/>
      <c r="N906" s="138"/>
      <c r="O906" s="138"/>
      <c r="P906" s="138"/>
      <c r="Q906" s="138"/>
      <c r="R906" s="138"/>
      <c r="S906" s="138"/>
      <c r="T906" s="138"/>
      <c r="U906" s="138"/>
      <c r="V906" s="138"/>
      <c r="W906" s="138"/>
      <c r="X906" s="138"/>
      <c r="Y906" s="138"/>
      <c r="Z906" s="138"/>
    </row>
    <row r="907" spans="1:26" ht="14.25" customHeight="1">
      <c r="A907" s="4"/>
      <c r="B907" s="4"/>
      <c r="C907" s="4"/>
      <c r="D907" s="4"/>
      <c r="E907" s="146"/>
      <c r="F907" s="146"/>
      <c r="G907" s="4"/>
      <c r="H907" s="4"/>
      <c r="I907" s="138"/>
      <c r="J907" s="138"/>
      <c r="K907" s="138"/>
      <c r="L907" s="138"/>
      <c r="M907" s="138"/>
      <c r="N907" s="138"/>
      <c r="O907" s="138"/>
      <c r="P907" s="138"/>
      <c r="Q907" s="138"/>
      <c r="R907" s="138"/>
      <c r="S907" s="138"/>
      <c r="T907" s="138"/>
      <c r="U907" s="138"/>
      <c r="V907" s="138"/>
      <c r="W907" s="138"/>
      <c r="X907" s="138"/>
      <c r="Y907" s="138"/>
      <c r="Z907" s="138"/>
    </row>
    <row r="908" spans="1:26" ht="14.25" customHeight="1">
      <c r="A908" s="4"/>
      <c r="B908" s="4"/>
      <c r="C908" s="4"/>
      <c r="D908" s="4"/>
      <c r="E908" s="146"/>
      <c r="F908" s="146"/>
      <c r="G908" s="4"/>
      <c r="H908" s="4"/>
      <c r="I908" s="138"/>
      <c r="J908" s="138"/>
      <c r="K908" s="138"/>
      <c r="L908" s="138"/>
      <c r="M908" s="138"/>
      <c r="N908" s="138"/>
      <c r="O908" s="138"/>
      <c r="P908" s="138"/>
      <c r="Q908" s="138"/>
      <c r="R908" s="138"/>
      <c r="S908" s="138"/>
      <c r="T908" s="138"/>
      <c r="U908" s="138"/>
      <c r="V908" s="138"/>
      <c r="W908" s="138"/>
      <c r="X908" s="138"/>
      <c r="Y908" s="138"/>
      <c r="Z908" s="138"/>
    </row>
    <row r="909" spans="1:26" ht="14.25" customHeight="1">
      <c r="A909" s="4"/>
      <c r="B909" s="4"/>
      <c r="C909" s="4"/>
      <c r="D909" s="4"/>
      <c r="E909" s="146"/>
      <c r="F909" s="146"/>
      <c r="G909" s="4"/>
      <c r="H909" s="4"/>
      <c r="I909" s="138"/>
      <c r="J909" s="138"/>
      <c r="K909" s="138"/>
      <c r="L909" s="138"/>
      <c r="M909" s="138"/>
      <c r="N909" s="138"/>
      <c r="O909" s="138"/>
      <c r="P909" s="138"/>
      <c r="Q909" s="138"/>
      <c r="R909" s="138"/>
      <c r="S909" s="138"/>
      <c r="T909" s="138"/>
      <c r="U909" s="138"/>
      <c r="V909" s="138"/>
      <c r="W909" s="138"/>
      <c r="X909" s="138"/>
      <c r="Y909" s="138"/>
      <c r="Z909" s="138"/>
    </row>
    <row r="910" spans="1:26" ht="14.25" customHeight="1">
      <c r="A910" s="4"/>
      <c r="B910" s="4"/>
      <c r="C910" s="4"/>
      <c r="D910" s="4"/>
      <c r="E910" s="146"/>
      <c r="F910" s="146"/>
      <c r="G910" s="4"/>
      <c r="H910" s="4"/>
      <c r="I910" s="138"/>
      <c r="J910" s="138"/>
      <c r="K910" s="138"/>
      <c r="L910" s="138"/>
      <c r="M910" s="138"/>
      <c r="N910" s="138"/>
      <c r="O910" s="138"/>
      <c r="P910" s="138"/>
      <c r="Q910" s="138"/>
      <c r="R910" s="138"/>
      <c r="S910" s="138"/>
      <c r="T910" s="138"/>
      <c r="U910" s="138"/>
      <c r="V910" s="138"/>
      <c r="W910" s="138"/>
      <c r="X910" s="138"/>
      <c r="Y910" s="138"/>
      <c r="Z910" s="138"/>
    </row>
    <row r="911" spans="1:26" ht="14.25" customHeight="1">
      <c r="A911" s="4"/>
      <c r="B911" s="4"/>
      <c r="C911" s="4"/>
      <c r="D911" s="4"/>
      <c r="E911" s="146"/>
      <c r="F911" s="146"/>
      <c r="G911" s="4"/>
      <c r="H911" s="4"/>
      <c r="I911" s="138"/>
      <c r="J911" s="138"/>
      <c r="K911" s="138"/>
      <c r="L911" s="138"/>
      <c r="M911" s="138"/>
      <c r="N911" s="138"/>
      <c r="O911" s="138"/>
      <c r="P911" s="138"/>
      <c r="Q911" s="138"/>
      <c r="R911" s="138"/>
      <c r="S911" s="138"/>
      <c r="T911" s="138"/>
      <c r="U911" s="138"/>
      <c r="V911" s="138"/>
      <c r="W911" s="138"/>
      <c r="X911" s="138"/>
      <c r="Y911" s="138"/>
      <c r="Z911" s="138"/>
    </row>
    <row r="912" spans="1:26" ht="14.25" customHeight="1">
      <c r="A912" s="4"/>
      <c r="B912" s="4"/>
      <c r="C912" s="4"/>
      <c r="D912" s="4"/>
      <c r="E912" s="146"/>
      <c r="F912" s="146"/>
      <c r="G912" s="4"/>
      <c r="H912" s="4"/>
      <c r="I912" s="138"/>
      <c r="J912" s="138"/>
      <c r="K912" s="138"/>
      <c r="L912" s="138"/>
      <c r="M912" s="138"/>
      <c r="N912" s="138"/>
      <c r="O912" s="138"/>
      <c r="P912" s="138"/>
      <c r="Q912" s="138"/>
      <c r="R912" s="138"/>
      <c r="S912" s="138"/>
      <c r="T912" s="138"/>
      <c r="U912" s="138"/>
      <c r="V912" s="138"/>
      <c r="W912" s="138"/>
      <c r="X912" s="138"/>
      <c r="Y912" s="138"/>
      <c r="Z912" s="138"/>
    </row>
    <row r="913" spans="1:26" ht="14.25" customHeight="1">
      <c r="A913" s="4"/>
      <c r="B913" s="4"/>
      <c r="C913" s="4"/>
      <c r="D913" s="4"/>
      <c r="E913" s="146"/>
      <c r="F913" s="146"/>
      <c r="G913" s="4"/>
      <c r="H913" s="4"/>
      <c r="I913" s="138"/>
      <c r="J913" s="138"/>
      <c r="K913" s="138"/>
      <c r="L913" s="138"/>
      <c r="M913" s="138"/>
      <c r="N913" s="138"/>
      <c r="O913" s="138"/>
      <c r="P913" s="138"/>
      <c r="Q913" s="138"/>
      <c r="R913" s="138"/>
      <c r="S913" s="138"/>
      <c r="T913" s="138"/>
      <c r="U913" s="138"/>
      <c r="V913" s="138"/>
      <c r="W913" s="138"/>
      <c r="X913" s="138"/>
      <c r="Y913" s="138"/>
      <c r="Z913" s="138"/>
    </row>
    <row r="914" spans="1:26" ht="14.25" customHeight="1">
      <c r="A914" s="4"/>
      <c r="B914" s="4"/>
      <c r="C914" s="4"/>
      <c r="D914" s="4"/>
      <c r="E914" s="146"/>
      <c r="F914" s="146"/>
      <c r="G914" s="4"/>
      <c r="H914" s="4"/>
      <c r="I914" s="138"/>
      <c r="J914" s="138"/>
      <c r="K914" s="138"/>
      <c r="L914" s="138"/>
      <c r="M914" s="138"/>
      <c r="N914" s="138"/>
      <c r="O914" s="138"/>
      <c r="P914" s="138"/>
      <c r="Q914" s="138"/>
      <c r="R914" s="138"/>
      <c r="S914" s="138"/>
      <c r="T914" s="138"/>
      <c r="U914" s="138"/>
      <c r="V914" s="138"/>
      <c r="W914" s="138"/>
      <c r="X914" s="138"/>
      <c r="Y914" s="138"/>
      <c r="Z914" s="138"/>
    </row>
    <row r="915" spans="1:26" ht="14.25" customHeight="1">
      <c r="A915" s="4"/>
      <c r="B915" s="4"/>
      <c r="C915" s="4"/>
      <c r="D915" s="4"/>
      <c r="E915" s="146"/>
      <c r="F915" s="146"/>
      <c r="G915" s="4"/>
      <c r="H915" s="4"/>
      <c r="I915" s="138"/>
      <c r="J915" s="138"/>
      <c r="K915" s="138"/>
      <c r="L915" s="138"/>
      <c r="M915" s="138"/>
      <c r="N915" s="138"/>
      <c r="O915" s="138"/>
      <c r="P915" s="138"/>
      <c r="Q915" s="138"/>
      <c r="R915" s="138"/>
      <c r="S915" s="138"/>
      <c r="T915" s="138"/>
      <c r="U915" s="138"/>
      <c r="V915" s="138"/>
      <c r="W915" s="138"/>
      <c r="X915" s="138"/>
      <c r="Y915" s="138"/>
      <c r="Z915" s="138"/>
    </row>
    <row r="916" spans="1:26" ht="14.25" customHeight="1">
      <c r="A916" s="4"/>
      <c r="B916" s="4"/>
      <c r="C916" s="4"/>
      <c r="D916" s="4"/>
      <c r="E916" s="146"/>
      <c r="F916" s="146"/>
      <c r="G916" s="4"/>
      <c r="H916" s="4"/>
      <c r="I916" s="138"/>
      <c r="J916" s="138"/>
      <c r="K916" s="138"/>
      <c r="L916" s="138"/>
      <c r="M916" s="138"/>
      <c r="N916" s="138"/>
      <c r="O916" s="138"/>
      <c r="P916" s="138"/>
      <c r="Q916" s="138"/>
      <c r="R916" s="138"/>
      <c r="S916" s="138"/>
      <c r="T916" s="138"/>
      <c r="U916" s="138"/>
      <c r="V916" s="138"/>
      <c r="W916" s="138"/>
      <c r="X916" s="138"/>
      <c r="Y916" s="138"/>
      <c r="Z916" s="138"/>
    </row>
    <row r="917" spans="1:26" ht="14.25" customHeight="1">
      <c r="A917" s="4"/>
      <c r="B917" s="4"/>
      <c r="C917" s="4"/>
      <c r="D917" s="4"/>
      <c r="E917" s="146"/>
      <c r="F917" s="146"/>
      <c r="G917" s="4"/>
      <c r="H917" s="4"/>
      <c r="I917" s="138"/>
      <c r="J917" s="138"/>
      <c r="K917" s="138"/>
      <c r="L917" s="138"/>
      <c r="M917" s="138"/>
      <c r="N917" s="138"/>
      <c r="O917" s="138"/>
      <c r="P917" s="138"/>
      <c r="Q917" s="138"/>
      <c r="R917" s="138"/>
      <c r="S917" s="138"/>
      <c r="T917" s="138"/>
      <c r="U917" s="138"/>
      <c r="V917" s="138"/>
      <c r="W917" s="138"/>
      <c r="X917" s="138"/>
      <c r="Y917" s="138"/>
      <c r="Z917" s="138"/>
    </row>
    <row r="918" spans="1:26" ht="14.25" customHeight="1">
      <c r="A918" s="4"/>
      <c r="B918" s="4"/>
      <c r="C918" s="4"/>
      <c r="D918" s="4"/>
      <c r="E918" s="146"/>
      <c r="F918" s="146"/>
      <c r="G918" s="4"/>
      <c r="H918" s="4"/>
      <c r="I918" s="138"/>
      <c r="J918" s="138"/>
      <c r="K918" s="138"/>
      <c r="L918" s="138"/>
      <c r="M918" s="138"/>
      <c r="N918" s="138"/>
      <c r="O918" s="138"/>
      <c r="P918" s="138"/>
      <c r="Q918" s="138"/>
      <c r="R918" s="138"/>
      <c r="S918" s="138"/>
      <c r="T918" s="138"/>
      <c r="U918" s="138"/>
      <c r="V918" s="138"/>
      <c r="W918" s="138"/>
      <c r="X918" s="138"/>
      <c r="Y918" s="138"/>
      <c r="Z918" s="138"/>
    </row>
    <row r="919" spans="1:26" ht="14.25" customHeight="1">
      <c r="A919" s="4"/>
      <c r="B919" s="4"/>
      <c r="C919" s="4"/>
      <c r="D919" s="4"/>
      <c r="E919" s="146"/>
      <c r="F919" s="146"/>
      <c r="G919" s="4"/>
      <c r="H919" s="4"/>
      <c r="I919" s="138"/>
      <c r="J919" s="138"/>
      <c r="K919" s="138"/>
      <c r="L919" s="138"/>
      <c r="M919" s="138"/>
      <c r="N919" s="138"/>
      <c r="O919" s="138"/>
      <c r="P919" s="138"/>
      <c r="Q919" s="138"/>
      <c r="R919" s="138"/>
      <c r="S919" s="138"/>
      <c r="T919" s="138"/>
      <c r="U919" s="138"/>
      <c r="V919" s="138"/>
      <c r="W919" s="138"/>
      <c r="X919" s="138"/>
      <c r="Y919" s="138"/>
      <c r="Z919" s="138"/>
    </row>
    <row r="920" spans="1:26" ht="14.25" customHeight="1">
      <c r="A920" s="4"/>
      <c r="B920" s="4"/>
      <c r="C920" s="4"/>
      <c r="D920" s="4"/>
      <c r="E920" s="146"/>
      <c r="F920" s="146"/>
      <c r="G920" s="4"/>
      <c r="H920" s="4"/>
      <c r="I920" s="138"/>
      <c r="J920" s="138"/>
      <c r="K920" s="138"/>
      <c r="L920" s="138"/>
      <c r="M920" s="138"/>
      <c r="N920" s="138"/>
      <c r="O920" s="138"/>
      <c r="P920" s="138"/>
      <c r="Q920" s="138"/>
      <c r="R920" s="138"/>
      <c r="S920" s="138"/>
      <c r="T920" s="138"/>
      <c r="U920" s="138"/>
      <c r="V920" s="138"/>
      <c r="W920" s="138"/>
      <c r="X920" s="138"/>
      <c r="Y920" s="138"/>
      <c r="Z920" s="138"/>
    </row>
    <row r="921" spans="1:26" ht="14.25" customHeight="1">
      <c r="A921" s="4"/>
      <c r="B921" s="4"/>
      <c r="C921" s="4"/>
      <c r="D921" s="4"/>
      <c r="E921" s="146"/>
      <c r="F921" s="146"/>
      <c r="G921" s="4"/>
      <c r="H921" s="4"/>
      <c r="I921" s="138"/>
      <c r="J921" s="138"/>
      <c r="K921" s="138"/>
      <c r="L921" s="138"/>
      <c r="M921" s="138"/>
      <c r="N921" s="138"/>
      <c r="O921" s="138"/>
      <c r="P921" s="138"/>
      <c r="Q921" s="138"/>
      <c r="R921" s="138"/>
      <c r="S921" s="138"/>
      <c r="T921" s="138"/>
      <c r="U921" s="138"/>
      <c r="V921" s="138"/>
      <c r="W921" s="138"/>
      <c r="X921" s="138"/>
      <c r="Y921" s="138"/>
      <c r="Z921" s="138"/>
    </row>
    <row r="922" spans="1:26" ht="14.25" customHeight="1">
      <c r="A922" s="4"/>
      <c r="B922" s="4"/>
      <c r="C922" s="4"/>
      <c r="D922" s="4"/>
      <c r="E922" s="146"/>
      <c r="F922" s="146"/>
      <c r="G922" s="4"/>
      <c r="H922" s="4"/>
      <c r="I922" s="138"/>
      <c r="J922" s="138"/>
      <c r="K922" s="138"/>
      <c r="L922" s="138"/>
      <c r="M922" s="138"/>
      <c r="N922" s="138"/>
      <c r="O922" s="138"/>
      <c r="P922" s="138"/>
      <c r="Q922" s="138"/>
      <c r="R922" s="138"/>
      <c r="S922" s="138"/>
      <c r="T922" s="138"/>
      <c r="U922" s="138"/>
      <c r="V922" s="138"/>
      <c r="W922" s="138"/>
      <c r="X922" s="138"/>
      <c r="Y922" s="138"/>
      <c r="Z922" s="138"/>
    </row>
    <row r="923" spans="1:26" ht="14.25" customHeight="1">
      <c r="A923" s="4"/>
      <c r="B923" s="4"/>
      <c r="C923" s="4"/>
      <c r="D923" s="4"/>
      <c r="E923" s="146"/>
      <c r="F923" s="146"/>
      <c r="G923" s="4"/>
      <c r="H923" s="4"/>
      <c r="I923" s="138"/>
      <c r="J923" s="138"/>
      <c r="K923" s="138"/>
      <c r="L923" s="138"/>
      <c r="M923" s="138"/>
      <c r="N923" s="138"/>
      <c r="O923" s="138"/>
      <c r="P923" s="138"/>
      <c r="Q923" s="138"/>
      <c r="R923" s="138"/>
      <c r="S923" s="138"/>
      <c r="T923" s="138"/>
      <c r="U923" s="138"/>
      <c r="V923" s="138"/>
      <c r="W923" s="138"/>
      <c r="X923" s="138"/>
      <c r="Y923" s="138"/>
      <c r="Z923" s="138"/>
    </row>
    <row r="924" spans="1:26" ht="14.25" customHeight="1">
      <c r="A924" s="4"/>
      <c r="B924" s="4"/>
      <c r="C924" s="4"/>
      <c r="D924" s="4"/>
      <c r="E924" s="146"/>
      <c r="F924" s="146"/>
      <c r="G924" s="4"/>
      <c r="H924" s="4"/>
      <c r="I924" s="138"/>
      <c r="J924" s="138"/>
      <c r="K924" s="138"/>
      <c r="L924" s="138"/>
      <c r="M924" s="138"/>
      <c r="N924" s="138"/>
      <c r="O924" s="138"/>
      <c r="P924" s="138"/>
      <c r="Q924" s="138"/>
      <c r="R924" s="138"/>
      <c r="S924" s="138"/>
      <c r="T924" s="138"/>
      <c r="U924" s="138"/>
      <c r="V924" s="138"/>
      <c r="W924" s="138"/>
      <c r="X924" s="138"/>
      <c r="Y924" s="138"/>
      <c r="Z924" s="138"/>
    </row>
    <row r="925" spans="1:26" ht="14.25" customHeight="1">
      <c r="A925" s="4"/>
      <c r="B925" s="4"/>
      <c r="C925" s="4"/>
      <c r="D925" s="4"/>
      <c r="E925" s="146"/>
      <c r="F925" s="146"/>
      <c r="G925" s="4"/>
      <c r="H925" s="4"/>
      <c r="I925" s="138"/>
      <c r="J925" s="138"/>
      <c r="K925" s="138"/>
      <c r="L925" s="138"/>
      <c r="M925" s="138"/>
      <c r="N925" s="138"/>
      <c r="O925" s="138"/>
      <c r="P925" s="138"/>
      <c r="Q925" s="138"/>
      <c r="R925" s="138"/>
      <c r="S925" s="138"/>
      <c r="T925" s="138"/>
      <c r="U925" s="138"/>
      <c r="V925" s="138"/>
      <c r="W925" s="138"/>
      <c r="X925" s="138"/>
      <c r="Y925" s="138"/>
      <c r="Z925" s="138"/>
    </row>
    <row r="926" spans="1:26" ht="14.25" customHeight="1">
      <c r="A926" s="4"/>
      <c r="B926" s="4"/>
      <c r="C926" s="4"/>
      <c r="D926" s="4"/>
      <c r="E926" s="146"/>
      <c r="F926" s="146"/>
      <c r="G926" s="4"/>
      <c r="H926" s="4"/>
      <c r="I926" s="138"/>
      <c r="J926" s="138"/>
      <c r="K926" s="138"/>
      <c r="L926" s="138"/>
      <c r="M926" s="138"/>
      <c r="N926" s="138"/>
      <c r="O926" s="138"/>
      <c r="P926" s="138"/>
      <c r="Q926" s="138"/>
      <c r="R926" s="138"/>
      <c r="S926" s="138"/>
      <c r="T926" s="138"/>
      <c r="U926" s="138"/>
      <c r="V926" s="138"/>
      <c r="W926" s="138"/>
      <c r="X926" s="138"/>
      <c r="Y926" s="138"/>
      <c r="Z926" s="138"/>
    </row>
    <row r="927" spans="1:26" ht="14.25" customHeight="1">
      <c r="A927" s="4"/>
      <c r="B927" s="4"/>
      <c r="C927" s="4"/>
      <c r="D927" s="4"/>
      <c r="E927" s="146"/>
      <c r="F927" s="146"/>
      <c r="G927" s="4"/>
      <c r="H927" s="4"/>
      <c r="I927" s="138"/>
      <c r="J927" s="138"/>
      <c r="K927" s="138"/>
      <c r="L927" s="138"/>
      <c r="M927" s="138"/>
      <c r="N927" s="138"/>
      <c r="O927" s="138"/>
      <c r="P927" s="138"/>
      <c r="Q927" s="138"/>
      <c r="R927" s="138"/>
      <c r="S927" s="138"/>
      <c r="T927" s="138"/>
      <c r="U927" s="138"/>
      <c r="V927" s="138"/>
      <c r="W927" s="138"/>
      <c r="X927" s="138"/>
      <c r="Y927" s="138"/>
      <c r="Z927" s="138"/>
    </row>
    <row r="928" spans="1:26" ht="14.25" customHeight="1">
      <c r="A928" s="4"/>
      <c r="B928" s="4"/>
      <c r="C928" s="4"/>
      <c r="D928" s="4"/>
      <c r="E928" s="146"/>
      <c r="F928" s="146"/>
      <c r="G928" s="4"/>
      <c r="H928" s="4"/>
      <c r="I928" s="138"/>
      <c r="J928" s="138"/>
      <c r="K928" s="138"/>
      <c r="L928" s="138"/>
      <c r="M928" s="138"/>
      <c r="N928" s="138"/>
      <c r="O928" s="138"/>
      <c r="P928" s="138"/>
      <c r="Q928" s="138"/>
      <c r="R928" s="138"/>
      <c r="S928" s="138"/>
      <c r="T928" s="138"/>
      <c r="U928" s="138"/>
      <c r="V928" s="138"/>
      <c r="W928" s="138"/>
      <c r="X928" s="138"/>
      <c r="Y928" s="138"/>
      <c r="Z928" s="138"/>
    </row>
    <row r="929" spans="1:26" ht="14.25" customHeight="1">
      <c r="A929" s="4"/>
      <c r="B929" s="4"/>
      <c r="C929" s="4"/>
      <c r="D929" s="4"/>
      <c r="E929" s="146"/>
      <c r="F929" s="146"/>
      <c r="G929" s="4"/>
      <c r="H929" s="4"/>
      <c r="I929" s="138"/>
      <c r="J929" s="138"/>
      <c r="K929" s="138"/>
      <c r="L929" s="138"/>
      <c r="M929" s="138"/>
      <c r="N929" s="138"/>
      <c r="O929" s="138"/>
      <c r="P929" s="138"/>
      <c r="Q929" s="138"/>
      <c r="R929" s="138"/>
      <c r="S929" s="138"/>
      <c r="T929" s="138"/>
      <c r="U929" s="138"/>
      <c r="V929" s="138"/>
      <c r="W929" s="138"/>
      <c r="X929" s="138"/>
      <c r="Y929" s="138"/>
      <c r="Z929" s="138"/>
    </row>
    <row r="930" spans="1:26" ht="14.25" customHeight="1">
      <c r="A930" s="4"/>
      <c r="B930" s="4"/>
      <c r="C930" s="4"/>
      <c r="D930" s="4"/>
      <c r="E930" s="146"/>
      <c r="F930" s="146"/>
      <c r="G930" s="4"/>
      <c r="H930" s="4"/>
      <c r="I930" s="138"/>
      <c r="J930" s="138"/>
      <c r="K930" s="138"/>
      <c r="L930" s="138"/>
      <c r="M930" s="138"/>
      <c r="N930" s="138"/>
      <c r="O930" s="138"/>
      <c r="P930" s="138"/>
      <c r="Q930" s="138"/>
      <c r="R930" s="138"/>
      <c r="S930" s="138"/>
      <c r="T930" s="138"/>
      <c r="U930" s="138"/>
      <c r="V930" s="138"/>
      <c r="W930" s="138"/>
      <c r="X930" s="138"/>
      <c r="Y930" s="138"/>
      <c r="Z930" s="138"/>
    </row>
    <row r="931" spans="1:26" ht="14.25" customHeight="1">
      <c r="A931" s="4"/>
      <c r="B931" s="4"/>
      <c r="C931" s="4"/>
      <c r="D931" s="4"/>
      <c r="E931" s="146"/>
      <c r="F931" s="146"/>
      <c r="G931" s="4"/>
      <c r="H931" s="4"/>
      <c r="I931" s="138"/>
      <c r="J931" s="138"/>
      <c r="K931" s="138"/>
      <c r="L931" s="138"/>
      <c r="M931" s="138"/>
      <c r="N931" s="138"/>
      <c r="O931" s="138"/>
      <c r="P931" s="138"/>
      <c r="Q931" s="138"/>
      <c r="R931" s="138"/>
      <c r="S931" s="138"/>
      <c r="T931" s="138"/>
      <c r="U931" s="138"/>
      <c r="V931" s="138"/>
      <c r="W931" s="138"/>
      <c r="X931" s="138"/>
      <c r="Y931" s="138"/>
      <c r="Z931" s="138"/>
    </row>
    <row r="932" spans="1:26" ht="14.25" customHeight="1">
      <c r="A932" s="4"/>
      <c r="B932" s="4"/>
      <c r="C932" s="4"/>
      <c r="D932" s="4"/>
      <c r="E932" s="146"/>
      <c r="F932" s="146"/>
      <c r="G932" s="4"/>
      <c r="H932" s="4"/>
      <c r="I932" s="138"/>
      <c r="J932" s="138"/>
      <c r="K932" s="138"/>
      <c r="L932" s="138"/>
      <c r="M932" s="138"/>
      <c r="N932" s="138"/>
      <c r="O932" s="138"/>
      <c r="P932" s="138"/>
      <c r="Q932" s="138"/>
      <c r="R932" s="138"/>
      <c r="S932" s="138"/>
      <c r="T932" s="138"/>
      <c r="U932" s="138"/>
      <c r="V932" s="138"/>
      <c r="W932" s="138"/>
      <c r="X932" s="138"/>
      <c r="Y932" s="138"/>
      <c r="Z932" s="138"/>
    </row>
    <row r="933" spans="1:26" ht="14.25" customHeight="1">
      <c r="A933" s="4"/>
      <c r="B933" s="4"/>
      <c r="C933" s="4"/>
      <c r="D933" s="4"/>
      <c r="E933" s="146"/>
      <c r="F933" s="146"/>
      <c r="G933" s="4"/>
      <c r="H933" s="4"/>
      <c r="I933" s="138"/>
      <c r="J933" s="138"/>
      <c r="K933" s="138"/>
      <c r="L933" s="138"/>
      <c r="M933" s="138"/>
      <c r="N933" s="138"/>
      <c r="O933" s="138"/>
      <c r="P933" s="138"/>
      <c r="Q933" s="138"/>
      <c r="R933" s="138"/>
      <c r="S933" s="138"/>
      <c r="T933" s="138"/>
      <c r="U933" s="138"/>
      <c r="V933" s="138"/>
      <c r="W933" s="138"/>
      <c r="X933" s="138"/>
      <c r="Y933" s="138"/>
      <c r="Z933" s="138"/>
    </row>
    <row r="934" spans="1:26" ht="14.25" customHeight="1">
      <c r="A934" s="4"/>
      <c r="B934" s="4"/>
      <c r="C934" s="4"/>
      <c r="D934" s="4"/>
      <c r="E934" s="146"/>
      <c r="F934" s="146"/>
      <c r="G934" s="4"/>
      <c r="H934" s="4"/>
      <c r="I934" s="138"/>
      <c r="J934" s="138"/>
      <c r="K934" s="138"/>
      <c r="L934" s="138"/>
      <c r="M934" s="138"/>
      <c r="N934" s="138"/>
      <c r="O934" s="138"/>
      <c r="P934" s="138"/>
      <c r="Q934" s="138"/>
      <c r="R934" s="138"/>
      <c r="S934" s="138"/>
      <c r="T934" s="138"/>
      <c r="U934" s="138"/>
      <c r="V934" s="138"/>
      <c r="W934" s="138"/>
      <c r="X934" s="138"/>
      <c r="Y934" s="138"/>
      <c r="Z934" s="138"/>
    </row>
    <row r="935" spans="1:26" ht="14.25" customHeight="1">
      <c r="A935" s="4"/>
      <c r="B935" s="4"/>
      <c r="C935" s="4"/>
      <c r="D935" s="4"/>
      <c r="E935" s="146"/>
      <c r="F935" s="146"/>
      <c r="G935" s="4"/>
      <c r="H935" s="4"/>
      <c r="I935" s="138"/>
      <c r="J935" s="138"/>
      <c r="K935" s="138"/>
      <c r="L935" s="138"/>
      <c r="M935" s="138"/>
      <c r="N935" s="138"/>
      <c r="O935" s="138"/>
      <c r="P935" s="138"/>
      <c r="Q935" s="138"/>
      <c r="R935" s="138"/>
      <c r="S935" s="138"/>
      <c r="T935" s="138"/>
      <c r="U935" s="138"/>
      <c r="V935" s="138"/>
      <c r="W935" s="138"/>
      <c r="X935" s="138"/>
      <c r="Y935" s="138"/>
      <c r="Z935" s="138"/>
    </row>
    <row r="936" spans="1:26" ht="14.25" customHeight="1">
      <c r="A936" s="4"/>
      <c r="B936" s="4"/>
      <c r="C936" s="4"/>
      <c r="D936" s="4"/>
      <c r="E936" s="146"/>
      <c r="F936" s="146"/>
      <c r="G936" s="4"/>
      <c r="H936" s="4"/>
      <c r="I936" s="138"/>
      <c r="J936" s="138"/>
      <c r="K936" s="138"/>
      <c r="L936" s="138"/>
      <c r="M936" s="138"/>
      <c r="N936" s="138"/>
      <c r="O936" s="138"/>
      <c r="P936" s="138"/>
      <c r="Q936" s="138"/>
      <c r="R936" s="138"/>
      <c r="S936" s="138"/>
      <c r="T936" s="138"/>
      <c r="U936" s="138"/>
      <c r="V936" s="138"/>
      <c r="W936" s="138"/>
      <c r="X936" s="138"/>
      <c r="Y936" s="138"/>
      <c r="Z936" s="138"/>
    </row>
    <row r="937" spans="1:26" ht="14.25" customHeight="1">
      <c r="A937" s="4"/>
      <c r="B937" s="4"/>
      <c r="C937" s="4"/>
      <c r="D937" s="4"/>
      <c r="E937" s="146"/>
      <c r="F937" s="146"/>
      <c r="G937" s="4"/>
      <c r="H937" s="4"/>
      <c r="I937" s="138"/>
      <c r="J937" s="138"/>
      <c r="K937" s="138"/>
      <c r="L937" s="138"/>
      <c r="M937" s="138"/>
      <c r="N937" s="138"/>
      <c r="O937" s="138"/>
      <c r="P937" s="138"/>
      <c r="Q937" s="138"/>
      <c r="R937" s="138"/>
      <c r="S937" s="138"/>
      <c r="T937" s="138"/>
      <c r="U937" s="138"/>
      <c r="V937" s="138"/>
      <c r="W937" s="138"/>
      <c r="X937" s="138"/>
      <c r="Y937" s="138"/>
      <c r="Z937" s="138"/>
    </row>
    <row r="938" spans="1:26" ht="14.25" customHeight="1">
      <c r="A938" s="4"/>
      <c r="B938" s="4"/>
      <c r="C938" s="4"/>
      <c r="D938" s="4"/>
      <c r="E938" s="146"/>
      <c r="F938" s="146"/>
      <c r="G938" s="4"/>
      <c r="H938" s="4"/>
      <c r="I938" s="138"/>
      <c r="J938" s="138"/>
      <c r="K938" s="138"/>
      <c r="L938" s="138"/>
      <c r="M938" s="138"/>
      <c r="N938" s="138"/>
      <c r="O938" s="138"/>
      <c r="P938" s="138"/>
      <c r="Q938" s="138"/>
      <c r="R938" s="138"/>
      <c r="S938" s="138"/>
      <c r="T938" s="138"/>
      <c r="U938" s="138"/>
      <c r="V938" s="138"/>
      <c r="W938" s="138"/>
      <c r="X938" s="138"/>
      <c r="Y938" s="138"/>
      <c r="Z938" s="138"/>
    </row>
    <row r="939" spans="1:26" ht="14.25" customHeight="1">
      <c r="A939" s="4"/>
      <c r="B939" s="4"/>
      <c r="C939" s="4"/>
      <c r="D939" s="4"/>
      <c r="E939" s="146"/>
      <c r="F939" s="146"/>
      <c r="G939" s="4"/>
      <c r="H939" s="4"/>
      <c r="I939" s="138"/>
      <c r="J939" s="138"/>
      <c r="K939" s="138"/>
      <c r="L939" s="138"/>
      <c r="M939" s="138"/>
      <c r="N939" s="138"/>
      <c r="O939" s="138"/>
      <c r="P939" s="138"/>
      <c r="Q939" s="138"/>
      <c r="R939" s="138"/>
      <c r="S939" s="138"/>
      <c r="T939" s="138"/>
      <c r="U939" s="138"/>
      <c r="V939" s="138"/>
      <c r="W939" s="138"/>
      <c r="X939" s="138"/>
      <c r="Y939" s="138"/>
      <c r="Z939" s="138"/>
    </row>
    <row r="940" spans="1:26" ht="14.25" customHeight="1">
      <c r="A940" s="4"/>
      <c r="B940" s="4"/>
      <c r="C940" s="4"/>
      <c r="D940" s="4"/>
      <c r="E940" s="146"/>
      <c r="F940" s="146"/>
      <c r="G940" s="4"/>
      <c r="H940" s="4"/>
      <c r="I940" s="138"/>
      <c r="J940" s="138"/>
      <c r="K940" s="138"/>
      <c r="L940" s="138"/>
      <c r="M940" s="138"/>
      <c r="N940" s="138"/>
      <c r="O940" s="138"/>
      <c r="P940" s="138"/>
      <c r="Q940" s="138"/>
      <c r="R940" s="138"/>
      <c r="S940" s="138"/>
      <c r="T940" s="138"/>
      <c r="U940" s="138"/>
      <c r="V940" s="138"/>
      <c r="W940" s="138"/>
      <c r="X940" s="138"/>
      <c r="Y940" s="138"/>
      <c r="Z940" s="138"/>
    </row>
    <row r="941" spans="1:26" ht="14.25" customHeight="1">
      <c r="A941" s="4"/>
      <c r="B941" s="4"/>
      <c r="C941" s="4"/>
      <c r="D941" s="4"/>
      <c r="E941" s="146"/>
      <c r="F941" s="146"/>
      <c r="G941" s="4"/>
      <c r="H941" s="4"/>
      <c r="I941" s="138"/>
      <c r="J941" s="138"/>
      <c r="K941" s="138"/>
      <c r="L941" s="138"/>
      <c r="M941" s="138"/>
      <c r="N941" s="138"/>
      <c r="O941" s="138"/>
      <c r="P941" s="138"/>
      <c r="Q941" s="138"/>
      <c r="R941" s="138"/>
      <c r="S941" s="138"/>
      <c r="T941" s="138"/>
      <c r="U941" s="138"/>
      <c r="V941" s="138"/>
      <c r="W941" s="138"/>
      <c r="X941" s="138"/>
      <c r="Y941" s="138"/>
      <c r="Z941" s="138"/>
    </row>
    <row r="942" spans="1:26" ht="14.25" customHeight="1">
      <c r="A942" s="4"/>
      <c r="B942" s="4"/>
      <c r="C942" s="4"/>
      <c r="D942" s="4"/>
      <c r="E942" s="146"/>
      <c r="F942" s="146"/>
      <c r="G942" s="4"/>
      <c r="H942" s="4"/>
      <c r="I942" s="138"/>
      <c r="J942" s="138"/>
      <c r="K942" s="138"/>
      <c r="L942" s="138"/>
      <c r="M942" s="138"/>
      <c r="N942" s="138"/>
      <c r="O942" s="138"/>
      <c r="P942" s="138"/>
      <c r="Q942" s="138"/>
      <c r="R942" s="138"/>
      <c r="S942" s="138"/>
      <c r="T942" s="138"/>
      <c r="U942" s="138"/>
      <c r="V942" s="138"/>
      <c r="W942" s="138"/>
      <c r="X942" s="138"/>
      <c r="Y942" s="138"/>
      <c r="Z942" s="138"/>
    </row>
    <row r="943" spans="1:26" ht="14.25" customHeight="1">
      <c r="A943" s="4"/>
      <c r="B943" s="4"/>
      <c r="C943" s="4"/>
      <c r="D943" s="4"/>
      <c r="E943" s="146"/>
      <c r="F943" s="146"/>
      <c r="G943" s="4"/>
      <c r="H943" s="4"/>
      <c r="I943" s="138"/>
      <c r="J943" s="138"/>
      <c r="K943" s="138"/>
      <c r="L943" s="138"/>
      <c r="M943" s="138"/>
      <c r="N943" s="138"/>
      <c r="O943" s="138"/>
      <c r="P943" s="138"/>
      <c r="Q943" s="138"/>
      <c r="R943" s="138"/>
      <c r="S943" s="138"/>
      <c r="T943" s="138"/>
      <c r="U943" s="138"/>
      <c r="V943" s="138"/>
      <c r="W943" s="138"/>
      <c r="X943" s="138"/>
      <c r="Y943" s="138"/>
      <c r="Z943" s="138"/>
    </row>
    <row r="944" spans="1:26" ht="14.25" customHeight="1">
      <c r="A944" s="4"/>
      <c r="B944" s="4"/>
      <c r="C944" s="4"/>
      <c r="D944" s="4"/>
      <c r="E944" s="146"/>
      <c r="F944" s="146"/>
      <c r="G944" s="4"/>
      <c r="H944" s="4"/>
      <c r="I944" s="138"/>
      <c r="J944" s="138"/>
      <c r="K944" s="138"/>
      <c r="L944" s="138"/>
      <c r="M944" s="138"/>
      <c r="N944" s="138"/>
      <c r="O944" s="138"/>
      <c r="P944" s="138"/>
      <c r="Q944" s="138"/>
      <c r="R944" s="138"/>
      <c r="S944" s="138"/>
      <c r="T944" s="138"/>
      <c r="U944" s="138"/>
      <c r="V944" s="138"/>
      <c r="W944" s="138"/>
      <c r="X944" s="138"/>
      <c r="Y944" s="138"/>
      <c r="Z944" s="138"/>
    </row>
    <row r="945" spans="1:26" ht="14.25" customHeight="1">
      <c r="A945" s="4"/>
      <c r="B945" s="4"/>
      <c r="C945" s="4"/>
      <c r="D945" s="4"/>
      <c r="E945" s="146"/>
      <c r="F945" s="146"/>
      <c r="G945" s="4"/>
      <c r="H945" s="4"/>
      <c r="I945" s="138"/>
      <c r="J945" s="138"/>
      <c r="K945" s="138"/>
      <c r="L945" s="138"/>
      <c r="M945" s="138"/>
      <c r="N945" s="138"/>
      <c r="O945" s="138"/>
      <c r="P945" s="138"/>
      <c r="Q945" s="138"/>
      <c r="R945" s="138"/>
      <c r="S945" s="138"/>
      <c r="T945" s="138"/>
      <c r="U945" s="138"/>
      <c r="V945" s="138"/>
      <c r="W945" s="138"/>
      <c r="X945" s="138"/>
      <c r="Y945" s="138"/>
      <c r="Z945" s="138"/>
    </row>
    <row r="946" spans="1:26" ht="14.25" customHeight="1">
      <c r="A946" s="4"/>
      <c r="B946" s="4"/>
      <c r="C946" s="4"/>
      <c r="D946" s="4"/>
      <c r="E946" s="146"/>
      <c r="F946" s="146"/>
      <c r="G946" s="4"/>
      <c r="H946" s="4"/>
      <c r="I946" s="138"/>
      <c r="J946" s="138"/>
      <c r="K946" s="138"/>
      <c r="L946" s="138"/>
      <c r="M946" s="138"/>
      <c r="N946" s="138"/>
      <c r="O946" s="138"/>
      <c r="P946" s="138"/>
      <c r="Q946" s="138"/>
      <c r="R946" s="138"/>
      <c r="S946" s="138"/>
      <c r="T946" s="138"/>
      <c r="U946" s="138"/>
      <c r="V946" s="138"/>
      <c r="W946" s="138"/>
      <c r="X946" s="138"/>
      <c r="Y946" s="138"/>
      <c r="Z946" s="138"/>
    </row>
    <row r="947" spans="1:26" ht="14.25" customHeight="1">
      <c r="A947" s="4"/>
      <c r="B947" s="4"/>
      <c r="C947" s="4"/>
      <c r="D947" s="4"/>
      <c r="E947" s="146"/>
      <c r="F947" s="146"/>
      <c r="G947" s="4"/>
      <c r="H947" s="4"/>
      <c r="I947" s="138"/>
      <c r="J947" s="138"/>
      <c r="K947" s="138"/>
      <c r="L947" s="138"/>
      <c r="M947" s="138"/>
      <c r="N947" s="138"/>
      <c r="O947" s="138"/>
      <c r="P947" s="138"/>
      <c r="Q947" s="138"/>
      <c r="R947" s="138"/>
      <c r="S947" s="138"/>
      <c r="T947" s="138"/>
      <c r="U947" s="138"/>
      <c r="V947" s="138"/>
      <c r="W947" s="138"/>
      <c r="X947" s="138"/>
      <c r="Y947" s="138"/>
      <c r="Z947" s="138"/>
    </row>
    <row r="948" spans="1:26" ht="14.25" customHeight="1">
      <c r="A948" s="4"/>
      <c r="B948" s="4"/>
      <c r="C948" s="4"/>
      <c r="D948" s="4"/>
      <c r="E948" s="146"/>
      <c r="F948" s="146"/>
      <c r="G948" s="4"/>
      <c r="H948" s="4"/>
      <c r="I948" s="138"/>
      <c r="J948" s="138"/>
      <c r="K948" s="138"/>
      <c r="L948" s="138"/>
      <c r="M948" s="138"/>
      <c r="N948" s="138"/>
      <c r="O948" s="138"/>
      <c r="P948" s="138"/>
      <c r="Q948" s="138"/>
      <c r="R948" s="138"/>
      <c r="S948" s="138"/>
      <c r="T948" s="138"/>
      <c r="U948" s="138"/>
      <c r="V948" s="138"/>
      <c r="W948" s="138"/>
      <c r="X948" s="138"/>
      <c r="Y948" s="138"/>
      <c r="Z948" s="138"/>
    </row>
    <row r="949" spans="1:26" ht="14.25" customHeight="1">
      <c r="A949" s="4"/>
      <c r="B949" s="4"/>
      <c r="C949" s="4"/>
      <c r="D949" s="4"/>
      <c r="E949" s="146"/>
      <c r="F949" s="146"/>
      <c r="G949" s="4"/>
      <c r="H949" s="4"/>
      <c r="I949" s="138"/>
      <c r="J949" s="138"/>
      <c r="K949" s="138"/>
      <c r="L949" s="138"/>
      <c r="M949" s="138"/>
      <c r="N949" s="138"/>
      <c r="O949" s="138"/>
      <c r="P949" s="138"/>
      <c r="Q949" s="138"/>
      <c r="R949" s="138"/>
      <c r="S949" s="138"/>
      <c r="T949" s="138"/>
      <c r="U949" s="138"/>
      <c r="V949" s="138"/>
      <c r="W949" s="138"/>
      <c r="X949" s="138"/>
      <c r="Y949" s="138"/>
      <c r="Z949" s="138"/>
    </row>
    <row r="950" spans="1:26" ht="14.25" customHeight="1">
      <c r="A950" s="4"/>
      <c r="B950" s="4"/>
      <c r="C950" s="4"/>
      <c r="D950" s="4"/>
      <c r="E950" s="146"/>
      <c r="F950" s="146"/>
      <c r="G950" s="4"/>
      <c r="H950" s="4"/>
      <c r="I950" s="138"/>
      <c r="J950" s="138"/>
      <c r="K950" s="138"/>
      <c r="L950" s="138"/>
      <c r="M950" s="138"/>
      <c r="N950" s="138"/>
      <c r="O950" s="138"/>
      <c r="P950" s="138"/>
      <c r="Q950" s="138"/>
      <c r="R950" s="138"/>
      <c r="S950" s="138"/>
      <c r="T950" s="138"/>
      <c r="U950" s="138"/>
      <c r="V950" s="138"/>
      <c r="W950" s="138"/>
      <c r="X950" s="138"/>
      <c r="Y950" s="138"/>
      <c r="Z950" s="138"/>
    </row>
    <row r="951" spans="1:26" ht="14.25" customHeight="1">
      <c r="A951" s="4"/>
      <c r="B951" s="4"/>
      <c r="C951" s="4"/>
      <c r="D951" s="4"/>
      <c r="E951" s="146"/>
      <c r="F951" s="146"/>
      <c r="G951" s="4"/>
      <c r="H951" s="4"/>
      <c r="I951" s="138"/>
      <c r="J951" s="138"/>
      <c r="K951" s="138"/>
      <c r="L951" s="138"/>
      <c r="M951" s="138"/>
      <c r="N951" s="138"/>
      <c r="O951" s="138"/>
      <c r="P951" s="138"/>
      <c r="Q951" s="138"/>
      <c r="R951" s="138"/>
      <c r="S951" s="138"/>
      <c r="T951" s="138"/>
      <c r="U951" s="138"/>
      <c r="V951" s="138"/>
      <c r="W951" s="138"/>
      <c r="X951" s="138"/>
      <c r="Y951" s="138"/>
      <c r="Z951" s="138"/>
    </row>
    <row r="952" spans="1:26" ht="14.25" customHeight="1">
      <c r="A952" s="4"/>
      <c r="B952" s="4"/>
      <c r="C952" s="4"/>
      <c r="D952" s="4"/>
      <c r="E952" s="146"/>
      <c r="F952" s="146"/>
      <c r="G952" s="4"/>
      <c r="H952" s="4"/>
      <c r="I952" s="138"/>
      <c r="J952" s="138"/>
      <c r="K952" s="138"/>
      <c r="L952" s="138"/>
      <c r="M952" s="138"/>
      <c r="N952" s="138"/>
      <c r="O952" s="138"/>
      <c r="P952" s="138"/>
      <c r="Q952" s="138"/>
      <c r="R952" s="138"/>
      <c r="S952" s="138"/>
      <c r="T952" s="138"/>
      <c r="U952" s="138"/>
      <c r="V952" s="138"/>
      <c r="W952" s="138"/>
      <c r="X952" s="138"/>
      <c r="Y952" s="138"/>
      <c r="Z952" s="138"/>
    </row>
    <row r="953" spans="1:26" ht="14.25" customHeight="1">
      <c r="A953" s="4"/>
      <c r="B953" s="4"/>
      <c r="C953" s="4"/>
      <c r="D953" s="4"/>
      <c r="E953" s="146"/>
      <c r="F953" s="146"/>
      <c r="G953" s="4"/>
      <c r="H953" s="4"/>
      <c r="I953" s="138"/>
      <c r="J953" s="138"/>
      <c r="K953" s="138"/>
      <c r="L953" s="138"/>
      <c r="M953" s="138"/>
      <c r="N953" s="138"/>
      <c r="O953" s="138"/>
      <c r="P953" s="138"/>
      <c r="Q953" s="138"/>
      <c r="R953" s="138"/>
      <c r="S953" s="138"/>
      <c r="T953" s="138"/>
      <c r="U953" s="138"/>
      <c r="V953" s="138"/>
      <c r="W953" s="138"/>
      <c r="X953" s="138"/>
      <c r="Y953" s="138"/>
      <c r="Z953" s="138"/>
    </row>
    <row r="954" spans="1:26" ht="14.25" customHeight="1">
      <c r="A954" s="4"/>
      <c r="B954" s="4"/>
      <c r="C954" s="4"/>
      <c r="D954" s="4"/>
      <c r="E954" s="146"/>
      <c r="F954" s="146"/>
      <c r="G954" s="4"/>
      <c r="H954" s="4"/>
      <c r="I954" s="138"/>
      <c r="J954" s="138"/>
      <c r="K954" s="138"/>
      <c r="L954" s="138"/>
      <c r="M954" s="138"/>
      <c r="N954" s="138"/>
      <c r="O954" s="138"/>
      <c r="P954" s="138"/>
      <c r="Q954" s="138"/>
      <c r="R954" s="138"/>
      <c r="S954" s="138"/>
      <c r="T954" s="138"/>
      <c r="U954" s="138"/>
      <c r="V954" s="138"/>
      <c r="W954" s="138"/>
      <c r="X954" s="138"/>
      <c r="Y954" s="138"/>
      <c r="Z954" s="138"/>
    </row>
    <row r="955" spans="1:26" ht="14.25" customHeight="1">
      <c r="A955" s="4"/>
      <c r="B955" s="4"/>
      <c r="C955" s="4"/>
      <c r="D955" s="4"/>
      <c r="E955" s="146"/>
      <c r="F955" s="146"/>
      <c r="G955" s="4"/>
      <c r="H955" s="4"/>
      <c r="I955" s="138"/>
      <c r="J955" s="138"/>
      <c r="K955" s="138"/>
      <c r="L955" s="138"/>
      <c r="M955" s="138"/>
      <c r="N955" s="138"/>
      <c r="O955" s="138"/>
      <c r="P955" s="138"/>
      <c r="Q955" s="138"/>
      <c r="R955" s="138"/>
      <c r="S955" s="138"/>
      <c r="T955" s="138"/>
      <c r="U955" s="138"/>
      <c r="V955" s="138"/>
      <c r="W955" s="138"/>
      <c r="X955" s="138"/>
      <c r="Y955" s="138"/>
      <c r="Z955" s="138"/>
    </row>
    <row r="956" spans="1:26" ht="14.25" customHeight="1">
      <c r="A956" s="4"/>
      <c r="B956" s="4"/>
      <c r="C956" s="4"/>
      <c r="D956" s="4"/>
      <c r="E956" s="146"/>
      <c r="F956" s="146"/>
      <c r="G956" s="4"/>
      <c r="H956" s="4"/>
      <c r="I956" s="138"/>
      <c r="J956" s="138"/>
      <c r="K956" s="138"/>
      <c r="L956" s="138"/>
      <c r="M956" s="138"/>
      <c r="N956" s="138"/>
      <c r="O956" s="138"/>
      <c r="P956" s="138"/>
      <c r="Q956" s="138"/>
      <c r="R956" s="138"/>
      <c r="S956" s="138"/>
      <c r="T956" s="138"/>
      <c r="U956" s="138"/>
      <c r="V956" s="138"/>
      <c r="W956" s="138"/>
      <c r="X956" s="138"/>
      <c r="Y956" s="138"/>
      <c r="Z956" s="138"/>
    </row>
    <row r="957" spans="1:26" ht="14.25" customHeight="1">
      <c r="A957" s="4"/>
      <c r="B957" s="4"/>
      <c r="C957" s="4"/>
      <c r="D957" s="4"/>
      <c r="E957" s="146"/>
      <c r="F957" s="146"/>
      <c r="G957" s="4"/>
      <c r="H957" s="4"/>
      <c r="I957" s="138"/>
      <c r="J957" s="138"/>
      <c r="K957" s="138"/>
      <c r="L957" s="138"/>
      <c r="M957" s="138"/>
      <c r="N957" s="138"/>
      <c r="O957" s="138"/>
      <c r="P957" s="138"/>
      <c r="Q957" s="138"/>
      <c r="R957" s="138"/>
      <c r="S957" s="138"/>
      <c r="T957" s="138"/>
      <c r="U957" s="138"/>
      <c r="V957" s="138"/>
      <c r="W957" s="138"/>
      <c r="X957" s="138"/>
      <c r="Y957" s="138"/>
      <c r="Z957" s="138"/>
    </row>
    <row r="958" spans="1:26" ht="14.25" customHeight="1">
      <c r="A958" s="4"/>
      <c r="B958" s="4"/>
      <c r="C958" s="4"/>
      <c r="D958" s="4"/>
      <c r="E958" s="146"/>
      <c r="F958" s="146"/>
      <c r="G958" s="4"/>
      <c r="H958" s="4"/>
      <c r="I958" s="138"/>
      <c r="J958" s="138"/>
      <c r="K958" s="138"/>
      <c r="L958" s="138"/>
      <c r="M958" s="138"/>
      <c r="N958" s="138"/>
      <c r="O958" s="138"/>
      <c r="P958" s="138"/>
      <c r="Q958" s="138"/>
      <c r="R958" s="138"/>
      <c r="S958" s="138"/>
      <c r="T958" s="138"/>
      <c r="U958" s="138"/>
      <c r="V958" s="138"/>
      <c r="W958" s="138"/>
      <c r="X958" s="138"/>
      <c r="Y958" s="138"/>
      <c r="Z958" s="138"/>
    </row>
    <row r="959" spans="1:26" ht="14.25" customHeight="1">
      <c r="A959" s="4"/>
      <c r="B959" s="4"/>
      <c r="C959" s="4"/>
      <c r="D959" s="4"/>
      <c r="E959" s="146"/>
      <c r="F959" s="146"/>
      <c r="G959" s="4"/>
      <c r="H959" s="4"/>
      <c r="I959" s="138"/>
      <c r="J959" s="138"/>
      <c r="K959" s="138"/>
      <c r="L959" s="138"/>
      <c r="M959" s="138"/>
      <c r="N959" s="138"/>
      <c r="O959" s="138"/>
      <c r="P959" s="138"/>
      <c r="Q959" s="138"/>
      <c r="R959" s="138"/>
      <c r="S959" s="138"/>
      <c r="T959" s="138"/>
      <c r="U959" s="138"/>
      <c r="V959" s="138"/>
      <c r="W959" s="138"/>
      <c r="X959" s="138"/>
      <c r="Y959" s="138"/>
      <c r="Z959" s="138"/>
    </row>
    <row r="960" spans="1:26" ht="14.25" customHeight="1">
      <c r="A960" s="4"/>
      <c r="B960" s="4"/>
      <c r="C960" s="4"/>
      <c r="D960" s="4"/>
      <c r="E960" s="146"/>
      <c r="F960" s="146"/>
      <c r="G960" s="4"/>
      <c r="H960" s="4"/>
      <c r="I960" s="138"/>
      <c r="J960" s="138"/>
      <c r="K960" s="138"/>
      <c r="L960" s="138"/>
      <c r="M960" s="138"/>
      <c r="N960" s="138"/>
      <c r="O960" s="138"/>
      <c r="P960" s="138"/>
      <c r="Q960" s="138"/>
      <c r="R960" s="138"/>
      <c r="S960" s="138"/>
      <c r="T960" s="138"/>
      <c r="U960" s="138"/>
      <c r="V960" s="138"/>
      <c r="W960" s="138"/>
      <c r="X960" s="138"/>
      <c r="Y960" s="138"/>
      <c r="Z960" s="138"/>
    </row>
    <row r="961" spans="1:26" ht="14.25" customHeight="1">
      <c r="A961" s="4"/>
      <c r="B961" s="4"/>
      <c r="C961" s="4"/>
      <c r="D961" s="4"/>
      <c r="E961" s="146"/>
      <c r="F961" s="146"/>
      <c r="G961" s="4"/>
      <c r="H961" s="4"/>
      <c r="I961" s="138"/>
      <c r="J961" s="138"/>
      <c r="K961" s="138"/>
      <c r="L961" s="138"/>
      <c r="M961" s="138"/>
      <c r="N961" s="138"/>
      <c r="O961" s="138"/>
      <c r="P961" s="138"/>
      <c r="Q961" s="138"/>
      <c r="R961" s="138"/>
      <c r="S961" s="138"/>
      <c r="T961" s="138"/>
      <c r="U961" s="138"/>
      <c r="V961" s="138"/>
      <c r="W961" s="138"/>
      <c r="X961" s="138"/>
      <c r="Y961" s="138"/>
      <c r="Z961" s="138"/>
    </row>
    <row r="962" spans="1:26" ht="14.25" customHeight="1">
      <c r="A962" s="4"/>
      <c r="B962" s="4"/>
      <c r="C962" s="4"/>
      <c r="D962" s="4"/>
      <c r="E962" s="146"/>
      <c r="F962" s="146"/>
      <c r="G962" s="4"/>
      <c r="H962" s="4"/>
      <c r="I962" s="138"/>
      <c r="J962" s="138"/>
      <c r="K962" s="138"/>
      <c r="L962" s="138"/>
      <c r="M962" s="138"/>
      <c r="N962" s="138"/>
      <c r="O962" s="138"/>
      <c r="P962" s="138"/>
      <c r="Q962" s="138"/>
      <c r="R962" s="138"/>
      <c r="S962" s="138"/>
      <c r="T962" s="138"/>
      <c r="U962" s="138"/>
      <c r="V962" s="138"/>
      <c r="W962" s="138"/>
      <c r="X962" s="138"/>
      <c r="Y962" s="138"/>
      <c r="Z962" s="138"/>
    </row>
    <row r="963" spans="1:26" ht="14.25" customHeight="1">
      <c r="A963" s="4"/>
      <c r="B963" s="4"/>
      <c r="C963" s="4"/>
      <c r="D963" s="4"/>
      <c r="E963" s="146"/>
      <c r="F963" s="146"/>
      <c r="G963" s="4"/>
      <c r="H963" s="4"/>
      <c r="I963" s="138"/>
      <c r="J963" s="138"/>
      <c r="K963" s="138"/>
      <c r="L963" s="138"/>
      <c r="M963" s="138"/>
      <c r="N963" s="138"/>
      <c r="O963" s="138"/>
      <c r="P963" s="138"/>
      <c r="Q963" s="138"/>
      <c r="R963" s="138"/>
      <c r="S963" s="138"/>
      <c r="T963" s="138"/>
      <c r="U963" s="138"/>
      <c r="V963" s="138"/>
      <c r="W963" s="138"/>
      <c r="X963" s="138"/>
      <c r="Y963" s="138"/>
      <c r="Z963" s="138"/>
    </row>
    <row r="964" spans="1:26" ht="14.25" customHeight="1">
      <c r="A964" s="4"/>
      <c r="B964" s="4"/>
      <c r="C964" s="4"/>
      <c r="D964" s="4"/>
      <c r="E964" s="146"/>
      <c r="F964" s="146"/>
      <c r="G964" s="4"/>
      <c r="H964" s="4"/>
      <c r="I964" s="138"/>
      <c r="J964" s="138"/>
      <c r="K964" s="138"/>
      <c r="L964" s="138"/>
      <c r="M964" s="138"/>
      <c r="N964" s="138"/>
      <c r="O964" s="138"/>
      <c r="P964" s="138"/>
      <c r="Q964" s="138"/>
      <c r="R964" s="138"/>
      <c r="S964" s="138"/>
      <c r="T964" s="138"/>
      <c r="U964" s="138"/>
      <c r="V964" s="138"/>
      <c r="W964" s="138"/>
      <c r="X964" s="138"/>
      <c r="Y964" s="138"/>
      <c r="Z964" s="138"/>
    </row>
    <row r="965" spans="1:26" ht="14.25" customHeight="1">
      <c r="A965" s="4"/>
      <c r="B965" s="4"/>
      <c r="C965" s="4"/>
      <c r="D965" s="4"/>
      <c r="E965" s="146"/>
      <c r="F965" s="146"/>
      <c r="G965" s="4"/>
      <c r="H965" s="4"/>
      <c r="I965" s="138"/>
      <c r="J965" s="138"/>
      <c r="K965" s="138"/>
      <c r="L965" s="138"/>
      <c r="M965" s="138"/>
      <c r="N965" s="138"/>
      <c r="O965" s="138"/>
      <c r="P965" s="138"/>
      <c r="Q965" s="138"/>
      <c r="R965" s="138"/>
      <c r="S965" s="138"/>
      <c r="T965" s="138"/>
      <c r="U965" s="138"/>
      <c r="V965" s="138"/>
      <c r="W965" s="138"/>
      <c r="X965" s="138"/>
      <c r="Y965" s="138"/>
      <c r="Z965" s="138"/>
    </row>
    <row r="966" spans="1:26" ht="14.25" customHeight="1">
      <c r="A966" s="4"/>
      <c r="B966" s="4"/>
      <c r="C966" s="4"/>
      <c r="D966" s="4"/>
      <c r="E966" s="146"/>
      <c r="F966" s="146"/>
      <c r="G966" s="4"/>
      <c r="H966" s="4"/>
      <c r="I966" s="138"/>
      <c r="J966" s="138"/>
      <c r="K966" s="138"/>
      <c r="L966" s="138"/>
      <c r="M966" s="138"/>
      <c r="N966" s="138"/>
      <c r="O966" s="138"/>
      <c r="P966" s="138"/>
      <c r="Q966" s="138"/>
      <c r="R966" s="138"/>
      <c r="S966" s="138"/>
      <c r="T966" s="138"/>
      <c r="U966" s="138"/>
      <c r="V966" s="138"/>
      <c r="W966" s="138"/>
      <c r="X966" s="138"/>
      <c r="Y966" s="138"/>
      <c r="Z966" s="138"/>
    </row>
    <row r="967" spans="1:26" ht="14.25" customHeight="1">
      <c r="A967" s="4"/>
      <c r="B967" s="4"/>
      <c r="C967" s="4"/>
      <c r="D967" s="4"/>
      <c r="E967" s="146"/>
      <c r="F967" s="146"/>
      <c r="G967" s="4"/>
      <c r="H967" s="4"/>
      <c r="I967" s="138"/>
      <c r="J967" s="138"/>
      <c r="K967" s="138"/>
      <c r="L967" s="138"/>
      <c r="M967" s="138"/>
      <c r="N967" s="138"/>
      <c r="O967" s="138"/>
      <c r="P967" s="138"/>
      <c r="Q967" s="138"/>
      <c r="R967" s="138"/>
      <c r="S967" s="138"/>
      <c r="T967" s="138"/>
      <c r="U967" s="138"/>
      <c r="V967" s="138"/>
      <c r="W967" s="138"/>
      <c r="X967" s="138"/>
      <c r="Y967" s="138"/>
      <c r="Z967" s="138"/>
    </row>
    <row r="968" spans="1:26" ht="14.25" customHeight="1">
      <c r="A968" s="4"/>
      <c r="B968" s="4"/>
      <c r="C968" s="4"/>
      <c r="D968" s="4"/>
      <c r="E968" s="146"/>
      <c r="F968" s="146"/>
      <c r="G968" s="4"/>
      <c r="H968" s="4"/>
      <c r="I968" s="138"/>
      <c r="J968" s="138"/>
      <c r="K968" s="138"/>
      <c r="L968" s="138"/>
      <c r="M968" s="138"/>
      <c r="N968" s="138"/>
      <c r="O968" s="138"/>
      <c r="P968" s="138"/>
      <c r="Q968" s="138"/>
      <c r="R968" s="138"/>
      <c r="S968" s="138"/>
      <c r="T968" s="138"/>
      <c r="U968" s="138"/>
      <c r="V968" s="138"/>
      <c r="W968" s="138"/>
      <c r="X968" s="138"/>
      <c r="Y968" s="138"/>
      <c r="Z968" s="138"/>
    </row>
    <row r="969" spans="1:26" ht="14.25" customHeight="1">
      <c r="A969" s="4"/>
      <c r="B969" s="4"/>
      <c r="C969" s="4"/>
      <c r="D969" s="4"/>
      <c r="E969" s="146"/>
      <c r="F969" s="146"/>
      <c r="G969" s="4"/>
      <c r="H969" s="4"/>
      <c r="I969" s="138"/>
      <c r="J969" s="138"/>
      <c r="K969" s="138"/>
      <c r="L969" s="138"/>
      <c r="M969" s="138"/>
      <c r="N969" s="138"/>
      <c r="O969" s="138"/>
      <c r="P969" s="138"/>
      <c r="Q969" s="138"/>
      <c r="R969" s="138"/>
      <c r="S969" s="138"/>
      <c r="T969" s="138"/>
      <c r="U969" s="138"/>
      <c r="V969" s="138"/>
      <c r="W969" s="138"/>
      <c r="X969" s="138"/>
      <c r="Y969" s="138"/>
      <c r="Z969" s="138"/>
    </row>
    <row r="970" spans="1:26" ht="14.25" customHeight="1">
      <c r="A970" s="4"/>
      <c r="B970" s="4"/>
      <c r="C970" s="4"/>
      <c r="D970" s="4"/>
      <c r="E970" s="146"/>
      <c r="F970" s="146"/>
      <c r="G970" s="4"/>
      <c r="H970" s="4"/>
      <c r="I970" s="138"/>
      <c r="J970" s="138"/>
      <c r="K970" s="138"/>
      <c r="L970" s="138"/>
      <c r="M970" s="138"/>
      <c r="N970" s="138"/>
      <c r="O970" s="138"/>
      <c r="P970" s="138"/>
      <c r="Q970" s="138"/>
      <c r="R970" s="138"/>
      <c r="S970" s="138"/>
      <c r="T970" s="138"/>
      <c r="U970" s="138"/>
      <c r="V970" s="138"/>
      <c r="W970" s="138"/>
      <c r="X970" s="138"/>
      <c r="Y970" s="138"/>
      <c r="Z970" s="138"/>
    </row>
    <row r="971" spans="1:26" ht="14.25" customHeight="1">
      <c r="A971" s="4"/>
      <c r="B971" s="4"/>
      <c r="C971" s="4"/>
      <c r="D971" s="4"/>
      <c r="E971" s="146"/>
      <c r="F971" s="146"/>
      <c r="G971" s="4"/>
      <c r="H971" s="4"/>
      <c r="I971" s="138"/>
      <c r="J971" s="138"/>
      <c r="K971" s="138"/>
      <c r="L971" s="138"/>
      <c r="M971" s="138"/>
      <c r="N971" s="138"/>
      <c r="O971" s="138"/>
      <c r="P971" s="138"/>
      <c r="Q971" s="138"/>
      <c r="R971" s="138"/>
      <c r="S971" s="138"/>
      <c r="T971" s="138"/>
      <c r="U971" s="138"/>
      <c r="V971" s="138"/>
      <c r="W971" s="138"/>
      <c r="X971" s="138"/>
      <c r="Y971" s="138"/>
      <c r="Z971" s="138"/>
    </row>
    <row r="972" spans="1:26" ht="14.25" customHeight="1">
      <c r="A972" s="4"/>
      <c r="B972" s="4"/>
      <c r="C972" s="4"/>
      <c r="D972" s="4"/>
      <c r="E972" s="146"/>
      <c r="F972" s="146"/>
      <c r="G972" s="4"/>
      <c r="H972" s="4"/>
      <c r="I972" s="138"/>
      <c r="J972" s="138"/>
      <c r="K972" s="138"/>
      <c r="L972" s="138"/>
      <c r="M972" s="138"/>
      <c r="N972" s="138"/>
      <c r="O972" s="138"/>
      <c r="P972" s="138"/>
      <c r="Q972" s="138"/>
      <c r="R972" s="138"/>
      <c r="S972" s="138"/>
      <c r="T972" s="138"/>
      <c r="U972" s="138"/>
      <c r="V972" s="138"/>
      <c r="W972" s="138"/>
      <c r="X972" s="138"/>
      <c r="Y972" s="138"/>
      <c r="Z972" s="138"/>
    </row>
    <row r="973" spans="1:26" ht="14.25" customHeight="1">
      <c r="A973" s="4"/>
      <c r="B973" s="4"/>
      <c r="C973" s="4"/>
      <c r="D973" s="4"/>
      <c r="E973" s="146"/>
      <c r="F973" s="146"/>
      <c r="G973" s="4"/>
      <c r="H973" s="4"/>
      <c r="I973" s="138"/>
      <c r="J973" s="138"/>
      <c r="K973" s="138"/>
      <c r="L973" s="138"/>
      <c r="M973" s="138"/>
      <c r="N973" s="138"/>
      <c r="O973" s="138"/>
      <c r="P973" s="138"/>
      <c r="Q973" s="138"/>
      <c r="R973" s="138"/>
      <c r="S973" s="138"/>
      <c r="T973" s="138"/>
      <c r="U973" s="138"/>
      <c r="V973" s="138"/>
      <c r="W973" s="138"/>
      <c r="X973" s="138"/>
      <c r="Y973" s="138"/>
      <c r="Z973" s="138"/>
    </row>
    <row r="974" spans="1:26" ht="14.25" customHeight="1">
      <c r="A974" s="4"/>
      <c r="B974" s="4"/>
      <c r="C974" s="4"/>
      <c r="D974" s="4"/>
      <c r="E974" s="146"/>
      <c r="F974" s="146"/>
      <c r="G974" s="4"/>
      <c r="H974" s="4"/>
      <c r="I974" s="138"/>
      <c r="J974" s="138"/>
      <c r="K974" s="138"/>
      <c r="L974" s="138"/>
      <c r="M974" s="138"/>
      <c r="N974" s="138"/>
      <c r="O974" s="138"/>
      <c r="P974" s="138"/>
      <c r="Q974" s="138"/>
      <c r="R974" s="138"/>
      <c r="S974" s="138"/>
      <c r="T974" s="138"/>
      <c r="U974" s="138"/>
      <c r="V974" s="138"/>
      <c r="W974" s="138"/>
      <c r="X974" s="138"/>
      <c r="Y974" s="138"/>
      <c r="Z974" s="138"/>
    </row>
    <row r="975" spans="1:26" ht="14.25" customHeight="1">
      <c r="A975" s="4"/>
      <c r="B975" s="4"/>
      <c r="C975" s="4"/>
      <c r="D975" s="4"/>
      <c r="E975" s="146"/>
      <c r="F975" s="146"/>
      <c r="G975" s="4"/>
      <c r="H975" s="4"/>
      <c r="I975" s="138"/>
      <c r="J975" s="138"/>
      <c r="K975" s="138"/>
      <c r="L975" s="138"/>
      <c r="M975" s="138"/>
      <c r="N975" s="138"/>
      <c r="O975" s="138"/>
      <c r="P975" s="138"/>
      <c r="Q975" s="138"/>
      <c r="R975" s="138"/>
      <c r="S975" s="138"/>
      <c r="T975" s="138"/>
      <c r="U975" s="138"/>
      <c r="V975" s="138"/>
      <c r="W975" s="138"/>
      <c r="X975" s="138"/>
      <c r="Y975" s="138"/>
      <c r="Z975" s="138"/>
    </row>
    <row r="976" spans="1:26" ht="14.25" customHeight="1">
      <c r="A976" s="4"/>
      <c r="B976" s="4"/>
      <c r="C976" s="4"/>
      <c r="D976" s="4"/>
      <c r="E976" s="146"/>
      <c r="F976" s="146"/>
      <c r="G976" s="4"/>
      <c r="H976" s="4"/>
      <c r="I976" s="138"/>
      <c r="J976" s="138"/>
      <c r="K976" s="138"/>
      <c r="L976" s="138"/>
      <c r="M976" s="138"/>
      <c r="N976" s="138"/>
      <c r="O976" s="138"/>
      <c r="P976" s="138"/>
      <c r="Q976" s="138"/>
      <c r="R976" s="138"/>
      <c r="S976" s="138"/>
      <c r="T976" s="138"/>
      <c r="U976" s="138"/>
      <c r="V976" s="138"/>
      <c r="W976" s="138"/>
      <c r="X976" s="138"/>
      <c r="Y976" s="138"/>
      <c r="Z976" s="138"/>
    </row>
  </sheetData>
  <autoFilter ref="A1:H25" xr:uid="{00000000-0009-0000-0000-000005000000}">
    <sortState xmlns:xlrd2="http://schemas.microsoft.com/office/spreadsheetml/2017/richdata2" ref="A2:H59">
      <sortCondition descending="1" ref="H1:H25"/>
    </sortState>
  </autoFilter>
  <pageMargins left="0.7" right="0.7" top="0.75" bottom="0.75" header="0" footer="0"/>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W998"/>
  <sheetViews>
    <sheetView workbookViewId="0">
      <selection activeCell="F95" sqref="F95"/>
    </sheetView>
  </sheetViews>
  <sheetFormatPr baseColWidth="10" defaultColWidth="12.625" defaultRowHeight="15" customHeight="1"/>
  <cols>
    <col min="1" max="1" width="1.75" customWidth="1"/>
    <col min="2" max="2" width="23.25" customWidth="1"/>
    <col min="3" max="3" width="13.5" customWidth="1"/>
    <col min="4" max="4" width="11.375" customWidth="1"/>
    <col min="5" max="9" width="11.75" customWidth="1"/>
    <col min="10" max="10" width="58.625" customWidth="1"/>
    <col min="11" max="23" width="11" customWidth="1"/>
  </cols>
  <sheetData>
    <row r="1" spans="1:23" ht="15.75">
      <c r="A1" s="3"/>
      <c r="B1" s="1053" t="str">
        <f>Parametres!$B$1&amp;" "&amp;"2 pager"&amp;" "&amp;Parametres!$B$3&amp;" "&amp;Parametres!$B$4</f>
        <v>Hyundai 2 pager Février 2025</v>
      </c>
      <c r="C1" s="1054"/>
      <c r="D1" s="1054"/>
      <c r="E1" s="1054"/>
      <c r="F1" s="1054"/>
      <c r="G1" s="1054"/>
      <c r="H1" s="1054"/>
      <c r="I1" s="1054"/>
      <c r="J1" s="1054"/>
      <c r="K1" s="3"/>
      <c r="L1" s="3"/>
      <c r="M1" s="3"/>
      <c r="N1" s="3"/>
      <c r="O1" s="3"/>
      <c r="P1" s="3"/>
      <c r="Q1" s="3"/>
      <c r="R1" s="3"/>
      <c r="S1" s="3"/>
      <c r="T1" s="3"/>
      <c r="U1" s="3"/>
      <c r="V1" s="3"/>
      <c r="W1" s="3"/>
    </row>
    <row r="2" spans="1:23">
      <c r="A2" s="3"/>
      <c r="B2" s="33"/>
      <c r="C2" s="3"/>
      <c r="D2" s="3"/>
      <c r="E2" s="3"/>
      <c r="F2" s="3"/>
      <c r="G2" s="3"/>
      <c r="H2" s="3"/>
      <c r="I2" s="3"/>
      <c r="J2" s="3"/>
      <c r="K2" s="3"/>
      <c r="L2" s="3"/>
      <c r="M2" s="3"/>
      <c r="N2" s="3"/>
      <c r="O2" s="3"/>
      <c r="P2" s="3"/>
      <c r="Q2" s="3"/>
      <c r="R2" s="3"/>
      <c r="S2" s="3"/>
      <c r="T2" s="3"/>
      <c r="U2" s="3"/>
      <c r="V2" s="3"/>
      <c r="W2" s="3"/>
    </row>
    <row r="3" spans="1:23">
      <c r="A3" s="3"/>
      <c r="B3" s="154" t="s">
        <v>280</v>
      </c>
      <c r="C3" s="155" t="s">
        <v>281</v>
      </c>
      <c r="D3" s="156" t="s">
        <v>282</v>
      </c>
      <c r="E3" s="157">
        <v>2023</v>
      </c>
      <c r="F3" s="156" t="s">
        <v>283</v>
      </c>
      <c r="G3" s="158" t="s">
        <v>1097</v>
      </c>
      <c r="H3" s="156" t="s">
        <v>284</v>
      </c>
      <c r="I3" s="158" t="s">
        <v>1098</v>
      </c>
      <c r="J3" s="154" t="s">
        <v>285</v>
      </c>
      <c r="K3" s="3"/>
      <c r="L3" s="3"/>
      <c r="M3" s="3"/>
      <c r="N3" s="3"/>
      <c r="O3" s="3"/>
      <c r="P3" s="3"/>
      <c r="Q3" s="3"/>
      <c r="R3" s="3"/>
      <c r="S3" s="3"/>
      <c r="T3" s="3"/>
      <c r="U3" s="3"/>
      <c r="V3" s="3"/>
      <c r="W3" s="3"/>
    </row>
    <row r="4" spans="1:23" ht="14.45" customHeight="1">
      <c r="A4" s="3"/>
      <c r="B4" s="159" t="s">
        <v>286</v>
      </c>
      <c r="C4" s="160">
        <f>+Print_Mois!$J$13+Print_Mois!$J$15</f>
        <v>34</v>
      </c>
      <c r="D4" s="160">
        <f>+Print_Mois!$D$13+Print_Mois!$D$15</f>
        <v>0</v>
      </c>
      <c r="E4" s="160">
        <f>+Print_Mois!$O$13+Print_Mois!$O$15</f>
        <v>0</v>
      </c>
      <c r="F4" s="161">
        <f t="shared" ref="F4:F15" si="0">+IFERROR($C4-D4,"")</f>
        <v>34</v>
      </c>
      <c r="G4" s="162">
        <f t="shared" ref="G4:G15" si="1">+IFERROR($C4-E4,"")</f>
        <v>34</v>
      </c>
      <c r="H4" s="163" t="str">
        <f t="shared" ref="H4:H15" si="2">+IFERROR(F4/ABS($D4),"")</f>
        <v/>
      </c>
      <c r="I4" s="164" t="str">
        <f t="shared" ref="I4:I15" si="3">+IFERROR(G4/ABS($E4),"")</f>
        <v/>
      </c>
      <c r="J4" s="1050" t="s">
        <v>1101</v>
      </c>
      <c r="K4" s="3"/>
      <c r="L4" s="3"/>
      <c r="M4" s="3"/>
      <c r="N4" s="3"/>
      <c r="O4" s="3"/>
      <c r="P4" s="3"/>
      <c r="Q4" s="3"/>
      <c r="R4" s="3"/>
      <c r="S4" s="3"/>
      <c r="T4" s="3"/>
      <c r="U4" s="3"/>
      <c r="V4" s="3"/>
      <c r="W4" s="3"/>
    </row>
    <row r="5" spans="1:23">
      <c r="A5" s="3"/>
      <c r="B5" s="165" t="s">
        <v>287</v>
      </c>
      <c r="C5" s="166">
        <f>+Print_Mois!$L$13+Print_Mois!$L$15</f>
        <v>61603.680000000139</v>
      </c>
      <c r="D5" s="166">
        <f>+Print_Mois!$F$13+Print_Mois!$F$15</f>
        <v>0</v>
      </c>
      <c r="E5" s="166">
        <f>+Print_Mois!$Q$13+Print_Mois!$Q$15</f>
        <v>0</v>
      </c>
      <c r="F5" s="167">
        <f t="shared" si="0"/>
        <v>61603.680000000139</v>
      </c>
      <c r="G5" s="168">
        <f t="shared" si="1"/>
        <v>61603.680000000139</v>
      </c>
      <c r="H5" s="170" t="str">
        <f t="shared" si="2"/>
        <v/>
      </c>
      <c r="I5" s="171" t="str">
        <f t="shared" si="3"/>
        <v/>
      </c>
      <c r="J5" s="1051"/>
      <c r="K5" s="3"/>
      <c r="L5" s="3"/>
      <c r="M5" s="3"/>
      <c r="N5" s="3"/>
      <c r="O5" s="3"/>
      <c r="P5" s="3"/>
      <c r="Q5" s="3"/>
      <c r="R5" s="3"/>
      <c r="S5" s="3"/>
      <c r="T5" s="3"/>
      <c r="U5" s="3"/>
      <c r="V5" s="3"/>
      <c r="W5" s="3"/>
    </row>
    <row r="6" spans="1:23">
      <c r="A6" s="3"/>
      <c r="B6" s="165" t="s">
        <v>288</v>
      </c>
      <c r="C6" s="166">
        <f t="shared" ref="C6:E6" si="4">+C5/C4</f>
        <v>1811.8729411764746</v>
      </c>
      <c r="D6" s="166" t="e">
        <f t="shared" si="4"/>
        <v>#DIV/0!</v>
      </c>
      <c r="E6" s="166" t="e">
        <f t="shared" si="4"/>
        <v>#DIV/0!</v>
      </c>
      <c r="F6" s="167" t="str">
        <f t="shared" si="0"/>
        <v/>
      </c>
      <c r="G6" s="168" t="str">
        <f t="shared" si="1"/>
        <v/>
      </c>
      <c r="H6" s="170" t="str">
        <f t="shared" si="2"/>
        <v/>
      </c>
      <c r="I6" s="171" t="str">
        <f t="shared" si="3"/>
        <v/>
      </c>
      <c r="J6" s="1051"/>
      <c r="K6" s="3"/>
      <c r="L6" s="3"/>
      <c r="M6" s="3"/>
      <c r="N6" s="3"/>
      <c r="O6" s="3"/>
      <c r="P6" s="3"/>
      <c r="Q6" s="3"/>
      <c r="R6" s="3"/>
      <c r="S6" s="3"/>
      <c r="T6" s="3"/>
      <c r="U6" s="3"/>
      <c r="V6" s="3"/>
      <c r="W6" s="3"/>
    </row>
    <row r="7" spans="1:23">
      <c r="A7" s="3"/>
      <c r="B7" s="165" t="s">
        <v>289</v>
      </c>
      <c r="C7" s="166">
        <f>+Print_Mois!$L$31</f>
        <v>35832.490000000005</v>
      </c>
      <c r="D7" s="166">
        <f>+Print_Mois!$F$31</f>
        <v>0</v>
      </c>
      <c r="E7" s="166">
        <f>+Print_Mois!$Q$31</f>
        <v>0</v>
      </c>
      <c r="F7" s="167">
        <f t="shared" si="0"/>
        <v>35832.490000000005</v>
      </c>
      <c r="G7" s="168">
        <f t="shared" si="1"/>
        <v>35832.490000000005</v>
      </c>
      <c r="H7" s="170" t="str">
        <f t="shared" si="2"/>
        <v/>
      </c>
      <c r="I7" s="171" t="str">
        <f t="shared" si="3"/>
        <v/>
      </c>
      <c r="J7" s="1051"/>
      <c r="K7" s="3"/>
      <c r="L7" s="3"/>
      <c r="M7" s="3"/>
      <c r="N7" s="3"/>
      <c r="O7" s="3"/>
      <c r="P7" s="3"/>
      <c r="Q7" s="3"/>
      <c r="R7" s="3"/>
      <c r="S7" s="3"/>
      <c r="T7" s="3"/>
      <c r="U7" s="3"/>
      <c r="V7" s="3"/>
      <c r="W7" s="3"/>
    </row>
    <row r="8" spans="1:23">
      <c r="A8" s="3"/>
      <c r="B8" s="165" t="s">
        <v>290</v>
      </c>
      <c r="C8" s="169">
        <f t="shared" ref="C8:E8" si="5">+C7/C5</f>
        <v>0.58166151762362128</v>
      </c>
      <c r="D8" s="169" t="e">
        <f t="shared" si="5"/>
        <v>#DIV/0!</v>
      </c>
      <c r="E8" s="169" t="e">
        <f t="shared" si="5"/>
        <v>#DIV/0!</v>
      </c>
      <c r="F8" s="172" t="str">
        <f t="shared" si="0"/>
        <v/>
      </c>
      <c r="G8" s="173" t="str">
        <f t="shared" si="1"/>
        <v/>
      </c>
      <c r="H8" s="170" t="str">
        <f t="shared" si="2"/>
        <v/>
      </c>
      <c r="I8" s="171" t="str">
        <f t="shared" si="3"/>
        <v/>
      </c>
      <c r="J8" s="1051"/>
      <c r="K8" s="3"/>
      <c r="L8" s="3"/>
      <c r="M8" s="3"/>
      <c r="N8" s="3"/>
      <c r="O8" s="3"/>
      <c r="P8" s="3"/>
      <c r="Q8" s="3"/>
      <c r="R8" s="3"/>
      <c r="S8" s="3"/>
      <c r="T8" s="3"/>
      <c r="U8" s="3"/>
      <c r="V8" s="3"/>
      <c r="W8" s="3"/>
    </row>
    <row r="9" spans="1:23">
      <c r="A9" s="3"/>
      <c r="B9" s="165" t="s">
        <v>291</v>
      </c>
      <c r="C9" s="166">
        <f>+Print_Mois!$L$24</f>
        <v>39742.67</v>
      </c>
      <c r="D9" s="166">
        <f>+Print_Mois!$F$24</f>
        <v>0</v>
      </c>
      <c r="E9" s="166">
        <f>+Print_Mois!$Q$24</f>
        <v>0</v>
      </c>
      <c r="F9" s="167">
        <f t="shared" si="0"/>
        <v>39742.67</v>
      </c>
      <c r="G9" s="168">
        <f t="shared" si="1"/>
        <v>39742.67</v>
      </c>
      <c r="H9" s="170" t="str">
        <f t="shared" si="2"/>
        <v/>
      </c>
      <c r="I9" s="171" t="str">
        <f t="shared" si="3"/>
        <v/>
      </c>
      <c r="J9" s="1051"/>
      <c r="K9" s="3"/>
      <c r="L9" s="3"/>
      <c r="M9" s="3"/>
      <c r="N9" s="3"/>
      <c r="O9" s="3"/>
      <c r="P9" s="3"/>
      <c r="Q9" s="3"/>
      <c r="R9" s="3"/>
      <c r="S9" s="3"/>
      <c r="T9" s="3"/>
      <c r="U9" s="3"/>
      <c r="V9" s="3"/>
      <c r="W9" s="3"/>
    </row>
    <row r="10" spans="1:23">
      <c r="A10" s="3"/>
      <c r="B10" s="165" t="s">
        <v>292</v>
      </c>
      <c r="C10" s="166">
        <f t="shared" ref="C10:E10" si="6">+C9/C4</f>
        <v>1168.9020588235294</v>
      </c>
      <c r="D10" s="166" t="e">
        <f t="shared" si="6"/>
        <v>#DIV/0!</v>
      </c>
      <c r="E10" s="166" t="e">
        <f t="shared" si="6"/>
        <v>#DIV/0!</v>
      </c>
      <c r="F10" s="167" t="str">
        <f t="shared" si="0"/>
        <v/>
      </c>
      <c r="G10" s="168" t="str">
        <f t="shared" si="1"/>
        <v/>
      </c>
      <c r="H10" s="170" t="str">
        <f t="shared" si="2"/>
        <v/>
      </c>
      <c r="I10" s="171" t="str">
        <f t="shared" si="3"/>
        <v/>
      </c>
      <c r="J10" s="1051"/>
      <c r="K10" s="3"/>
      <c r="L10" s="3"/>
      <c r="M10" s="3"/>
      <c r="N10" s="3"/>
      <c r="O10" s="3"/>
      <c r="P10" s="3"/>
      <c r="Q10" s="3"/>
      <c r="R10" s="3"/>
      <c r="S10" s="3"/>
      <c r="T10" s="3"/>
      <c r="U10" s="3"/>
      <c r="V10" s="3"/>
      <c r="W10" s="3"/>
    </row>
    <row r="11" spans="1:23">
      <c r="A11" s="3"/>
      <c r="B11" s="165" t="s">
        <v>293</v>
      </c>
      <c r="C11" s="166">
        <f>+Print_Mois!$L$32</f>
        <v>17767.290000000005</v>
      </c>
      <c r="D11" s="166">
        <f>+Print_Mois!$F$32</f>
        <v>0</v>
      </c>
      <c r="E11" s="166">
        <f>+Print_Mois!$Q$32</f>
        <v>0</v>
      </c>
      <c r="F11" s="167">
        <f t="shared" si="0"/>
        <v>17767.290000000005</v>
      </c>
      <c r="G11" s="168">
        <f t="shared" si="1"/>
        <v>17767.290000000005</v>
      </c>
      <c r="H11" s="170" t="str">
        <f t="shared" si="2"/>
        <v/>
      </c>
      <c r="I11" s="171" t="str">
        <f t="shared" si="3"/>
        <v/>
      </c>
      <c r="J11" s="1051"/>
      <c r="K11" s="3"/>
      <c r="L11" s="3"/>
      <c r="M11" s="3"/>
      <c r="N11" s="3"/>
      <c r="O11" s="3"/>
      <c r="P11" s="3"/>
      <c r="Q11" s="3"/>
      <c r="R11" s="3"/>
      <c r="S11" s="3"/>
      <c r="T11" s="3"/>
      <c r="U11" s="3"/>
      <c r="V11" s="3"/>
      <c r="W11" s="3"/>
    </row>
    <row r="12" spans="1:23">
      <c r="A12" s="3"/>
      <c r="B12" s="165" t="s">
        <v>294</v>
      </c>
      <c r="C12" s="169">
        <f t="shared" ref="C12:E12" si="7">+C11/C9</f>
        <v>0.44705828772953615</v>
      </c>
      <c r="D12" s="169" t="e">
        <f t="shared" si="7"/>
        <v>#DIV/0!</v>
      </c>
      <c r="E12" s="169" t="e">
        <f t="shared" si="7"/>
        <v>#DIV/0!</v>
      </c>
      <c r="F12" s="170" t="str">
        <f t="shared" si="0"/>
        <v/>
      </c>
      <c r="G12" s="174" t="str">
        <f t="shared" si="1"/>
        <v/>
      </c>
      <c r="H12" s="170" t="str">
        <f t="shared" si="2"/>
        <v/>
      </c>
      <c r="I12" s="171" t="str">
        <f t="shared" si="3"/>
        <v/>
      </c>
      <c r="J12" s="1051"/>
      <c r="K12" s="3"/>
      <c r="L12" s="3"/>
      <c r="M12" s="3"/>
      <c r="N12" s="3"/>
      <c r="O12" s="3"/>
      <c r="P12" s="3"/>
      <c r="Q12" s="3"/>
      <c r="R12" s="3"/>
      <c r="S12" s="3"/>
      <c r="T12" s="3"/>
      <c r="U12" s="3"/>
      <c r="V12" s="3"/>
      <c r="W12" s="3"/>
    </row>
    <row r="13" spans="1:23">
      <c r="A13" s="3"/>
      <c r="B13" s="165" t="s">
        <v>295</v>
      </c>
      <c r="C13" s="166">
        <f>+Print_Mois!$L$41-C7-C11</f>
        <v>43485.650000000009</v>
      </c>
      <c r="D13" s="166">
        <f>+Print_Mois!$F$41-D7-D11</f>
        <v>0</v>
      </c>
      <c r="E13" s="166">
        <f>+Print_Mois!$Q$41-E7-E11</f>
        <v>0</v>
      </c>
      <c r="F13" s="167">
        <f t="shared" si="0"/>
        <v>43485.650000000009</v>
      </c>
      <c r="G13" s="168">
        <f t="shared" si="1"/>
        <v>43485.650000000009</v>
      </c>
      <c r="H13" s="170" t="str">
        <f t="shared" si="2"/>
        <v/>
      </c>
      <c r="I13" s="171" t="str">
        <f t="shared" si="3"/>
        <v/>
      </c>
      <c r="J13" s="1051"/>
      <c r="K13" s="3"/>
      <c r="L13" s="3"/>
      <c r="M13" s="3"/>
      <c r="N13" s="3"/>
      <c r="O13" s="3"/>
      <c r="P13" s="3"/>
      <c r="Q13" s="3"/>
      <c r="R13" s="3"/>
      <c r="S13" s="3"/>
      <c r="T13" s="3"/>
      <c r="U13" s="3"/>
      <c r="V13" s="3"/>
      <c r="W13" s="3"/>
    </row>
    <row r="14" spans="1:23">
      <c r="A14" s="3"/>
      <c r="B14" s="165" t="s">
        <v>296</v>
      </c>
      <c r="C14" s="166">
        <f t="shared" ref="C14:E14" si="8">+C13/C4</f>
        <v>1278.9897058823533</v>
      </c>
      <c r="D14" s="166" t="e">
        <f t="shared" si="8"/>
        <v>#DIV/0!</v>
      </c>
      <c r="E14" s="166" t="e">
        <f t="shared" si="8"/>
        <v>#DIV/0!</v>
      </c>
      <c r="F14" s="167" t="str">
        <f t="shared" si="0"/>
        <v/>
      </c>
      <c r="G14" s="168" t="str">
        <f t="shared" si="1"/>
        <v/>
      </c>
      <c r="H14" s="170" t="str">
        <f t="shared" si="2"/>
        <v/>
      </c>
      <c r="I14" s="171" t="str">
        <f t="shared" si="3"/>
        <v/>
      </c>
      <c r="J14" s="1051"/>
      <c r="K14" s="3"/>
      <c r="L14" s="3"/>
      <c r="M14" s="3"/>
      <c r="N14" s="3"/>
      <c r="O14" s="3"/>
      <c r="P14" s="3"/>
      <c r="Q14" s="3"/>
      <c r="R14" s="3"/>
      <c r="S14" s="3"/>
      <c r="T14" s="3"/>
      <c r="U14" s="3"/>
      <c r="V14" s="3"/>
      <c r="W14" s="3"/>
    </row>
    <row r="15" spans="1:23">
      <c r="A15" s="3"/>
      <c r="B15" s="165" t="s">
        <v>297</v>
      </c>
      <c r="C15" s="166">
        <f>+Print_Mois!$L$83</f>
        <v>77638</v>
      </c>
      <c r="D15" s="166">
        <f>+Print_Mois!$F$83</f>
        <v>0</v>
      </c>
      <c r="E15" s="166">
        <f>+Print_Mois!$Q$83</f>
        <v>0</v>
      </c>
      <c r="F15" s="167">
        <f t="shared" si="0"/>
        <v>77638</v>
      </c>
      <c r="G15" s="168">
        <f t="shared" si="1"/>
        <v>77638</v>
      </c>
      <c r="H15" s="170" t="str">
        <f t="shared" si="2"/>
        <v/>
      </c>
      <c r="I15" s="171" t="str">
        <f t="shared" si="3"/>
        <v/>
      </c>
      <c r="J15" s="1051"/>
      <c r="K15" s="3"/>
      <c r="L15" s="3"/>
      <c r="M15" s="3"/>
      <c r="N15" s="3"/>
      <c r="O15" s="3"/>
      <c r="P15" s="3"/>
      <c r="Q15" s="3"/>
      <c r="R15" s="3"/>
      <c r="S15" s="3"/>
      <c r="T15" s="3"/>
      <c r="U15" s="3"/>
      <c r="V15" s="3"/>
      <c r="W15" s="3"/>
    </row>
    <row r="16" spans="1:23" ht="15" hidden="1" customHeight="1">
      <c r="A16" s="3"/>
      <c r="B16" s="175" t="s">
        <v>298</v>
      </c>
      <c r="C16" s="176"/>
      <c r="D16" s="176"/>
      <c r="E16" s="176"/>
      <c r="F16" s="177"/>
      <c r="G16" s="178"/>
      <c r="H16" s="179"/>
      <c r="I16" s="180"/>
      <c r="J16" s="1051"/>
      <c r="K16" s="3"/>
      <c r="L16" s="3"/>
      <c r="M16" s="3"/>
      <c r="N16" s="3"/>
      <c r="O16" s="3"/>
      <c r="P16" s="3"/>
      <c r="Q16" s="3"/>
      <c r="R16" s="3"/>
      <c r="S16" s="3"/>
      <c r="T16" s="3"/>
      <c r="U16" s="3"/>
      <c r="V16" s="3"/>
      <c r="W16" s="3"/>
    </row>
    <row r="17" spans="1:23" ht="15" hidden="1" customHeight="1">
      <c r="A17" s="3"/>
      <c r="B17" s="181" t="s">
        <v>286</v>
      </c>
      <c r="C17" s="182">
        <f>Inventaire_Neuf!L3</f>
        <v>71</v>
      </c>
      <c r="D17" s="182">
        <v>61</v>
      </c>
      <c r="E17" s="182">
        <v>164</v>
      </c>
      <c r="F17" s="167">
        <f>+IFERROR($C17-D17,"")</f>
        <v>10</v>
      </c>
      <c r="G17" s="168">
        <f>+IFERROR($C17-E17,"")</f>
        <v>-93</v>
      </c>
      <c r="H17" s="170">
        <f t="shared" ref="H17:H18" si="9">+IFERROR(F17/ABS($D17),"")</f>
        <v>0.16393442622950818</v>
      </c>
      <c r="I17" s="171">
        <f t="shared" ref="I17:I18" si="10">+IFERROR(G17/ABS($E17),"")</f>
        <v>-0.56707317073170727</v>
      </c>
      <c r="J17" s="1051"/>
      <c r="K17" s="3"/>
      <c r="L17" s="3"/>
      <c r="M17" s="3"/>
      <c r="N17" s="3"/>
      <c r="O17" s="3"/>
      <c r="P17" s="3"/>
      <c r="Q17" s="3"/>
      <c r="R17" s="3"/>
      <c r="S17" s="3"/>
      <c r="T17" s="3"/>
      <c r="U17" s="3"/>
      <c r="V17" s="3"/>
      <c r="W17" s="3"/>
    </row>
    <row r="18" spans="1:23">
      <c r="A18" s="3"/>
      <c r="B18" s="183" t="s">
        <v>299</v>
      </c>
      <c r="C18" s="184">
        <f>Inventaire_Neuf!L2</f>
        <v>3059537.15</v>
      </c>
      <c r="D18" s="184">
        <v>2233570</v>
      </c>
      <c r="E18" s="184">
        <v>5689693.1799999997</v>
      </c>
      <c r="F18" s="185">
        <f>+IFERROR($C18-D18,"")</f>
        <v>825967.14999999991</v>
      </c>
      <c r="G18" s="186">
        <f>+IFERROR($C18-E18,"")</f>
        <v>-2630156.0299999998</v>
      </c>
      <c r="H18" s="187">
        <f t="shared" si="9"/>
        <v>0.36979684988605682</v>
      </c>
      <c r="I18" s="188">
        <f t="shared" si="10"/>
        <v>-0.46226675969898257</v>
      </c>
      <c r="J18" s="1052"/>
      <c r="K18" s="3"/>
      <c r="L18" s="3"/>
      <c r="M18" s="3"/>
      <c r="N18" s="3"/>
      <c r="O18" s="3"/>
      <c r="P18" s="3"/>
      <c r="Q18" s="3"/>
      <c r="R18" s="3"/>
      <c r="S18" s="3"/>
      <c r="T18" s="3"/>
      <c r="U18" s="3"/>
      <c r="V18" s="3"/>
      <c r="W18" s="3"/>
    </row>
    <row r="19" spans="1:23">
      <c r="A19" s="3"/>
      <c r="B19" s="3"/>
      <c r="C19" s="189"/>
      <c r="D19" s="189"/>
      <c r="E19" s="189"/>
      <c r="F19" s="3"/>
      <c r="G19" s="3"/>
      <c r="H19" s="3"/>
      <c r="I19" s="3"/>
      <c r="J19" s="3"/>
      <c r="K19" s="3"/>
      <c r="L19" s="3"/>
      <c r="M19" s="3"/>
      <c r="N19" s="3"/>
      <c r="O19" s="3"/>
      <c r="P19" s="3"/>
      <c r="Q19" s="3"/>
      <c r="R19" s="3"/>
      <c r="S19" s="3"/>
      <c r="T19" s="3"/>
      <c r="U19" s="3"/>
      <c r="V19" s="3"/>
      <c r="W19" s="3"/>
    </row>
    <row r="20" spans="1:23">
      <c r="A20" s="3"/>
      <c r="B20" s="190" t="s">
        <v>300</v>
      </c>
      <c r="C20" s="191" t="s">
        <v>281</v>
      </c>
      <c r="D20" s="191" t="s">
        <v>282</v>
      </c>
      <c r="E20" s="191">
        <f>$E$3</f>
        <v>2023</v>
      </c>
      <c r="F20" s="192" t="s">
        <v>283</v>
      </c>
      <c r="G20" s="193" t="str">
        <f>$G$3</f>
        <v>▲2023</v>
      </c>
      <c r="H20" s="192" t="s">
        <v>284</v>
      </c>
      <c r="I20" s="193" t="str">
        <f>$I$3</f>
        <v>% ▲ 2023</v>
      </c>
      <c r="J20" s="194" t="s">
        <v>285</v>
      </c>
      <c r="K20" s="3"/>
      <c r="L20" s="3"/>
      <c r="M20" s="3"/>
      <c r="N20" s="3"/>
      <c r="O20" s="3"/>
      <c r="P20" s="3"/>
      <c r="Q20" s="3"/>
      <c r="R20" s="3"/>
      <c r="S20" s="3"/>
      <c r="T20" s="3"/>
      <c r="U20" s="3"/>
      <c r="V20" s="3"/>
      <c r="W20" s="3"/>
    </row>
    <row r="21" spans="1:23" ht="15.75" customHeight="1">
      <c r="A21" s="3"/>
      <c r="B21" s="159" t="s">
        <v>286</v>
      </c>
      <c r="C21" s="160">
        <f>+Print_Mois!$J$97</f>
        <v>6</v>
      </c>
      <c r="D21" s="160">
        <f>+Print_Mois!$D$97</f>
        <v>0</v>
      </c>
      <c r="E21" s="160">
        <f>+Print_Mois!$O$97</f>
        <v>0</v>
      </c>
      <c r="F21" s="161">
        <f t="shared" ref="F21:F32" si="11">+IFERROR($C21-D21,"")</f>
        <v>6</v>
      </c>
      <c r="G21" s="162">
        <f t="shared" ref="G21:G32" si="12">+IFERROR($C21-E21,"")</f>
        <v>6</v>
      </c>
      <c r="H21" s="163" t="str">
        <f t="shared" ref="H21:H32" si="13">+IFERROR(F21/ABS($D21),"")</f>
        <v/>
      </c>
      <c r="I21" s="164" t="str">
        <f t="shared" ref="I21:I32" si="14">+IFERROR(G21/ABS($E21),"")</f>
        <v/>
      </c>
      <c r="J21" s="1050" t="s">
        <v>1102</v>
      </c>
      <c r="K21" s="3"/>
      <c r="L21" s="3"/>
      <c r="M21" s="3"/>
      <c r="N21" s="3"/>
      <c r="O21" s="3"/>
      <c r="P21" s="3"/>
      <c r="Q21" s="3"/>
      <c r="R21" s="3"/>
      <c r="S21" s="3"/>
      <c r="T21" s="3"/>
      <c r="U21" s="3"/>
      <c r="V21" s="3"/>
      <c r="W21" s="3"/>
    </row>
    <row r="22" spans="1:23" ht="15.75" customHeight="1">
      <c r="A22" s="3"/>
      <c r="B22" s="165" t="s">
        <v>287</v>
      </c>
      <c r="C22" s="166">
        <f>+Print_Mois!$L$97</f>
        <v>12545.22000000001</v>
      </c>
      <c r="D22" s="166">
        <f>+Print_Mois!$F$97</f>
        <v>0</v>
      </c>
      <c r="E22" s="166">
        <f>+Print_Mois!$Q$97</f>
        <v>0</v>
      </c>
      <c r="F22" s="167">
        <f t="shared" si="11"/>
        <v>12545.22000000001</v>
      </c>
      <c r="G22" s="168">
        <f t="shared" si="12"/>
        <v>12545.22000000001</v>
      </c>
      <c r="H22" s="170" t="str">
        <f t="shared" si="13"/>
        <v/>
      </c>
      <c r="I22" s="171" t="str">
        <f t="shared" si="14"/>
        <v/>
      </c>
      <c r="J22" s="1051"/>
      <c r="K22" s="3"/>
      <c r="L22" s="3"/>
      <c r="M22" s="3"/>
      <c r="N22" s="3"/>
      <c r="O22" s="3"/>
      <c r="P22" s="3"/>
      <c r="Q22" s="3"/>
      <c r="R22" s="3"/>
      <c r="S22" s="3"/>
      <c r="T22" s="3"/>
      <c r="U22" s="3"/>
      <c r="V22" s="3"/>
      <c r="W22" s="3"/>
    </row>
    <row r="23" spans="1:23" ht="15.75" customHeight="1">
      <c r="A23" s="3"/>
      <c r="B23" s="165" t="s">
        <v>288</v>
      </c>
      <c r="C23" s="166">
        <f t="shared" ref="C23:E23" si="15">+C22/C21</f>
        <v>2090.8700000000017</v>
      </c>
      <c r="D23" s="166" t="e">
        <f t="shared" si="15"/>
        <v>#DIV/0!</v>
      </c>
      <c r="E23" s="166" t="e">
        <f t="shared" si="15"/>
        <v>#DIV/0!</v>
      </c>
      <c r="F23" s="167" t="str">
        <f t="shared" si="11"/>
        <v/>
      </c>
      <c r="G23" s="168" t="str">
        <f t="shared" si="12"/>
        <v/>
      </c>
      <c r="H23" s="170" t="str">
        <f t="shared" si="13"/>
        <v/>
      </c>
      <c r="I23" s="171" t="str">
        <f t="shared" si="14"/>
        <v/>
      </c>
      <c r="J23" s="1051"/>
      <c r="K23" s="3"/>
      <c r="L23" s="3"/>
      <c r="M23" s="3"/>
      <c r="N23" s="3"/>
      <c r="O23" s="3"/>
      <c r="P23" s="3"/>
      <c r="Q23" s="3"/>
      <c r="R23" s="3"/>
      <c r="S23" s="3"/>
      <c r="T23" s="3"/>
      <c r="U23" s="3"/>
      <c r="V23" s="3"/>
      <c r="W23" s="3"/>
    </row>
    <row r="24" spans="1:23" ht="15.75" customHeight="1">
      <c r="A24" s="3"/>
      <c r="B24" s="165" t="s">
        <v>289</v>
      </c>
      <c r="C24" s="166">
        <f>+Print_Mois!$L$113</f>
        <v>6923.6100000000006</v>
      </c>
      <c r="D24" s="166">
        <f>+Print_Mois!$F$113</f>
        <v>0</v>
      </c>
      <c r="E24" s="166">
        <f>+Print_Mois!$Q$113</f>
        <v>0</v>
      </c>
      <c r="F24" s="167">
        <f t="shared" si="11"/>
        <v>6923.6100000000006</v>
      </c>
      <c r="G24" s="168">
        <f t="shared" si="12"/>
        <v>6923.6100000000006</v>
      </c>
      <c r="H24" s="170" t="str">
        <f t="shared" si="13"/>
        <v/>
      </c>
      <c r="I24" s="171" t="str">
        <f t="shared" si="14"/>
        <v/>
      </c>
      <c r="J24" s="1051"/>
      <c r="K24" s="3"/>
      <c r="L24" s="3"/>
      <c r="M24" s="3"/>
      <c r="N24" s="3"/>
      <c r="O24" s="3"/>
      <c r="P24" s="3"/>
      <c r="Q24" s="3"/>
      <c r="R24" s="3"/>
      <c r="S24" s="3"/>
      <c r="T24" s="3"/>
      <c r="U24" s="3"/>
      <c r="V24" s="3"/>
      <c r="W24" s="3"/>
    </row>
    <row r="25" spans="1:23" ht="15.75" customHeight="1">
      <c r="A25" s="3"/>
      <c r="B25" s="165" t="s">
        <v>290</v>
      </c>
      <c r="C25" s="169">
        <f t="shared" ref="C25:E25" si="16">+C24/C22</f>
        <v>0.55189227450774037</v>
      </c>
      <c r="D25" s="169" t="e">
        <f t="shared" si="16"/>
        <v>#DIV/0!</v>
      </c>
      <c r="E25" s="169" t="e">
        <f t="shared" si="16"/>
        <v>#DIV/0!</v>
      </c>
      <c r="F25" s="172" t="str">
        <f t="shared" si="11"/>
        <v/>
      </c>
      <c r="G25" s="173" t="str">
        <f t="shared" si="12"/>
        <v/>
      </c>
      <c r="H25" s="170" t="str">
        <f t="shared" si="13"/>
        <v/>
      </c>
      <c r="I25" s="171" t="str">
        <f t="shared" si="14"/>
        <v/>
      </c>
      <c r="J25" s="1051"/>
      <c r="K25" s="3"/>
      <c r="L25" s="3"/>
      <c r="M25" s="3"/>
      <c r="N25" s="3"/>
      <c r="O25" s="3"/>
      <c r="P25" s="3"/>
      <c r="Q25" s="3"/>
      <c r="R25" s="3"/>
      <c r="S25" s="3"/>
      <c r="T25" s="3"/>
      <c r="U25" s="3"/>
      <c r="V25" s="3"/>
      <c r="W25" s="3"/>
    </row>
    <row r="26" spans="1:23" ht="15.75" customHeight="1">
      <c r="A26" s="3"/>
      <c r="B26" s="165" t="s">
        <v>291</v>
      </c>
      <c r="C26" s="166">
        <f>+Print_Mois!$L$106</f>
        <v>12462.56</v>
      </c>
      <c r="D26" s="166">
        <f>+Print_Mois!$F$106</f>
        <v>0</v>
      </c>
      <c r="E26" s="166">
        <f>+Print_Mois!$Q$106</f>
        <v>0</v>
      </c>
      <c r="F26" s="167">
        <f t="shared" si="11"/>
        <v>12462.56</v>
      </c>
      <c r="G26" s="168">
        <f t="shared" si="12"/>
        <v>12462.56</v>
      </c>
      <c r="H26" s="170" t="str">
        <f t="shared" si="13"/>
        <v/>
      </c>
      <c r="I26" s="171" t="str">
        <f t="shared" si="14"/>
        <v/>
      </c>
      <c r="J26" s="1051"/>
      <c r="K26" s="3"/>
      <c r="L26" s="3"/>
      <c r="M26" s="3"/>
      <c r="N26" s="3"/>
      <c r="O26" s="3"/>
      <c r="P26" s="3"/>
      <c r="Q26" s="3"/>
      <c r="R26" s="3"/>
      <c r="S26" s="3"/>
      <c r="T26" s="3"/>
      <c r="U26" s="3"/>
      <c r="V26" s="3"/>
      <c r="W26" s="3"/>
    </row>
    <row r="27" spans="1:23" ht="15.75" customHeight="1">
      <c r="A27" s="3"/>
      <c r="B27" s="165" t="s">
        <v>292</v>
      </c>
      <c r="C27" s="166">
        <f t="shared" ref="C27:E27" si="17">+C26/C21</f>
        <v>2077.0933333333332</v>
      </c>
      <c r="D27" s="166" t="e">
        <f t="shared" si="17"/>
        <v>#DIV/0!</v>
      </c>
      <c r="E27" s="166" t="e">
        <f t="shared" si="17"/>
        <v>#DIV/0!</v>
      </c>
      <c r="F27" s="167" t="str">
        <f t="shared" si="11"/>
        <v/>
      </c>
      <c r="G27" s="168" t="str">
        <f t="shared" si="12"/>
        <v/>
      </c>
      <c r="H27" s="170" t="str">
        <f t="shared" si="13"/>
        <v/>
      </c>
      <c r="I27" s="171" t="str">
        <f t="shared" si="14"/>
        <v/>
      </c>
      <c r="J27" s="1051"/>
      <c r="K27" s="3"/>
      <c r="L27" s="3"/>
      <c r="M27" s="3"/>
      <c r="N27" s="3"/>
      <c r="O27" s="3"/>
      <c r="P27" s="3"/>
      <c r="Q27" s="3"/>
      <c r="R27" s="3"/>
      <c r="S27" s="3"/>
      <c r="T27" s="3"/>
      <c r="U27" s="3"/>
      <c r="V27" s="3"/>
      <c r="W27" s="3"/>
    </row>
    <row r="28" spans="1:23" ht="15.75" customHeight="1">
      <c r="A28" s="3"/>
      <c r="B28" s="165" t="s">
        <v>293</v>
      </c>
      <c r="C28" s="166">
        <f>+Print_Mois!$L$114</f>
        <v>2429.3100000000004</v>
      </c>
      <c r="D28" s="166">
        <f>+Print_Mois!$F$114</f>
        <v>0</v>
      </c>
      <c r="E28" s="166">
        <f>+Print_Mois!$Q$114</f>
        <v>0</v>
      </c>
      <c r="F28" s="167">
        <f t="shared" si="11"/>
        <v>2429.3100000000004</v>
      </c>
      <c r="G28" s="168">
        <f t="shared" si="12"/>
        <v>2429.3100000000004</v>
      </c>
      <c r="H28" s="170" t="str">
        <f t="shared" si="13"/>
        <v/>
      </c>
      <c r="I28" s="171" t="str">
        <f t="shared" si="14"/>
        <v/>
      </c>
      <c r="J28" s="1051"/>
      <c r="K28" s="3"/>
      <c r="L28" s="3"/>
      <c r="M28" s="3"/>
      <c r="N28" s="3"/>
      <c r="O28" s="3"/>
      <c r="P28" s="3"/>
      <c r="Q28" s="3"/>
      <c r="R28" s="3"/>
      <c r="S28" s="3"/>
      <c r="T28" s="3"/>
      <c r="U28" s="3"/>
      <c r="V28" s="3"/>
      <c r="W28" s="3"/>
    </row>
    <row r="29" spans="1:23" ht="15.75" customHeight="1">
      <c r="A29" s="3"/>
      <c r="B29" s="165" t="s">
        <v>294</v>
      </c>
      <c r="C29" s="169">
        <f t="shared" ref="C29:E29" si="18">+C28/C26</f>
        <v>0.19492865029335871</v>
      </c>
      <c r="D29" s="169" t="e">
        <f t="shared" si="18"/>
        <v>#DIV/0!</v>
      </c>
      <c r="E29" s="169" t="e">
        <f t="shared" si="18"/>
        <v>#DIV/0!</v>
      </c>
      <c r="F29" s="170" t="str">
        <f t="shared" si="11"/>
        <v/>
      </c>
      <c r="G29" s="174" t="str">
        <f t="shared" si="12"/>
        <v/>
      </c>
      <c r="H29" s="170" t="str">
        <f t="shared" si="13"/>
        <v/>
      </c>
      <c r="I29" s="171" t="str">
        <f t="shared" si="14"/>
        <v/>
      </c>
      <c r="J29" s="1051"/>
      <c r="K29" s="3"/>
      <c r="L29" s="3"/>
      <c r="M29" s="3"/>
      <c r="N29" s="3"/>
      <c r="O29" s="3"/>
      <c r="P29" s="3"/>
      <c r="Q29" s="3"/>
      <c r="R29" s="3"/>
      <c r="S29" s="3"/>
      <c r="T29" s="3"/>
      <c r="U29" s="3"/>
      <c r="V29" s="3"/>
      <c r="W29" s="3"/>
    </row>
    <row r="30" spans="1:23" ht="15.75" customHeight="1">
      <c r="A30" s="3"/>
      <c r="B30" s="165" t="s">
        <v>295</v>
      </c>
      <c r="C30" s="166">
        <f>+Print_Mois!$L$123-C24-C28</f>
        <v>1232.0300000000016</v>
      </c>
      <c r="D30" s="166">
        <f>+Print_Mois!$F$123-D24-D28</f>
        <v>0</v>
      </c>
      <c r="E30" s="166">
        <f>+Print_Mois!$Q$123-E24-E28</f>
        <v>0</v>
      </c>
      <c r="F30" s="167">
        <f t="shared" si="11"/>
        <v>1232.0300000000016</v>
      </c>
      <c r="G30" s="168">
        <f t="shared" si="12"/>
        <v>1232.0300000000016</v>
      </c>
      <c r="H30" s="170" t="str">
        <f t="shared" si="13"/>
        <v/>
      </c>
      <c r="I30" s="171" t="str">
        <f t="shared" si="14"/>
        <v/>
      </c>
      <c r="J30" s="1051"/>
      <c r="K30" s="3"/>
      <c r="L30" s="3"/>
      <c r="M30" s="3"/>
      <c r="N30" s="3"/>
      <c r="O30" s="3"/>
      <c r="P30" s="3"/>
      <c r="Q30" s="3"/>
      <c r="R30" s="3"/>
      <c r="S30" s="3"/>
      <c r="T30" s="3"/>
      <c r="U30" s="3"/>
      <c r="V30" s="3"/>
      <c r="W30" s="3"/>
    </row>
    <row r="31" spans="1:23" ht="15.75" customHeight="1">
      <c r="A31" s="3"/>
      <c r="B31" s="165" t="s">
        <v>296</v>
      </c>
      <c r="C31" s="166">
        <f t="shared" ref="C31:E31" si="19">+C30/C21</f>
        <v>205.33833333333359</v>
      </c>
      <c r="D31" s="166" t="e">
        <f t="shared" si="19"/>
        <v>#DIV/0!</v>
      </c>
      <c r="E31" s="166" t="e">
        <f t="shared" si="19"/>
        <v>#DIV/0!</v>
      </c>
      <c r="F31" s="167" t="str">
        <f t="shared" si="11"/>
        <v/>
      </c>
      <c r="G31" s="168" t="str">
        <f t="shared" si="12"/>
        <v/>
      </c>
      <c r="H31" s="170" t="str">
        <f t="shared" si="13"/>
        <v/>
      </c>
      <c r="I31" s="171" t="str">
        <f t="shared" si="14"/>
        <v/>
      </c>
      <c r="J31" s="1051"/>
      <c r="K31" s="3"/>
      <c r="L31" s="3"/>
      <c r="M31" s="3"/>
      <c r="N31" s="3"/>
      <c r="O31" s="3"/>
      <c r="P31" s="3"/>
      <c r="Q31" s="3"/>
      <c r="R31" s="3"/>
      <c r="S31" s="3"/>
      <c r="T31" s="3"/>
      <c r="U31" s="3"/>
      <c r="V31" s="3"/>
      <c r="W31" s="3"/>
    </row>
    <row r="32" spans="1:23" ht="15.75" customHeight="1">
      <c r="A32" s="3"/>
      <c r="B32" s="165" t="s">
        <v>297</v>
      </c>
      <c r="C32" s="166">
        <f>+Print_Mois!$L$164</f>
        <v>0</v>
      </c>
      <c r="D32" s="166">
        <f>+Print_Mois!$F$164</f>
        <v>0</v>
      </c>
      <c r="E32" s="166">
        <f>+Print_Mois!$Q$164</f>
        <v>0</v>
      </c>
      <c r="F32" s="167">
        <f t="shared" si="11"/>
        <v>0</v>
      </c>
      <c r="G32" s="168">
        <f t="shared" si="12"/>
        <v>0</v>
      </c>
      <c r="H32" s="170" t="str">
        <f t="shared" si="13"/>
        <v/>
      </c>
      <c r="I32" s="171" t="str">
        <f t="shared" si="14"/>
        <v/>
      </c>
      <c r="J32" s="1051"/>
      <c r="K32" s="3"/>
      <c r="L32" s="3"/>
      <c r="M32" s="3"/>
      <c r="N32" s="3"/>
      <c r="O32" s="3"/>
      <c r="P32" s="3"/>
      <c r="Q32" s="3"/>
      <c r="R32" s="3"/>
      <c r="S32" s="3"/>
      <c r="T32" s="3"/>
      <c r="U32" s="3"/>
      <c r="V32" s="3"/>
      <c r="W32" s="3"/>
    </row>
    <row r="33" spans="1:23" ht="15.75" hidden="1" customHeight="1">
      <c r="A33" s="3"/>
      <c r="B33" s="175" t="s">
        <v>298</v>
      </c>
      <c r="C33" s="176"/>
      <c r="D33" s="176"/>
      <c r="E33" s="176"/>
      <c r="F33" s="177"/>
      <c r="G33" s="178"/>
      <c r="H33" s="179"/>
      <c r="I33" s="180"/>
      <c r="J33" s="1051"/>
      <c r="K33" s="3"/>
      <c r="L33" s="3"/>
      <c r="M33" s="3"/>
      <c r="N33" s="3"/>
      <c r="O33" s="3"/>
      <c r="P33" s="3"/>
      <c r="Q33" s="3"/>
      <c r="R33" s="3"/>
      <c r="S33" s="3"/>
      <c r="T33" s="3"/>
      <c r="U33" s="3"/>
      <c r="V33" s="3"/>
      <c r="W33" s="3"/>
    </row>
    <row r="34" spans="1:23" ht="15.75" hidden="1" customHeight="1">
      <c r="A34" s="3"/>
      <c r="B34" s="181" t="s">
        <v>286</v>
      </c>
      <c r="C34" s="195">
        <f>Inventaire_Used!N3</f>
        <v>111</v>
      </c>
      <c r="D34" s="182">
        <v>68</v>
      </c>
      <c r="E34" s="182">
        <v>92</v>
      </c>
      <c r="F34" s="167">
        <f>+IFERROR($C34-D34,"")</f>
        <v>43</v>
      </c>
      <c r="G34" s="168">
        <f>+IFERROR($C34-E34,"")</f>
        <v>19</v>
      </c>
      <c r="H34" s="170">
        <f t="shared" ref="H34:H35" si="20">+IFERROR(F34/ABS($D34),"")</f>
        <v>0.63235294117647056</v>
      </c>
      <c r="I34" s="171">
        <f t="shared" ref="I34:I35" si="21">+IFERROR(G34/ABS($E34),"")</f>
        <v>0.20652173913043478</v>
      </c>
      <c r="J34" s="1051"/>
      <c r="K34" s="3"/>
      <c r="L34" s="3"/>
      <c r="M34" s="3"/>
      <c r="N34" s="3"/>
      <c r="O34" s="3"/>
      <c r="P34" s="3"/>
      <c r="Q34" s="3"/>
      <c r="R34" s="3"/>
      <c r="S34" s="3"/>
      <c r="T34" s="3"/>
      <c r="U34" s="3"/>
      <c r="V34" s="3"/>
      <c r="W34" s="3"/>
    </row>
    <row r="35" spans="1:23" ht="15.75" customHeight="1">
      <c r="A35" s="3"/>
      <c r="B35" s="183" t="s">
        <v>299</v>
      </c>
      <c r="C35" s="184">
        <f>Inventaire_Used!N2</f>
        <v>2779322.1000000006</v>
      </c>
      <c r="D35" s="184">
        <v>1072231</v>
      </c>
      <c r="E35" s="184">
        <v>1510979</v>
      </c>
      <c r="F35" s="185">
        <f>+IFERROR($C35-D35,"")</f>
        <v>1707091.1000000006</v>
      </c>
      <c r="G35" s="186">
        <f>+IFERROR($C35-E35,"")</f>
        <v>1268343.1000000006</v>
      </c>
      <c r="H35" s="187">
        <f t="shared" si="20"/>
        <v>1.5920926554072774</v>
      </c>
      <c r="I35" s="188">
        <f t="shared" si="21"/>
        <v>0.83941808589000944</v>
      </c>
      <c r="J35" s="1052"/>
      <c r="K35" s="3"/>
      <c r="L35" s="3"/>
      <c r="M35" s="3"/>
      <c r="N35" s="3"/>
      <c r="O35" s="3"/>
      <c r="P35" s="3"/>
      <c r="Q35" s="3"/>
      <c r="R35" s="3"/>
      <c r="S35" s="3"/>
      <c r="T35" s="3"/>
      <c r="U35" s="3"/>
      <c r="V35" s="3"/>
      <c r="W35" s="3"/>
    </row>
    <row r="36" spans="1:23" ht="15.75" customHeight="1">
      <c r="A36" s="3"/>
      <c r="B36" s="3"/>
      <c r="C36" s="189"/>
      <c r="D36" s="189"/>
      <c r="E36" s="189"/>
      <c r="F36" s="3"/>
      <c r="G36" s="3"/>
      <c r="H36" s="3"/>
      <c r="I36" s="3"/>
      <c r="J36" s="3"/>
      <c r="K36" s="3"/>
      <c r="L36" s="3"/>
      <c r="M36" s="3"/>
      <c r="N36" s="3"/>
      <c r="O36" s="3"/>
      <c r="P36" s="3"/>
      <c r="Q36" s="3"/>
      <c r="R36" s="3"/>
      <c r="S36" s="3"/>
      <c r="T36" s="3"/>
      <c r="U36" s="3"/>
      <c r="V36" s="3"/>
      <c r="W36" s="3"/>
    </row>
    <row r="37" spans="1:23" ht="15.75" customHeight="1">
      <c r="A37" s="3"/>
      <c r="B37" s="196" t="s">
        <v>157</v>
      </c>
      <c r="C37" s="197" t="s">
        <v>281</v>
      </c>
      <c r="D37" s="197" t="s">
        <v>282</v>
      </c>
      <c r="E37" s="197">
        <f>$E$3</f>
        <v>2023</v>
      </c>
      <c r="F37" s="198" t="s">
        <v>283</v>
      </c>
      <c r="G37" s="199" t="str">
        <f>$G$3</f>
        <v>▲2023</v>
      </c>
      <c r="H37" s="198" t="s">
        <v>284</v>
      </c>
      <c r="I37" s="199" t="str">
        <f>$I$3</f>
        <v>% ▲ 2023</v>
      </c>
      <c r="J37" s="196" t="s">
        <v>285</v>
      </c>
      <c r="K37" s="3"/>
      <c r="L37" s="3"/>
      <c r="M37" s="3"/>
      <c r="N37" s="3"/>
      <c r="O37" s="3"/>
      <c r="P37" s="3"/>
      <c r="Q37" s="3"/>
      <c r="R37" s="3"/>
      <c r="S37" s="3"/>
      <c r="T37" s="3"/>
      <c r="U37" s="3"/>
      <c r="V37" s="3"/>
      <c r="W37" s="3"/>
    </row>
    <row r="38" spans="1:23" ht="15.75" customHeight="1">
      <c r="A38" s="3"/>
      <c r="B38" s="159" t="s">
        <v>301</v>
      </c>
      <c r="C38" s="200">
        <f>+Print_Mois!$K$195</f>
        <v>170606.39999999997</v>
      </c>
      <c r="D38" s="200">
        <f>+Print_Mois!$E$195</f>
        <v>0</v>
      </c>
      <c r="E38" s="200">
        <f>+Print_Mois!$P$195</f>
        <v>0</v>
      </c>
      <c r="F38" s="201">
        <f t="shared" ref="F38:F47" si="22">+IFERROR($C38-D38,"")</f>
        <v>170606.39999999997</v>
      </c>
      <c r="G38" s="202">
        <f t="shared" ref="G38:G47" si="23">+IFERROR($C38-E38,"")</f>
        <v>170606.39999999997</v>
      </c>
      <c r="H38" s="163" t="str">
        <f t="shared" ref="H38:H47" si="24">+IFERROR(F38/ABS($D38),"")</f>
        <v/>
      </c>
      <c r="I38" s="164" t="str">
        <f t="shared" ref="I38:I47" si="25">+IFERROR(G38/ABS($E38),"")</f>
        <v/>
      </c>
      <c r="J38" s="1050" t="s">
        <v>1103</v>
      </c>
      <c r="K38" s="3"/>
      <c r="L38" s="3"/>
      <c r="M38" s="3"/>
      <c r="N38" s="3"/>
      <c r="O38" s="3"/>
      <c r="P38" s="3"/>
      <c r="Q38" s="3"/>
      <c r="R38" s="3"/>
      <c r="S38" s="3"/>
      <c r="T38" s="3"/>
      <c r="U38" s="3"/>
      <c r="V38" s="3"/>
      <c r="W38" s="3"/>
    </row>
    <row r="39" spans="1:23" ht="15.75" customHeight="1">
      <c r="A39" s="3"/>
      <c r="B39" s="159" t="s">
        <v>302</v>
      </c>
      <c r="C39" s="200">
        <f>+Print_Mois!$L$195</f>
        <v>107950.43999999997</v>
      </c>
      <c r="D39" s="200">
        <f>+Print_Mois!$F$195</f>
        <v>0</v>
      </c>
      <c r="E39" s="200">
        <f>+Print_Mois!$Q$195</f>
        <v>0</v>
      </c>
      <c r="F39" s="201">
        <f t="shared" si="22"/>
        <v>107950.43999999997</v>
      </c>
      <c r="G39" s="202">
        <f t="shared" si="23"/>
        <v>107950.43999999997</v>
      </c>
      <c r="H39" s="203" t="str">
        <f t="shared" si="24"/>
        <v/>
      </c>
      <c r="I39" s="204" t="str">
        <f t="shared" si="25"/>
        <v/>
      </c>
      <c r="J39" s="1051"/>
      <c r="K39" s="3"/>
      <c r="L39" s="3"/>
      <c r="M39" s="3"/>
      <c r="N39" s="3"/>
      <c r="O39" s="3"/>
      <c r="P39" s="3"/>
      <c r="Q39" s="3"/>
      <c r="R39" s="3"/>
      <c r="S39" s="3"/>
      <c r="T39" s="3"/>
      <c r="U39" s="3"/>
      <c r="V39" s="3"/>
      <c r="W39" s="3"/>
    </row>
    <row r="40" spans="1:23" ht="15.75" customHeight="1">
      <c r="A40" s="3"/>
      <c r="B40" s="165" t="s">
        <v>303</v>
      </c>
      <c r="C40" s="166">
        <f>+Print_Mois!$K$173/Print_Mois!$J$173</f>
        <v>116.77559082892415</v>
      </c>
      <c r="D40" s="166" t="str">
        <f>+IFERROR(Print_Mois!$E$173/Print_Mois!$D$173,"")</f>
        <v/>
      </c>
      <c r="E40" s="166" t="e">
        <f>+Print_Mois!$P$173/Print_Mois!$O$173</f>
        <v>#DIV/0!</v>
      </c>
      <c r="F40" s="167" t="str">
        <f t="shared" si="22"/>
        <v/>
      </c>
      <c r="G40" s="168" t="str">
        <f t="shared" si="23"/>
        <v/>
      </c>
      <c r="H40" s="170" t="str">
        <f t="shared" si="24"/>
        <v/>
      </c>
      <c r="I40" s="171" t="str">
        <f t="shared" si="25"/>
        <v/>
      </c>
      <c r="J40" s="1051"/>
      <c r="K40" s="3"/>
      <c r="L40" s="3"/>
      <c r="M40" s="3"/>
      <c r="N40" s="3"/>
      <c r="O40" s="3"/>
      <c r="P40" s="3"/>
      <c r="Q40" s="3"/>
      <c r="R40" s="3"/>
      <c r="S40" s="3"/>
      <c r="T40" s="3"/>
      <c r="U40" s="3"/>
      <c r="V40" s="3"/>
      <c r="W40" s="3"/>
    </row>
    <row r="41" spans="1:23" ht="15.75" customHeight="1">
      <c r="A41" s="3"/>
      <c r="B41" s="165" t="s">
        <v>304</v>
      </c>
      <c r="C41" s="166">
        <f>+Print_Mois!$K$176/Print_Mois!$J$176</f>
        <v>153.45959885386819</v>
      </c>
      <c r="D41" s="166" t="str">
        <f>+IFERROR(Print_Mois!$E$176/Print_Mois!$D$176,"")</f>
        <v/>
      </c>
      <c r="E41" s="166" t="e">
        <f>+Print_Mois!$P$176/Print_Mois!$O$176</f>
        <v>#DIV/0!</v>
      </c>
      <c r="F41" s="167" t="str">
        <f t="shared" si="22"/>
        <v/>
      </c>
      <c r="G41" s="168" t="str">
        <f t="shared" si="23"/>
        <v/>
      </c>
      <c r="H41" s="170" t="str">
        <f t="shared" si="24"/>
        <v/>
      </c>
      <c r="I41" s="171" t="str">
        <f t="shared" si="25"/>
        <v/>
      </c>
      <c r="J41" s="1051"/>
      <c r="K41" s="3"/>
      <c r="L41" s="3"/>
      <c r="M41" s="3"/>
      <c r="N41" s="3"/>
      <c r="O41" s="3"/>
      <c r="P41" s="3"/>
      <c r="Q41" s="3"/>
      <c r="R41" s="3"/>
      <c r="S41" s="3"/>
      <c r="T41" s="3"/>
      <c r="U41" s="3"/>
      <c r="V41" s="3"/>
      <c r="W41" s="3"/>
    </row>
    <row r="42" spans="1:23" ht="15.75" customHeight="1">
      <c r="A42" s="3"/>
      <c r="B42" s="165" t="s">
        <v>305</v>
      </c>
      <c r="C42" s="166">
        <f>+Print_Mois!$L$185</f>
        <v>0</v>
      </c>
      <c r="D42" s="166">
        <f>+Print_Mois!$F$185</f>
        <v>0</v>
      </c>
      <c r="E42" s="166">
        <f>+Print_Mois!$Q$185</f>
        <v>0</v>
      </c>
      <c r="F42" s="167">
        <f t="shared" si="22"/>
        <v>0</v>
      </c>
      <c r="G42" s="168">
        <f t="shared" si="23"/>
        <v>0</v>
      </c>
      <c r="H42" s="170" t="str">
        <f t="shared" si="24"/>
        <v/>
      </c>
      <c r="I42" s="171" t="str">
        <f t="shared" si="25"/>
        <v/>
      </c>
      <c r="J42" s="1051"/>
      <c r="K42" s="3"/>
      <c r="L42" s="3"/>
      <c r="M42" s="3"/>
      <c r="N42" s="3"/>
      <c r="O42" s="3"/>
      <c r="P42" s="3"/>
      <c r="Q42" s="3"/>
      <c r="R42" s="3"/>
      <c r="S42" s="3"/>
      <c r="T42" s="3"/>
      <c r="U42" s="3"/>
      <c r="V42" s="3"/>
      <c r="W42" s="3"/>
    </row>
    <row r="43" spans="1:23" ht="15.75" customHeight="1">
      <c r="A43" s="3"/>
      <c r="B43" s="165" t="s">
        <v>306</v>
      </c>
      <c r="C43" s="166">
        <f>+Print_Mois!$L$211</f>
        <v>52627.199999999997</v>
      </c>
      <c r="D43" s="166">
        <f>+Print_Mois!$F$211</f>
        <v>0</v>
      </c>
      <c r="E43" s="166">
        <f>+Print_Mois!$Q$211</f>
        <v>0</v>
      </c>
      <c r="F43" s="167">
        <f t="shared" si="22"/>
        <v>52627.199999999997</v>
      </c>
      <c r="G43" s="168">
        <f t="shared" si="23"/>
        <v>52627.199999999997</v>
      </c>
      <c r="H43" s="170" t="str">
        <f t="shared" si="24"/>
        <v/>
      </c>
      <c r="I43" s="171" t="str">
        <f t="shared" si="25"/>
        <v/>
      </c>
      <c r="J43" s="1051"/>
      <c r="K43" s="3"/>
      <c r="L43" s="3"/>
      <c r="M43" s="3"/>
      <c r="N43" s="3"/>
      <c r="O43" s="3"/>
      <c r="P43" s="3"/>
      <c r="Q43" s="3"/>
      <c r="R43" s="3"/>
      <c r="S43" s="3"/>
      <c r="T43" s="3"/>
      <c r="U43" s="3"/>
      <c r="V43" s="3"/>
      <c r="W43" s="3"/>
    </row>
    <row r="44" spans="1:23" ht="15.75" customHeight="1">
      <c r="A44" s="3"/>
      <c r="B44" s="181" t="s">
        <v>307</v>
      </c>
      <c r="C44" s="166">
        <f>+SUM(Print_Mois!$L$199:$L$205)</f>
        <v>30952.149999999998</v>
      </c>
      <c r="D44" s="166">
        <f>+SUM(Print_Mois!$F$199:$F$205)</f>
        <v>0</v>
      </c>
      <c r="E44" s="166">
        <f>+SUM(Print_Mois!$Q$199:$Q$205)</f>
        <v>0</v>
      </c>
      <c r="F44" s="167">
        <f t="shared" si="22"/>
        <v>30952.149999999998</v>
      </c>
      <c r="G44" s="168">
        <f t="shared" si="23"/>
        <v>30952.149999999998</v>
      </c>
      <c r="H44" s="170" t="str">
        <f t="shared" si="24"/>
        <v/>
      </c>
      <c r="I44" s="171" t="str">
        <f t="shared" si="25"/>
        <v/>
      </c>
      <c r="J44" s="1051"/>
      <c r="K44" s="3"/>
      <c r="L44" s="3"/>
      <c r="M44" s="3"/>
      <c r="N44" s="3"/>
      <c r="O44" s="3"/>
      <c r="P44" s="3"/>
      <c r="Q44" s="3"/>
      <c r="R44" s="3"/>
      <c r="S44" s="3"/>
      <c r="T44" s="3"/>
      <c r="U44" s="3"/>
      <c r="V44" s="3"/>
      <c r="W44" s="3"/>
    </row>
    <row r="45" spans="1:23">
      <c r="A45" s="3"/>
      <c r="B45" s="181" t="s">
        <v>308</v>
      </c>
      <c r="C45" s="166">
        <f>+SUM(Print_Mois!$L$206:$L$210)</f>
        <v>21675.050000000003</v>
      </c>
      <c r="D45" s="166">
        <f>+SUM(Print_Mois!$F$206:$F$210)</f>
        <v>0</v>
      </c>
      <c r="E45" s="166">
        <f>+SUM(Print_Mois!$Q$206:$Q$210)</f>
        <v>0</v>
      </c>
      <c r="F45" s="167">
        <f t="shared" si="22"/>
        <v>21675.050000000003</v>
      </c>
      <c r="G45" s="168">
        <f t="shared" si="23"/>
        <v>21675.050000000003</v>
      </c>
      <c r="H45" s="170" t="str">
        <f t="shared" si="24"/>
        <v/>
      </c>
      <c r="I45" s="171" t="str">
        <f t="shared" si="25"/>
        <v/>
      </c>
      <c r="J45" s="1051"/>
      <c r="K45" s="3"/>
      <c r="L45" s="3"/>
      <c r="M45" s="3"/>
      <c r="N45" s="3"/>
      <c r="O45" s="3"/>
      <c r="P45" s="3"/>
      <c r="Q45" s="3"/>
      <c r="R45" s="3"/>
      <c r="S45" s="3"/>
      <c r="T45" s="3"/>
      <c r="U45" s="3"/>
      <c r="V45" s="3"/>
      <c r="W45" s="3"/>
    </row>
    <row r="46" spans="1:23">
      <c r="A46" s="3"/>
      <c r="B46" s="165" t="s">
        <v>309</v>
      </c>
      <c r="C46" s="169">
        <f t="shared" ref="C46:E46" si="26">+C43/C38</f>
        <v>0.30847142897335628</v>
      </c>
      <c r="D46" s="169" t="e">
        <f t="shared" si="26"/>
        <v>#DIV/0!</v>
      </c>
      <c r="E46" s="169" t="e">
        <f t="shared" si="26"/>
        <v>#DIV/0!</v>
      </c>
      <c r="F46" s="172" t="str">
        <f t="shared" si="22"/>
        <v/>
      </c>
      <c r="G46" s="173" t="str">
        <f t="shared" si="23"/>
        <v/>
      </c>
      <c r="H46" s="170" t="str">
        <f t="shared" si="24"/>
        <v/>
      </c>
      <c r="I46" s="171" t="str">
        <f t="shared" si="25"/>
        <v/>
      </c>
      <c r="J46" s="1051"/>
      <c r="K46" s="3"/>
      <c r="L46" s="3"/>
      <c r="M46" s="3"/>
      <c r="N46" s="3"/>
      <c r="O46" s="3"/>
      <c r="P46" s="3"/>
      <c r="Q46" s="3"/>
      <c r="R46" s="3"/>
      <c r="S46" s="3"/>
      <c r="T46" s="3"/>
      <c r="U46" s="3"/>
      <c r="V46" s="3"/>
      <c r="W46" s="3"/>
    </row>
    <row r="47" spans="1:23">
      <c r="A47" s="3"/>
      <c r="B47" s="205" t="s">
        <v>127</v>
      </c>
      <c r="C47" s="184">
        <f>+Print_Mois!$L$214</f>
        <v>241.82999999999856</v>
      </c>
      <c r="D47" s="184">
        <f>+Print_Mois!$F$214</f>
        <v>0</v>
      </c>
      <c r="E47" s="184">
        <f>+Print_Mois!$Q$214</f>
        <v>0</v>
      </c>
      <c r="F47" s="185">
        <f t="shared" si="22"/>
        <v>241.82999999999856</v>
      </c>
      <c r="G47" s="186">
        <f t="shared" si="23"/>
        <v>241.82999999999856</v>
      </c>
      <c r="H47" s="187" t="str">
        <f t="shared" si="24"/>
        <v/>
      </c>
      <c r="I47" s="188" t="str">
        <f t="shared" si="25"/>
        <v/>
      </c>
      <c r="J47" s="1052"/>
      <c r="K47" s="3"/>
      <c r="L47" s="3"/>
      <c r="M47" s="3"/>
      <c r="N47" s="3"/>
      <c r="O47" s="3"/>
      <c r="P47" s="3"/>
      <c r="Q47" s="3"/>
      <c r="R47" s="3"/>
      <c r="S47" s="3"/>
      <c r="T47" s="3"/>
      <c r="U47" s="3"/>
      <c r="V47" s="3"/>
      <c r="W47" s="3"/>
    </row>
    <row r="48" spans="1:23" ht="15.75" customHeight="1">
      <c r="A48" s="3"/>
      <c r="B48" s="3"/>
      <c r="C48" s="3"/>
      <c r="D48" s="3"/>
      <c r="E48" s="3"/>
      <c r="F48" s="3"/>
      <c r="G48" s="3"/>
      <c r="H48" s="3"/>
      <c r="I48" s="3"/>
      <c r="J48" s="3"/>
      <c r="K48" s="3"/>
      <c r="L48" s="3"/>
      <c r="M48" s="3"/>
      <c r="N48" s="3"/>
      <c r="O48" s="3"/>
      <c r="P48" s="3"/>
      <c r="Q48" s="3"/>
      <c r="R48" s="3"/>
      <c r="S48" s="3"/>
      <c r="T48" s="3"/>
      <c r="U48" s="3"/>
      <c r="V48" s="3"/>
      <c r="W48" s="3"/>
    </row>
    <row r="49" spans="1:23" ht="15.75" customHeight="1">
      <c r="A49" s="3"/>
      <c r="B49" s="206" t="s">
        <v>310</v>
      </c>
      <c r="C49" s="207" t="s">
        <v>281</v>
      </c>
      <c r="D49" s="207" t="s">
        <v>282</v>
      </c>
      <c r="E49" s="207">
        <f>$E$3</f>
        <v>2023</v>
      </c>
      <c r="F49" s="208" t="s">
        <v>283</v>
      </c>
      <c r="G49" s="209" t="str">
        <f>$G$3</f>
        <v>▲2023</v>
      </c>
      <c r="H49" s="208" t="s">
        <v>284</v>
      </c>
      <c r="I49" s="209" t="str">
        <f>$I$3</f>
        <v>% ▲ 2023</v>
      </c>
      <c r="J49" s="210" t="s">
        <v>285</v>
      </c>
      <c r="K49" s="3"/>
      <c r="L49" s="3"/>
      <c r="M49" s="3"/>
      <c r="N49" s="3"/>
      <c r="O49" s="3"/>
      <c r="P49" s="3"/>
      <c r="Q49" s="3"/>
      <c r="R49" s="3"/>
      <c r="S49" s="3"/>
      <c r="T49" s="3"/>
      <c r="U49" s="3"/>
      <c r="V49" s="3"/>
      <c r="W49" s="3"/>
    </row>
    <row r="50" spans="1:23" ht="15" customHeight="1">
      <c r="A50" s="3"/>
      <c r="B50" s="211" t="s">
        <v>301</v>
      </c>
      <c r="C50" s="200">
        <f>+Print_Mois!$J$315</f>
        <v>579801.17000000004</v>
      </c>
      <c r="D50" s="200">
        <f>+Print_Mois!$D$315</f>
        <v>0</v>
      </c>
      <c r="E50" s="200">
        <f>+Print_Mois!$O$315</f>
        <v>0</v>
      </c>
      <c r="F50" s="201">
        <f t="shared" ref="F50:F59" si="27">+IFERROR($C50-D50,"")</f>
        <v>579801.17000000004</v>
      </c>
      <c r="G50" s="202">
        <f t="shared" ref="G50:G59" si="28">+IFERROR($C50-E50,"")</f>
        <v>579801.17000000004</v>
      </c>
      <c r="H50" s="163" t="str">
        <f t="shared" ref="H50:H59" si="29">+IFERROR(F50/ABS($D50),"")</f>
        <v/>
      </c>
      <c r="I50" s="164" t="str">
        <f t="shared" ref="I50:I59" si="30">+IFERROR(G50/ABS($E50),"")</f>
        <v/>
      </c>
      <c r="J50" s="1050" t="s">
        <v>1104</v>
      </c>
      <c r="K50" s="3"/>
      <c r="L50" s="3"/>
      <c r="M50" s="3"/>
      <c r="N50" s="3"/>
      <c r="O50" s="3"/>
      <c r="P50" s="3"/>
      <c r="Q50" s="3"/>
      <c r="R50" s="3"/>
      <c r="S50" s="3"/>
      <c r="T50" s="3"/>
      <c r="U50" s="3"/>
      <c r="V50" s="3"/>
      <c r="W50" s="3"/>
    </row>
    <row r="51" spans="1:23" ht="15.75" customHeight="1">
      <c r="A51" s="3"/>
      <c r="B51" s="181" t="s">
        <v>311</v>
      </c>
      <c r="C51" s="166">
        <f>+Print_Mois!$J$296</f>
        <v>47656.689999999995</v>
      </c>
      <c r="D51" s="166">
        <f>+Print_Mois!$D$296</f>
        <v>0</v>
      </c>
      <c r="E51" s="166">
        <f>+Print_Mois!$O$296</f>
        <v>0</v>
      </c>
      <c r="F51" s="167">
        <f t="shared" si="27"/>
        <v>47656.689999999995</v>
      </c>
      <c r="G51" s="168">
        <f t="shared" si="28"/>
        <v>47656.689999999995</v>
      </c>
      <c r="H51" s="170" t="str">
        <f t="shared" si="29"/>
        <v/>
      </c>
      <c r="I51" s="171" t="str">
        <f t="shared" si="30"/>
        <v/>
      </c>
      <c r="J51" s="1051"/>
      <c r="K51" s="3"/>
      <c r="L51" s="3"/>
      <c r="M51" s="3"/>
      <c r="N51" s="3"/>
      <c r="O51" s="3"/>
      <c r="P51" s="3"/>
      <c r="Q51" s="3"/>
      <c r="R51" s="3"/>
      <c r="S51" s="3"/>
      <c r="T51" s="3"/>
      <c r="U51" s="3"/>
      <c r="V51" s="3"/>
      <c r="W51" s="3"/>
    </row>
    <row r="52" spans="1:23" ht="15.75" customHeight="1">
      <c r="A52" s="3"/>
      <c r="B52" s="181" t="s">
        <v>312</v>
      </c>
      <c r="C52" s="166">
        <f>+Print_Mois!$J$298</f>
        <v>96998.209999999992</v>
      </c>
      <c r="D52" s="166">
        <f>+Print_Mois!$D$298</f>
        <v>0</v>
      </c>
      <c r="E52" s="166">
        <f>+Print_Mois!$O$298</f>
        <v>0</v>
      </c>
      <c r="F52" s="167">
        <f t="shared" si="27"/>
        <v>96998.209999999992</v>
      </c>
      <c r="G52" s="168">
        <f t="shared" si="28"/>
        <v>96998.209999999992</v>
      </c>
      <c r="H52" s="170" t="str">
        <f t="shared" si="29"/>
        <v/>
      </c>
      <c r="I52" s="171" t="str">
        <f t="shared" si="30"/>
        <v/>
      </c>
      <c r="J52" s="1051"/>
      <c r="K52" s="3"/>
      <c r="L52" s="3"/>
      <c r="M52" s="3"/>
      <c r="N52" s="3"/>
      <c r="O52" s="3"/>
      <c r="P52" s="3"/>
      <c r="Q52" s="3"/>
      <c r="R52" s="3"/>
      <c r="S52" s="3"/>
      <c r="T52" s="3"/>
      <c r="U52" s="3"/>
      <c r="V52" s="3"/>
      <c r="W52" s="3"/>
    </row>
    <row r="53" spans="1:23" ht="15.75" customHeight="1">
      <c r="A53" s="3"/>
      <c r="B53" s="181" t="s">
        <v>313</v>
      </c>
      <c r="C53" s="166">
        <f>+Print_Mois!$J$301</f>
        <v>364984.36</v>
      </c>
      <c r="D53" s="166">
        <f>+Print_Mois!$D$301</f>
        <v>0</v>
      </c>
      <c r="E53" s="166">
        <f>+Print_Mois!$O$301</f>
        <v>0</v>
      </c>
      <c r="F53" s="167">
        <f t="shared" si="27"/>
        <v>364984.36</v>
      </c>
      <c r="G53" s="168">
        <f t="shared" si="28"/>
        <v>364984.36</v>
      </c>
      <c r="H53" s="170" t="str">
        <f t="shared" si="29"/>
        <v/>
      </c>
      <c r="I53" s="171" t="str">
        <f t="shared" si="30"/>
        <v/>
      </c>
      <c r="J53" s="1051"/>
      <c r="K53" s="3"/>
      <c r="L53" s="3"/>
      <c r="M53" s="3"/>
      <c r="N53" s="3"/>
      <c r="O53" s="3"/>
      <c r="P53" s="3"/>
      <c r="Q53" s="3"/>
      <c r="R53" s="3"/>
      <c r="S53" s="3"/>
      <c r="T53" s="3"/>
      <c r="U53" s="3"/>
      <c r="V53" s="3"/>
      <c r="W53" s="3"/>
    </row>
    <row r="54" spans="1:23" ht="15.75" customHeight="1">
      <c r="A54" s="3"/>
      <c r="B54" s="181" t="s">
        <v>314</v>
      </c>
      <c r="C54" s="166">
        <f>+Print_Mois!$J$308</f>
        <v>29312.300000000003</v>
      </c>
      <c r="D54" s="166">
        <f>+Print_Mois!$D$308</f>
        <v>0</v>
      </c>
      <c r="E54" s="166">
        <f>+Print_Mois!$O$308</f>
        <v>0</v>
      </c>
      <c r="F54" s="167">
        <f t="shared" si="27"/>
        <v>29312.300000000003</v>
      </c>
      <c r="G54" s="168">
        <f t="shared" si="28"/>
        <v>29312.300000000003</v>
      </c>
      <c r="H54" s="170" t="str">
        <f t="shared" si="29"/>
        <v/>
      </c>
      <c r="I54" s="171" t="str">
        <f t="shared" si="30"/>
        <v/>
      </c>
      <c r="J54" s="1051"/>
      <c r="K54" s="3"/>
      <c r="L54" s="3"/>
      <c r="M54" s="3"/>
      <c r="N54" s="3"/>
      <c r="O54" s="3"/>
      <c r="P54" s="3"/>
      <c r="Q54" s="3"/>
      <c r="R54" s="3"/>
      <c r="S54" s="3"/>
      <c r="T54" s="3"/>
      <c r="U54" s="3"/>
      <c r="V54" s="3"/>
      <c r="W54" s="3"/>
    </row>
    <row r="55" spans="1:23" ht="15.75" customHeight="1">
      <c r="A55" s="3"/>
      <c r="B55" s="181" t="s">
        <v>315</v>
      </c>
      <c r="C55" s="166">
        <f t="shared" ref="C55:E55" si="31">+C50-SUM(C51:C54)</f>
        <v>40849.609999999986</v>
      </c>
      <c r="D55" s="166">
        <f t="shared" si="31"/>
        <v>0</v>
      </c>
      <c r="E55" s="166">
        <f t="shared" si="31"/>
        <v>0</v>
      </c>
      <c r="F55" s="167">
        <f t="shared" si="27"/>
        <v>40849.609999999986</v>
      </c>
      <c r="G55" s="168">
        <f t="shared" si="28"/>
        <v>40849.609999999986</v>
      </c>
      <c r="H55" s="170" t="str">
        <f t="shared" si="29"/>
        <v/>
      </c>
      <c r="I55" s="171" t="str">
        <f t="shared" si="30"/>
        <v/>
      </c>
      <c r="J55" s="1051"/>
      <c r="K55" s="3"/>
      <c r="L55" s="3"/>
      <c r="M55" s="3"/>
      <c r="N55" s="3"/>
      <c r="O55" s="3"/>
      <c r="P55" s="3"/>
      <c r="Q55" s="3"/>
      <c r="R55" s="3"/>
      <c r="S55" s="3"/>
      <c r="T55" s="3"/>
      <c r="U55" s="3"/>
      <c r="V55" s="3"/>
      <c r="W55" s="3"/>
    </row>
    <row r="56" spans="1:23" ht="15.75" customHeight="1">
      <c r="A56" s="3"/>
      <c r="B56" s="159" t="s">
        <v>302</v>
      </c>
      <c r="C56" s="200">
        <f>+Print_Mois!$L$315</f>
        <v>123224.68999999994</v>
      </c>
      <c r="D56" s="200">
        <f>+Print_Mois!$F$315</f>
        <v>0</v>
      </c>
      <c r="E56" s="200">
        <f>+Print_Mois!$Q$315</f>
        <v>0</v>
      </c>
      <c r="F56" s="201">
        <f t="shared" si="27"/>
        <v>123224.68999999994</v>
      </c>
      <c r="G56" s="202">
        <f t="shared" si="28"/>
        <v>123224.68999999994</v>
      </c>
      <c r="H56" s="203" t="str">
        <f t="shared" si="29"/>
        <v/>
      </c>
      <c r="I56" s="204" t="str">
        <f t="shared" si="30"/>
        <v/>
      </c>
      <c r="J56" s="1051"/>
      <c r="K56" s="3"/>
      <c r="L56" s="3"/>
      <c r="M56" s="3"/>
      <c r="N56" s="3"/>
      <c r="O56" s="3"/>
      <c r="P56" s="3"/>
      <c r="Q56" s="3"/>
      <c r="R56" s="3"/>
      <c r="S56" s="3"/>
      <c r="T56" s="3"/>
      <c r="U56" s="3"/>
      <c r="V56" s="3"/>
      <c r="W56" s="3"/>
    </row>
    <row r="57" spans="1:23" ht="15.75" customHeight="1">
      <c r="A57" s="3"/>
      <c r="B57" s="165" t="s">
        <v>303</v>
      </c>
      <c r="C57" s="166">
        <f>+Print_Mois!$J$296/Print_Mois!$J$173</f>
        <v>84.05059964726631</v>
      </c>
      <c r="D57" s="166" t="str">
        <f>+IFERROR(Print_Mois!$D$296/Print_Mois!$D$173,"")</f>
        <v/>
      </c>
      <c r="E57" s="166" t="e">
        <f>+Print_Mois!$O$296/Print_Mois!$O$173</f>
        <v>#DIV/0!</v>
      </c>
      <c r="F57" s="167" t="str">
        <f t="shared" si="27"/>
        <v/>
      </c>
      <c r="G57" s="168" t="str">
        <f t="shared" si="28"/>
        <v/>
      </c>
      <c r="H57" s="170" t="str">
        <f t="shared" si="29"/>
        <v/>
      </c>
      <c r="I57" s="171" t="str">
        <f t="shared" si="30"/>
        <v/>
      </c>
      <c r="J57" s="1051"/>
      <c r="K57" s="3"/>
      <c r="L57" s="3"/>
      <c r="M57" s="3"/>
      <c r="N57" s="3"/>
      <c r="O57" s="3"/>
      <c r="P57" s="3"/>
      <c r="Q57" s="3"/>
      <c r="R57" s="3"/>
      <c r="S57" s="3"/>
      <c r="T57" s="3"/>
      <c r="U57" s="3"/>
      <c r="V57" s="3"/>
      <c r="W57" s="3"/>
    </row>
    <row r="58" spans="1:23" ht="15.75" customHeight="1">
      <c r="A58" s="3"/>
      <c r="B58" s="165" t="s">
        <v>304</v>
      </c>
      <c r="C58" s="166">
        <f>+Print_Mois!$J$298/Print_Mois!$J$176</f>
        <v>277.93183381088824</v>
      </c>
      <c r="D58" s="166" t="str">
        <f>+IFERROR(Print_Mois!$D$298/Print_Mois!$D$176,"")</f>
        <v/>
      </c>
      <c r="E58" s="166" t="e">
        <f>+Print_Mois!$O$298/Print_Mois!$O$176</f>
        <v>#DIV/0!</v>
      </c>
      <c r="F58" s="167" t="str">
        <f t="shared" si="27"/>
        <v/>
      </c>
      <c r="G58" s="168" t="str">
        <f t="shared" si="28"/>
        <v/>
      </c>
      <c r="H58" s="170" t="str">
        <f t="shared" si="29"/>
        <v/>
      </c>
      <c r="I58" s="171" t="str">
        <f t="shared" si="30"/>
        <v/>
      </c>
      <c r="J58" s="1051"/>
      <c r="K58" s="3"/>
      <c r="L58" s="3"/>
      <c r="M58" s="3"/>
      <c r="N58" s="3"/>
      <c r="O58" s="3"/>
      <c r="P58" s="3"/>
      <c r="Q58" s="3"/>
      <c r="R58" s="3"/>
      <c r="S58" s="3"/>
      <c r="T58" s="3"/>
      <c r="U58" s="3"/>
      <c r="V58" s="3"/>
      <c r="W58" s="3"/>
    </row>
    <row r="59" spans="1:23" ht="15.75" customHeight="1">
      <c r="A59" s="3"/>
      <c r="B59" s="205" t="s">
        <v>118</v>
      </c>
      <c r="C59" s="184">
        <f>+Print_Mois!$L$321</f>
        <v>18201.32</v>
      </c>
      <c r="D59" s="184">
        <f>+Print_Mois!$F$321</f>
        <v>0</v>
      </c>
      <c r="E59" s="184">
        <f>+Print_Mois!$Q$321</f>
        <v>0</v>
      </c>
      <c r="F59" s="185">
        <f t="shared" si="27"/>
        <v>18201.32</v>
      </c>
      <c r="G59" s="186">
        <f t="shared" si="28"/>
        <v>18201.32</v>
      </c>
      <c r="H59" s="187" t="str">
        <f t="shared" si="29"/>
        <v/>
      </c>
      <c r="I59" s="188" t="str">
        <f t="shared" si="30"/>
        <v/>
      </c>
      <c r="J59" s="1052"/>
      <c r="K59" s="3"/>
      <c r="L59" s="3"/>
      <c r="M59" s="3"/>
      <c r="N59" s="3"/>
      <c r="O59" s="3"/>
      <c r="P59" s="3"/>
      <c r="Q59" s="3"/>
      <c r="R59" s="3"/>
      <c r="S59" s="3"/>
      <c r="T59" s="3"/>
      <c r="U59" s="3"/>
      <c r="V59" s="3"/>
      <c r="W59" s="3"/>
    </row>
    <row r="60" spans="1:23" ht="15.75" customHeight="1">
      <c r="A60" s="3"/>
      <c r="B60" s="3"/>
      <c r="C60" s="3"/>
      <c r="D60" s="3"/>
      <c r="E60" s="3"/>
      <c r="F60" s="3"/>
      <c r="G60" s="3"/>
      <c r="H60" s="3"/>
      <c r="I60" s="3"/>
      <c r="J60" s="3"/>
      <c r="K60" s="3"/>
      <c r="L60" s="3"/>
      <c r="M60" s="3"/>
      <c r="N60" s="3"/>
      <c r="O60" s="3"/>
      <c r="P60" s="3"/>
      <c r="Q60" s="3"/>
      <c r="R60" s="3"/>
      <c r="S60" s="3"/>
      <c r="T60" s="3"/>
      <c r="U60" s="3"/>
      <c r="V60" s="3"/>
      <c r="W60" s="3"/>
    </row>
    <row r="61" spans="1:23" ht="15.75" customHeight="1">
      <c r="A61" s="3"/>
      <c r="B61" s="212" t="s">
        <v>316</v>
      </c>
      <c r="C61" s="213" t="s">
        <v>281</v>
      </c>
      <c r="D61" s="213" t="s">
        <v>282</v>
      </c>
      <c r="E61" s="213">
        <f>$E$3</f>
        <v>2023</v>
      </c>
      <c r="F61" s="214" t="s">
        <v>283</v>
      </c>
      <c r="G61" s="215" t="str">
        <f>$G$3</f>
        <v>▲2023</v>
      </c>
      <c r="H61" s="214" t="s">
        <v>284</v>
      </c>
      <c r="I61" s="215" t="str">
        <f>$I$3</f>
        <v>% ▲ 2023</v>
      </c>
      <c r="J61" s="216" t="s">
        <v>285</v>
      </c>
      <c r="K61" s="3"/>
      <c r="L61" s="3"/>
      <c r="M61" s="3"/>
      <c r="N61" s="3"/>
      <c r="O61" s="3"/>
      <c r="P61" s="3"/>
      <c r="Q61" s="3"/>
      <c r="R61" s="3"/>
      <c r="S61" s="3"/>
      <c r="T61" s="3"/>
      <c r="U61" s="3"/>
      <c r="V61" s="3"/>
      <c r="W61" s="3"/>
    </row>
    <row r="62" spans="1:23" ht="15" customHeight="1">
      <c r="A62" s="3"/>
      <c r="B62" s="181" t="s">
        <v>317</v>
      </c>
      <c r="C62" s="169">
        <f>+Print_Mois!$AF$434/Print_Mois!$AF$408</f>
        <v>0.31636167256628783</v>
      </c>
      <c r="D62" s="169" t="e">
        <f>+Print_Mois!$Z$434/Print_Mois!$Z$408</f>
        <v>#DIV/0!</v>
      </c>
      <c r="E62" s="169" t="e">
        <f>+Print_Mois!$AL$434/Print_Mois!$AL$408</f>
        <v>#DIV/0!</v>
      </c>
      <c r="F62" s="172" t="str">
        <f t="shared" ref="F62:G67" si="32">+IFERROR($C62-D62,"")</f>
        <v/>
      </c>
      <c r="G62" s="173" t="str">
        <f t="shared" si="32"/>
        <v/>
      </c>
      <c r="H62" s="170" t="str">
        <f t="shared" ref="H62:H67" si="33">+IFERROR(F62/ABS($D62),"")</f>
        <v/>
      </c>
      <c r="I62" s="171" t="str">
        <f t="shared" ref="I62:I67" si="34">+IFERROR(G62/ABS($E62),"")</f>
        <v/>
      </c>
      <c r="J62" s="1050"/>
      <c r="K62" s="3"/>
      <c r="L62" s="3"/>
      <c r="M62" s="3"/>
      <c r="N62" s="3"/>
      <c r="O62" s="3"/>
      <c r="P62" s="3"/>
      <c r="Q62" s="3"/>
      <c r="R62" s="3"/>
      <c r="S62" s="3"/>
      <c r="T62" s="3"/>
      <c r="U62" s="3"/>
      <c r="V62" s="3"/>
      <c r="W62" s="3"/>
    </row>
    <row r="63" spans="1:23" ht="15.75" hidden="1" customHeight="1">
      <c r="A63" s="3"/>
      <c r="B63" s="181" t="s">
        <v>318</v>
      </c>
      <c r="C63" s="217">
        <v>57</v>
      </c>
      <c r="D63" s="217">
        <v>59</v>
      </c>
      <c r="E63" s="217">
        <v>56</v>
      </c>
      <c r="F63" s="218">
        <f t="shared" si="32"/>
        <v>-2</v>
      </c>
      <c r="G63" s="219">
        <f t="shared" si="32"/>
        <v>1</v>
      </c>
      <c r="H63" s="170">
        <f t="shared" si="33"/>
        <v>-3.3898305084745763E-2</v>
      </c>
      <c r="I63" s="171">
        <f t="shared" si="34"/>
        <v>1.7857142857142856E-2</v>
      </c>
      <c r="J63" s="1051"/>
      <c r="K63" s="3"/>
      <c r="L63" s="3"/>
      <c r="M63" s="3"/>
      <c r="N63" s="3"/>
      <c r="O63" s="3"/>
      <c r="P63" s="3"/>
      <c r="Q63" s="3"/>
      <c r="R63" s="3"/>
      <c r="S63" s="3"/>
      <c r="T63" s="3"/>
      <c r="U63" s="3"/>
      <c r="V63" s="3"/>
      <c r="W63" s="3"/>
    </row>
    <row r="64" spans="1:23" ht="15.75" customHeight="1">
      <c r="A64" s="3"/>
      <c r="B64" s="181" t="s">
        <v>319</v>
      </c>
      <c r="C64" s="166">
        <f>N17+Print_Mois!$AF$415+Print_Mois!$AF$435</f>
        <v>20868.54</v>
      </c>
      <c r="D64" s="166">
        <f>+Print_Mois!$Z$415+Print_Mois!$Z$435</f>
        <v>0</v>
      </c>
      <c r="E64" s="166">
        <f>+Print_Mois!$AL$415+Print_Mois!$AL$435</f>
        <v>0</v>
      </c>
      <c r="F64" s="167">
        <f t="shared" si="32"/>
        <v>20868.54</v>
      </c>
      <c r="G64" s="168">
        <f t="shared" si="32"/>
        <v>20868.54</v>
      </c>
      <c r="H64" s="170" t="str">
        <f t="shared" si="33"/>
        <v/>
      </c>
      <c r="I64" s="171" t="str">
        <f t="shared" si="34"/>
        <v/>
      </c>
      <c r="J64" s="1051"/>
      <c r="K64" s="3"/>
      <c r="L64" s="3"/>
      <c r="M64" s="3"/>
      <c r="N64" s="3"/>
      <c r="O64" s="3"/>
      <c r="P64" s="3"/>
      <c r="Q64" s="3"/>
      <c r="R64" s="3"/>
      <c r="S64" s="3"/>
      <c r="T64" s="3"/>
      <c r="U64" s="3"/>
      <c r="V64" s="3"/>
      <c r="W64" s="3"/>
    </row>
    <row r="65" spans="1:23" ht="15.75" customHeight="1">
      <c r="A65" s="3"/>
      <c r="B65" s="181" t="s">
        <v>320</v>
      </c>
      <c r="C65" s="166">
        <f>+Print_Mois!$AF$453-Print_Mois!$AF$435</f>
        <v>65595.28</v>
      </c>
      <c r="D65" s="166">
        <f>+Print_Mois!$Z$453-Print_Mois!$Z$435</f>
        <v>0</v>
      </c>
      <c r="E65" s="166">
        <f>+Print_Mois!$AL$453-Print_Mois!$AL$435</f>
        <v>0</v>
      </c>
      <c r="F65" s="167">
        <f t="shared" si="32"/>
        <v>65595.28</v>
      </c>
      <c r="G65" s="168">
        <f t="shared" si="32"/>
        <v>65595.28</v>
      </c>
      <c r="H65" s="170" t="str">
        <f t="shared" si="33"/>
        <v/>
      </c>
      <c r="I65" s="171" t="str">
        <f t="shared" si="34"/>
        <v/>
      </c>
      <c r="J65" s="1051"/>
      <c r="K65" s="3"/>
      <c r="L65" s="3"/>
      <c r="M65" s="3"/>
      <c r="N65" s="3"/>
      <c r="O65" s="3"/>
      <c r="P65" s="3"/>
      <c r="Q65" s="3"/>
      <c r="R65" s="3"/>
      <c r="S65" s="3"/>
      <c r="T65" s="3"/>
      <c r="U65" s="3"/>
      <c r="V65" s="3"/>
      <c r="W65" s="3"/>
    </row>
    <row r="66" spans="1:23" ht="15.75" customHeight="1">
      <c r="A66" s="3"/>
      <c r="B66" s="181" t="s">
        <v>321</v>
      </c>
      <c r="C66" s="166">
        <f>+Print_Mois!$AF$416</f>
        <v>30800.18</v>
      </c>
      <c r="D66" s="166">
        <f>+Print_Mois!$Z$416</f>
        <v>0</v>
      </c>
      <c r="E66" s="166">
        <f>+Print_Mois!$AL$416</f>
        <v>0</v>
      </c>
      <c r="F66" s="167">
        <f t="shared" si="32"/>
        <v>30800.18</v>
      </c>
      <c r="G66" s="168">
        <f t="shared" si="32"/>
        <v>30800.18</v>
      </c>
      <c r="H66" s="170" t="str">
        <f t="shared" si="33"/>
        <v/>
      </c>
      <c r="I66" s="171" t="str">
        <f t="shared" si="34"/>
        <v/>
      </c>
      <c r="J66" s="1051"/>
      <c r="K66" s="3"/>
      <c r="L66" s="3"/>
      <c r="M66" s="3"/>
      <c r="N66" s="3"/>
      <c r="O66" s="3"/>
      <c r="P66" s="3"/>
      <c r="Q66" s="3"/>
      <c r="R66" s="3"/>
      <c r="S66" s="3"/>
      <c r="T66" s="3"/>
      <c r="U66" s="3"/>
      <c r="V66" s="3"/>
      <c r="W66" s="3"/>
    </row>
    <row r="67" spans="1:23">
      <c r="A67" s="3"/>
      <c r="B67" s="183" t="s">
        <v>322</v>
      </c>
      <c r="C67" s="184">
        <f>+Print_Mois!$AF$482-C32-C15</f>
        <v>96532.66</v>
      </c>
      <c r="D67" s="184">
        <f>+Print_Mois!$Z$482-D32-D15</f>
        <v>0</v>
      </c>
      <c r="E67" s="184">
        <f>+Print_Mois!$AL$482-E32-E15</f>
        <v>0</v>
      </c>
      <c r="F67" s="185">
        <f t="shared" si="32"/>
        <v>96532.66</v>
      </c>
      <c r="G67" s="186">
        <f t="shared" si="32"/>
        <v>96532.66</v>
      </c>
      <c r="H67" s="187" t="str">
        <f t="shared" si="33"/>
        <v/>
      </c>
      <c r="I67" s="188" t="str">
        <f t="shared" si="34"/>
        <v/>
      </c>
      <c r="J67" s="1052"/>
      <c r="K67" s="3"/>
      <c r="L67" s="3"/>
      <c r="M67" s="3"/>
      <c r="N67" s="3"/>
      <c r="O67" s="3"/>
      <c r="P67" s="3"/>
      <c r="Q67" s="3"/>
      <c r="R67" s="3"/>
      <c r="S67" s="3"/>
      <c r="T67" s="3"/>
      <c r="U67" s="3"/>
      <c r="V67" s="3"/>
      <c r="W67" s="3"/>
    </row>
    <row r="68" spans="1:23" ht="15.75" customHeight="1">
      <c r="A68" s="3"/>
      <c r="B68" s="3"/>
      <c r="C68" s="3"/>
      <c r="D68" s="3"/>
      <c r="E68" s="3"/>
      <c r="F68" s="3"/>
      <c r="G68" s="3"/>
      <c r="H68" s="3"/>
      <c r="I68" s="3"/>
      <c r="J68" s="3"/>
      <c r="K68" s="3"/>
      <c r="L68" s="3"/>
      <c r="M68" s="3"/>
      <c r="N68" s="3"/>
      <c r="O68" s="3"/>
      <c r="P68" s="3"/>
      <c r="Q68" s="3"/>
      <c r="R68" s="3"/>
      <c r="S68" s="3"/>
      <c r="T68" s="3"/>
      <c r="U68" s="3"/>
      <c r="V68" s="3"/>
      <c r="W68" s="3"/>
    </row>
    <row r="69" spans="1:23" ht="15.75" customHeight="1">
      <c r="A69" s="3"/>
      <c r="B69" s="220" t="s">
        <v>323</v>
      </c>
      <c r="C69" s="221" t="s">
        <v>281</v>
      </c>
      <c r="D69" s="221" t="s">
        <v>282</v>
      </c>
      <c r="E69" s="221">
        <f>$E$3</f>
        <v>2023</v>
      </c>
      <c r="F69" s="222" t="s">
        <v>283</v>
      </c>
      <c r="G69" s="223" t="str">
        <f>$G$3</f>
        <v>▲2023</v>
      </c>
      <c r="H69" s="222" t="s">
        <v>284</v>
      </c>
      <c r="I69" s="223" t="str">
        <f>$I$3</f>
        <v>% ▲ 2023</v>
      </c>
      <c r="J69" s="224" t="s">
        <v>285</v>
      </c>
      <c r="K69" s="3"/>
      <c r="L69" s="3"/>
      <c r="M69" s="3"/>
      <c r="N69" s="3"/>
      <c r="O69" s="3"/>
      <c r="P69" s="3"/>
      <c r="Q69" s="3"/>
      <c r="R69" s="3"/>
      <c r="S69" s="3"/>
      <c r="T69" s="3"/>
      <c r="U69" s="3"/>
      <c r="V69" s="3"/>
      <c r="W69" s="3"/>
    </row>
    <row r="70" spans="1:23" ht="15" customHeight="1">
      <c r="A70" s="3"/>
      <c r="B70" s="181" t="s">
        <v>324</v>
      </c>
      <c r="C70" s="166">
        <f>+Print_Mois!$AF$420-Print_Mois!$AF$416+Print_Mois!$AF$435+Print_Mois!$AF$436+Print_Mois!$AF$437</f>
        <v>89585.35000000002</v>
      </c>
      <c r="D70" s="166">
        <f>+Print_Mois!$Z$420-Print_Mois!$Z$416+Print_Mois!$Z$435+Print_Mois!$Z$436+Print_Mois!$Z$437</f>
        <v>0</v>
      </c>
      <c r="E70" s="166">
        <f>+Print_Mois!$AL$420-Print_Mois!$AL$416+Print_Mois!$AL$435+Print_Mois!$AL$436+Print_Mois!$AL$437</f>
        <v>0</v>
      </c>
      <c r="F70" s="225">
        <f t="shared" ref="F70:G77" si="35">+IFERROR($C70-D70,"")</f>
        <v>89585.35000000002</v>
      </c>
      <c r="G70" s="226">
        <f t="shared" si="35"/>
        <v>89585.35000000002</v>
      </c>
      <c r="H70" s="170" t="str">
        <f t="shared" ref="H70:H77" si="36">+IFERROR(F70/ABS($D70),"")</f>
        <v/>
      </c>
      <c r="I70" s="171" t="str">
        <f t="shared" ref="I70:I77" si="37">+IFERROR(G70/ABS($E70),"")</f>
        <v/>
      </c>
      <c r="J70" s="1050" t="s">
        <v>1105</v>
      </c>
      <c r="K70" s="3"/>
      <c r="L70" s="3"/>
      <c r="M70" s="3"/>
      <c r="N70" s="3"/>
      <c r="O70" s="3"/>
      <c r="P70" s="3"/>
      <c r="Q70" s="3"/>
      <c r="R70" s="3"/>
      <c r="S70" s="3"/>
      <c r="T70" s="3"/>
      <c r="U70" s="3"/>
      <c r="V70" s="3"/>
      <c r="W70" s="3"/>
    </row>
    <row r="71" spans="1:23" ht="15.75" customHeight="1">
      <c r="A71" s="3"/>
      <c r="B71" s="181" t="s">
        <v>325</v>
      </c>
      <c r="C71" s="169">
        <f>+C70/Print_Mois!$AF$408</f>
        <v>0.1931570847493046</v>
      </c>
      <c r="D71" s="169" t="e">
        <f>+D70/Print_Mois!$Z$408</f>
        <v>#DIV/0!</v>
      </c>
      <c r="E71" s="169" t="e">
        <f>+E70/Print_Mois!$AL$408</f>
        <v>#DIV/0!</v>
      </c>
      <c r="F71" s="172" t="str">
        <f t="shared" si="35"/>
        <v/>
      </c>
      <c r="G71" s="173" t="str">
        <f t="shared" si="35"/>
        <v/>
      </c>
      <c r="H71" s="170" t="str">
        <f t="shared" si="36"/>
        <v/>
      </c>
      <c r="I71" s="171" t="str">
        <f t="shared" si="37"/>
        <v/>
      </c>
      <c r="J71" s="1051"/>
      <c r="K71" s="3"/>
      <c r="L71" s="3"/>
      <c r="M71" s="3"/>
      <c r="N71" s="3"/>
      <c r="O71" s="3"/>
      <c r="P71" s="3"/>
      <c r="Q71" s="3"/>
      <c r="R71" s="3"/>
      <c r="S71" s="3"/>
      <c r="T71" s="3"/>
      <c r="U71" s="3"/>
      <c r="V71" s="3"/>
      <c r="W71" s="3"/>
    </row>
    <row r="72" spans="1:23" ht="15.75" customHeight="1">
      <c r="A72" s="3"/>
      <c r="B72" s="181" t="s">
        <v>326</v>
      </c>
      <c r="C72" s="166">
        <f>+Print_Mois!$AF$467+Print_Mois!$AF$434+Print_Mois!$AF$438+Print_Mois!$AF$440+SUM(Print_Mois!$AF$441:$AF$449)+Print_Mois!$AF$439</f>
        <v>410993.11000000004</v>
      </c>
      <c r="D72" s="166">
        <f>+Print_Mois!$Z$467+Print_Mois!$Z$434+Print_Mois!$Z$438+Print_Mois!$Z$440+SUM(Print_Mois!$Z$441:$Z$449)+Print_Mois!$Z$439</f>
        <v>0</v>
      </c>
      <c r="E72" s="166">
        <f>+Print_Mois!$AL$467+Print_Mois!$AL$434+Print_Mois!$AL$438+Print_Mois!$AL$440+SUM(Print_Mois!$AL$441:$AL$449)+Print_Mois!$AL$439</f>
        <v>0</v>
      </c>
      <c r="F72" s="167">
        <f t="shared" si="35"/>
        <v>410993.11000000004</v>
      </c>
      <c r="G72" s="168">
        <f t="shared" si="35"/>
        <v>410993.11000000004</v>
      </c>
      <c r="H72" s="170" t="str">
        <f t="shared" si="36"/>
        <v/>
      </c>
      <c r="I72" s="171" t="str">
        <f t="shared" si="37"/>
        <v/>
      </c>
      <c r="J72" s="1051"/>
      <c r="K72" s="3"/>
      <c r="L72" s="3"/>
      <c r="M72" s="3"/>
      <c r="N72" s="3"/>
      <c r="O72" s="3"/>
      <c r="P72" s="3"/>
      <c r="Q72" s="3"/>
      <c r="R72" s="3"/>
      <c r="S72" s="3"/>
      <c r="T72" s="3"/>
      <c r="U72" s="3"/>
      <c r="V72" s="3"/>
      <c r="W72" s="3"/>
    </row>
    <row r="73" spans="1:23" ht="15.75" customHeight="1">
      <c r="A73" s="3"/>
      <c r="B73" s="181" t="s">
        <v>327</v>
      </c>
      <c r="C73" s="169">
        <f>+C72/Print_Mois!$AF$408</f>
        <v>0.8861519319805109</v>
      </c>
      <c r="D73" s="169" t="e">
        <f>+D72/Print_Mois!$Z$408</f>
        <v>#DIV/0!</v>
      </c>
      <c r="E73" s="169" t="e">
        <f>+E72/Print_Mois!$AL$408</f>
        <v>#DIV/0!</v>
      </c>
      <c r="F73" s="172" t="str">
        <f t="shared" si="35"/>
        <v/>
      </c>
      <c r="G73" s="173" t="str">
        <f t="shared" si="35"/>
        <v/>
      </c>
      <c r="H73" s="170" t="str">
        <f t="shared" si="36"/>
        <v/>
      </c>
      <c r="I73" s="171" t="str">
        <f t="shared" si="37"/>
        <v/>
      </c>
      <c r="J73" s="1051"/>
      <c r="K73" s="3"/>
      <c r="L73" s="3"/>
      <c r="M73" s="3"/>
      <c r="N73" s="3"/>
      <c r="O73" s="3"/>
      <c r="P73" s="3"/>
      <c r="Q73" s="3"/>
      <c r="R73" s="3"/>
      <c r="S73" s="3"/>
      <c r="T73" s="3"/>
      <c r="U73" s="3"/>
      <c r="V73" s="3"/>
      <c r="W73" s="3"/>
    </row>
    <row r="74" spans="1:23" ht="15.75" customHeight="1">
      <c r="A74" s="1"/>
      <c r="B74" s="211" t="s">
        <v>328</v>
      </c>
      <c r="C74" s="200">
        <f>+Print_Mois!$AF$484+Print_Mois!$AF$416</f>
        <v>137387.5100000001</v>
      </c>
      <c r="D74" s="200">
        <f>+Print_Mois!$Z$484+Print_Mois!$Z$416</f>
        <v>0</v>
      </c>
      <c r="E74" s="200">
        <f>+Print_Mois!$AL$484+Print_Mois!$AL$416</f>
        <v>0</v>
      </c>
      <c r="F74" s="201">
        <f t="shared" si="35"/>
        <v>137387.5100000001</v>
      </c>
      <c r="G74" s="202">
        <f t="shared" si="35"/>
        <v>137387.5100000001</v>
      </c>
      <c r="H74" s="203" t="str">
        <f t="shared" si="36"/>
        <v/>
      </c>
      <c r="I74" s="204" t="str">
        <f t="shared" si="37"/>
        <v/>
      </c>
      <c r="J74" s="1051"/>
      <c r="K74" s="1"/>
      <c r="L74" s="1"/>
      <c r="M74" s="1"/>
      <c r="N74" s="1"/>
      <c r="O74" s="1"/>
      <c r="P74" s="1"/>
      <c r="Q74" s="1"/>
      <c r="R74" s="1"/>
      <c r="S74" s="1"/>
      <c r="T74" s="1"/>
      <c r="U74" s="1"/>
      <c r="V74" s="1"/>
      <c r="W74" s="1"/>
    </row>
    <row r="75" spans="1:23" ht="15.75" customHeight="1">
      <c r="A75" s="3"/>
      <c r="B75" s="165" t="s">
        <v>329</v>
      </c>
      <c r="C75" s="227">
        <f>+C74/Print_Mois!$AF$407</f>
        <v>4.8123158764996107E-2</v>
      </c>
      <c r="D75" s="227" t="e">
        <f>+D74/Print_Mois!$Z$407</f>
        <v>#DIV/0!</v>
      </c>
      <c r="E75" s="227" t="e">
        <f>+E74/Print_Mois!$AL$407</f>
        <v>#DIV/0!</v>
      </c>
      <c r="F75" s="172" t="str">
        <f t="shared" si="35"/>
        <v/>
      </c>
      <c r="G75" s="173" t="str">
        <f t="shared" si="35"/>
        <v/>
      </c>
      <c r="H75" s="170" t="str">
        <f t="shared" si="36"/>
        <v/>
      </c>
      <c r="I75" s="171" t="str">
        <f t="shared" si="37"/>
        <v/>
      </c>
      <c r="J75" s="1051"/>
      <c r="K75" s="3"/>
      <c r="L75" s="3"/>
      <c r="M75" s="3"/>
      <c r="N75" s="3"/>
      <c r="O75" s="3"/>
      <c r="P75" s="3"/>
      <c r="Q75" s="3"/>
      <c r="R75" s="3"/>
      <c r="S75" s="3"/>
      <c r="T75" s="3"/>
      <c r="U75" s="3"/>
      <c r="V75" s="3"/>
      <c r="W75" s="3"/>
    </row>
    <row r="76" spans="1:23" ht="15.75" customHeight="1">
      <c r="A76" s="1"/>
      <c r="B76" s="211" t="s">
        <v>330</v>
      </c>
      <c r="C76" s="200">
        <f>N9+Print_Mois!$AF$499</f>
        <v>102487.8600000001</v>
      </c>
      <c r="D76" s="200">
        <f>+Print_Mois!$Z$499</f>
        <v>0</v>
      </c>
      <c r="E76" s="200">
        <f>+Print_Mois!$AL$499</f>
        <v>0</v>
      </c>
      <c r="F76" s="201">
        <f t="shared" si="35"/>
        <v>102487.8600000001</v>
      </c>
      <c r="G76" s="202">
        <f t="shared" si="35"/>
        <v>102487.8600000001</v>
      </c>
      <c r="H76" s="203" t="str">
        <f t="shared" si="36"/>
        <v/>
      </c>
      <c r="I76" s="204" t="str">
        <f t="shared" si="37"/>
        <v/>
      </c>
      <c r="J76" s="1051"/>
      <c r="K76" s="1"/>
      <c r="L76" s="1"/>
      <c r="M76" s="1"/>
      <c r="N76" s="1"/>
      <c r="O76" s="1"/>
      <c r="P76" s="1"/>
      <c r="Q76" s="1"/>
      <c r="R76" s="1"/>
      <c r="S76" s="1"/>
      <c r="T76" s="1"/>
      <c r="U76" s="1"/>
      <c r="V76" s="1"/>
      <c r="W76" s="1"/>
    </row>
    <row r="77" spans="1:23" ht="15.75" customHeight="1">
      <c r="A77" s="3"/>
      <c r="B77" s="183" t="s">
        <v>331</v>
      </c>
      <c r="C77" s="228">
        <f>+C76/Print_Mois!$AF$407</f>
        <v>3.589874769740492E-2</v>
      </c>
      <c r="D77" s="228" t="e">
        <f>+D76/Print_Mois!$Z$407</f>
        <v>#DIV/0!</v>
      </c>
      <c r="E77" s="228" t="e">
        <f>+E76/Print_Mois!$AL$407</f>
        <v>#DIV/0!</v>
      </c>
      <c r="F77" s="229" t="str">
        <f t="shared" si="35"/>
        <v/>
      </c>
      <c r="G77" s="230" t="str">
        <f t="shared" si="35"/>
        <v/>
      </c>
      <c r="H77" s="187" t="str">
        <f t="shared" si="36"/>
        <v/>
      </c>
      <c r="I77" s="188" t="str">
        <f t="shared" si="37"/>
        <v/>
      </c>
      <c r="J77" s="1052"/>
      <c r="K77" s="3"/>
      <c r="L77" s="3"/>
      <c r="M77" s="3"/>
      <c r="N77" s="3"/>
      <c r="O77" s="3"/>
      <c r="P77" s="3"/>
      <c r="Q77" s="3"/>
      <c r="R77" s="3"/>
      <c r="S77" s="3"/>
      <c r="T77" s="3"/>
      <c r="U77" s="3"/>
      <c r="V77" s="3"/>
      <c r="W77" s="3"/>
    </row>
    <row r="78" spans="1:23" ht="15.75" customHeight="1" thickBot="1">
      <c r="A78" s="3"/>
      <c r="B78" s="3"/>
      <c r="C78" s="3"/>
      <c r="D78" s="3"/>
      <c r="E78" s="3"/>
      <c r="F78" s="3"/>
      <c r="G78" s="3"/>
      <c r="H78" s="3"/>
      <c r="I78" s="3"/>
      <c r="J78" s="3"/>
      <c r="K78" s="3"/>
      <c r="L78" s="3"/>
      <c r="M78" s="3"/>
      <c r="N78" s="3"/>
      <c r="O78" s="3"/>
      <c r="P78" s="3"/>
      <c r="Q78" s="3"/>
      <c r="R78" s="3"/>
      <c r="S78" s="3"/>
      <c r="T78" s="3"/>
      <c r="U78" s="3"/>
      <c r="V78" s="3"/>
      <c r="W78" s="3"/>
    </row>
    <row r="79" spans="1:23" ht="15.75" customHeight="1">
      <c r="A79" s="3"/>
      <c r="B79" s="803" t="s">
        <v>699</v>
      </c>
      <c r="C79" s="804"/>
      <c r="D79" s="805"/>
      <c r="E79" s="3"/>
      <c r="F79" s="3"/>
      <c r="G79" s="3"/>
      <c r="H79" s="3"/>
      <c r="I79" s="3"/>
      <c r="J79" s="3"/>
      <c r="K79" s="3"/>
      <c r="L79" s="3"/>
      <c r="M79" s="3"/>
      <c r="N79" s="3"/>
      <c r="O79" s="3"/>
      <c r="P79" s="3"/>
      <c r="Q79" s="3"/>
      <c r="R79" s="3"/>
      <c r="S79" s="3"/>
      <c r="T79" s="3"/>
      <c r="U79" s="3"/>
      <c r="V79" s="3"/>
      <c r="W79" s="3"/>
    </row>
    <row r="80" spans="1:23" ht="15.75" customHeight="1">
      <c r="A80" s="3"/>
      <c r="B80" s="806" t="s">
        <v>328</v>
      </c>
      <c r="C80" s="807">
        <v>59525</v>
      </c>
      <c r="D80" s="823">
        <v>1.0999999999999999E-2</v>
      </c>
      <c r="E80" s="3"/>
      <c r="F80" s="3"/>
      <c r="G80" s="3"/>
      <c r="H80" s="3"/>
      <c r="I80" s="3"/>
      <c r="J80" s="3"/>
      <c r="K80" s="3"/>
      <c r="L80" s="3"/>
      <c r="M80" s="3"/>
      <c r="N80" s="3"/>
      <c r="O80" s="3"/>
      <c r="P80" s="3"/>
      <c r="Q80" s="3"/>
      <c r="R80" s="3"/>
      <c r="S80" s="3"/>
      <c r="T80" s="3"/>
      <c r="U80" s="3"/>
      <c r="V80" s="3"/>
      <c r="W80" s="3"/>
    </row>
    <row r="81" spans="1:23" ht="15.75" customHeight="1">
      <c r="A81" s="3"/>
      <c r="B81" s="806" t="s">
        <v>332</v>
      </c>
      <c r="C81" s="809">
        <f>+C74-C80</f>
        <v>77862.510000000097</v>
      </c>
      <c r="D81" s="808"/>
      <c r="E81" s="3"/>
      <c r="F81" s="3"/>
      <c r="G81" s="3"/>
      <c r="H81" s="3"/>
      <c r="I81" s="3"/>
      <c r="J81" s="3"/>
      <c r="K81" s="3"/>
      <c r="L81" s="3"/>
      <c r="M81" s="3"/>
      <c r="N81" s="3"/>
      <c r="O81" s="3"/>
      <c r="P81" s="3"/>
      <c r="Q81" s="3"/>
      <c r="R81" s="3"/>
      <c r="S81" s="3"/>
      <c r="T81" s="3"/>
      <c r="U81" s="3"/>
      <c r="V81" s="3"/>
      <c r="W81" s="3"/>
    </row>
    <row r="82" spans="1:23" ht="15.75" customHeight="1">
      <c r="A82" s="3"/>
      <c r="B82" s="810"/>
      <c r="C82" s="811"/>
      <c r="D82" s="808"/>
      <c r="E82" s="3"/>
      <c r="F82" s="3"/>
      <c r="G82" s="3"/>
      <c r="H82" s="3"/>
      <c r="I82" s="3"/>
      <c r="J82" s="3"/>
      <c r="K82" s="3"/>
      <c r="L82" s="3"/>
      <c r="M82" s="3"/>
      <c r="N82" s="3"/>
      <c r="O82" s="3"/>
      <c r="P82" s="3"/>
      <c r="Q82" s="3"/>
      <c r="R82" s="3"/>
      <c r="S82" s="3"/>
      <c r="T82" s="3"/>
      <c r="U82" s="3"/>
      <c r="V82" s="3"/>
      <c r="W82" s="3"/>
    </row>
    <row r="83" spans="1:23" ht="15.75" customHeight="1">
      <c r="A83" s="3"/>
      <c r="B83" s="806" t="s">
        <v>330</v>
      </c>
      <c r="C83" s="807">
        <v>-23522</v>
      </c>
      <c r="D83" s="823">
        <v>-4.0000000000000001E-3</v>
      </c>
      <c r="E83" s="3"/>
      <c r="F83" s="3"/>
      <c r="G83" s="3"/>
      <c r="H83" s="3"/>
      <c r="I83" s="3"/>
      <c r="J83" s="3"/>
      <c r="K83" s="3"/>
      <c r="L83" s="3"/>
      <c r="M83" s="3"/>
      <c r="N83" s="3"/>
      <c r="O83" s="3"/>
      <c r="P83" s="3"/>
      <c r="Q83" s="3"/>
      <c r="R83" s="3"/>
      <c r="S83" s="3"/>
      <c r="T83" s="3"/>
      <c r="U83" s="3"/>
      <c r="V83" s="3"/>
      <c r="W83" s="3"/>
    </row>
    <row r="84" spans="1:23" ht="15.75" customHeight="1" thickBot="1">
      <c r="A84" s="3"/>
      <c r="B84" s="812" t="s">
        <v>332</v>
      </c>
      <c r="C84" s="813">
        <f>+C76-C83</f>
        <v>126009.8600000001</v>
      </c>
      <c r="D84" s="870"/>
      <c r="E84" s="3"/>
      <c r="F84" s="3"/>
      <c r="G84" s="3"/>
      <c r="H84" s="3"/>
      <c r="I84" s="3"/>
      <c r="J84" s="3"/>
      <c r="K84" s="3"/>
      <c r="L84" s="3"/>
      <c r="M84" s="3"/>
      <c r="N84" s="3"/>
      <c r="O84" s="3"/>
      <c r="P84" s="3"/>
      <c r="Q84" s="3"/>
      <c r="R84" s="3"/>
      <c r="S84" s="3"/>
      <c r="T84" s="3"/>
      <c r="U84" s="3"/>
      <c r="V84" s="3"/>
      <c r="W84" s="3"/>
    </row>
    <row r="85" spans="1:23" ht="15.75" customHeight="1" thickBot="1">
      <c r="A85" s="3"/>
      <c r="B85" s="3"/>
      <c r="C85" s="3"/>
      <c r="D85" s="3"/>
      <c r="E85" s="3"/>
      <c r="F85" s="3"/>
      <c r="G85" s="3"/>
      <c r="H85" s="3"/>
      <c r="I85" s="3"/>
      <c r="J85" s="3"/>
      <c r="K85" s="3"/>
      <c r="L85" s="3"/>
      <c r="M85" s="3"/>
      <c r="N85" s="3"/>
      <c r="O85" s="3"/>
      <c r="P85" s="3"/>
      <c r="Q85" s="3"/>
      <c r="R85" s="3"/>
      <c r="S85" s="3"/>
      <c r="T85" s="3"/>
      <c r="U85" s="3"/>
      <c r="V85" s="3"/>
      <c r="W85" s="3"/>
    </row>
    <row r="86" spans="1:23" ht="24" customHeight="1">
      <c r="A86" s="3"/>
      <c r="B86" s="779" t="str">
        <f>+Parametres!B1</f>
        <v>Hyundai</v>
      </c>
      <c r="C86" s="792" t="str">
        <f>Parametres!$B$3&amp;" "&amp;Parametres!$B$4</f>
        <v>Février 2025</v>
      </c>
      <c r="D86" s="793" t="s">
        <v>1113</v>
      </c>
      <c r="E86" s="3"/>
      <c r="F86" s="3"/>
      <c r="G86" s="3"/>
      <c r="H86" s="3"/>
      <c r="I86" s="3"/>
      <c r="J86" s="3"/>
      <c r="K86" s="3"/>
      <c r="L86" s="3"/>
      <c r="M86" s="3"/>
      <c r="N86" s="3"/>
      <c r="O86" s="3"/>
      <c r="P86" s="3"/>
      <c r="Q86" s="3"/>
      <c r="R86" s="3"/>
      <c r="S86" s="3"/>
      <c r="T86" s="3"/>
      <c r="U86" s="3"/>
      <c r="V86" s="3"/>
      <c r="W86" s="3"/>
    </row>
    <row r="87" spans="1:23" ht="24" customHeight="1">
      <c r="A87" s="3"/>
      <c r="B87" s="780" t="str">
        <f>CONCATENATE("Réalisé ",Parametres!$B$3," ",Parametres!$B$4)</f>
        <v>Réalisé Février 2025</v>
      </c>
      <c r="C87" s="790">
        <f>+C76</f>
        <v>102487.8600000001</v>
      </c>
      <c r="D87" s="781">
        <f>+Print_AAD!AF499</f>
        <v>347077.85999999975</v>
      </c>
      <c r="E87" s="3"/>
      <c r="F87" s="189"/>
      <c r="G87" s="3"/>
      <c r="H87" s="3"/>
      <c r="I87" s="3"/>
      <c r="J87" s="3"/>
      <c r="K87" s="3"/>
      <c r="L87" s="3"/>
      <c r="M87" s="3"/>
      <c r="N87" s="3"/>
      <c r="O87" s="3"/>
      <c r="P87" s="3"/>
      <c r="Q87" s="3"/>
      <c r="R87" s="3"/>
      <c r="S87" s="3"/>
      <c r="T87" s="3"/>
      <c r="U87" s="3"/>
      <c r="V87" s="3"/>
      <c r="W87" s="3"/>
    </row>
    <row r="88" spans="1:23" ht="24" customHeight="1">
      <c r="A88" s="3"/>
      <c r="B88" s="780" t="str">
        <f>CONCATENATE("Budget ",Parametres!$B$3," ",Parametres!$B$4)</f>
        <v>Budget Février 2025</v>
      </c>
      <c r="C88" s="791">
        <f>+D76</f>
        <v>0</v>
      </c>
      <c r="D88" s="782">
        <f>+Print_AAD!Z499</f>
        <v>0</v>
      </c>
      <c r="E88" s="3"/>
      <c r="F88" s="3"/>
      <c r="G88" s="3"/>
      <c r="H88" s="3"/>
      <c r="I88" s="3"/>
      <c r="J88" s="3"/>
      <c r="K88" s="3"/>
      <c r="L88" s="3"/>
      <c r="M88" s="3"/>
      <c r="N88" s="3"/>
      <c r="O88" s="3"/>
      <c r="P88" s="3"/>
      <c r="Q88" s="3"/>
      <c r="R88" s="3"/>
      <c r="S88" s="3"/>
      <c r="T88" s="3"/>
      <c r="U88" s="3"/>
      <c r="V88" s="3"/>
      <c r="W88" s="3"/>
    </row>
    <row r="89" spans="1:23" ht="24" customHeight="1" thickBot="1">
      <c r="A89" s="3"/>
      <c r="B89" s="783" t="str">
        <f>CONCATENATE("Réalisé ",Parametres!$B$3," ",Parametres!$B$4-1)</f>
        <v>Réalisé Février 2024</v>
      </c>
      <c r="C89" s="794">
        <f>+E76</f>
        <v>0</v>
      </c>
      <c r="D89" s="784">
        <f>+Print_AAD!AL499</f>
        <v>0</v>
      </c>
      <c r="E89" s="3"/>
      <c r="F89" s="3"/>
      <c r="G89" s="3"/>
      <c r="H89" s="3"/>
      <c r="I89" s="3"/>
      <c r="J89" s="3"/>
      <c r="K89" s="3"/>
      <c r="L89" s="3"/>
      <c r="M89" s="3"/>
      <c r="N89" s="3"/>
      <c r="O89" s="3"/>
      <c r="P89" s="3"/>
      <c r="Q89" s="3"/>
      <c r="R89" s="3"/>
      <c r="S89" s="3"/>
      <c r="T89" s="3"/>
      <c r="U89" s="3"/>
      <c r="V89" s="3"/>
      <c r="W89" s="3"/>
    </row>
    <row r="90" spans="1:23" ht="15.75" customHeight="1">
      <c r="A90" s="3"/>
      <c r="B90" s="3"/>
      <c r="C90" s="3"/>
      <c r="D90" s="3"/>
      <c r="E90" s="3"/>
      <c r="F90" s="3"/>
      <c r="G90" s="3"/>
      <c r="H90" s="3"/>
      <c r="I90" s="3"/>
      <c r="J90" s="3"/>
      <c r="K90" s="3"/>
      <c r="L90" s="3"/>
      <c r="M90" s="3"/>
      <c r="N90" s="3"/>
      <c r="O90" s="3"/>
      <c r="P90" s="3"/>
      <c r="Q90" s="3"/>
      <c r="R90" s="3"/>
      <c r="S90" s="3"/>
      <c r="T90" s="3"/>
      <c r="U90" s="3"/>
      <c r="V90" s="3"/>
      <c r="W90" s="3"/>
    </row>
    <row r="91" spans="1:23" ht="15.75" customHeight="1">
      <c r="A91" s="3"/>
      <c r="B91" s="3"/>
      <c r="C91" s="189"/>
      <c r="D91" s="3"/>
      <c r="E91" s="3"/>
      <c r="F91" s="3"/>
      <c r="G91" s="3"/>
      <c r="H91" s="3"/>
      <c r="I91" s="3"/>
      <c r="J91" s="3"/>
      <c r="K91" s="3"/>
      <c r="L91" s="3"/>
      <c r="M91" s="3"/>
      <c r="N91" s="3"/>
      <c r="O91" s="3"/>
      <c r="P91" s="3"/>
      <c r="Q91" s="3"/>
      <c r="R91" s="3"/>
      <c r="S91" s="3"/>
      <c r="T91" s="3"/>
      <c r="U91" s="3"/>
      <c r="V91" s="3"/>
      <c r="W91" s="3"/>
    </row>
    <row r="92" spans="1:23" ht="15.75" customHeight="1">
      <c r="A92" s="3"/>
      <c r="C92" s="3"/>
      <c r="D92" s="3"/>
      <c r="E92" s="3"/>
      <c r="F92" s="3"/>
      <c r="G92" s="3"/>
      <c r="H92" s="3"/>
      <c r="I92" s="3"/>
      <c r="J92" s="3"/>
      <c r="K92" s="3"/>
      <c r="L92" s="3"/>
      <c r="M92" s="3"/>
      <c r="N92" s="3"/>
      <c r="O92" s="3"/>
      <c r="P92" s="3"/>
      <c r="Q92" s="3"/>
      <c r="R92" s="3"/>
      <c r="S92" s="3"/>
      <c r="T92" s="3"/>
      <c r="U92" s="3"/>
      <c r="V92" s="3"/>
      <c r="W92" s="3"/>
    </row>
    <row r="93" spans="1:23" ht="15.75" customHeight="1">
      <c r="A93" s="3"/>
      <c r="C93" s="3"/>
      <c r="D93" s="3"/>
      <c r="E93" s="3"/>
      <c r="F93" s="3"/>
      <c r="G93" s="3"/>
      <c r="H93" s="3"/>
      <c r="I93" s="3"/>
      <c r="J93" s="3"/>
      <c r="K93" s="3"/>
      <c r="L93" s="3"/>
      <c r="M93" s="3"/>
      <c r="N93" s="3"/>
      <c r="O93" s="3"/>
      <c r="P93" s="3"/>
      <c r="Q93" s="3"/>
      <c r="R93" s="3"/>
      <c r="S93" s="3"/>
      <c r="T93" s="3"/>
      <c r="U93" s="3"/>
      <c r="V93" s="3"/>
      <c r="W93" s="3"/>
    </row>
    <row r="94" spans="1:23" ht="15.75" customHeight="1">
      <c r="A94" s="3"/>
      <c r="C94" s="3"/>
      <c r="D94" s="3"/>
      <c r="E94" s="3"/>
      <c r="F94" s="3"/>
      <c r="G94" s="3"/>
      <c r="H94" s="3"/>
      <c r="I94" s="3"/>
      <c r="J94" s="3"/>
      <c r="K94" s="3"/>
      <c r="L94" s="3"/>
      <c r="M94" s="3"/>
      <c r="N94" s="3"/>
      <c r="O94" s="3"/>
      <c r="P94" s="3"/>
      <c r="Q94" s="3"/>
      <c r="R94" s="3"/>
      <c r="S94" s="3"/>
      <c r="T94" s="3"/>
      <c r="U94" s="3"/>
      <c r="V94" s="3"/>
      <c r="W94" s="3"/>
    </row>
    <row r="95" spans="1:23" ht="15.75" customHeight="1">
      <c r="A95" s="3"/>
      <c r="B95" s="3"/>
      <c r="C95" s="3"/>
      <c r="D95" s="3"/>
      <c r="E95" s="3"/>
      <c r="F95" s="3"/>
      <c r="G95" s="3"/>
      <c r="H95" s="3"/>
      <c r="I95" s="3"/>
      <c r="J95" s="3"/>
      <c r="K95" s="3"/>
      <c r="L95" s="3"/>
      <c r="M95" s="3"/>
      <c r="N95" s="3"/>
      <c r="O95" s="3"/>
      <c r="P95" s="3"/>
      <c r="Q95" s="3"/>
      <c r="R95" s="3"/>
      <c r="S95" s="3"/>
      <c r="T95" s="3"/>
      <c r="U95" s="3"/>
      <c r="V95" s="3"/>
      <c r="W95" s="3"/>
    </row>
    <row r="96" spans="1:23" ht="15.75" customHeight="1">
      <c r="A96" s="3"/>
      <c r="B96" s="3"/>
      <c r="C96" s="3"/>
      <c r="D96" s="3"/>
      <c r="E96" s="3"/>
      <c r="F96" s="3"/>
      <c r="G96" s="3"/>
      <c r="H96" s="3"/>
      <c r="I96" s="3"/>
      <c r="J96" s="3"/>
      <c r="K96" s="3"/>
      <c r="L96" s="3"/>
      <c r="M96" s="3"/>
      <c r="N96" s="3"/>
      <c r="O96" s="3"/>
      <c r="P96" s="3"/>
      <c r="Q96" s="3"/>
      <c r="R96" s="3"/>
      <c r="S96" s="3"/>
      <c r="T96" s="3"/>
      <c r="U96" s="3"/>
      <c r="V96" s="3"/>
      <c r="W96" s="3"/>
    </row>
    <row r="97" spans="1:23" ht="15.75" customHeight="1">
      <c r="A97" s="3"/>
      <c r="B97" s="3"/>
      <c r="C97" s="3"/>
      <c r="D97" s="3"/>
      <c r="E97" s="3"/>
      <c r="F97" s="3"/>
      <c r="G97" s="3"/>
      <c r="H97" s="3"/>
      <c r="I97" s="3"/>
      <c r="J97" s="3"/>
      <c r="K97" s="3"/>
      <c r="L97" s="3"/>
      <c r="M97" s="3"/>
      <c r="N97" s="3"/>
      <c r="O97" s="3"/>
      <c r="P97" s="3"/>
      <c r="Q97" s="3"/>
      <c r="R97" s="3"/>
      <c r="S97" s="3"/>
      <c r="T97" s="3"/>
      <c r="U97" s="3"/>
      <c r="V97" s="3"/>
      <c r="W97" s="3"/>
    </row>
    <row r="98" spans="1:23" ht="15.75" customHeight="1">
      <c r="A98" s="3"/>
      <c r="B98" s="3"/>
      <c r="C98" s="3"/>
      <c r="D98" s="3"/>
      <c r="E98" s="3"/>
      <c r="F98" s="3"/>
      <c r="G98" s="3"/>
      <c r="H98" s="3"/>
      <c r="I98" s="3"/>
      <c r="J98" s="3"/>
      <c r="K98" s="3"/>
      <c r="L98" s="3"/>
      <c r="M98" s="3"/>
      <c r="N98" s="3"/>
      <c r="O98" s="3"/>
      <c r="P98" s="3"/>
      <c r="Q98" s="3"/>
      <c r="R98" s="3"/>
      <c r="S98" s="3"/>
      <c r="T98" s="3"/>
      <c r="U98" s="3"/>
      <c r="V98" s="3"/>
      <c r="W98" s="3"/>
    </row>
    <row r="99" spans="1:23" ht="15.75" customHeight="1">
      <c r="A99" s="3"/>
      <c r="B99" s="3"/>
      <c r="C99" s="3"/>
      <c r="D99" s="3"/>
      <c r="E99" s="3"/>
      <c r="F99" s="3"/>
      <c r="G99" s="3"/>
      <c r="H99" s="3"/>
      <c r="I99" s="3"/>
      <c r="J99" s="3"/>
      <c r="K99" s="3"/>
      <c r="L99" s="3"/>
      <c r="M99" s="3"/>
      <c r="N99" s="3"/>
      <c r="O99" s="3"/>
      <c r="P99" s="3"/>
      <c r="Q99" s="3"/>
      <c r="R99" s="3"/>
      <c r="S99" s="3"/>
      <c r="T99" s="3"/>
      <c r="U99" s="3"/>
      <c r="V99" s="3"/>
      <c r="W99" s="3"/>
    </row>
    <row r="100" spans="1:23" ht="15.75" customHeight="1">
      <c r="A100" s="3"/>
      <c r="B100" s="3"/>
      <c r="C100" s="3"/>
      <c r="D100" s="3"/>
      <c r="E100" s="3"/>
      <c r="F100" s="3"/>
      <c r="G100" s="3"/>
      <c r="H100" s="3"/>
      <c r="I100" s="3"/>
      <c r="J100" s="3"/>
      <c r="K100" s="3"/>
      <c r="L100" s="3"/>
      <c r="M100" s="3"/>
      <c r="N100" s="3"/>
      <c r="O100" s="3"/>
      <c r="P100" s="3"/>
      <c r="Q100" s="3"/>
      <c r="R100" s="3"/>
      <c r="S100" s="3"/>
      <c r="T100" s="3"/>
      <c r="U100" s="3"/>
      <c r="V100" s="3"/>
      <c r="W100" s="3"/>
    </row>
    <row r="101" spans="1:23" ht="15.75" customHeight="1">
      <c r="A101" s="3"/>
      <c r="B101" s="3"/>
      <c r="C101" s="3"/>
      <c r="D101" s="3"/>
      <c r="E101" s="3"/>
      <c r="F101" s="3"/>
      <c r="G101" s="3"/>
      <c r="H101" s="3"/>
      <c r="I101" s="3"/>
      <c r="J101" s="3"/>
      <c r="K101" s="3"/>
      <c r="L101" s="3"/>
      <c r="M101" s="3"/>
      <c r="N101" s="3"/>
      <c r="O101" s="3"/>
      <c r="P101" s="3"/>
      <c r="Q101" s="3"/>
      <c r="R101" s="3"/>
      <c r="S101" s="3"/>
      <c r="T101" s="3"/>
      <c r="U101" s="3"/>
      <c r="V101" s="3"/>
      <c r="W101" s="3"/>
    </row>
    <row r="102" spans="1:23" ht="15.75" customHeight="1">
      <c r="A102" s="3"/>
      <c r="B102" s="3"/>
      <c r="C102" s="3"/>
      <c r="D102" s="3"/>
      <c r="E102" s="3"/>
      <c r="F102" s="3"/>
      <c r="G102" s="3"/>
      <c r="H102" s="3"/>
      <c r="I102" s="3"/>
      <c r="J102" s="3"/>
      <c r="K102" s="3"/>
      <c r="L102" s="3"/>
      <c r="M102" s="3"/>
      <c r="N102" s="3"/>
      <c r="O102" s="3"/>
      <c r="P102" s="3"/>
      <c r="Q102" s="3"/>
      <c r="R102" s="3"/>
      <c r="S102" s="3"/>
      <c r="T102" s="3"/>
      <c r="U102" s="3"/>
      <c r="V102" s="3"/>
      <c r="W102" s="3"/>
    </row>
    <row r="103" spans="1:23" ht="15.75" customHeight="1">
      <c r="A103" s="3"/>
      <c r="B103" s="3"/>
      <c r="C103" s="3"/>
      <c r="D103" s="3"/>
      <c r="E103" s="3"/>
      <c r="F103" s="3"/>
      <c r="G103" s="3"/>
      <c r="H103" s="3"/>
      <c r="I103" s="3"/>
      <c r="J103" s="3"/>
      <c r="K103" s="3"/>
      <c r="L103" s="3"/>
      <c r="M103" s="3"/>
      <c r="N103" s="3"/>
      <c r="O103" s="3"/>
      <c r="P103" s="3"/>
      <c r="Q103" s="3"/>
      <c r="R103" s="3"/>
      <c r="S103" s="3"/>
      <c r="T103" s="3"/>
      <c r="U103" s="3"/>
      <c r="V103" s="3"/>
      <c r="W103" s="3"/>
    </row>
    <row r="104" spans="1:23" ht="15.75" customHeight="1">
      <c r="A104" s="3"/>
      <c r="B104" s="3"/>
      <c r="C104" s="3"/>
      <c r="D104" s="3"/>
      <c r="E104" s="3"/>
      <c r="F104" s="3"/>
      <c r="G104" s="3"/>
      <c r="H104" s="3"/>
      <c r="I104" s="3"/>
      <c r="J104" s="3"/>
      <c r="K104" s="3"/>
      <c r="L104" s="3"/>
      <c r="M104" s="3"/>
      <c r="N104" s="3"/>
      <c r="O104" s="3"/>
      <c r="P104" s="3"/>
      <c r="Q104" s="3"/>
      <c r="R104" s="3"/>
      <c r="S104" s="3"/>
      <c r="T104" s="3"/>
      <c r="U104" s="3"/>
      <c r="V104" s="3"/>
      <c r="W104" s="3"/>
    </row>
    <row r="105" spans="1:23" ht="15.75" customHeight="1">
      <c r="A105" s="3"/>
      <c r="B105" s="3"/>
      <c r="C105" s="3"/>
      <c r="D105" s="3"/>
      <c r="E105" s="3"/>
      <c r="F105" s="3"/>
      <c r="G105" s="3"/>
      <c r="H105" s="3"/>
      <c r="I105" s="3"/>
      <c r="J105" s="3"/>
      <c r="K105" s="3"/>
      <c r="L105" s="3"/>
      <c r="M105" s="3"/>
      <c r="N105" s="3"/>
      <c r="O105" s="3"/>
      <c r="P105" s="3"/>
      <c r="Q105" s="3"/>
      <c r="R105" s="3"/>
      <c r="S105" s="3"/>
      <c r="T105" s="3"/>
      <c r="U105" s="3"/>
      <c r="V105" s="3"/>
      <c r="W105" s="3"/>
    </row>
    <row r="106" spans="1:23" ht="15.75" customHeight="1">
      <c r="A106" s="3"/>
      <c r="B106" s="3"/>
      <c r="C106" s="3"/>
      <c r="D106" s="3"/>
      <c r="E106" s="3"/>
      <c r="F106" s="3"/>
      <c r="G106" s="3"/>
      <c r="H106" s="3"/>
      <c r="I106" s="3"/>
      <c r="J106" s="3"/>
      <c r="K106" s="3"/>
      <c r="L106" s="3"/>
      <c r="M106" s="3"/>
      <c r="N106" s="3"/>
      <c r="O106" s="3"/>
      <c r="P106" s="3"/>
      <c r="Q106" s="3"/>
      <c r="R106" s="3"/>
      <c r="S106" s="3"/>
      <c r="T106" s="3"/>
      <c r="U106" s="3"/>
      <c r="V106" s="3"/>
      <c r="W106" s="3"/>
    </row>
    <row r="107" spans="1:23" ht="15.75" customHeight="1">
      <c r="A107" s="3"/>
      <c r="B107" s="3"/>
      <c r="C107" s="3"/>
      <c r="D107" s="3"/>
      <c r="E107" s="3"/>
      <c r="F107" s="3"/>
      <c r="G107" s="3"/>
      <c r="H107" s="3"/>
      <c r="I107" s="3"/>
      <c r="J107" s="3"/>
      <c r="K107" s="3"/>
      <c r="L107" s="3"/>
      <c r="M107" s="3"/>
      <c r="N107" s="3"/>
      <c r="O107" s="3"/>
      <c r="P107" s="3"/>
      <c r="Q107" s="3"/>
      <c r="R107" s="3"/>
      <c r="S107" s="3"/>
      <c r="T107" s="3"/>
      <c r="U107" s="3"/>
      <c r="V107" s="3"/>
      <c r="W107" s="3"/>
    </row>
    <row r="108" spans="1:23" ht="15.75" customHeight="1">
      <c r="A108" s="3"/>
      <c r="B108" s="3"/>
      <c r="C108" s="3"/>
      <c r="D108" s="3"/>
      <c r="E108" s="3"/>
      <c r="F108" s="3"/>
      <c r="G108" s="3"/>
      <c r="H108" s="3"/>
      <c r="I108" s="3"/>
      <c r="J108" s="3"/>
      <c r="K108" s="3"/>
      <c r="L108" s="3"/>
      <c r="M108" s="3"/>
      <c r="N108" s="3"/>
      <c r="O108" s="3"/>
      <c r="P108" s="3"/>
      <c r="Q108" s="3"/>
      <c r="R108" s="3"/>
      <c r="S108" s="3"/>
      <c r="T108" s="3"/>
      <c r="U108" s="3"/>
      <c r="V108" s="3"/>
      <c r="W108" s="3"/>
    </row>
    <row r="109" spans="1:23" ht="15.75" customHeight="1">
      <c r="A109" s="3"/>
      <c r="B109" s="3"/>
      <c r="C109" s="3"/>
      <c r="D109" s="3"/>
      <c r="E109" s="3"/>
      <c r="F109" s="3"/>
      <c r="G109" s="3"/>
      <c r="H109" s="3"/>
      <c r="I109" s="3"/>
      <c r="J109" s="3"/>
      <c r="K109" s="3"/>
      <c r="L109" s="3"/>
      <c r="M109" s="3"/>
      <c r="N109" s="3"/>
      <c r="O109" s="3"/>
      <c r="P109" s="3"/>
      <c r="Q109" s="3"/>
      <c r="R109" s="3"/>
      <c r="S109" s="3"/>
      <c r="T109" s="3"/>
      <c r="U109" s="3"/>
      <c r="V109" s="3"/>
      <c r="W109" s="3"/>
    </row>
    <row r="110" spans="1:23" ht="15.75" customHeight="1">
      <c r="A110" s="3"/>
      <c r="B110" s="3"/>
      <c r="C110" s="3"/>
      <c r="D110" s="3"/>
      <c r="E110" s="3"/>
      <c r="F110" s="3"/>
      <c r="G110" s="3"/>
      <c r="H110" s="3"/>
      <c r="I110" s="3"/>
      <c r="J110" s="3"/>
      <c r="K110" s="3"/>
      <c r="L110" s="3"/>
      <c r="M110" s="3"/>
      <c r="N110" s="3"/>
      <c r="O110" s="3"/>
      <c r="P110" s="3"/>
      <c r="Q110" s="3"/>
      <c r="R110" s="3"/>
      <c r="S110" s="3"/>
      <c r="T110" s="3"/>
      <c r="U110" s="3"/>
      <c r="V110" s="3"/>
      <c r="W110" s="3"/>
    </row>
    <row r="111" spans="1:23" ht="15.75" customHeight="1">
      <c r="A111" s="3"/>
      <c r="B111" s="3"/>
      <c r="C111" s="3"/>
      <c r="D111" s="3"/>
      <c r="E111" s="3"/>
      <c r="F111" s="3"/>
      <c r="G111" s="3"/>
      <c r="H111" s="3"/>
      <c r="I111" s="3"/>
      <c r="J111" s="3"/>
      <c r="K111" s="3"/>
      <c r="L111" s="3"/>
      <c r="M111" s="3"/>
      <c r="N111" s="3"/>
      <c r="O111" s="3"/>
      <c r="P111" s="3"/>
      <c r="Q111" s="3"/>
      <c r="R111" s="3"/>
      <c r="S111" s="3"/>
      <c r="T111" s="3"/>
      <c r="U111" s="3"/>
      <c r="V111" s="3"/>
      <c r="W111" s="3"/>
    </row>
    <row r="112" spans="1:23" ht="15.75" customHeight="1">
      <c r="A112" s="3"/>
      <c r="B112" s="3"/>
      <c r="C112" s="3"/>
      <c r="D112" s="3"/>
      <c r="E112" s="3"/>
      <c r="F112" s="3"/>
      <c r="G112" s="3"/>
      <c r="H112" s="3"/>
      <c r="I112" s="3"/>
      <c r="J112" s="3"/>
      <c r="K112" s="3"/>
      <c r="L112" s="3"/>
      <c r="M112" s="3"/>
      <c r="N112" s="3"/>
      <c r="O112" s="3"/>
      <c r="P112" s="3"/>
      <c r="Q112" s="3"/>
      <c r="R112" s="3"/>
      <c r="S112" s="3"/>
      <c r="T112" s="3"/>
      <c r="U112" s="3"/>
      <c r="V112" s="3"/>
      <c r="W112" s="3"/>
    </row>
    <row r="113" spans="1:23" ht="15.75" customHeight="1">
      <c r="A113" s="3"/>
      <c r="B113" s="3"/>
      <c r="C113" s="3"/>
      <c r="D113" s="3"/>
      <c r="E113" s="3"/>
      <c r="F113" s="3"/>
      <c r="G113" s="3"/>
      <c r="H113" s="3"/>
      <c r="I113" s="3"/>
      <c r="J113" s="3"/>
      <c r="K113" s="3"/>
      <c r="L113" s="3"/>
      <c r="M113" s="3"/>
      <c r="N113" s="3"/>
      <c r="O113" s="3"/>
      <c r="P113" s="3"/>
      <c r="Q113" s="3"/>
      <c r="R113" s="3"/>
      <c r="S113" s="3"/>
      <c r="T113" s="3"/>
      <c r="U113" s="3"/>
      <c r="V113" s="3"/>
      <c r="W113" s="3"/>
    </row>
    <row r="114" spans="1:23" ht="15.75" customHeight="1">
      <c r="A114" s="3"/>
      <c r="B114" s="3"/>
      <c r="C114" s="3"/>
      <c r="D114" s="3"/>
      <c r="E114" s="3"/>
      <c r="F114" s="3"/>
      <c r="G114" s="3"/>
      <c r="H114" s="3"/>
      <c r="I114" s="3"/>
      <c r="J114" s="3"/>
      <c r="K114" s="3"/>
      <c r="L114" s="3"/>
      <c r="M114" s="3"/>
      <c r="N114" s="3"/>
      <c r="O114" s="3"/>
      <c r="P114" s="3"/>
      <c r="Q114" s="3"/>
      <c r="R114" s="3"/>
      <c r="S114" s="3"/>
      <c r="T114" s="3"/>
      <c r="U114" s="3"/>
      <c r="V114" s="3"/>
      <c r="W114" s="3"/>
    </row>
    <row r="115" spans="1:23" ht="15.75" customHeight="1">
      <c r="A115" s="3"/>
      <c r="B115" s="3"/>
      <c r="C115" s="3"/>
      <c r="D115" s="3"/>
      <c r="E115" s="3"/>
      <c r="F115" s="3"/>
      <c r="G115" s="3"/>
      <c r="H115" s="3"/>
      <c r="I115" s="3"/>
      <c r="J115" s="3"/>
      <c r="K115" s="3"/>
      <c r="L115" s="3"/>
      <c r="M115" s="3"/>
      <c r="N115" s="3"/>
      <c r="O115" s="3"/>
      <c r="P115" s="3"/>
      <c r="Q115" s="3"/>
      <c r="R115" s="3"/>
      <c r="S115" s="3"/>
      <c r="T115" s="3"/>
      <c r="U115" s="3"/>
      <c r="V115" s="3"/>
      <c r="W115" s="3"/>
    </row>
    <row r="116" spans="1:23" ht="15.75" customHeight="1">
      <c r="A116" s="3"/>
      <c r="B116" s="3"/>
      <c r="C116" s="3"/>
      <c r="D116" s="3"/>
      <c r="E116" s="3"/>
      <c r="F116" s="3"/>
      <c r="G116" s="3"/>
      <c r="H116" s="3"/>
      <c r="I116" s="3"/>
      <c r="J116" s="3"/>
      <c r="K116" s="3"/>
      <c r="L116" s="3"/>
      <c r="M116" s="3"/>
      <c r="N116" s="3"/>
      <c r="O116" s="3"/>
      <c r="P116" s="3"/>
      <c r="Q116" s="3"/>
      <c r="R116" s="3"/>
      <c r="S116" s="3"/>
      <c r="T116" s="3"/>
      <c r="U116" s="3"/>
      <c r="V116" s="3"/>
      <c r="W116" s="3"/>
    </row>
    <row r="117" spans="1:23" ht="15.75" customHeight="1">
      <c r="A117" s="3"/>
      <c r="B117" s="3"/>
      <c r="C117" s="3"/>
      <c r="D117" s="3"/>
      <c r="E117" s="3"/>
      <c r="F117" s="3"/>
      <c r="G117" s="3"/>
      <c r="H117" s="3"/>
      <c r="I117" s="3"/>
      <c r="J117" s="3"/>
      <c r="K117" s="3"/>
      <c r="L117" s="3"/>
      <c r="M117" s="3"/>
      <c r="N117" s="3"/>
      <c r="O117" s="3"/>
      <c r="P117" s="3"/>
      <c r="Q117" s="3"/>
      <c r="R117" s="3"/>
      <c r="S117" s="3"/>
      <c r="T117" s="3"/>
      <c r="U117" s="3"/>
      <c r="V117" s="3"/>
      <c r="W117" s="3"/>
    </row>
    <row r="118" spans="1:23" ht="15.75" customHeight="1">
      <c r="A118" s="3"/>
      <c r="B118" s="3"/>
      <c r="C118" s="3"/>
      <c r="D118" s="3"/>
      <c r="E118" s="3"/>
      <c r="F118" s="3"/>
      <c r="G118" s="3"/>
      <c r="H118" s="3"/>
      <c r="I118" s="3"/>
      <c r="J118" s="3"/>
      <c r="K118" s="3"/>
      <c r="L118" s="3"/>
      <c r="M118" s="3"/>
      <c r="N118" s="3"/>
      <c r="O118" s="3"/>
      <c r="P118" s="3"/>
      <c r="Q118" s="3"/>
      <c r="R118" s="3"/>
      <c r="S118" s="3"/>
      <c r="T118" s="3"/>
      <c r="U118" s="3"/>
      <c r="V118" s="3"/>
      <c r="W118" s="3"/>
    </row>
    <row r="119" spans="1:23" ht="15.75" customHeight="1">
      <c r="A119" s="3"/>
      <c r="B119" s="3"/>
      <c r="C119" s="3"/>
      <c r="D119" s="3"/>
      <c r="E119" s="3"/>
      <c r="F119" s="3"/>
      <c r="G119" s="3"/>
      <c r="H119" s="3"/>
      <c r="I119" s="3"/>
      <c r="J119" s="3"/>
      <c r="K119" s="3"/>
      <c r="L119" s="3"/>
      <c r="M119" s="3"/>
      <c r="N119" s="3"/>
      <c r="O119" s="3"/>
      <c r="P119" s="3"/>
      <c r="Q119" s="3"/>
      <c r="R119" s="3"/>
      <c r="S119" s="3"/>
      <c r="T119" s="3"/>
      <c r="U119" s="3"/>
      <c r="V119" s="3"/>
      <c r="W119" s="3"/>
    </row>
    <row r="120" spans="1:23" ht="15.75" customHeight="1">
      <c r="A120" s="3"/>
      <c r="B120" s="3"/>
      <c r="C120" s="3"/>
      <c r="D120" s="3"/>
      <c r="E120" s="3"/>
      <c r="F120" s="3"/>
      <c r="G120" s="3"/>
      <c r="H120" s="3"/>
      <c r="I120" s="3"/>
      <c r="J120" s="3"/>
      <c r="K120" s="3"/>
      <c r="L120" s="3"/>
      <c r="M120" s="3"/>
      <c r="N120" s="3"/>
      <c r="O120" s="3"/>
      <c r="P120" s="3"/>
      <c r="Q120" s="3"/>
      <c r="R120" s="3"/>
      <c r="S120" s="3"/>
      <c r="T120" s="3"/>
      <c r="U120" s="3"/>
      <c r="V120" s="3"/>
      <c r="W120" s="3"/>
    </row>
    <row r="121" spans="1:23" ht="15.75" customHeight="1">
      <c r="A121" s="3"/>
      <c r="B121" s="3"/>
      <c r="C121" s="3"/>
      <c r="D121" s="3"/>
      <c r="E121" s="3"/>
      <c r="F121" s="3"/>
      <c r="G121" s="3"/>
      <c r="H121" s="3"/>
      <c r="I121" s="3"/>
      <c r="J121" s="3"/>
      <c r="K121" s="3"/>
      <c r="L121" s="3"/>
      <c r="M121" s="3"/>
      <c r="N121" s="3"/>
      <c r="O121" s="3"/>
      <c r="P121" s="3"/>
      <c r="Q121" s="3"/>
      <c r="R121" s="3"/>
      <c r="S121" s="3"/>
      <c r="T121" s="3"/>
      <c r="U121" s="3"/>
      <c r="V121" s="3"/>
      <c r="W121" s="3"/>
    </row>
    <row r="122" spans="1:23" ht="15.75" customHeight="1">
      <c r="A122" s="3"/>
      <c r="B122" s="3"/>
      <c r="C122" s="3"/>
      <c r="D122" s="3"/>
      <c r="E122" s="3"/>
      <c r="F122" s="3"/>
      <c r="G122" s="3"/>
      <c r="H122" s="3"/>
      <c r="I122" s="3"/>
      <c r="J122" s="3"/>
      <c r="K122" s="3"/>
      <c r="L122" s="3"/>
      <c r="M122" s="3"/>
      <c r="N122" s="3"/>
      <c r="O122" s="3"/>
      <c r="P122" s="3"/>
      <c r="Q122" s="3"/>
      <c r="R122" s="3"/>
      <c r="S122" s="3"/>
      <c r="T122" s="3"/>
      <c r="U122" s="3"/>
      <c r="V122" s="3"/>
      <c r="W122" s="3"/>
    </row>
    <row r="123" spans="1:23" ht="15.75" customHeight="1">
      <c r="A123" s="3"/>
      <c r="B123" s="3"/>
      <c r="C123" s="3"/>
      <c r="D123" s="3"/>
      <c r="E123" s="3"/>
      <c r="F123" s="3"/>
      <c r="G123" s="3"/>
      <c r="H123" s="3"/>
      <c r="I123" s="3"/>
      <c r="J123" s="3"/>
      <c r="K123" s="3"/>
      <c r="L123" s="3"/>
      <c r="M123" s="3"/>
      <c r="N123" s="3"/>
      <c r="O123" s="3"/>
      <c r="P123" s="3"/>
      <c r="Q123" s="3"/>
      <c r="R123" s="3"/>
      <c r="S123" s="3"/>
      <c r="T123" s="3"/>
      <c r="U123" s="3"/>
      <c r="V123" s="3"/>
      <c r="W123" s="3"/>
    </row>
    <row r="124" spans="1:23" ht="15.75" customHeight="1">
      <c r="A124" s="3"/>
      <c r="B124" s="3"/>
      <c r="C124" s="3"/>
      <c r="D124" s="3"/>
      <c r="E124" s="3"/>
      <c r="F124" s="3"/>
      <c r="G124" s="3"/>
      <c r="H124" s="3"/>
      <c r="I124" s="3"/>
      <c r="J124" s="3"/>
      <c r="K124" s="3"/>
      <c r="L124" s="3"/>
      <c r="M124" s="3"/>
      <c r="N124" s="3"/>
      <c r="O124" s="3"/>
      <c r="P124" s="3"/>
      <c r="Q124" s="3"/>
      <c r="R124" s="3"/>
      <c r="S124" s="3"/>
      <c r="T124" s="3"/>
      <c r="U124" s="3"/>
      <c r="V124" s="3"/>
      <c r="W124" s="3"/>
    </row>
    <row r="125" spans="1:23" ht="15.75" customHeight="1">
      <c r="A125" s="3"/>
      <c r="B125" s="3"/>
      <c r="C125" s="3"/>
      <c r="D125" s="3"/>
      <c r="E125" s="3"/>
      <c r="F125" s="3"/>
      <c r="G125" s="3"/>
      <c r="H125" s="3"/>
      <c r="I125" s="3"/>
      <c r="J125" s="3"/>
      <c r="K125" s="3"/>
      <c r="L125" s="3"/>
      <c r="M125" s="3"/>
      <c r="N125" s="3"/>
      <c r="O125" s="3"/>
      <c r="P125" s="3"/>
      <c r="Q125" s="3"/>
      <c r="R125" s="3"/>
      <c r="S125" s="3"/>
      <c r="T125" s="3"/>
      <c r="U125" s="3"/>
      <c r="V125" s="3"/>
      <c r="W125" s="3"/>
    </row>
    <row r="126" spans="1:23" ht="15.75" customHeight="1">
      <c r="A126" s="3"/>
      <c r="B126" s="3"/>
      <c r="C126" s="3"/>
      <c r="D126" s="3"/>
      <c r="E126" s="3"/>
      <c r="F126" s="3"/>
      <c r="G126" s="3"/>
      <c r="H126" s="3"/>
      <c r="I126" s="3"/>
      <c r="J126" s="3"/>
      <c r="K126" s="3"/>
      <c r="L126" s="3"/>
      <c r="M126" s="3"/>
      <c r="N126" s="3"/>
      <c r="O126" s="3"/>
      <c r="P126" s="3"/>
      <c r="Q126" s="3"/>
      <c r="R126" s="3"/>
      <c r="S126" s="3"/>
      <c r="T126" s="3"/>
      <c r="U126" s="3"/>
      <c r="V126" s="3"/>
      <c r="W126" s="3"/>
    </row>
    <row r="127" spans="1:23" ht="15.75" customHeight="1">
      <c r="A127" s="3"/>
      <c r="B127" s="3"/>
      <c r="C127" s="3"/>
      <c r="D127" s="3"/>
      <c r="E127" s="3"/>
      <c r="F127" s="3"/>
      <c r="G127" s="3"/>
      <c r="H127" s="3"/>
      <c r="I127" s="3"/>
      <c r="J127" s="3"/>
      <c r="K127" s="3"/>
      <c r="L127" s="3"/>
      <c r="M127" s="3"/>
      <c r="N127" s="3"/>
      <c r="O127" s="3"/>
      <c r="P127" s="3"/>
      <c r="Q127" s="3"/>
      <c r="R127" s="3"/>
      <c r="S127" s="3"/>
      <c r="T127" s="3"/>
      <c r="U127" s="3"/>
      <c r="V127" s="3"/>
      <c r="W127" s="3"/>
    </row>
    <row r="128" spans="1:23" ht="15.75" customHeight="1">
      <c r="A128" s="3"/>
      <c r="B128" s="3"/>
      <c r="C128" s="3"/>
      <c r="D128" s="3"/>
      <c r="E128" s="3"/>
      <c r="F128" s="3"/>
      <c r="G128" s="3"/>
      <c r="H128" s="3"/>
      <c r="I128" s="3"/>
      <c r="J128" s="3"/>
      <c r="K128" s="3"/>
      <c r="L128" s="3"/>
      <c r="M128" s="3"/>
      <c r="N128" s="3"/>
      <c r="O128" s="3"/>
      <c r="P128" s="3"/>
      <c r="Q128" s="3"/>
      <c r="R128" s="3"/>
      <c r="S128" s="3"/>
      <c r="T128" s="3"/>
      <c r="U128" s="3"/>
      <c r="V128" s="3"/>
      <c r="W128" s="3"/>
    </row>
    <row r="129" spans="1:23" ht="15.75" customHeight="1">
      <c r="A129" s="3"/>
      <c r="B129" s="3"/>
      <c r="C129" s="3"/>
      <c r="D129" s="3"/>
      <c r="E129" s="3"/>
      <c r="F129" s="3"/>
      <c r="G129" s="3"/>
      <c r="H129" s="3"/>
      <c r="I129" s="3"/>
      <c r="J129" s="3"/>
      <c r="K129" s="3"/>
      <c r="L129" s="3"/>
      <c r="M129" s="3"/>
      <c r="N129" s="3"/>
      <c r="O129" s="3"/>
      <c r="P129" s="3"/>
      <c r="Q129" s="3"/>
      <c r="R129" s="3"/>
      <c r="S129" s="3"/>
      <c r="T129" s="3"/>
      <c r="U129" s="3"/>
      <c r="V129" s="3"/>
      <c r="W129" s="3"/>
    </row>
    <row r="130" spans="1:23" ht="15.75" customHeight="1">
      <c r="A130" s="3"/>
      <c r="B130" s="3"/>
      <c r="C130" s="3"/>
      <c r="D130" s="3"/>
      <c r="E130" s="3"/>
      <c r="F130" s="3"/>
      <c r="G130" s="3"/>
      <c r="H130" s="3"/>
      <c r="I130" s="3"/>
      <c r="J130" s="3"/>
      <c r="K130" s="3"/>
      <c r="L130" s="3"/>
      <c r="M130" s="3"/>
      <c r="N130" s="3"/>
      <c r="O130" s="3"/>
      <c r="P130" s="3"/>
      <c r="Q130" s="3"/>
      <c r="R130" s="3"/>
      <c r="S130" s="3"/>
      <c r="T130" s="3"/>
      <c r="U130" s="3"/>
      <c r="V130" s="3"/>
      <c r="W130" s="3"/>
    </row>
    <row r="131" spans="1:23" ht="15.75" customHeight="1">
      <c r="A131" s="3"/>
      <c r="B131" s="3"/>
      <c r="C131" s="3"/>
      <c r="D131" s="3"/>
      <c r="E131" s="3"/>
      <c r="F131" s="3"/>
      <c r="G131" s="3"/>
      <c r="H131" s="3"/>
      <c r="I131" s="3"/>
      <c r="J131" s="3"/>
      <c r="K131" s="3"/>
      <c r="L131" s="3"/>
      <c r="M131" s="3"/>
      <c r="N131" s="3"/>
      <c r="O131" s="3"/>
      <c r="P131" s="3"/>
      <c r="Q131" s="3"/>
      <c r="R131" s="3"/>
      <c r="S131" s="3"/>
      <c r="T131" s="3"/>
      <c r="U131" s="3"/>
      <c r="V131" s="3"/>
      <c r="W131" s="3"/>
    </row>
    <row r="132" spans="1:23" ht="15.75" customHeight="1">
      <c r="A132" s="3"/>
      <c r="B132" s="3"/>
      <c r="C132" s="3"/>
      <c r="D132" s="3"/>
      <c r="E132" s="3"/>
      <c r="F132" s="3"/>
      <c r="G132" s="3"/>
      <c r="H132" s="3"/>
      <c r="I132" s="3"/>
      <c r="J132" s="3"/>
      <c r="K132" s="3"/>
      <c r="L132" s="3"/>
      <c r="M132" s="3"/>
      <c r="N132" s="3"/>
      <c r="O132" s="3"/>
      <c r="P132" s="3"/>
      <c r="Q132" s="3"/>
      <c r="R132" s="3"/>
      <c r="S132" s="3"/>
      <c r="T132" s="3"/>
      <c r="U132" s="3"/>
      <c r="V132" s="3"/>
      <c r="W132" s="3"/>
    </row>
    <row r="133" spans="1:23" ht="15.75" customHeight="1">
      <c r="A133" s="3"/>
      <c r="B133" s="3"/>
      <c r="C133" s="3"/>
      <c r="D133" s="3"/>
      <c r="E133" s="3"/>
      <c r="F133" s="3"/>
      <c r="G133" s="3"/>
      <c r="H133" s="3"/>
      <c r="I133" s="3"/>
      <c r="J133" s="3"/>
      <c r="K133" s="3"/>
      <c r="L133" s="3"/>
      <c r="M133" s="3"/>
      <c r="N133" s="3"/>
      <c r="O133" s="3"/>
      <c r="P133" s="3"/>
      <c r="Q133" s="3"/>
      <c r="R133" s="3"/>
      <c r="S133" s="3"/>
      <c r="T133" s="3"/>
      <c r="U133" s="3"/>
      <c r="V133" s="3"/>
      <c r="W133" s="3"/>
    </row>
    <row r="134" spans="1:23" ht="15.75" customHeight="1">
      <c r="A134" s="3"/>
      <c r="B134" s="3"/>
      <c r="C134" s="3"/>
      <c r="D134" s="3"/>
      <c r="E134" s="3"/>
      <c r="F134" s="3"/>
      <c r="G134" s="3"/>
      <c r="H134" s="3"/>
      <c r="I134" s="3"/>
      <c r="J134" s="3"/>
      <c r="K134" s="3"/>
      <c r="L134" s="3"/>
      <c r="M134" s="3"/>
      <c r="N134" s="3"/>
      <c r="O134" s="3"/>
      <c r="P134" s="3"/>
      <c r="Q134" s="3"/>
      <c r="R134" s="3"/>
      <c r="S134" s="3"/>
      <c r="T134" s="3"/>
      <c r="U134" s="3"/>
      <c r="V134" s="3"/>
      <c r="W134" s="3"/>
    </row>
    <row r="135" spans="1:23" ht="15.75" customHeight="1">
      <c r="A135" s="3"/>
      <c r="B135" s="3"/>
      <c r="C135" s="3"/>
      <c r="D135" s="3"/>
      <c r="E135" s="3"/>
      <c r="F135" s="3"/>
      <c r="G135" s="3"/>
      <c r="H135" s="3"/>
      <c r="I135" s="3"/>
      <c r="J135" s="3"/>
      <c r="K135" s="3"/>
      <c r="L135" s="3"/>
      <c r="M135" s="3"/>
      <c r="N135" s="3"/>
      <c r="O135" s="3"/>
      <c r="P135" s="3"/>
      <c r="Q135" s="3"/>
      <c r="R135" s="3"/>
      <c r="S135" s="3"/>
      <c r="T135" s="3"/>
      <c r="U135" s="3"/>
      <c r="V135" s="3"/>
      <c r="W135" s="3"/>
    </row>
    <row r="136" spans="1:23" ht="15.75" customHeight="1">
      <c r="A136" s="3"/>
      <c r="B136" s="3"/>
      <c r="C136" s="3"/>
      <c r="D136" s="3"/>
      <c r="E136" s="3"/>
      <c r="F136" s="3"/>
      <c r="G136" s="3"/>
      <c r="H136" s="3"/>
      <c r="I136" s="3"/>
      <c r="J136" s="3"/>
      <c r="K136" s="3"/>
      <c r="L136" s="3"/>
      <c r="M136" s="3"/>
      <c r="N136" s="3"/>
      <c r="O136" s="3"/>
      <c r="P136" s="3"/>
      <c r="Q136" s="3"/>
      <c r="R136" s="3"/>
      <c r="S136" s="3"/>
      <c r="T136" s="3"/>
      <c r="U136" s="3"/>
      <c r="V136" s="3"/>
      <c r="W136" s="3"/>
    </row>
    <row r="137" spans="1:23" ht="15.75" customHeight="1">
      <c r="A137" s="3"/>
      <c r="B137" s="3"/>
      <c r="C137" s="3"/>
      <c r="D137" s="3"/>
      <c r="E137" s="3"/>
      <c r="F137" s="3"/>
      <c r="G137" s="3"/>
      <c r="H137" s="3"/>
      <c r="I137" s="3"/>
      <c r="J137" s="3"/>
      <c r="K137" s="3"/>
      <c r="L137" s="3"/>
      <c r="M137" s="3"/>
      <c r="N137" s="3"/>
      <c r="O137" s="3"/>
      <c r="P137" s="3"/>
      <c r="Q137" s="3"/>
      <c r="R137" s="3"/>
      <c r="S137" s="3"/>
      <c r="T137" s="3"/>
      <c r="U137" s="3"/>
      <c r="V137" s="3"/>
      <c r="W137" s="3"/>
    </row>
    <row r="138" spans="1:23" ht="15.75" customHeight="1">
      <c r="A138" s="3"/>
      <c r="B138" s="3"/>
      <c r="C138" s="3"/>
      <c r="D138" s="3"/>
      <c r="E138" s="3"/>
      <c r="F138" s="3"/>
      <c r="G138" s="3"/>
      <c r="H138" s="3"/>
      <c r="I138" s="3"/>
      <c r="J138" s="3"/>
      <c r="K138" s="3"/>
      <c r="L138" s="3"/>
      <c r="M138" s="3"/>
      <c r="N138" s="3"/>
      <c r="O138" s="3"/>
      <c r="P138" s="3"/>
      <c r="Q138" s="3"/>
      <c r="R138" s="3"/>
      <c r="S138" s="3"/>
      <c r="T138" s="3"/>
      <c r="U138" s="3"/>
      <c r="V138" s="3"/>
      <c r="W138" s="3"/>
    </row>
    <row r="139" spans="1:23" ht="15.75" customHeight="1">
      <c r="A139" s="3"/>
      <c r="B139" s="3"/>
      <c r="C139" s="3"/>
      <c r="D139" s="3"/>
      <c r="E139" s="3"/>
      <c r="F139" s="3"/>
      <c r="G139" s="3"/>
      <c r="H139" s="3"/>
      <c r="I139" s="3"/>
      <c r="J139" s="3"/>
      <c r="K139" s="3"/>
      <c r="L139" s="3"/>
      <c r="M139" s="3"/>
      <c r="N139" s="3"/>
      <c r="O139" s="3"/>
      <c r="P139" s="3"/>
      <c r="Q139" s="3"/>
      <c r="R139" s="3"/>
      <c r="S139" s="3"/>
      <c r="T139" s="3"/>
      <c r="U139" s="3"/>
      <c r="V139" s="3"/>
      <c r="W139" s="3"/>
    </row>
    <row r="140" spans="1:23" ht="15.75" customHeight="1">
      <c r="A140" s="3"/>
      <c r="B140" s="3"/>
      <c r="C140" s="3"/>
      <c r="D140" s="3"/>
      <c r="E140" s="3"/>
      <c r="F140" s="3"/>
      <c r="G140" s="3"/>
      <c r="H140" s="3"/>
      <c r="I140" s="3"/>
      <c r="J140" s="3"/>
      <c r="K140" s="3"/>
      <c r="L140" s="3"/>
      <c r="M140" s="3"/>
      <c r="N140" s="3"/>
      <c r="O140" s="3"/>
      <c r="P140" s="3"/>
      <c r="Q140" s="3"/>
      <c r="R140" s="3"/>
      <c r="S140" s="3"/>
      <c r="T140" s="3"/>
      <c r="U140" s="3"/>
      <c r="V140" s="3"/>
      <c r="W140" s="3"/>
    </row>
    <row r="141" spans="1:23" ht="15.75" customHeight="1">
      <c r="A141" s="3"/>
      <c r="B141" s="3"/>
      <c r="C141" s="3"/>
      <c r="D141" s="3"/>
      <c r="E141" s="3"/>
      <c r="F141" s="3"/>
      <c r="G141" s="3"/>
      <c r="H141" s="3"/>
      <c r="I141" s="3"/>
      <c r="J141" s="3"/>
      <c r="K141" s="3"/>
      <c r="L141" s="3"/>
      <c r="M141" s="3"/>
      <c r="N141" s="3"/>
      <c r="O141" s="3"/>
      <c r="P141" s="3"/>
      <c r="Q141" s="3"/>
      <c r="R141" s="3"/>
      <c r="S141" s="3"/>
      <c r="T141" s="3"/>
      <c r="U141" s="3"/>
      <c r="V141" s="3"/>
      <c r="W141" s="3"/>
    </row>
    <row r="142" spans="1:23" ht="15.75" customHeight="1">
      <c r="A142" s="3"/>
      <c r="B142" s="3"/>
      <c r="C142" s="3"/>
      <c r="D142" s="3"/>
      <c r="E142" s="3"/>
      <c r="F142" s="3"/>
      <c r="G142" s="3"/>
      <c r="H142" s="3"/>
      <c r="I142" s="3"/>
      <c r="J142" s="3"/>
      <c r="K142" s="3"/>
      <c r="L142" s="3"/>
      <c r="M142" s="3"/>
      <c r="N142" s="3"/>
      <c r="O142" s="3"/>
      <c r="P142" s="3"/>
      <c r="Q142" s="3"/>
      <c r="R142" s="3"/>
      <c r="S142" s="3"/>
      <c r="T142" s="3"/>
      <c r="U142" s="3"/>
      <c r="V142" s="3"/>
      <c r="W142" s="3"/>
    </row>
    <row r="143" spans="1:23" ht="15.75" customHeight="1">
      <c r="A143" s="3"/>
      <c r="B143" s="3"/>
      <c r="C143" s="3"/>
      <c r="D143" s="3"/>
      <c r="E143" s="3"/>
      <c r="F143" s="3"/>
      <c r="G143" s="3"/>
      <c r="H143" s="3"/>
      <c r="I143" s="3"/>
      <c r="J143" s="3"/>
      <c r="K143" s="3"/>
      <c r="L143" s="3"/>
      <c r="M143" s="3"/>
      <c r="N143" s="3"/>
      <c r="O143" s="3"/>
      <c r="P143" s="3"/>
      <c r="Q143" s="3"/>
      <c r="R143" s="3"/>
      <c r="S143" s="3"/>
      <c r="T143" s="3"/>
      <c r="U143" s="3"/>
      <c r="V143" s="3"/>
      <c r="W143" s="3"/>
    </row>
    <row r="144" spans="1:23" ht="15.75" customHeight="1">
      <c r="A144" s="3"/>
      <c r="B144" s="3"/>
      <c r="C144" s="3"/>
      <c r="D144" s="3"/>
      <c r="E144" s="3"/>
      <c r="F144" s="3"/>
      <c r="G144" s="3"/>
      <c r="H144" s="3"/>
      <c r="I144" s="3"/>
      <c r="J144" s="3"/>
      <c r="K144" s="3"/>
      <c r="L144" s="3"/>
      <c r="M144" s="3"/>
      <c r="N144" s="3"/>
      <c r="O144" s="3"/>
      <c r="P144" s="3"/>
      <c r="Q144" s="3"/>
      <c r="R144" s="3"/>
      <c r="S144" s="3"/>
      <c r="T144" s="3"/>
      <c r="U144" s="3"/>
      <c r="V144" s="3"/>
      <c r="W144" s="3"/>
    </row>
    <row r="145" spans="1:23" ht="15.75" customHeight="1">
      <c r="A145" s="3"/>
      <c r="B145" s="3"/>
      <c r="C145" s="3"/>
      <c r="D145" s="3"/>
      <c r="E145" s="3"/>
      <c r="F145" s="3"/>
      <c r="G145" s="3"/>
      <c r="H145" s="3"/>
      <c r="I145" s="3"/>
      <c r="J145" s="3"/>
      <c r="K145" s="3"/>
      <c r="L145" s="3"/>
      <c r="M145" s="3"/>
      <c r="N145" s="3"/>
      <c r="O145" s="3"/>
      <c r="P145" s="3"/>
      <c r="Q145" s="3"/>
      <c r="R145" s="3"/>
      <c r="S145" s="3"/>
      <c r="T145" s="3"/>
      <c r="U145" s="3"/>
      <c r="V145" s="3"/>
      <c r="W145" s="3"/>
    </row>
    <row r="146" spans="1:23" ht="15.75" customHeight="1">
      <c r="A146" s="3"/>
      <c r="B146" s="3"/>
      <c r="C146" s="3"/>
      <c r="D146" s="3"/>
      <c r="E146" s="3"/>
      <c r="F146" s="3"/>
      <c r="G146" s="3"/>
      <c r="H146" s="3"/>
      <c r="I146" s="3"/>
      <c r="J146" s="3"/>
      <c r="K146" s="3"/>
      <c r="L146" s="3"/>
      <c r="M146" s="3"/>
      <c r="N146" s="3"/>
      <c r="O146" s="3"/>
      <c r="P146" s="3"/>
      <c r="Q146" s="3"/>
      <c r="R146" s="3"/>
      <c r="S146" s="3"/>
      <c r="T146" s="3"/>
      <c r="U146" s="3"/>
      <c r="V146" s="3"/>
      <c r="W146" s="3"/>
    </row>
    <row r="147" spans="1:23" ht="15.75" customHeight="1">
      <c r="A147" s="3"/>
      <c r="B147" s="3"/>
      <c r="C147" s="3"/>
      <c r="D147" s="3"/>
      <c r="E147" s="3"/>
      <c r="F147" s="3"/>
      <c r="G147" s="3"/>
      <c r="H147" s="3"/>
      <c r="I147" s="3"/>
      <c r="J147" s="3"/>
      <c r="K147" s="3"/>
      <c r="L147" s="3"/>
      <c r="M147" s="3"/>
      <c r="N147" s="3"/>
      <c r="O147" s="3"/>
      <c r="P147" s="3"/>
      <c r="Q147" s="3"/>
      <c r="R147" s="3"/>
      <c r="S147" s="3"/>
      <c r="T147" s="3"/>
      <c r="U147" s="3"/>
      <c r="V147" s="3"/>
      <c r="W147" s="3"/>
    </row>
    <row r="148" spans="1:23" ht="15.75" customHeight="1">
      <c r="A148" s="3"/>
      <c r="B148" s="3"/>
      <c r="C148" s="3"/>
      <c r="D148" s="3"/>
      <c r="E148" s="3"/>
      <c r="F148" s="3"/>
      <c r="G148" s="3"/>
      <c r="H148" s="3"/>
      <c r="I148" s="3"/>
      <c r="J148" s="3"/>
      <c r="K148" s="3"/>
      <c r="L148" s="3"/>
      <c r="M148" s="3"/>
      <c r="N148" s="3"/>
      <c r="O148" s="3"/>
      <c r="P148" s="3"/>
      <c r="Q148" s="3"/>
      <c r="R148" s="3"/>
      <c r="S148" s="3"/>
      <c r="T148" s="3"/>
      <c r="U148" s="3"/>
      <c r="V148" s="3"/>
      <c r="W148" s="3"/>
    </row>
    <row r="149" spans="1:23" ht="15.75" customHeight="1">
      <c r="A149" s="3"/>
      <c r="B149" s="3"/>
      <c r="C149" s="3"/>
      <c r="D149" s="3"/>
      <c r="E149" s="3"/>
      <c r="F149" s="3"/>
      <c r="G149" s="3"/>
      <c r="H149" s="3"/>
      <c r="I149" s="3"/>
      <c r="J149" s="3"/>
      <c r="K149" s="3"/>
      <c r="L149" s="3"/>
      <c r="M149" s="3"/>
      <c r="N149" s="3"/>
      <c r="O149" s="3"/>
      <c r="P149" s="3"/>
      <c r="Q149" s="3"/>
      <c r="R149" s="3"/>
      <c r="S149" s="3"/>
      <c r="T149" s="3"/>
      <c r="U149" s="3"/>
      <c r="V149" s="3"/>
      <c r="W149" s="3"/>
    </row>
    <row r="150" spans="1:23" ht="15.75" customHeight="1">
      <c r="A150" s="3"/>
      <c r="B150" s="3"/>
      <c r="C150" s="3"/>
      <c r="D150" s="3"/>
      <c r="E150" s="3"/>
      <c r="F150" s="3"/>
      <c r="G150" s="3"/>
      <c r="H150" s="3"/>
      <c r="I150" s="3"/>
      <c r="J150" s="3"/>
      <c r="K150" s="3"/>
      <c r="L150" s="3"/>
      <c r="M150" s="3"/>
      <c r="N150" s="3"/>
      <c r="O150" s="3"/>
      <c r="P150" s="3"/>
      <c r="Q150" s="3"/>
      <c r="R150" s="3"/>
      <c r="S150" s="3"/>
      <c r="T150" s="3"/>
      <c r="U150" s="3"/>
      <c r="V150" s="3"/>
      <c r="W150" s="3"/>
    </row>
    <row r="151" spans="1:23" ht="15.75" customHeight="1">
      <c r="A151" s="3"/>
      <c r="B151" s="3"/>
      <c r="C151" s="3"/>
      <c r="D151" s="3"/>
      <c r="E151" s="3"/>
      <c r="F151" s="3"/>
      <c r="G151" s="3"/>
      <c r="H151" s="3"/>
      <c r="I151" s="3"/>
      <c r="J151" s="3"/>
      <c r="K151" s="3"/>
      <c r="L151" s="3"/>
      <c r="M151" s="3"/>
      <c r="N151" s="3"/>
      <c r="O151" s="3"/>
      <c r="P151" s="3"/>
      <c r="Q151" s="3"/>
      <c r="R151" s="3"/>
      <c r="S151" s="3"/>
      <c r="T151" s="3"/>
      <c r="U151" s="3"/>
      <c r="V151" s="3"/>
      <c r="W151" s="3"/>
    </row>
    <row r="152" spans="1:23" ht="15.75" customHeight="1">
      <c r="A152" s="3"/>
      <c r="B152" s="3"/>
      <c r="C152" s="3"/>
      <c r="D152" s="3"/>
      <c r="E152" s="3"/>
      <c r="F152" s="3"/>
      <c r="G152" s="3"/>
      <c r="H152" s="3"/>
      <c r="I152" s="3"/>
      <c r="J152" s="3"/>
      <c r="K152" s="3"/>
      <c r="L152" s="3"/>
      <c r="M152" s="3"/>
      <c r="N152" s="3"/>
      <c r="O152" s="3"/>
      <c r="P152" s="3"/>
      <c r="Q152" s="3"/>
      <c r="R152" s="3"/>
      <c r="S152" s="3"/>
      <c r="T152" s="3"/>
      <c r="U152" s="3"/>
      <c r="V152" s="3"/>
      <c r="W152" s="3"/>
    </row>
    <row r="153" spans="1:23" ht="15.75" customHeight="1">
      <c r="A153" s="3"/>
      <c r="B153" s="3"/>
      <c r="C153" s="3"/>
      <c r="D153" s="3"/>
      <c r="E153" s="3"/>
      <c r="F153" s="3"/>
      <c r="G153" s="3"/>
      <c r="H153" s="3"/>
      <c r="I153" s="3"/>
      <c r="J153" s="3"/>
      <c r="K153" s="3"/>
      <c r="L153" s="3"/>
      <c r="M153" s="3"/>
      <c r="N153" s="3"/>
      <c r="O153" s="3"/>
      <c r="P153" s="3"/>
      <c r="Q153" s="3"/>
      <c r="R153" s="3"/>
      <c r="S153" s="3"/>
      <c r="T153" s="3"/>
      <c r="U153" s="3"/>
      <c r="V153" s="3"/>
      <c r="W153" s="3"/>
    </row>
    <row r="154" spans="1:23" ht="15.75" customHeight="1">
      <c r="A154" s="3"/>
      <c r="B154" s="3"/>
      <c r="C154" s="3"/>
      <c r="D154" s="3"/>
      <c r="E154" s="3"/>
      <c r="F154" s="3"/>
      <c r="G154" s="3"/>
      <c r="H154" s="3"/>
      <c r="I154" s="3"/>
      <c r="J154" s="3"/>
      <c r="K154" s="3"/>
      <c r="L154" s="3"/>
      <c r="M154" s="3"/>
      <c r="N154" s="3"/>
      <c r="O154" s="3"/>
      <c r="P154" s="3"/>
      <c r="Q154" s="3"/>
      <c r="R154" s="3"/>
      <c r="S154" s="3"/>
      <c r="T154" s="3"/>
      <c r="U154" s="3"/>
      <c r="V154" s="3"/>
      <c r="W154" s="3"/>
    </row>
    <row r="155" spans="1:23" ht="15.75" customHeight="1">
      <c r="A155" s="3"/>
      <c r="B155" s="3"/>
      <c r="C155" s="3"/>
      <c r="D155" s="3"/>
      <c r="E155" s="3"/>
      <c r="F155" s="3"/>
      <c r="G155" s="3"/>
      <c r="H155" s="3"/>
      <c r="I155" s="3"/>
      <c r="J155" s="3"/>
      <c r="K155" s="3"/>
      <c r="L155" s="3"/>
      <c r="M155" s="3"/>
      <c r="N155" s="3"/>
      <c r="O155" s="3"/>
      <c r="P155" s="3"/>
      <c r="Q155" s="3"/>
      <c r="R155" s="3"/>
      <c r="S155" s="3"/>
      <c r="T155" s="3"/>
      <c r="U155" s="3"/>
      <c r="V155" s="3"/>
      <c r="W155" s="3"/>
    </row>
    <row r="156" spans="1:23" ht="15.75" customHeight="1">
      <c r="A156" s="3"/>
      <c r="B156" s="3"/>
      <c r="C156" s="3"/>
      <c r="D156" s="3"/>
      <c r="E156" s="3"/>
      <c r="F156" s="3"/>
      <c r="G156" s="3"/>
      <c r="H156" s="3"/>
      <c r="I156" s="3"/>
      <c r="J156" s="3"/>
      <c r="K156" s="3"/>
      <c r="L156" s="3"/>
      <c r="M156" s="3"/>
      <c r="N156" s="3"/>
      <c r="O156" s="3"/>
      <c r="P156" s="3"/>
      <c r="Q156" s="3"/>
      <c r="R156" s="3"/>
      <c r="S156" s="3"/>
      <c r="T156" s="3"/>
      <c r="U156" s="3"/>
      <c r="V156" s="3"/>
      <c r="W156" s="3"/>
    </row>
    <row r="157" spans="1:23" ht="15.75" customHeight="1">
      <c r="A157" s="3"/>
      <c r="B157" s="3"/>
      <c r="C157" s="3"/>
      <c r="D157" s="3"/>
      <c r="E157" s="3"/>
      <c r="F157" s="3"/>
      <c r="G157" s="3"/>
      <c r="H157" s="3"/>
      <c r="I157" s="3"/>
      <c r="J157" s="3"/>
      <c r="K157" s="3"/>
      <c r="L157" s="3"/>
      <c r="M157" s="3"/>
      <c r="N157" s="3"/>
      <c r="O157" s="3"/>
      <c r="P157" s="3"/>
      <c r="Q157" s="3"/>
      <c r="R157" s="3"/>
      <c r="S157" s="3"/>
      <c r="T157" s="3"/>
      <c r="U157" s="3"/>
      <c r="V157" s="3"/>
      <c r="W157" s="3"/>
    </row>
    <row r="158" spans="1:23" ht="15.75" customHeight="1">
      <c r="A158" s="3"/>
      <c r="B158" s="3"/>
      <c r="C158" s="3"/>
      <c r="D158" s="3"/>
      <c r="E158" s="3"/>
      <c r="F158" s="3"/>
      <c r="G158" s="3"/>
      <c r="H158" s="3"/>
      <c r="I158" s="3"/>
      <c r="J158" s="3"/>
      <c r="K158" s="3"/>
      <c r="L158" s="3"/>
      <c r="M158" s="3"/>
      <c r="N158" s="3"/>
      <c r="O158" s="3"/>
      <c r="P158" s="3"/>
      <c r="Q158" s="3"/>
      <c r="R158" s="3"/>
      <c r="S158" s="3"/>
      <c r="T158" s="3"/>
      <c r="U158" s="3"/>
      <c r="V158" s="3"/>
      <c r="W158" s="3"/>
    </row>
    <row r="159" spans="1:23" ht="15.75" customHeight="1">
      <c r="A159" s="3"/>
      <c r="B159" s="3"/>
      <c r="C159" s="3"/>
      <c r="D159" s="3"/>
      <c r="E159" s="3"/>
      <c r="F159" s="3"/>
      <c r="G159" s="3"/>
      <c r="H159" s="3"/>
      <c r="I159" s="3"/>
      <c r="J159" s="3"/>
      <c r="K159" s="3"/>
      <c r="L159" s="3"/>
      <c r="M159" s="3"/>
      <c r="N159" s="3"/>
      <c r="O159" s="3"/>
      <c r="P159" s="3"/>
      <c r="Q159" s="3"/>
      <c r="R159" s="3"/>
      <c r="S159" s="3"/>
      <c r="T159" s="3"/>
      <c r="U159" s="3"/>
      <c r="V159" s="3"/>
      <c r="W159" s="3"/>
    </row>
    <row r="160" spans="1:23" ht="15.75" customHeight="1">
      <c r="A160" s="3"/>
      <c r="B160" s="3"/>
      <c r="C160" s="3"/>
      <c r="D160" s="3"/>
      <c r="E160" s="3"/>
      <c r="F160" s="3"/>
      <c r="G160" s="3"/>
      <c r="H160" s="3"/>
      <c r="I160" s="3"/>
      <c r="J160" s="3"/>
      <c r="K160" s="3"/>
      <c r="L160" s="3"/>
      <c r="M160" s="3"/>
      <c r="N160" s="3"/>
      <c r="O160" s="3"/>
      <c r="P160" s="3"/>
      <c r="Q160" s="3"/>
      <c r="R160" s="3"/>
      <c r="S160" s="3"/>
      <c r="T160" s="3"/>
      <c r="U160" s="3"/>
      <c r="V160" s="3"/>
      <c r="W160" s="3"/>
    </row>
    <row r="161" spans="1:23" ht="15.75" customHeight="1">
      <c r="A161" s="3"/>
      <c r="B161" s="3"/>
      <c r="C161" s="3"/>
      <c r="D161" s="3"/>
      <c r="E161" s="3"/>
      <c r="F161" s="3"/>
      <c r="G161" s="3"/>
      <c r="H161" s="3"/>
      <c r="I161" s="3"/>
      <c r="J161" s="3"/>
      <c r="K161" s="3"/>
      <c r="L161" s="3"/>
      <c r="M161" s="3"/>
      <c r="N161" s="3"/>
      <c r="O161" s="3"/>
      <c r="P161" s="3"/>
      <c r="Q161" s="3"/>
      <c r="R161" s="3"/>
      <c r="S161" s="3"/>
      <c r="T161" s="3"/>
      <c r="U161" s="3"/>
      <c r="V161" s="3"/>
      <c r="W161" s="3"/>
    </row>
    <row r="162" spans="1:23" ht="15.75" customHeight="1">
      <c r="A162" s="3"/>
      <c r="B162" s="3"/>
      <c r="C162" s="3"/>
      <c r="D162" s="3"/>
      <c r="E162" s="3"/>
      <c r="F162" s="3"/>
      <c r="G162" s="3"/>
      <c r="H162" s="3"/>
      <c r="I162" s="3"/>
      <c r="J162" s="3"/>
      <c r="K162" s="3"/>
      <c r="L162" s="3"/>
      <c r="M162" s="3"/>
      <c r="N162" s="3"/>
      <c r="O162" s="3"/>
      <c r="P162" s="3"/>
      <c r="Q162" s="3"/>
      <c r="R162" s="3"/>
      <c r="S162" s="3"/>
      <c r="T162" s="3"/>
      <c r="U162" s="3"/>
      <c r="V162" s="3"/>
      <c r="W162" s="3"/>
    </row>
    <row r="163" spans="1:23" ht="15.75" customHeight="1">
      <c r="A163" s="3"/>
      <c r="B163" s="3"/>
      <c r="C163" s="3"/>
      <c r="D163" s="3"/>
      <c r="E163" s="3"/>
      <c r="F163" s="3"/>
      <c r="G163" s="3"/>
      <c r="H163" s="3"/>
      <c r="I163" s="3"/>
      <c r="J163" s="3"/>
      <c r="K163" s="3"/>
      <c r="L163" s="3"/>
      <c r="M163" s="3"/>
      <c r="N163" s="3"/>
      <c r="O163" s="3"/>
      <c r="P163" s="3"/>
      <c r="Q163" s="3"/>
      <c r="R163" s="3"/>
      <c r="S163" s="3"/>
      <c r="T163" s="3"/>
      <c r="U163" s="3"/>
      <c r="V163" s="3"/>
      <c r="W163" s="3"/>
    </row>
    <row r="164" spans="1:23" ht="15.75" customHeight="1">
      <c r="A164" s="3"/>
      <c r="B164" s="3"/>
      <c r="C164" s="3"/>
      <c r="D164" s="3"/>
      <c r="E164" s="3"/>
      <c r="F164" s="3"/>
      <c r="G164" s="3"/>
      <c r="H164" s="3"/>
      <c r="I164" s="3"/>
      <c r="J164" s="3"/>
      <c r="K164" s="3"/>
      <c r="L164" s="3"/>
      <c r="M164" s="3"/>
      <c r="N164" s="3"/>
      <c r="O164" s="3"/>
      <c r="P164" s="3"/>
      <c r="Q164" s="3"/>
      <c r="R164" s="3"/>
      <c r="S164" s="3"/>
      <c r="T164" s="3"/>
      <c r="U164" s="3"/>
      <c r="V164" s="3"/>
      <c r="W164" s="3"/>
    </row>
    <row r="165" spans="1:23" ht="15.75" customHeight="1">
      <c r="A165" s="3"/>
      <c r="B165" s="3"/>
      <c r="C165" s="3"/>
      <c r="D165" s="3"/>
      <c r="E165" s="3"/>
      <c r="F165" s="3"/>
      <c r="G165" s="3"/>
      <c r="H165" s="3"/>
      <c r="I165" s="3"/>
      <c r="J165" s="3"/>
      <c r="K165" s="3"/>
      <c r="L165" s="3"/>
      <c r="M165" s="3"/>
      <c r="N165" s="3"/>
      <c r="O165" s="3"/>
      <c r="P165" s="3"/>
      <c r="Q165" s="3"/>
      <c r="R165" s="3"/>
      <c r="S165" s="3"/>
      <c r="T165" s="3"/>
      <c r="U165" s="3"/>
      <c r="V165" s="3"/>
      <c r="W165" s="3"/>
    </row>
    <row r="166" spans="1:23" ht="15.75" customHeight="1">
      <c r="A166" s="3"/>
      <c r="B166" s="3"/>
      <c r="C166" s="3"/>
      <c r="D166" s="3"/>
      <c r="E166" s="3"/>
      <c r="F166" s="3"/>
      <c r="G166" s="3"/>
      <c r="H166" s="3"/>
      <c r="I166" s="3"/>
      <c r="J166" s="3"/>
      <c r="K166" s="3"/>
      <c r="L166" s="3"/>
      <c r="M166" s="3"/>
      <c r="N166" s="3"/>
      <c r="O166" s="3"/>
      <c r="P166" s="3"/>
      <c r="Q166" s="3"/>
      <c r="R166" s="3"/>
      <c r="S166" s="3"/>
      <c r="T166" s="3"/>
      <c r="U166" s="3"/>
      <c r="V166" s="3"/>
      <c r="W166" s="3"/>
    </row>
    <row r="167" spans="1:23" ht="15.75" customHeight="1">
      <c r="A167" s="3"/>
      <c r="B167" s="3"/>
      <c r="C167" s="3"/>
      <c r="D167" s="3"/>
      <c r="E167" s="3"/>
      <c r="F167" s="3"/>
      <c r="G167" s="3"/>
      <c r="H167" s="3"/>
      <c r="I167" s="3"/>
      <c r="J167" s="3"/>
      <c r="K167" s="3"/>
      <c r="L167" s="3"/>
      <c r="M167" s="3"/>
      <c r="N167" s="3"/>
      <c r="O167" s="3"/>
      <c r="P167" s="3"/>
      <c r="Q167" s="3"/>
      <c r="R167" s="3"/>
      <c r="S167" s="3"/>
      <c r="T167" s="3"/>
      <c r="U167" s="3"/>
      <c r="V167" s="3"/>
      <c r="W167" s="3"/>
    </row>
    <row r="168" spans="1:23" ht="15.75" customHeight="1">
      <c r="A168" s="3"/>
      <c r="B168" s="3"/>
      <c r="C168" s="3"/>
      <c r="D168" s="3"/>
      <c r="E168" s="3"/>
      <c r="F168" s="3"/>
      <c r="G168" s="3"/>
      <c r="H168" s="3"/>
      <c r="I168" s="3"/>
      <c r="J168" s="3"/>
      <c r="K168" s="3"/>
      <c r="L168" s="3"/>
      <c r="M168" s="3"/>
      <c r="N168" s="3"/>
      <c r="O168" s="3"/>
      <c r="P168" s="3"/>
      <c r="Q168" s="3"/>
      <c r="R168" s="3"/>
      <c r="S168" s="3"/>
      <c r="T168" s="3"/>
      <c r="U168" s="3"/>
      <c r="V168" s="3"/>
      <c r="W168" s="3"/>
    </row>
    <row r="169" spans="1:23" ht="15.75" customHeight="1">
      <c r="A169" s="3"/>
      <c r="B169" s="3"/>
      <c r="C169" s="3"/>
      <c r="D169" s="3"/>
      <c r="E169" s="3"/>
      <c r="F169" s="3"/>
      <c r="G169" s="3"/>
      <c r="H169" s="3"/>
      <c r="I169" s="3"/>
      <c r="J169" s="3"/>
      <c r="K169" s="3"/>
      <c r="L169" s="3"/>
      <c r="M169" s="3"/>
      <c r="N169" s="3"/>
      <c r="O169" s="3"/>
      <c r="P169" s="3"/>
      <c r="Q169" s="3"/>
      <c r="R169" s="3"/>
      <c r="S169" s="3"/>
      <c r="T169" s="3"/>
      <c r="U169" s="3"/>
      <c r="V169" s="3"/>
      <c r="W169" s="3"/>
    </row>
    <row r="170" spans="1:23" ht="15.75" customHeight="1">
      <c r="A170" s="3"/>
      <c r="B170" s="3"/>
      <c r="C170" s="3"/>
      <c r="D170" s="3"/>
      <c r="E170" s="3"/>
      <c r="F170" s="3"/>
      <c r="G170" s="3"/>
      <c r="H170" s="3"/>
      <c r="I170" s="3"/>
      <c r="J170" s="3"/>
      <c r="K170" s="3"/>
      <c r="L170" s="3"/>
      <c r="M170" s="3"/>
      <c r="N170" s="3"/>
      <c r="O170" s="3"/>
      <c r="P170" s="3"/>
      <c r="Q170" s="3"/>
      <c r="R170" s="3"/>
      <c r="S170" s="3"/>
      <c r="T170" s="3"/>
      <c r="U170" s="3"/>
      <c r="V170" s="3"/>
      <c r="W170" s="3"/>
    </row>
    <row r="171" spans="1:23" ht="15.75" customHeight="1">
      <c r="A171" s="3"/>
      <c r="B171" s="3"/>
      <c r="C171" s="3"/>
      <c r="D171" s="3"/>
      <c r="E171" s="3"/>
      <c r="F171" s="3"/>
      <c r="G171" s="3"/>
      <c r="H171" s="3"/>
      <c r="I171" s="3"/>
      <c r="J171" s="3"/>
      <c r="K171" s="3"/>
      <c r="L171" s="3"/>
      <c r="M171" s="3"/>
      <c r="N171" s="3"/>
      <c r="O171" s="3"/>
      <c r="P171" s="3"/>
      <c r="Q171" s="3"/>
      <c r="R171" s="3"/>
      <c r="S171" s="3"/>
      <c r="T171" s="3"/>
      <c r="U171" s="3"/>
      <c r="V171" s="3"/>
      <c r="W171" s="3"/>
    </row>
    <row r="172" spans="1:23" ht="15.75" customHeight="1">
      <c r="A172" s="3"/>
      <c r="B172" s="3"/>
      <c r="C172" s="3"/>
      <c r="D172" s="3"/>
      <c r="E172" s="3"/>
      <c r="F172" s="3"/>
      <c r="G172" s="3"/>
      <c r="H172" s="3"/>
      <c r="I172" s="3"/>
      <c r="J172" s="3"/>
      <c r="K172" s="3"/>
      <c r="L172" s="3"/>
      <c r="M172" s="3"/>
      <c r="N172" s="3"/>
      <c r="O172" s="3"/>
      <c r="P172" s="3"/>
      <c r="Q172" s="3"/>
      <c r="R172" s="3"/>
      <c r="S172" s="3"/>
      <c r="T172" s="3"/>
      <c r="U172" s="3"/>
      <c r="V172" s="3"/>
      <c r="W172" s="3"/>
    </row>
    <row r="173" spans="1:23" ht="15.75" customHeight="1">
      <c r="A173" s="3"/>
      <c r="B173" s="3"/>
      <c r="C173" s="3"/>
      <c r="D173" s="3"/>
      <c r="E173" s="3"/>
      <c r="F173" s="3"/>
      <c r="G173" s="3"/>
      <c r="H173" s="3"/>
      <c r="I173" s="3"/>
      <c r="J173" s="3"/>
      <c r="K173" s="3"/>
      <c r="L173" s="3"/>
      <c r="M173" s="3"/>
      <c r="N173" s="3"/>
      <c r="O173" s="3"/>
      <c r="P173" s="3"/>
      <c r="Q173" s="3"/>
      <c r="R173" s="3"/>
      <c r="S173" s="3"/>
      <c r="T173" s="3"/>
      <c r="U173" s="3"/>
      <c r="V173" s="3"/>
      <c r="W173" s="3"/>
    </row>
    <row r="174" spans="1:23" ht="15.75" customHeight="1">
      <c r="A174" s="3"/>
      <c r="B174" s="3"/>
      <c r="C174" s="3"/>
      <c r="D174" s="3"/>
      <c r="E174" s="3"/>
      <c r="F174" s="3"/>
      <c r="G174" s="3"/>
      <c r="H174" s="3"/>
      <c r="I174" s="3"/>
      <c r="J174" s="3"/>
      <c r="K174" s="3"/>
      <c r="L174" s="3"/>
      <c r="M174" s="3"/>
      <c r="N174" s="3"/>
      <c r="O174" s="3"/>
      <c r="P174" s="3"/>
      <c r="Q174" s="3"/>
      <c r="R174" s="3"/>
      <c r="S174" s="3"/>
      <c r="T174" s="3"/>
      <c r="U174" s="3"/>
      <c r="V174" s="3"/>
      <c r="W174" s="3"/>
    </row>
    <row r="175" spans="1:23" ht="15.75" customHeight="1">
      <c r="A175" s="3"/>
      <c r="B175" s="3"/>
      <c r="C175" s="3"/>
      <c r="D175" s="3"/>
      <c r="E175" s="3"/>
      <c r="F175" s="3"/>
      <c r="G175" s="3"/>
      <c r="H175" s="3"/>
      <c r="I175" s="3"/>
      <c r="J175" s="3"/>
      <c r="K175" s="3"/>
      <c r="L175" s="3"/>
      <c r="M175" s="3"/>
      <c r="N175" s="3"/>
      <c r="O175" s="3"/>
      <c r="P175" s="3"/>
      <c r="Q175" s="3"/>
      <c r="R175" s="3"/>
      <c r="S175" s="3"/>
      <c r="T175" s="3"/>
      <c r="U175" s="3"/>
      <c r="V175" s="3"/>
      <c r="W175" s="3"/>
    </row>
    <row r="176" spans="1:23" ht="15.75" customHeight="1">
      <c r="A176" s="3"/>
      <c r="B176" s="3"/>
      <c r="C176" s="3"/>
      <c r="D176" s="3"/>
      <c r="E176" s="3"/>
      <c r="F176" s="3"/>
      <c r="G176" s="3"/>
      <c r="H176" s="3"/>
      <c r="I176" s="3"/>
      <c r="J176" s="3"/>
      <c r="K176" s="3"/>
      <c r="L176" s="3"/>
      <c r="M176" s="3"/>
      <c r="N176" s="3"/>
      <c r="O176" s="3"/>
      <c r="P176" s="3"/>
      <c r="Q176" s="3"/>
      <c r="R176" s="3"/>
      <c r="S176" s="3"/>
      <c r="T176" s="3"/>
      <c r="U176" s="3"/>
      <c r="V176" s="3"/>
      <c r="W176" s="3"/>
    </row>
    <row r="177" spans="1:23" ht="15.75" customHeight="1">
      <c r="A177" s="3"/>
      <c r="B177" s="3"/>
      <c r="C177" s="3"/>
      <c r="D177" s="3"/>
      <c r="E177" s="3"/>
      <c r="F177" s="3"/>
      <c r="G177" s="3"/>
      <c r="H177" s="3"/>
      <c r="I177" s="3"/>
      <c r="J177" s="3"/>
      <c r="K177" s="3"/>
      <c r="L177" s="3"/>
      <c r="M177" s="3"/>
      <c r="N177" s="3"/>
      <c r="O177" s="3"/>
      <c r="P177" s="3"/>
      <c r="Q177" s="3"/>
      <c r="R177" s="3"/>
      <c r="S177" s="3"/>
      <c r="T177" s="3"/>
      <c r="U177" s="3"/>
      <c r="V177" s="3"/>
      <c r="W177" s="3"/>
    </row>
    <row r="178" spans="1:23" ht="15.75" customHeight="1">
      <c r="A178" s="3"/>
      <c r="B178" s="3"/>
      <c r="C178" s="3"/>
      <c r="D178" s="3"/>
      <c r="E178" s="3"/>
      <c r="F178" s="3"/>
      <c r="G178" s="3"/>
      <c r="H178" s="3"/>
      <c r="I178" s="3"/>
      <c r="J178" s="3"/>
      <c r="K178" s="3"/>
      <c r="L178" s="3"/>
      <c r="M178" s="3"/>
      <c r="N178" s="3"/>
      <c r="O178" s="3"/>
      <c r="P178" s="3"/>
      <c r="Q178" s="3"/>
      <c r="R178" s="3"/>
      <c r="S178" s="3"/>
      <c r="T178" s="3"/>
      <c r="U178" s="3"/>
      <c r="V178" s="3"/>
      <c r="W178" s="3"/>
    </row>
    <row r="179" spans="1:23" ht="15.75" customHeight="1">
      <c r="A179" s="3"/>
      <c r="B179" s="3"/>
      <c r="C179" s="3"/>
      <c r="D179" s="3"/>
      <c r="E179" s="3"/>
      <c r="F179" s="3"/>
      <c r="G179" s="3"/>
      <c r="H179" s="3"/>
      <c r="I179" s="3"/>
      <c r="J179" s="3"/>
      <c r="K179" s="3"/>
      <c r="L179" s="3"/>
      <c r="M179" s="3"/>
      <c r="N179" s="3"/>
      <c r="O179" s="3"/>
      <c r="P179" s="3"/>
      <c r="Q179" s="3"/>
      <c r="R179" s="3"/>
      <c r="S179" s="3"/>
      <c r="T179" s="3"/>
      <c r="U179" s="3"/>
      <c r="V179" s="3"/>
      <c r="W179" s="3"/>
    </row>
    <row r="180" spans="1:23" ht="15.75" customHeight="1">
      <c r="A180" s="3"/>
      <c r="B180" s="3"/>
      <c r="C180" s="3"/>
      <c r="D180" s="3"/>
      <c r="E180" s="3"/>
      <c r="F180" s="3"/>
      <c r="G180" s="3"/>
      <c r="H180" s="3"/>
      <c r="I180" s="3"/>
      <c r="J180" s="3"/>
      <c r="K180" s="3"/>
      <c r="L180" s="3"/>
      <c r="M180" s="3"/>
      <c r="N180" s="3"/>
      <c r="O180" s="3"/>
      <c r="P180" s="3"/>
      <c r="Q180" s="3"/>
      <c r="R180" s="3"/>
      <c r="S180" s="3"/>
      <c r="T180" s="3"/>
      <c r="U180" s="3"/>
      <c r="V180" s="3"/>
      <c r="W180" s="3"/>
    </row>
    <row r="181" spans="1:23" ht="15.75" customHeight="1">
      <c r="A181" s="3"/>
      <c r="B181" s="3"/>
      <c r="C181" s="3"/>
      <c r="D181" s="3"/>
      <c r="E181" s="3"/>
      <c r="F181" s="3"/>
      <c r="G181" s="3"/>
      <c r="H181" s="3"/>
      <c r="I181" s="3"/>
      <c r="J181" s="3"/>
      <c r="K181" s="3"/>
      <c r="L181" s="3"/>
      <c r="M181" s="3"/>
      <c r="N181" s="3"/>
      <c r="O181" s="3"/>
      <c r="P181" s="3"/>
      <c r="Q181" s="3"/>
      <c r="R181" s="3"/>
      <c r="S181" s="3"/>
      <c r="T181" s="3"/>
      <c r="U181" s="3"/>
      <c r="V181" s="3"/>
      <c r="W181" s="3"/>
    </row>
    <row r="182" spans="1:23" ht="15.75" customHeight="1">
      <c r="A182" s="3"/>
      <c r="B182" s="3"/>
      <c r="C182" s="3"/>
      <c r="D182" s="3"/>
      <c r="E182" s="3"/>
      <c r="F182" s="3"/>
      <c r="G182" s="3"/>
      <c r="H182" s="3"/>
      <c r="I182" s="3"/>
      <c r="J182" s="3"/>
      <c r="K182" s="3"/>
      <c r="L182" s="3"/>
      <c r="M182" s="3"/>
      <c r="N182" s="3"/>
      <c r="O182" s="3"/>
      <c r="P182" s="3"/>
      <c r="Q182" s="3"/>
      <c r="R182" s="3"/>
      <c r="S182" s="3"/>
      <c r="T182" s="3"/>
      <c r="U182" s="3"/>
      <c r="V182" s="3"/>
      <c r="W182" s="3"/>
    </row>
    <row r="183" spans="1:23" ht="15.75" customHeight="1">
      <c r="A183" s="3"/>
      <c r="B183" s="3"/>
      <c r="C183" s="3"/>
      <c r="D183" s="3"/>
      <c r="E183" s="3"/>
      <c r="F183" s="3"/>
      <c r="G183" s="3"/>
      <c r="H183" s="3"/>
      <c r="I183" s="3"/>
      <c r="J183" s="3"/>
      <c r="K183" s="3"/>
      <c r="L183" s="3"/>
      <c r="M183" s="3"/>
      <c r="N183" s="3"/>
      <c r="O183" s="3"/>
      <c r="P183" s="3"/>
      <c r="Q183" s="3"/>
      <c r="R183" s="3"/>
      <c r="S183" s="3"/>
      <c r="T183" s="3"/>
      <c r="U183" s="3"/>
      <c r="V183" s="3"/>
      <c r="W183" s="3"/>
    </row>
    <row r="184" spans="1:23" ht="15.75" customHeight="1">
      <c r="A184" s="3"/>
      <c r="B184" s="3"/>
      <c r="C184" s="3"/>
      <c r="D184" s="3"/>
      <c r="E184" s="3"/>
      <c r="F184" s="3"/>
      <c r="G184" s="3"/>
      <c r="H184" s="3"/>
      <c r="I184" s="3"/>
      <c r="J184" s="3"/>
      <c r="K184" s="3"/>
      <c r="L184" s="3"/>
      <c r="M184" s="3"/>
      <c r="N184" s="3"/>
      <c r="O184" s="3"/>
      <c r="P184" s="3"/>
      <c r="Q184" s="3"/>
      <c r="R184" s="3"/>
      <c r="S184" s="3"/>
      <c r="T184" s="3"/>
      <c r="U184" s="3"/>
      <c r="V184" s="3"/>
      <c r="W184" s="3"/>
    </row>
    <row r="185" spans="1:23" ht="15.75" customHeight="1">
      <c r="A185" s="3"/>
      <c r="B185" s="3"/>
      <c r="C185" s="3"/>
      <c r="D185" s="3"/>
      <c r="E185" s="3"/>
      <c r="F185" s="3"/>
      <c r="G185" s="3"/>
      <c r="H185" s="3"/>
      <c r="I185" s="3"/>
      <c r="J185" s="3"/>
      <c r="K185" s="3"/>
      <c r="L185" s="3"/>
      <c r="M185" s="3"/>
      <c r="N185" s="3"/>
      <c r="O185" s="3"/>
      <c r="P185" s="3"/>
      <c r="Q185" s="3"/>
      <c r="R185" s="3"/>
      <c r="S185" s="3"/>
      <c r="T185" s="3"/>
      <c r="U185" s="3"/>
      <c r="V185" s="3"/>
      <c r="W185" s="3"/>
    </row>
    <row r="186" spans="1:23" ht="15.75" customHeight="1">
      <c r="A186" s="3"/>
      <c r="B186" s="3"/>
      <c r="C186" s="3"/>
      <c r="D186" s="3"/>
      <c r="E186" s="3"/>
      <c r="F186" s="3"/>
      <c r="G186" s="3"/>
      <c r="H186" s="3"/>
      <c r="I186" s="3"/>
      <c r="J186" s="3"/>
      <c r="K186" s="3"/>
      <c r="L186" s="3"/>
      <c r="M186" s="3"/>
      <c r="N186" s="3"/>
      <c r="O186" s="3"/>
      <c r="P186" s="3"/>
      <c r="Q186" s="3"/>
      <c r="R186" s="3"/>
      <c r="S186" s="3"/>
      <c r="T186" s="3"/>
      <c r="U186" s="3"/>
      <c r="V186" s="3"/>
      <c r="W186" s="3"/>
    </row>
    <row r="187" spans="1:23" ht="15.75" customHeight="1">
      <c r="A187" s="3"/>
      <c r="B187" s="3"/>
      <c r="C187" s="3"/>
      <c r="D187" s="3"/>
      <c r="E187" s="3"/>
      <c r="F187" s="3"/>
      <c r="G187" s="3"/>
      <c r="H187" s="3"/>
      <c r="I187" s="3"/>
      <c r="J187" s="3"/>
      <c r="K187" s="3"/>
      <c r="L187" s="3"/>
      <c r="M187" s="3"/>
      <c r="N187" s="3"/>
      <c r="O187" s="3"/>
      <c r="P187" s="3"/>
      <c r="Q187" s="3"/>
      <c r="R187" s="3"/>
      <c r="S187" s="3"/>
      <c r="T187" s="3"/>
      <c r="U187" s="3"/>
      <c r="V187" s="3"/>
      <c r="W187" s="3"/>
    </row>
    <row r="188" spans="1:23" ht="15.75" customHeight="1">
      <c r="A188" s="3"/>
      <c r="B188" s="3"/>
      <c r="C188" s="3"/>
      <c r="D188" s="3"/>
      <c r="E188" s="3"/>
      <c r="F188" s="3"/>
      <c r="G188" s="3"/>
      <c r="H188" s="3"/>
      <c r="I188" s="3"/>
      <c r="J188" s="3"/>
      <c r="K188" s="3"/>
      <c r="L188" s="3"/>
      <c r="M188" s="3"/>
      <c r="N188" s="3"/>
      <c r="O188" s="3"/>
      <c r="P188" s="3"/>
      <c r="Q188" s="3"/>
      <c r="R188" s="3"/>
      <c r="S188" s="3"/>
      <c r="T188" s="3"/>
      <c r="U188" s="3"/>
      <c r="V188" s="3"/>
      <c r="W188" s="3"/>
    </row>
    <row r="189" spans="1:23" ht="15.75" customHeight="1">
      <c r="A189" s="3"/>
      <c r="B189" s="3"/>
      <c r="C189" s="3"/>
      <c r="D189" s="3"/>
      <c r="E189" s="3"/>
      <c r="F189" s="3"/>
      <c r="G189" s="3"/>
      <c r="H189" s="3"/>
      <c r="I189" s="3"/>
      <c r="J189" s="3"/>
      <c r="K189" s="3"/>
      <c r="L189" s="3"/>
      <c r="M189" s="3"/>
      <c r="N189" s="3"/>
      <c r="O189" s="3"/>
      <c r="P189" s="3"/>
      <c r="Q189" s="3"/>
      <c r="R189" s="3"/>
      <c r="S189" s="3"/>
      <c r="T189" s="3"/>
      <c r="U189" s="3"/>
      <c r="V189" s="3"/>
      <c r="W189" s="3"/>
    </row>
    <row r="190" spans="1:23" ht="15.75" customHeight="1">
      <c r="A190" s="3"/>
      <c r="B190" s="3"/>
      <c r="C190" s="3"/>
      <c r="D190" s="3"/>
      <c r="E190" s="3"/>
      <c r="F190" s="3"/>
      <c r="G190" s="3"/>
      <c r="H190" s="3"/>
      <c r="I190" s="3"/>
      <c r="J190" s="3"/>
      <c r="K190" s="3"/>
      <c r="L190" s="3"/>
      <c r="M190" s="3"/>
      <c r="N190" s="3"/>
      <c r="O190" s="3"/>
      <c r="P190" s="3"/>
      <c r="Q190" s="3"/>
      <c r="R190" s="3"/>
      <c r="S190" s="3"/>
      <c r="T190" s="3"/>
      <c r="U190" s="3"/>
      <c r="V190" s="3"/>
      <c r="W190" s="3"/>
    </row>
    <row r="191" spans="1:23" ht="15.75" customHeight="1">
      <c r="A191" s="3"/>
      <c r="B191" s="3"/>
      <c r="C191" s="3"/>
      <c r="D191" s="3"/>
      <c r="E191" s="3"/>
      <c r="F191" s="3"/>
      <c r="G191" s="3"/>
      <c r="H191" s="3"/>
      <c r="I191" s="3"/>
      <c r="J191" s="3"/>
      <c r="K191" s="3"/>
      <c r="L191" s="3"/>
      <c r="M191" s="3"/>
      <c r="N191" s="3"/>
      <c r="O191" s="3"/>
      <c r="P191" s="3"/>
      <c r="Q191" s="3"/>
      <c r="R191" s="3"/>
      <c r="S191" s="3"/>
      <c r="T191" s="3"/>
      <c r="U191" s="3"/>
      <c r="V191" s="3"/>
      <c r="W191" s="3"/>
    </row>
    <row r="192" spans="1:23" ht="15.75" customHeight="1">
      <c r="A192" s="3"/>
      <c r="B192" s="3"/>
      <c r="C192" s="3"/>
      <c r="D192" s="3"/>
      <c r="E192" s="3"/>
      <c r="F192" s="3"/>
      <c r="G192" s="3"/>
      <c r="H192" s="3"/>
      <c r="I192" s="3"/>
      <c r="J192" s="3"/>
      <c r="K192" s="3"/>
      <c r="L192" s="3"/>
      <c r="M192" s="3"/>
      <c r="N192" s="3"/>
      <c r="O192" s="3"/>
      <c r="P192" s="3"/>
      <c r="Q192" s="3"/>
      <c r="R192" s="3"/>
      <c r="S192" s="3"/>
      <c r="T192" s="3"/>
      <c r="U192" s="3"/>
      <c r="V192" s="3"/>
      <c r="W192" s="3"/>
    </row>
    <row r="193" spans="1:23" ht="15.75" customHeight="1">
      <c r="A193" s="3"/>
      <c r="B193" s="3"/>
      <c r="C193" s="3"/>
      <c r="D193" s="3"/>
      <c r="E193" s="3"/>
      <c r="F193" s="3"/>
      <c r="G193" s="3"/>
      <c r="H193" s="3"/>
      <c r="I193" s="3"/>
      <c r="J193" s="3"/>
      <c r="K193" s="3"/>
      <c r="L193" s="3"/>
      <c r="M193" s="3"/>
      <c r="N193" s="3"/>
      <c r="O193" s="3"/>
      <c r="P193" s="3"/>
      <c r="Q193" s="3"/>
      <c r="R193" s="3"/>
      <c r="S193" s="3"/>
      <c r="T193" s="3"/>
      <c r="U193" s="3"/>
      <c r="V193" s="3"/>
      <c r="W193" s="3"/>
    </row>
    <row r="194" spans="1:23" ht="15.75" customHeight="1">
      <c r="A194" s="3"/>
      <c r="B194" s="3"/>
      <c r="C194" s="3"/>
      <c r="D194" s="3"/>
      <c r="E194" s="3"/>
      <c r="F194" s="3"/>
      <c r="G194" s="3"/>
      <c r="H194" s="3"/>
      <c r="I194" s="3"/>
      <c r="J194" s="3"/>
      <c r="K194" s="3"/>
      <c r="L194" s="3"/>
      <c r="M194" s="3"/>
      <c r="N194" s="3"/>
      <c r="O194" s="3"/>
      <c r="P194" s="3"/>
      <c r="Q194" s="3"/>
      <c r="R194" s="3"/>
      <c r="S194" s="3"/>
      <c r="T194" s="3"/>
      <c r="U194" s="3"/>
      <c r="V194" s="3"/>
      <c r="W194" s="3"/>
    </row>
    <row r="195" spans="1:23" ht="15.75" customHeight="1">
      <c r="A195" s="3"/>
      <c r="B195" s="3"/>
      <c r="C195" s="3"/>
      <c r="D195" s="3"/>
      <c r="E195" s="3"/>
      <c r="F195" s="3"/>
      <c r="G195" s="3"/>
      <c r="H195" s="3"/>
      <c r="I195" s="3"/>
      <c r="J195" s="3"/>
      <c r="K195" s="3"/>
      <c r="L195" s="3"/>
      <c r="M195" s="3"/>
      <c r="N195" s="3"/>
      <c r="O195" s="3"/>
      <c r="P195" s="3"/>
      <c r="Q195" s="3"/>
      <c r="R195" s="3"/>
      <c r="S195" s="3"/>
      <c r="T195" s="3"/>
      <c r="U195" s="3"/>
      <c r="V195" s="3"/>
      <c r="W195" s="3"/>
    </row>
    <row r="196" spans="1:23" ht="15.75" customHeight="1">
      <c r="A196" s="3"/>
      <c r="B196" s="3"/>
      <c r="C196" s="3"/>
      <c r="D196" s="3"/>
      <c r="E196" s="3"/>
      <c r="F196" s="3"/>
      <c r="G196" s="3"/>
      <c r="H196" s="3"/>
      <c r="I196" s="3"/>
      <c r="J196" s="3"/>
      <c r="K196" s="3"/>
      <c r="L196" s="3"/>
      <c r="M196" s="3"/>
      <c r="N196" s="3"/>
      <c r="O196" s="3"/>
      <c r="P196" s="3"/>
      <c r="Q196" s="3"/>
      <c r="R196" s="3"/>
      <c r="S196" s="3"/>
      <c r="T196" s="3"/>
      <c r="U196" s="3"/>
      <c r="V196" s="3"/>
      <c r="W196" s="3"/>
    </row>
    <row r="197" spans="1:23" ht="15.75" customHeight="1">
      <c r="A197" s="3"/>
      <c r="B197" s="3"/>
      <c r="C197" s="3"/>
      <c r="D197" s="3"/>
      <c r="E197" s="3"/>
      <c r="F197" s="3"/>
      <c r="G197" s="3"/>
      <c r="H197" s="3"/>
      <c r="I197" s="3"/>
      <c r="J197" s="3"/>
      <c r="K197" s="3"/>
      <c r="L197" s="3"/>
      <c r="M197" s="3"/>
      <c r="N197" s="3"/>
      <c r="O197" s="3"/>
      <c r="P197" s="3"/>
      <c r="Q197" s="3"/>
      <c r="R197" s="3"/>
      <c r="S197" s="3"/>
      <c r="T197" s="3"/>
      <c r="U197" s="3"/>
      <c r="V197" s="3"/>
      <c r="W197" s="3"/>
    </row>
    <row r="198" spans="1:23" ht="15.75" customHeight="1">
      <c r="A198" s="3"/>
      <c r="B198" s="3"/>
      <c r="C198" s="3"/>
      <c r="D198" s="3"/>
      <c r="E198" s="3"/>
      <c r="F198" s="3"/>
      <c r="G198" s="3"/>
      <c r="H198" s="3"/>
      <c r="I198" s="3"/>
      <c r="J198" s="3"/>
      <c r="K198" s="3"/>
      <c r="L198" s="3"/>
      <c r="M198" s="3"/>
      <c r="N198" s="3"/>
      <c r="O198" s="3"/>
      <c r="P198" s="3"/>
      <c r="Q198" s="3"/>
      <c r="R198" s="3"/>
      <c r="S198" s="3"/>
      <c r="T198" s="3"/>
      <c r="U198" s="3"/>
      <c r="V198" s="3"/>
      <c r="W198" s="3"/>
    </row>
    <row r="199" spans="1:23" ht="15.75" customHeight="1">
      <c r="A199" s="3"/>
      <c r="B199" s="3"/>
      <c r="C199" s="3"/>
      <c r="D199" s="3"/>
      <c r="E199" s="3"/>
      <c r="F199" s="3"/>
      <c r="G199" s="3"/>
      <c r="H199" s="3"/>
      <c r="I199" s="3"/>
      <c r="J199" s="3"/>
      <c r="K199" s="3"/>
      <c r="L199" s="3"/>
      <c r="M199" s="3"/>
      <c r="N199" s="3"/>
      <c r="O199" s="3"/>
      <c r="P199" s="3"/>
      <c r="Q199" s="3"/>
      <c r="R199" s="3"/>
      <c r="S199" s="3"/>
      <c r="T199" s="3"/>
      <c r="U199" s="3"/>
      <c r="V199" s="3"/>
      <c r="W199" s="3"/>
    </row>
    <row r="200" spans="1:23" ht="15.75" customHeight="1">
      <c r="A200" s="3"/>
      <c r="B200" s="3"/>
      <c r="C200" s="3"/>
      <c r="D200" s="3"/>
      <c r="E200" s="3"/>
      <c r="F200" s="3"/>
      <c r="G200" s="3"/>
      <c r="H200" s="3"/>
      <c r="I200" s="3"/>
      <c r="J200" s="3"/>
      <c r="K200" s="3"/>
      <c r="L200" s="3"/>
      <c r="M200" s="3"/>
      <c r="N200" s="3"/>
      <c r="O200" s="3"/>
      <c r="P200" s="3"/>
      <c r="Q200" s="3"/>
      <c r="R200" s="3"/>
      <c r="S200" s="3"/>
      <c r="T200" s="3"/>
      <c r="U200" s="3"/>
      <c r="V200" s="3"/>
      <c r="W200" s="3"/>
    </row>
    <row r="201" spans="1:23" ht="15.75" customHeight="1">
      <c r="A201" s="3"/>
      <c r="B201" s="3"/>
      <c r="C201" s="3"/>
      <c r="D201" s="3"/>
      <c r="E201" s="3"/>
      <c r="F201" s="3"/>
      <c r="G201" s="3"/>
      <c r="H201" s="3"/>
      <c r="I201" s="3"/>
      <c r="J201" s="3"/>
      <c r="K201" s="3"/>
      <c r="L201" s="3"/>
      <c r="M201" s="3"/>
      <c r="N201" s="3"/>
      <c r="O201" s="3"/>
      <c r="P201" s="3"/>
      <c r="Q201" s="3"/>
      <c r="R201" s="3"/>
      <c r="S201" s="3"/>
      <c r="T201" s="3"/>
      <c r="U201" s="3"/>
      <c r="V201" s="3"/>
      <c r="W201" s="3"/>
    </row>
    <row r="202" spans="1:23" ht="15.75" customHeight="1">
      <c r="A202" s="3"/>
      <c r="B202" s="3"/>
      <c r="C202" s="3"/>
      <c r="D202" s="3"/>
      <c r="E202" s="3"/>
      <c r="F202" s="3"/>
      <c r="G202" s="3"/>
      <c r="H202" s="3"/>
      <c r="I202" s="3"/>
      <c r="J202" s="3"/>
      <c r="K202" s="3"/>
      <c r="L202" s="3"/>
      <c r="M202" s="3"/>
      <c r="N202" s="3"/>
      <c r="O202" s="3"/>
      <c r="P202" s="3"/>
      <c r="Q202" s="3"/>
      <c r="R202" s="3"/>
      <c r="S202" s="3"/>
      <c r="T202" s="3"/>
      <c r="U202" s="3"/>
      <c r="V202" s="3"/>
      <c r="W202" s="3"/>
    </row>
    <row r="203" spans="1:23" ht="15.75" customHeight="1">
      <c r="A203" s="3"/>
      <c r="B203" s="3"/>
      <c r="C203" s="3"/>
      <c r="D203" s="3"/>
      <c r="E203" s="3"/>
      <c r="F203" s="3"/>
      <c r="G203" s="3"/>
      <c r="H203" s="3"/>
      <c r="I203" s="3"/>
      <c r="J203" s="3"/>
      <c r="K203" s="3"/>
      <c r="L203" s="3"/>
      <c r="M203" s="3"/>
      <c r="N203" s="3"/>
      <c r="O203" s="3"/>
      <c r="P203" s="3"/>
      <c r="Q203" s="3"/>
      <c r="R203" s="3"/>
      <c r="S203" s="3"/>
      <c r="T203" s="3"/>
      <c r="U203" s="3"/>
      <c r="V203" s="3"/>
      <c r="W203" s="3"/>
    </row>
    <row r="204" spans="1:23" ht="15.75" customHeight="1">
      <c r="A204" s="3"/>
      <c r="B204" s="3"/>
      <c r="C204" s="3"/>
      <c r="D204" s="3"/>
      <c r="E204" s="3"/>
      <c r="F204" s="3"/>
      <c r="G204" s="3"/>
      <c r="H204" s="3"/>
      <c r="I204" s="3"/>
      <c r="J204" s="3"/>
      <c r="K204" s="3"/>
      <c r="L204" s="3"/>
      <c r="M204" s="3"/>
      <c r="N204" s="3"/>
      <c r="O204" s="3"/>
      <c r="P204" s="3"/>
      <c r="Q204" s="3"/>
      <c r="R204" s="3"/>
      <c r="S204" s="3"/>
      <c r="T204" s="3"/>
      <c r="U204" s="3"/>
      <c r="V204" s="3"/>
      <c r="W204" s="3"/>
    </row>
    <row r="205" spans="1:23" ht="15.75" customHeight="1">
      <c r="A205" s="3"/>
      <c r="B205" s="3"/>
      <c r="C205" s="3"/>
      <c r="D205" s="3"/>
      <c r="E205" s="3"/>
      <c r="F205" s="3"/>
      <c r="G205" s="3"/>
      <c r="H205" s="3"/>
      <c r="I205" s="3"/>
      <c r="J205" s="3"/>
      <c r="K205" s="3"/>
      <c r="L205" s="3"/>
      <c r="M205" s="3"/>
      <c r="N205" s="3"/>
      <c r="O205" s="3"/>
      <c r="P205" s="3"/>
      <c r="Q205" s="3"/>
      <c r="R205" s="3"/>
      <c r="S205" s="3"/>
      <c r="T205" s="3"/>
      <c r="U205" s="3"/>
      <c r="V205" s="3"/>
      <c r="W205" s="3"/>
    </row>
    <row r="206" spans="1:23" ht="15.75" customHeight="1">
      <c r="A206" s="3"/>
      <c r="B206" s="3"/>
      <c r="C206" s="3"/>
      <c r="D206" s="3"/>
      <c r="E206" s="3"/>
      <c r="F206" s="3"/>
      <c r="G206" s="3"/>
      <c r="H206" s="3"/>
      <c r="I206" s="3"/>
      <c r="J206" s="3"/>
      <c r="K206" s="3"/>
      <c r="L206" s="3"/>
      <c r="M206" s="3"/>
      <c r="N206" s="3"/>
      <c r="O206" s="3"/>
      <c r="P206" s="3"/>
      <c r="Q206" s="3"/>
      <c r="R206" s="3"/>
      <c r="S206" s="3"/>
      <c r="T206" s="3"/>
      <c r="U206" s="3"/>
      <c r="V206" s="3"/>
      <c r="W206" s="3"/>
    </row>
    <row r="207" spans="1:23" ht="15.75" customHeight="1">
      <c r="A207" s="3"/>
      <c r="B207" s="3"/>
      <c r="C207" s="3"/>
      <c r="D207" s="3"/>
      <c r="E207" s="3"/>
      <c r="F207" s="3"/>
      <c r="G207" s="3"/>
      <c r="H207" s="3"/>
      <c r="I207" s="3"/>
      <c r="J207" s="3"/>
      <c r="K207" s="3"/>
      <c r="L207" s="3"/>
      <c r="M207" s="3"/>
      <c r="N207" s="3"/>
      <c r="O207" s="3"/>
      <c r="P207" s="3"/>
      <c r="Q207" s="3"/>
      <c r="R207" s="3"/>
      <c r="S207" s="3"/>
      <c r="T207" s="3"/>
      <c r="U207" s="3"/>
      <c r="V207" s="3"/>
      <c r="W207" s="3"/>
    </row>
    <row r="208" spans="1:23" ht="15.75" customHeight="1">
      <c r="A208" s="3"/>
      <c r="B208" s="3"/>
      <c r="C208" s="3"/>
      <c r="D208" s="3"/>
      <c r="E208" s="3"/>
      <c r="F208" s="3"/>
      <c r="G208" s="3"/>
      <c r="H208" s="3"/>
      <c r="I208" s="3"/>
      <c r="J208" s="3"/>
      <c r="K208" s="3"/>
      <c r="L208" s="3"/>
      <c r="M208" s="3"/>
      <c r="N208" s="3"/>
      <c r="O208" s="3"/>
      <c r="P208" s="3"/>
      <c r="Q208" s="3"/>
      <c r="R208" s="3"/>
      <c r="S208" s="3"/>
      <c r="T208" s="3"/>
      <c r="U208" s="3"/>
      <c r="V208" s="3"/>
      <c r="W208" s="3"/>
    </row>
    <row r="209" spans="1:23" ht="15.75" customHeight="1">
      <c r="A209" s="3"/>
      <c r="B209" s="3"/>
      <c r="C209" s="3"/>
      <c r="D209" s="3"/>
      <c r="E209" s="3"/>
      <c r="F209" s="3"/>
      <c r="G209" s="3"/>
      <c r="H209" s="3"/>
      <c r="I209" s="3"/>
      <c r="J209" s="3"/>
      <c r="K209" s="3"/>
      <c r="L209" s="3"/>
      <c r="M209" s="3"/>
      <c r="N209" s="3"/>
      <c r="O209" s="3"/>
      <c r="P209" s="3"/>
      <c r="Q209" s="3"/>
      <c r="R209" s="3"/>
      <c r="S209" s="3"/>
      <c r="T209" s="3"/>
      <c r="U209" s="3"/>
      <c r="V209" s="3"/>
      <c r="W209" s="3"/>
    </row>
    <row r="210" spans="1:23" ht="15.75" customHeight="1">
      <c r="A210" s="3"/>
      <c r="B210" s="3"/>
      <c r="C210" s="3"/>
      <c r="D210" s="3"/>
      <c r="E210" s="3"/>
      <c r="F210" s="3"/>
      <c r="G210" s="3"/>
      <c r="H210" s="3"/>
      <c r="I210" s="3"/>
      <c r="J210" s="3"/>
      <c r="K210" s="3"/>
      <c r="L210" s="3"/>
      <c r="M210" s="3"/>
      <c r="N210" s="3"/>
      <c r="O210" s="3"/>
      <c r="P210" s="3"/>
      <c r="Q210" s="3"/>
      <c r="R210" s="3"/>
      <c r="S210" s="3"/>
      <c r="T210" s="3"/>
      <c r="U210" s="3"/>
      <c r="V210" s="3"/>
      <c r="W210" s="3"/>
    </row>
    <row r="211" spans="1:23" ht="15.75" customHeight="1">
      <c r="A211" s="3"/>
      <c r="B211" s="3"/>
      <c r="C211" s="3"/>
      <c r="D211" s="3"/>
      <c r="E211" s="3"/>
      <c r="F211" s="3"/>
      <c r="G211" s="3"/>
      <c r="H211" s="3"/>
      <c r="I211" s="3"/>
      <c r="J211" s="3"/>
      <c r="K211" s="3"/>
      <c r="L211" s="3"/>
      <c r="M211" s="3"/>
      <c r="N211" s="3"/>
      <c r="O211" s="3"/>
      <c r="P211" s="3"/>
      <c r="Q211" s="3"/>
      <c r="R211" s="3"/>
      <c r="S211" s="3"/>
      <c r="T211" s="3"/>
      <c r="U211" s="3"/>
      <c r="V211" s="3"/>
      <c r="W211" s="3"/>
    </row>
    <row r="212" spans="1:23" ht="15.75" customHeight="1">
      <c r="A212" s="3"/>
      <c r="B212" s="3"/>
      <c r="C212" s="3"/>
      <c r="D212" s="3"/>
      <c r="E212" s="3"/>
      <c r="F212" s="3"/>
      <c r="G212" s="3"/>
      <c r="H212" s="3"/>
      <c r="I212" s="3"/>
      <c r="J212" s="3"/>
      <c r="K212" s="3"/>
      <c r="L212" s="3"/>
      <c r="M212" s="3"/>
      <c r="N212" s="3"/>
      <c r="O212" s="3"/>
      <c r="P212" s="3"/>
      <c r="Q212" s="3"/>
      <c r="R212" s="3"/>
      <c r="S212" s="3"/>
      <c r="T212" s="3"/>
      <c r="U212" s="3"/>
      <c r="V212" s="3"/>
      <c r="W212" s="3"/>
    </row>
    <row r="213" spans="1:23" ht="15.75" customHeight="1">
      <c r="A213" s="3"/>
      <c r="B213" s="3"/>
      <c r="C213" s="3"/>
      <c r="D213" s="3"/>
      <c r="E213" s="3"/>
      <c r="F213" s="3"/>
      <c r="G213" s="3"/>
      <c r="H213" s="3"/>
      <c r="I213" s="3"/>
      <c r="J213" s="3"/>
      <c r="K213" s="3"/>
      <c r="L213" s="3"/>
      <c r="M213" s="3"/>
      <c r="N213" s="3"/>
      <c r="O213" s="3"/>
      <c r="P213" s="3"/>
      <c r="Q213" s="3"/>
      <c r="R213" s="3"/>
      <c r="S213" s="3"/>
      <c r="T213" s="3"/>
      <c r="U213" s="3"/>
      <c r="V213" s="3"/>
      <c r="W213" s="3"/>
    </row>
    <row r="214" spans="1:23" ht="15.75" customHeight="1">
      <c r="A214" s="3"/>
      <c r="B214" s="3"/>
      <c r="C214" s="3"/>
      <c r="D214" s="3"/>
      <c r="E214" s="3"/>
      <c r="F214" s="3"/>
      <c r="G214" s="3"/>
      <c r="H214" s="3"/>
      <c r="I214" s="3"/>
      <c r="J214" s="3"/>
      <c r="K214" s="3"/>
      <c r="L214" s="3"/>
      <c r="M214" s="3"/>
      <c r="N214" s="3"/>
      <c r="O214" s="3"/>
      <c r="P214" s="3"/>
      <c r="Q214" s="3"/>
      <c r="R214" s="3"/>
      <c r="S214" s="3"/>
      <c r="T214" s="3"/>
      <c r="U214" s="3"/>
      <c r="V214" s="3"/>
      <c r="W214" s="3"/>
    </row>
    <row r="215" spans="1:23" ht="15.75" customHeight="1">
      <c r="A215" s="3"/>
      <c r="B215" s="3"/>
      <c r="C215" s="3"/>
      <c r="D215" s="3"/>
      <c r="E215" s="3"/>
      <c r="F215" s="3"/>
      <c r="G215" s="3"/>
      <c r="H215" s="3"/>
      <c r="I215" s="3"/>
      <c r="J215" s="3"/>
      <c r="K215" s="3"/>
      <c r="L215" s="3"/>
      <c r="M215" s="3"/>
      <c r="N215" s="3"/>
      <c r="O215" s="3"/>
      <c r="P215" s="3"/>
      <c r="Q215" s="3"/>
      <c r="R215" s="3"/>
      <c r="S215" s="3"/>
      <c r="T215" s="3"/>
      <c r="U215" s="3"/>
      <c r="V215" s="3"/>
      <c r="W215" s="3"/>
    </row>
    <row r="216" spans="1:23" ht="15.75" customHeight="1">
      <c r="A216" s="3"/>
      <c r="B216" s="3"/>
      <c r="C216" s="3"/>
      <c r="D216" s="3"/>
      <c r="E216" s="3"/>
      <c r="F216" s="3"/>
      <c r="G216" s="3"/>
      <c r="H216" s="3"/>
      <c r="I216" s="3"/>
      <c r="J216" s="3"/>
      <c r="K216" s="3"/>
      <c r="L216" s="3"/>
      <c r="M216" s="3"/>
      <c r="N216" s="3"/>
      <c r="O216" s="3"/>
      <c r="P216" s="3"/>
      <c r="Q216" s="3"/>
      <c r="R216" s="3"/>
      <c r="S216" s="3"/>
      <c r="T216" s="3"/>
      <c r="U216" s="3"/>
      <c r="V216" s="3"/>
      <c r="W216" s="3"/>
    </row>
    <row r="217" spans="1:23" ht="15.75" customHeight="1">
      <c r="A217" s="3"/>
      <c r="B217" s="3"/>
      <c r="C217" s="3"/>
      <c r="D217" s="3"/>
      <c r="E217" s="3"/>
      <c r="F217" s="3"/>
      <c r="G217" s="3"/>
      <c r="H217" s="3"/>
      <c r="I217" s="3"/>
      <c r="J217" s="3"/>
      <c r="K217" s="3"/>
      <c r="L217" s="3"/>
      <c r="M217" s="3"/>
      <c r="N217" s="3"/>
      <c r="O217" s="3"/>
      <c r="P217" s="3"/>
      <c r="Q217" s="3"/>
      <c r="R217" s="3"/>
      <c r="S217" s="3"/>
      <c r="T217" s="3"/>
      <c r="U217" s="3"/>
      <c r="V217" s="3"/>
      <c r="W217" s="3"/>
    </row>
    <row r="218" spans="1:23" ht="15.75" customHeight="1">
      <c r="A218" s="3"/>
      <c r="B218" s="3"/>
      <c r="C218" s="3"/>
      <c r="D218" s="3"/>
      <c r="E218" s="3"/>
      <c r="F218" s="3"/>
      <c r="G218" s="3"/>
      <c r="H218" s="3"/>
      <c r="I218" s="3"/>
      <c r="J218" s="3"/>
      <c r="K218" s="3"/>
      <c r="L218" s="3"/>
      <c r="M218" s="3"/>
      <c r="N218" s="3"/>
      <c r="O218" s="3"/>
      <c r="P218" s="3"/>
      <c r="Q218" s="3"/>
      <c r="R218" s="3"/>
      <c r="S218" s="3"/>
      <c r="T218" s="3"/>
      <c r="U218" s="3"/>
      <c r="V218" s="3"/>
      <c r="W218" s="3"/>
    </row>
    <row r="219" spans="1:23" ht="15.75" customHeight="1">
      <c r="A219" s="3"/>
      <c r="B219" s="3"/>
      <c r="C219" s="3"/>
      <c r="D219" s="3"/>
      <c r="E219" s="3"/>
      <c r="F219" s="3"/>
      <c r="G219" s="3"/>
      <c r="H219" s="3"/>
      <c r="I219" s="3"/>
      <c r="J219" s="3"/>
      <c r="K219" s="3"/>
      <c r="L219" s="3"/>
      <c r="M219" s="3"/>
      <c r="N219" s="3"/>
      <c r="O219" s="3"/>
      <c r="P219" s="3"/>
      <c r="Q219" s="3"/>
      <c r="R219" s="3"/>
      <c r="S219" s="3"/>
      <c r="T219" s="3"/>
      <c r="U219" s="3"/>
      <c r="V219" s="3"/>
      <c r="W219" s="3"/>
    </row>
    <row r="220" spans="1:23" ht="15.75" customHeight="1">
      <c r="A220" s="3"/>
      <c r="B220" s="3"/>
      <c r="C220" s="3"/>
      <c r="D220" s="3"/>
      <c r="E220" s="3"/>
      <c r="F220" s="3"/>
      <c r="G220" s="3"/>
      <c r="H220" s="3"/>
      <c r="I220" s="3"/>
      <c r="J220" s="3"/>
      <c r="K220" s="3"/>
      <c r="L220" s="3"/>
      <c r="M220" s="3"/>
      <c r="N220" s="3"/>
      <c r="O220" s="3"/>
      <c r="P220" s="3"/>
      <c r="Q220" s="3"/>
      <c r="R220" s="3"/>
      <c r="S220" s="3"/>
      <c r="T220" s="3"/>
      <c r="U220" s="3"/>
      <c r="V220" s="3"/>
      <c r="W220" s="3"/>
    </row>
    <row r="221" spans="1:23" ht="15.75" customHeight="1">
      <c r="A221" s="3"/>
      <c r="B221" s="3"/>
      <c r="C221" s="3"/>
      <c r="D221" s="3"/>
      <c r="E221" s="3"/>
      <c r="F221" s="3"/>
      <c r="G221" s="3"/>
      <c r="H221" s="3"/>
      <c r="I221" s="3"/>
      <c r="J221" s="3"/>
      <c r="K221" s="3"/>
      <c r="L221" s="3"/>
      <c r="M221" s="3"/>
      <c r="N221" s="3"/>
      <c r="O221" s="3"/>
      <c r="P221" s="3"/>
      <c r="Q221" s="3"/>
      <c r="R221" s="3"/>
      <c r="S221" s="3"/>
      <c r="T221" s="3"/>
      <c r="U221" s="3"/>
      <c r="V221" s="3"/>
      <c r="W221" s="3"/>
    </row>
    <row r="222" spans="1:23" ht="15.75" customHeight="1">
      <c r="A222" s="3"/>
      <c r="B222" s="3"/>
      <c r="C222" s="3"/>
      <c r="D222" s="3"/>
      <c r="E222" s="3"/>
      <c r="F222" s="3"/>
      <c r="G222" s="3"/>
      <c r="H222" s="3"/>
      <c r="I222" s="3"/>
      <c r="J222" s="3"/>
      <c r="K222" s="3"/>
      <c r="L222" s="3"/>
      <c r="M222" s="3"/>
      <c r="N222" s="3"/>
      <c r="O222" s="3"/>
      <c r="P222" s="3"/>
      <c r="Q222" s="3"/>
      <c r="R222" s="3"/>
      <c r="S222" s="3"/>
      <c r="T222" s="3"/>
      <c r="U222" s="3"/>
      <c r="V222" s="3"/>
      <c r="W222" s="3"/>
    </row>
    <row r="223" spans="1:23" ht="15.75" customHeight="1">
      <c r="A223" s="3"/>
      <c r="B223" s="3"/>
      <c r="C223" s="3"/>
      <c r="D223" s="3"/>
      <c r="E223" s="3"/>
      <c r="F223" s="3"/>
      <c r="G223" s="3"/>
      <c r="H223" s="3"/>
      <c r="I223" s="3"/>
      <c r="J223" s="3"/>
      <c r="K223" s="3"/>
      <c r="L223" s="3"/>
      <c r="M223" s="3"/>
      <c r="N223" s="3"/>
      <c r="O223" s="3"/>
      <c r="P223" s="3"/>
      <c r="Q223" s="3"/>
      <c r="R223" s="3"/>
      <c r="S223" s="3"/>
      <c r="T223" s="3"/>
      <c r="U223" s="3"/>
      <c r="V223" s="3"/>
      <c r="W223" s="3"/>
    </row>
    <row r="224" spans="1:23" ht="15.75" customHeight="1">
      <c r="A224" s="3"/>
      <c r="B224" s="3"/>
      <c r="C224" s="3"/>
      <c r="D224" s="3"/>
      <c r="E224" s="3"/>
      <c r="F224" s="3"/>
      <c r="G224" s="3"/>
      <c r="H224" s="3"/>
      <c r="I224" s="3"/>
      <c r="J224" s="3"/>
      <c r="K224" s="3"/>
      <c r="L224" s="3"/>
      <c r="M224" s="3"/>
      <c r="N224" s="3"/>
      <c r="O224" s="3"/>
      <c r="P224" s="3"/>
      <c r="Q224" s="3"/>
      <c r="R224" s="3"/>
      <c r="S224" s="3"/>
      <c r="T224" s="3"/>
      <c r="U224" s="3"/>
      <c r="V224" s="3"/>
      <c r="W224" s="3"/>
    </row>
    <row r="225" spans="1:23" ht="15.75" customHeight="1">
      <c r="A225" s="3"/>
      <c r="B225" s="3"/>
      <c r="C225" s="3"/>
      <c r="D225" s="3"/>
      <c r="E225" s="3"/>
      <c r="F225" s="3"/>
      <c r="G225" s="3"/>
      <c r="H225" s="3"/>
      <c r="I225" s="3"/>
      <c r="J225" s="3"/>
      <c r="K225" s="3"/>
      <c r="L225" s="3"/>
      <c r="M225" s="3"/>
      <c r="N225" s="3"/>
      <c r="O225" s="3"/>
      <c r="P225" s="3"/>
      <c r="Q225" s="3"/>
      <c r="R225" s="3"/>
      <c r="S225" s="3"/>
      <c r="T225" s="3"/>
      <c r="U225" s="3"/>
      <c r="V225" s="3"/>
      <c r="W225" s="3"/>
    </row>
    <row r="226" spans="1:23" ht="15.75" customHeight="1">
      <c r="A226" s="3"/>
      <c r="B226" s="3"/>
      <c r="C226" s="3"/>
      <c r="D226" s="3"/>
      <c r="E226" s="3"/>
      <c r="F226" s="3"/>
      <c r="G226" s="3"/>
      <c r="H226" s="3"/>
      <c r="I226" s="3"/>
      <c r="J226" s="3"/>
      <c r="K226" s="3"/>
      <c r="L226" s="3"/>
      <c r="M226" s="3"/>
      <c r="N226" s="3"/>
      <c r="O226" s="3"/>
      <c r="P226" s="3"/>
      <c r="Q226" s="3"/>
      <c r="R226" s="3"/>
      <c r="S226" s="3"/>
      <c r="T226" s="3"/>
      <c r="U226" s="3"/>
      <c r="V226" s="3"/>
      <c r="W226" s="3"/>
    </row>
    <row r="227" spans="1:23" ht="15.75" customHeight="1">
      <c r="A227" s="3"/>
      <c r="B227" s="3"/>
      <c r="C227" s="3"/>
      <c r="D227" s="3"/>
      <c r="E227" s="3"/>
      <c r="F227" s="3"/>
      <c r="G227" s="3"/>
      <c r="H227" s="3"/>
      <c r="I227" s="3"/>
      <c r="J227" s="3"/>
      <c r="K227" s="3"/>
      <c r="L227" s="3"/>
      <c r="M227" s="3"/>
      <c r="N227" s="3"/>
      <c r="O227" s="3"/>
      <c r="P227" s="3"/>
      <c r="Q227" s="3"/>
      <c r="R227" s="3"/>
      <c r="S227" s="3"/>
      <c r="T227" s="3"/>
      <c r="U227" s="3"/>
      <c r="V227" s="3"/>
      <c r="W227" s="3"/>
    </row>
    <row r="228" spans="1:23" ht="15.75" customHeight="1">
      <c r="A228" s="3"/>
      <c r="B228" s="3"/>
      <c r="C228" s="3"/>
      <c r="D228" s="3"/>
      <c r="E228" s="3"/>
      <c r="F228" s="3"/>
      <c r="G228" s="3"/>
      <c r="H228" s="3"/>
      <c r="I228" s="3"/>
      <c r="J228" s="3"/>
      <c r="K228" s="3"/>
      <c r="L228" s="3"/>
      <c r="M228" s="3"/>
      <c r="N228" s="3"/>
      <c r="O228" s="3"/>
      <c r="P228" s="3"/>
      <c r="Q228" s="3"/>
      <c r="R228" s="3"/>
      <c r="S228" s="3"/>
      <c r="T228" s="3"/>
      <c r="U228" s="3"/>
      <c r="V228" s="3"/>
      <c r="W228" s="3"/>
    </row>
    <row r="229" spans="1:23" ht="15.75" customHeight="1">
      <c r="A229" s="3"/>
      <c r="B229" s="3"/>
      <c r="C229" s="3"/>
      <c r="D229" s="3"/>
      <c r="E229" s="3"/>
      <c r="F229" s="3"/>
      <c r="G229" s="3"/>
      <c r="H229" s="3"/>
      <c r="I229" s="3"/>
      <c r="J229" s="3"/>
      <c r="K229" s="3"/>
      <c r="L229" s="3"/>
      <c r="M229" s="3"/>
      <c r="N229" s="3"/>
      <c r="O229" s="3"/>
      <c r="P229" s="3"/>
      <c r="Q229" s="3"/>
      <c r="R229" s="3"/>
      <c r="S229" s="3"/>
      <c r="T229" s="3"/>
      <c r="U229" s="3"/>
      <c r="V229" s="3"/>
      <c r="W229" s="3"/>
    </row>
    <row r="230" spans="1:23" ht="15.75" customHeight="1">
      <c r="A230" s="3"/>
      <c r="B230" s="3"/>
      <c r="C230" s="3"/>
      <c r="D230" s="3"/>
      <c r="E230" s="3"/>
      <c r="F230" s="3"/>
      <c r="G230" s="3"/>
      <c r="H230" s="3"/>
      <c r="I230" s="3"/>
      <c r="J230" s="3"/>
      <c r="K230" s="3"/>
      <c r="L230" s="3"/>
      <c r="M230" s="3"/>
      <c r="N230" s="3"/>
      <c r="O230" s="3"/>
      <c r="P230" s="3"/>
      <c r="Q230" s="3"/>
      <c r="R230" s="3"/>
      <c r="S230" s="3"/>
      <c r="T230" s="3"/>
      <c r="U230" s="3"/>
      <c r="V230" s="3"/>
      <c r="W230" s="3"/>
    </row>
    <row r="231" spans="1:23" ht="15.75" customHeight="1">
      <c r="A231" s="3"/>
      <c r="B231" s="3"/>
      <c r="C231" s="3"/>
      <c r="D231" s="3"/>
      <c r="E231" s="3"/>
      <c r="F231" s="3"/>
      <c r="G231" s="3"/>
      <c r="H231" s="3"/>
      <c r="I231" s="3"/>
      <c r="J231" s="3"/>
      <c r="K231" s="3"/>
      <c r="L231" s="3"/>
      <c r="M231" s="3"/>
      <c r="N231" s="3"/>
      <c r="O231" s="3"/>
      <c r="P231" s="3"/>
      <c r="Q231" s="3"/>
      <c r="R231" s="3"/>
      <c r="S231" s="3"/>
      <c r="T231" s="3"/>
      <c r="U231" s="3"/>
      <c r="V231" s="3"/>
      <c r="W231" s="3"/>
    </row>
    <row r="232" spans="1:23" ht="15.75" customHeight="1">
      <c r="A232" s="3"/>
      <c r="B232" s="3"/>
      <c r="C232" s="3"/>
      <c r="D232" s="3"/>
      <c r="E232" s="3"/>
      <c r="F232" s="3"/>
      <c r="G232" s="3"/>
      <c r="H232" s="3"/>
      <c r="I232" s="3"/>
      <c r="J232" s="3"/>
      <c r="K232" s="3"/>
      <c r="L232" s="3"/>
      <c r="M232" s="3"/>
      <c r="N232" s="3"/>
      <c r="O232" s="3"/>
      <c r="P232" s="3"/>
      <c r="Q232" s="3"/>
      <c r="R232" s="3"/>
      <c r="S232" s="3"/>
      <c r="T232" s="3"/>
      <c r="U232" s="3"/>
      <c r="V232" s="3"/>
      <c r="W232" s="3"/>
    </row>
    <row r="233" spans="1:23" ht="15.75" customHeight="1">
      <c r="A233" s="3"/>
      <c r="B233" s="3"/>
      <c r="C233" s="3"/>
      <c r="D233" s="3"/>
      <c r="E233" s="3"/>
      <c r="F233" s="3"/>
      <c r="G233" s="3"/>
      <c r="H233" s="3"/>
      <c r="I233" s="3"/>
      <c r="J233" s="3"/>
      <c r="K233" s="3"/>
      <c r="L233" s="3"/>
      <c r="M233" s="3"/>
      <c r="N233" s="3"/>
      <c r="O233" s="3"/>
      <c r="P233" s="3"/>
      <c r="Q233" s="3"/>
      <c r="R233" s="3"/>
      <c r="S233" s="3"/>
      <c r="T233" s="3"/>
      <c r="U233" s="3"/>
      <c r="V233" s="3"/>
      <c r="W233" s="3"/>
    </row>
    <row r="234" spans="1:23" ht="15.75" customHeight="1">
      <c r="A234" s="3"/>
      <c r="B234" s="3"/>
      <c r="C234" s="3"/>
      <c r="D234" s="3"/>
      <c r="E234" s="3"/>
      <c r="F234" s="3"/>
      <c r="G234" s="3"/>
      <c r="H234" s="3"/>
      <c r="I234" s="3"/>
      <c r="J234" s="3"/>
      <c r="K234" s="3"/>
      <c r="L234" s="3"/>
      <c r="M234" s="3"/>
      <c r="N234" s="3"/>
      <c r="O234" s="3"/>
      <c r="P234" s="3"/>
      <c r="Q234" s="3"/>
      <c r="R234" s="3"/>
      <c r="S234" s="3"/>
      <c r="T234" s="3"/>
      <c r="U234" s="3"/>
      <c r="V234" s="3"/>
      <c r="W234" s="3"/>
    </row>
    <row r="235" spans="1:23" ht="15.75" customHeight="1">
      <c r="A235" s="3"/>
      <c r="B235" s="3"/>
      <c r="C235" s="3"/>
      <c r="D235" s="3"/>
      <c r="E235" s="3"/>
      <c r="F235" s="3"/>
      <c r="G235" s="3"/>
      <c r="H235" s="3"/>
      <c r="I235" s="3"/>
      <c r="J235" s="3"/>
      <c r="K235" s="3"/>
      <c r="L235" s="3"/>
      <c r="M235" s="3"/>
      <c r="N235" s="3"/>
      <c r="O235" s="3"/>
      <c r="P235" s="3"/>
      <c r="Q235" s="3"/>
      <c r="R235" s="3"/>
      <c r="S235" s="3"/>
      <c r="T235" s="3"/>
      <c r="U235" s="3"/>
      <c r="V235" s="3"/>
      <c r="W235" s="3"/>
    </row>
    <row r="236" spans="1:23" ht="15.75" customHeight="1">
      <c r="A236" s="3"/>
      <c r="B236" s="3"/>
      <c r="C236" s="3"/>
      <c r="D236" s="3"/>
      <c r="E236" s="3"/>
      <c r="F236" s="3"/>
      <c r="G236" s="3"/>
      <c r="H236" s="3"/>
      <c r="I236" s="3"/>
      <c r="J236" s="3"/>
      <c r="K236" s="3"/>
      <c r="L236" s="3"/>
      <c r="M236" s="3"/>
      <c r="N236" s="3"/>
      <c r="O236" s="3"/>
      <c r="P236" s="3"/>
      <c r="Q236" s="3"/>
      <c r="R236" s="3"/>
      <c r="S236" s="3"/>
      <c r="T236" s="3"/>
      <c r="U236" s="3"/>
      <c r="V236" s="3"/>
      <c r="W236" s="3"/>
    </row>
    <row r="237" spans="1:23" ht="15.75" customHeight="1">
      <c r="A237" s="3"/>
      <c r="B237" s="3"/>
      <c r="C237" s="3"/>
      <c r="D237" s="3"/>
      <c r="E237" s="3"/>
      <c r="F237" s="3"/>
      <c r="G237" s="3"/>
      <c r="H237" s="3"/>
      <c r="I237" s="3"/>
      <c r="J237" s="3"/>
      <c r="K237" s="3"/>
      <c r="L237" s="3"/>
      <c r="M237" s="3"/>
      <c r="N237" s="3"/>
      <c r="O237" s="3"/>
      <c r="P237" s="3"/>
      <c r="Q237" s="3"/>
      <c r="R237" s="3"/>
      <c r="S237" s="3"/>
      <c r="T237" s="3"/>
      <c r="U237" s="3"/>
      <c r="V237" s="3"/>
      <c r="W237" s="3"/>
    </row>
    <row r="238" spans="1:23" ht="15.75" customHeight="1">
      <c r="A238" s="3"/>
      <c r="B238" s="3"/>
      <c r="C238" s="3"/>
      <c r="D238" s="3"/>
      <c r="E238" s="3"/>
      <c r="F238" s="3"/>
      <c r="G238" s="3"/>
      <c r="H238" s="3"/>
      <c r="I238" s="3"/>
      <c r="J238" s="3"/>
      <c r="K238" s="3"/>
      <c r="L238" s="3"/>
      <c r="M238" s="3"/>
      <c r="N238" s="3"/>
      <c r="O238" s="3"/>
      <c r="P238" s="3"/>
      <c r="Q238" s="3"/>
      <c r="R238" s="3"/>
      <c r="S238" s="3"/>
      <c r="T238" s="3"/>
      <c r="U238" s="3"/>
      <c r="V238" s="3"/>
      <c r="W238" s="3"/>
    </row>
    <row r="239" spans="1:23" ht="15.75" customHeight="1">
      <c r="A239" s="3"/>
      <c r="B239" s="3"/>
      <c r="C239" s="3"/>
      <c r="D239" s="3"/>
      <c r="E239" s="3"/>
      <c r="F239" s="3"/>
      <c r="G239" s="3"/>
      <c r="H239" s="3"/>
      <c r="I239" s="3"/>
      <c r="J239" s="3"/>
      <c r="K239" s="3"/>
      <c r="L239" s="3"/>
      <c r="M239" s="3"/>
      <c r="N239" s="3"/>
      <c r="O239" s="3"/>
      <c r="P239" s="3"/>
      <c r="Q239" s="3"/>
      <c r="R239" s="3"/>
      <c r="S239" s="3"/>
      <c r="T239" s="3"/>
      <c r="U239" s="3"/>
      <c r="V239" s="3"/>
      <c r="W239" s="3"/>
    </row>
    <row r="240" spans="1:23" ht="15.75" customHeight="1">
      <c r="A240" s="3"/>
      <c r="B240" s="3"/>
      <c r="C240" s="3"/>
      <c r="D240" s="3"/>
      <c r="E240" s="3"/>
      <c r="F240" s="3"/>
      <c r="G240" s="3"/>
      <c r="H240" s="3"/>
      <c r="I240" s="3"/>
      <c r="J240" s="3"/>
      <c r="K240" s="3"/>
      <c r="L240" s="3"/>
      <c r="M240" s="3"/>
      <c r="N240" s="3"/>
      <c r="O240" s="3"/>
      <c r="P240" s="3"/>
      <c r="Q240" s="3"/>
      <c r="R240" s="3"/>
      <c r="S240" s="3"/>
      <c r="T240" s="3"/>
      <c r="U240" s="3"/>
      <c r="V240" s="3"/>
      <c r="W240" s="3"/>
    </row>
    <row r="241" spans="1:23" ht="15.75" customHeight="1">
      <c r="A241" s="3"/>
      <c r="B241" s="3"/>
      <c r="C241" s="3"/>
      <c r="D241" s="3"/>
      <c r="E241" s="3"/>
      <c r="F241" s="3"/>
      <c r="G241" s="3"/>
      <c r="H241" s="3"/>
      <c r="I241" s="3"/>
      <c r="J241" s="3"/>
      <c r="K241" s="3"/>
      <c r="L241" s="3"/>
      <c r="M241" s="3"/>
      <c r="N241" s="3"/>
      <c r="O241" s="3"/>
      <c r="P241" s="3"/>
      <c r="Q241" s="3"/>
      <c r="R241" s="3"/>
      <c r="S241" s="3"/>
      <c r="T241" s="3"/>
      <c r="U241" s="3"/>
      <c r="V241" s="3"/>
      <c r="W241" s="3"/>
    </row>
    <row r="242" spans="1:23" ht="15.75" customHeight="1">
      <c r="A242" s="3"/>
      <c r="B242" s="3"/>
      <c r="C242" s="3"/>
      <c r="D242" s="3"/>
      <c r="E242" s="3"/>
      <c r="F242" s="3"/>
      <c r="G242" s="3"/>
      <c r="H242" s="3"/>
      <c r="I242" s="3"/>
      <c r="J242" s="3"/>
      <c r="K242" s="3"/>
      <c r="L242" s="3"/>
      <c r="M242" s="3"/>
      <c r="N242" s="3"/>
      <c r="O242" s="3"/>
      <c r="P242" s="3"/>
      <c r="Q242" s="3"/>
      <c r="R242" s="3"/>
      <c r="S242" s="3"/>
      <c r="T242" s="3"/>
      <c r="U242" s="3"/>
      <c r="V242" s="3"/>
      <c r="W242" s="3"/>
    </row>
    <row r="243" spans="1:23" ht="15.75" customHeight="1">
      <c r="A243" s="3"/>
      <c r="B243" s="3"/>
      <c r="C243" s="3"/>
      <c r="D243" s="3"/>
      <c r="E243" s="3"/>
      <c r="F243" s="3"/>
      <c r="G243" s="3"/>
      <c r="H243" s="3"/>
      <c r="I243" s="3"/>
      <c r="J243" s="3"/>
      <c r="K243" s="3"/>
      <c r="L243" s="3"/>
      <c r="M243" s="3"/>
      <c r="N243" s="3"/>
      <c r="O243" s="3"/>
      <c r="P243" s="3"/>
      <c r="Q243" s="3"/>
      <c r="R243" s="3"/>
      <c r="S243" s="3"/>
      <c r="T243" s="3"/>
      <c r="U243" s="3"/>
      <c r="V243" s="3"/>
      <c r="W243" s="3"/>
    </row>
    <row r="244" spans="1:23" ht="15.75" customHeight="1">
      <c r="A244" s="3"/>
      <c r="B244" s="3"/>
      <c r="C244" s="3"/>
      <c r="D244" s="3"/>
      <c r="E244" s="3"/>
      <c r="F244" s="3"/>
      <c r="G244" s="3"/>
      <c r="H244" s="3"/>
      <c r="I244" s="3"/>
      <c r="J244" s="3"/>
      <c r="K244" s="3"/>
      <c r="L244" s="3"/>
      <c r="M244" s="3"/>
      <c r="N244" s="3"/>
      <c r="O244" s="3"/>
      <c r="P244" s="3"/>
      <c r="Q244" s="3"/>
      <c r="R244" s="3"/>
      <c r="S244" s="3"/>
      <c r="T244" s="3"/>
      <c r="U244" s="3"/>
      <c r="V244" s="3"/>
      <c r="W244" s="3"/>
    </row>
    <row r="245" spans="1:23" ht="15.75" customHeight="1">
      <c r="A245" s="3"/>
      <c r="B245" s="3"/>
      <c r="C245" s="3"/>
      <c r="D245" s="3"/>
      <c r="E245" s="3"/>
      <c r="F245" s="3"/>
      <c r="G245" s="3"/>
      <c r="H245" s="3"/>
      <c r="I245" s="3"/>
      <c r="J245" s="3"/>
      <c r="K245" s="3"/>
      <c r="L245" s="3"/>
      <c r="M245" s="3"/>
      <c r="N245" s="3"/>
      <c r="O245" s="3"/>
      <c r="P245" s="3"/>
      <c r="Q245" s="3"/>
      <c r="R245" s="3"/>
      <c r="S245" s="3"/>
      <c r="T245" s="3"/>
      <c r="U245" s="3"/>
      <c r="V245" s="3"/>
      <c r="W245" s="3"/>
    </row>
    <row r="246" spans="1:23" ht="15.75" customHeight="1">
      <c r="A246" s="3"/>
      <c r="B246" s="3"/>
      <c r="C246" s="3"/>
      <c r="D246" s="3"/>
      <c r="E246" s="3"/>
      <c r="F246" s="3"/>
      <c r="G246" s="3"/>
      <c r="H246" s="3"/>
      <c r="I246" s="3"/>
      <c r="J246" s="3"/>
      <c r="K246" s="3"/>
      <c r="L246" s="3"/>
      <c r="M246" s="3"/>
      <c r="N246" s="3"/>
      <c r="O246" s="3"/>
      <c r="P246" s="3"/>
      <c r="Q246" s="3"/>
      <c r="R246" s="3"/>
      <c r="S246" s="3"/>
      <c r="T246" s="3"/>
      <c r="U246" s="3"/>
      <c r="V246" s="3"/>
      <c r="W246" s="3"/>
    </row>
    <row r="247" spans="1:23" ht="15.75" customHeight="1">
      <c r="A247" s="3"/>
      <c r="B247" s="3"/>
      <c r="C247" s="3"/>
      <c r="D247" s="3"/>
      <c r="E247" s="3"/>
      <c r="F247" s="3"/>
      <c r="G247" s="3"/>
      <c r="H247" s="3"/>
      <c r="I247" s="3"/>
      <c r="J247" s="3"/>
      <c r="K247" s="3"/>
      <c r="L247" s="3"/>
      <c r="M247" s="3"/>
      <c r="N247" s="3"/>
      <c r="O247" s="3"/>
      <c r="P247" s="3"/>
      <c r="Q247" s="3"/>
      <c r="R247" s="3"/>
      <c r="S247" s="3"/>
      <c r="T247" s="3"/>
      <c r="U247" s="3"/>
      <c r="V247" s="3"/>
      <c r="W247" s="3"/>
    </row>
    <row r="248" spans="1:23" ht="15.75" customHeight="1">
      <c r="A248" s="3"/>
      <c r="B248" s="3"/>
      <c r="C248" s="3"/>
      <c r="D248" s="3"/>
      <c r="E248" s="3"/>
      <c r="F248" s="3"/>
      <c r="G248" s="3"/>
      <c r="H248" s="3"/>
      <c r="I248" s="3"/>
      <c r="J248" s="3"/>
      <c r="K248" s="3"/>
      <c r="L248" s="3"/>
      <c r="M248" s="3"/>
      <c r="N248" s="3"/>
      <c r="O248" s="3"/>
      <c r="P248" s="3"/>
      <c r="Q248" s="3"/>
      <c r="R248" s="3"/>
      <c r="S248" s="3"/>
      <c r="T248" s="3"/>
      <c r="U248" s="3"/>
      <c r="V248" s="3"/>
      <c r="W248" s="3"/>
    </row>
    <row r="249" spans="1:23" ht="15.75" customHeight="1">
      <c r="A249" s="3"/>
      <c r="B249" s="3"/>
      <c r="C249" s="3"/>
      <c r="D249" s="3"/>
      <c r="E249" s="3"/>
      <c r="F249" s="3"/>
      <c r="G249" s="3"/>
      <c r="H249" s="3"/>
      <c r="I249" s="3"/>
      <c r="J249" s="3"/>
      <c r="K249" s="3"/>
      <c r="L249" s="3"/>
      <c r="M249" s="3"/>
      <c r="N249" s="3"/>
      <c r="O249" s="3"/>
      <c r="P249" s="3"/>
      <c r="Q249" s="3"/>
      <c r="R249" s="3"/>
      <c r="S249" s="3"/>
      <c r="T249" s="3"/>
      <c r="U249" s="3"/>
      <c r="V249" s="3"/>
      <c r="W249" s="3"/>
    </row>
    <row r="250" spans="1:23" ht="15.75" customHeight="1">
      <c r="A250" s="3"/>
      <c r="B250" s="3"/>
      <c r="C250" s="3"/>
      <c r="D250" s="3"/>
      <c r="E250" s="3"/>
      <c r="F250" s="3"/>
      <c r="G250" s="3"/>
      <c r="H250" s="3"/>
      <c r="I250" s="3"/>
      <c r="J250" s="3"/>
      <c r="K250" s="3"/>
      <c r="L250" s="3"/>
      <c r="M250" s="3"/>
      <c r="N250" s="3"/>
      <c r="O250" s="3"/>
      <c r="P250" s="3"/>
      <c r="Q250" s="3"/>
      <c r="R250" s="3"/>
      <c r="S250" s="3"/>
      <c r="T250" s="3"/>
      <c r="U250" s="3"/>
      <c r="V250" s="3"/>
      <c r="W250" s="3"/>
    </row>
    <row r="251" spans="1:23" ht="15.75" customHeight="1">
      <c r="A251" s="3"/>
      <c r="B251" s="3"/>
      <c r="C251" s="3"/>
      <c r="D251" s="3"/>
      <c r="E251" s="3"/>
      <c r="F251" s="3"/>
      <c r="G251" s="3"/>
      <c r="H251" s="3"/>
      <c r="I251" s="3"/>
      <c r="J251" s="3"/>
      <c r="K251" s="3"/>
      <c r="L251" s="3"/>
      <c r="M251" s="3"/>
      <c r="N251" s="3"/>
      <c r="O251" s="3"/>
      <c r="P251" s="3"/>
      <c r="Q251" s="3"/>
      <c r="R251" s="3"/>
      <c r="S251" s="3"/>
      <c r="T251" s="3"/>
      <c r="U251" s="3"/>
      <c r="V251" s="3"/>
      <c r="W251" s="3"/>
    </row>
    <row r="252" spans="1:23" ht="15.75" customHeight="1">
      <c r="A252" s="3"/>
      <c r="B252" s="3"/>
      <c r="C252" s="3"/>
      <c r="D252" s="3"/>
      <c r="E252" s="3"/>
      <c r="F252" s="3"/>
      <c r="G252" s="3"/>
      <c r="H252" s="3"/>
      <c r="I252" s="3"/>
      <c r="J252" s="3"/>
      <c r="K252" s="3"/>
      <c r="L252" s="3"/>
      <c r="M252" s="3"/>
      <c r="N252" s="3"/>
      <c r="O252" s="3"/>
      <c r="P252" s="3"/>
      <c r="Q252" s="3"/>
      <c r="R252" s="3"/>
      <c r="S252" s="3"/>
      <c r="T252" s="3"/>
      <c r="U252" s="3"/>
      <c r="V252" s="3"/>
      <c r="W252" s="3"/>
    </row>
    <row r="253" spans="1:23" ht="15.75" customHeight="1">
      <c r="A253" s="3"/>
      <c r="B253" s="3"/>
      <c r="C253" s="3"/>
      <c r="D253" s="3"/>
      <c r="E253" s="3"/>
      <c r="F253" s="3"/>
      <c r="G253" s="3"/>
      <c r="H253" s="3"/>
      <c r="I253" s="3"/>
      <c r="J253" s="3"/>
      <c r="K253" s="3"/>
      <c r="L253" s="3"/>
      <c r="M253" s="3"/>
      <c r="N253" s="3"/>
      <c r="O253" s="3"/>
      <c r="P253" s="3"/>
      <c r="Q253" s="3"/>
      <c r="R253" s="3"/>
      <c r="S253" s="3"/>
      <c r="T253" s="3"/>
      <c r="U253" s="3"/>
      <c r="V253" s="3"/>
      <c r="W253" s="3"/>
    </row>
    <row r="254" spans="1:23" ht="15.75" customHeight="1">
      <c r="A254" s="3"/>
      <c r="B254" s="3"/>
      <c r="C254" s="3"/>
      <c r="D254" s="3"/>
      <c r="E254" s="3"/>
      <c r="F254" s="3"/>
      <c r="G254" s="3"/>
      <c r="H254" s="3"/>
      <c r="I254" s="3"/>
      <c r="J254" s="3"/>
      <c r="K254" s="3"/>
      <c r="L254" s="3"/>
      <c r="M254" s="3"/>
      <c r="N254" s="3"/>
      <c r="O254" s="3"/>
      <c r="P254" s="3"/>
      <c r="Q254" s="3"/>
      <c r="R254" s="3"/>
      <c r="S254" s="3"/>
      <c r="T254" s="3"/>
      <c r="U254" s="3"/>
      <c r="V254" s="3"/>
      <c r="W254" s="3"/>
    </row>
    <row r="255" spans="1:23" ht="15.75" customHeight="1">
      <c r="A255" s="3"/>
      <c r="B255" s="3"/>
      <c r="C255" s="3"/>
      <c r="D255" s="3"/>
      <c r="E255" s="3"/>
      <c r="F255" s="3"/>
      <c r="G255" s="3"/>
      <c r="H255" s="3"/>
      <c r="I255" s="3"/>
      <c r="J255" s="3"/>
      <c r="K255" s="3"/>
      <c r="L255" s="3"/>
      <c r="M255" s="3"/>
      <c r="N255" s="3"/>
      <c r="O255" s="3"/>
      <c r="P255" s="3"/>
      <c r="Q255" s="3"/>
      <c r="R255" s="3"/>
      <c r="S255" s="3"/>
      <c r="T255" s="3"/>
      <c r="U255" s="3"/>
      <c r="V255" s="3"/>
      <c r="W255" s="3"/>
    </row>
    <row r="256" spans="1:23" ht="15.75" customHeight="1">
      <c r="A256" s="3"/>
      <c r="B256" s="3"/>
      <c r="C256" s="3"/>
      <c r="D256" s="3"/>
      <c r="E256" s="3"/>
      <c r="F256" s="3"/>
      <c r="G256" s="3"/>
      <c r="H256" s="3"/>
      <c r="I256" s="3"/>
      <c r="J256" s="3"/>
      <c r="K256" s="3"/>
      <c r="L256" s="3"/>
      <c r="M256" s="3"/>
      <c r="N256" s="3"/>
      <c r="O256" s="3"/>
      <c r="P256" s="3"/>
      <c r="Q256" s="3"/>
      <c r="R256" s="3"/>
      <c r="S256" s="3"/>
      <c r="T256" s="3"/>
      <c r="U256" s="3"/>
      <c r="V256" s="3"/>
      <c r="W256" s="3"/>
    </row>
    <row r="257" spans="1:23" ht="15.75" customHeight="1">
      <c r="A257" s="3"/>
      <c r="B257" s="3"/>
      <c r="C257" s="3"/>
      <c r="D257" s="3"/>
      <c r="E257" s="3"/>
      <c r="F257" s="3"/>
      <c r="G257" s="3"/>
      <c r="H257" s="3"/>
      <c r="I257" s="3"/>
      <c r="J257" s="3"/>
      <c r="K257" s="3"/>
      <c r="L257" s="3"/>
      <c r="M257" s="3"/>
      <c r="N257" s="3"/>
      <c r="O257" s="3"/>
      <c r="P257" s="3"/>
      <c r="Q257" s="3"/>
      <c r="R257" s="3"/>
      <c r="S257" s="3"/>
      <c r="T257" s="3"/>
      <c r="U257" s="3"/>
      <c r="V257" s="3"/>
      <c r="W257" s="3"/>
    </row>
    <row r="258" spans="1:23" ht="15.75" customHeight="1">
      <c r="A258" s="3"/>
      <c r="B258" s="3"/>
      <c r="C258" s="3"/>
      <c r="D258" s="3"/>
      <c r="E258" s="3"/>
      <c r="F258" s="3"/>
      <c r="G258" s="3"/>
      <c r="H258" s="3"/>
      <c r="I258" s="3"/>
      <c r="J258" s="3"/>
      <c r="K258" s="3"/>
      <c r="L258" s="3"/>
      <c r="M258" s="3"/>
      <c r="N258" s="3"/>
      <c r="O258" s="3"/>
      <c r="P258" s="3"/>
      <c r="Q258" s="3"/>
      <c r="R258" s="3"/>
      <c r="S258" s="3"/>
      <c r="T258" s="3"/>
      <c r="U258" s="3"/>
      <c r="V258" s="3"/>
      <c r="W258" s="3"/>
    </row>
    <row r="259" spans="1:23" ht="15.75" customHeight="1">
      <c r="A259" s="3"/>
      <c r="B259" s="3"/>
      <c r="C259" s="3"/>
      <c r="D259" s="3"/>
      <c r="E259" s="3"/>
      <c r="F259" s="3"/>
      <c r="G259" s="3"/>
      <c r="H259" s="3"/>
      <c r="I259" s="3"/>
      <c r="J259" s="3"/>
      <c r="K259" s="3"/>
      <c r="L259" s="3"/>
      <c r="M259" s="3"/>
      <c r="N259" s="3"/>
      <c r="O259" s="3"/>
      <c r="P259" s="3"/>
      <c r="Q259" s="3"/>
      <c r="R259" s="3"/>
      <c r="S259" s="3"/>
      <c r="T259" s="3"/>
      <c r="U259" s="3"/>
      <c r="V259" s="3"/>
      <c r="W259" s="3"/>
    </row>
    <row r="260" spans="1:23" ht="15.75" customHeight="1">
      <c r="A260" s="3"/>
      <c r="B260" s="3"/>
      <c r="C260" s="3"/>
      <c r="D260" s="3"/>
      <c r="E260" s="3"/>
      <c r="F260" s="3"/>
      <c r="G260" s="3"/>
      <c r="H260" s="3"/>
      <c r="I260" s="3"/>
      <c r="J260" s="3"/>
      <c r="K260" s="3"/>
      <c r="L260" s="3"/>
      <c r="M260" s="3"/>
      <c r="N260" s="3"/>
      <c r="O260" s="3"/>
      <c r="P260" s="3"/>
      <c r="Q260" s="3"/>
      <c r="R260" s="3"/>
      <c r="S260" s="3"/>
      <c r="T260" s="3"/>
      <c r="U260" s="3"/>
      <c r="V260" s="3"/>
      <c r="W260" s="3"/>
    </row>
    <row r="261" spans="1:23" ht="15.75" customHeight="1">
      <c r="A261" s="3"/>
      <c r="B261" s="3"/>
      <c r="C261" s="3"/>
      <c r="D261" s="3"/>
      <c r="E261" s="3"/>
      <c r="F261" s="3"/>
      <c r="G261" s="3"/>
      <c r="H261" s="3"/>
      <c r="I261" s="3"/>
      <c r="J261" s="3"/>
      <c r="K261" s="3"/>
      <c r="L261" s="3"/>
      <c r="M261" s="3"/>
      <c r="N261" s="3"/>
      <c r="O261" s="3"/>
      <c r="P261" s="3"/>
      <c r="Q261" s="3"/>
      <c r="R261" s="3"/>
      <c r="S261" s="3"/>
      <c r="T261" s="3"/>
      <c r="U261" s="3"/>
      <c r="V261" s="3"/>
      <c r="W261" s="3"/>
    </row>
    <row r="262" spans="1:23" ht="15.75" customHeight="1">
      <c r="A262" s="3"/>
      <c r="B262" s="3"/>
      <c r="C262" s="3"/>
      <c r="D262" s="3"/>
      <c r="E262" s="3"/>
      <c r="F262" s="3"/>
      <c r="G262" s="3"/>
      <c r="H262" s="3"/>
      <c r="I262" s="3"/>
      <c r="J262" s="3"/>
      <c r="K262" s="3"/>
      <c r="L262" s="3"/>
      <c r="M262" s="3"/>
      <c r="N262" s="3"/>
      <c r="O262" s="3"/>
      <c r="P262" s="3"/>
      <c r="Q262" s="3"/>
      <c r="R262" s="3"/>
      <c r="S262" s="3"/>
      <c r="T262" s="3"/>
      <c r="U262" s="3"/>
      <c r="V262" s="3"/>
      <c r="W262" s="3"/>
    </row>
    <row r="263" spans="1:23" ht="15.75" customHeight="1">
      <c r="A263" s="3"/>
      <c r="B263" s="3"/>
      <c r="C263" s="3"/>
      <c r="D263" s="3"/>
      <c r="E263" s="3"/>
      <c r="F263" s="3"/>
      <c r="G263" s="3"/>
      <c r="H263" s="3"/>
      <c r="I263" s="3"/>
      <c r="J263" s="3"/>
      <c r="K263" s="3"/>
      <c r="L263" s="3"/>
      <c r="M263" s="3"/>
      <c r="N263" s="3"/>
      <c r="O263" s="3"/>
      <c r="P263" s="3"/>
      <c r="Q263" s="3"/>
      <c r="R263" s="3"/>
      <c r="S263" s="3"/>
      <c r="T263" s="3"/>
      <c r="U263" s="3"/>
      <c r="V263" s="3"/>
      <c r="W263" s="3"/>
    </row>
    <row r="264" spans="1:23" ht="15.75" customHeight="1">
      <c r="A264" s="3"/>
      <c r="B264" s="3"/>
      <c r="C264" s="3"/>
      <c r="D264" s="3"/>
      <c r="E264" s="3"/>
      <c r="F264" s="3"/>
      <c r="G264" s="3"/>
      <c r="H264" s="3"/>
      <c r="I264" s="3"/>
      <c r="J264" s="3"/>
      <c r="K264" s="3"/>
      <c r="L264" s="3"/>
      <c r="M264" s="3"/>
      <c r="N264" s="3"/>
      <c r="O264" s="3"/>
      <c r="P264" s="3"/>
      <c r="Q264" s="3"/>
      <c r="R264" s="3"/>
      <c r="S264" s="3"/>
      <c r="T264" s="3"/>
      <c r="U264" s="3"/>
      <c r="V264" s="3"/>
      <c r="W264" s="3"/>
    </row>
    <row r="265" spans="1:23" ht="15.75" customHeight="1">
      <c r="A265" s="3"/>
      <c r="B265" s="3"/>
      <c r="C265" s="3"/>
      <c r="D265" s="3"/>
      <c r="E265" s="3"/>
      <c r="F265" s="3"/>
      <c r="G265" s="3"/>
      <c r="H265" s="3"/>
      <c r="I265" s="3"/>
      <c r="J265" s="3"/>
      <c r="K265" s="3"/>
      <c r="L265" s="3"/>
      <c r="M265" s="3"/>
      <c r="N265" s="3"/>
      <c r="O265" s="3"/>
      <c r="P265" s="3"/>
      <c r="Q265" s="3"/>
      <c r="R265" s="3"/>
      <c r="S265" s="3"/>
      <c r="T265" s="3"/>
      <c r="U265" s="3"/>
      <c r="V265" s="3"/>
      <c r="W265" s="3"/>
    </row>
    <row r="266" spans="1:23" ht="15.75" customHeight="1">
      <c r="A266" s="3"/>
      <c r="B266" s="3"/>
      <c r="C266" s="3"/>
      <c r="D266" s="3"/>
      <c r="E266" s="3"/>
      <c r="F266" s="3"/>
      <c r="G266" s="3"/>
      <c r="H266" s="3"/>
      <c r="I266" s="3"/>
      <c r="J266" s="3"/>
      <c r="K266" s="3"/>
      <c r="L266" s="3"/>
      <c r="M266" s="3"/>
      <c r="N266" s="3"/>
      <c r="O266" s="3"/>
      <c r="P266" s="3"/>
      <c r="Q266" s="3"/>
      <c r="R266" s="3"/>
      <c r="S266" s="3"/>
      <c r="T266" s="3"/>
      <c r="U266" s="3"/>
      <c r="V266" s="3"/>
      <c r="W266" s="3"/>
    </row>
    <row r="267" spans="1:23" ht="15.75" customHeight="1">
      <c r="A267" s="3"/>
      <c r="B267" s="3"/>
      <c r="C267" s="3"/>
      <c r="D267" s="3"/>
      <c r="E267" s="3"/>
      <c r="F267" s="3"/>
      <c r="G267" s="3"/>
      <c r="H267" s="3"/>
      <c r="I267" s="3"/>
      <c r="J267" s="3"/>
      <c r="K267" s="3"/>
      <c r="L267" s="3"/>
      <c r="M267" s="3"/>
      <c r="N267" s="3"/>
      <c r="O267" s="3"/>
      <c r="P267" s="3"/>
      <c r="Q267" s="3"/>
      <c r="R267" s="3"/>
      <c r="S267" s="3"/>
      <c r="T267" s="3"/>
      <c r="U267" s="3"/>
      <c r="V267" s="3"/>
      <c r="W267" s="3"/>
    </row>
    <row r="268" spans="1:23" ht="15.75" customHeight="1">
      <c r="A268" s="3"/>
      <c r="B268" s="3"/>
      <c r="C268" s="3"/>
      <c r="D268" s="3"/>
      <c r="E268" s="3"/>
      <c r="F268" s="3"/>
      <c r="G268" s="3"/>
      <c r="H268" s="3"/>
      <c r="I268" s="3"/>
      <c r="J268" s="3"/>
      <c r="K268" s="3"/>
      <c r="L268" s="3"/>
      <c r="M268" s="3"/>
      <c r="N268" s="3"/>
      <c r="O268" s="3"/>
      <c r="P268" s="3"/>
      <c r="Q268" s="3"/>
      <c r="R268" s="3"/>
      <c r="S268" s="3"/>
      <c r="T268" s="3"/>
      <c r="U268" s="3"/>
      <c r="V268" s="3"/>
      <c r="W268" s="3"/>
    </row>
    <row r="269" spans="1:23" ht="15.75" customHeight="1">
      <c r="A269" s="3"/>
      <c r="B269" s="3"/>
      <c r="C269" s="3"/>
      <c r="D269" s="3"/>
      <c r="E269" s="3"/>
      <c r="F269" s="3"/>
      <c r="G269" s="3"/>
      <c r="H269" s="3"/>
      <c r="I269" s="3"/>
      <c r="J269" s="3"/>
      <c r="K269" s="3"/>
      <c r="L269" s="3"/>
      <c r="M269" s="3"/>
      <c r="N269" s="3"/>
      <c r="O269" s="3"/>
      <c r="P269" s="3"/>
      <c r="Q269" s="3"/>
      <c r="R269" s="3"/>
      <c r="S269" s="3"/>
      <c r="T269" s="3"/>
      <c r="U269" s="3"/>
      <c r="V269" s="3"/>
      <c r="W269" s="3"/>
    </row>
    <row r="270" spans="1:23" ht="15.75" customHeight="1">
      <c r="A270" s="3"/>
      <c r="B270" s="3"/>
      <c r="C270" s="3"/>
      <c r="D270" s="3"/>
      <c r="E270" s="3"/>
      <c r="F270" s="3"/>
      <c r="G270" s="3"/>
      <c r="H270" s="3"/>
      <c r="I270" s="3"/>
      <c r="J270" s="3"/>
      <c r="K270" s="3"/>
      <c r="L270" s="3"/>
      <c r="M270" s="3"/>
      <c r="N270" s="3"/>
      <c r="O270" s="3"/>
      <c r="P270" s="3"/>
      <c r="Q270" s="3"/>
      <c r="R270" s="3"/>
      <c r="S270" s="3"/>
      <c r="T270" s="3"/>
      <c r="U270" s="3"/>
      <c r="V270" s="3"/>
      <c r="W270" s="3"/>
    </row>
    <row r="271" spans="1:23" ht="15.75" customHeight="1">
      <c r="A271" s="3"/>
      <c r="B271" s="3"/>
      <c r="C271" s="3"/>
      <c r="D271" s="3"/>
      <c r="E271" s="3"/>
      <c r="F271" s="3"/>
      <c r="G271" s="3"/>
      <c r="H271" s="3"/>
      <c r="I271" s="3"/>
      <c r="J271" s="3"/>
      <c r="K271" s="3"/>
      <c r="L271" s="3"/>
      <c r="M271" s="3"/>
      <c r="N271" s="3"/>
      <c r="O271" s="3"/>
      <c r="P271" s="3"/>
      <c r="Q271" s="3"/>
      <c r="R271" s="3"/>
      <c r="S271" s="3"/>
      <c r="T271" s="3"/>
      <c r="U271" s="3"/>
      <c r="V271" s="3"/>
      <c r="W271" s="3"/>
    </row>
    <row r="272" spans="1:23" ht="15.75" customHeight="1">
      <c r="A272" s="3"/>
      <c r="B272" s="3"/>
      <c r="C272" s="3"/>
      <c r="D272" s="3"/>
      <c r="E272" s="3"/>
      <c r="F272" s="3"/>
      <c r="G272" s="3"/>
      <c r="H272" s="3"/>
      <c r="I272" s="3"/>
      <c r="J272" s="3"/>
      <c r="K272" s="3"/>
      <c r="L272" s="3"/>
      <c r="M272" s="3"/>
      <c r="N272" s="3"/>
      <c r="O272" s="3"/>
      <c r="P272" s="3"/>
      <c r="Q272" s="3"/>
      <c r="R272" s="3"/>
      <c r="S272" s="3"/>
      <c r="T272" s="3"/>
      <c r="U272" s="3"/>
      <c r="V272" s="3"/>
      <c r="W272" s="3"/>
    </row>
    <row r="273" spans="1:23" ht="15.75" customHeight="1">
      <c r="A273" s="3"/>
      <c r="B273" s="3"/>
      <c r="C273" s="3"/>
      <c r="D273" s="3"/>
      <c r="E273" s="3"/>
      <c r="F273" s="3"/>
      <c r="G273" s="3"/>
      <c r="H273" s="3"/>
      <c r="I273" s="3"/>
      <c r="J273" s="3"/>
      <c r="K273" s="3"/>
      <c r="L273" s="3"/>
      <c r="M273" s="3"/>
      <c r="N273" s="3"/>
      <c r="O273" s="3"/>
      <c r="P273" s="3"/>
      <c r="Q273" s="3"/>
      <c r="R273" s="3"/>
      <c r="S273" s="3"/>
      <c r="T273" s="3"/>
      <c r="U273" s="3"/>
      <c r="V273" s="3"/>
      <c r="W273" s="3"/>
    </row>
    <row r="274" spans="1:23" ht="15.75" customHeight="1">
      <c r="A274" s="3"/>
      <c r="B274" s="3"/>
      <c r="C274" s="3"/>
      <c r="D274" s="3"/>
      <c r="E274" s="3"/>
      <c r="F274" s="3"/>
      <c r="G274" s="3"/>
      <c r="H274" s="3"/>
      <c r="I274" s="3"/>
      <c r="J274" s="3"/>
      <c r="K274" s="3"/>
      <c r="L274" s="3"/>
      <c r="M274" s="3"/>
      <c r="N274" s="3"/>
      <c r="O274" s="3"/>
      <c r="P274" s="3"/>
      <c r="Q274" s="3"/>
      <c r="R274" s="3"/>
      <c r="S274" s="3"/>
      <c r="T274" s="3"/>
      <c r="U274" s="3"/>
      <c r="V274" s="3"/>
      <c r="W274" s="3"/>
    </row>
    <row r="275" spans="1:23" ht="15.75" customHeight="1">
      <c r="A275" s="3"/>
      <c r="B275" s="3"/>
      <c r="C275" s="3"/>
      <c r="D275" s="3"/>
      <c r="E275" s="3"/>
      <c r="F275" s="3"/>
      <c r="G275" s="3"/>
      <c r="H275" s="3"/>
      <c r="I275" s="3"/>
      <c r="J275" s="3"/>
      <c r="K275" s="3"/>
      <c r="L275" s="3"/>
      <c r="M275" s="3"/>
      <c r="N275" s="3"/>
      <c r="O275" s="3"/>
      <c r="P275" s="3"/>
      <c r="Q275" s="3"/>
      <c r="R275" s="3"/>
      <c r="S275" s="3"/>
      <c r="T275" s="3"/>
      <c r="U275" s="3"/>
      <c r="V275" s="3"/>
      <c r="W275" s="3"/>
    </row>
    <row r="276" spans="1:23" ht="15.75" customHeight="1">
      <c r="A276" s="3"/>
      <c r="B276" s="3"/>
      <c r="C276" s="3"/>
      <c r="D276" s="3"/>
      <c r="E276" s="3"/>
      <c r="F276" s="3"/>
      <c r="G276" s="3"/>
      <c r="H276" s="3"/>
      <c r="I276" s="3"/>
      <c r="J276" s="3"/>
      <c r="K276" s="3"/>
      <c r="L276" s="3"/>
      <c r="M276" s="3"/>
      <c r="N276" s="3"/>
      <c r="O276" s="3"/>
      <c r="P276" s="3"/>
      <c r="Q276" s="3"/>
      <c r="R276" s="3"/>
      <c r="S276" s="3"/>
      <c r="T276" s="3"/>
      <c r="U276" s="3"/>
      <c r="V276" s="3"/>
      <c r="W276" s="3"/>
    </row>
    <row r="277" spans="1:23" ht="15.75" customHeight="1">
      <c r="A277" s="3"/>
      <c r="B277" s="3"/>
      <c r="C277" s="3"/>
      <c r="D277" s="3"/>
      <c r="E277" s="3"/>
      <c r="F277" s="3"/>
      <c r="G277" s="3"/>
      <c r="H277" s="3"/>
      <c r="I277" s="3"/>
      <c r="J277" s="3"/>
      <c r="K277" s="3"/>
      <c r="L277" s="3"/>
      <c r="M277" s="3"/>
      <c r="N277" s="3"/>
      <c r="O277" s="3"/>
      <c r="P277" s="3"/>
      <c r="Q277" s="3"/>
      <c r="R277" s="3"/>
      <c r="S277" s="3"/>
      <c r="T277" s="3"/>
      <c r="U277" s="3"/>
      <c r="V277" s="3"/>
      <c r="W277" s="3"/>
    </row>
    <row r="278" spans="1:23" ht="15.75" customHeight="1">
      <c r="A278" s="3"/>
      <c r="B278" s="3"/>
      <c r="C278" s="3"/>
      <c r="D278" s="3"/>
      <c r="E278" s="3"/>
      <c r="F278" s="3"/>
      <c r="G278" s="3"/>
      <c r="H278" s="3"/>
      <c r="I278" s="3"/>
      <c r="J278" s="3"/>
      <c r="K278" s="3"/>
      <c r="L278" s="3"/>
      <c r="M278" s="3"/>
      <c r="N278" s="3"/>
      <c r="O278" s="3"/>
      <c r="P278" s="3"/>
      <c r="Q278" s="3"/>
      <c r="R278" s="3"/>
      <c r="S278" s="3"/>
      <c r="T278" s="3"/>
      <c r="U278" s="3"/>
      <c r="V278" s="3"/>
      <c r="W278" s="3"/>
    </row>
    <row r="279" spans="1:23" ht="15.75" customHeight="1">
      <c r="A279" s="3"/>
      <c r="B279" s="3"/>
      <c r="C279" s="3"/>
      <c r="D279" s="3"/>
      <c r="E279" s="3"/>
      <c r="F279" s="3"/>
      <c r="G279" s="3"/>
      <c r="H279" s="3"/>
      <c r="I279" s="3"/>
      <c r="J279" s="3"/>
      <c r="K279" s="3"/>
      <c r="L279" s="3"/>
      <c r="M279" s="3"/>
      <c r="N279" s="3"/>
      <c r="O279" s="3"/>
      <c r="P279" s="3"/>
      <c r="Q279" s="3"/>
      <c r="R279" s="3"/>
      <c r="S279" s="3"/>
      <c r="T279" s="3"/>
      <c r="U279" s="3"/>
      <c r="V279" s="3"/>
      <c r="W279" s="3"/>
    </row>
    <row r="280" spans="1:23" ht="15.75" customHeight="1">
      <c r="A280" s="3"/>
      <c r="B280" s="3"/>
      <c r="C280" s="3"/>
      <c r="D280" s="3"/>
      <c r="E280" s="3"/>
      <c r="F280" s="3"/>
      <c r="G280" s="3"/>
      <c r="H280" s="3"/>
      <c r="I280" s="3"/>
      <c r="J280" s="3"/>
      <c r="K280" s="3"/>
      <c r="L280" s="3"/>
      <c r="M280" s="3"/>
      <c r="N280" s="3"/>
      <c r="O280" s="3"/>
      <c r="P280" s="3"/>
      <c r="Q280" s="3"/>
      <c r="R280" s="3"/>
      <c r="S280" s="3"/>
      <c r="T280" s="3"/>
      <c r="U280" s="3"/>
      <c r="V280" s="3"/>
      <c r="W280" s="3"/>
    </row>
    <row r="281" spans="1:23" ht="15.75" customHeight="1">
      <c r="A281" s="3"/>
      <c r="B281" s="3"/>
      <c r="C281" s="3"/>
      <c r="D281" s="3"/>
      <c r="E281" s="3"/>
      <c r="F281" s="3"/>
      <c r="G281" s="3"/>
      <c r="H281" s="3"/>
      <c r="I281" s="3"/>
      <c r="J281" s="3"/>
      <c r="K281" s="3"/>
      <c r="L281" s="3"/>
      <c r="M281" s="3"/>
      <c r="N281" s="3"/>
      <c r="O281" s="3"/>
      <c r="P281" s="3"/>
      <c r="Q281" s="3"/>
      <c r="R281" s="3"/>
      <c r="S281" s="3"/>
      <c r="T281" s="3"/>
      <c r="U281" s="3"/>
      <c r="V281" s="3"/>
      <c r="W281" s="3"/>
    </row>
    <row r="282" spans="1:23" ht="15.75" customHeight="1">
      <c r="A282" s="3"/>
      <c r="B282" s="3"/>
      <c r="C282" s="3"/>
      <c r="D282" s="3"/>
      <c r="E282" s="3"/>
      <c r="F282" s="3"/>
      <c r="G282" s="3"/>
      <c r="H282" s="3"/>
      <c r="I282" s="3"/>
      <c r="J282" s="3"/>
      <c r="K282" s="3"/>
      <c r="L282" s="3"/>
      <c r="M282" s="3"/>
      <c r="N282" s="3"/>
      <c r="O282" s="3"/>
      <c r="P282" s="3"/>
      <c r="Q282" s="3"/>
      <c r="R282" s="3"/>
      <c r="S282" s="3"/>
      <c r="T282" s="3"/>
      <c r="U282" s="3"/>
      <c r="V282" s="3"/>
      <c r="W282" s="3"/>
    </row>
    <row r="283" spans="1:23" ht="15.75" customHeight="1">
      <c r="A283" s="3"/>
      <c r="B283" s="3"/>
      <c r="C283" s="3"/>
      <c r="D283" s="3"/>
      <c r="E283" s="3"/>
      <c r="F283" s="3"/>
      <c r="G283" s="3"/>
      <c r="H283" s="3"/>
      <c r="I283" s="3"/>
      <c r="J283" s="3"/>
      <c r="K283" s="3"/>
      <c r="L283" s="3"/>
      <c r="M283" s="3"/>
      <c r="N283" s="3"/>
      <c r="O283" s="3"/>
      <c r="P283" s="3"/>
      <c r="Q283" s="3"/>
      <c r="R283" s="3"/>
      <c r="S283" s="3"/>
      <c r="T283" s="3"/>
      <c r="U283" s="3"/>
      <c r="V283" s="3"/>
      <c r="W283" s="3"/>
    </row>
    <row r="284" spans="1:23" ht="15.75" customHeight="1">
      <c r="A284" s="3"/>
      <c r="B284" s="3"/>
      <c r="C284" s="3"/>
      <c r="D284" s="3"/>
      <c r="E284" s="3"/>
      <c r="F284" s="3"/>
      <c r="G284" s="3"/>
      <c r="H284" s="3"/>
      <c r="I284" s="3"/>
      <c r="J284" s="3"/>
      <c r="K284" s="3"/>
      <c r="L284" s="3"/>
      <c r="M284" s="3"/>
      <c r="N284" s="3"/>
      <c r="O284" s="3"/>
      <c r="P284" s="3"/>
      <c r="Q284" s="3"/>
      <c r="R284" s="3"/>
      <c r="S284" s="3"/>
      <c r="T284" s="3"/>
      <c r="U284" s="3"/>
      <c r="V284" s="3"/>
      <c r="W284" s="3"/>
    </row>
    <row r="285" spans="1:23" ht="15.75" customHeight="1">
      <c r="A285" s="3"/>
      <c r="B285" s="3"/>
      <c r="C285" s="3"/>
      <c r="D285" s="3"/>
      <c r="E285" s="3"/>
      <c r="F285" s="3"/>
      <c r="G285" s="3"/>
      <c r="H285" s="3"/>
      <c r="I285" s="3"/>
      <c r="J285" s="3"/>
      <c r="K285" s="3"/>
      <c r="L285" s="3"/>
      <c r="M285" s="3"/>
      <c r="N285" s="3"/>
      <c r="O285" s="3"/>
      <c r="P285" s="3"/>
      <c r="Q285" s="3"/>
      <c r="R285" s="3"/>
      <c r="S285" s="3"/>
      <c r="T285" s="3"/>
      <c r="U285" s="3"/>
      <c r="V285" s="3"/>
      <c r="W285" s="3"/>
    </row>
    <row r="286" spans="1:23" ht="15.75" customHeight="1">
      <c r="A286" s="3"/>
      <c r="B286" s="3"/>
      <c r="C286" s="3"/>
      <c r="D286" s="3"/>
      <c r="E286" s="3"/>
      <c r="F286" s="3"/>
      <c r="G286" s="3"/>
      <c r="H286" s="3"/>
      <c r="I286" s="3"/>
      <c r="J286" s="3"/>
      <c r="K286" s="3"/>
      <c r="L286" s="3"/>
      <c r="M286" s="3"/>
      <c r="N286" s="3"/>
      <c r="O286" s="3"/>
      <c r="P286" s="3"/>
      <c r="Q286" s="3"/>
      <c r="R286" s="3"/>
      <c r="S286" s="3"/>
      <c r="T286" s="3"/>
      <c r="U286" s="3"/>
      <c r="V286" s="3"/>
      <c r="W286" s="3"/>
    </row>
    <row r="287" spans="1:23" ht="15.75" customHeight="1">
      <c r="A287" s="3"/>
      <c r="B287" s="3"/>
      <c r="C287" s="3"/>
      <c r="D287" s="3"/>
      <c r="E287" s="3"/>
      <c r="F287" s="3"/>
      <c r="G287" s="3"/>
      <c r="H287" s="3"/>
      <c r="I287" s="3"/>
      <c r="J287" s="3"/>
      <c r="K287" s="3"/>
      <c r="L287" s="3"/>
      <c r="M287" s="3"/>
      <c r="N287" s="3"/>
      <c r="O287" s="3"/>
      <c r="P287" s="3"/>
      <c r="Q287" s="3"/>
      <c r="R287" s="3"/>
      <c r="S287" s="3"/>
      <c r="T287" s="3"/>
      <c r="U287" s="3"/>
      <c r="V287" s="3"/>
      <c r="W287" s="3"/>
    </row>
    <row r="288" spans="1:23" ht="15.75" customHeight="1">
      <c r="A288" s="3"/>
      <c r="B288" s="3"/>
      <c r="C288" s="3"/>
      <c r="D288" s="3"/>
      <c r="E288" s="3"/>
      <c r="F288" s="3"/>
      <c r="G288" s="3"/>
      <c r="H288" s="3"/>
      <c r="I288" s="3"/>
      <c r="J288" s="3"/>
      <c r="K288" s="3"/>
      <c r="L288" s="3"/>
      <c r="M288" s="3"/>
      <c r="N288" s="3"/>
      <c r="O288" s="3"/>
      <c r="P288" s="3"/>
      <c r="Q288" s="3"/>
      <c r="R288" s="3"/>
      <c r="S288" s="3"/>
      <c r="T288" s="3"/>
      <c r="U288" s="3"/>
      <c r="V288" s="3"/>
      <c r="W288" s="3"/>
    </row>
    <row r="289" spans="1:23" ht="15.75" customHeight="1">
      <c r="A289" s="3"/>
      <c r="B289" s="3"/>
      <c r="C289" s="3"/>
      <c r="D289" s="3"/>
      <c r="E289" s="3"/>
      <c r="F289" s="3"/>
      <c r="G289" s="3"/>
      <c r="H289" s="3"/>
      <c r="I289" s="3"/>
      <c r="J289" s="3"/>
      <c r="K289" s="3"/>
      <c r="L289" s="3"/>
      <c r="M289" s="3"/>
      <c r="N289" s="3"/>
      <c r="O289" s="3"/>
      <c r="P289" s="3"/>
      <c r="Q289" s="3"/>
      <c r="R289" s="3"/>
      <c r="S289" s="3"/>
      <c r="T289" s="3"/>
      <c r="U289" s="3"/>
      <c r="V289" s="3"/>
      <c r="W289" s="3"/>
    </row>
    <row r="290" spans="1:23" ht="15.75" customHeight="1">
      <c r="A290" s="3"/>
      <c r="B290" s="3"/>
      <c r="C290" s="3"/>
      <c r="D290" s="3"/>
      <c r="E290" s="3"/>
      <c r="F290" s="3"/>
      <c r="G290" s="3"/>
      <c r="H290" s="3"/>
      <c r="I290" s="3"/>
      <c r="J290" s="3"/>
      <c r="K290" s="3"/>
      <c r="L290" s="3"/>
      <c r="M290" s="3"/>
      <c r="N290" s="3"/>
      <c r="O290" s="3"/>
      <c r="P290" s="3"/>
      <c r="Q290" s="3"/>
      <c r="R290" s="3"/>
      <c r="S290" s="3"/>
      <c r="T290" s="3"/>
      <c r="U290" s="3"/>
      <c r="V290" s="3"/>
      <c r="W290" s="3"/>
    </row>
    <row r="291" spans="1:23" ht="15.75" customHeight="1">
      <c r="A291" s="3"/>
      <c r="B291" s="3"/>
      <c r="C291" s="3"/>
      <c r="D291" s="3"/>
      <c r="E291" s="3"/>
      <c r="F291" s="3"/>
      <c r="G291" s="3"/>
      <c r="H291" s="3"/>
      <c r="I291" s="3"/>
      <c r="J291" s="3"/>
      <c r="K291" s="3"/>
      <c r="L291" s="3"/>
      <c r="M291" s="3"/>
      <c r="N291" s="3"/>
      <c r="O291" s="3"/>
      <c r="P291" s="3"/>
      <c r="Q291" s="3"/>
      <c r="R291" s="3"/>
      <c r="S291" s="3"/>
      <c r="T291" s="3"/>
      <c r="U291" s="3"/>
      <c r="V291" s="3"/>
      <c r="W291" s="3"/>
    </row>
    <row r="292" spans="1:23" ht="15.75" customHeight="1">
      <c r="A292" s="3"/>
      <c r="B292" s="3"/>
      <c r="C292" s="3"/>
      <c r="D292" s="3"/>
      <c r="E292" s="3"/>
      <c r="F292" s="3"/>
      <c r="G292" s="3"/>
      <c r="H292" s="3"/>
      <c r="I292" s="3"/>
      <c r="J292" s="3"/>
      <c r="K292" s="3"/>
      <c r="L292" s="3"/>
      <c r="M292" s="3"/>
      <c r="N292" s="3"/>
      <c r="O292" s="3"/>
      <c r="P292" s="3"/>
      <c r="Q292" s="3"/>
      <c r="R292" s="3"/>
      <c r="S292" s="3"/>
      <c r="T292" s="3"/>
      <c r="U292" s="3"/>
      <c r="V292" s="3"/>
      <c r="W292" s="3"/>
    </row>
    <row r="293" spans="1:23" ht="15.75" customHeight="1">
      <c r="A293" s="3"/>
      <c r="B293" s="3"/>
      <c r="C293" s="3"/>
      <c r="D293" s="3"/>
      <c r="E293" s="3"/>
      <c r="F293" s="3"/>
      <c r="G293" s="3"/>
      <c r="H293" s="3"/>
      <c r="I293" s="3"/>
      <c r="J293" s="3"/>
      <c r="K293" s="3"/>
      <c r="L293" s="3"/>
      <c r="M293" s="3"/>
      <c r="N293" s="3"/>
      <c r="O293" s="3"/>
      <c r="P293" s="3"/>
      <c r="Q293" s="3"/>
      <c r="R293" s="3"/>
      <c r="S293" s="3"/>
      <c r="T293" s="3"/>
      <c r="U293" s="3"/>
      <c r="V293" s="3"/>
      <c r="W293" s="3"/>
    </row>
    <row r="294" spans="1:23" ht="15.75" customHeight="1">
      <c r="A294" s="3"/>
      <c r="B294" s="3"/>
      <c r="C294" s="3"/>
      <c r="D294" s="3"/>
      <c r="E294" s="3"/>
      <c r="F294" s="3"/>
      <c r="G294" s="3"/>
      <c r="H294" s="3"/>
      <c r="I294" s="3"/>
      <c r="J294" s="3"/>
      <c r="K294" s="3"/>
      <c r="L294" s="3"/>
      <c r="M294" s="3"/>
      <c r="N294" s="3"/>
      <c r="O294" s="3"/>
      <c r="P294" s="3"/>
      <c r="Q294" s="3"/>
      <c r="R294" s="3"/>
      <c r="S294" s="3"/>
      <c r="T294" s="3"/>
      <c r="U294" s="3"/>
      <c r="V294" s="3"/>
      <c r="W294" s="3"/>
    </row>
    <row r="295" spans="1:23" ht="15.75" customHeight="1">
      <c r="A295" s="3"/>
      <c r="B295" s="3"/>
      <c r="C295" s="3"/>
      <c r="D295" s="3"/>
      <c r="E295" s="3"/>
      <c r="F295" s="3"/>
      <c r="G295" s="3"/>
      <c r="H295" s="3"/>
      <c r="I295" s="3"/>
      <c r="J295" s="3"/>
      <c r="K295" s="3"/>
      <c r="L295" s="3"/>
      <c r="M295" s="3"/>
      <c r="N295" s="3"/>
      <c r="O295" s="3"/>
      <c r="P295" s="3"/>
      <c r="Q295" s="3"/>
      <c r="R295" s="3"/>
      <c r="S295" s="3"/>
      <c r="T295" s="3"/>
      <c r="U295" s="3"/>
      <c r="V295" s="3"/>
      <c r="W295" s="3"/>
    </row>
    <row r="296" spans="1:23" ht="15.75" customHeight="1">
      <c r="A296" s="3"/>
      <c r="B296" s="3"/>
      <c r="C296" s="3"/>
      <c r="D296" s="3"/>
      <c r="E296" s="3"/>
      <c r="F296" s="3"/>
      <c r="G296" s="3"/>
      <c r="H296" s="3"/>
      <c r="I296" s="3"/>
      <c r="J296" s="3"/>
      <c r="K296" s="3"/>
      <c r="L296" s="3"/>
      <c r="M296" s="3"/>
      <c r="N296" s="3"/>
      <c r="O296" s="3"/>
      <c r="P296" s="3"/>
      <c r="Q296" s="3"/>
      <c r="R296" s="3"/>
      <c r="S296" s="3"/>
      <c r="T296" s="3"/>
      <c r="U296" s="3"/>
      <c r="V296" s="3"/>
      <c r="W296" s="3"/>
    </row>
    <row r="297" spans="1:23" ht="15.75" customHeight="1">
      <c r="A297" s="3"/>
      <c r="B297" s="3"/>
      <c r="C297" s="3"/>
      <c r="D297" s="3"/>
      <c r="E297" s="3"/>
      <c r="F297" s="3"/>
      <c r="G297" s="3"/>
      <c r="H297" s="3"/>
      <c r="I297" s="3"/>
      <c r="J297" s="3"/>
      <c r="K297" s="3"/>
      <c r="L297" s="3"/>
      <c r="M297" s="3"/>
      <c r="N297" s="3"/>
      <c r="O297" s="3"/>
      <c r="P297" s="3"/>
      <c r="Q297" s="3"/>
      <c r="R297" s="3"/>
      <c r="S297" s="3"/>
      <c r="T297" s="3"/>
      <c r="U297" s="3"/>
      <c r="V297" s="3"/>
      <c r="W297" s="3"/>
    </row>
    <row r="298" spans="1:23" ht="15.75" customHeight="1">
      <c r="A298" s="3"/>
      <c r="B298" s="3"/>
      <c r="C298" s="3"/>
      <c r="D298" s="3"/>
      <c r="E298" s="3"/>
      <c r="F298" s="3"/>
      <c r="G298" s="3"/>
      <c r="H298" s="3"/>
      <c r="I298" s="3"/>
      <c r="J298" s="3"/>
      <c r="K298" s="3"/>
      <c r="L298" s="3"/>
      <c r="M298" s="3"/>
      <c r="N298" s="3"/>
      <c r="O298" s="3"/>
      <c r="P298" s="3"/>
      <c r="Q298" s="3"/>
      <c r="R298" s="3"/>
      <c r="S298" s="3"/>
      <c r="T298" s="3"/>
      <c r="U298" s="3"/>
      <c r="V298" s="3"/>
      <c r="W298" s="3"/>
    </row>
    <row r="299" spans="1:23" ht="15.75" customHeight="1">
      <c r="A299" s="3"/>
      <c r="B299" s="3"/>
      <c r="C299" s="3"/>
      <c r="D299" s="3"/>
      <c r="E299" s="3"/>
      <c r="F299" s="3"/>
      <c r="G299" s="3"/>
      <c r="H299" s="3"/>
      <c r="I299" s="3"/>
      <c r="J299" s="3"/>
      <c r="K299" s="3"/>
      <c r="L299" s="3"/>
      <c r="M299" s="3"/>
      <c r="N299" s="3"/>
      <c r="O299" s="3"/>
      <c r="P299" s="3"/>
      <c r="Q299" s="3"/>
      <c r="R299" s="3"/>
      <c r="S299" s="3"/>
      <c r="T299" s="3"/>
      <c r="U299" s="3"/>
      <c r="V299" s="3"/>
      <c r="W299" s="3"/>
    </row>
    <row r="300" spans="1:23" ht="15.75" customHeight="1">
      <c r="A300" s="3"/>
      <c r="B300" s="3"/>
      <c r="C300" s="3"/>
      <c r="D300" s="3"/>
      <c r="E300" s="3"/>
      <c r="F300" s="3"/>
      <c r="G300" s="3"/>
      <c r="H300" s="3"/>
      <c r="I300" s="3"/>
      <c r="J300" s="3"/>
      <c r="K300" s="3"/>
      <c r="L300" s="3"/>
      <c r="M300" s="3"/>
      <c r="N300" s="3"/>
      <c r="O300" s="3"/>
      <c r="P300" s="3"/>
      <c r="Q300" s="3"/>
      <c r="R300" s="3"/>
      <c r="S300" s="3"/>
      <c r="T300" s="3"/>
      <c r="U300" s="3"/>
      <c r="V300" s="3"/>
      <c r="W300" s="3"/>
    </row>
    <row r="301" spans="1:23" ht="15.75" customHeight="1">
      <c r="A301" s="3"/>
      <c r="B301" s="3"/>
      <c r="C301" s="3"/>
      <c r="D301" s="3"/>
      <c r="E301" s="3"/>
      <c r="F301" s="3"/>
      <c r="G301" s="3"/>
      <c r="H301" s="3"/>
      <c r="I301" s="3"/>
      <c r="J301" s="3"/>
      <c r="K301" s="3"/>
      <c r="L301" s="3"/>
      <c r="M301" s="3"/>
      <c r="N301" s="3"/>
      <c r="O301" s="3"/>
      <c r="P301" s="3"/>
      <c r="Q301" s="3"/>
      <c r="R301" s="3"/>
      <c r="S301" s="3"/>
      <c r="T301" s="3"/>
      <c r="U301" s="3"/>
      <c r="V301" s="3"/>
      <c r="W301" s="3"/>
    </row>
    <row r="302" spans="1:23" ht="15.75" customHeight="1">
      <c r="A302" s="3"/>
      <c r="B302" s="3"/>
      <c r="C302" s="3"/>
      <c r="D302" s="3"/>
      <c r="E302" s="3"/>
      <c r="F302" s="3"/>
      <c r="G302" s="3"/>
      <c r="H302" s="3"/>
      <c r="I302" s="3"/>
      <c r="J302" s="3"/>
      <c r="K302" s="3"/>
      <c r="L302" s="3"/>
      <c r="M302" s="3"/>
      <c r="N302" s="3"/>
      <c r="O302" s="3"/>
      <c r="P302" s="3"/>
      <c r="Q302" s="3"/>
      <c r="R302" s="3"/>
      <c r="S302" s="3"/>
      <c r="T302" s="3"/>
      <c r="U302" s="3"/>
      <c r="V302" s="3"/>
      <c r="W302" s="3"/>
    </row>
    <row r="303" spans="1:23" ht="15.75" customHeight="1">
      <c r="A303" s="3"/>
      <c r="B303" s="3"/>
      <c r="C303" s="3"/>
      <c r="D303" s="3"/>
      <c r="E303" s="3"/>
      <c r="F303" s="3"/>
      <c r="G303" s="3"/>
      <c r="H303" s="3"/>
      <c r="I303" s="3"/>
      <c r="J303" s="3"/>
      <c r="K303" s="3"/>
      <c r="L303" s="3"/>
      <c r="M303" s="3"/>
      <c r="N303" s="3"/>
      <c r="O303" s="3"/>
      <c r="P303" s="3"/>
      <c r="Q303" s="3"/>
      <c r="R303" s="3"/>
      <c r="S303" s="3"/>
      <c r="T303" s="3"/>
      <c r="U303" s="3"/>
      <c r="V303" s="3"/>
      <c r="W303" s="3"/>
    </row>
    <row r="304" spans="1:23" ht="15.75" customHeight="1">
      <c r="A304" s="3"/>
      <c r="B304" s="3"/>
      <c r="C304" s="3"/>
      <c r="D304" s="3"/>
      <c r="E304" s="3"/>
      <c r="F304" s="3"/>
      <c r="G304" s="3"/>
      <c r="H304" s="3"/>
      <c r="I304" s="3"/>
      <c r="J304" s="3"/>
      <c r="K304" s="3"/>
      <c r="L304" s="3"/>
      <c r="M304" s="3"/>
      <c r="N304" s="3"/>
      <c r="O304" s="3"/>
      <c r="P304" s="3"/>
      <c r="Q304" s="3"/>
      <c r="R304" s="3"/>
      <c r="S304" s="3"/>
      <c r="T304" s="3"/>
      <c r="U304" s="3"/>
      <c r="V304" s="3"/>
      <c r="W304" s="3"/>
    </row>
    <row r="305" spans="1:23" ht="15.75" customHeight="1">
      <c r="A305" s="3"/>
      <c r="B305" s="3"/>
      <c r="C305" s="3"/>
      <c r="D305" s="3"/>
      <c r="E305" s="3"/>
      <c r="F305" s="3"/>
      <c r="G305" s="3"/>
      <c r="H305" s="3"/>
      <c r="I305" s="3"/>
      <c r="J305" s="3"/>
      <c r="K305" s="3"/>
      <c r="L305" s="3"/>
      <c r="M305" s="3"/>
      <c r="N305" s="3"/>
      <c r="O305" s="3"/>
      <c r="P305" s="3"/>
      <c r="Q305" s="3"/>
      <c r="R305" s="3"/>
      <c r="S305" s="3"/>
      <c r="T305" s="3"/>
      <c r="U305" s="3"/>
      <c r="V305" s="3"/>
      <c r="W305" s="3"/>
    </row>
    <row r="306" spans="1:23" ht="15.75" customHeight="1">
      <c r="A306" s="3"/>
      <c r="B306" s="3"/>
      <c r="C306" s="3"/>
      <c r="D306" s="3"/>
      <c r="E306" s="3"/>
      <c r="F306" s="3"/>
      <c r="G306" s="3"/>
      <c r="H306" s="3"/>
      <c r="I306" s="3"/>
      <c r="J306" s="3"/>
      <c r="K306" s="3"/>
      <c r="L306" s="3"/>
      <c r="M306" s="3"/>
      <c r="N306" s="3"/>
      <c r="O306" s="3"/>
      <c r="P306" s="3"/>
      <c r="Q306" s="3"/>
      <c r="R306" s="3"/>
      <c r="S306" s="3"/>
      <c r="T306" s="3"/>
      <c r="U306" s="3"/>
      <c r="V306" s="3"/>
      <c r="W306" s="3"/>
    </row>
    <row r="307" spans="1:23" ht="15.75" customHeight="1">
      <c r="A307" s="3"/>
      <c r="B307" s="3"/>
      <c r="C307" s="3"/>
      <c r="D307" s="3"/>
      <c r="E307" s="3"/>
      <c r="F307" s="3"/>
      <c r="G307" s="3"/>
      <c r="H307" s="3"/>
      <c r="I307" s="3"/>
      <c r="J307" s="3"/>
      <c r="K307" s="3"/>
      <c r="L307" s="3"/>
      <c r="M307" s="3"/>
      <c r="N307" s="3"/>
      <c r="O307" s="3"/>
      <c r="P307" s="3"/>
      <c r="Q307" s="3"/>
      <c r="R307" s="3"/>
      <c r="S307" s="3"/>
      <c r="T307" s="3"/>
      <c r="U307" s="3"/>
      <c r="V307" s="3"/>
      <c r="W307" s="3"/>
    </row>
    <row r="308" spans="1:23" ht="15.75" customHeight="1">
      <c r="A308" s="3"/>
      <c r="B308" s="3"/>
      <c r="C308" s="3"/>
      <c r="D308" s="3"/>
      <c r="E308" s="3"/>
      <c r="F308" s="3"/>
      <c r="G308" s="3"/>
      <c r="H308" s="3"/>
      <c r="I308" s="3"/>
      <c r="J308" s="3"/>
      <c r="K308" s="3"/>
      <c r="L308" s="3"/>
      <c r="M308" s="3"/>
      <c r="N308" s="3"/>
      <c r="O308" s="3"/>
      <c r="P308" s="3"/>
      <c r="Q308" s="3"/>
      <c r="R308" s="3"/>
      <c r="S308" s="3"/>
      <c r="T308" s="3"/>
      <c r="U308" s="3"/>
      <c r="V308" s="3"/>
      <c r="W308" s="3"/>
    </row>
    <row r="309" spans="1:23" ht="15.75" customHeight="1">
      <c r="A309" s="3"/>
      <c r="B309" s="3"/>
      <c r="C309" s="3"/>
      <c r="D309" s="3"/>
      <c r="E309" s="3"/>
      <c r="F309" s="3"/>
      <c r="G309" s="3"/>
      <c r="H309" s="3"/>
      <c r="I309" s="3"/>
      <c r="J309" s="3"/>
      <c r="K309" s="3"/>
      <c r="L309" s="3"/>
      <c r="M309" s="3"/>
      <c r="N309" s="3"/>
      <c r="O309" s="3"/>
      <c r="P309" s="3"/>
      <c r="Q309" s="3"/>
      <c r="R309" s="3"/>
      <c r="S309" s="3"/>
      <c r="T309" s="3"/>
      <c r="U309" s="3"/>
      <c r="V309" s="3"/>
      <c r="W309" s="3"/>
    </row>
    <row r="310" spans="1:23" ht="15.75" customHeight="1">
      <c r="A310" s="3"/>
      <c r="B310" s="3"/>
      <c r="C310" s="3"/>
      <c r="D310" s="3"/>
      <c r="E310" s="3"/>
      <c r="F310" s="3"/>
      <c r="G310" s="3"/>
      <c r="H310" s="3"/>
      <c r="I310" s="3"/>
      <c r="J310" s="3"/>
      <c r="K310" s="3"/>
      <c r="L310" s="3"/>
      <c r="M310" s="3"/>
      <c r="N310" s="3"/>
      <c r="O310" s="3"/>
      <c r="P310" s="3"/>
      <c r="Q310" s="3"/>
      <c r="R310" s="3"/>
      <c r="S310" s="3"/>
      <c r="T310" s="3"/>
      <c r="U310" s="3"/>
      <c r="V310" s="3"/>
      <c r="W310" s="3"/>
    </row>
    <row r="311" spans="1:23" ht="15.75" customHeight="1">
      <c r="A311" s="3"/>
      <c r="B311" s="3"/>
      <c r="C311" s="3"/>
      <c r="D311" s="3"/>
      <c r="E311" s="3"/>
      <c r="F311" s="3"/>
      <c r="G311" s="3"/>
      <c r="H311" s="3"/>
      <c r="I311" s="3"/>
      <c r="J311" s="3"/>
      <c r="K311" s="3"/>
      <c r="L311" s="3"/>
      <c r="M311" s="3"/>
      <c r="N311" s="3"/>
      <c r="O311" s="3"/>
      <c r="P311" s="3"/>
      <c r="Q311" s="3"/>
      <c r="R311" s="3"/>
      <c r="S311" s="3"/>
      <c r="T311" s="3"/>
      <c r="U311" s="3"/>
      <c r="V311" s="3"/>
      <c r="W311" s="3"/>
    </row>
    <row r="312" spans="1:23" ht="15.75" customHeight="1">
      <c r="A312" s="3"/>
      <c r="B312" s="3"/>
      <c r="C312" s="3"/>
      <c r="D312" s="3"/>
      <c r="E312" s="3"/>
      <c r="F312" s="3"/>
      <c r="G312" s="3"/>
      <c r="H312" s="3"/>
      <c r="I312" s="3"/>
      <c r="J312" s="3"/>
      <c r="K312" s="3"/>
      <c r="L312" s="3"/>
      <c r="M312" s="3"/>
      <c r="N312" s="3"/>
      <c r="O312" s="3"/>
      <c r="P312" s="3"/>
      <c r="Q312" s="3"/>
      <c r="R312" s="3"/>
      <c r="S312" s="3"/>
      <c r="T312" s="3"/>
      <c r="U312" s="3"/>
      <c r="V312" s="3"/>
      <c r="W312" s="3"/>
    </row>
    <row r="313" spans="1:23" ht="15.75" customHeight="1">
      <c r="A313" s="3"/>
      <c r="B313" s="3"/>
      <c r="C313" s="3"/>
      <c r="D313" s="3"/>
      <c r="E313" s="3"/>
      <c r="F313" s="3"/>
      <c r="G313" s="3"/>
      <c r="H313" s="3"/>
      <c r="I313" s="3"/>
      <c r="J313" s="3"/>
      <c r="K313" s="3"/>
      <c r="L313" s="3"/>
      <c r="M313" s="3"/>
      <c r="N313" s="3"/>
      <c r="O313" s="3"/>
      <c r="P313" s="3"/>
      <c r="Q313" s="3"/>
      <c r="R313" s="3"/>
      <c r="S313" s="3"/>
      <c r="T313" s="3"/>
      <c r="U313" s="3"/>
      <c r="V313" s="3"/>
      <c r="W313" s="3"/>
    </row>
    <row r="314" spans="1:23" ht="15.75" customHeight="1">
      <c r="A314" s="3"/>
      <c r="B314" s="3"/>
      <c r="C314" s="3"/>
      <c r="D314" s="3"/>
      <c r="E314" s="3"/>
      <c r="F314" s="3"/>
      <c r="G314" s="3"/>
      <c r="H314" s="3"/>
      <c r="I314" s="3"/>
      <c r="J314" s="3"/>
      <c r="K314" s="3"/>
      <c r="L314" s="3"/>
      <c r="M314" s="3"/>
      <c r="N314" s="3"/>
      <c r="O314" s="3"/>
      <c r="P314" s="3"/>
      <c r="Q314" s="3"/>
      <c r="R314" s="3"/>
      <c r="S314" s="3"/>
      <c r="T314" s="3"/>
      <c r="U314" s="3"/>
      <c r="V314" s="3"/>
      <c r="W314" s="3"/>
    </row>
    <row r="315" spans="1:23" ht="15.75" customHeight="1">
      <c r="A315" s="3"/>
      <c r="B315" s="3"/>
      <c r="C315" s="3"/>
      <c r="D315" s="3"/>
      <c r="E315" s="3"/>
      <c r="F315" s="3"/>
      <c r="G315" s="3"/>
      <c r="H315" s="3"/>
      <c r="I315" s="3"/>
      <c r="J315" s="3"/>
      <c r="K315" s="3"/>
      <c r="L315" s="3"/>
      <c r="M315" s="3"/>
      <c r="N315" s="3"/>
      <c r="O315" s="3"/>
      <c r="P315" s="3"/>
      <c r="Q315" s="3"/>
      <c r="R315" s="3"/>
      <c r="S315" s="3"/>
      <c r="T315" s="3"/>
      <c r="U315" s="3"/>
      <c r="V315" s="3"/>
      <c r="W315" s="3"/>
    </row>
    <row r="316" spans="1:23" ht="15.75" customHeight="1">
      <c r="A316" s="3"/>
      <c r="B316" s="3"/>
      <c r="C316" s="3"/>
      <c r="D316" s="3"/>
      <c r="E316" s="3"/>
      <c r="F316" s="3"/>
      <c r="G316" s="3"/>
      <c r="H316" s="3"/>
      <c r="I316" s="3"/>
      <c r="J316" s="3"/>
      <c r="K316" s="3"/>
      <c r="L316" s="3"/>
      <c r="M316" s="3"/>
      <c r="N316" s="3"/>
      <c r="O316" s="3"/>
      <c r="P316" s="3"/>
      <c r="Q316" s="3"/>
      <c r="R316" s="3"/>
      <c r="S316" s="3"/>
      <c r="T316" s="3"/>
      <c r="U316" s="3"/>
      <c r="V316" s="3"/>
      <c r="W316" s="3"/>
    </row>
    <row r="317" spans="1:23" ht="15.75" customHeight="1">
      <c r="A317" s="3"/>
      <c r="B317" s="3"/>
      <c r="C317" s="3"/>
      <c r="D317" s="3"/>
      <c r="E317" s="3"/>
      <c r="F317" s="3"/>
      <c r="G317" s="3"/>
      <c r="H317" s="3"/>
      <c r="I317" s="3"/>
      <c r="J317" s="3"/>
      <c r="K317" s="3"/>
      <c r="L317" s="3"/>
      <c r="M317" s="3"/>
      <c r="N317" s="3"/>
      <c r="O317" s="3"/>
      <c r="P317" s="3"/>
      <c r="Q317" s="3"/>
      <c r="R317" s="3"/>
      <c r="S317" s="3"/>
      <c r="T317" s="3"/>
      <c r="U317" s="3"/>
      <c r="V317" s="3"/>
      <c r="W317" s="3"/>
    </row>
    <row r="318" spans="1:23" ht="15.75" customHeight="1">
      <c r="A318" s="3"/>
      <c r="B318" s="3"/>
      <c r="C318" s="3"/>
      <c r="D318" s="3"/>
      <c r="E318" s="3"/>
      <c r="F318" s="3"/>
      <c r="G318" s="3"/>
      <c r="H318" s="3"/>
      <c r="I318" s="3"/>
      <c r="J318" s="3"/>
      <c r="K318" s="3"/>
      <c r="L318" s="3"/>
      <c r="M318" s="3"/>
      <c r="N318" s="3"/>
      <c r="O318" s="3"/>
      <c r="P318" s="3"/>
      <c r="Q318" s="3"/>
      <c r="R318" s="3"/>
      <c r="S318" s="3"/>
      <c r="T318" s="3"/>
      <c r="U318" s="3"/>
      <c r="V318" s="3"/>
      <c r="W318" s="3"/>
    </row>
    <row r="319" spans="1:23" ht="15.75" customHeight="1">
      <c r="A319" s="3"/>
      <c r="B319" s="3"/>
      <c r="C319" s="3"/>
      <c r="D319" s="3"/>
      <c r="E319" s="3"/>
      <c r="F319" s="3"/>
      <c r="G319" s="3"/>
      <c r="H319" s="3"/>
      <c r="I319" s="3"/>
      <c r="J319" s="3"/>
      <c r="K319" s="3"/>
      <c r="L319" s="3"/>
      <c r="M319" s="3"/>
      <c r="N319" s="3"/>
      <c r="O319" s="3"/>
      <c r="P319" s="3"/>
      <c r="Q319" s="3"/>
      <c r="R319" s="3"/>
      <c r="S319" s="3"/>
      <c r="T319" s="3"/>
      <c r="U319" s="3"/>
      <c r="V319" s="3"/>
      <c r="W319" s="3"/>
    </row>
    <row r="320" spans="1:23" ht="15.75" customHeight="1">
      <c r="A320" s="3"/>
      <c r="B320" s="3"/>
      <c r="C320" s="3"/>
      <c r="D320" s="3"/>
      <c r="E320" s="3"/>
      <c r="F320" s="3"/>
      <c r="G320" s="3"/>
      <c r="H320" s="3"/>
      <c r="I320" s="3"/>
      <c r="J320" s="3"/>
      <c r="K320" s="3"/>
      <c r="L320" s="3"/>
      <c r="M320" s="3"/>
      <c r="N320" s="3"/>
      <c r="O320" s="3"/>
      <c r="P320" s="3"/>
      <c r="Q320" s="3"/>
      <c r="R320" s="3"/>
      <c r="S320" s="3"/>
      <c r="T320" s="3"/>
      <c r="U320" s="3"/>
      <c r="V320" s="3"/>
      <c r="W320" s="3"/>
    </row>
    <row r="321" spans="1:23" ht="15.75" customHeight="1">
      <c r="A321" s="3"/>
      <c r="B321" s="3"/>
      <c r="C321" s="3"/>
      <c r="D321" s="3"/>
      <c r="E321" s="3"/>
      <c r="F321" s="3"/>
      <c r="G321" s="3"/>
      <c r="H321" s="3"/>
      <c r="I321" s="3"/>
      <c r="J321" s="3"/>
      <c r="K321" s="3"/>
      <c r="L321" s="3"/>
      <c r="M321" s="3"/>
      <c r="N321" s="3"/>
      <c r="O321" s="3"/>
      <c r="P321" s="3"/>
      <c r="Q321" s="3"/>
      <c r="R321" s="3"/>
      <c r="S321" s="3"/>
      <c r="T321" s="3"/>
      <c r="U321" s="3"/>
      <c r="V321" s="3"/>
      <c r="W321" s="3"/>
    </row>
    <row r="322" spans="1:23" ht="15.75" customHeight="1">
      <c r="A322" s="3"/>
      <c r="B322" s="3"/>
      <c r="C322" s="3"/>
      <c r="D322" s="3"/>
      <c r="E322" s="3"/>
      <c r="F322" s="3"/>
      <c r="G322" s="3"/>
      <c r="H322" s="3"/>
      <c r="I322" s="3"/>
      <c r="J322" s="3"/>
      <c r="K322" s="3"/>
      <c r="L322" s="3"/>
      <c r="M322" s="3"/>
      <c r="N322" s="3"/>
      <c r="O322" s="3"/>
      <c r="P322" s="3"/>
      <c r="Q322" s="3"/>
      <c r="R322" s="3"/>
      <c r="S322" s="3"/>
      <c r="T322" s="3"/>
      <c r="U322" s="3"/>
      <c r="V322" s="3"/>
      <c r="W322" s="3"/>
    </row>
    <row r="323" spans="1:23" ht="15.75" customHeight="1">
      <c r="A323" s="3"/>
      <c r="B323" s="3"/>
      <c r="C323" s="3"/>
      <c r="D323" s="3"/>
      <c r="E323" s="3"/>
      <c r="F323" s="3"/>
      <c r="G323" s="3"/>
      <c r="H323" s="3"/>
      <c r="I323" s="3"/>
      <c r="J323" s="3"/>
      <c r="K323" s="3"/>
      <c r="L323" s="3"/>
      <c r="M323" s="3"/>
      <c r="N323" s="3"/>
      <c r="O323" s="3"/>
      <c r="P323" s="3"/>
      <c r="Q323" s="3"/>
      <c r="R323" s="3"/>
      <c r="S323" s="3"/>
      <c r="T323" s="3"/>
      <c r="U323" s="3"/>
      <c r="V323" s="3"/>
      <c r="W323" s="3"/>
    </row>
    <row r="324" spans="1:23" ht="15.75" customHeight="1">
      <c r="A324" s="3"/>
      <c r="B324" s="3"/>
      <c r="C324" s="3"/>
      <c r="D324" s="3"/>
      <c r="E324" s="3"/>
      <c r="F324" s="3"/>
      <c r="G324" s="3"/>
      <c r="H324" s="3"/>
      <c r="I324" s="3"/>
      <c r="J324" s="3"/>
      <c r="K324" s="3"/>
      <c r="L324" s="3"/>
      <c r="M324" s="3"/>
      <c r="N324" s="3"/>
      <c r="O324" s="3"/>
      <c r="P324" s="3"/>
      <c r="Q324" s="3"/>
      <c r="R324" s="3"/>
      <c r="S324" s="3"/>
      <c r="T324" s="3"/>
      <c r="U324" s="3"/>
      <c r="V324" s="3"/>
      <c r="W324" s="3"/>
    </row>
    <row r="325" spans="1:23" ht="15.75" customHeight="1">
      <c r="A325" s="3"/>
      <c r="B325" s="3"/>
      <c r="C325" s="3"/>
      <c r="D325" s="3"/>
      <c r="E325" s="3"/>
      <c r="F325" s="3"/>
      <c r="G325" s="3"/>
      <c r="H325" s="3"/>
      <c r="I325" s="3"/>
      <c r="J325" s="3"/>
      <c r="K325" s="3"/>
      <c r="L325" s="3"/>
      <c r="M325" s="3"/>
      <c r="N325" s="3"/>
      <c r="O325" s="3"/>
      <c r="P325" s="3"/>
      <c r="Q325" s="3"/>
      <c r="R325" s="3"/>
      <c r="S325" s="3"/>
      <c r="T325" s="3"/>
      <c r="U325" s="3"/>
      <c r="V325" s="3"/>
      <c r="W325" s="3"/>
    </row>
    <row r="326" spans="1:23" ht="15.75" customHeight="1">
      <c r="A326" s="3"/>
      <c r="B326" s="3"/>
      <c r="C326" s="3"/>
      <c r="D326" s="3"/>
      <c r="E326" s="3"/>
      <c r="F326" s="3"/>
      <c r="G326" s="3"/>
      <c r="H326" s="3"/>
      <c r="I326" s="3"/>
      <c r="J326" s="3"/>
      <c r="K326" s="3"/>
      <c r="L326" s="3"/>
      <c r="M326" s="3"/>
      <c r="N326" s="3"/>
      <c r="O326" s="3"/>
      <c r="P326" s="3"/>
      <c r="Q326" s="3"/>
      <c r="R326" s="3"/>
      <c r="S326" s="3"/>
      <c r="T326" s="3"/>
      <c r="U326" s="3"/>
      <c r="V326" s="3"/>
      <c r="W326" s="3"/>
    </row>
    <row r="327" spans="1:23" ht="15.75" customHeight="1">
      <c r="A327" s="3"/>
      <c r="B327" s="3"/>
      <c r="C327" s="3"/>
      <c r="D327" s="3"/>
      <c r="E327" s="3"/>
      <c r="F327" s="3"/>
      <c r="G327" s="3"/>
      <c r="H327" s="3"/>
      <c r="I327" s="3"/>
      <c r="J327" s="3"/>
      <c r="K327" s="3"/>
      <c r="L327" s="3"/>
      <c r="M327" s="3"/>
      <c r="N327" s="3"/>
      <c r="O327" s="3"/>
      <c r="P327" s="3"/>
      <c r="Q327" s="3"/>
      <c r="R327" s="3"/>
      <c r="S327" s="3"/>
      <c r="T327" s="3"/>
      <c r="U327" s="3"/>
      <c r="V327" s="3"/>
      <c r="W327" s="3"/>
    </row>
    <row r="328" spans="1:23" ht="15.75" customHeight="1">
      <c r="A328" s="3"/>
      <c r="B328" s="3"/>
      <c r="C328" s="3"/>
      <c r="D328" s="3"/>
      <c r="E328" s="3"/>
      <c r="F328" s="3"/>
      <c r="G328" s="3"/>
      <c r="H328" s="3"/>
      <c r="I328" s="3"/>
      <c r="J328" s="3"/>
      <c r="K328" s="3"/>
      <c r="L328" s="3"/>
      <c r="M328" s="3"/>
      <c r="N328" s="3"/>
      <c r="O328" s="3"/>
      <c r="P328" s="3"/>
      <c r="Q328" s="3"/>
      <c r="R328" s="3"/>
      <c r="S328" s="3"/>
      <c r="T328" s="3"/>
      <c r="U328" s="3"/>
      <c r="V328" s="3"/>
      <c r="W328" s="3"/>
    </row>
    <row r="329" spans="1:23" ht="15.75" customHeight="1">
      <c r="A329" s="3"/>
      <c r="B329" s="3"/>
      <c r="C329" s="3"/>
      <c r="D329" s="3"/>
      <c r="E329" s="3"/>
      <c r="F329" s="3"/>
      <c r="G329" s="3"/>
      <c r="H329" s="3"/>
      <c r="I329" s="3"/>
      <c r="J329" s="3"/>
      <c r="K329" s="3"/>
      <c r="L329" s="3"/>
      <c r="M329" s="3"/>
      <c r="N329" s="3"/>
      <c r="O329" s="3"/>
      <c r="P329" s="3"/>
      <c r="Q329" s="3"/>
      <c r="R329" s="3"/>
      <c r="S329" s="3"/>
      <c r="T329" s="3"/>
      <c r="U329" s="3"/>
      <c r="V329" s="3"/>
      <c r="W329" s="3"/>
    </row>
    <row r="330" spans="1:23" ht="15.75" customHeight="1">
      <c r="A330" s="3"/>
      <c r="B330" s="3"/>
      <c r="C330" s="3"/>
      <c r="D330" s="3"/>
      <c r="E330" s="3"/>
      <c r="F330" s="3"/>
      <c r="G330" s="3"/>
      <c r="H330" s="3"/>
      <c r="I330" s="3"/>
      <c r="J330" s="3"/>
      <c r="K330" s="3"/>
      <c r="L330" s="3"/>
      <c r="M330" s="3"/>
      <c r="N330" s="3"/>
      <c r="O330" s="3"/>
      <c r="P330" s="3"/>
      <c r="Q330" s="3"/>
      <c r="R330" s="3"/>
      <c r="S330" s="3"/>
      <c r="T330" s="3"/>
      <c r="U330" s="3"/>
      <c r="V330" s="3"/>
      <c r="W330" s="3"/>
    </row>
    <row r="331" spans="1:23" ht="15.75" customHeight="1">
      <c r="A331" s="3"/>
      <c r="B331" s="3"/>
      <c r="C331" s="3"/>
      <c r="D331" s="3"/>
      <c r="E331" s="3"/>
      <c r="F331" s="3"/>
      <c r="G331" s="3"/>
      <c r="H331" s="3"/>
      <c r="I331" s="3"/>
      <c r="J331" s="3"/>
      <c r="K331" s="3"/>
      <c r="L331" s="3"/>
      <c r="M331" s="3"/>
      <c r="N331" s="3"/>
      <c r="O331" s="3"/>
      <c r="P331" s="3"/>
      <c r="Q331" s="3"/>
      <c r="R331" s="3"/>
      <c r="S331" s="3"/>
      <c r="T331" s="3"/>
      <c r="U331" s="3"/>
      <c r="V331" s="3"/>
      <c r="W331" s="3"/>
    </row>
    <row r="332" spans="1:23" ht="15.75" customHeight="1">
      <c r="A332" s="3"/>
      <c r="B332" s="3"/>
      <c r="C332" s="3"/>
      <c r="D332" s="3"/>
      <c r="E332" s="3"/>
      <c r="F332" s="3"/>
      <c r="G332" s="3"/>
      <c r="H332" s="3"/>
      <c r="I332" s="3"/>
      <c r="J332" s="3"/>
      <c r="K332" s="3"/>
      <c r="L332" s="3"/>
      <c r="M332" s="3"/>
      <c r="N332" s="3"/>
      <c r="O332" s="3"/>
      <c r="P332" s="3"/>
      <c r="Q332" s="3"/>
      <c r="R332" s="3"/>
      <c r="S332" s="3"/>
      <c r="T332" s="3"/>
      <c r="U332" s="3"/>
      <c r="V332" s="3"/>
      <c r="W332" s="3"/>
    </row>
    <row r="333" spans="1:23" ht="15.75" customHeight="1">
      <c r="A333" s="3"/>
      <c r="B333" s="3"/>
      <c r="C333" s="3"/>
      <c r="D333" s="3"/>
      <c r="E333" s="3"/>
      <c r="F333" s="3"/>
      <c r="G333" s="3"/>
      <c r="H333" s="3"/>
      <c r="I333" s="3"/>
      <c r="J333" s="3"/>
      <c r="K333" s="3"/>
      <c r="L333" s="3"/>
      <c r="M333" s="3"/>
      <c r="N333" s="3"/>
      <c r="O333" s="3"/>
      <c r="P333" s="3"/>
      <c r="Q333" s="3"/>
      <c r="R333" s="3"/>
      <c r="S333" s="3"/>
      <c r="T333" s="3"/>
      <c r="U333" s="3"/>
      <c r="V333" s="3"/>
      <c r="W333" s="3"/>
    </row>
    <row r="334" spans="1:23" ht="15.75" customHeight="1">
      <c r="A334" s="3"/>
      <c r="B334" s="3"/>
      <c r="C334" s="3"/>
      <c r="D334" s="3"/>
      <c r="E334" s="3"/>
      <c r="F334" s="3"/>
      <c r="G334" s="3"/>
      <c r="H334" s="3"/>
      <c r="I334" s="3"/>
      <c r="J334" s="3"/>
      <c r="K334" s="3"/>
      <c r="L334" s="3"/>
      <c r="M334" s="3"/>
      <c r="N334" s="3"/>
      <c r="O334" s="3"/>
      <c r="P334" s="3"/>
      <c r="Q334" s="3"/>
      <c r="R334" s="3"/>
      <c r="S334" s="3"/>
      <c r="T334" s="3"/>
      <c r="U334" s="3"/>
      <c r="V334" s="3"/>
      <c r="W334" s="3"/>
    </row>
    <row r="335" spans="1:23" ht="15.75" customHeight="1">
      <c r="A335" s="3"/>
      <c r="B335" s="3"/>
      <c r="C335" s="3"/>
      <c r="D335" s="3"/>
      <c r="E335" s="3"/>
      <c r="F335" s="3"/>
      <c r="G335" s="3"/>
      <c r="H335" s="3"/>
      <c r="I335" s="3"/>
      <c r="J335" s="3"/>
      <c r="K335" s="3"/>
      <c r="L335" s="3"/>
      <c r="M335" s="3"/>
      <c r="N335" s="3"/>
      <c r="O335" s="3"/>
      <c r="P335" s="3"/>
      <c r="Q335" s="3"/>
      <c r="R335" s="3"/>
      <c r="S335" s="3"/>
      <c r="T335" s="3"/>
      <c r="U335" s="3"/>
      <c r="V335" s="3"/>
      <c r="W335" s="3"/>
    </row>
    <row r="336" spans="1:23" ht="15.75" customHeight="1">
      <c r="A336" s="3"/>
      <c r="B336" s="3"/>
      <c r="C336" s="3"/>
      <c r="D336" s="3"/>
      <c r="E336" s="3"/>
      <c r="F336" s="3"/>
      <c r="G336" s="3"/>
      <c r="H336" s="3"/>
      <c r="I336" s="3"/>
      <c r="J336" s="3"/>
      <c r="K336" s="3"/>
      <c r="L336" s="3"/>
      <c r="M336" s="3"/>
      <c r="N336" s="3"/>
      <c r="O336" s="3"/>
      <c r="P336" s="3"/>
      <c r="Q336" s="3"/>
      <c r="R336" s="3"/>
      <c r="S336" s="3"/>
      <c r="T336" s="3"/>
      <c r="U336" s="3"/>
      <c r="V336" s="3"/>
      <c r="W336" s="3"/>
    </row>
    <row r="337" spans="1:23" ht="15.75" customHeight="1">
      <c r="A337" s="3"/>
      <c r="B337" s="3"/>
      <c r="C337" s="3"/>
      <c r="D337" s="3"/>
      <c r="E337" s="3"/>
      <c r="F337" s="3"/>
      <c r="G337" s="3"/>
      <c r="H337" s="3"/>
      <c r="I337" s="3"/>
      <c r="J337" s="3"/>
      <c r="K337" s="3"/>
      <c r="L337" s="3"/>
      <c r="M337" s="3"/>
      <c r="N337" s="3"/>
      <c r="O337" s="3"/>
      <c r="P337" s="3"/>
      <c r="Q337" s="3"/>
      <c r="R337" s="3"/>
      <c r="S337" s="3"/>
      <c r="T337" s="3"/>
      <c r="U337" s="3"/>
      <c r="V337" s="3"/>
      <c r="W337" s="3"/>
    </row>
    <row r="338" spans="1:23" ht="15.75" customHeight="1">
      <c r="A338" s="3"/>
      <c r="B338" s="3"/>
      <c r="C338" s="3"/>
      <c r="D338" s="3"/>
      <c r="E338" s="3"/>
      <c r="F338" s="3"/>
      <c r="G338" s="3"/>
      <c r="H338" s="3"/>
      <c r="I338" s="3"/>
      <c r="J338" s="3"/>
      <c r="K338" s="3"/>
      <c r="L338" s="3"/>
      <c r="M338" s="3"/>
      <c r="N338" s="3"/>
      <c r="O338" s="3"/>
      <c r="P338" s="3"/>
      <c r="Q338" s="3"/>
      <c r="R338" s="3"/>
      <c r="S338" s="3"/>
      <c r="T338" s="3"/>
      <c r="U338" s="3"/>
      <c r="V338" s="3"/>
      <c r="W338" s="3"/>
    </row>
    <row r="339" spans="1:23" ht="15.75" customHeight="1">
      <c r="A339" s="3"/>
      <c r="B339" s="3"/>
      <c r="C339" s="3"/>
      <c r="D339" s="3"/>
      <c r="E339" s="3"/>
      <c r="F339" s="3"/>
      <c r="G339" s="3"/>
      <c r="H339" s="3"/>
      <c r="I339" s="3"/>
      <c r="J339" s="3"/>
      <c r="K339" s="3"/>
      <c r="L339" s="3"/>
      <c r="M339" s="3"/>
      <c r="N339" s="3"/>
      <c r="O339" s="3"/>
      <c r="P339" s="3"/>
      <c r="Q339" s="3"/>
      <c r="R339" s="3"/>
      <c r="S339" s="3"/>
      <c r="T339" s="3"/>
      <c r="U339" s="3"/>
      <c r="V339" s="3"/>
      <c r="W339" s="3"/>
    </row>
    <row r="340" spans="1:23" ht="15.75" customHeight="1">
      <c r="A340" s="3"/>
      <c r="B340" s="3"/>
      <c r="C340" s="3"/>
      <c r="D340" s="3"/>
      <c r="E340" s="3"/>
      <c r="F340" s="3"/>
      <c r="G340" s="3"/>
      <c r="H340" s="3"/>
      <c r="I340" s="3"/>
      <c r="J340" s="3"/>
      <c r="K340" s="3"/>
      <c r="L340" s="3"/>
      <c r="M340" s="3"/>
      <c r="N340" s="3"/>
      <c r="O340" s="3"/>
      <c r="P340" s="3"/>
      <c r="Q340" s="3"/>
      <c r="R340" s="3"/>
      <c r="S340" s="3"/>
      <c r="T340" s="3"/>
      <c r="U340" s="3"/>
      <c r="V340" s="3"/>
      <c r="W340" s="3"/>
    </row>
    <row r="341" spans="1:23" ht="15.75" customHeight="1">
      <c r="A341" s="3"/>
      <c r="B341" s="3"/>
      <c r="C341" s="3"/>
      <c r="D341" s="3"/>
      <c r="E341" s="3"/>
      <c r="F341" s="3"/>
      <c r="G341" s="3"/>
      <c r="H341" s="3"/>
      <c r="I341" s="3"/>
      <c r="J341" s="3"/>
      <c r="K341" s="3"/>
      <c r="L341" s="3"/>
      <c r="M341" s="3"/>
      <c r="N341" s="3"/>
      <c r="O341" s="3"/>
      <c r="P341" s="3"/>
      <c r="Q341" s="3"/>
      <c r="R341" s="3"/>
      <c r="S341" s="3"/>
      <c r="T341" s="3"/>
      <c r="U341" s="3"/>
      <c r="V341" s="3"/>
      <c r="W341" s="3"/>
    </row>
    <row r="342" spans="1:23" ht="15.75" customHeight="1">
      <c r="A342" s="3"/>
      <c r="B342" s="3"/>
      <c r="C342" s="3"/>
      <c r="D342" s="3"/>
      <c r="E342" s="3"/>
      <c r="F342" s="3"/>
      <c r="G342" s="3"/>
      <c r="H342" s="3"/>
      <c r="I342" s="3"/>
      <c r="J342" s="3"/>
      <c r="K342" s="3"/>
      <c r="L342" s="3"/>
      <c r="M342" s="3"/>
      <c r="N342" s="3"/>
      <c r="O342" s="3"/>
      <c r="P342" s="3"/>
      <c r="Q342" s="3"/>
      <c r="R342" s="3"/>
      <c r="S342" s="3"/>
      <c r="T342" s="3"/>
      <c r="U342" s="3"/>
      <c r="V342" s="3"/>
      <c r="W342" s="3"/>
    </row>
    <row r="343" spans="1:23" ht="15.75" customHeight="1">
      <c r="A343" s="3"/>
      <c r="B343" s="3"/>
      <c r="C343" s="3"/>
      <c r="D343" s="3"/>
      <c r="E343" s="3"/>
      <c r="F343" s="3"/>
      <c r="G343" s="3"/>
      <c r="H343" s="3"/>
      <c r="I343" s="3"/>
      <c r="J343" s="3"/>
      <c r="K343" s="3"/>
      <c r="L343" s="3"/>
      <c r="M343" s="3"/>
      <c r="N343" s="3"/>
      <c r="O343" s="3"/>
      <c r="P343" s="3"/>
      <c r="Q343" s="3"/>
      <c r="R343" s="3"/>
      <c r="S343" s="3"/>
      <c r="T343" s="3"/>
      <c r="U343" s="3"/>
      <c r="V343" s="3"/>
      <c r="W343" s="3"/>
    </row>
    <row r="344" spans="1:23" ht="15.75" customHeight="1">
      <c r="A344" s="3"/>
      <c r="B344" s="3"/>
      <c r="C344" s="3"/>
      <c r="D344" s="3"/>
      <c r="E344" s="3"/>
      <c r="F344" s="3"/>
      <c r="G344" s="3"/>
      <c r="H344" s="3"/>
      <c r="I344" s="3"/>
      <c r="J344" s="3"/>
      <c r="K344" s="3"/>
      <c r="L344" s="3"/>
      <c r="M344" s="3"/>
      <c r="N344" s="3"/>
      <c r="O344" s="3"/>
      <c r="P344" s="3"/>
      <c r="Q344" s="3"/>
      <c r="R344" s="3"/>
      <c r="S344" s="3"/>
      <c r="T344" s="3"/>
      <c r="U344" s="3"/>
      <c r="V344" s="3"/>
      <c r="W344" s="3"/>
    </row>
    <row r="345" spans="1:23" ht="15.75" customHeight="1">
      <c r="A345" s="3"/>
      <c r="B345" s="3"/>
      <c r="C345" s="3"/>
      <c r="D345" s="3"/>
      <c r="E345" s="3"/>
      <c r="F345" s="3"/>
      <c r="G345" s="3"/>
      <c r="H345" s="3"/>
      <c r="I345" s="3"/>
      <c r="J345" s="3"/>
      <c r="K345" s="3"/>
      <c r="L345" s="3"/>
      <c r="M345" s="3"/>
      <c r="N345" s="3"/>
      <c r="O345" s="3"/>
      <c r="P345" s="3"/>
      <c r="Q345" s="3"/>
      <c r="R345" s="3"/>
      <c r="S345" s="3"/>
      <c r="T345" s="3"/>
      <c r="U345" s="3"/>
      <c r="V345" s="3"/>
      <c r="W345" s="3"/>
    </row>
    <row r="346" spans="1:23" ht="15.75" customHeight="1">
      <c r="A346" s="3"/>
      <c r="B346" s="3"/>
      <c r="C346" s="3"/>
      <c r="D346" s="3"/>
      <c r="E346" s="3"/>
      <c r="F346" s="3"/>
      <c r="G346" s="3"/>
      <c r="H346" s="3"/>
      <c r="I346" s="3"/>
      <c r="J346" s="3"/>
      <c r="K346" s="3"/>
      <c r="L346" s="3"/>
      <c r="M346" s="3"/>
      <c r="N346" s="3"/>
      <c r="O346" s="3"/>
      <c r="P346" s="3"/>
      <c r="Q346" s="3"/>
      <c r="R346" s="3"/>
      <c r="S346" s="3"/>
      <c r="T346" s="3"/>
      <c r="U346" s="3"/>
      <c r="V346" s="3"/>
      <c r="W346" s="3"/>
    </row>
    <row r="347" spans="1:23" ht="15.75" customHeight="1">
      <c r="A347" s="3"/>
      <c r="B347" s="3"/>
      <c r="C347" s="3"/>
      <c r="D347" s="3"/>
      <c r="E347" s="3"/>
      <c r="F347" s="3"/>
      <c r="G347" s="3"/>
      <c r="H347" s="3"/>
      <c r="I347" s="3"/>
      <c r="J347" s="3"/>
      <c r="K347" s="3"/>
      <c r="L347" s="3"/>
      <c r="M347" s="3"/>
      <c r="N347" s="3"/>
      <c r="O347" s="3"/>
      <c r="P347" s="3"/>
      <c r="Q347" s="3"/>
      <c r="R347" s="3"/>
      <c r="S347" s="3"/>
      <c r="T347" s="3"/>
      <c r="U347" s="3"/>
      <c r="V347" s="3"/>
      <c r="W347" s="3"/>
    </row>
    <row r="348" spans="1:23" ht="15.75" customHeight="1">
      <c r="A348" s="3"/>
      <c r="B348" s="3"/>
      <c r="C348" s="3"/>
      <c r="D348" s="3"/>
      <c r="E348" s="3"/>
      <c r="F348" s="3"/>
      <c r="G348" s="3"/>
      <c r="H348" s="3"/>
      <c r="I348" s="3"/>
      <c r="J348" s="3"/>
      <c r="K348" s="3"/>
      <c r="L348" s="3"/>
      <c r="M348" s="3"/>
      <c r="N348" s="3"/>
      <c r="O348" s="3"/>
      <c r="P348" s="3"/>
      <c r="Q348" s="3"/>
      <c r="R348" s="3"/>
      <c r="S348" s="3"/>
      <c r="T348" s="3"/>
      <c r="U348" s="3"/>
      <c r="V348" s="3"/>
      <c r="W348" s="3"/>
    </row>
    <row r="349" spans="1:23" ht="15.75" customHeight="1">
      <c r="A349" s="3"/>
      <c r="B349" s="3"/>
      <c r="C349" s="3"/>
      <c r="D349" s="3"/>
      <c r="E349" s="3"/>
      <c r="F349" s="3"/>
      <c r="G349" s="3"/>
      <c r="H349" s="3"/>
      <c r="I349" s="3"/>
      <c r="J349" s="3"/>
      <c r="K349" s="3"/>
      <c r="L349" s="3"/>
      <c r="M349" s="3"/>
      <c r="N349" s="3"/>
      <c r="O349" s="3"/>
      <c r="P349" s="3"/>
      <c r="Q349" s="3"/>
      <c r="R349" s="3"/>
      <c r="S349" s="3"/>
      <c r="T349" s="3"/>
      <c r="U349" s="3"/>
      <c r="V349" s="3"/>
      <c r="W349" s="3"/>
    </row>
    <row r="350" spans="1:23" ht="15.75" customHeight="1">
      <c r="A350" s="3"/>
      <c r="B350" s="3"/>
      <c r="C350" s="3"/>
      <c r="D350" s="3"/>
      <c r="E350" s="3"/>
      <c r="F350" s="3"/>
      <c r="G350" s="3"/>
      <c r="H350" s="3"/>
      <c r="I350" s="3"/>
      <c r="J350" s="3"/>
      <c r="K350" s="3"/>
      <c r="L350" s="3"/>
      <c r="M350" s="3"/>
      <c r="N350" s="3"/>
      <c r="O350" s="3"/>
      <c r="P350" s="3"/>
      <c r="Q350" s="3"/>
      <c r="R350" s="3"/>
      <c r="S350" s="3"/>
      <c r="T350" s="3"/>
      <c r="U350" s="3"/>
      <c r="V350" s="3"/>
      <c r="W350" s="3"/>
    </row>
    <row r="351" spans="1:23" ht="15.75" customHeight="1">
      <c r="A351" s="3"/>
      <c r="B351" s="3"/>
      <c r="C351" s="3"/>
      <c r="D351" s="3"/>
      <c r="E351" s="3"/>
      <c r="F351" s="3"/>
      <c r="G351" s="3"/>
      <c r="H351" s="3"/>
      <c r="I351" s="3"/>
      <c r="J351" s="3"/>
      <c r="K351" s="3"/>
      <c r="L351" s="3"/>
      <c r="M351" s="3"/>
      <c r="N351" s="3"/>
      <c r="O351" s="3"/>
      <c r="P351" s="3"/>
      <c r="Q351" s="3"/>
      <c r="R351" s="3"/>
      <c r="S351" s="3"/>
      <c r="T351" s="3"/>
      <c r="U351" s="3"/>
      <c r="V351" s="3"/>
      <c r="W351" s="3"/>
    </row>
    <row r="352" spans="1:23" ht="15.75" customHeight="1">
      <c r="A352" s="3"/>
      <c r="B352" s="3"/>
      <c r="C352" s="3"/>
      <c r="D352" s="3"/>
      <c r="E352" s="3"/>
      <c r="F352" s="3"/>
      <c r="G352" s="3"/>
      <c r="H352" s="3"/>
      <c r="I352" s="3"/>
      <c r="J352" s="3"/>
      <c r="K352" s="3"/>
      <c r="L352" s="3"/>
      <c r="M352" s="3"/>
      <c r="N352" s="3"/>
      <c r="O352" s="3"/>
      <c r="P352" s="3"/>
      <c r="Q352" s="3"/>
      <c r="R352" s="3"/>
      <c r="S352" s="3"/>
      <c r="T352" s="3"/>
      <c r="U352" s="3"/>
      <c r="V352" s="3"/>
      <c r="W352" s="3"/>
    </row>
    <row r="353" spans="1:23" ht="15.75" customHeight="1">
      <c r="A353" s="3"/>
      <c r="B353" s="3"/>
      <c r="C353" s="3"/>
      <c r="D353" s="3"/>
      <c r="E353" s="3"/>
      <c r="F353" s="3"/>
      <c r="G353" s="3"/>
      <c r="H353" s="3"/>
      <c r="I353" s="3"/>
      <c r="J353" s="3"/>
      <c r="K353" s="3"/>
      <c r="L353" s="3"/>
      <c r="M353" s="3"/>
      <c r="N353" s="3"/>
      <c r="O353" s="3"/>
      <c r="P353" s="3"/>
      <c r="Q353" s="3"/>
      <c r="R353" s="3"/>
      <c r="S353" s="3"/>
      <c r="T353" s="3"/>
      <c r="U353" s="3"/>
      <c r="V353" s="3"/>
      <c r="W353" s="3"/>
    </row>
    <row r="354" spans="1:23" ht="15.75" customHeight="1">
      <c r="A354" s="3"/>
      <c r="B354" s="3"/>
      <c r="C354" s="3"/>
      <c r="D354" s="3"/>
      <c r="E354" s="3"/>
      <c r="F354" s="3"/>
      <c r="G354" s="3"/>
      <c r="H354" s="3"/>
      <c r="I354" s="3"/>
      <c r="J354" s="3"/>
      <c r="K354" s="3"/>
      <c r="L354" s="3"/>
      <c r="M354" s="3"/>
      <c r="N354" s="3"/>
      <c r="O354" s="3"/>
      <c r="P354" s="3"/>
      <c r="Q354" s="3"/>
      <c r="R354" s="3"/>
      <c r="S354" s="3"/>
      <c r="T354" s="3"/>
      <c r="U354" s="3"/>
      <c r="V354" s="3"/>
      <c r="W354" s="3"/>
    </row>
    <row r="355" spans="1:23" ht="15.75" customHeight="1">
      <c r="A355" s="3"/>
      <c r="B355" s="3"/>
      <c r="C355" s="3"/>
      <c r="D355" s="3"/>
      <c r="E355" s="3"/>
      <c r="F355" s="3"/>
      <c r="G355" s="3"/>
      <c r="H355" s="3"/>
      <c r="I355" s="3"/>
      <c r="J355" s="3"/>
      <c r="K355" s="3"/>
      <c r="L355" s="3"/>
      <c r="M355" s="3"/>
      <c r="N355" s="3"/>
      <c r="O355" s="3"/>
      <c r="P355" s="3"/>
      <c r="Q355" s="3"/>
      <c r="R355" s="3"/>
      <c r="S355" s="3"/>
      <c r="T355" s="3"/>
      <c r="U355" s="3"/>
      <c r="V355" s="3"/>
      <c r="W355" s="3"/>
    </row>
    <row r="356" spans="1:23" ht="15.75" customHeight="1">
      <c r="A356" s="3"/>
      <c r="B356" s="3"/>
      <c r="C356" s="3"/>
      <c r="D356" s="3"/>
      <c r="E356" s="3"/>
      <c r="F356" s="3"/>
      <c r="G356" s="3"/>
      <c r="H356" s="3"/>
      <c r="I356" s="3"/>
      <c r="J356" s="3"/>
      <c r="K356" s="3"/>
      <c r="L356" s="3"/>
      <c r="M356" s="3"/>
      <c r="N356" s="3"/>
      <c r="O356" s="3"/>
      <c r="P356" s="3"/>
      <c r="Q356" s="3"/>
      <c r="R356" s="3"/>
      <c r="S356" s="3"/>
      <c r="T356" s="3"/>
      <c r="U356" s="3"/>
      <c r="V356" s="3"/>
      <c r="W356" s="3"/>
    </row>
    <row r="357" spans="1:23" ht="15.75" customHeight="1">
      <c r="A357" s="3"/>
      <c r="B357" s="3"/>
      <c r="C357" s="3"/>
      <c r="D357" s="3"/>
      <c r="E357" s="3"/>
      <c r="F357" s="3"/>
      <c r="G357" s="3"/>
      <c r="H357" s="3"/>
      <c r="I357" s="3"/>
      <c r="J357" s="3"/>
      <c r="K357" s="3"/>
      <c r="L357" s="3"/>
      <c r="M357" s="3"/>
      <c r="N357" s="3"/>
      <c r="O357" s="3"/>
      <c r="P357" s="3"/>
      <c r="Q357" s="3"/>
      <c r="R357" s="3"/>
      <c r="S357" s="3"/>
      <c r="T357" s="3"/>
      <c r="U357" s="3"/>
      <c r="V357" s="3"/>
      <c r="W357" s="3"/>
    </row>
    <row r="358" spans="1:23" ht="15.75" customHeight="1">
      <c r="A358" s="3"/>
      <c r="B358" s="3"/>
      <c r="C358" s="3"/>
      <c r="D358" s="3"/>
      <c r="E358" s="3"/>
      <c r="F358" s="3"/>
      <c r="G358" s="3"/>
      <c r="H358" s="3"/>
      <c r="I358" s="3"/>
      <c r="J358" s="3"/>
      <c r="K358" s="3"/>
      <c r="L358" s="3"/>
      <c r="M358" s="3"/>
      <c r="N358" s="3"/>
      <c r="O358" s="3"/>
      <c r="P358" s="3"/>
      <c r="Q358" s="3"/>
      <c r="R358" s="3"/>
      <c r="S358" s="3"/>
      <c r="T358" s="3"/>
      <c r="U358" s="3"/>
      <c r="V358" s="3"/>
      <c r="W358" s="3"/>
    </row>
    <row r="359" spans="1:23" ht="15.75" customHeight="1">
      <c r="A359" s="3"/>
      <c r="B359" s="3"/>
      <c r="C359" s="3"/>
      <c r="D359" s="3"/>
      <c r="E359" s="3"/>
      <c r="F359" s="3"/>
      <c r="G359" s="3"/>
      <c r="H359" s="3"/>
      <c r="I359" s="3"/>
      <c r="J359" s="3"/>
      <c r="K359" s="3"/>
      <c r="L359" s="3"/>
      <c r="M359" s="3"/>
      <c r="N359" s="3"/>
      <c r="O359" s="3"/>
      <c r="P359" s="3"/>
      <c r="Q359" s="3"/>
      <c r="R359" s="3"/>
      <c r="S359" s="3"/>
      <c r="T359" s="3"/>
      <c r="U359" s="3"/>
      <c r="V359" s="3"/>
      <c r="W359" s="3"/>
    </row>
    <row r="360" spans="1:23" ht="15.75" customHeight="1">
      <c r="A360" s="3"/>
      <c r="B360" s="3"/>
      <c r="C360" s="3"/>
      <c r="D360" s="3"/>
      <c r="E360" s="3"/>
      <c r="F360" s="3"/>
      <c r="G360" s="3"/>
      <c r="H360" s="3"/>
      <c r="I360" s="3"/>
      <c r="J360" s="3"/>
      <c r="K360" s="3"/>
      <c r="L360" s="3"/>
      <c r="M360" s="3"/>
      <c r="N360" s="3"/>
      <c r="O360" s="3"/>
      <c r="P360" s="3"/>
      <c r="Q360" s="3"/>
      <c r="R360" s="3"/>
      <c r="S360" s="3"/>
      <c r="T360" s="3"/>
      <c r="U360" s="3"/>
      <c r="V360" s="3"/>
      <c r="W360" s="3"/>
    </row>
    <row r="361" spans="1:23" ht="15.75" customHeight="1">
      <c r="A361" s="3"/>
      <c r="B361" s="3"/>
      <c r="C361" s="3"/>
      <c r="D361" s="3"/>
      <c r="E361" s="3"/>
      <c r="F361" s="3"/>
      <c r="G361" s="3"/>
      <c r="H361" s="3"/>
      <c r="I361" s="3"/>
      <c r="J361" s="3"/>
      <c r="K361" s="3"/>
      <c r="L361" s="3"/>
      <c r="M361" s="3"/>
      <c r="N361" s="3"/>
      <c r="O361" s="3"/>
      <c r="P361" s="3"/>
      <c r="Q361" s="3"/>
      <c r="R361" s="3"/>
      <c r="S361" s="3"/>
      <c r="T361" s="3"/>
      <c r="U361" s="3"/>
      <c r="V361" s="3"/>
      <c r="W361" s="3"/>
    </row>
    <row r="362" spans="1:23" ht="15.75" customHeight="1">
      <c r="A362" s="3"/>
      <c r="B362" s="3"/>
      <c r="C362" s="3"/>
      <c r="D362" s="3"/>
      <c r="E362" s="3"/>
      <c r="F362" s="3"/>
      <c r="G362" s="3"/>
      <c r="H362" s="3"/>
      <c r="I362" s="3"/>
      <c r="J362" s="3"/>
      <c r="K362" s="3"/>
      <c r="L362" s="3"/>
      <c r="M362" s="3"/>
      <c r="N362" s="3"/>
      <c r="O362" s="3"/>
      <c r="P362" s="3"/>
      <c r="Q362" s="3"/>
      <c r="R362" s="3"/>
      <c r="S362" s="3"/>
      <c r="T362" s="3"/>
      <c r="U362" s="3"/>
      <c r="V362" s="3"/>
      <c r="W362" s="3"/>
    </row>
    <row r="363" spans="1:23" ht="15.75" customHeight="1">
      <c r="A363" s="3"/>
      <c r="B363" s="3"/>
      <c r="C363" s="3"/>
      <c r="D363" s="3"/>
      <c r="E363" s="3"/>
      <c r="F363" s="3"/>
      <c r="G363" s="3"/>
      <c r="H363" s="3"/>
      <c r="I363" s="3"/>
      <c r="J363" s="3"/>
      <c r="K363" s="3"/>
      <c r="L363" s="3"/>
      <c r="M363" s="3"/>
      <c r="N363" s="3"/>
      <c r="O363" s="3"/>
      <c r="P363" s="3"/>
      <c r="Q363" s="3"/>
      <c r="R363" s="3"/>
      <c r="S363" s="3"/>
      <c r="T363" s="3"/>
      <c r="U363" s="3"/>
      <c r="V363" s="3"/>
      <c r="W363" s="3"/>
    </row>
    <row r="364" spans="1:23" ht="15.75" customHeight="1">
      <c r="A364" s="3"/>
      <c r="B364" s="3"/>
      <c r="C364" s="3"/>
      <c r="D364" s="3"/>
      <c r="E364" s="3"/>
      <c r="F364" s="3"/>
      <c r="G364" s="3"/>
      <c r="H364" s="3"/>
      <c r="I364" s="3"/>
      <c r="J364" s="3"/>
      <c r="K364" s="3"/>
      <c r="L364" s="3"/>
      <c r="M364" s="3"/>
      <c r="N364" s="3"/>
      <c r="O364" s="3"/>
      <c r="P364" s="3"/>
      <c r="Q364" s="3"/>
      <c r="R364" s="3"/>
      <c r="S364" s="3"/>
      <c r="T364" s="3"/>
      <c r="U364" s="3"/>
      <c r="V364" s="3"/>
      <c r="W364" s="3"/>
    </row>
    <row r="365" spans="1:23" ht="15.75" customHeight="1">
      <c r="A365" s="3"/>
      <c r="B365" s="3"/>
      <c r="C365" s="3"/>
      <c r="D365" s="3"/>
      <c r="E365" s="3"/>
      <c r="F365" s="3"/>
      <c r="G365" s="3"/>
      <c r="H365" s="3"/>
      <c r="I365" s="3"/>
      <c r="J365" s="3"/>
      <c r="K365" s="3"/>
      <c r="L365" s="3"/>
      <c r="M365" s="3"/>
      <c r="N365" s="3"/>
      <c r="O365" s="3"/>
      <c r="P365" s="3"/>
      <c r="Q365" s="3"/>
      <c r="R365" s="3"/>
      <c r="S365" s="3"/>
      <c r="T365" s="3"/>
      <c r="U365" s="3"/>
      <c r="V365" s="3"/>
      <c r="W365" s="3"/>
    </row>
    <row r="366" spans="1:23" ht="15.75" customHeight="1">
      <c r="A366" s="3"/>
      <c r="B366" s="3"/>
      <c r="C366" s="3"/>
      <c r="D366" s="3"/>
      <c r="E366" s="3"/>
      <c r="F366" s="3"/>
      <c r="G366" s="3"/>
      <c r="H366" s="3"/>
      <c r="I366" s="3"/>
      <c r="J366" s="3"/>
      <c r="K366" s="3"/>
      <c r="L366" s="3"/>
      <c r="M366" s="3"/>
      <c r="N366" s="3"/>
      <c r="O366" s="3"/>
      <c r="P366" s="3"/>
      <c r="Q366" s="3"/>
      <c r="R366" s="3"/>
      <c r="S366" s="3"/>
      <c r="T366" s="3"/>
      <c r="U366" s="3"/>
      <c r="V366" s="3"/>
      <c r="W366" s="3"/>
    </row>
    <row r="367" spans="1:23" ht="15.75" customHeight="1">
      <c r="A367" s="3"/>
      <c r="B367" s="3"/>
      <c r="C367" s="3"/>
      <c r="D367" s="3"/>
      <c r="E367" s="3"/>
      <c r="F367" s="3"/>
      <c r="G367" s="3"/>
      <c r="H367" s="3"/>
      <c r="I367" s="3"/>
      <c r="J367" s="3"/>
      <c r="K367" s="3"/>
      <c r="L367" s="3"/>
      <c r="M367" s="3"/>
      <c r="N367" s="3"/>
      <c r="O367" s="3"/>
      <c r="P367" s="3"/>
      <c r="Q367" s="3"/>
      <c r="R367" s="3"/>
      <c r="S367" s="3"/>
      <c r="T367" s="3"/>
      <c r="U367" s="3"/>
      <c r="V367" s="3"/>
      <c r="W367" s="3"/>
    </row>
    <row r="368" spans="1:23" ht="15.75" customHeight="1">
      <c r="A368" s="3"/>
      <c r="B368" s="3"/>
      <c r="C368" s="3"/>
      <c r="D368" s="3"/>
      <c r="E368" s="3"/>
      <c r="F368" s="3"/>
      <c r="G368" s="3"/>
      <c r="H368" s="3"/>
      <c r="I368" s="3"/>
      <c r="J368" s="3"/>
      <c r="K368" s="3"/>
      <c r="L368" s="3"/>
      <c r="M368" s="3"/>
      <c r="N368" s="3"/>
      <c r="O368" s="3"/>
      <c r="P368" s="3"/>
      <c r="Q368" s="3"/>
      <c r="R368" s="3"/>
      <c r="S368" s="3"/>
      <c r="T368" s="3"/>
      <c r="U368" s="3"/>
      <c r="V368" s="3"/>
      <c r="W368" s="3"/>
    </row>
    <row r="369" spans="1:23" ht="15.75" customHeight="1">
      <c r="A369" s="3"/>
      <c r="B369" s="3"/>
      <c r="C369" s="3"/>
      <c r="D369" s="3"/>
      <c r="E369" s="3"/>
      <c r="F369" s="3"/>
      <c r="G369" s="3"/>
      <c r="H369" s="3"/>
      <c r="I369" s="3"/>
      <c r="J369" s="3"/>
      <c r="K369" s="3"/>
      <c r="L369" s="3"/>
      <c r="M369" s="3"/>
      <c r="N369" s="3"/>
      <c r="O369" s="3"/>
      <c r="P369" s="3"/>
      <c r="Q369" s="3"/>
      <c r="R369" s="3"/>
      <c r="S369" s="3"/>
      <c r="T369" s="3"/>
      <c r="U369" s="3"/>
      <c r="V369" s="3"/>
      <c r="W369" s="3"/>
    </row>
    <row r="370" spans="1:23" ht="15.75" customHeight="1">
      <c r="A370" s="3"/>
      <c r="B370" s="3"/>
      <c r="C370" s="3"/>
      <c r="D370" s="3"/>
      <c r="E370" s="3"/>
      <c r="F370" s="3"/>
      <c r="G370" s="3"/>
      <c r="H370" s="3"/>
      <c r="I370" s="3"/>
      <c r="J370" s="3"/>
      <c r="K370" s="3"/>
      <c r="L370" s="3"/>
      <c r="M370" s="3"/>
      <c r="N370" s="3"/>
      <c r="O370" s="3"/>
      <c r="P370" s="3"/>
      <c r="Q370" s="3"/>
      <c r="R370" s="3"/>
      <c r="S370" s="3"/>
      <c r="T370" s="3"/>
      <c r="U370" s="3"/>
      <c r="V370" s="3"/>
      <c r="W370" s="3"/>
    </row>
    <row r="371" spans="1:23" ht="15.75" customHeight="1">
      <c r="A371" s="3"/>
      <c r="B371" s="3"/>
      <c r="C371" s="3"/>
      <c r="D371" s="3"/>
      <c r="E371" s="3"/>
      <c r="F371" s="3"/>
      <c r="G371" s="3"/>
      <c r="H371" s="3"/>
      <c r="I371" s="3"/>
      <c r="J371" s="3"/>
      <c r="K371" s="3"/>
      <c r="L371" s="3"/>
      <c r="M371" s="3"/>
      <c r="N371" s="3"/>
      <c r="O371" s="3"/>
      <c r="P371" s="3"/>
      <c r="Q371" s="3"/>
      <c r="R371" s="3"/>
      <c r="S371" s="3"/>
      <c r="T371" s="3"/>
      <c r="U371" s="3"/>
      <c r="V371" s="3"/>
      <c r="W371" s="3"/>
    </row>
    <row r="372" spans="1:23" ht="15.75" customHeight="1">
      <c r="A372" s="3"/>
      <c r="B372" s="3"/>
      <c r="C372" s="3"/>
      <c r="D372" s="3"/>
      <c r="E372" s="3"/>
      <c r="F372" s="3"/>
      <c r="G372" s="3"/>
      <c r="H372" s="3"/>
      <c r="I372" s="3"/>
      <c r="J372" s="3"/>
      <c r="K372" s="3"/>
      <c r="L372" s="3"/>
      <c r="M372" s="3"/>
      <c r="N372" s="3"/>
      <c r="O372" s="3"/>
      <c r="P372" s="3"/>
      <c r="Q372" s="3"/>
      <c r="R372" s="3"/>
      <c r="S372" s="3"/>
      <c r="T372" s="3"/>
      <c r="U372" s="3"/>
      <c r="V372" s="3"/>
      <c r="W372" s="3"/>
    </row>
    <row r="373" spans="1:23" ht="15.75" customHeight="1">
      <c r="A373" s="3"/>
      <c r="B373" s="3"/>
      <c r="C373" s="3"/>
      <c r="D373" s="3"/>
      <c r="E373" s="3"/>
      <c r="F373" s="3"/>
      <c r="G373" s="3"/>
      <c r="H373" s="3"/>
      <c r="I373" s="3"/>
      <c r="J373" s="3"/>
      <c r="K373" s="3"/>
      <c r="L373" s="3"/>
      <c r="M373" s="3"/>
      <c r="N373" s="3"/>
      <c r="O373" s="3"/>
      <c r="P373" s="3"/>
      <c r="Q373" s="3"/>
      <c r="R373" s="3"/>
      <c r="S373" s="3"/>
      <c r="T373" s="3"/>
      <c r="U373" s="3"/>
      <c r="V373" s="3"/>
      <c r="W373" s="3"/>
    </row>
    <row r="374" spans="1:23" ht="15.75" customHeight="1">
      <c r="A374" s="3"/>
      <c r="B374" s="3"/>
      <c r="C374" s="3"/>
      <c r="D374" s="3"/>
      <c r="E374" s="3"/>
      <c r="F374" s="3"/>
      <c r="G374" s="3"/>
      <c r="H374" s="3"/>
      <c r="I374" s="3"/>
      <c r="J374" s="3"/>
      <c r="K374" s="3"/>
      <c r="L374" s="3"/>
      <c r="M374" s="3"/>
      <c r="N374" s="3"/>
      <c r="O374" s="3"/>
      <c r="P374" s="3"/>
      <c r="Q374" s="3"/>
      <c r="R374" s="3"/>
      <c r="S374" s="3"/>
      <c r="T374" s="3"/>
      <c r="U374" s="3"/>
      <c r="V374" s="3"/>
      <c r="W374" s="3"/>
    </row>
    <row r="375" spans="1:23" ht="15.75" customHeight="1">
      <c r="A375" s="3"/>
      <c r="B375" s="3"/>
      <c r="C375" s="3"/>
      <c r="D375" s="3"/>
      <c r="E375" s="3"/>
      <c r="F375" s="3"/>
      <c r="G375" s="3"/>
      <c r="H375" s="3"/>
      <c r="I375" s="3"/>
      <c r="J375" s="3"/>
      <c r="K375" s="3"/>
      <c r="L375" s="3"/>
      <c r="M375" s="3"/>
      <c r="N375" s="3"/>
      <c r="O375" s="3"/>
      <c r="P375" s="3"/>
      <c r="Q375" s="3"/>
      <c r="R375" s="3"/>
      <c r="S375" s="3"/>
      <c r="T375" s="3"/>
      <c r="U375" s="3"/>
      <c r="V375" s="3"/>
      <c r="W375" s="3"/>
    </row>
    <row r="376" spans="1:23" ht="15.75" customHeight="1">
      <c r="A376" s="3"/>
      <c r="B376" s="3"/>
      <c r="C376" s="3"/>
      <c r="D376" s="3"/>
      <c r="E376" s="3"/>
      <c r="F376" s="3"/>
      <c r="G376" s="3"/>
      <c r="H376" s="3"/>
      <c r="I376" s="3"/>
      <c r="J376" s="3"/>
      <c r="K376" s="3"/>
      <c r="L376" s="3"/>
      <c r="M376" s="3"/>
      <c r="N376" s="3"/>
      <c r="O376" s="3"/>
      <c r="P376" s="3"/>
      <c r="Q376" s="3"/>
      <c r="R376" s="3"/>
      <c r="S376" s="3"/>
      <c r="T376" s="3"/>
      <c r="U376" s="3"/>
      <c r="V376" s="3"/>
      <c r="W376" s="3"/>
    </row>
    <row r="377" spans="1:23" ht="15.75" customHeight="1">
      <c r="A377" s="3"/>
      <c r="B377" s="3"/>
      <c r="C377" s="3"/>
      <c r="D377" s="3"/>
      <c r="E377" s="3"/>
      <c r="F377" s="3"/>
      <c r="G377" s="3"/>
      <c r="H377" s="3"/>
      <c r="I377" s="3"/>
      <c r="J377" s="3"/>
      <c r="K377" s="3"/>
      <c r="L377" s="3"/>
      <c r="M377" s="3"/>
      <c r="N377" s="3"/>
      <c r="O377" s="3"/>
      <c r="P377" s="3"/>
      <c r="Q377" s="3"/>
      <c r="R377" s="3"/>
      <c r="S377" s="3"/>
      <c r="T377" s="3"/>
      <c r="U377" s="3"/>
      <c r="V377" s="3"/>
      <c r="W377" s="3"/>
    </row>
    <row r="378" spans="1:23" ht="15.75" customHeight="1">
      <c r="A378" s="3"/>
      <c r="B378" s="3"/>
      <c r="C378" s="3"/>
      <c r="D378" s="3"/>
      <c r="E378" s="3"/>
      <c r="F378" s="3"/>
      <c r="G378" s="3"/>
      <c r="H378" s="3"/>
      <c r="I378" s="3"/>
      <c r="J378" s="3"/>
      <c r="K378" s="3"/>
      <c r="L378" s="3"/>
      <c r="M378" s="3"/>
      <c r="N378" s="3"/>
      <c r="O378" s="3"/>
      <c r="P378" s="3"/>
      <c r="Q378" s="3"/>
      <c r="R378" s="3"/>
      <c r="S378" s="3"/>
      <c r="T378" s="3"/>
      <c r="U378" s="3"/>
      <c r="V378" s="3"/>
      <c r="W378" s="3"/>
    </row>
    <row r="379" spans="1:23" ht="15.75" customHeight="1">
      <c r="A379" s="3"/>
      <c r="B379" s="3"/>
      <c r="C379" s="3"/>
      <c r="D379" s="3"/>
      <c r="E379" s="3"/>
      <c r="F379" s="3"/>
      <c r="G379" s="3"/>
      <c r="H379" s="3"/>
      <c r="I379" s="3"/>
      <c r="J379" s="3"/>
      <c r="K379" s="3"/>
      <c r="L379" s="3"/>
      <c r="M379" s="3"/>
      <c r="N379" s="3"/>
      <c r="O379" s="3"/>
      <c r="P379" s="3"/>
      <c r="Q379" s="3"/>
      <c r="R379" s="3"/>
      <c r="S379" s="3"/>
      <c r="T379" s="3"/>
      <c r="U379" s="3"/>
      <c r="V379" s="3"/>
      <c r="W379" s="3"/>
    </row>
    <row r="380" spans="1:23" ht="15.75" customHeight="1">
      <c r="A380" s="3"/>
      <c r="B380" s="3"/>
      <c r="C380" s="3"/>
      <c r="D380" s="3"/>
      <c r="E380" s="3"/>
      <c r="F380" s="3"/>
      <c r="G380" s="3"/>
      <c r="H380" s="3"/>
      <c r="I380" s="3"/>
      <c r="J380" s="3"/>
      <c r="K380" s="3"/>
      <c r="L380" s="3"/>
      <c r="M380" s="3"/>
      <c r="N380" s="3"/>
      <c r="O380" s="3"/>
      <c r="P380" s="3"/>
      <c r="Q380" s="3"/>
      <c r="R380" s="3"/>
      <c r="S380" s="3"/>
      <c r="T380" s="3"/>
      <c r="U380" s="3"/>
      <c r="V380" s="3"/>
      <c r="W380" s="3"/>
    </row>
    <row r="381" spans="1:23" ht="15.75" customHeight="1">
      <c r="A381" s="3"/>
      <c r="B381" s="3"/>
      <c r="C381" s="3"/>
      <c r="D381" s="3"/>
      <c r="E381" s="3"/>
      <c r="F381" s="3"/>
      <c r="G381" s="3"/>
      <c r="H381" s="3"/>
      <c r="I381" s="3"/>
      <c r="J381" s="3"/>
      <c r="K381" s="3"/>
      <c r="L381" s="3"/>
      <c r="M381" s="3"/>
      <c r="N381" s="3"/>
      <c r="O381" s="3"/>
      <c r="P381" s="3"/>
      <c r="Q381" s="3"/>
      <c r="R381" s="3"/>
      <c r="S381" s="3"/>
      <c r="T381" s="3"/>
      <c r="U381" s="3"/>
      <c r="V381" s="3"/>
      <c r="W381" s="3"/>
    </row>
    <row r="382" spans="1:23" ht="15.75" customHeight="1">
      <c r="A382" s="3"/>
      <c r="B382" s="3"/>
      <c r="C382" s="3"/>
      <c r="D382" s="3"/>
      <c r="E382" s="3"/>
      <c r="F382" s="3"/>
      <c r="G382" s="3"/>
      <c r="H382" s="3"/>
      <c r="I382" s="3"/>
      <c r="J382" s="3"/>
      <c r="K382" s="3"/>
      <c r="L382" s="3"/>
      <c r="M382" s="3"/>
      <c r="N382" s="3"/>
      <c r="O382" s="3"/>
      <c r="P382" s="3"/>
      <c r="Q382" s="3"/>
      <c r="R382" s="3"/>
      <c r="S382" s="3"/>
      <c r="T382" s="3"/>
      <c r="U382" s="3"/>
      <c r="V382" s="3"/>
      <c r="W382" s="3"/>
    </row>
    <row r="383" spans="1:23" ht="15.75" customHeight="1">
      <c r="A383" s="3"/>
      <c r="B383" s="3"/>
      <c r="C383" s="3"/>
      <c r="D383" s="3"/>
      <c r="E383" s="3"/>
      <c r="F383" s="3"/>
      <c r="G383" s="3"/>
      <c r="H383" s="3"/>
      <c r="I383" s="3"/>
      <c r="J383" s="3"/>
      <c r="K383" s="3"/>
      <c r="L383" s="3"/>
      <c r="M383" s="3"/>
      <c r="N383" s="3"/>
      <c r="O383" s="3"/>
      <c r="P383" s="3"/>
      <c r="Q383" s="3"/>
      <c r="R383" s="3"/>
      <c r="S383" s="3"/>
      <c r="T383" s="3"/>
      <c r="U383" s="3"/>
      <c r="V383" s="3"/>
      <c r="W383" s="3"/>
    </row>
    <row r="384" spans="1:23" ht="15.75" customHeight="1">
      <c r="A384" s="3"/>
      <c r="B384" s="3"/>
      <c r="C384" s="3"/>
      <c r="D384" s="3"/>
      <c r="E384" s="3"/>
      <c r="F384" s="3"/>
      <c r="G384" s="3"/>
      <c r="H384" s="3"/>
      <c r="I384" s="3"/>
      <c r="J384" s="3"/>
      <c r="K384" s="3"/>
      <c r="L384" s="3"/>
      <c r="M384" s="3"/>
      <c r="N384" s="3"/>
      <c r="O384" s="3"/>
      <c r="P384" s="3"/>
      <c r="Q384" s="3"/>
      <c r="R384" s="3"/>
      <c r="S384" s="3"/>
      <c r="T384" s="3"/>
      <c r="U384" s="3"/>
      <c r="V384" s="3"/>
      <c r="W384" s="3"/>
    </row>
    <row r="385" spans="1:23" ht="15.75" customHeight="1">
      <c r="A385" s="3"/>
      <c r="B385" s="3"/>
      <c r="C385" s="3"/>
      <c r="D385" s="3"/>
      <c r="E385" s="3"/>
      <c r="F385" s="3"/>
      <c r="G385" s="3"/>
      <c r="H385" s="3"/>
      <c r="I385" s="3"/>
      <c r="J385" s="3"/>
      <c r="K385" s="3"/>
      <c r="L385" s="3"/>
      <c r="M385" s="3"/>
      <c r="N385" s="3"/>
      <c r="O385" s="3"/>
      <c r="P385" s="3"/>
      <c r="Q385" s="3"/>
      <c r="R385" s="3"/>
      <c r="S385" s="3"/>
      <c r="T385" s="3"/>
      <c r="U385" s="3"/>
      <c r="V385" s="3"/>
      <c r="W385" s="3"/>
    </row>
    <row r="386" spans="1:23" ht="15.75" customHeight="1">
      <c r="A386" s="3"/>
      <c r="B386" s="3"/>
      <c r="C386" s="3"/>
      <c r="D386" s="3"/>
      <c r="E386" s="3"/>
      <c r="F386" s="3"/>
      <c r="G386" s="3"/>
      <c r="H386" s="3"/>
      <c r="I386" s="3"/>
      <c r="J386" s="3"/>
      <c r="K386" s="3"/>
      <c r="L386" s="3"/>
      <c r="M386" s="3"/>
      <c r="N386" s="3"/>
      <c r="O386" s="3"/>
      <c r="P386" s="3"/>
      <c r="Q386" s="3"/>
      <c r="R386" s="3"/>
      <c r="S386" s="3"/>
      <c r="T386" s="3"/>
      <c r="U386" s="3"/>
      <c r="V386" s="3"/>
      <c r="W386" s="3"/>
    </row>
    <row r="387" spans="1:23" ht="15.75" customHeight="1">
      <c r="A387" s="3"/>
      <c r="B387" s="3"/>
      <c r="C387" s="3"/>
      <c r="D387" s="3"/>
      <c r="E387" s="3"/>
      <c r="F387" s="3"/>
      <c r="G387" s="3"/>
      <c r="H387" s="3"/>
      <c r="I387" s="3"/>
      <c r="J387" s="3"/>
      <c r="K387" s="3"/>
      <c r="L387" s="3"/>
      <c r="M387" s="3"/>
      <c r="N387" s="3"/>
      <c r="O387" s="3"/>
      <c r="P387" s="3"/>
      <c r="Q387" s="3"/>
      <c r="R387" s="3"/>
      <c r="S387" s="3"/>
      <c r="T387" s="3"/>
      <c r="U387" s="3"/>
      <c r="V387" s="3"/>
      <c r="W387" s="3"/>
    </row>
    <row r="388" spans="1:23" ht="15.75" customHeight="1">
      <c r="A388" s="3"/>
      <c r="B388" s="3"/>
      <c r="C388" s="3"/>
      <c r="D388" s="3"/>
      <c r="E388" s="3"/>
      <c r="F388" s="3"/>
      <c r="G388" s="3"/>
      <c r="H388" s="3"/>
      <c r="I388" s="3"/>
      <c r="J388" s="3"/>
      <c r="K388" s="3"/>
      <c r="L388" s="3"/>
      <c r="M388" s="3"/>
      <c r="N388" s="3"/>
      <c r="O388" s="3"/>
      <c r="P388" s="3"/>
      <c r="Q388" s="3"/>
      <c r="R388" s="3"/>
      <c r="S388" s="3"/>
      <c r="T388" s="3"/>
      <c r="U388" s="3"/>
      <c r="V388" s="3"/>
      <c r="W388" s="3"/>
    </row>
    <row r="389" spans="1:23" ht="15.75" customHeight="1">
      <c r="A389" s="3"/>
      <c r="B389" s="3"/>
      <c r="C389" s="3"/>
      <c r="D389" s="3"/>
      <c r="E389" s="3"/>
      <c r="F389" s="3"/>
      <c r="G389" s="3"/>
      <c r="H389" s="3"/>
      <c r="I389" s="3"/>
      <c r="J389" s="3"/>
      <c r="K389" s="3"/>
      <c r="L389" s="3"/>
      <c r="M389" s="3"/>
      <c r="N389" s="3"/>
      <c r="O389" s="3"/>
      <c r="P389" s="3"/>
      <c r="Q389" s="3"/>
      <c r="R389" s="3"/>
      <c r="S389" s="3"/>
      <c r="T389" s="3"/>
      <c r="U389" s="3"/>
      <c r="V389" s="3"/>
      <c r="W389" s="3"/>
    </row>
    <row r="390" spans="1:23" ht="15.75" customHeight="1">
      <c r="A390" s="3"/>
      <c r="B390" s="3"/>
      <c r="C390" s="3"/>
      <c r="D390" s="3"/>
      <c r="E390" s="3"/>
      <c r="F390" s="3"/>
      <c r="G390" s="3"/>
      <c r="H390" s="3"/>
      <c r="I390" s="3"/>
      <c r="J390" s="3"/>
      <c r="K390" s="3"/>
      <c r="L390" s="3"/>
      <c r="M390" s="3"/>
      <c r="N390" s="3"/>
      <c r="O390" s="3"/>
      <c r="P390" s="3"/>
      <c r="Q390" s="3"/>
      <c r="R390" s="3"/>
      <c r="S390" s="3"/>
      <c r="T390" s="3"/>
      <c r="U390" s="3"/>
      <c r="V390" s="3"/>
      <c r="W390" s="3"/>
    </row>
    <row r="391" spans="1:23" ht="15.75" customHeight="1">
      <c r="A391" s="3"/>
      <c r="B391" s="3"/>
      <c r="C391" s="3"/>
      <c r="D391" s="3"/>
      <c r="E391" s="3"/>
      <c r="F391" s="3"/>
      <c r="G391" s="3"/>
      <c r="H391" s="3"/>
      <c r="I391" s="3"/>
      <c r="J391" s="3"/>
      <c r="K391" s="3"/>
      <c r="L391" s="3"/>
      <c r="M391" s="3"/>
      <c r="N391" s="3"/>
      <c r="O391" s="3"/>
      <c r="P391" s="3"/>
      <c r="Q391" s="3"/>
      <c r="R391" s="3"/>
      <c r="S391" s="3"/>
      <c r="T391" s="3"/>
      <c r="U391" s="3"/>
      <c r="V391" s="3"/>
      <c r="W391" s="3"/>
    </row>
    <row r="392" spans="1:23" ht="15.75" customHeight="1">
      <c r="A392" s="3"/>
      <c r="B392" s="3"/>
      <c r="C392" s="3"/>
      <c r="D392" s="3"/>
      <c r="E392" s="3"/>
      <c r="F392" s="3"/>
      <c r="G392" s="3"/>
      <c r="H392" s="3"/>
      <c r="I392" s="3"/>
      <c r="J392" s="3"/>
      <c r="K392" s="3"/>
      <c r="L392" s="3"/>
      <c r="M392" s="3"/>
      <c r="N392" s="3"/>
      <c r="O392" s="3"/>
      <c r="P392" s="3"/>
      <c r="Q392" s="3"/>
      <c r="R392" s="3"/>
      <c r="S392" s="3"/>
      <c r="T392" s="3"/>
      <c r="U392" s="3"/>
      <c r="V392" s="3"/>
      <c r="W392" s="3"/>
    </row>
    <row r="393" spans="1:23" ht="15.75" customHeight="1">
      <c r="A393" s="3"/>
      <c r="B393" s="3"/>
      <c r="C393" s="3"/>
      <c r="D393" s="3"/>
      <c r="E393" s="3"/>
      <c r="F393" s="3"/>
      <c r="G393" s="3"/>
      <c r="H393" s="3"/>
      <c r="I393" s="3"/>
      <c r="J393" s="3"/>
      <c r="K393" s="3"/>
      <c r="L393" s="3"/>
      <c r="M393" s="3"/>
      <c r="N393" s="3"/>
      <c r="O393" s="3"/>
      <c r="P393" s="3"/>
      <c r="Q393" s="3"/>
      <c r="R393" s="3"/>
      <c r="S393" s="3"/>
      <c r="T393" s="3"/>
      <c r="U393" s="3"/>
      <c r="V393" s="3"/>
      <c r="W393" s="3"/>
    </row>
    <row r="394" spans="1:23" ht="15.75" customHeight="1">
      <c r="A394" s="3"/>
      <c r="B394" s="3"/>
      <c r="C394" s="3"/>
      <c r="D394" s="3"/>
      <c r="E394" s="3"/>
      <c r="F394" s="3"/>
      <c r="G394" s="3"/>
      <c r="H394" s="3"/>
      <c r="I394" s="3"/>
      <c r="J394" s="3"/>
      <c r="K394" s="3"/>
      <c r="L394" s="3"/>
      <c r="M394" s="3"/>
      <c r="N394" s="3"/>
      <c r="O394" s="3"/>
      <c r="P394" s="3"/>
      <c r="Q394" s="3"/>
      <c r="R394" s="3"/>
      <c r="S394" s="3"/>
      <c r="T394" s="3"/>
      <c r="U394" s="3"/>
      <c r="V394" s="3"/>
      <c r="W394" s="3"/>
    </row>
    <row r="395" spans="1:23" ht="15.75" customHeight="1">
      <c r="A395" s="3"/>
      <c r="B395" s="3"/>
      <c r="C395" s="3"/>
      <c r="D395" s="3"/>
      <c r="E395" s="3"/>
      <c r="F395" s="3"/>
      <c r="G395" s="3"/>
      <c r="H395" s="3"/>
      <c r="I395" s="3"/>
      <c r="J395" s="3"/>
      <c r="K395" s="3"/>
      <c r="L395" s="3"/>
      <c r="M395" s="3"/>
      <c r="N395" s="3"/>
      <c r="O395" s="3"/>
      <c r="P395" s="3"/>
      <c r="Q395" s="3"/>
      <c r="R395" s="3"/>
      <c r="S395" s="3"/>
      <c r="T395" s="3"/>
      <c r="U395" s="3"/>
      <c r="V395" s="3"/>
      <c r="W395" s="3"/>
    </row>
    <row r="396" spans="1:23" ht="15.75" customHeight="1">
      <c r="A396" s="3"/>
      <c r="B396" s="3"/>
      <c r="C396" s="3"/>
      <c r="D396" s="3"/>
      <c r="E396" s="3"/>
      <c r="F396" s="3"/>
      <c r="G396" s="3"/>
      <c r="H396" s="3"/>
      <c r="I396" s="3"/>
      <c r="J396" s="3"/>
      <c r="K396" s="3"/>
      <c r="L396" s="3"/>
      <c r="M396" s="3"/>
      <c r="N396" s="3"/>
      <c r="O396" s="3"/>
      <c r="P396" s="3"/>
      <c r="Q396" s="3"/>
      <c r="R396" s="3"/>
      <c r="S396" s="3"/>
      <c r="T396" s="3"/>
      <c r="U396" s="3"/>
      <c r="V396" s="3"/>
      <c r="W396" s="3"/>
    </row>
    <row r="397" spans="1:23" ht="15.75" customHeight="1">
      <c r="A397" s="3"/>
      <c r="B397" s="3"/>
      <c r="C397" s="3"/>
      <c r="D397" s="3"/>
      <c r="E397" s="3"/>
      <c r="F397" s="3"/>
      <c r="G397" s="3"/>
      <c r="H397" s="3"/>
      <c r="I397" s="3"/>
      <c r="J397" s="3"/>
      <c r="K397" s="3"/>
      <c r="L397" s="3"/>
      <c r="M397" s="3"/>
      <c r="N397" s="3"/>
      <c r="O397" s="3"/>
      <c r="P397" s="3"/>
      <c r="Q397" s="3"/>
      <c r="R397" s="3"/>
      <c r="S397" s="3"/>
      <c r="T397" s="3"/>
      <c r="U397" s="3"/>
      <c r="V397" s="3"/>
      <c r="W397" s="3"/>
    </row>
    <row r="398" spans="1:23" ht="15.75" customHeight="1">
      <c r="A398" s="3"/>
      <c r="B398" s="3"/>
      <c r="C398" s="3"/>
      <c r="D398" s="3"/>
      <c r="E398" s="3"/>
      <c r="F398" s="3"/>
      <c r="G398" s="3"/>
      <c r="H398" s="3"/>
      <c r="I398" s="3"/>
      <c r="J398" s="3"/>
      <c r="K398" s="3"/>
      <c r="L398" s="3"/>
      <c r="M398" s="3"/>
      <c r="N398" s="3"/>
      <c r="O398" s="3"/>
      <c r="P398" s="3"/>
      <c r="Q398" s="3"/>
      <c r="R398" s="3"/>
      <c r="S398" s="3"/>
      <c r="T398" s="3"/>
      <c r="U398" s="3"/>
      <c r="V398" s="3"/>
      <c r="W398" s="3"/>
    </row>
    <row r="399" spans="1:23" ht="15.75" customHeight="1">
      <c r="A399" s="3"/>
      <c r="B399" s="3"/>
      <c r="C399" s="3"/>
      <c r="D399" s="3"/>
      <c r="E399" s="3"/>
      <c r="F399" s="3"/>
      <c r="G399" s="3"/>
      <c r="H399" s="3"/>
      <c r="I399" s="3"/>
      <c r="J399" s="3"/>
      <c r="K399" s="3"/>
      <c r="L399" s="3"/>
      <c r="M399" s="3"/>
      <c r="N399" s="3"/>
      <c r="O399" s="3"/>
      <c r="P399" s="3"/>
      <c r="Q399" s="3"/>
      <c r="R399" s="3"/>
      <c r="S399" s="3"/>
      <c r="T399" s="3"/>
      <c r="U399" s="3"/>
      <c r="V399" s="3"/>
      <c r="W399" s="3"/>
    </row>
    <row r="400" spans="1:23" ht="15.75" customHeight="1">
      <c r="A400" s="3"/>
      <c r="B400" s="3"/>
      <c r="C400" s="3"/>
      <c r="D400" s="3"/>
      <c r="E400" s="3"/>
      <c r="F400" s="3"/>
      <c r="G400" s="3"/>
      <c r="H400" s="3"/>
      <c r="I400" s="3"/>
      <c r="J400" s="3"/>
      <c r="K400" s="3"/>
      <c r="L400" s="3"/>
      <c r="M400" s="3"/>
      <c r="N400" s="3"/>
      <c r="O400" s="3"/>
      <c r="P400" s="3"/>
      <c r="Q400" s="3"/>
      <c r="R400" s="3"/>
      <c r="S400" s="3"/>
      <c r="T400" s="3"/>
      <c r="U400" s="3"/>
      <c r="V400" s="3"/>
      <c r="W400" s="3"/>
    </row>
    <row r="401" spans="1:23" ht="15.75" customHeight="1">
      <c r="A401" s="3"/>
      <c r="B401" s="3"/>
      <c r="C401" s="3"/>
      <c r="D401" s="3"/>
      <c r="E401" s="3"/>
      <c r="F401" s="3"/>
      <c r="G401" s="3"/>
      <c r="H401" s="3"/>
      <c r="I401" s="3"/>
      <c r="J401" s="3"/>
      <c r="K401" s="3"/>
      <c r="L401" s="3"/>
      <c r="M401" s="3"/>
      <c r="N401" s="3"/>
      <c r="O401" s="3"/>
      <c r="P401" s="3"/>
      <c r="Q401" s="3"/>
      <c r="R401" s="3"/>
      <c r="S401" s="3"/>
      <c r="T401" s="3"/>
      <c r="U401" s="3"/>
      <c r="V401" s="3"/>
      <c r="W401" s="3"/>
    </row>
    <row r="402" spans="1:23" ht="15.75" customHeight="1">
      <c r="A402" s="3"/>
      <c r="B402" s="3"/>
      <c r="C402" s="3"/>
      <c r="D402" s="3"/>
      <c r="E402" s="3"/>
      <c r="F402" s="3"/>
      <c r="G402" s="3"/>
      <c r="H402" s="3"/>
      <c r="I402" s="3"/>
      <c r="J402" s="3"/>
      <c r="K402" s="3"/>
      <c r="L402" s="3"/>
      <c r="M402" s="3"/>
      <c r="N402" s="3"/>
      <c r="O402" s="3"/>
      <c r="P402" s="3"/>
      <c r="Q402" s="3"/>
      <c r="R402" s="3"/>
      <c r="S402" s="3"/>
      <c r="T402" s="3"/>
      <c r="U402" s="3"/>
      <c r="V402" s="3"/>
      <c r="W402" s="3"/>
    </row>
    <row r="403" spans="1:23" ht="15.75" customHeight="1">
      <c r="A403" s="3"/>
      <c r="B403" s="3"/>
      <c r="C403" s="3"/>
      <c r="D403" s="3"/>
      <c r="E403" s="3"/>
      <c r="F403" s="3"/>
      <c r="G403" s="3"/>
      <c r="H403" s="3"/>
      <c r="I403" s="3"/>
      <c r="J403" s="3"/>
      <c r="K403" s="3"/>
      <c r="L403" s="3"/>
      <c r="M403" s="3"/>
      <c r="N403" s="3"/>
      <c r="O403" s="3"/>
      <c r="P403" s="3"/>
      <c r="Q403" s="3"/>
      <c r="R403" s="3"/>
      <c r="S403" s="3"/>
      <c r="T403" s="3"/>
      <c r="U403" s="3"/>
      <c r="V403" s="3"/>
      <c r="W403" s="3"/>
    </row>
    <row r="404" spans="1:23" ht="15.75" customHeight="1">
      <c r="A404" s="3"/>
      <c r="B404" s="3"/>
      <c r="C404" s="3"/>
      <c r="D404" s="3"/>
      <c r="E404" s="3"/>
      <c r="F404" s="3"/>
      <c r="G404" s="3"/>
      <c r="H404" s="3"/>
      <c r="I404" s="3"/>
      <c r="J404" s="3"/>
      <c r="K404" s="3"/>
      <c r="L404" s="3"/>
      <c r="M404" s="3"/>
      <c r="N404" s="3"/>
      <c r="O404" s="3"/>
      <c r="P404" s="3"/>
      <c r="Q404" s="3"/>
      <c r="R404" s="3"/>
      <c r="S404" s="3"/>
      <c r="T404" s="3"/>
      <c r="U404" s="3"/>
      <c r="V404" s="3"/>
      <c r="W404" s="3"/>
    </row>
    <row r="405" spans="1:23" ht="15.75" customHeight="1">
      <c r="A405" s="3"/>
      <c r="B405" s="3"/>
      <c r="C405" s="3"/>
      <c r="D405" s="3"/>
      <c r="E405" s="3"/>
      <c r="F405" s="3"/>
      <c r="G405" s="3"/>
      <c r="H405" s="3"/>
      <c r="I405" s="3"/>
      <c r="J405" s="3"/>
      <c r="K405" s="3"/>
      <c r="L405" s="3"/>
      <c r="M405" s="3"/>
      <c r="N405" s="3"/>
      <c r="O405" s="3"/>
      <c r="P405" s="3"/>
      <c r="Q405" s="3"/>
      <c r="R405" s="3"/>
      <c r="S405" s="3"/>
      <c r="T405" s="3"/>
      <c r="U405" s="3"/>
      <c r="V405" s="3"/>
      <c r="W405" s="3"/>
    </row>
    <row r="406" spans="1:23" ht="15.75" customHeight="1">
      <c r="A406" s="3"/>
      <c r="B406" s="3"/>
      <c r="C406" s="3"/>
      <c r="D406" s="3"/>
      <c r="E406" s="3"/>
      <c r="F406" s="3"/>
      <c r="G406" s="3"/>
      <c r="H406" s="3"/>
      <c r="I406" s="3"/>
      <c r="J406" s="3"/>
      <c r="K406" s="3"/>
      <c r="L406" s="3"/>
      <c r="M406" s="3"/>
      <c r="N406" s="3"/>
      <c r="O406" s="3"/>
      <c r="P406" s="3"/>
      <c r="Q406" s="3"/>
      <c r="R406" s="3"/>
      <c r="S406" s="3"/>
      <c r="T406" s="3"/>
      <c r="U406" s="3"/>
      <c r="V406" s="3"/>
      <c r="W406" s="3"/>
    </row>
    <row r="407" spans="1:23" ht="15.75" customHeight="1">
      <c r="A407" s="3"/>
      <c r="B407" s="3"/>
      <c r="C407" s="3"/>
      <c r="D407" s="3"/>
      <c r="E407" s="3"/>
      <c r="F407" s="3"/>
      <c r="G407" s="3"/>
      <c r="H407" s="3"/>
      <c r="I407" s="3"/>
      <c r="J407" s="3"/>
      <c r="K407" s="3"/>
      <c r="L407" s="3"/>
      <c r="M407" s="3"/>
      <c r="N407" s="3"/>
      <c r="O407" s="3"/>
      <c r="P407" s="3"/>
      <c r="Q407" s="3"/>
      <c r="R407" s="3"/>
      <c r="S407" s="3"/>
      <c r="T407" s="3"/>
      <c r="U407" s="3"/>
      <c r="V407" s="3"/>
      <c r="W407" s="3"/>
    </row>
    <row r="408" spans="1:23" ht="15.75" customHeight="1">
      <c r="A408" s="3"/>
      <c r="B408" s="3"/>
      <c r="C408" s="3"/>
      <c r="D408" s="3"/>
      <c r="E408" s="3"/>
      <c r="F408" s="3"/>
      <c r="G408" s="3"/>
      <c r="H408" s="3"/>
      <c r="I408" s="3"/>
      <c r="J408" s="3"/>
      <c r="K408" s="3"/>
      <c r="L408" s="3"/>
      <c r="M408" s="3"/>
      <c r="N408" s="3"/>
      <c r="O408" s="3"/>
      <c r="P408" s="3"/>
      <c r="Q408" s="3"/>
      <c r="R408" s="3"/>
      <c r="S408" s="3"/>
      <c r="T408" s="3"/>
      <c r="U408" s="3"/>
      <c r="V408" s="3"/>
      <c r="W408" s="3"/>
    </row>
    <row r="409" spans="1:23" ht="15.75" customHeight="1">
      <c r="A409" s="3"/>
      <c r="B409" s="3"/>
      <c r="C409" s="3"/>
      <c r="D409" s="3"/>
      <c r="E409" s="3"/>
      <c r="F409" s="3"/>
      <c r="G409" s="3"/>
      <c r="H409" s="3"/>
      <c r="I409" s="3"/>
      <c r="J409" s="3"/>
      <c r="K409" s="3"/>
      <c r="L409" s="3"/>
      <c r="M409" s="3"/>
      <c r="N409" s="3"/>
      <c r="O409" s="3"/>
      <c r="P409" s="3"/>
      <c r="Q409" s="3"/>
      <c r="R409" s="3"/>
      <c r="S409" s="3"/>
      <c r="T409" s="3"/>
      <c r="U409" s="3"/>
      <c r="V409" s="3"/>
      <c r="W409" s="3"/>
    </row>
    <row r="410" spans="1:23" ht="15.75" customHeight="1">
      <c r="A410" s="3"/>
      <c r="B410" s="3"/>
      <c r="C410" s="3"/>
      <c r="D410" s="3"/>
      <c r="E410" s="3"/>
      <c r="F410" s="3"/>
      <c r="G410" s="3"/>
      <c r="H410" s="3"/>
      <c r="I410" s="3"/>
      <c r="J410" s="3"/>
      <c r="K410" s="3"/>
      <c r="L410" s="3"/>
      <c r="M410" s="3"/>
      <c r="N410" s="3"/>
      <c r="O410" s="3"/>
      <c r="P410" s="3"/>
      <c r="Q410" s="3"/>
      <c r="R410" s="3"/>
      <c r="S410" s="3"/>
      <c r="T410" s="3"/>
      <c r="U410" s="3"/>
      <c r="V410" s="3"/>
      <c r="W410" s="3"/>
    </row>
    <row r="411" spans="1:23" ht="15.75" customHeight="1">
      <c r="A411" s="3"/>
      <c r="B411" s="3"/>
      <c r="C411" s="3"/>
      <c r="D411" s="3"/>
      <c r="E411" s="3"/>
      <c r="F411" s="3"/>
      <c r="G411" s="3"/>
      <c r="H411" s="3"/>
      <c r="I411" s="3"/>
      <c r="J411" s="3"/>
      <c r="K411" s="3"/>
      <c r="L411" s="3"/>
      <c r="M411" s="3"/>
      <c r="N411" s="3"/>
      <c r="O411" s="3"/>
      <c r="P411" s="3"/>
      <c r="Q411" s="3"/>
      <c r="R411" s="3"/>
      <c r="S411" s="3"/>
      <c r="T411" s="3"/>
      <c r="U411" s="3"/>
      <c r="V411" s="3"/>
      <c r="W411" s="3"/>
    </row>
    <row r="412" spans="1:23" ht="15.75" customHeight="1">
      <c r="A412" s="3"/>
      <c r="B412" s="3"/>
      <c r="C412" s="3"/>
      <c r="D412" s="3"/>
      <c r="E412" s="3"/>
      <c r="F412" s="3"/>
      <c r="G412" s="3"/>
      <c r="H412" s="3"/>
      <c r="I412" s="3"/>
      <c r="J412" s="3"/>
      <c r="K412" s="3"/>
      <c r="L412" s="3"/>
      <c r="M412" s="3"/>
      <c r="N412" s="3"/>
      <c r="O412" s="3"/>
      <c r="P412" s="3"/>
      <c r="Q412" s="3"/>
      <c r="R412" s="3"/>
      <c r="S412" s="3"/>
      <c r="T412" s="3"/>
      <c r="U412" s="3"/>
      <c r="V412" s="3"/>
      <c r="W412" s="3"/>
    </row>
    <row r="413" spans="1:23" ht="15.75" customHeight="1">
      <c r="A413" s="3"/>
      <c r="B413" s="3"/>
      <c r="C413" s="3"/>
      <c r="D413" s="3"/>
      <c r="E413" s="3"/>
      <c r="F413" s="3"/>
      <c r="G413" s="3"/>
      <c r="H413" s="3"/>
      <c r="I413" s="3"/>
      <c r="J413" s="3"/>
      <c r="K413" s="3"/>
      <c r="L413" s="3"/>
      <c r="M413" s="3"/>
      <c r="N413" s="3"/>
      <c r="O413" s="3"/>
      <c r="P413" s="3"/>
      <c r="Q413" s="3"/>
      <c r="R413" s="3"/>
      <c r="S413" s="3"/>
      <c r="T413" s="3"/>
      <c r="U413" s="3"/>
      <c r="V413" s="3"/>
      <c r="W413" s="3"/>
    </row>
    <row r="414" spans="1:23" ht="15.75" customHeight="1">
      <c r="A414" s="3"/>
      <c r="B414" s="3"/>
      <c r="C414" s="3"/>
      <c r="D414" s="3"/>
      <c r="E414" s="3"/>
      <c r="F414" s="3"/>
      <c r="G414" s="3"/>
      <c r="H414" s="3"/>
      <c r="I414" s="3"/>
      <c r="J414" s="3"/>
      <c r="K414" s="3"/>
      <c r="L414" s="3"/>
      <c r="M414" s="3"/>
      <c r="N414" s="3"/>
      <c r="O414" s="3"/>
      <c r="P414" s="3"/>
      <c r="Q414" s="3"/>
      <c r="R414" s="3"/>
      <c r="S414" s="3"/>
      <c r="T414" s="3"/>
      <c r="U414" s="3"/>
      <c r="V414" s="3"/>
      <c r="W414" s="3"/>
    </row>
    <row r="415" spans="1:23" ht="15.75" customHeight="1">
      <c r="A415" s="3"/>
      <c r="B415" s="3"/>
      <c r="C415" s="3"/>
      <c r="D415" s="3"/>
      <c r="E415" s="3"/>
      <c r="F415" s="3"/>
      <c r="G415" s="3"/>
      <c r="H415" s="3"/>
      <c r="I415" s="3"/>
      <c r="J415" s="3"/>
      <c r="K415" s="3"/>
      <c r="L415" s="3"/>
      <c r="M415" s="3"/>
      <c r="N415" s="3"/>
      <c r="O415" s="3"/>
      <c r="P415" s="3"/>
      <c r="Q415" s="3"/>
      <c r="R415" s="3"/>
      <c r="S415" s="3"/>
      <c r="T415" s="3"/>
      <c r="U415" s="3"/>
      <c r="V415" s="3"/>
      <c r="W415" s="3"/>
    </row>
    <row r="416" spans="1:23" ht="15.75" customHeight="1">
      <c r="A416" s="3"/>
      <c r="B416" s="3"/>
      <c r="C416" s="3"/>
      <c r="D416" s="3"/>
      <c r="E416" s="3"/>
      <c r="F416" s="3"/>
      <c r="G416" s="3"/>
      <c r="H416" s="3"/>
      <c r="I416" s="3"/>
      <c r="J416" s="3"/>
      <c r="K416" s="3"/>
      <c r="L416" s="3"/>
      <c r="M416" s="3"/>
      <c r="N416" s="3"/>
      <c r="O416" s="3"/>
      <c r="P416" s="3"/>
      <c r="Q416" s="3"/>
      <c r="R416" s="3"/>
      <c r="S416" s="3"/>
      <c r="T416" s="3"/>
      <c r="U416" s="3"/>
      <c r="V416" s="3"/>
      <c r="W416" s="3"/>
    </row>
    <row r="417" spans="1:23" ht="15.75" customHeight="1">
      <c r="A417" s="3"/>
      <c r="B417" s="3"/>
      <c r="C417" s="3"/>
      <c r="D417" s="3"/>
      <c r="E417" s="3"/>
      <c r="F417" s="3"/>
      <c r="G417" s="3"/>
      <c r="H417" s="3"/>
      <c r="I417" s="3"/>
      <c r="J417" s="3"/>
      <c r="K417" s="3"/>
      <c r="L417" s="3"/>
      <c r="M417" s="3"/>
      <c r="N417" s="3"/>
      <c r="O417" s="3"/>
      <c r="P417" s="3"/>
      <c r="Q417" s="3"/>
      <c r="R417" s="3"/>
      <c r="S417" s="3"/>
      <c r="T417" s="3"/>
      <c r="U417" s="3"/>
      <c r="V417" s="3"/>
      <c r="W417" s="3"/>
    </row>
    <row r="418" spans="1:23" ht="15.75" customHeight="1">
      <c r="A418" s="3"/>
      <c r="B418" s="3"/>
      <c r="C418" s="3"/>
      <c r="D418" s="3"/>
      <c r="E418" s="3"/>
      <c r="F418" s="3"/>
      <c r="G418" s="3"/>
      <c r="H418" s="3"/>
      <c r="I418" s="3"/>
      <c r="J418" s="3"/>
      <c r="K418" s="3"/>
      <c r="L418" s="3"/>
      <c r="M418" s="3"/>
      <c r="N418" s="3"/>
      <c r="O418" s="3"/>
      <c r="P418" s="3"/>
      <c r="Q418" s="3"/>
      <c r="R418" s="3"/>
      <c r="S418" s="3"/>
      <c r="T418" s="3"/>
      <c r="U418" s="3"/>
      <c r="V418" s="3"/>
      <c r="W418" s="3"/>
    </row>
    <row r="419" spans="1:23" ht="15.75" customHeight="1">
      <c r="A419" s="3"/>
      <c r="B419" s="3"/>
      <c r="C419" s="3"/>
      <c r="D419" s="3"/>
      <c r="E419" s="3"/>
      <c r="F419" s="3"/>
      <c r="G419" s="3"/>
      <c r="H419" s="3"/>
      <c r="I419" s="3"/>
      <c r="J419" s="3"/>
      <c r="K419" s="3"/>
      <c r="L419" s="3"/>
      <c r="M419" s="3"/>
      <c r="N419" s="3"/>
      <c r="O419" s="3"/>
      <c r="P419" s="3"/>
      <c r="Q419" s="3"/>
      <c r="R419" s="3"/>
      <c r="S419" s="3"/>
      <c r="T419" s="3"/>
      <c r="U419" s="3"/>
      <c r="V419" s="3"/>
      <c r="W419" s="3"/>
    </row>
    <row r="420" spans="1:23" ht="15.75" customHeight="1">
      <c r="A420" s="3"/>
      <c r="B420" s="3"/>
      <c r="C420" s="3"/>
      <c r="D420" s="3"/>
      <c r="E420" s="3"/>
      <c r="F420" s="3"/>
      <c r="G420" s="3"/>
      <c r="H420" s="3"/>
      <c r="I420" s="3"/>
      <c r="J420" s="3"/>
      <c r="K420" s="3"/>
      <c r="L420" s="3"/>
      <c r="M420" s="3"/>
      <c r="N420" s="3"/>
      <c r="O420" s="3"/>
      <c r="P420" s="3"/>
      <c r="Q420" s="3"/>
      <c r="R420" s="3"/>
      <c r="S420" s="3"/>
      <c r="T420" s="3"/>
      <c r="U420" s="3"/>
      <c r="V420" s="3"/>
      <c r="W420" s="3"/>
    </row>
    <row r="421" spans="1:23" ht="15.75" customHeight="1">
      <c r="A421" s="3"/>
      <c r="B421" s="3"/>
      <c r="C421" s="3"/>
      <c r="D421" s="3"/>
      <c r="E421" s="3"/>
      <c r="F421" s="3"/>
      <c r="G421" s="3"/>
      <c r="H421" s="3"/>
      <c r="I421" s="3"/>
      <c r="J421" s="3"/>
      <c r="K421" s="3"/>
      <c r="L421" s="3"/>
      <c r="M421" s="3"/>
      <c r="N421" s="3"/>
      <c r="O421" s="3"/>
      <c r="P421" s="3"/>
      <c r="Q421" s="3"/>
      <c r="R421" s="3"/>
      <c r="S421" s="3"/>
      <c r="T421" s="3"/>
      <c r="U421" s="3"/>
      <c r="V421" s="3"/>
      <c r="W421" s="3"/>
    </row>
    <row r="422" spans="1:23" ht="15.75" customHeight="1">
      <c r="A422" s="3"/>
      <c r="B422" s="3"/>
      <c r="C422" s="3"/>
      <c r="D422" s="3"/>
      <c r="E422" s="3"/>
      <c r="F422" s="3"/>
      <c r="G422" s="3"/>
      <c r="H422" s="3"/>
      <c r="I422" s="3"/>
      <c r="J422" s="3"/>
      <c r="K422" s="3"/>
      <c r="L422" s="3"/>
      <c r="M422" s="3"/>
      <c r="N422" s="3"/>
      <c r="O422" s="3"/>
      <c r="P422" s="3"/>
      <c r="Q422" s="3"/>
      <c r="R422" s="3"/>
      <c r="S422" s="3"/>
      <c r="T422" s="3"/>
      <c r="U422" s="3"/>
      <c r="V422" s="3"/>
      <c r="W422" s="3"/>
    </row>
    <row r="423" spans="1:23" ht="15.75" customHeight="1">
      <c r="A423" s="3"/>
      <c r="B423" s="3"/>
      <c r="C423" s="3"/>
      <c r="D423" s="3"/>
      <c r="E423" s="3"/>
      <c r="F423" s="3"/>
      <c r="G423" s="3"/>
      <c r="H423" s="3"/>
      <c r="I423" s="3"/>
      <c r="J423" s="3"/>
      <c r="K423" s="3"/>
      <c r="L423" s="3"/>
      <c r="M423" s="3"/>
      <c r="N423" s="3"/>
      <c r="O423" s="3"/>
      <c r="P423" s="3"/>
      <c r="Q423" s="3"/>
      <c r="R423" s="3"/>
      <c r="S423" s="3"/>
      <c r="T423" s="3"/>
      <c r="U423" s="3"/>
      <c r="V423" s="3"/>
      <c r="W423" s="3"/>
    </row>
    <row r="424" spans="1:23" ht="15.75" customHeight="1">
      <c r="A424" s="3"/>
      <c r="B424" s="3"/>
      <c r="C424" s="3"/>
      <c r="D424" s="3"/>
      <c r="E424" s="3"/>
      <c r="F424" s="3"/>
      <c r="G424" s="3"/>
      <c r="H424" s="3"/>
      <c r="I424" s="3"/>
      <c r="J424" s="3"/>
      <c r="K424" s="3"/>
      <c r="L424" s="3"/>
      <c r="M424" s="3"/>
      <c r="N424" s="3"/>
      <c r="O424" s="3"/>
      <c r="P424" s="3"/>
      <c r="Q424" s="3"/>
      <c r="R424" s="3"/>
      <c r="S424" s="3"/>
      <c r="T424" s="3"/>
      <c r="U424" s="3"/>
      <c r="V424" s="3"/>
      <c r="W424" s="3"/>
    </row>
    <row r="425" spans="1:23" ht="15.75" customHeight="1">
      <c r="A425" s="3"/>
      <c r="B425" s="3"/>
      <c r="C425" s="3"/>
      <c r="D425" s="3"/>
      <c r="E425" s="3"/>
      <c r="F425" s="3"/>
      <c r="G425" s="3"/>
      <c r="H425" s="3"/>
      <c r="I425" s="3"/>
      <c r="J425" s="3"/>
      <c r="K425" s="3"/>
      <c r="L425" s="3"/>
      <c r="M425" s="3"/>
      <c r="N425" s="3"/>
      <c r="O425" s="3"/>
      <c r="P425" s="3"/>
      <c r="Q425" s="3"/>
      <c r="R425" s="3"/>
      <c r="S425" s="3"/>
      <c r="T425" s="3"/>
      <c r="U425" s="3"/>
      <c r="V425" s="3"/>
      <c r="W425" s="3"/>
    </row>
    <row r="426" spans="1:23" ht="15.75" customHeight="1">
      <c r="A426" s="3"/>
      <c r="B426" s="3"/>
      <c r="C426" s="3"/>
      <c r="D426" s="3"/>
      <c r="E426" s="3"/>
      <c r="F426" s="3"/>
      <c r="G426" s="3"/>
      <c r="H426" s="3"/>
      <c r="I426" s="3"/>
      <c r="J426" s="3"/>
      <c r="K426" s="3"/>
      <c r="L426" s="3"/>
      <c r="M426" s="3"/>
      <c r="N426" s="3"/>
      <c r="O426" s="3"/>
      <c r="P426" s="3"/>
      <c r="Q426" s="3"/>
      <c r="R426" s="3"/>
      <c r="S426" s="3"/>
      <c r="T426" s="3"/>
      <c r="U426" s="3"/>
      <c r="V426" s="3"/>
      <c r="W426" s="3"/>
    </row>
    <row r="427" spans="1:23" ht="15.75" customHeight="1">
      <c r="A427" s="3"/>
      <c r="B427" s="3"/>
      <c r="C427" s="3"/>
      <c r="D427" s="3"/>
      <c r="E427" s="3"/>
      <c r="F427" s="3"/>
      <c r="G427" s="3"/>
      <c r="H427" s="3"/>
      <c r="I427" s="3"/>
      <c r="J427" s="3"/>
      <c r="K427" s="3"/>
      <c r="L427" s="3"/>
      <c r="M427" s="3"/>
      <c r="N427" s="3"/>
      <c r="O427" s="3"/>
      <c r="P427" s="3"/>
      <c r="Q427" s="3"/>
      <c r="R427" s="3"/>
      <c r="S427" s="3"/>
      <c r="T427" s="3"/>
      <c r="U427" s="3"/>
      <c r="V427" s="3"/>
      <c r="W427" s="3"/>
    </row>
    <row r="428" spans="1:23" ht="15.75" customHeight="1">
      <c r="A428" s="3"/>
      <c r="B428" s="3"/>
      <c r="C428" s="3"/>
      <c r="D428" s="3"/>
      <c r="E428" s="3"/>
      <c r="F428" s="3"/>
      <c r="G428" s="3"/>
      <c r="H428" s="3"/>
      <c r="I428" s="3"/>
      <c r="J428" s="3"/>
      <c r="K428" s="3"/>
      <c r="L428" s="3"/>
      <c r="M428" s="3"/>
      <c r="N428" s="3"/>
      <c r="O428" s="3"/>
      <c r="P428" s="3"/>
      <c r="Q428" s="3"/>
      <c r="R428" s="3"/>
      <c r="S428" s="3"/>
      <c r="T428" s="3"/>
      <c r="U428" s="3"/>
      <c r="V428" s="3"/>
      <c r="W428" s="3"/>
    </row>
    <row r="429" spans="1:23" ht="15.75" customHeight="1">
      <c r="A429" s="3"/>
      <c r="B429" s="3"/>
      <c r="C429" s="3"/>
      <c r="D429" s="3"/>
      <c r="E429" s="3"/>
      <c r="F429" s="3"/>
      <c r="G429" s="3"/>
      <c r="H429" s="3"/>
      <c r="I429" s="3"/>
      <c r="J429" s="3"/>
      <c r="K429" s="3"/>
      <c r="L429" s="3"/>
      <c r="M429" s="3"/>
      <c r="N429" s="3"/>
      <c r="O429" s="3"/>
      <c r="P429" s="3"/>
      <c r="Q429" s="3"/>
      <c r="R429" s="3"/>
      <c r="S429" s="3"/>
      <c r="T429" s="3"/>
      <c r="U429" s="3"/>
      <c r="V429" s="3"/>
      <c r="W429" s="3"/>
    </row>
    <row r="430" spans="1:23" ht="15.75" customHeight="1">
      <c r="A430" s="3"/>
      <c r="B430" s="3"/>
      <c r="C430" s="3"/>
      <c r="D430" s="3"/>
      <c r="E430" s="3"/>
      <c r="F430" s="3"/>
      <c r="G430" s="3"/>
      <c r="H430" s="3"/>
      <c r="I430" s="3"/>
      <c r="J430" s="3"/>
      <c r="K430" s="3"/>
      <c r="L430" s="3"/>
      <c r="M430" s="3"/>
      <c r="N430" s="3"/>
      <c r="O430" s="3"/>
      <c r="P430" s="3"/>
      <c r="Q430" s="3"/>
      <c r="R430" s="3"/>
      <c r="S430" s="3"/>
      <c r="T430" s="3"/>
      <c r="U430" s="3"/>
      <c r="V430" s="3"/>
      <c r="W430" s="3"/>
    </row>
    <row r="431" spans="1:23" ht="15.75" customHeight="1">
      <c r="A431" s="3"/>
      <c r="B431" s="3"/>
      <c r="C431" s="3"/>
      <c r="D431" s="3"/>
      <c r="E431" s="3"/>
      <c r="F431" s="3"/>
      <c r="G431" s="3"/>
      <c r="H431" s="3"/>
      <c r="I431" s="3"/>
      <c r="J431" s="3"/>
      <c r="K431" s="3"/>
      <c r="L431" s="3"/>
      <c r="M431" s="3"/>
      <c r="N431" s="3"/>
      <c r="O431" s="3"/>
      <c r="P431" s="3"/>
      <c r="Q431" s="3"/>
      <c r="R431" s="3"/>
      <c r="S431" s="3"/>
      <c r="T431" s="3"/>
      <c r="U431" s="3"/>
      <c r="V431" s="3"/>
      <c r="W431" s="3"/>
    </row>
    <row r="432" spans="1:23" ht="15.75" customHeight="1">
      <c r="A432" s="3"/>
      <c r="B432" s="3"/>
      <c r="C432" s="3"/>
      <c r="D432" s="3"/>
      <c r="E432" s="3"/>
      <c r="F432" s="3"/>
      <c r="G432" s="3"/>
      <c r="H432" s="3"/>
      <c r="I432" s="3"/>
      <c r="J432" s="3"/>
      <c r="K432" s="3"/>
      <c r="L432" s="3"/>
      <c r="M432" s="3"/>
      <c r="N432" s="3"/>
      <c r="O432" s="3"/>
      <c r="P432" s="3"/>
      <c r="Q432" s="3"/>
      <c r="R432" s="3"/>
      <c r="S432" s="3"/>
      <c r="T432" s="3"/>
      <c r="U432" s="3"/>
      <c r="V432" s="3"/>
      <c r="W432" s="3"/>
    </row>
    <row r="433" spans="1:23" ht="15.75" customHeight="1">
      <c r="A433" s="3"/>
      <c r="B433" s="3"/>
      <c r="C433" s="3"/>
      <c r="D433" s="3"/>
      <c r="E433" s="3"/>
      <c r="F433" s="3"/>
      <c r="G433" s="3"/>
      <c r="H433" s="3"/>
      <c r="I433" s="3"/>
      <c r="J433" s="3"/>
      <c r="K433" s="3"/>
      <c r="L433" s="3"/>
      <c r="M433" s="3"/>
      <c r="N433" s="3"/>
      <c r="O433" s="3"/>
      <c r="P433" s="3"/>
      <c r="Q433" s="3"/>
      <c r="R433" s="3"/>
      <c r="S433" s="3"/>
      <c r="T433" s="3"/>
      <c r="U433" s="3"/>
      <c r="V433" s="3"/>
      <c r="W433" s="3"/>
    </row>
    <row r="434" spans="1:23" ht="15.75" customHeight="1">
      <c r="A434" s="3"/>
      <c r="B434" s="3"/>
      <c r="C434" s="3"/>
      <c r="D434" s="3"/>
      <c r="E434" s="3"/>
      <c r="F434" s="3"/>
      <c r="G434" s="3"/>
      <c r="H434" s="3"/>
      <c r="I434" s="3"/>
      <c r="J434" s="3"/>
      <c r="K434" s="3"/>
      <c r="L434" s="3"/>
      <c r="M434" s="3"/>
      <c r="N434" s="3"/>
      <c r="O434" s="3"/>
      <c r="P434" s="3"/>
      <c r="Q434" s="3"/>
      <c r="R434" s="3"/>
      <c r="S434" s="3"/>
      <c r="T434" s="3"/>
      <c r="U434" s="3"/>
      <c r="V434" s="3"/>
      <c r="W434" s="3"/>
    </row>
    <row r="435" spans="1:23" ht="15.75" customHeight="1">
      <c r="A435" s="3"/>
      <c r="B435" s="3"/>
      <c r="C435" s="3"/>
      <c r="D435" s="3"/>
      <c r="E435" s="3"/>
      <c r="F435" s="3"/>
      <c r="G435" s="3"/>
      <c r="H435" s="3"/>
      <c r="I435" s="3"/>
      <c r="J435" s="3"/>
      <c r="K435" s="3"/>
      <c r="L435" s="3"/>
      <c r="M435" s="3"/>
      <c r="N435" s="3"/>
      <c r="O435" s="3"/>
      <c r="P435" s="3"/>
      <c r="Q435" s="3"/>
      <c r="R435" s="3"/>
      <c r="S435" s="3"/>
      <c r="T435" s="3"/>
      <c r="U435" s="3"/>
      <c r="V435" s="3"/>
      <c r="W435" s="3"/>
    </row>
    <row r="436" spans="1:23" ht="15.75" customHeight="1">
      <c r="A436" s="3"/>
      <c r="B436" s="3"/>
      <c r="C436" s="3"/>
      <c r="D436" s="3"/>
      <c r="E436" s="3"/>
      <c r="F436" s="3"/>
      <c r="G436" s="3"/>
      <c r="H436" s="3"/>
      <c r="I436" s="3"/>
      <c r="J436" s="3"/>
      <c r="K436" s="3"/>
      <c r="L436" s="3"/>
      <c r="M436" s="3"/>
      <c r="N436" s="3"/>
      <c r="O436" s="3"/>
      <c r="P436" s="3"/>
      <c r="Q436" s="3"/>
      <c r="R436" s="3"/>
      <c r="S436" s="3"/>
      <c r="T436" s="3"/>
      <c r="U436" s="3"/>
      <c r="V436" s="3"/>
      <c r="W436" s="3"/>
    </row>
    <row r="437" spans="1:23" ht="15.75" customHeight="1">
      <c r="A437" s="3"/>
      <c r="B437" s="3"/>
      <c r="C437" s="3"/>
      <c r="D437" s="3"/>
      <c r="E437" s="3"/>
      <c r="F437" s="3"/>
      <c r="G437" s="3"/>
      <c r="H437" s="3"/>
      <c r="I437" s="3"/>
      <c r="J437" s="3"/>
      <c r="K437" s="3"/>
      <c r="L437" s="3"/>
      <c r="M437" s="3"/>
      <c r="N437" s="3"/>
      <c r="O437" s="3"/>
      <c r="P437" s="3"/>
      <c r="Q437" s="3"/>
      <c r="R437" s="3"/>
      <c r="S437" s="3"/>
      <c r="T437" s="3"/>
      <c r="U437" s="3"/>
      <c r="V437" s="3"/>
      <c r="W437" s="3"/>
    </row>
    <row r="438" spans="1:23" ht="15.75" customHeight="1">
      <c r="A438" s="3"/>
      <c r="B438" s="3"/>
      <c r="C438" s="3"/>
      <c r="D438" s="3"/>
      <c r="E438" s="3"/>
      <c r="F438" s="3"/>
      <c r="G438" s="3"/>
      <c r="H438" s="3"/>
      <c r="I438" s="3"/>
      <c r="J438" s="3"/>
      <c r="K438" s="3"/>
      <c r="L438" s="3"/>
      <c r="M438" s="3"/>
      <c r="N438" s="3"/>
      <c r="O438" s="3"/>
      <c r="P438" s="3"/>
      <c r="Q438" s="3"/>
      <c r="R438" s="3"/>
      <c r="S438" s="3"/>
      <c r="T438" s="3"/>
      <c r="U438" s="3"/>
      <c r="V438" s="3"/>
      <c r="W438" s="3"/>
    </row>
    <row r="439" spans="1:23" ht="15.75" customHeight="1">
      <c r="A439" s="3"/>
      <c r="B439" s="3"/>
      <c r="C439" s="3"/>
      <c r="D439" s="3"/>
      <c r="E439" s="3"/>
      <c r="F439" s="3"/>
      <c r="G439" s="3"/>
      <c r="H439" s="3"/>
      <c r="I439" s="3"/>
      <c r="J439" s="3"/>
      <c r="K439" s="3"/>
      <c r="L439" s="3"/>
      <c r="M439" s="3"/>
      <c r="N439" s="3"/>
      <c r="O439" s="3"/>
      <c r="P439" s="3"/>
      <c r="Q439" s="3"/>
      <c r="R439" s="3"/>
      <c r="S439" s="3"/>
      <c r="T439" s="3"/>
      <c r="U439" s="3"/>
      <c r="V439" s="3"/>
      <c r="W439" s="3"/>
    </row>
    <row r="440" spans="1:23" ht="15.75" customHeight="1">
      <c r="A440" s="3"/>
      <c r="B440" s="3"/>
      <c r="C440" s="3"/>
      <c r="D440" s="3"/>
      <c r="E440" s="3"/>
      <c r="F440" s="3"/>
      <c r="G440" s="3"/>
      <c r="H440" s="3"/>
      <c r="I440" s="3"/>
      <c r="J440" s="3"/>
      <c r="K440" s="3"/>
      <c r="L440" s="3"/>
      <c r="M440" s="3"/>
      <c r="N440" s="3"/>
      <c r="O440" s="3"/>
      <c r="P440" s="3"/>
      <c r="Q440" s="3"/>
      <c r="R440" s="3"/>
      <c r="S440" s="3"/>
      <c r="T440" s="3"/>
      <c r="U440" s="3"/>
      <c r="V440" s="3"/>
      <c r="W440" s="3"/>
    </row>
    <row r="441" spans="1:23" ht="15.75" customHeight="1">
      <c r="A441" s="3"/>
      <c r="B441" s="3"/>
      <c r="C441" s="3"/>
      <c r="D441" s="3"/>
      <c r="E441" s="3"/>
      <c r="F441" s="3"/>
      <c r="G441" s="3"/>
      <c r="H441" s="3"/>
      <c r="I441" s="3"/>
      <c r="J441" s="3"/>
      <c r="K441" s="3"/>
      <c r="L441" s="3"/>
      <c r="M441" s="3"/>
      <c r="N441" s="3"/>
      <c r="O441" s="3"/>
      <c r="P441" s="3"/>
      <c r="Q441" s="3"/>
      <c r="R441" s="3"/>
      <c r="S441" s="3"/>
      <c r="T441" s="3"/>
      <c r="U441" s="3"/>
      <c r="V441" s="3"/>
      <c r="W441" s="3"/>
    </row>
    <row r="442" spans="1:23" ht="15.75" customHeight="1">
      <c r="A442" s="3"/>
      <c r="B442" s="3"/>
      <c r="C442" s="3"/>
      <c r="D442" s="3"/>
      <c r="E442" s="3"/>
      <c r="F442" s="3"/>
      <c r="G442" s="3"/>
      <c r="H442" s="3"/>
      <c r="I442" s="3"/>
      <c r="J442" s="3"/>
      <c r="K442" s="3"/>
      <c r="L442" s="3"/>
      <c r="M442" s="3"/>
      <c r="N442" s="3"/>
      <c r="O442" s="3"/>
      <c r="P442" s="3"/>
      <c r="Q442" s="3"/>
      <c r="R442" s="3"/>
      <c r="S442" s="3"/>
      <c r="T442" s="3"/>
      <c r="U442" s="3"/>
      <c r="V442" s="3"/>
      <c r="W442" s="3"/>
    </row>
    <row r="443" spans="1:23" ht="15.75" customHeight="1">
      <c r="A443" s="3"/>
      <c r="B443" s="3"/>
      <c r="C443" s="3"/>
      <c r="D443" s="3"/>
      <c r="E443" s="3"/>
      <c r="F443" s="3"/>
      <c r="G443" s="3"/>
      <c r="H443" s="3"/>
      <c r="I443" s="3"/>
      <c r="J443" s="3"/>
      <c r="K443" s="3"/>
      <c r="L443" s="3"/>
      <c r="M443" s="3"/>
      <c r="N443" s="3"/>
      <c r="O443" s="3"/>
      <c r="P443" s="3"/>
      <c r="Q443" s="3"/>
      <c r="R443" s="3"/>
      <c r="S443" s="3"/>
      <c r="T443" s="3"/>
      <c r="U443" s="3"/>
      <c r="V443" s="3"/>
      <c r="W443" s="3"/>
    </row>
    <row r="444" spans="1:23" ht="15.75" customHeight="1">
      <c r="A444" s="3"/>
      <c r="B444" s="3"/>
      <c r="C444" s="3"/>
      <c r="D444" s="3"/>
      <c r="E444" s="3"/>
      <c r="F444" s="3"/>
      <c r="G444" s="3"/>
      <c r="H444" s="3"/>
      <c r="I444" s="3"/>
      <c r="J444" s="3"/>
      <c r="K444" s="3"/>
      <c r="L444" s="3"/>
      <c r="M444" s="3"/>
      <c r="N444" s="3"/>
      <c r="O444" s="3"/>
      <c r="P444" s="3"/>
      <c r="Q444" s="3"/>
      <c r="R444" s="3"/>
      <c r="S444" s="3"/>
      <c r="T444" s="3"/>
      <c r="U444" s="3"/>
      <c r="V444" s="3"/>
      <c r="W444" s="3"/>
    </row>
    <row r="445" spans="1:23" ht="15.75" customHeight="1">
      <c r="A445" s="3"/>
      <c r="B445" s="3"/>
      <c r="C445" s="3"/>
      <c r="D445" s="3"/>
      <c r="E445" s="3"/>
      <c r="F445" s="3"/>
      <c r="G445" s="3"/>
      <c r="H445" s="3"/>
      <c r="I445" s="3"/>
      <c r="J445" s="3"/>
      <c r="K445" s="3"/>
      <c r="L445" s="3"/>
      <c r="M445" s="3"/>
      <c r="N445" s="3"/>
      <c r="O445" s="3"/>
      <c r="P445" s="3"/>
      <c r="Q445" s="3"/>
      <c r="R445" s="3"/>
      <c r="S445" s="3"/>
      <c r="T445" s="3"/>
      <c r="U445" s="3"/>
      <c r="V445" s="3"/>
      <c r="W445" s="3"/>
    </row>
    <row r="446" spans="1:23" ht="15.75" customHeight="1">
      <c r="A446" s="3"/>
      <c r="B446" s="3"/>
      <c r="C446" s="3"/>
      <c r="D446" s="3"/>
      <c r="E446" s="3"/>
      <c r="F446" s="3"/>
      <c r="G446" s="3"/>
      <c r="H446" s="3"/>
      <c r="I446" s="3"/>
      <c r="J446" s="3"/>
      <c r="K446" s="3"/>
      <c r="L446" s="3"/>
      <c r="M446" s="3"/>
      <c r="N446" s="3"/>
      <c r="O446" s="3"/>
      <c r="P446" s="3"/>
      <c r="Q446" s="3"/>
      <c r="R446" s="3"/>
      <c r="S446" s="3"/>
      <c r="T446" s="3"/>
      <c r="U446" s="3"/>
      <c r="V446" s="3"/>
      <c r="W446" s="3"/>
    </row>
    <row r="447" spans="1:23" ht="15.75" customHeight="1">
      <c r="A447" s="3"/>
      <c r="B447" s="3"/>
      <c r="C447" s="3"/>
      <c r="D447" s="3"/>
      <c r="E447" s="3"/>
      <c r="F447" s="3"/>
      <c r="G447" s="3"/>
      <c r="H447" s="3"/>
      <c r="I447" s="3"/>
      <c r="J447" s="3"/>
      <c r="K447" s="3"/>
      <c r="L447" s="3"/>
      <c r="M447" s="3"/>
      <c r="N447" s="3"/>
      <c r="O447" s="3"/>
      <c r="P447" s="3"/>
      <c r="Q447" s="3"/>
      <c r="R447" s="3"/>
      <c r="S447" s="3"/>
      <c r="T447" s="3"/>
      <c r="U447" s="3"/>
      <c r="V447" s="3"/>
      <c r="W447" s="3"/>
    </row>
    <row r="448" spans="1:23" ht="15.75" customHeight="1">
      <c r="A448" s="3"/>
      <c r="B448" s="3"/>
      <c r="C448" s="3"/>
      <c r="D448" s="3"/>
      <c r="E448" s="3"/>
      <c r="F448" s="3"/>
      <c r="G448" s="3"/>
      <c r="H448" s="3"/>
      <c r="I448" s="3"/>
      <c r="J448" s="3"/>
      <c r="K448" s="3"/>
      <c r="L448" s="3"/>
      <c r="M448" s="3"/>
      <c r="N448" s="3"/>
      <c r="O448" s="3"/>
      <c r="P448" s="3"/>
      <c r="Q448" s="3"/>
      <c r="R448" s="3"/>
      <c r="S448" s="3"/>
      <c r="T448" s="3"/>
      <c r="U448" s="3"/>
      <c r="V448" s="3"/>
      <c r="W448" s="3"/>
    </row>
    <row r="449" spans="1:23" ht="15.75" customHeight="1">
      <c r="A449" s="3"/>
      <c r="B449" s="3"/>
      <c r="C449" s="3"/>
      <c r="D449" s="3"/>
      <c r="E449" s="3"/>
      <c r="F449" s="3"/>
      <c r="G449" s="3"/>
      <c r="H449" s="3"/>
      <c r="I449" s="3"/>
      <c r="J449" s="3"/>
      <c r="K449" s="3"/>
      <c r="L449" s="3"/>
      <c r="M449" s="3"/>
      <c r="N449" s="3"/>
      <c r="O449" s="3"/>
      <c r="P449" s="3"/>
      <c r="Q449" s="3"/>
      <c r="R449" s="3"/>
      <c r="S449" s="3"/>
      <c r="T449" s="3"/>
      <c r="U449" s="3"/>
      <c r="V449" s="3"/>
      <c r="W449" s="3"/>
    </row>
    <row r="450" spans="1:23" ht="15.75" customHeight="1">
      <c r="A450" s="3"/>
      <c r="B450" s="3"/>
      <c r="C450" s="3"/>
      <c r="D450" s="3"/>
      <c r="E450" s="3"/>
      <c r="F450" s="3"/>
      <c r="G450" s="3"/>
      <c r="H450" s="3"/>
      <c r="I450" s="3"/>
      <c r="J450" s="3"/>
      <c r="K450" s="3"/>
      <c r="L450" s="3"/>
      <c r="M450" s="3"/>
      <c r="N450" s="3"/>
      <c r="O450" s="3"/>
      <c r="P450" s="3"/>
      <c r="Q450" s="3"/>
      <c r="R450" s="3"/>
      <c r="S450" s="3"/>
      <c r="T450" s="3"/>
      <c r="U450" s="3"/>
      <c r="V450" s="3"/>
      <c r="W450" s="3"/>
    </row>
    <row r="451" spans="1:23" ht="15.75" customHeight="1">
      <c r="A451" s="3"/>
      <c r="B451" s="3"/>
      <c r="C451" s="3"/>
      <c r="D451" s="3"/>
      <c r="E451" s="3"/>
      <c r="F451" s="3"/>
      <c r="G451" s="3"/>
      <c r="H451" s="3"/>
      <c r="I451" s="3"/>
      <c r="J451" s="3"/>
      <c r="K451" s="3"/>
      <c r="L451" s="3"/>
      <c r="M451" s="3"/>
      <c r="N451" s="3"/>
      <c r="O451" s="3"/>
      <c r="P451" s="3"/>
      <c r="Q451" s="3"/>
      <c r="R451" s="3"/>
      <c r="S451" s="3"/>
      <c r="T451" s="3"/>
      <c r="U451" s="3"/>
      <c r="V451" s="3"/>
      <c r="W451" s="3"/>
    </row>
    <row r="452" spans="1:23" ht="15.75" customHeight="1">
      <c r="A452" s="3"/>
      <c r="B452" s="3"/>
      <c r="C452" s="3"/>
      <c r="D452" s="3"/>
      <c r="E452" s="3"/>
      <c r="F452" s="3"/>
      <c r="G452" s="3"/>
      <c r="H452" s="3"/>
      <c r="I452" s="3"/>
      <c r="J452" s="3"/>
      <c r="K452" s="3"/>
      <c r="L452" s="3"/>
      <c r="M452" s="3"/>
      <c r="N452" s="3"/>
      <c r="O452" s="3"/>
      <c r="P452" s="3"/>
      <c r="Q452" s="3"/>
      <c r="R452" s="3"/>
      <c r="S452" s="3"/>
      <c r="T452" s="3"/>
      <c r="U452" s="3"/>
      <c r="V452" s="3"/>
      <c r="W452" s="3"/>
    </row>
    <row r="453" spans="1:23" ht="15.75" customHeight="1">
      <c r="A453" s="3"/>
      <c r="B453" s="3"/>
      <c r="C453" s="3"/>
      <c r="D453" s="3"/>
      <c r="E453" s="3"/>
      <c r="F453" s="3"/>
      <c r="G453" s="3"/>
      <c r="H453" s="3"/>
      <c r="I453" s="3"/>
      <c r="J453" s="3"/>
      <c r="K453" s="3"/>
      <c r="L453" s="3"/>
      <c r="M453" s="3"/>
      <c r="N453" s="3"/>
      <c r="O453" s="3"/>
      <c r="P453" s="3"/>
      <c r="Q453" s="3"/>
      <c r="R453" s="3"/>
      <c r="S453" s="3"/>
      <c r="T453" s="3"/>
      <c r="U453" s="3"/>
      <c r="V453" s="3"/>
      <c r="W453" s="3"/>
    </row>
    <row r="454" spans="1:23" ht="15.75" customHeight="1">
      <c r="A454" s="3"/>
      <c r="B454" s="3"/>
      <c r="C454" s="3"/>
      <c r="D454" s="3"/>
      <c r="E454" s="3"/>
      <c r="F454" s="3"/>
      <c r="G454" s="3"/>
      <c r="H454" s="3"/>
      <c r="I454" s="3"/>
      <c r="J454" s="3"/>
      <c r="K454" s="3"/>
      <c r="L454" s="3"/>
      <c r="M454" s="3"/>
      <c r="N454" s="3"/>
      <c r="O454" s="3"/>
      <c r="P454" s="3"/>
      <c r="Q454" s="3"/>
      <c r="R454" s="3"/>
      <c r="S454" s="3"/>
      <c r="T454" s="3"/>
      <c r="U454" s="3"/>
      <c r="V454" s="3"/>
      <c r="W454" s="3"/>
    </row>
    <row r="455" spans="1:23" ht="15.75" customHeight="1">
      <c r="A455" s="3"/>
      <c r="B455" s="3"/>
      <c r="C455" s="3"/>
      <c r="D455" s="3"/>
      <c r="E455" s="3"/>
      <c r="F455" s="3"/>
      <c r="G455" s="3"/>
      <c r="H455" s="3"/>
      <c r="I455" s="3"/>
      <c r="J455" s="3"/>
      <c r="K455" s="3"/>
      <c r="L455" s="3"/>
      <c r="M455" s="3"/>
      <c r="N455" s="3"/>
      <c r="O455" s="3"/>
      <c r="P455" s="3"/>
      <c r="Q455" s="3"/>
      <c r="R455" s="3"/>
      <c r="S455" s="3"/>
      <c r="T455" s="3"/>
      <c r="U455" s="3"/>
      <c r="V455" s="3"/>
      <c r="W455" s="3"/>
    </row>
    <row r="456" spans="1:23" ht="15.75" customHeight="1">
      <c r="A456" s="3"/>
      <c r="B456" s="3"/>
      <c r="C456" s="3"/>
      <c r="D456" s="3"/>
      <c r="E456" s="3"/>
      <c r="F456" s="3"/>
      <c r="G456" s="3"/>
      <c r="H456" s="3"/>
      <c r="I456" s="3"/>
      <c r="J456" s="3"/>
      <c r="K456" s="3"/>
      <c r="L456" s="3"/>
      <c r="M456" s="3"/>
      <c r="N456" s="3"/>
      <c r="O456" s="3"/>
      <c r="P456" s="3"/>
      <c r="Q456" s="3"/>
      <c r="R456" s="3"/>
      <c r="S456" s="3"/>
      <c r="T456" s="3"/>
      <c r="U456" s="3"/>
      <c r="V456" s="3"/>
      <c r="W456" s="3"/>
    </row>
    <row r="457" spans="1:23" ht="15.75" customHeight="1">
      <c r="A457" s="3"/>
      <c r="B457" s="3"/>
      <c r="C457" s="3"/>
      <c r="D457" s="3"/>
      <c r="E457" s="3"/>
      <c r="F457" s="3"/>
      <c r="G457" s="3"/>
      <c r="H457" s="3"/>
      <c r="I457" s="3"/>
      <c r="J457" s="3"/>
      <c r="K457" s="3"/>
      <c r="L457" s="3"/>
      <c r="M457" s="3"/>
      <c r="N457" s="3"/>
      <c r="O457" s="3"/>
      <c r="P457" s="3"/>
      <c r="Q457" s="3"/>
      <c r="R457" s="3"/>
      <c r="S457" s="3"/>
      <c r="T457" s="3"/>
      <c r="U457" s="3"/>
      <c r="V457" s="3"/>
      <c r="W457" s="3"/>
    </row>
    <row r="458" spans="1:23" ht="15.75" customHeight="1">
      <c r="A458" s="3"/>
      <c r="B458" s="3"/>
      <c r="C458" s="3"/>
      <c r="D458" s="3"/>
      <c r="E458" s="3"/>
      <c r="F458" s="3"/>
      <c r="G458" s="3"/>
      <c r="H458" s="3"/>
      <c r="I458" s="3"/>
      <c r="J458" s="3"/>
      <c r="K458" s="3"/>
      <c r="L458" s="3"/>
      <c r="M458" s="3"/>
      <c r="N458" s="3"/>
      <c r="O458" s="3"/>
      <c r="P458" s="3"/>
      <c r="Q458" s="3"/>
      <c r="R458" s="3"/>
      <c r="S458" s="3"/>
      <c r="T458" s="3"/>
      <c r="U458" s="3"/>
      <c r="V458" s="3"/>
      <c r="W458" s="3"/>
    </row>
    <row r="459" spans="1:23" ht="15.75" customHeight="1">
      <c r="A459" s="3"/>
      <c r="B459" s="3"/>
      <c r="C459" s="3"/>
      <c r="D459" s="3"/>
      <c r="E459" s="3"/>
      <c r="F459" s="3"/>
      <c r="G459" s="3"/>
      <c r="H459" s="3"/>
      <c r="I459" s="3"/>
      <c r="J459" s="3"/>
      <c r="K459" s="3"/>
      <c r="L459" s="3"/>
      <c r="M459" s="3"/>
      <c r="N459" s="3"/>
      <c r="O459" s="3"/>
      <c r="P459" s="3"/>
      <c r="Q459" s="3"/>
      <c r="R459" s="3"/>
      <c r="S459" s="3"/>
      <c r="T459" s="3"/>
      <c r="U459" s="3"/>
      <c r="V459" s="3"/>
      <c r="W459" s="3"/>
    </row>
    <row r="460" spans="1:23" ht="15.75" customHeight="1">
      <c r="A460" s="3"/>
      <c r="B460" s="3"/>
      <c r="C460" s="3"/>
      <c r="D460" s="3"/>
      <c r="E460" s="3"/>
      <c r="F460" s="3"/>
      <c r="G460" s="3"/>
      <c r="H460" s="3"/>
      <c r="I460" s="3"/>
      <c r="J460" s="3"/>
      <c r="K460" s="3"/>
      <c r="L460" s="3"/>
      <c r="M460" s="3"/>
      <c r="N460" s="3"/>
      <c r="O460" s="3"/>
      <c r="P460" s="3"/>
      <c r="Q460" s="3"/>
      <c r="R460" s="3"/>
      <c r="S460" s="3"/>
      <c r="T460" s="3"/>
      <c r="U460" s="3"/>
      <c r="V460" s="3"/>
      <c r="W460" s="3"/>
    </row>
    <row r="461" spans="1:23" ht="15.75" customHeight="1">
      <c r="A461" s="3"/>
      <c r="B461" s="3"/>
      <c r="C461" s="3"/>
      <c r="D461" s="3"/>
      <c r="E461" s="3"/>
      <c r="F461" s="3"/>
      <c r="G461" s="3"/>
      <c r="H461" s="3"/>
      <c r="I461" s="3"/>
      <c r="J461" s="3"/>
      <c r="K461" s="3"/>
      <c r="L461" s="3"/>
      <c r="M461" s="3"/>
      <c r="N461" s="3"/>
      <c r="O461" s="3"/>
      <c r="P461" s="3"/>
      <c r="Q461" s="3"/>
      <c r="R461" s="3"/>
      <c r="S461" s="3"/>
      <c r="T461" s="3"/>
      <c r="U461" s="3"/>
      <c r="V461" s="3"/>
      <c r="W461" s="3"/>
    </row>
    <row r="462" spans="1:23" ht="15.75" customHeight="1">
      <c r="A462" s="3"/>
      <c r="B462" s="3"/>
      <c r="C462" s="3"/>
      <c r="D462" s="3"/>
      <c r="E462" s="3"/>
      <c r="F462" s="3"/>
      <c r="G462" s="3"/>
      <c r="H462" s="3"/>
      <c r="I462" s="3"/>
      <c r="J462" s="3"/>
      <c r="K462" s="3"/>
      <c r="L462" s="3"/>
      <c r="M462" s="3"/>
      <c r="N462" s="3"/>
      <c r="O462" s="3"/>
      <c r="P462" s="3"/>
      <c r="Q462" s="3"/>
      <c r="R462" s="3"/>
      <c r="S462" s="3"/>
      <c r="T462" s="3"/>
      <c r="U462" s="3"/>
      <c r="V462" s="3"/>
      <c r="W462" s="3"/>
    </row>
    <row r="463" spans="1:23" ht="15.75" customHeight="1">
      <c r="A463" s="3"/>
      <c r="B463" s="3"/>
      <c r="C463" s="3"/>
      <c r="D463" s="3"/>
      <c r="E463" s="3"/>
      <c r="F463" s="3"/>
      <c r="G463" s="3"/>
      <c r="H463" s="3"/>
      <c r="I463" s="3"/>
      <c r="J463" s="3"/>
      <c r="K463" s="3"/>
      <c r="L463" s="3"/>
      <c r="M463" s="3"/>
      <c r="N463" s="3"/>
      <c r="O463" s="3"/>
      <c r="P463" s="3"/>
      <c r="Q463" s="3"/>
      <c r="R463" s="3"/>
      <c r="S463" s="3"/>
      <c r="T463" s="3"/>
      <c r="U463" s="3"/>
      <c r="V463" s="3"/>
      <c r="W463" s="3"/>
    </row>
    <row r="464" spans="1:23" ht="15.75" customHeight="1">
      <c r="A464" s="3"/>
      <c r="B464" s="3"/>
      <c r="C464" s="3"/>
      <c r="D464" s="3"/>
      <c r="E464" s="3"/>
      <c r="F464" s="3"/>
      <c r="G464" s="3"/>
      <c r="H464" s="3"/>
      <c r="I464" s="3"/>
      <c r="J464" s="3"/>
      <c r="K464" s="3"/>
      <c r="L464" s="3"/>
      <c r="M464" s="3"/>
      <c r="N464" s="3"/>
      <c r="O464" s="3"/>
      <c r="P464" s="3"/>
      <c r="Q464" s="3"/>
      <c r="R464" s="3"/>
      <c r="S464" s="3"/>
      <c r="T464" s="3"/>
      <c r="U464" s="3"/>
      <c r="V464" s="3"/>
      <c r="W464" s="3"/>
    </row>
    <row r="465" spans="1:23" ht="15.75" customHeight="1">
      <c r="A465" s="3"/>
      <c r="B465" s="3"/>
      <c r="C465" s="3"/>
      <c r="D465" s="3"/>
      <c r="E465" s="3"/>
      <c r="F465" s="3"/>
      <c r="G465" s="3"/>
      <c r="H465" s="3"/>
      <c r="I465" s="3"/>
      <c r="J465" s="3"/>
      <c r="K465" s="3"/>
      <c r="L465" s="3"/>
      <c r="M465" s="3"/>
      <c r="N465" s="3"/>
      <c r="O465" s="3"/>
      <c r="P465" s="3"/>
      <c r="Q465" s="3"/>
      <c r="R465" s="3"/>
      <c r="S465" s="3"/>
      <c r="T465" s="3"/>
      <c r="U465" s="3"/>
      <c r="V465" s="3"/>
      <c r="W465" s="3"/>
    </row>
    <row r="466" spans="1:23" ht="15.75" customHeight="1">
      <c r="A466" s="3"/>
      <c r="B466" s="3"/>
      <c r="C466" s="3"/>
      <c r="D466" s="3"/>
      <c r="E466" s="3"/>
      <c r="F466" s="3"/>
      <c r="G466" s="3"/>
      <c r="H466" s="3"/>
      <c r="I466" s="3"/>
      <c r="J466" s="3"/>
      <c r="K466" s="3"/>
      <c r="L466" s="3"/>
      <c r="M466" s="3"/>
      <c r="N466" s="3"/>
      <c r="O466" s="3"/>
      <c r="P466" s="3"/>
      <c r="Q466" s="3"/>
      <c r="R466" s="3"/>
      <c r="S466" s="3"/>
      <c r="T466" s="3"/>
      <c r="U466" s="3"/>
      <c r="V466" s="3"/>
      <c r="W466" s="3"/>
    </row>
    <row r="467" spans="1:23" ht="15.75" customHeight="1">
      <c r="A467" s="3"/>
      <c r="B467" s="3"/>
      <c r="C467" s="3"/>
      <c r="D467" s="3"/>
      <c r="E467" s="3"/>
      <c r="F467" s="3"/>
      <c r="G467" s="3"/>
      <c r="H467" s="3"/>
      <c r="I467" s="3"/>
      <c r="J467" s="3"/>
      <c r="K467" s="3"/>
      <c r="L467" s="3"/>
      <c r="M467" s="3"/>
      <c r="N467" s="3"/>
      <c r="O467" s="3"/>
      <c r="P467" s="3"/>
      <c r="Q467" s="3"/>
      <c r="R467" s="3"/>
      <c r="S467" s="3"/>
      <c r="T467" s="3"/>
      <c r="U467" s="3"/>
      <c r="V467" s="3"/>
      <c r="W467" s="3"/>
    </row>
    <row r="468" spans="1:23" ht="15.75" customHeight="1">
      <c r="A468" s="3"/>
      <c r="B468" s="3"/>
      <c r="C468" s="3"/>
      <c r="D468" s="3"/>
      <c r="E468" s="3"/>
      <c r="F468" s="3"/>
      <c r="G468" s="3"/>
      <c r="H468" s="3"/>
      <c r="I468" s="3"/>
      <c r="J468" s="3"/>
      <c r="K468" s="3"/>
      <c r="L468" s="3"/>
      <c r="M468" s="3"/>
      <c r="N468" s="3"/>
      <c r="O468" s="3"/>
      <c r="P468" s="3"/>
      <c r="Q468" s="3"/>
      <c r="R468" s="3"/>
      <c r="S468" s="3"/>
      <c r="T468" s="3"/>
      <c r="U468" s="3"/>
      <c r="V468" s="3"/>
      <c r="W468" s="3"/>
    </row>
    <row r="469" spans="1:23" ht="15.75" customHeight="1">
      <c r="A469" s="3"/>
      <c r="B469" s="3"/>
      <c r="C469" s="3"/>
      <c r="D469" s="3"/>
      <c r="E469" s="3"/>
      <c r="F469" s="3"/>
      <c r="G469" s="3"/>
      <c r="H469" s="3"/>
      <c r="I469" s="3"/>
      <c r="J469" s="3"/>
      <c r="K469" s="3"/>
      <c r="L469" s="3"/>
      <c r="M469" s="3"/>
      <c r="N469" s="3"/>
      <c r="O469" s="3"/>
      <c r="P469" s="3"/>
      <c r="Q469" s="3"/>
      <c r="R469" s="3"/>
      <c r="S469" s="3"/>
      <c r="T469" s="3"/>
      <c r="U469" s="3"/>
      <c r="V469" s="3"/>
      <c r="W469" s="3"/>
    </row>
    <row r="470" spans="1:23" ht="15.75" customHeight="1">
      <c r="A470" s="3"/>
      <c r="B470" s="3"/>
      <c r="C470" s="3"/>
      <c r="D470" s="3"/>
      <c r="E470" s="3"/>
      <c r="F470" s="3"/>
      <c r="G470" s="3"/>
      <c r="H470" s="3"/>
      <c r="I470" s="3"/>
      <c r="J470" s="3"/>
      <c r="K470" s="3"/>
      <c r="L470" s="3"/>
      <c r="M470" s="3"/>
      <c r="N470" s="3"/>
      <c r="O470" s="3"/>
      <c r="P470" s="3"/>
      <c r="Q470" s="3"/>
      <c r="R470" s="3"/>
      <c r="S470" s="3"/>
      <c r="T470" s="3"/>
      <c r="U470" s="3"/>
      <c r="V470" s="3"/>
      <c r="W470" s="3"/>
    </row>
    <row r="471" spans="1:23" ht="15.75" customHeight="1">
      <c r="A471" s="3"/>
      <c r="B471" s="3"/>
      <c r="C471" s="3"/>
      <c r="D471" s="3"/>
      <c r="E471" s="3"/>
      <c r="F471" s="3"/>
      <c r="G471" s="3"/>
      <c r="H471" s="3"/>
      <c r="I471" s="3"/>
      <c r="J471" s="3"/>
      <c r="K471" s="3"/>
      <c r="L471" s="3"/>
      <c r="M471" s="3"/>
      <c r="N471" s="3"/>
      <c r="O471" s="3"/>
      <c r="P471" s="3"/>
      <c r="Q471" s="3"/>
      <c r="R471" s="3"/>
      <c r="S471" s="3"/>
      <c r="T471" s="3"/>
      <c r="U471" s="3"/>
      <c r="V471" s="3"/>
      <c r="W471" s="3"/>
    </row>
    <row r="472" spans="1:23" ht="15.75" customHeight="1">
      <c r="A472" s="3"/>
      <c r="B472" s="3"/>
      <c r="C472" s="3"/>
      <c r="D472" s="3"/>
      <c r="E472" s="3"/>
      <c r="F472" s="3"/>
      <c r="G472" s="3"/>
      <c r="H472" s="3"/>
      <c r="I472" s="3"/>
      <c r="J472" s="3"/>
      <c r="K472" s="3"/>
      <c r="L472" s="3"/>
      <c r="M472" s="3"/>
      <c r="N472" s="3"/>
      <c r="O472" s="3"/>
      <c r="P472" s="3"/>
      <c r="Q472" s="3"/>
      <c r="R472" s="3"/>
      <c r="S472" s="3"/>
      <c r="T472" s="3"/>
      <c r="U472" s="3"/>
      <c r="V472" s="3"/>
      <c r="W472" s="3"/>
    </row>
    <row r="473" spans="1:23" ht="15.75" customHeight="1">
      <c r="A473" s="3"/>
      <c r="B473" s="3"/>
      <c r="C473" s="3"/>
      <c r="D473" s="3"/>
      <c r="E473" s="3"/>
      <c r="F473" s="3"/>
      <c r="G473" s="3"/>
      <c r="H473" s="3"/>
      <c r="I473" s="3"/>
      <c r="J473" s="3"/>
      <c r="K473" s="3"/>
      <c r="L473" s="3"/>
      <c r="M473" s="3"/>
      <c r="N473" s="3"/>
      <c r="O473" s="3"/>
      <c r="P473" s="3"/>
      <c r="Q473" s="3"/>
      <c r="R473" s="3"/>
      <c r="S473" s="3"/>
      <c r="T473" s="3"/>
      <c r="U473" s="3"/>
      <c r="V473" s="3"/>
      <c r="W473" s="3"/>
    </row>
    <row r="474" spans="1:23" ht="15.75" customHeight="1">
      <c r="A474" s="3"/>
      <c r="B474" s="3"/>
      <c r="C474" s="3"/>
      <c r="D474" s="3"/>
      <c r="E474" s="3"/>
      <c r="F474" s="3"/>
      <c r="G474" s="3"/>
      <c r="H474" s="3"/>
      <c r="I474" s="3"/>
      <c r="J474" s="3"/>
      <c r="K474" s="3"/>
      <c r="L474" s="3"/>
      <c r="M474" s="3"/>
      <c r="N474" s="3"/>
      <c r="O474" s="3"/>
      <c r="P474" s="3"/>
      <c r="Q474" s="3"/>
      <c r="R474" s="3"/>
      <c r="S474" s="3"/>
      <c r="T474" s="3"/>
      <c r="U474" s="3"/>
      <c r="V474" s="3"/>
      <c r="W474" s="3"/>
    </row>
    <row r="475" spans="1:23" ht="15.75" customHeight="1">
      <c r="A475" s="3"/>
      <c r="B475" s="3"/>
      <c r="C475" s="3"/>
      <c r="D475" s="3"/>
      <c r="E475" s="3"/>
      <c r="F475" s="3"/>
      <c r="G475" s="3"/>
      <c r="H475" s="3"/>
      <c r="I475" s="3"/>
      <c r="J475" s="3"/>
      <c r="K475" s="3"/>
      <c r="L475" s="3"/>
      <c r="M475" s="3"/>
      <c r="N475" s="3"/>
      <c r="O475" s="3"/>
      <c r="P475" s="3"/>
      <c r="Q475" s="3"/>
      <c r="R475" s="3"/>
      <c r="S475" s="3"/>
      <c r="T475" s="3"/>
      <c r="U475" s="3"/>
      <c r="V475" s="3"/>
      <c r="W475" s="3"/>
    </row>
    <row r="476" spans="1:23" ht="15.75" customHeight="1">
      <c r="A476" s="3"/>
      <c r="B476" s="3"/>
      <c r="C476" s="3"/>
      <c r="D476" s="3"/>
      <c r="E476" s="3"/>
      <c r="F476" s="3"/>
      <c r="G476" s="3"/>
      <c r="H476" s="3"/>
      <c r="I476" s="3"/>
      <c r="J476" s="3"/>
      <c r="K476" s="3"/>
      <c r="L476" s="3"/>
      <c r="M476" s="3"/>
      <c r="N476" s="3"/>
      <c r="O476" s="3"/>
      <c r="P476" s="3"/>
      <c r="Q476" s="3"/>
      <c r="R476" s="3"/>
      <c r="S476" s="3"/>
      <c r="T476" s="3"/>
      <c r="U476" s="3"/>
      <c r="V476" s="3"/>
      <c r="W476" s="3"/>
    </row>
    <row r="477" spans="1:23" ht="15.75" customHeight="1">
      <c r="A477" s="3"/>
      <c r="B477" s="3"/>
      <c r="C477" s="3"/>
      <c r="D477" s="3"/>
      <c r="E477" s="3"/>
      <c r="F477" s="3"/>
      <c r="G477" s="3"/>
      <c r="H477" s="3"/>
      <c r="I477" s="3"/>
      <c r="J477" s="3"/>
      <c r="K477" s="3"/>
      <c r="L477" s="3"/>
      <c r="M477" s="3"/>
      <c r="N477" s="3"/>
      <c r="O477" s="3"/>
      <c r="P477" s="3"/>
      <c r="Q477" s="3"/>
      <c r="R477" s="3"/>
      <c r="S477" s="3"/>
      <c r="T477" s="3"/>
      <c r="U477" s="3"/>
      <c r="V477" s="3"/>
      <c r="W477" s="3"/>
    </row>
    <row r="478" spans="1:23" ht="15.75" customHeight="1">
      <c r="A478" s="3"/>
      <c r="B478" s="3"/>
      <c r="C478" s="3"/>
      <c r="D478" s="3"/>
      <c r="E478" s="3"/>
      <c r="F478" s="3"/>
      <c r="G478" s="3"/>
      <c r="H478" s="3"/>
      <c r="I478" s="3"/>
      <c r="J478" s="3"/>
      <c r="K478" s="3"/>
      <c r="L478" s="3"/>
      <c r="M478" s="3"/>
      <c r="N478" s="3"/>
      <c r="O478" s="3"/>
      <c r="P478" s="3"/>
      <c r="Q478" s="3"/>
      <c r="R478" s="3"/>
      <c r="S478" s="3"/>
      <c r="T478" s="3"/>
      <c r="U478" s="3"/>
      <c r="V478" s="3"/>
      <c r="W478" s="3"/>
    </row>
    <row r="479" spans="1:23" ht="15.75" customHeight="1">
      <c r="A479" s="3"/>
      <c r="B479" s="3"/>
      <c r="C479" s="3"/>
      <c r="D479" s="3"/>
      <c r="E479" s="3"/>
      <c r="F479" s="3"/>
      <c r="G479" s="3"/>
      <c r="H479" s="3"/>
      <c r="I479" s="3"/>
      <c r="J479" s="3"/>
      <c r="K479" s="3"/>
      <c r="L479" s="3"/>
      <c r="M479" s="3"/>
      <c r="N479" s="3"/>
      <c r="O479" s="3"/>
      <c r="P479" s="3"/>
      <c r="Q479" s="3"/>
      <c r="R479" s="3"/>
      <c r="S479" s="3"/>
      <c r="T479" s="3"/>
      <c r="U479" s="3"/>
      <c r="V479" s="3"/>
      <c r="W479" s="3"/>
    </row>
    <row r="480" spans="1:23" ht="15.75" customHeight="1">
      <c r="A480" s="3"/>
      <c r="B480" s="3"/>
      <c r="C480" s="3"/>
      <c r="D480" s="3"/>
      <c r="E480" s="3"/>
      <c r="F480" s="3"/>
      <c r="G480" s="3"/>
      <c r="H480" s="3"/>
      <c r="I480" s="3"/>
      <c r="J480" s="3"/>
      <c r="K480" s="3"/>
      <c r="L480" s="3"/>
      <c r="M480" s="3"/>
      <c r="N480" s="3"/>
      <c r="O480" s="3"/>
      <c r="P480" s="3"/>
      <c r="Q480" s="3"/>
      <c r="R480" s="3"/>
      <c r="S480" s="3"/>
      <c r="T480" s="3"/>
      <c r="U480" s="3"/>
      <c r="V480" s="3"/>
      <c r="W480" s="3"/>
    </row>
    <row r="481" spans="1:23" ht="15.75" customHeight="1">
      <c r="A481" s="3"/>
      <c r="B481" s="3"/>
      <c r="C481" s="3"/>
      <c r="D481" s="3"/>
      <c r="E481" s="3"/>
      <c r="F481" s="3"/>
      <c r="G481" s="3"/>
      <c r="H481" s="3"/>
      <c r="I481" s="3"/>
      <c r="J481" s="3"/>
      <c r="K481" s="3"/>
      <c r="L481" s="3"/>
      <c r="M481" s="3"/>
      <c r="N481" s="3"/>
      <c r="O481" s="3"/>
      <c r="P481" s="3"/>
      <c r="Q481" s="3"/>
      <c r="R481" s="3"/>
      <c r="S481" s="3"/>
      <c r="T481" s="3"/>
      <c r="U481" s="3"/>
      <c r="V481" s="3"/>
      <c r="W481" s="3"/>
    </row>
    <row r="482" spans="1:23" ht="15.75" customHeight="1">
      <c r="A482" s="3"/>
      <c r="B482" s="3"/>
      <c r="C482" s="3"/>
      <c r="D482" s="3"/>
      <c r="E482" s="3"/>
      <c r="F482" s="3"/>
      <c r="G482" s="3"/>
      <c r="H482" s="3"/>
      <c r="I482" s="3"/>
      <c r="J482" s="3"/>
      <c r="K482" s="3"/>
      <c r="L482" s="3"/>
      <c r="M482" s="3"/>
      <c r="N482" s="3"/>
      <c r="O482" s="3"/>
      <c r="P482" s="3"/>
      <c r="Q482" s="3"/>
      <c r="R482" s="3"/>
      <c r="S482" s="3"/>
      <c r="T482" s="3"/>
      <c r="U482" s="3"/>
      <c r="V482" s="3"/>
      <c r="W482" s="3"/>
    </row>
    <row r="483" spans="1:23" ht="15.75" customHeight="1">
      <c r="A483" s="3"/>
      <c r="B483" s="3"/>
      <c r="C483" s="3"/>
      <c r="D483" s="3"/>
      <c r="E483" s="3"/>
      <c r="F483" s="3"/>
      <c r="G483" s="3"/>
      <c r="H483" s="3"/>
      <c r="I483" s="3"/>
      <c r="J483" s="3"/>
      <c r="K483" s="3"/>
      <c r="L483" s="3"/>
      <c r="M483" s="3"/>
      <c r="N483" s="3"/>
      <c r="O483" s="3"/>
      <c r="P483" s="3"/>
      <c r="Q483" s="3"/>
      <c r="R483" s="3"/>
      <c r="S483" s="3"/>
      <c r="T483" s="3"/>
      <c r="U483" s="3"/>
      <c r="V483" s="3"/>
      <c r="W483" s="3"/>
    </row>
    <row r="484" spans="1:23" ht="15.75" customHeight="1">
      <c r="A484" s="3"/>
      <c r="B484" s="3"/>
      <c r="C484" s="3"/>
      <c r="D484" s="3"/>
      <c r="E484" s="3"/>
      <c r="F484" s="3"/>
      <c r="G484" s="3"/>
      <c r="H484" s="3"/>
      <c r="I484" s="3"/>
      <c r="J484" s="3"/>
      <c r="K484" s="3"/>
      <c r="L484" s="3"/>
      <c r="M484" s="3"/>
      <c r="N484" s="3"/>
      <c r="O484" s="3"/>
      <c r="P484" s="3"/>
      <c r="Q484" s="3"/>
      <c r="R484" s="3"/>
      <c r="S484" s="3"/>
      <c r="T484" s="3"/>
      <c r="U484" s="3"/>
      <c r="V484" s="3"/>
      <c r="W484" s="3"/>
    </row>
    <row r="485" spans="1:23" ht="15.75" customHeight="1">
      <c r="A485" s="3"/>
      <c r="B485" s="3"/>
      <c r="C485" s="3"/>
      <c r="D485" s="3"/>
      <c r="E485" s="3"/>
      <c r="F485" s="3"/>
      <c r="G485" s="3"/>
      <c r="H485" s="3"/>
      <c r="I485" s="3"/>
      <c r="J485" s="3"/>
      <c r="K485" s="3"/>
      <c r="L485" s="3"/>
      <c r="M485" s="3"/>
      <c r="N485" s="3"/>
      <c r="O485" s="3"/>
      <c r="P485" s="3"/>
      <c r="Q485" s="3"/>
      <c r="R485" s="3"/>
      <c r="S485" s="3"/>
      <c r="T485" s="3"/>
      <c r="U485" s="3"/>
      <c r="V485" s="3"/>
      <c r="W485" s="3"/>
    </row>
    <row r="486" spans="1:23" ht="15.75" customHeight="1">
      <c r="A486" s="3"/>
      <c r="B486" s="3"/>
      <c r="C486" s="3"/>
      <c r="D486" s="3"/>
      <c r="E486" s="3"/>
      <c r="F486" s="3"/>
      <c r="G486" s="3"/>
      <c r="H486" s="3"/>
      <c r="I486" s="3"/>
      <c r="J486" s="3"/>
      <c r="K486" s="3"/>
      <c r="L486" s="3"/>
      <c r="M486" s="3"/>
      <c r="N486" s="3"/>
      <c r="O486" s="3"/>
      <c r="P486" s="3"/>
      <c r="Q486" s="3"/>
      <c r="R486" s="3"/>
      <c r="S486" s="3"/>
      <c r="T486" s="3"/>
      <c r="U486" s="3"/>
      <c r="V486" s="3"/>
      <c r="W486" s="3"/>
    </row>
    <row r="487" spans="1:23" ht="15.75" customHeight="1">
      <c r="A487" s="3"/>
      <c r="B487" s="3"/>
      <c r="C487" s="3"/>
      <c r="D487" s="3"/>
      <c r="E487" s="3"/>
      <c r="F487" s="3"/>
      <c r="G487" s="3"/>
      <c r="H487" s="3"/>
      <c r="I487" s="3"/>
      <c r="J487" s="3"/>
      <c r="K487" s="3"/>
      <c r="L487" s="3"/>
      <c r="M487" s="3"/>
      <c r="N487" s="3"/>
      <c r="O487" s="3"/>
      <c r="P487" s="3"/>
      <c r="Q487" s="3"/>
      <c r="R487" s="3"/>
      <c r="S487" s="3"/>
      <c r="T487" s="3"/>
      <c r="U487" s="3"/>
      <c r="V487" s="3"/>
      <c r="W487" s="3"/>
    </row>
    <row r="488" spans="1:23" ht="15.75" customHeight="1">
      <c r="A488" s="3"/>
      <c r="B488" s="3"/>
      <c r="C488" s="3"/>
      <c r="D488" s="3"/>
      <c r="E488" s="3"/>
      <c r="F488" s="3"/>
      <c r="G488" s="3"/>
      <c r="H488" s="3"/>
      <c r="I488" s="3"/>
      <c r="J488" s="3"/>
      <c r="K488" s="3"/>
      <c r="L488" s="3"/>
      <c r="M488" s="3"/>
      <c r="N488" s="3"/>
      <c r="O488" s="3"/>
      <c r="P488" s="3"/>
      <c r="Q488" s="3"/>
      <c r="R488" s="3"/>
      <c r="S488" s="3"/>
      <c r="T488" s="3"/>
      <c r="U488" s="3"/>
      <c r="V488" s="3"/>
      <c r="W488" s="3"/>
    </row>
    <row r="489" spans="1:23" ht="15.75" customHeight="1">
      <c r="A489" s="3"/>
      <c r="B489" s="3"/>
      <c r="C489" s="3"/>
      <c r="D489" s="3"/>
      <c r="E489" s="3"/>
      <c r="F489" s="3"/>
      <c r="G489" s="3"/>
      <c r="H489" s="3"/>
      <c r="I489" s="3"/>
      <c r="J489" s="3"/>
      <c r="K489" s="3"/>
      <c r="L489" s="3"/>
      <c r="M489" s="3"/>
      <c r="N489" s="3"/>
      <c r="O489" s="3"/>
      <c r="P489" s="3"/>
      <c r="Q489" s="3"/>
      <c r="R489" s="3"/>
      <c r="S489" s="3"/>
      <c r="T489" s="3"/>
      <c r="U489" s="3"/>
      <c r="V489" s="3"/>
      <c r="W489" s="3"/>
    </row>
    <row r="490" spans="1:23" ht="15.75" customHeight="1">
      <c r="A490" s="3"/>
      <c r="B490" s="3"/>
      <c r="C490" s="3"/>
      <c r="D490" s="3"/>
      <c r="E490" s="3"/>
      <c r="F490" s="3"/>
      <c r="G490" s="3"/>
      <c r="H490" s="3"/>
      <c r="I490" s="3"/>
      <c r="J490" s="3"/>
      <c r="K490" s="3"/>
      <c r="L490" s="3"/>
      <c r="M490" s="3"/>
      <c r="N490" s="3"/>
      <c r="O490" s="3"/>
      <c r="P490" s="3"/>
      <c r="Q490" s="3"/>
      <c r="R490" s="3"/>
      <c r="S490" s="3"/>
      <c r="T490" s="3"/>
      <c r="U490" s="3"/>
      <c r="V490" s="3"/>
      <c r="W490" s="3"/>
    </row>
    <row r="491" spans="1:23" ht="15.75" customHeight="1">
      <c r="A491" s="3"/>
      <c r="B491" s="3"/>
      <c r="C491" s="3"/>
      <c r="D491" s="3"/>
      <c r="E491" s="3"/>
      <c r="F491" s="3"/>
      <c r="G491" s="3"/>
      <c r="H491" s="3"/>
      <c r="I491" s="3"/>
      <c r="J491" s="3"/>
      <c r="K491" s="3"/>
      <c r="L491" s="3"/>
      <c r="M491" s="3"/>
      <c r="N491" s="3"/>
      <c r="O491" s="3"/>
      <c r="P491" s="3"/>
      <c r="Q491" s="3"/>
      <c r="R491" s="3"/>
      <c r="S491" s="3"/>
      <c r="T491" s="3"/>
      <c r="U491" s="3"/>
      <c r="V491" s="3"/>
      <c r="W491" s="3"/>
    </row>
    <row r="492" spans="1:23" ht="15.75" customHeight="1">
      <c r="A492" s="3"/>
      <c r="B492" s="3"/>
      <c r="C492" s="3"/>
      <c r="D492" s="3"/>
      <c r="E492" s="3"/>
      <c r="F492" s="3"/>
      <c r="G492" s="3"/>
      <c r="H492" s="3"/>
      <c r="I492" s="3"/>
      <c r="J492" s="3"/>
      <c r="K492" s="3"/>
      <c r="L492" s="3"/>
      <c r="M492" s="3"/>
      <c r="N492" s="3"/>
      <c r="O492" s="3"/>
      <c r="P492" s="3"/>
      <c r="Q492" s="3"/>
      <c r="R492" s="3"/>
      <c r="S492" s="3"/>
      <c r="T492" s="3"/>
      <c r="U492" s="3"/>
      <c r="V492" s="3"/>
      <c r="W492" s="3"/>
    </row>
    <row r="493" spans="1:23" ht="15.75" customHeight="1">
      <c r="A493" s="3"/>
      <c r="B493" s="3"/>
      <c r="C493" s="3"/>
      <c r="D493" s="3"/>
      <c r="E493" s="3"/>
      <c r="F493" s="3"/>
      <c r="G493" s="3"/>
      <c r="H493" s="3"/>
      <c r="I493" s="3"/>
      <c r="J493" s="3"/>
      <c r="K493" s="3"/>
      <c r="L493" s="3"/>
      <c r="M493" s="3"/>
      <c r="N493" s="3"/>
      <c r="O493" s="3"/>
      <c r="P493" s="3"/>
      <c r="Q493" s="3"/>
      <c r="R493" s="3"/>
      <c r="S493" s="3"/>
      <c r="T493" s="3"/>
      <c r="U493" s="3"/>
      <c r="V493" s="3"/>
      <c r="W493" s="3"/>
    </row>
    <row r="494" spans="1:23" ht="15.75" customHeight="1">
      <c r="A494" s="3"/>
      <c r="B494" s="3"/>
      <c r="C494" s="3"/>
      <c r="D494" s="3"/>
      <c r="E494" s="3"/>
      <c r="F494" s="3"/>
      <c r="G494" s="3"/>
      <c r="H494" s="3"/>
      <c r="I494" s="3"/>
      <c r="J494" s="3"/>
      <c r="K494" s="3"/>
      <c r="L494" s="3"/>
      <c r="M494" s="3"/>
      <c r="N494" s="3"/>
      <c r="O494" s="3"/>
      <c r="P494" s="3"/>
      <c r="Q494" s="3"/>
      <c r="R494" s="3"/>
      <c r="S494" s="3"/>
      <c r="T494" s="3"/>
      <c r="U494" s="3"/>
      <c r="V494" s="3"/>
      <c r="W494" s="3"/>
    </row>
    <row r="495" spans="1:23" ht="15.75" customHeight="1">
      <c r="A495" s="3"/>
      <c r="B495" s="3"/>
      <c r="C495" s="3"/>
      <c r="D495" s="3"/>
      <c r="E495" s="3"/>
      <c r="F495" s="3"/>
      <c r="G495" s="3"/>
      <c r="H495" s="3"/>
      <c r="I495" s="3"/>
      <c r="J495" s="3"/>
      <c r="K495" s="3"/>
      <c r="L495" s="3"/>
      <c r="M495" s="3"/>
      <c r="N495" s="3"/>
      <c r="O495" s="3"/>
      <c r="P495" s="3"/>
      <c r="Q495" s="3"/>
      <c r="R495" s="3"/>
      <c r="S495" s="3"/>
      <c r="T495" s="3"/>
      <c r="U495" s="3"/>
      <c r="V495" s="3"/>
      <c r="W495" s="3"/>
    </row>
    <row r="496" spans="1:23" ht="15.75" customHeight="1">
      <c r="A496" s="3"/>
      <c r="B496" s="3"/>
      <c r="C496" s="3"/>
      <c r="D496" s="3"/>
      <c r="E496" s="3"/>
      <c r="F496" s="3"/>
      <c r="G496" s="3"/>
      <c r="H496" s="3"/>
      <c r="I496" s="3"/>
      <c r="J496" s="3"/>
      <c r="K496" s="3"/>
      <c r="L496" s="3"/>
      <c r="M496" s="3"/>
      <c r="N496" s="3"/>
      <c r="O496" s="3"/>
      <c r="P496" s="3"/>
      <c r="Q496" s="3"/>
      <c r="R496" s="3"/>
      <c r="S496" s="3"/>
      <c r="T496" s="3"/>
      <c r="U496" s="3"/>
      <c r="V496" s="3"/>
      <c r="W496" s="3"/>
    </row>
    <row r="497" spans="1:23" ht="15.75" customHeight="1">
      <c r="A497" s="3"/>
      <c r="B497" s="3"/>
      <c r="C497" s="3"/>
      <c r="D497" s="3"/>
      <c r="E497" s="3"/>
      <c r="F497" s="3"/>
      <c r="G497" s="3"/>
      <c r="H497" s="3"/>
      <c r="I497" s="3"/>
      <c r="J497" s="3"/>
      <c r="K497" s="3"/>
      <c r="L497" s="3"/>
      <c r="M497" s="3"/>
      <c r="N497" s="3"/>
      <c r="O497" s="3"/>
      <c r="P497" s="3"/>
      <c r="Q497" s="3"/>
      <c r="R497" s="3"/>
      <c r="S497" s="3"/>
      <c r="T497" s="3"/>
      <c r="U497" s="3"/>
      <c r="V497" s="3"/>
      <c r="W497" s="3"/>
    </row>
    <row r="498" spans="1:23" ht="15.75" customHeight="1">
      <c r="A498" s="3"/>
      <c r="B498" s="3"/>
      <c r="C498" s="3"/>
      <c r="D498" s="3"/>
      <c r="E498" s="3"/>
      <c r="F498" s="3"/>
      <c r="G498" s="3"/>
      <c r="H498" s="3"/>
      <c r="I498" s="3"/>
      <c r="J498" s="3"/>
      <c r="K498" s="3"/>
      <c r="L498" s="3"/>
      <c r="M498" s="3"/>
      <c r="N498" s="3"/>
      <c r="O498" s="3"/>
      <c r="P498" s="3"/>
      <c r="Q498" s="3"/>
      <c r="R498" s="3"/>
      <c r="S498" s="3"/>
      <c r="T498" s="3"/>
      <c r="U498" s="3"/>
      <c r="V498" s="3"/>
      <c r="W498" s="3"/>
    </row>
    <row r="499" spans="1:23" ht="15.75" customHeight="1">
      <c r="A499" s="3"/>
      <c r="B499" s="3"/>
      <c r="C499" s="3"/>
      <c r="D499" s="3"/>
      <c r="E499" s="3"/>
      <c r="F499" s="3"/>
      <c r="G499" s="3"/>
      <c r="H499" s="3"/>
      <c r="I499" s="3"/>
      <c r="J499" s="3"/>
      <c r="K499" s="3"/>
      <c r="L499" s="3"/>
      <c r="M499" s="3"/>
      <c r="N499" s="3"/>
      <c r="O499" s="3"/>
      <c r="P499" s="3"/>
      <c r="Q499" s="3"/>
      <c r="R499" s="3"/>
      <c r="S499" s="3"/>
      <c r="T499" s="3"/>
      <c r="U499" s="3"/>
      <c r="V499" s="3"/>
      <c r="W499" s="3"/>
    </row>
    <row r="500" spans="1:23" ht="15.75" customHeight="1">
      <c r="A500" s="3"/>
      <c r="B500" s="3"/>
      <c r="C500" s="3"/>
      <c r="D500" s="3"/>
      <c r="E500" s="3"/>
      <c r="F500" s="3"/>
      <c r="G500" s="3"/>
      <c r="H500" s="3"/>
      <c r="I500" s="3"/>
      <c r="J500" s="3"/>
      <c r="K500" s="3"/>
      <c r="L500" s="3"/>
      <c r="M500" s="3"/>
      <c r="N500" s="3"/>
      <c r="O500" s="3"/>
      <c r="P500" s="3"/>
      <c r="Q500" s="3"/>
      <c r="R500" s="3"/>
      <c r="S500" s="3"/>
      <c r="T500" s="3"/>
      <c r="U500" s="3"/>
      <c r="V500" s="3"/>
      <c r="W500" s="3"/>
    </row>
    <row r="501" spans="1:23" ht="15.75" customHeight="1">
      <c r="A501" s="3"/>
      <c r="B501" s="3"/>
      <c r="C501" s="3"/>
      <c r="D501" s="3"/>
      <c r="E501" s="3"/>
      <c r="F501" s="3"/>
      <c r="G501" s="3"/>
      <c r="H501" s="3"/>
      <c r="I501" s="3"/>
      <c r="J501" s="3"/>
      <c r="K501" s="3"/>
      <c r="L501" s="3"/>
      <c r="M501" s="3"/>
      <c r="N501" s="3"/>
      <c r="O501" s="3"/>
      <c r="P501" s="3"/>
      <c r="Q501" s="3"/>
      <c r="R501" s="3"/>
      <c r="S501" s="3"/>
      <c r="T501" s="3"/>
      <c r="U501" s="3"/>
      <c r="V501" s="3"/>
      <c r="W501" s="3"/>
    </row>
    <row r="502" spans="1:23" ht="15.75" customHeight="1">
      <c r="A502" s="3"/>
      <c r="B502" s="3"/>
      <c r="C502" s="3"/>
      <c r="D502" s="3"/>
      <c r="E502" s="3"/>
      <c r="F502" s="3"/>
      <c r="G502" s="3"/>
      <c r="H502" s="3"/>
      <c r="I502" s="3"/>
      <c r="J502" s="3"/>
      <c r="K502" s="3"/>
      <c r="L502" s="3"/>
      <c r="M502" s="3"/>
      <c r="N502" s="3"/>
      <c r="O502" s="3"/>
      <c r="P502" s="3"/>
      <c r="Q502" s="3"/>
      <c r="R502" s="3"/>
      <c r="S502" s="3"/>
      <c r="T502" s="3"/>
      <c r="U502" s="3"/>
      <c r="V502" s="3"/>
      <c r="W502" s="3"/>
    </row>
    <row r="503" spans="1:23" ht="15.75" customHeight="1">
      <c r="A503" s="3"/>
      <c r="B503" s="3"/>
      <c r="C503" s="3"/>
      <c r="D503" s="3"/>
      <c r="E503" s="3"/>
      <c r="F503" s="3"/>
      <c r="G503" s="3"/>
      <c r="H503" s="3"/>
      <c r="I503" s="3"/>
      <c r="J503" s="3"/>
      <c r="K503" s="3"/>
      <c r="L503" s="3"/>
      <c r="M503" s="3"/>
      <c r="N503" s="3"/>
      <c r="O503" s="3"/>
      <c r="P503" s="3"/>
      <c r="Q503" s="3"/>
      <c r="R503" s="3"/>
      <c r="S503" s="3"/>
      <c r="T503" s="3"/>
      <c r="U503" s="3"/>
      <c r="V503" s="3"/>
      <c r="W503" s="3"/>
    </row>
    <row r="504" spans="1:23" ht="15.75" customHeight="1">
      <c r="A504" s="3"/>
      <c r="B504" s="3"/>
      <c r="C504" s="3"/>
      <c r="D504" s="3"/>
      <c r="E504" s="3"/>
      <c r="F504" s="3"/>
      <c r="G504" s="3"/>
      <c r="H504" s="3"/>
      <c r="I504" s="3"/>
      <c r="J504" s="3"/>
      <c r="K504" s="3"/>
      <c r="L504" s="3"/>
      <c r="M504" s="3"/>
      <c r="N504" s="3"/>
      <c r="O504" s="3"/>
      <c r="P504" s="3"/>
      <c r="Q504" s="3"/>
      <c r="R504" s="3"/>
      <c r="S504" s="3"/>
      <c r="T504" s="3"/>
      <c r="U504" s="3"/>
      <c r="V504" s="3"/>
      <c r="W504" s="3"/>
    </row>
    <row r="505" spans="1:23" ht="15.75" customHeight="1">
      <c r="A505" s="3"/>
      <c r="B505" s="3"/>
      <c r="C505" s="3"/>
      <c r="D505" s="3"/>
      <c r="E505" s="3"/>
      <c r="F505" s="3"/>
      <c r="G505" s="3"/>
      <c r="H505" s="3"/>
      <c r="I505" s="3"/>
      <c r="J505" s="3"/>
      <c r="K505" s="3"/>
      <c r="L505" s="3"/>
      <c r="M505" s="3"/>
      <c r="N505" s="3"/>
      <c r="O505" s="3"/>
      <c r="P505" s="3"/>
      <c r="Q505" s="3"/>
      <c r="R505" s="3"/>
      <c r="S505" s="3"/>
      <c r="T505" s="3"/>
      <c r="U505" s="3"/>
      <c r="V505" s="3"/>
      <c r="W505" s="3"/>
    </row>
    <row r="506" spans="1:23" ht="15.75" customHeight="1">
      <c r="A506" s="3"/>
      <c r="B506" s="3"/>
      <c r="C506" s="3"/>
      <c r="D506" s="3"/>
      <c r="E506" s="3"/>
      <c r="F506" s="3"/>
      <c r="G506" s="3"/>
      <c r="H506" s="3"/>
      <c r="I506" s="3"/>
      <c r="J506" s="3"/>
      <c r="K506" s="3"/>
      <c r="L506" s="3"/>
      <c r="M506" s="3"/>
      <c r="N506" s="3"/>
      <c r="O506" s="3"/>
      <c r="P506" s="3"/>
      <c r="Q506" s="3"/>
      <c r="R506" s="3"/>
      <c r="S506" s="3"/>
      <c r="T506" s="3"/>
      <c r="U506" s="3"/>
      <c r="V506" s="3"/>
      <c r="W506" s="3"/>
    </row>
    <row r="507" spans="1:23" ht="15.75" customHeight="1">
      <c r="A507" s="3"/>
      <c r="B507" s="3"/>
      <c r="C507" s="3"/>
      <c r="D507" s="3"/>
      <c r="E507" s="3"/>
      <c r="F507" s="3"/>
      <c r="G507" s="3"/>
      <c r="H507" s="3"/>
      <c r="I507" s="3"/>
      <c r="J507" s="3"/>
      <c r="K507" s="3"/>
      <c r="L507" s="3"/>
      <c r="M507" s="3"/>
      <c r="N507" s="3"/>
      <c r="O507" s="3"/>
      <c r="P507" s="3"/>
      <c r="Q507" s="3"/>
      <c r="R507" s="3"/>
      <c r="S507" s="3"/>
      <c r="T507" s="3"/>
      <c r="U507" s="3"/>
      <c r="V507" s="3"/>
      <c r="W507" s="3"/>
    </row>
    <row r="508" spans="1:23" ht="15.75" customHeight="1">
      <c r="A508" s="3"/>
      <c r="B508" s="3"/>
      <c r="C508" s="3"/>
      <c r="D508" s="3"/>
      <c r="E508" s="3"/>
      <c r="F508" s="3"/>
      <c r="G508" s="3"/>
      <c r="H508" s="3"/>
      <c r="I508" s="3"/>
      <c r="J508" s="3"/>
      <c r="K508" s="3"/>
      <c r="L508" s="3"/>
      <c r="M508" s="3"/>
      <c r="N508" s="3"/>
      <c r="O508" s="3"/>
      <c r="P508" s="3"/>
      <c r="Q508" s="3"/>
      <c r="R508" s="3"/>
      <c r="S508" s="3"/>
      <c r="T508" s="3"/>
      <c r="U508" s="3"/>
      <c r="V508" s="3"/>
      <c r="W508" s="3"/>
    </row>
    <row r="509" spans="1:23" ht="15.75" customHeight="1">
      <c r="A509" s="3"/>
      <c r="B509" s="3"/>
      <c r="C509" s="3"/>
      <c r="D509" s="3"/>
      <c r="E509" s="3"/>
      <c r="F509" s="3"/>
      <c r="G509" s="3"/>
      <c r="H509" s="3"/>
      <c r="I509" s="3"/>
      <c r="J509" s="3"/>
      <c r="K509" s="3"/>
      <c r="L509" s="3"/>
      <c r="M509" s="3"/>
      <c r="N509" s="3"/>
      <c r="O509" s="3"/>
      <c r="P509" s="3"/>
      <c r="Q509" s="3"/>
      <c r="R509" s="3"/>
      <c r="S509" s="3"/>
      <c r="T509" s="3"/>
      <c r="U509" s="3"/>
      <c r="V509" s="3"/>
      <c r="W509" s="3"/>
    </row>
    <row r="510" spans="1:23" ht="15.75" customHeight="1">
      <c r="A510" s="3"/>
      <c r="B510" s="3"/>
      <c r="C510" s="3"/>
      <c r="D510" s="3"/>
      <c r="E510" s="3"/>
      <c r="F510" s="3"/>
      <c r="G510" s="3"/>
      <c r="H510" s="3"/>
      <c r="I510" s="3"/>
      <c r="J510" s="3"/>
      <c r="K510" s="3"/>
      <c r="L510" s="3"/>
      <c r="M510" s="3"/>
      <c r="N510" s="3"/>
      <c r="O510" s="3"/>
      <c r="P510" s="3"/>
      <c r="Q510" s="3"/>
      <c r="R510" s="3"/>
      <c r="S510" s="3"/>
      <c r="T510" s="3"/>
      <c r="U510" s="3"/>
      <c r="V510" s="3"/>
      <c r="W510" s="3"/>
    </row>
    <row r="511" spans="1:23" ht="15.75" customHeight="1">
      <c r="A511" s="3"/>
      <c r="B511" s="3"/>
      <c r="C511" s="3"/>
      <c r="D511" s="3"/>
      <c r="E511" s="3"/>
      <c r="F511" s="3"/>
      <c r="G511" s="3"/>
      <c r="H511" s="3"/>
      <c r="I511" s="3"/>
      <c r="J511" s="3"/>
      <c r="K511" s="3"/>
      <c r="L511" s="3"/>
      <c r="M511" s="3"/>
      <c r="N511" s="3"/>
      <c r="O511" s="3"/>
      <c r="P511" s="3"/>
      <c r="Q511" s="3"/>
      <c r="R511" s="3"/>
      <c r="S511" s="3"/>
      <c r="T511" s="3"/>
      <c r="U511" s="3"/>
      <c r="V511" s="3"/>
      <c r="W511" s="3"/>
    </row>
    <row r="512" spans="1:23" ht="15.75" customHeight="1">
      <c r="A512" s="3"/>
      <c r="B512" s="3"/>
      <c r="C512" s="3"/>
      <c r="D512" s="3"/>
      <c r="E512" s="3"/>
      <c r="F512" s="3"/>
      <c r="G512" s="3"/>
      <c r="H512" s="3"/>
      <c r="I512" s="3"/>
      <c r="J512" s="3"/>
      <c r="K512" s="3"/>
      <c r="L512" s="3"/>
      <c r="M512" s="3"/>
      <c r="N512" s="3"/>
      <c r="O512" s="3"/>
      <c r="P512" s="3"/>
      <c r="Q512" s="3"/>
      <c r="R512" s="3"/>
      <c r="S512" s="3"/>
      <c r="T512" s="3"/>
      <c r="U512" s="3"/>
      <c r="V512" s="3"/>
      <c r="W512" s="3"/>
    </row>
    <row r="513" spans="1:23" ht="15.75" customHeight="1">
      <c r="A513" s="3"/>
      <c r="B513" s="3"/>
      <c r="C513" s="3"/>
      <c r="D513" s="3"/>
      <c r="E513" s="3"/>
      <c r="F513" s="3"/>
      <c r="G513" s="3"/>
      <c r="H513" s="3"/>
      <c r="I513" s="3"/>
      <c r="J513" s="3"/>
      <c r="K513" s="3"/>
      <c r="L513" s="3"/>
      <c r="M513" s="3"/>
      <c r="N513" s="3"/>
      <c r="O513" s="3"/>
      <c r="P513" s="3"/>
      <c r="Q513" s="3"/>
      <c r="R513" s="3"/>
      <c r="S513" s="3"/>
      <c r="T513" s="3"/>
      <c r="U513" s="3"/>
      <c r="V513" s="3"/>
      <c r="W513" s="3"/>
    </row>
    <row r="514" spans="1:23" ht="15.75" customHeight="1">
      <c r="A514" s="3"/>
      <c r="B514" s="3"/>
      <c r="C514" s="3"/>
      <c r="D514" s="3"/>
      <c r="E514" s="3"/>
      <c r="F514" s="3"/>
      <c r="G514" s="3"/>
      <c r="H514" s="3"/>
      <c r="I514" s="3"/>
      <c r="J514" s="3"/>
      <c r="K514" s="3"/>
      <c r="L514" s="3"/>
      <c r="M514" s="3"/>
      <c r="N514" s="3"/>
      <c r="O514" s="3"/>
      <c r="P514" s="3"/>
      <c r="Q514" s="3"/>
      <c r="R514" s="3"/>
      <c r="S514" s="3"/>
      <c r="T514" s="3"/>
      <c r="U514" s="3"/>
      <c r="V514" s="3"/>
      <c r="W514" s="3"/>
    </row>
    <row r="515" spans="1:23" ht="15.75" customHeight="1">
      <c r="A515" s="3"/>
      <c r="B515" s="3"/>
      <c r="C515" s="3"/>
      <c r="D515" s="3"/>
      <c r="E515" s="3"/>
      <c r="F515" s="3"/>
      <c r="G515" s="3"/>
      <c r="H515" s="3"/>
      <c r="I515" s="3"/>
      <c r="J515" s="3"/>
      <c r="K515" s="3"/>
      <c r="L515" s="3"/>
      <c r="M515" s="3"/>
      <c r="N515" s="3"/>
      <c r="O515" s="3"/>
      <c r="P515" s="3"/>
      <c r="Q515" s="3"/>
      <c r="R515" s="3"/>
      <c r="S515" s="3"/>
      <c r="T515" s="3"/>
      <c r="U515" s="3"/>
      <c r="V515" s="3"/>
      <c r="W515" s="3"/>
    </row>
    <row r="516" spans="1:23" ht="15.75" customHeight="1">
      <c r="A516" s="3"/>
      <c r="B516" s="3"/>
      <c r="C516" s="3"/>
      <c r="D516" s="3"/>
      <c r="E516" s="3"/>
      <c r="F516" s="3"/>
      <c r="G516" s="3"/>
      <c r="H516" s="3"/>
      <c r="I516" s="3"/>
      <c r="J516" s="3"/>
      <c r="K516" s="3"/>
      <c r="L516" s="3"/>
      <c r="M516" s="3"/>
      <c r="N516" s="3"/>
      <c r="O516" s="3"/>
      <c r="P516" s="3"/>
      <c r="Q516" s="3"/>
      <c r="R516" s="3"/>
      <c r="S516" s="3"/>
      <c r="T516" s="3"/>
      <c r="U516" s="3"/>
      <c r="V516" s="3"/>
      <c r="W516" s="3"/>
    </row>
    <row r="517" spans="1:23" ht="15.75" customHeight="1">
      <c r="A517" s="3"/>
      <c r="B517" s="3"/>
      <c r="C517" s="3"/>
      <c r="D517" s="3"/>
      <c r="E517" s="3"/>
      <c r="F517" s="3"/>
      <c r="G517" s="3"/>
      <c r="H517" s="3"/>
      <c r="I517" s="3"/>
      <c r="J517" s="3"/>
      <c r="K517" s="3"/>
      <c r="L517" s="3"/>
      <c r="M517" s="3"/>
      <c r="N517" s="3"/>
      <c r="O517" s="3"/>
      <c r="P517" s="3"/>
      <c r="Q517" s="3"/>
      <c r="R517" s="3"/>
      <c r="S517" s="3"/>
      <c r="T517" s="3"/>
      <c r="U517" s="3"/>
      <c r="V517" s="3"/>
      <c r="W517" s="3"/>
    </row>
    <row r="518" spans="1:23" ht="15.75" customHeight="1">
      <c r="A518" s="3"/>
      <c r="B518" s="3"/>
      <c r="C518" s="3"/>
      <c r="D518" s="3"/>
      <c r="E518" s="3"/>
      <c r="F518" s="3"/>
      <c r="G518" s="3"/>
      <c r="H518" s="3"/>
      <c r="I518" s="3"/>
      <c r="J518" s="3"/>
      <c r="K518" s="3"/>
      <c r="L518" s="3"/>
      <c r="M518" s="3"/>
      <c r="N518" s="3"/>
      <c r="O518" s="3"/>
      <c r="P518" s="3"/>
      <c r="Q518" s="3"/>
      <c r="R518" s="3"/>
      <c r="S518" s="3"/>
      <c r="T518" s="3"/>
      <c r="U518" s="3"/>
      <c r="V518" s="3"/>
      <c r="W518" s="3"/>
    </row>
    <row r="519" spans="1:23" ht="15.75" customHeight="1">
      <c r="A519" s="3"/>
      <c r="B519" s="3"/>
      <c r="C519" s="3"/>
      <c r="D519" s="3"/>
      <c r="E519" s="3"/>
      <c r="F519" s="3"/>
      <c r="G519" s="3"/>
      <c r="H519" s="3"/>
      <c r="I519" s="3"/>
      <c r="J519" s="3"/>
      <c r="K519" s="3"/>
      <c r="L519" s="3"/>
      <c r="M519" s="3"/>
      <c r="N519" s="3"/>
      <c r="O519" s="3"/>
      <c r="P519" s="3"/>
      <c r="Q519" s="3"/>
      <c r="R519" s="3"/>
      <c r="S519" s="3"/>
      <c r="T519" s="3"/>
      <c r="U519" s="3"/>
      <c r="V519" s="3"/>
      <c r="W519" s="3"/>
    </row>
    <row r="520" spans="1:23" ht="15.75" customHeight="1">
      <c r="A520" s="3"/>
      <c r="B520" s="3"/>
      <c r="C520" s="3"/>
      <c r="D520" s="3"/>
      <c r="E520" s="3"/>
      <c r="F520" s="3"/>
      <c r="G520" s="3"/>
      <c r="H520" s="3"/>
      <c r="I520" s="3"/>
      <c r="J520" s="3"/>
      <c r="K520" s="3"/>
      <c r="L520" s="3"/>
      <c r="M520" s="3"/>
      <c r="N520" s="3"/>
      <c r="O520" s="3"/>
      <c r="P520" s="3"/>
      <c r="Q520" s="3"/>
      <c r="R520" s="3"/>
      <c r="S520" s="3"/>
      <c r="T520" s="3"/>
      <c r="U520" s="3"/>
      <c r="V520" s="3"/>
      <c r="W520" s="3"/>
    </row>
    <row r="521" spans="1:23" ht="15.75" customHeight="1">
      <c r="A521" s="3"/>
      <c r="B521" s="3"/>
      <c r="C521" s="3"/>
      <c r="D521" s="3"/>
      <c r="E521" s="3"/>
      <c r="F521" s="3"/>
      <c r="G521" s="3"/>
      <c r="H521" s="3"/>
      <c r="I521" s="3"/>
      <c r="J521" s="3"/>
      <c r="K521" s="3"/>
      <c r="L521" s="3"/>
      <c r="M521" s="3"/>
      <c r="N521" s="3"/>
      <c r="O521" s="3"/>
      <c r="P521" s="3"/>
      <c r="Q521" s="3"/>
      <c r="R521" s="3"/>
      <c r="S521" s="3"/>
      <c r="T521" s="3"/>
      <c r="U521" s="3"/>
      <c r="V521" s="3"/>
      <c r="W521" s="3"/>
    </row>
    <row r="522" spans="1:23" ht="15.75" customHeight="1">
      <c r="A522" s="3"/>
      <c r="B522" s="3"/>
      <c r="C522" s="3"/>
      <c r="D522" s="3"/>
      <c r="E522" s="3"/>
      <c r="F522" s="3"/>
      <c r="G522" s="3"/>
      <c r="H522" s="3"/>
      <c r="I522" s="3"/>
      <c r="J522" s="3"/>
      <c r="K522" s="3"/>
      <c r="L522" s="3"/>
      <c r="M522" s="3"/>
      <c r="N522" s="3"/>
      <c r="O522" s="3"/>
      <c r="P522" s="3"/>
      <c r="Q522" s="3"/>
      <c r="R522" s="3"/>
      <c r="S522" s="3"/>
      <c r="T522" s="3"/>
      <c r="U522" s="3"/>
      <c r="V522" s="3"/>
      <c r="W522" s="3"/>
    </row>
    <row r="523" spans="1:23" ht="15.75" customHeight="1">
      <c r="A523" s="3"/>
      <c r="B523" s="3"/>
      <c r="C523" s="3"/>
      <c r="D523" s="3"/>
      <c r="E523" s="3"/>
      <c r="F523" s="3"/>
      <c r="G523" s="3"/>
      <c r="H523" s="3"/>
      <c r="I523" s="3"/>
      <c r="J523" s="3"/>
      <c r="K523" s="3"/>
      <c r="L523" s="3"/>
      <c r="M523" s="3"/>
      <c r="N523" s="3"/>
      <c r="O523" s="3"/>
      <c r="P523" s="3"/>
      <c r="Q523" s="3"/>
      <c r="R523" s="3"/>
      <c r="S523" s="3"/>
      <c r="T523" s="3"/>
      <c r="U523" s="3"/>
      <c r="V523" s="3"/>
      <c r="W523" s="3"/>
    </row>
    <row r="524" spans="1:23" ht="15.75" customHeight="1">
      <c r="A524" s="3"/>
      <c r="B524" s="3"/>
      <c r="C524" s="3"/>
      <c r="D524" s="3"/>
      <c r="E524" s="3"/>
      <c r="F524" s="3"/>
      <c r="G524" s="3"/>
      <c r="H524" s="3"/>
      <c r="I524" s="3"/>
      <c r="J524" s="3"/>
      <c r="K524" s="3"/>
      <c r="L524" s="3"/>
      <c r="M524" s="3"/>
      <c r="N524" s="3"/>
      <c r="O524" s="3"/>
      <c r="P524" s="3"/>
      <c r="Q524" s="3"/>
      <c r="R524" s="3"/>
      <c r="S524" s="3"/>
      <c r="T524" s="3"/>
      <c r="U524" s="3"/>
      <c r="V524" s="3"/>
      <c r="W524" s="3"/>
    </row>
    <row r="525" spans="1:23" ht="15.75" customHeight="1">
      <c r="A525" s="3"/>
      <c r="B525" s="3"/>
      <c r="C525" s="3"/>
      <c r="D525" s="3"/>
      <c r="E525" s="3"/>
      <c r="F525" s="3"/>
      <c r="G525" s="3"/>
      <c r="H525" s="3"/>
      <c r="I525" s="3"/>
      <c r="J525" s="3"/>
      <c r="K525" s="3"/>
      <c r="L525" s="3"/>
      <c r="M525" s="3"/>
      <c r="N525" s="3"/>
      <c r="O525" s="3"/>
      <c r="P525" s="3"/>
      <c r="Q525" s="3"/>
      <c r="R525" s="3"/>
      <c r="S525" s="3"/>
      <c r="T525" s="3"/>
      <c r="U525" s="3"/>
      <c r="V525" s="3"/>
      <c r="W525" s="3"/>
    </row>
    <row r="526" spans="1:23" ht="15.75" customHeight="1">
      <c r="A526" s="3"/>
      <c r="B526" s="3"/>
      <c r="C526" s="3"/>
      <c r="D526" s="3"/>
      <c r="E526" s="3"/>
      <c r="F526" s="3"/>
      <c r="G526" s="3"/>
      <c r="H526" s="3"/>
      <c r="I526" s="3"/>
      <c r="J526" s="3"/>
      <c r="K526" s="3"/>
      <c r="L526" s="3"/>
      <c r="M526" s="3"/>
      <c r="N526" s="3"/>
      <c r="O526" s="3"/>
      <c r="P526" s="3"/>
      <c r="Q526" s="3"/>
      <c r="R526" s="3"/>
      <c r="S526" s="3"/>
      <c r="T526" s="3"/>
      <c r="U526" s="3"/>
      <c r="V526" s="3"/>
      <c r="W526" s="3"/>
    </row>
    <row r="527" spans="1:23" ht="15.75" customHeight="1">
      <c r="A527" s="3"/>
      <c r="B527" s="3"/>
      <c r="C527" s="3"/>
      <c r="D527" s="3"/>
      <c r="E527" s="3"/>
      <c r="F527" s="3"/>
      <c r="G527" s="3"/>
      <c r="H527" s="3"/>
      <c r="I527" s="3"/>
      <c r="J527" s="3"/>
      <c r="K527" s="3"/>
      <c r="L527" s="3"/>
      <c r="M527" s="3"/>
      <c r="N527" s="3"/>
      <c r="O527" s="3"/>
      <c r="P527" s="3"/>
      <c r="Q527" s="3"/>
      <c r="R527" s="3"/>
      <c r="S527" s="3"/>
      <c r="T527" s="3"/>
      <c r="U527" s="3"/>
      <c r="V527" s="3"/>
      <c r="W527" s="3"/>
    </row>
    <row r="528" spans="1:23" ht="15.75" customHeight="1">
      <c r="A528" s="3"/>
      <c r="B528" s="3"/>
      <c r="C528" s="3"/>
      <c r="D528" s="3"/>
      <c r="E528" s="3"/>
      <c r="F528" s="3"/>
      <c r="G528" s="3"/>
      <c r="H528" s="3"/>
      <c r="I528" s="3"/>
      <c r="J528" s="3"/>
      <c r="K528" s="3"/>
      <c r="L528" s="3"/>
      <c r="M528" s="3"/>
      <c r="N528" s="3"/>
      <c r="O528" s="3"/>
      <c r="P528" s="3"/>
      <c r="Q528" s="3"/>
      <c r="R528" s="3"/>
      <c r="S528" s="3"/>
      <c r="T528" s="3"/>
      <c r="U528" s="3"/>
      <c r="V528" s="3"/>
      <c r="W528" s="3"/>
    </row>
    <row r="529" spans="1:23" ht="15.75" customHeight="1">
      <c r="A529" s="3"/>
      <c r="B529" s="3"/>
      <c r="C529" s="3"/>
      <c r="D529" s="3"/>
      <c r="E529" s="3"/>
      <c r="F529" s="3"/>
      <c r="G529" s="3"/>
      <c r="H529" s="3"/>
      <c r="I529" s="3"/>
      <c r="J529" s="3"/>
      <c r="K529" s="3"/>
      <c r="L529" s="3"/>
      <c r="M529" s="3"/>
      <c r="N529" s="3"/>
      <c r="O529" s="3"/>
      <c r="P529" s="3"/>
      <c r="Q529" s="3"/>
      <c r="R529" s="3"/>
      <c r="S529" s="3"/>
      <c r="T529" s="3"/>
      <c r="U529" s="3"/>
      <c r="V529" s="3"/>
      <c r="W529" s="3"/>
    </row>
    <row r="530" spans="1:23" ht="15.75" customHeight="1">
      <c r="A530" s="3"/>
      <c r="B530" s="3"/>
      <c r="C530" s="3"/>
      <c r="D530" s="3"/>
      <c r="E530" s="3"/>
      <c r="F530" s="3"/>
      <c r="G530" s="3"/>
      <c r="H530" s="3"/>
      <c r="I530" s="3"/>
      <c r="J530" s="3"/>
      <c r="K530" s="3"/>
      <c r="L530" s="3"/>
      <c r="M530" s="3"/>
      <c r="N530" s="3"/>
      <c r="O530" s="3"/>
      <c r="P530" s="3"/>
      <c r="Q530" s="3"/>
      <c r="R530" s="3"/>
      <c r="S530" s="3"/>
      <c r="T530" s="3"/>
      <c r="U530" s="3"/>
      <c r="V530" s="3"/>
      <c r="W530" s="3"/>
    </row>
    <row r="531" spans="1:23" ht="15.75" customHeight="1">
      <c r="A531" s="3"/>
      <c r="B531" s="3"/>
      <c r="C531" s="3"/>
      <c r="D531" s="3"/>
      <c r="E531" s="3"/>
      <c r="F531" s="3"/>
      <c r="G531" s="3"/>
      <c r="H531" s="3"/>
      <c r="I531" s="3"/>
      <c r="J531" s="3"/>
      <c r="K531" s="3"/>
      <c r="L531" s="3"/>
      <c r="M531" s="3"/>
      <c r="N531" s="3"/>
      <c r="O531" s="3"/>
      <c r="P531" s="3"/>
      <c r="Q531" s="3"/>
      <c r="R531" s="3"/>
      <c r="S531" s="3"/>
      <c r="T531" s="3"/>
      <c r="U531" s="3"/>
      <c r="V531" s="3"/>
      <c r="W531" s="3"/>
    </row>
    <row r="532" spans="1:23" ht="15.75" customHeight="1">
      <c r="A532" s="3"/>
      <c r="B532" s="3"/>
      <c r="C532" s="3"/>
      <c r="D532" s="3"/>
      <c r="E532" s="3"/>
      <c r="F532" s="3"/>
      <c r="G532" s="3"/>
      <c r="H532" s="3"/>
      <c r="I532" s="3"/>
      <c r="J532" s="3"/>
      <c r="K532" s="3"/>
      <c r="L532" s="3"/>
      <c r="M532" s="3"/>
      <c r="N532" s="3"/>
      <c r="O532" s="3"/>
      <c r="P532" s="3"/>
      <c r="Q532" s="3"/>
      <c r="R532" s="3"/>
      <c r="S532" s="3"/>
      <c r="T532" s="3"/>
      <c r="U532" s="3"/>
      <c r="V532" s="3"/>
      <c r="W532" s="3"/>
    </row>
    <row r="533" spans="1:23" ht="15.75" customHeight="1">
      <c r="A533" s="3"/>
      <c r="B533" s="3"/>
      <c r="C533" s="3"/>
      <c r="D533" s="3"/>
      <c r="E533" s="3"/>
      <c r="F533" s="3"/>
      <c r="G533" s="3"/>
      <c r="H533" s="3"/>
      <c r="I533" s="3"/>
      <c r="J533" s="3"/>
      <c r="K533" s="3"/>
      <c r="L533" s="3"/>
      <c r="M533" s="3"/>
      <c r="N533" s="3"/>
      <c r="O533" s="3"/>
      <c r="P533" s="3"/>
      <c r="Q533" s="3"/>
      <c r="R533" s="3"/>
      <c r="S533" s="3"/>
      <c r="T533" s="3"/>
      <c r="U533" s="3"/>
      <c r="V533" s="3"/>
      <c r="W533" s="3"/>
    </row>
    <row r="534" spans="1:23" ht="15.75" customHeight="1">
      <c r="A534" s="3"/>
      <c r="B534" s="3"/>
      <c r="C534" s="3"/>
      <c r="D534" s="3"/>
      <c r="E534" s="3"/>
      <c r="F534" s="3"/>
      <c r="G534" s="3"/>
      <c r="H534" s="3"/>
      <c r="I534" s="3"/>
      <c r="J534" s="3"/>
      <c r="K534" s="3"/>
      <c r="L534" s="3"/>
      <c r="M534" s="3"/>
      <c r="N534" s="3"/>
      <c r="O534" s="3"/>
      <c r="P534" s="3"/>
      <c r="Q534" s="3"/>
      <c r="R534" s="3"/>
      <c r="S534" s="3"/>
      <c r="T534" s="3"/>
      <c r="U534" s="3"/>
      <c r="V534" s="3"/>
      <c r="W534" s="3"/>
    </row>
    <row r="535" spans="1:23" ht="15.75" customHeight="1">
      <c r="A535" s="3"/>
      <c r="B535" s="3"/>
      <c r="C535" s="3"/>
      <c r="D535" s="3"/>
      <c r="E535" s="3"/>
      <c r="F535" s="3"/>
      <c r="G535" s="3"/>
      <c r="H535" s="3"/>
      <c r="I535" s="3"/>
      <c r="J535" s="3"/>
      <c r="K535" s="3"/>
      <c r="L535" s="3"/>
      <c r="M535" s="3"/>
      <c r="N535" s="3"/>
      <c r="O535" s="3"/>
      <c r="P535" s="3"/>
      <c r="Q535" s="3"/>
      <c r="R535" s="3"/>
      <c r="S535" s="3"/>
      <c r="T535" s="3"/>
      <c r="U535" s="3"/>
      <c r="V535" s="3"/>
      <c r="W535" s="3"/>
    </row>
    <row r="536" spans="1:23" ht="15.75" customHeight="1">
      <c r="A536" s="3"/>
      <c r="B536" s="3"/>
      <c r="C536" s="3"/>
      <c r="D536" s="3"/>
      <c r="E536" s="3"/>
      <c r="F536" s="3"/>
      <c r="G536" s="3"/>
      <c r="H536" s="3"/>
      <c r="I536" s="3"/>
      <c r="J536" s="3"/>
      <c r="K536" s="3"/>
      <c r="L536" s="3"/>
      <c r="M536" s="3"/>
      <c r="N536" s="3"/>
      <c r="O536" s="3"/>
      <c r="P536" s="3"/>
      <c r="Q536" s="3"/>
      <c r="R536" s="3"/>
      <c r="S536" s="3"/>
      <c r="T536" s="3"/>
      <c r="U536" s="3"/>
      <c r="V536" s="3"/>
      <c r="W536" s="3"/>
    </row>
    <row r="537" spans="1:23" ht="15.75" customHeight="1">
      <c r="A537" s="3"/>
      <c r="B537" s="3"/>
      <c r="C537" s="3"/>
      <c r="D537" s="3"/>
      <c r="E537" s="3"/>
      <c r="F537" s="3"/>
      <c r="G537" s="3"/>
      <c r="H537" s="3"/>
      <c r="I537" s="3"/>
      <c r="J537" s="3"/>
      <c r="K537" s="3"/>
      <c r="L537" s="3"/>
      <c r="M537" s="3"/>
      <c r="N537" s="3"/>
      <c r="O537" s="3"/>
      <c r="P537" s="3"/>
      <c r="Q537" s="3"/>
      <c r="R537" s="3"/>
      <c r="S537" s="3"/>
      <c r="T537" s="3"/>
      <c r="U537" s="3"/>
      <c r="V537" s="3"/>
      <c r="W537" s="3"/>
    </row>
    <row r="538" spans="1:23" ht="15.75" customHeight="1">
      <c r="A538" s="3"/>
      <c r="B538" s="3"/>
      <c r="C538" s="3"/>
      <c r="D538" s="3"/>
      <c r="E538" s="3"/>
      <c r="F538" s="3"/>
      <c r="G538" s="3"/>
      <c r="H538" s="3"/>
      <c r="I538" s="3"/>
      <c r="J538" s="3"/>
      <c r="K538" s="3"/>
      <c r="L538" s="3"/>
      <c r="M538" s="3"/>
      <c r="N538" s="3"/>
      <c r="O538" s="3"/>
      <c r="P538" s="3"/>
      <c r="Q538" s="3"/>
      <c r="R538" s="3"/>
      <c r="S538" s="3"/>
      <c r="T538" s="3"/>
      <c r="U538" s="3"/>
      <c r="V538" s="3"/>
      <c r="W538" s="3"/>
    </row>
    <row r="539" spans="1:23" ht="15.75" customHeight="1">
      <c r="A539" s="3"/>
      <c r="B539" s="3"/>
      <c r="C539" s="3"/>
      <c r="D539" s="3"/>
      <c r="E539" s="3"/>
      <c r="F539" s="3"/>
      <c r="G539" s="3"/>
      <c r="H539" s="3"/>
      <c r="I539" s="3"/>
      <c r="J539" s="3"/>
      <c r="K539" s="3"/>
      <c r="L539" s="3"/>
      <c r="M539" s="3"/>
      <c r="N539" s="3"/>
      <c r="O539" s="3"/>
      <c r="P539" s="3"/>
      <c r="Q539" s="3"/>
      <c r="R539" s="3"/>
      <c r="S539" s="3"/>
      <c r="T539" s="3"/>
      <c r="U539" s="3"/>
      <c r="V539" s="3"/>
      <c r="W539" s="3"/>
    </row>
    <row r="540" spans="1:23" ht="15.75" customHeight="1">
      <c r="A540" s="3"/>
      <c r="B540" s="3"/>
      <c r="C540" s="3"/>
      <c r="D540" s="3"/>
      <c r="E540" s="3"/>
      <c r="F540" s="3"/>
      <c r="G540" s="3"/>
      <c r="H540" s="3"/>
      <c r="I540" s="3"/>
      <c r="J540" s="3"/>
      <c r="K540" s="3"/>
      <c r="L540" s="3"/>
      <c r="M540" s="3"/>
      <c r="N540" s="3"/>
      <c r="O540" s="3"/>
      <c r="P540" s="3"/>
      <c r="Q540" s="3"/>
      <c r="R540" s="3"/>
      <c r="S540" s="3"/>
      <c r="T540" s="3"/>
      <c r="U540" s="3"/>
      <c r="V540" s="3"/>
      <c r="W540" s="3"/>
    </row>
    <row r="541" spans="1:23" ht="15.75" customHeight="1">
      <c r="A541" s="3"/>
      <c r="B541" s="3"/>
      <c r="C541" s="3"/>
      <c r="D541" s="3"/>
      <c r="E541" s="3"/>
      <c r="F541" s="3"/>
      <c r="G541" s="3"/>
      <c r="H541" s="3"/>
      <c r="I541" s="3"/>
      <c r="J541" s="3"/>
      <c r="K541" s="3"/>
      <c r="L541" s="3"/>
      <c r="M541" s="3"/>
      <c r="N541" s="3"/>
      <c r="O541" s="3"/>
      <c r="P541" s="3"/>
      <c r="Q541" s="3"/>
      <c r="R541" s="3"/>
      <c r="S541" s="3"/>
      <c r="T541" s="3"/>
      <c r="U541" s="3"/>
      <c r="V541" s="3"/>
      <c r="W541" s="3"/>
    </row>
    <row r="542" spans="1:23" ht="15.75" customHeight="1">
      <c r="A542" s="3"/>
      <c r="B542" s="3"/>
      <c r="C542" s="3"/>
      <c r="D542" s="3"/>
      <c r="E542" s="3"/>
      <c r="F542" s="3"/>
      <c r="G542" s="3"/>
      <c r="H542" s="3"/>
      <c r="I542" s="3"/>
      <c r="J542" s="3"/>
      <c r="K542" s="3"/>
      <c r="L542" s="3"/>
      <c r="M542" s="3"/>
      <c r="N542" s="3"/>
      <c r="O542" s="3"/>
      <c r="P542" s="3"/>
      <c r="Q542" s="3"/>
      <c r="R542" s="3"/>
      <c r="S542" s="3"/>
      <c r="T542" s="3"/>
      <c r="U542" s="3"/>
      <c r="V542" s="3"/>
      <c r="W542" s="3"/>
    </row>
    <row r="543" spans="1:23" ht="15.75" customHeight="1">
      <c r="A543" s="3"/>
      <c r="B543" s="3"/>
      <c r="C543" s="3"/>
      <c r="D543" s="3"/>
      <c r="E543" s="3"/>
      <c r="F543" s="3"/>
      <c r="G543" s="3"/>
      <c r="H543" s="3"/>
      <c r="I543" s="3"/>
      <c r="J543" s="3"/>
      <c r="K543" s="3"/>
      <c r="L543" s="3"/>
      <c r="M543" s="3"/>
      <c r="N543" s="3"/>
      <c r="O543" s="3"/>
      <c r="P543" s="3"/>
      <c r="Q543" s="3"/>
      <c r="R543" s="3"/>
      <c r="S543" s="3"/>
      <c r="T543" s="3"/>
      <c r="U543" s="3"/>
      <c r="V543" s="3"/>
      <c r="W543" s="3"/>
    </row>
    <row r="544" spans="1:23" ht="15.75" customHeight="1">
      <c r="A544" s="3"/>
      <c r="B544" s="3"/>
      <c r="C544" s="3"/>
      <c r="D544" s="3"/>
      <c r="E544" s="3"/>
      <c r="F544" s="3"/>
      <c r="G544" s="3"/>
      <c r="H544" s="3"/>
      <c r="I544" s="3"/>
      <c r="J544" s="3"/>
      <c r="K544" s="3"/>
      <c r="L544" s="3"/>
      <c r="M544" s="3"/>
      <c r="N544" s="3"/>
      <c r="O544" s="3"/>
      <c r="P544" s="3"/>
      <c r="Q544" s="3"/>
      <c r="R544" s="3"/>
      <c r="S544" s="3"/>
      <c r="T544" s="3"/>
      <c r="U544" s="3"/>
      <c r="V544" s="3"/>
      <c r="W544" s="3"/>
    </row>
    <row r="545" spans="1:23" ht="15.75" customHeight="1">
      <c r="A545" s="3"/>
      <c r="B545" s="3"/>
      <c r="C545" s="3"/>
      <c r="D545" s="3"/>
      <c r="E545" s="3"/>
      <c r="F545" s="3"/>
      <c r="G545" s="3"/>
      <c r="H545" s="3"/>
      <c r="I545" s="3"/>
      <c r="J545" s="3"/>
      <c r="K545" s="3"/>
      <c r="L545" s="3"/>
      <c r="M545" s="3"/>
      <c r="N545" s="3"/>
      <c r="O545" s="3"/>
      <c r="P545" s="3"/>
      <c r="Q545" s="3"/>
      <c r="R545" s="3"/>
      <c r="S545" s="3"/>
      <c r="T545" s="3"/>
      <c r="U545" s="3"/>
      <c r="V545" s="3"/>
      <c r="W545" s="3"/>
    </row>
    <row r="546" spans="1:23" ht="15.75" customHeight="1">
      <c r="A546" s="3"/>
      <c r="B546" s="3"/>
      <c r="C546" s="3"/>
      <c r="D546" s="3"/>
      <c r="E546" s="3"/>
      <c r="F546" s="3"/>
      <c r="G546" s="3"/>
      <c r="H546" s="3"/>
      <c r="I546" s="3"/>
      <c r="J546" s="3"/>
      <c r="K546" s="3"/>
      <c r="L546" s="3"/>
      <c r="M546" s="3"/>
      <c r="N546" s="3"/>
      <c r="O546" s="3"/>
      <c r="P546" s="3"/>
      <c r="Q546" s="3"/>
      <c r="R546" s="3"/>
      <c r="S546" s="3"/>
      <c r="T546" s="3"/>
      <c r="U546" s="3"/>
      <c r="V546" s="3"/>
      <c r="W546" s="3"/>
    </row>
    <row r="547" spans="1:23" ht="15.75" customHeight="1">
      <c r="A547" s="3"/>
      <c r="B547" s="3"/>
      <c r="C547" s="3"/>
      <c r="D547" s="3"/>
      <c r="E547" s="3"/>
      <c r="F547" s="3"/>
      <c r="G547" s="3"/>
      <c r="H547" s="3"/>
      <c r="I547" s="3"/>
      <c r="J547" s="3"/>
      <c r="K547" s="3"/>
      <c r="L547" s="3"/>
      <c r="M547" s="3"/>
      <c r="N547" s="3"/>
      <c r="O547" s="3"/>
      <c r="P547" s="3"/>
      <c r="Q547" s="3"/>
      <c r="R547" s="3"/>
      <c r="S547" s="3"/>
      <c r="T547" s="3"/>
      <c r="U547" s="3"/>
      <c r="V547" s="3"/>
      <c r="W547" s="3"/>
    </row>
    <row r="548" spans="1:23" ht="15.75" customHeight="1">
      <c r="A548" s="3"/>
      <c r="B548" s="3"/>
      <c r="C548" s="3"/>
      <c r="D548" s="3"/>
      <c r="E548" s="3"/>
      <c r="F548" s="3"/>
      <c r="G548" s="3"/>
      <c r="H548" s="3"/>
      <c r="I548" s="3"/>
      <c r="J548" s="3"/>
      <c r="K548" s="3"/>
      <c r="L548" s="3"/>
      <c r="M548" s="3"/>
      <c r="N548" s="3"/>
      <c r="O548" s="3"/>
      <c r="P548" s="3"/>
      <c r="Q548" s="3"/>
      <c r="R548" s="3"/>
      <c r="S548" s="3"/>
      <c r="T548" s="3"/>
      <c r="U548" s="3"/>
      <c r="V548" s="3"/>
      <c r="W548" s="3"/>
    </row>
    <row r="549" spans="1:23" ht="15.75" customHeight="1">
      <c r="A549" s="3"/>
      <c r="B549" s="3"/>
      <c r="C549" s="3"/>
      <c r="D549" s="3"/>
      <c r="E549" s="3"/>
      <c r="F549" s="3"/>
      <c r="G549" s="3"/>
      <c r="H549" s="3"/>
      <c r="I549" s="3"/>
      <c r="J549" s="3"/>
      <c r="K549" s="3"/>
      <c r="L549" s="3"/>
      <c r="M549" s="3"/>
      <c r="N549" s="3"/>
      <c r="O549" s="3"/>
      <c r="P549" s="3"/>
      <c r="Q549" s="3"/>
      <c r="R549" s="3"/>
      <c r="S549" s="3"/>
      <c r="T549" s="3"/>
      <c r="U549" s="3"/>
      <c r="V549" s="3"/>
      <c r="W549" s="3"/>
    </row>
    <row r="550" spans="1:23" ht="15.75" customHeight="1">
      <c r="A550" s="3"/>
      <c r="B550" s="3"/>
      <c r="C550" s="3"/>
      <c r="D550" s="3"/>
      <c r="E550" s="3"/>
      <c r="F550" s="3"/>
      <c r="G550" s="3"/>
      <c r="H550" s="3"/>
      <c r="I550" s="3"/>
      <c r="J550" s="3"/>
      <c r="K550" s="3"/>
      <c r="L550" s="3"/>
      <c r="M550" s="3"/>
      <c r="N550" s="3"/>
      <c r="O550" s="3"/>
      <c r="P550" s="3"/>
      <c r="Q550" s="3"/>
      <c r="R550" s="3"/>
      <c r="S550" s="3"/>
      <c r="T550" s="3"/>
      <c r="U550" s="3"/>
      <c r="V550" s="3"/>
      <c r="W550" s="3"/>
    </row>
    <row r="551" spans="1:23" ht="15.75" customHeight="1">
      <c r="A551" s="3"/>
      <c r="B551" s="3"/>
      <c r="C551" s="3"/>
      <c r="D551" s="3"/>
      <c r="E551" s="3"/>
      <c r="F551" s="3"/>
      <c r="G551" s="3"/>
      <c r="H551" s="3"/>
      <c r="I551" s="3"/>
      <c r="J551" s="3"/>
      <c r="K551" s="3"/>
      <c r="L551" s="3"/>
      <c r="M551" s="3"/>
      <c r="N551" s="3"/>
      <c r="O551" s="3"/>
      <c r="P551" s="3"/>
      <c r="Q551" s="3"/>
      <c r="R551" s="3"/>
      <c r="S551" s="3"/>
      <c r="T551" s="3"/>
      <c r="U551" s="3"/>
      <c r="V551" s="3"/>
      <c r="W551" s="3"/>
    </row>
    <row r="552" spans="1:23" ht="15.75" customHeight="1">
      <c r="A552" s="3"/>
      <c r="B552" s="3"/>
      <c r="C552" s="3"/>
      <c r="D552" s="3"/>
      <c r="E552" s="3"/>
      <c r="F552" s="3"/>
      <c r="G552" s="3"/>
      <c r="H552" s="3"/>
      <c r="I552" s="3"/>
      <c r="J552" s="3"/>
      <c r="K552" s="3"/>
      <c r="L552" s="3"/>
      <c r="M552" s="3"/>
      <c r="N552" s="3"/>
      <c r="O552" s="3"/>
      <c r="P552" s="3"/>
      <c r="Q552" s="3"/>
      <c r="R552" s="3"/>
      <c r="S552" s="3"/>
      <c r="T552" s="3"/>
      <c r="U552" s="3"/>
      <c r="V552" s="3"/>
      <c r="W552" s="3"/>
    </row>
    <row r="553" spans="1:23" ht="15.75" customHeight="1">
      <c r="A553" s="3"/>
      <c r="B553" s="3"/>
      <c r="C553" s="3"/>
      <c r="D553" s="3"/>
      <c r="E553" s="3"/>
      <c r="F553" s="3"/>
      <c r="G553" s="3"/>
      <c r="H553" s="3"/>
      <c r="I553" s="3"/>
      <c r="J553" s="3"/>
      <c r="K553" s="3"/>
      <c r="L553" s="3"/>
      <c r="M553" s="3"/>
      <c r="N553" s="3"/>
      <c r="O553" s="3"/>
      <c r="P553" s="3"/>
      <c r="Q553" s="3"/>
      <c r="R553" s="3"/>
      <c r="S553" s="3"/>
      <c r="T553" s="3"/>
      <c r="U553" s="3"/>
      <c r="V553" s="3"/>
      <c r="W553" s="3"/>
    </row>
    <row r="554" spans="1:23" ht="15.75" customHeight="1">
      <c r="A554" s="3"/>
      <c r="B554" s="3"/>
      <c r="C554" s="3"/>
      <c r="D554" s="3"/>
      <c r="E554" s="3"/>
      <c r="F554" s="3"/>
      <c r="G554" s="3"/>
      <c r="H554" s="3"/>
      <c r="I554" s="3"/>
      <c r="J554" s="3"/>
      <c r="K554" s="3"/>
      <c r="L554" s="3"/>
      <c r="M554" s="3"/>
      <c r="N554" s="3"/>
      <c r="O554" s="3"/>
      <c r="P554" s="3"/>
      <c r="Q554" s="3"/>
      <c r="R554" s="3"/>
      <c r="S554" s="3"/>
      <c r="T554" s="3"/>
      <c r="U554" s="3"/>
      <c r="V554" s="3"/>
      <c r="W554" s="3"/>
    </row>
    <row r="555" spans="1:23" ht="15.75" customHeight="1">
      <c r="A555" s="3"/>
      <c r="B555" s="3"/>
      <c r="C555" s="3"/>
      <c r="D555" s="3"/>
      <c r="E555" s="3"/>
      <c r="F555" s="3"/>
      <c r="G555" s="3"/>
      <c r="H555" s="3"/>
      <c r="I555" s="3"/>
      <c r="J555" s="3"/>
      <c r="K555" s="3"/>
      <c r="L555" s="3"/>
      <c r="M555" s="3"/>
      <c r="N555" s="3"/>
      <c r="O555" s="3"/>
      <c r="P555" s="3"/>
      <c r="Q555" s="3"/>
      <c r="R555" s="3"/>
      <c r="S555" s="3"/>
      <c r="T555" s="3"/>
      <c r="U555" s="3"/>
      <c r="V555" s="3"/>
      <c r="W555" s="3"/>
    </row>
    <row r="556" spans="1:23" ht="15.75" customHeight="1">
      <c r="A556" s="3"/>
      <c r="B556" s="3"/>
      <c r="C556" s="3"/>
      <c r="D556" s="3"/>
      <c r="E556" s="3"/>
      <c r="F556" s="3"/>
      <c r="G556" s="3"/>
      <c r="H556" s="3"/>
      <c r="I556" s="3"/>
      <c r="J556" s="3"/>
      <c r="K556" s="3"/>
      <c r="L556" s="3"/>
      <c r="M556" s="3"/>
      <c r="N556" s="3"/>
      <c r="O556" s="3"/>
      <c r="P556" s="3"/>
      <c r="Q556" s="3"/>
      <c r="R556" s="3"/>
      <c r="S556" s="3"/>
      <c r="T556" s="3"/>
      <c r="U556" s="3"/>
      <c r="V556" s="3"/>
      <c r="W556" s="3"/>
    </row>
    <row r="557" spans="1:23" ht="15.75" customHeight="1">
      <c r="A557" s="3"/>
      <c r="B557" s="3"/>
      <c r="C557" s="3"/>
      <c r="D557" s="3"/>
      <c r="E557" s="3"/>
      <c r="F557" s="3"/>
      <c r="G557" s="3"/>
      <c r="H557" s="3"/>
      <c r="I557" s="3"/>
      <c r="J557" s="3"/>
      <c r="K557" s="3"/>
      <c r="L557" s="3"/>
      <c r="M557" s="3"/>
      <c r="N557" s="3"/>
      <c r="O557" s="3"/>
      <c r="P557" s="3"/>
      <c r="Q557" s="3"/>
      <c r="R557" s="3"/>
      <c r="S557" s="3"/>
      <c r="T557" s="3"/>
      <c r="U557" s="3"/>
      <c r="V557" s="3"/>
      <c r="W557" s="3"/>
    </row>
    <row r="558" spans="1:23" ht="15.75" customHeight="1">
      <c r="A558" s="3"/>
      <c r="B558" s="3"/>
      <c r="C558" s="3"/>
      <c r="D558" s="3"/>
      <c r="E558" s="3"/>
      <c r="F558" s="3"/>
      <c r="G558" s="3"/>
      <c r="H558" s="3"/>
      <c r="I558" s="3"/>
      <c r="J558" s="3"/>
      <c r="K558" s="3"/>
      <c r="L558" s="3"/>
      <c r="M558" s="3"/>
      <c r="N558" s="3"/>
      <c r="O558" s="3"/>
      <c r="P558" s="3"/>
      <c r="Q558" s="3"/>
      <c r="R558" s="3"/>
      <c r="S558" s="3"/>
      <c r="T558" s="3"/>
      <c r="U558" s="3"/>
      <c r="V558" s="3"/>
      <c r="W558" s="3"/>
    </row>
    <row r="559" spans="1:23" ht="15.75" customHeight="1">
      <c r="A559" s="3"/>
      <c r="B559" s="3"/>
      <c r="C559" s="3"/>
      <c r="D559" s="3"/>
      <c r="E559" s="3"/>
      <c r="F559" s="3"/>
      <c r="G559" s="3"/>
      <c r="H559" s="3"/>
      <c r="I559" s="3"/>
      <c r="J559" s="3"/>
      <c r="K559" s="3"/>
      <c r="L559" s="3"/>
      <c r="M559" s="3"/>
      <c r="N559" s="3"/>
      <c r="O559" s="3"/>
      <c r="P559" s="3"/>
      <c r="Q559" s="3"/>
      <c r="R559" s="3"/>
      <c r="S559" s="3"/>
      <c r="T559" s="3"/>
      <c r="U559" s="3"/>
      <c r="V559" s="3"/>
      <c r="W559" s="3"/>
    </row>
    <row r="560" spans="1:23" ht="15.75" customHeight="1">
      <c r="A560" s="3"/>
      <c r="B560" s="3"/>
      <c r="C560" s="3"/>
      <c r="D560" s="3"/>
      <c r="E560" s="3"/>
      <c r="F560" s="3"/>
      <c r="G560" s="3"/>
      <c r="H560" s="3"/>
      <c r="I560" s="3"/>
      <c r="J560" s="3"/>
      <c r="K560" s="3"/>
      <c r="L560" s="3"/>
      <c r="M560" s="3"/>
      <c r="N560" s="3"/>
      <c r="O560" s="3"/>
      <c r="P560" s="3"/>
      <c r="Q560" s="3"/>
      <c r="R560" s="3"/>
      <c r="S560" s="3"/>
      <c r="T560" s="3"/>
      <c r="U560" s="3"/>
      <c r="V560" s="3"/>
      <c r="W560" s="3"/>
    </row>
    <row r="561" spans="1:23" ht="15.75" customHeight="1">
      <c r="A561" s="3"/>
      <c r="B561" s="3"/>
      <c r="C561" s="3"/>
      <c r="D561" s="3"/>
      <c r="E561" s="3"/>
      <c r="F561" s="3"/>
      <c r="G561" s="3"/>
      <c r="H561" s="3"/>
      <c r="I561" s="3"/>
      <c r="J561" s="3"/>
      <c r="K561" s="3"/>
      <c r="L561" s="3"/>
      <c r="M561" s="3"/>
      <c r="N561" s="3"/>
      <c r="O561" s="3"/>
      <c r="P561" s="3"/>
      <c r="Q561" s="3"/>
      <c r="R561" s="3"/>
      <c r="S561" s="3"/>
      <c r="T561" s="3"/>
      <c r="U561" s="3"/>
      <c r="V561" s="3"/>
      <c r="W561" s="3"/>
    </row>
    <row r="562" spans="1:23" ht="15.75" customHeight="1">
      <c r="A562" s="3"/>
      <c r="B562" s="3"/>
      <c r="C562" s="3"/>
      <c r="D562" s="3"/>
      <c r="E562" s="3"/>
      <c r="F562" s="3"/>
      <c r="G562" s="3"/>
      <c r="H562" s="3"/>
      <c r="I562" s="3"/>
      <c r="J562" s="3"/>
      <c r="K562" s="3"/>
      <c r="L562" s="3"/>
      <c r="M562" s="3"/>
      <c r="N562" s="3"/>
      <c r="O562" s="3"/>
      <c r="P562" s="3"/>
      <c r="Q562" s="3"/>
      <c r="R562" s="3"/>
      <c r="S562" s="3"/>
      <c r="T562" s="3"/>
      <c r="U562" s="3"/>
      <c r="V562" s="3"/>
      <c r="W562" s="3"/>
    </row>
    <row r="563" spans="1:23" ht="15.75" customHeight="1">
      <c r="A563" s="3"/>
      <c r="B563" s="3"/>
      <c r="C563" s="3"/>
      <c r="D563" s="3"/>
      <c r="E563" s="3"/>
      <c r="F563" s="3"/>
      <c r="G563" s="3"/>
      <c r="H563" s="3"/>
      <c r="I563" s="3"/>
      <c r="J563" s="3"/>
      <c r="K563" s="3"/>
      <c r="L563" s="3"/>
      <c r="M563" s="3"/>
      <c r="N563" s="3"/>
      <c r="O563" s="3"/>
      <c r="P563" s="3"/>
      <c r="Q563" s="3"/>
      <c r="R563" s="3"/>
      <c r="S563" s="3"/>
      <c r="T563" s="3"/>
      <c r="U563" s="3"/>
      <c r="V563" s="3"/>
      <c r="W563" s="3"/>
    </row>
    <row r="564" spans="1:23" ht="15.75" customHeight="1">
      <c r="A564" s="3"/>
      <c r="B564" s="3"/>
      <c r="C564" s="3"/>
      <c r="D564" s="3"/>
      <c r="E564" s="3"/>
      <c r="F564" s="3"/>
      <c r="G564" s="3"/>
      <c r="H564" s="3"/>
      <c r="I564" s="3"/>
      <c r="J564" s="3"/>
      <c r="K564" s="3"/>
      <c r="L564" s="3"/>
      <c r="M564" s="3"/>
      <c r="N564" s="3"/>
      <c r="O564" s="3"/>
      <c r="P564" s="3"/>
      <c r="Q564" s="3"/>
      <c r="R564" s="3"/>
      <c r="S564" s="3"/>
      <c r="T564" s="3"/>
      <c r="U564" s="3"/>
      <c r="V564" s="3"/>
      <c r="W564" s="3"/>
    </row>
    <row r="565" spans="1:23" ht="15.75" customHeight="1">
      <c r="A565" s="3"/>
      <c r="B565" s="3"/>
      <c r="C565" s="3"/>
      <c r="D565" s="3"/>
      <c r="E565" s="3"/>
      <c r="F565" s="3"/>
      <c r="G565" s="3"/>
      <c r="H565" s="3"/>
      <c r="I565" s="3"/>
      <c r="J565" s="3"/>
      <c r="K565" s="3"/>
      <c r="L565" s="3"/>
      <c r="M565" s="3"/>
      <c r="N565" s="3"/>
      <c r="O565" s="3"/>
      <c r="P565" s="3"/>
      <c r="Q565" s="3"/>
      <c r="R565" s="3"/>
      <c r="S565" s="3"/>
      <c r="T565" s="3"/>
      <c r="U565" s="3"/>
      <c r="V565" s="3"/>
      <c r="W565" s="3"/>
    </row>
    <row r="566" spans="1:23" ht="15.75" customHeight="1">
      <c r="A566" s="3"/>
      <c r="B566" s="3"/>
      <c r="C566" s="3"/>
      <c r="D566" s="3"/>
      <c r="E566" s="3"/>
      <c r="F566" s="3"/>
      <c r="G566" s="3"/>
      <c r="H566" s="3"/>
      <c r="I566" s="3"/>
      <c r="J566" s="3"/>
      <c r="K566" s="3"/>
      <c r="L566" s="3"/>
      <c r="M566" s="3"/>
      <c r="N566" s="3"/>
      <c r="O566" s="3"/>
      <c r="P566" s="3"/>
      <c r="Q566" s="3"/>
      <c r="R566" s="3"/>
      <c r="S566" s="3"/>
      <c r="T566" s="3"/>
      <c r="U566" s="3"/>
      <c r="V566" s="3"/>
      <c r="W566" s="3"/>
    </row>
    <row r="567" spans="1:23" ht="15.75" customHeight="1">
      <c r="A567" s="3"/>
      <c r="B567" s="3"/>
      <c r="C567" s="3"/>
      <c r="D567" s="3"/>
      <c r="E567" s="3"/>
      <c r="F567" s="3"/>
      <c r="G567" s="3"/>
      <c r="H567" s="3"/>
      <c r="I567" s="3"/>
      <c r="J567" s="3"/>
      <c r="K567" s="3"/>
      <c r="L567" s="3"/>
      <c r="M567" s="3"/>
      <c r="N567" s="3"/>
      <c r="O567" s="3"/>
      <c r="P567" s="3"/>
      <c r="Q567" s="3"/>
      <c r="R567" s="3"/>
      <c r="S567" s="3"/>
      <c r="T567" s="3"/>
      <c r="U567" s="3"/>
      <c r="V567" s="3"/>
      <c r="W567" s="3"/>
    </row>
    <row r="568" spans="1:23" ht="15.75" customHeight="1">
      <c r="A568" s="3"/>
      <c r="B568" s="3"/>
      <c r="C568" s="3"/>
      <c r="D568" s="3"/>
      <c r="E568" s="3"/>
      <c r="F568" s="3"/>
      <c r="G568" s="3"/>
      <c r="H568" s="3"/>
      <c r="I568" s="3"/>
      <c r="J568" s="3"/>
      <c r="K568" s="3"/>
      <c r="L568" s="3"/>
      <c r="M568" s="3"/>
      <c r="N568" s="3"/>
      <c r="O568" s="3"/>
      <c r="P568" s="3"/>
      <c r="Q568" s="3"/>
      <c r="R568" s="3"/>
      <c r="S568" s="3"/>
      <c r="T568" s="3"/>
      <c r="U568" s="3"/>
      <c r="V568" s="3"/>
      <c r="W568" s="3"/>
    </row>
    <row r="569" spans="1:23" ht="15.75" customHeight="1">
      <c r="A569" s="3"/>
      <c r="B569" s="3"/>
      <c r="C569" s="3"/>
      <c r="D569" s="3"/>
      <c r="E569" s="3"/>
      <c r="F569" s="3"/>
      <c r="G569" s="3"/>
      <c r="H569" s="3"/>
      <c r="I569" s="3"/>
      <c r="J569" s="3"/>
      <c r="K569" s="3"/>
      <c r="L569" s="3"/>
      <c r="M569" s="3"/>
      <c r="N569" s="3"/>
      <c r="O569" s="3"/>
      <c r="P569" s="3"/>
      <c r="Q569" s="3"/>
      <c r="R569" s="3"/>
      <c r="S569" s="3"/>
      <c r="T569" s="3"/>
      <c r="U569" s="3"/>
      <c r="V569" s="3"/>
      <c r="W569" s="3"/>
    </row>
    <row r="570" spans="1:23" ht="15.75" customHeight="1">
      <c r="A570" s="3"/>
      <c r="B570" s="3"/>
      <c r="C570" s="3"/>
      <c r="D570" s="3"/>
      <c r="E570" s="3"/>
      <c r="F570" s="3"/>
      <c r="G570" s="3"/>
      <c r="H570" s="3"/>
      <c r="I570" s="3"/>
      <c r="J570" s="3"/>
      <c r="K570" s="3"/>
      <c r="L570" s="3"/>
      <c r="M570" s="3"/>
      <c r="N570" s="3"/>
      <c r="O570" s="3"/>
      <c r="P570" s="3"/>
      <c r="Q570" s="3"/>
      <c r="R570" s="3"/>
      <c r="S570" s="3"/>
      <c r="T570" s="3"/>
      <c r="U570" s="3"/>
      <c r="V570" s="3"/>
      <c r="W570" s="3"/>
    </row>
    <row r="571" spans="1:23" ht="15.75" customHeight="1">
      <c r="A571" s="3"/>
      <c r="B571" s="3"/>
      <c r="C571" s="3"/>
      <c r="D571" s="3"/>
      <c r="E571" s="3"/>
      <c r="F571" s="3"/>
      <c r="G571" s="3"/>
      <c r="H571" s="3"/>
      <c r="I571" s="3"/>
      <c r="J571" s="3"/>
      <c r="K571" s="3"/>
      <c r="L571" s="3"/>
      <c r="M571" s="3"/>
      <c r="N571" s="3"/>
      <c r="O571" s="3"/>
      <c r="P571" s="3"/>
      <c r="Q571" s="3"/>
      <c r="R571" s="3"/>
      <c r="S571" s="3"/>
      <c r="T571" s="3"/>
      <c r="U571" s="3"/>
      <c r="V571" s="3"/>
      <c r="W571" s="3"/>
    </row>
    <row r="572" spans="1:23" ht="15.75" customHeight="1">
      <c r="A572" s="3"/>
      <c r="B572" s="3"/>
      <c r="C572" s="3"/>
      <c r="D572" s="3"/>
      <c r="E572" s="3"/>
      <c r="F572" s="3"/>
      <c r="G572" s="3"/>
      <c r="H572" s="3"/>
      <c r="I572" s="3"/>
      <c r="J572" s="3"/>
      <c r="K572" s="3"/>
      <c r="L572" s="3"/>
      <c r="M572" s="3"/>
      <c r="N572" s="3"/>
      <c r="O572" s="3"/>
      <c r="P572" s="3"/>
      <c r="Q572" s="3"/>
      <c r="R572" s="3"/>
      <c r="S572" s="3"/>
      <c r="T572" s="3"/>
      <c r="U572" s="3"/>
      <c r="V572" s="3"/>
      <c r="W572" s="3"/>
    </row>
    <row r="573" spans="1:23" ht="15.75" customHeight="1">
      <c r="A573" s="3"/>
      <c r="B573" s="3"/>
      <c r="C573" s="3"/>
      <c r="D573" s="3"/>
      <c r="E573" s="3"/>
      <c r="F573" s="3"/>
      <c r="G573" s="3"/>
      <c r="H573" s="3"/>
      <c r="I573" s="3"/>
      <c r="J573" s="3"/>
      <c r="K573" s="3"/>
      <c r="L573" s="3"/>
      <c r="M573" s="3"/>
      <c r="N573" s="3"/>
      <c r="O573" s="3"/>
      <c r="P573" s="3"/>
      <c r="Q573" s="3"/>
      <c r="R573" s="3"/>
      <c r="S573" s="3"/>
      <c r="T573" s="3"/>
      <c r="U573" s="3"/>
      <c r="V573" s="3"/>
      <c r="W573" s="3"/>
    </row>
    <row r="574" spans="1:23" ht="15.75" customHeight="1">
      <c r="A574" s="3"/>
      <c r="B574" s="3"/>
      <c r="C574" s="3"/>
      <c r="D574" s="3"/>
      <c r="E574" s="3"/>
      <c r="F574" s="3"/>
      <c r="G574" s="3"/>
      <c r="H574" s="3"/>
      <c r="I574" s="3"/>
      <c r="J574" s="3"/>
      <c r="K574" s="3"/>
      <c r="L574" s="3"/>
      <c r="M574" s="3"/>
      <c r="N574" s="3"/>
      <c r="O574" s="3"/>
      <c r="P574" s="3"/>
      <c r="Q574" s="3"/>
      <c r="R574" s="3"/>
      <c r="S574" s="3"/>
      <c r="T574" s="3"/>
      <c r="U574" s="3"/>
      <c r="V574" s="3"/>
      <c r="W574" s="3"/>
    </row>
    <row r="575" spans="1:23" ht="15.75" customHeight="1">
      <c r="A575" s="3"/>
      <c r="B575" s="3"/>
      <c r="C575" s="3"/>
      <c r="D575" s="3"/>
      <c r="E575" s="3"/>
      <c r="F575" s="3"/>
      <c r="G575" s="3"/>
      <c r="H575" s="3"/>
      <c r="I575" s="3"/>
      <c r="J575" s="3"/>
      <c r="K575" s="3"/>
      <c r="L575" s="3"/>
      <c r="M575" s="3"/>
      <c r="N575" s="3"/>
      <c r="O575" s="3"/>
      <c r="P575" s="3"/>
      <c r="Q575" s="3"/>
      <c r="R575" s="3"/>
      <c r="S575" s="3"/>
      <c r="T575" s="3"/>
      <c r="U575" s="3"/>
      <c r="V575" s="3"/>
      <c r="W575" s="3"/>
    </row>
    <row r="576" spans="1:23" ht="15.75" customHeight="1">
      <c r="A576" s="3"/>
      <c r="B576" s="3"/>
      <c r="C576" s="3"/>
      <c r="D576" s="3"/>
      <c r="E576" s="3"/>
      <c r="F576" s="3"/>
      <c r="G576" s="3"/>
      <c r="H576" s="3"/>
      <c r="I576" s="3"/>
      <c r="J576" s="3"/>
      <c r="K576" s="3"/>
      <c r="L576" s="3"/>
      <c r="M576" s="3"/>
      <c r="N576" s="3"/>
      <c r="O576" s="3"/>
      <c r="P576" s="3"/>
      <c r="Q576" s="3"/>
      <c r="R576" s="3"/>
      <c r="S576" s="3"/>
      <c r="T576" s="3"/>
      <c r="U576" s="3"/>
      <c r="V576" s="3"/>
      <c r="W576" s="3"/>
    </row>
    <row r="577" spans="1:23" ht="15.75" customHeight="1">
      <c r="A577" s="3"/>
      <c r="B577" s="3"/>
      <c r="C577" s="3"/>
      <c r="D577" s="3"/>
      <c r="E577" s="3"/>
      <c r="F577" s="3"/>
      <c r="G577" s="3"/>
      <c r="H577" s="3"/>
      <c r="I577" s="3"/>
      <c r="J577" s="3"/>
      <c r="K577" s="3"/>
      <c r="L577" s="3"/>
      <c r="M577" s="3"/>
      <c r="N577" s="3"/>
      <c r="O577" s="3"/>
      <c r="P577" s="3"/>
      <c r="Q577" s="3"/>
      <c r="R577" s="3"/>
      <c r="S577" s="3"/>
      <c r="T577" s="3"/>
      <c r="U577" s="3"/>
      <c r="V577" s="3"/>
      <c r="W577" s="3"/>
    </row>
    <row r="578" spans="1:23" ht="15.75" customHeight="1">
      <c r="A578" s="3"/>
      <c r="B578" s="3"/>
      <c r="C578" s="3"/>
      <c r="D578" s="3"/>
      <c r="E578" s="3"/>
      <c r="F578" s="3"/>
      <c r="G578" s="3"/>
      <c r="H578" s="3"/>
      <c r="I578" s="3"/>
      <c r="J578" s="3"/>
      <c r="K578" s="3"/>
      <c r="L578" s="3"/>
      <c r="M578" s="3"/>
      <c r="N578" s="3"/>
      <c r="O578" s="3"/>
      <c r="P578" s="3"/>
      <c r="Q578" s="3"/>
      <c r="R578" s="3"/>
      <c r="S578" s="3"/>
      <c r="T578" s="3"/>
      <c r="U578" s="3"/>
      <c r="V578" s="3"/>
      <c r="W578" s="3"/>
    </row>
    <row r="579" spans="1:23" ht="15.75" customHeight="1">
      <c r="A579" s="3"/>
      <c r="B579" s="3"/>
      <c r="C579" s="3"/>
      <c r="D579" s="3"/>
      <c r="E579" s="3"/>
      <c r="F579" s="3"/>
      <c r="G579" s="3"/>
      <c r="H579" s="3"/>
      <c r="I579" s="3"/>
      <c r="J579" s="3"/>
      <c r="K579" s="3"/>
      <c r="L579" s="3"/>
      <c r="M579" s="3"/>
      <c r="N579" s="3"/>
      <c r="O579" s="3"/>
      <c r="P579" s="3"/>
      <c r="Q579" s="3"/>
      <c r="R579" s="3"/>
      <c r="S579" s="3"/>
      <c r="T579" s="3"/>
      <c r="U579" s="3"/>
      <c r="V579" s="3"/>
      <c r="W579" s="3"/>
    </row>
    <row r="580" spans="1:23" ht="15.75" customHeight="1">
      <c r="A580" s="3"/>
      <c r="B580" s="3"/>
      <c r="C580" s="3"/>
      <c r="D580" s="3"/>
      <c r="E580" s="3"/>
      <c r="F580" s="3"/>
      <c r="G580" s="3"/>
      <c r="H580" s="3"/>
      <c r="I580" s="3"/>
      <c r="J580" s="3"/>
      <c r="K580" s="3"/>
      <c r="L580" s="3"/>
      <c r="M580" s="3"/>
      <c r="N580" s="3"/>
      <c r="O580" s="3"/>
      <c r="P580" s="3"/>
      <c r="Q580" s="3"/>
      <c r="R580" s="3"/>
      <c r="S580" s="3"/>
      <c r="T580" s="3"/>
      <c r="U580" s="3"/>
      <c r="V580" s="3"/>
      <c r="W580" s="3"/>
    </row>
    <row r="581" spans="1:23" ht="15.75" customHeight="1">
      <c r="A581" s="3"/>
      <c r="B581" s="3"/>
      <c r="C581" s="3"/>
      <c r="D581" s="3"/>
      <c r="E581" s="3"/>
      <c r="F581" s="3"/>
      <c r="G581" s="3"/>
      <c r="H581" s="3"/>
      <c r="I581" s="3"/>
      <c r="J581" s="3"/>
      <c r="K581" s="3"/>
      <c r="L581" s="3"/>
      <c r="M581" s="3"/>
      <c r="N581" s="3"/>
      <c r="O581" s="3"/>
      <c r="P581" s="3"/>
      <c r="Q581" s="3"/>
      <c r="R581" s="3"/>
      <c r="S581" s="3"/>
      <c r="T581" s="3"/>
      <c r="U581" s="3"/>
      <c r="V581" s="3"/>
      <c r="W581" s="3"/>
    </row>
    <row r="582" spans="1:23" ht="15.75" customHeight="1">
      <c r="A582" s="3"/>
      <c r="B582" s="3"/>
      <c r="C582" s="3"/>
      <c r="D582" s="3"/>
      <c r="E582" s="3"/>
      <c r="F582" s="3"/>
      <c r="G582" s="3"/>
      <c r="H582" s="3"/>
      <c r="I582" s="3"/>
      <c r="J582" s="3"/>
      <c r="K582" s="3"/>
      <c r="L582" s="3"/>
      <c r="M582" s="3"/>
      <c r="N582" s="3"/>
      <c r="O582" s="3"/>
      <c r="P582" s="3"/>
      <c r="Q582" s="3"/>
      <c r="R582" s="3"/>
      <c r="S582" s="3"/>
      <c r="T582" s="3"/>
      <c r="U582" s="3"/>
      <c r="V582" s="3"/>
      <c r="W582" s="3"/>
    </row>
    <row r="583" spans="1:23" ht="15.75" customHeight="1">
      <c r="A583" s="3"/>
      <c r="B583" s="3"/>
      <c r="C583" s="3"/>
      <c r="D583" s="3"/>
      <c r="E583" s="3"/>
      <c r="F583" s="3"/>
      <c r="G583" s="3"/>
      <c r="H583" s="3"/>
      <c r="I583" s="3"/>
      <c r="J583" s="3"/>
      <c r="K583" s="3"/>
      <c r="L583" s="3"/>
      <c r="M583" s="3"/>
      <c r="N583" s="3"/>
      <c r="O583" s="3"/>
      <c r="P583" s="3"/>
      <c r="Q583" s="3"/>
      <c r="R583" s="3"/>
      <c r="S583" s="3"/>
      <c r="T583" s="3"/>
      <c r="U583" s="3"/>
      <c r="V583" s="3"/>
      <c r="W583" s="3"/>
    </row>
    <row r="584" spans="1:23" ht="15.75" customHeight="1">
      <c r="A584" s="3"/>
      <c r="B584" s="3"/>
      <c r="C584" s="3"/>
      <c r="D584" s="3"/>
      <c r="E584" s="3"/>
      <c r="F584" s="3"/>
      <c r="G584" s="3"/>
      <c r="H584" s="3"/>
      <c r="I584" s="3"/>
      <c r="J584" s="3"/>
      <c r="K584" s="3"/>
      <c r="L584" s="3"/>
      <c r="M584" s="3"/>
      <c r="N584" s="3"/>
      <c r="O584" s="3"/>
      <c r="P584" s="3"/>
      <c r="Q584" s="3"/>
      <c r="R584" s="3"/>
      <c r="S584" s="3"/>
      <c r="T584" s="3"/>
      <c r="U584" s="3"/>
      <c r="V584" s="3"/>
      <c r="W584" s="3"/>
    </row>
    <row r="585" spans="1:23" ht="15.75" customHeight="1">
      <c r="A585" s="3"/>
      <c r="B585" s="3"/>
      <c r="C585" s="3"/>
      <c r="D585" s="3"/>
      <c r="E585" s="3"/>
      <c r="F585" s="3"/>
      <c r="G585" s="3"/>
      <c r="H585" s="3"/>
      <c r="I585" s="3"/>
      <c r="J585" s="3"/>
      <c r="K585" s="3"/>
      <c r="L585" s="3"/>
      <c r="M585" s="3"/>
      <c r="N585" s="3"/>
      <c r="O585" s="3"/>
      <c r="P585" s="3"/>
      <c r="Q585" s="3"/>
      <c r="R585" s="3"/>
      <c r="S585" s="3"/>
      <c r="T585" s="3"/>
      <c r="U585" s="3"/>
      <c r="V585" s="3"/>
      <c r="W585" s="3"/>
    </row>
    <row r="586" spans="1:23" ht="15.75" customHeight="1">
      <c r="A586" s="3"/>
      <c r="B586" s="3"/>
      <c r="C586" s="3"/>
      <c r="D586" s="3"/>
      <c r="E586" s="3"/>
      <c r="F586" s="3"/>
      <c r="G586" s="3"/>
      <c r="H586" s="3"/>
      <c r="I586" s="3"/>
      <c r="J586" s="3"/>
      <c r="K586" s="3"/>
      <c r="L586" s="3"/>
      <c r="M586" s="3"/>
      <c r="N586" s="3"/>
      <c r="O586" s="3"/>
      <c r="P586" s="3"/>
      <c r="Q586" s="3"/>
      <c r="R586" s="3"/>
      <c r="S586" s="3"/>
      <c r="T586" s="3"/>
      <c r="U586" s="3"/>
      <c r="V586" s="3"/>
      <c r="W586" s="3"/>
    </row>
    <row r="587" spans="1:23" ht="15.75" customHeight="1">
      <c r="A587" s="3"/>
      <c r="B587" s="3"/>
      <c r="C587" s="3"/>
      <c r="D587" s="3"/>
      <c r="E587" s="3"/>
      <c r="F587" s="3"/>
      <c r="G587" s="3"/>
      <c r="H587" s="3"/>
      <c r="I587" s="3"/>
      <c r="J587" s="3"/>
      <c r="K587" s="3"/>
      <c r="L587" s="3"/>
      <c r="M587" s="3"/>
      <c r="N587" s="3"/>
      <c r="O587" s="3"/>
      <c r="P587" s="3"/>
      <c r="Q587" s="3"/>
      <c r="R587" s="3"/>
      <c r="S587" s="3"/>
      <c r="T587" s="3"/>
      <c r="U587" s="3"/>
      <c r="V587" s="3"/>
      <c r="W587" s="3"/>
    </row>
    <row r="588" spans="1:23" ht="15.75" customHeight="1">
      <c r="A588" s="3"/>
      <c r="B588" s="3"/>
      <c r="C588" s="3"/>
      <c r="D588" s="3"/>
      <c r="E588" s="3"/>
      <c r="F588" s="3"/>
      <c r="G588" s="3"/>
      <c r="H588" s="3"/>
      <c r="I588" s="3"/>
      <c r="J588" s="3"/>
      <c r="K588" s="3"/>
      <c r="L588" s="3"/>
      <c r="M588" s="3"/>
      <c r="N588" s="3"/>
      <c r="O588" s="3"/>
      <c r="P588" s="3"/>
      <c r="Q588" s="3"/>
      <c r="R588" s="3"/>
      <c r="S588" s="3"/>
      <c r="T588" s="3"/>
      <c r="U588" s="3"/>
      <c r="V588" s="3"/>
      <c r="W588" s="3"/>
    </row>
    <row r="589" spans="1:23" ht="15.75" customHeight="1">
      <c r="A589" s="3"/>
      <c r="B589" s="3"/>
      <c r="C589" s="3"/>
      <c r="D589" s="3"/>
      <c r="E589" s="3"/>
      <c r="F589" s="3"/>
      <c r="G589" s="3"/>
      <c r="H589" s="3"/>
      <c r="I589" s="3"/>
      <c r="J589" s="3"/>
      <c r="K589" s="3"/>
      <c r="L589" s="3"/>
      <c r="M589" s="3"/>
      <c r="N589" s="3"/>
      <c r="O589" s="3"/>
      <c r="P589" s="3"/>
      <c r="Q589" s="3"/>
      <c r="R589" s="3"/>
      <c r="S589" s="3"/>
      <c r="T589" s="3"/>
      <c r="U589" s="3"/>
      <c r="V589" s="3"/>
      <c r="W589" s="3"/>
    </row>
    <row r="590" spans="1:23" ht="15.75" customHeight="1">
      <c r="A590" s="3"/>
      <c r="B590" s="3"/>
      <c r="C590" s="3"/>
      <c r="D590" s="3"/>
      <c r="E590" s="3"/>
      <c r="F590" s="3"/>
      <c r="G590" s="3"/>
      <c r="H590" s="3"/>
      <c r="I590" s="3"/>
      <c r="J590" s="3"/>
      <c r="K590" s="3"/>
      <c r="L590" s="3"/>
      <c r="M590" s="3"/>
      <c r="N590" s="3"/>
      <c r="O590" s="3"/>
      <c r="P590" s="3"/>
      <c r="Q590" s="3"/>
      <c r="R590" s="3"/>
      <c r="S590" s="3"/>
      <c r="T590" s="3"/>
      <c r="U590" s="3"/>
      <c r="V590" s="3"/>
      <c r="W590" s="3"/>
    </row>
    <row r="591" spans="1:23" ht="15.75" customHeight="1">
      <c r="A591" s="3"/>
      <c r="B591" s="3"/>
      <c r="C591" s="3"/>
      <c r="D591" s="3"/>
      <c r="E591" s="3"/>
      <c r="F591" s="3"/>
      <c r="G591" s="3"/>
      <c r="H591" s="3"/>
      <c r="I591" s="3"/>
      <c r="J591" s="3"/>
      <c r="K591" s="3"/>
      <c r="L591" s="3"/>
      <c r="M591" s="3"/>
      <c r="N591" s="3"/>
      <c r="O591" s="3"/>
      <c r="P591" s="3"/>
      <c r="Q591" s="3"/>
      <c r="R591" s="3"/>
      <c r="S591" s="3"/>
      <c r="T591" s="3"/>
      <c r="U591" s="3"/>
      <c r="V591" s="3"/>
      <c r="W591" s="3"/>
    </row>
    <row r="592" spans="1:23" ht="15.75" customHeight="1">
      <c r="A592" s="3"/>
      <c r="B592" s="3"/>
      <c r="C592" s="3"/>
      <c r="D592" s="3"/>
      <c r="E592" s="3"/>
      <c r="F592" s="3"/>
      <c r="G592" s="3"/>
      <c r="H592" s="3"/>
      <c r="I592" s="3"/>
      <c r="J592" s="3"/>
      <c r="K592" s="3"/>
      <c r="L592" s="3"/>
      <c r="M592" s="3"/>
      <c r="N592" s="3"/>
      <c r="O592" s="3"/>
      <c r="P592" s="3"/>
      <c r="Q592" s="3"/>
      <c r="R592" s="3"/>
      <c r="S592" s="3"/>
      <c r="T592" s="3"/>
      <c r="U592" s="3"/>
      <c r="V592" s="3"/>
      <c r="W592" s="3"/>
    </row>
    <row r="593" spans="1:23" ht="15.75" customHeight="1">
      <c r="A593" s="3"/>
      <c r="B593" s="3"/>
      <c r="C593" s="3"/>
      <c r="D593" s="3"/>
      <c r="E593" s="3"/>
      <c r="F593" s="3"/>
      <c r="G593" s="3"/>
      <c r="H593" s="3"/>
      <c r="I593" s="3"/>
      <c r="J593" s="3"/>
      <c r="K593" s="3"/>
      <c r="L593" s="3"/>
      <c r="M593" s="3"/>
      <c r="N593" s="3"/>
      <c r="O593" s="3"/>
      <c r="P593" s="3"/>
      <c r="Q593" s="3"/>
      <c r="R593" s="3"/>
      <c r="S593" s="3"/>
      <c r="T593" s="3"/>
      <c r="U593" s="3"/>
      <c r="V593" s="3"/>
      <c r="W593" s="3"/>
    </row>
    <row r="594" spans="1:23" ht="15.75" customHeight="1">
      <c r="A594" s="3"/>
      <c r="B594" s="3"/>
      <c r="C594" s="3"/>
      <c r="D594" s="3"/>
      <c r="E594" s="3"/>
      <c r="F594" s="3"/>
      <c r="G594" s="3"/>
      <c r="H594" s="3"/>
      <c r="I594" s="3"/>
      <c r="J594" s="3"/>
      <c r="K594" s="3"/>
      <c r="L594" s="3"/>
      <c r="M594" s="3"/>
      <c r="N594" s="3"/>
      <c r="O594" s="3"/>
      <c r="P594" s="3"/>
      <c r="Q594" s="3"/>
      <c r="R594" s="3"/>
      <c r="S594" s="3"/>
      <c r="T594" s="3"/>
      <c r="U594" s="3"/>
      <c r="V594" s="3"/>
      <c r="W594" s="3"/>
    </row>
    <row r="595" spans="1:23" ht="15.75" customHeight="1">
      <c r="A595" s="3"/>
      <c r="B595" s="3"/>
      <c r="C595" s="3"/>
      <c r="D595" s="3"/>
      <c r="E595" s="3"/>
      <c r="F595" s="3"/>
      <c r="G595" s="3"/>
      <c r="H595" s="3"/>
      <c r="I595" s="3"/>
      <c r="J595" s="3"/>
      <c r="K595" s="3"/>
      <c r="L595" s="3"/>
      <c r="M595" s="3"/>
      <c r="N595" s="3"/>
      <c r="O595" s="3"/>
      <c r="P595" s="3"/>
      <c r="Q595" s="3"/>
      <c r="R595" s="3"/>
      <c r="S595" s="3"/>
      <c r="T595" s="3"/>
      <c r="U595" s="3"/>
      <c r="V595" s="3"/>
      <c r="W595" s="3"/>
    </row>
    <row r="596" spans="1:23" ht="15.75" customHeight="1">
      <c r="A596" s="3"/>
      <c r="B596" s="3"/>
      <c r="C596" s="3"/>
      <c r="D596" s="3"/>
      <c r="E596" s="3"/>
      <c r="F596" s="3"/>
      <c r="G596" s="3"/>
      <c r="H596" s="3"/>
      <c r="I596" s="3"/>
      <c r="J596" s="3"/>
      <c r="K596" s="3"/>
      <c r="L596" s="3"/>
      <c r="M596" s="3"/>
      <c r="N596" s="3"/>
      <c r="O596" s="3"/>
      <c r="P596" s="3"/>
      <c r="Q596" s="3"/>
      <c r="R596" s="3"/>
      <c r="S596" s="3"/>
      <c r="T596" s="3"/>
      <c r="U596" s="3"/>
      <c r="V596" s="3"/>
      <c r="W596" s="3"/>
    </row>
    <row r="597" spans="1:23" ht="15.75" customHeight="1">
      <c r="A597" s="3"/>
      <c r="B597" s="3"/>
      <c r="C597" s="3"/>
      <c r="D597" s="3"/>
      <c r="E597" s="3"/>
      <c r="F597" s="3"/>
      <c r="G597" s="3"/>
      <c r="H597" s="3"/>
      <c r="I597" s="3"/>
      <c r="J597" s="3"/>
      <c r="K597" s="3"/>
      <c r="L597" s="3"/>
      <c r="M597" s="3"/>
      <c r="N597" s="3"/>
      <c r="O597" s="3"/>
      <c r="P597" s="3"/>
      <c r="Q597" s="3"/>
      <c r="R597" s="3"/>
      <c r="S597" s="3"/>
      <c r="T597" s="3"/>
      <c r="U597" s="3"/>
      <c r="V597" s="3"/>
      <c r="W597" s="3"/>
    </row>
    <row r="598" spans="1:23" ht="15.75" customHeight="1">
      <c r="A598" s="3"/>
      <c r="B598" s="3"/>
      <c r="C598" s="3"/>
      <c r="D598" s="3"/>
      <c r="E598" s="3"/>
      <c r="F598" s="3"/>
      <c r="G598" s="3"/>
      <c r="H598" s="3"/>
      <c r="I598" s="3"/>
      <c r="J598" s="3"/>
      <c r="K598" s="3"/>
      <c r="L598" s="3"/>
      <c r="M598" s="3"/>
      <c r="N598" s="3"/>
      <c r="O598" s="3"/>
      <c r="P598" s="3"/>
      <c r="Q598" s="3"/>
      <c r="R598" s="3"/>
      <c r="S598" s="3"/>
      <c r="T598" s="3"/>
      <c r="U598" s="3"/>
      <c r="V598" s="3"/>
      <c r="W598" s="3"/>
    </row>
    <row r="599" spans="1:23" ht="15.75" customHeight="1">
      <c r="A599" s="3"/>
      <c r="B599" s="3"/>
      <c r="C599" s="3"/>
      <c r="D599" s="3"/>
      <c r="E599" s="3"/>
      <c r="F599" s="3"/>
      <c r="G599" s="3"/>
      <c r="H599" s="3"/>
      <c r="I599" s="3"/>
      <c r="J599" s="3"/>
      <c r="K599" s="3"/>
      <c r="L599" s="3"/>
      <c r="M599" s="3"/>
      <c r="N599" s="3"/>
      <c r="O599" s="3"/>
      <c r="P599" s="3"/>
      <c r="Q599" s="3"/>
      <c r="R599" s="3"/>
      <c r="S599" s="3"/>
      <c r="T599" s="3"/>
      <c r="U599" s="3"/>
      <c r="V599" s="3"/>
      <c r="W599" s="3"/>
    </row>
    <row r="600" spans="1:23" ht="15.75" customHeight="1">
      <c r="A600" s="3"/>
      <c r="B600" s="3"/>
      <c r="C600" s="3"/>
      <c r="D600" s="3"/>
      <c r="E600" s="3"/>
      <c r="F600" s="3"/>
      <c r="G600" s="3"/>
      <c r="H600" s="3"/>
      <c r="I600" s="3"/>
      <c r="J600" s="3"/>
      <c r="K600" s="3"/>
      <c r="L600" s="3"/>
      <c r="M600" s="3"/>
      <c r="N600" s="3"/>
      <c r="O600" s="3"/>
      <c r="P600" s="3"/>
      <c r="Q600" s="3"/>
      <c r="R600" s="3"/>
      <c r="S600" s="3"/>
      <c r="T600" s="3"/>
      <c r="U600" s="3"/>
      <c r="V600" s="3"/>
      <c r="W600" s="3"/>
    </row>
    <row r="601" spans="1:23" ht="15.75" customHeight="1">
      <c r="A601" s="3"/>
      <c r="B601" s="3"/>
      <c r="C601" s="3"/>
      <c r="D601" s="3"/>
      <c r="E601" s="3"/>
      <c r="F601" s="3"/>
      <c r="G601" s="3"/>
      <c r="H601" s="3"/>
      <c r="I601" s="3"/>
      <c r="J601" s="3"/>
      <c r="K601" s="3"/>
      <c r="L601" s="3"/>
      <c r="M601" s="3"/>
      <c r="N601" s="3"/>
      <c r="O601" s="3"/>
      <c r="P601" s="3"/>
      <c r="Q601" s="3"/>
      <c r="R601" s="3"/>
      <c r="S601" s="3"/>
      <c r="T601" s="3"/>
      <c r="U601" s="3"/>
      <c r="V601" s="3"/>
      <c r="W601" s="3"/>
    </row>
    <row r="602" spans="1:23" ht="15.75" customHeight="1">
      <c r="A602" s="3"/>
      <c r="B602" s="3"/>
      <c r="C602" s="3"/>
      <c r="D602" s="3"/>
      <c r="E602" s="3"/>
      <c r="F602" s="3"/>
      <c r="G602" s="3"/>
      <c r="H602" s="3"/>
      <c r="I602" s="3"/>
      <c r="J602" s="3"/>
      <c r="K602" s="3"/>
      <c r="L602" s="3"/>
      <c r="M602" s="3"/>
      <c r="N602" s="3"/>
      <c r="O602" s="3"/>
      <c r="P602" s="3"/>
      <c r="Q602" s="3"/>
      <c r="R602" s="3"/>
      <c r="S602" s="3"/>
      <c r="T602" s="3"/>
      <c r="U602" s="3"/>
      <c r="V602" s="3"/>
      <c r="W602" s="3"/>
    </row>
    <row r="603" spans="1:23" ht="15.75" customHeight="1">
      <c r="A603" s="3"/>
      <c r="B603" s="3"/>
      <c r="C603" s="3"/>
      <c r="D603" s="3"/>
      <c r="E603" s="3"/>
      <c r="F603" s="3"/>
      <c r="G603" s="3"/>
      <c r="H603" s="3"/>
      <c r="I603" s="3"/>
      <c r="J603" s="3"/>
      <c r="K603" s="3"/>
      <c r="L603" s="3"/>
      <c r="M603" s="3"/>
      <c r="N603" s="3"/>
      <c r="O603" s="3"/>
      <c r="P603" s="3"/>
      <c r="Q603" s="3"/>
      <c r="R603" s="3"/>
      <c r="S603" s="3"/>
      <c r="T603" s="3"/>
      <c r="U603" s="3"/>
      <c r="V603" s="3"/>
      <c r="W603" s="3"/>
    </row>
    <row r="604" spans="1:23" ht="15.75" customHeight="1">
      <c r="A604" s="3"/>
      <c r="B604" s="3"/>
      <c r="C604" s="3"/>
      <c r="D604" s="3"/>
      <c r="E604" s="3"/>
      <c r="F604" s="3"/>
      <c r="G604" s="3"/>
      <c r="H604" s="3"/>
      <c r="I604" s="3"/>
      <c r="J604" s="3"/>
      <c r="K604" s="3"/>
      <c r="L604" s="3"/>
      <c r="M604" s="3"/>
      <c r="N604" s="3"/>
      <c r="O604" s="3"/>
      <c r="P604" s="3"/>
      <c r="Q604" s="3"/>
      <c r="R604" s="3"/>
      <c r="S604" s="3"/>
      <c r="T604" s="3"/>
      <c r="U604" s="3"/>
      <c r="V604" s="3"/>
      <c r="W604" s="3"/>
    </row>
    <row r="605" spans="1:23" ht="15.75" customHeight="1">
      <c r="A605" s="3"/>
      <c r="B605" s="3"/>
      <c r="C605" s="3"/>
      <c r="D605" s="3"/>
      <c r="E605" s="3"/>
      <c r="F605" s="3"/>
      <c r="G605" s="3"/>
      <c r="H605" s="3"/>
      <c r="I605" s="3"/>
      <c r="J605" s="3"/>
      <c r="K605" s="3"/>
      <c r="L605" s="3"/>
      <c r="M605" s="3"/>
      <c r="N605" s="3"/>
      <c r="O605" s="3"/>
      <c r="P605" s="3"/>
      <c r="Q605" s="3"/>
      <c r="R605" s="3"/>
      <c r="S605" s="3"/>
      <c r="T605" s="3"/>
      <c r="U605" s="3"/>
      <c r="V605" s="3"/>
      <c r="W605" s="3"/>
    </row>
    <row r="606" spans="1:23" ht="15.75" customHeight="1">
      <c r="A606" s="3"/>
      <c r="B606" s="3"/>
      <c r="C606" s="3"/>
      <c r="D606" s="3"/>
      <c r="E606" s="3"/>
      <c r="F606" s="3"/>
      <c r="G606" s="3"/>
      <c r="H606" s="3"/>
      <c r="I606" s="3"/>
      <c r="J606" s="3"/>
      <c r="K606" s="3"/>
      <c r="L606" s="3"/>
      <c r="M606" s="3"/>
      <c r="N606" s="3"/>
      <c r="O606" s="3"/>
      <c r="P606" s="3"/>
      <c r="Q606" s="3"/>
      <c r="R606" s="3"/>
      <c r="S606" s="3"/>
      <c r="T606" s="3"/>
      <c r="U606" s="3"/>
      <c r="V606" s="3"/>
      <c r="W606" s="3"/>
    </row>
    <row r="607" spans="1:23" ht="15.75" customHeight="1">
      <c r="A607" s="3"/>
      <c r="B607" s="3"/>
      <c r="C607" s="3"/>
      <c r="D607" s="3"/>
      <c r="E607" s="3"/>
      <c r="F607" s="3"/>
      <c r="G607" s="3"/>
      <c r="H607" s="3"/>
      <c r="I607" s="3"/>
      <c r="J607" s="3"/>
      <c r="K607" s="3"/>
      <c r="L607" s="3"/>
      <c r="M607" s="3"/>
      <c r="N607" s="3"/>
      <c r="O607" s="3"/>
      <c r="P607" s="3"/>
      <c r="Q607" s="3"/>
      <c r="R607" s="3"/>
      <c r="S607" s="3"/>
      <c r="T607" s="3"/>
      <c r="U607" s="3"/>
      <c r="V607" s="3"/>
      <c r="W607" s="3"/>
    </row>
    <row r="608" spans="1:23" ht="15.75" customHeight="1">
      <c r="A608" s="3"/>
      <c r="B608" s="3"/>
      <c r="C608" s="3"/>
      <c r="D608" s="3"/>
      <c r="E608" s="3"/>
      <c r="F608" s="3"/>
      <c r="G608" s="3"/>
      <c r="H608" s="3"/>
      <c r="I608" s="3"/>
      <c r="J608" s="3"/>
      <c r="K608" s="3"/>
      <c r="L608" s="3"/>
      <c r="M608" s="3"/>
      <c r="N608" s="3"/>
      <c r="O608" s="3"/>
      <c r="P608" s="3"/>
      <c r="Q608" s="3"/>
      <c r="R608" s="3"/>
      <c r="S608" s="3"/>
      <c r="T608" s="3"/>
      <c r="U608" s="3"/>
      <c r="V608" s="3"/>
      <c r="W608" s="3"/>
    </row>
    <row r="609" spans="1:23" ht="15.75" customHeight="1">
      <c r="A609" s="3"/>
      <c r="B609" s="3"/>
      <c r="C609" s="3"/>
      <c r="D609" s="3"/>
      <c r="E609" s="3"/>
      <c r="F609" s="3"/>
      <c r="G609" s="3"/>
      <c r="H609" s="3"/>
      <c r="I609" s="3"/>
      <c r="J609" s="3"/>
      <c r="K609" s="3"/>
      <c r="L609" s="3"/>
      <c r="M609" s="3"/>
      <c r="N609" s="3"/>
      <c r="O609" s="3"/>
      <c r="P609" s="3"/>
      <c r="Q609" s="3"/>
      <c r="R609" s="3"/>
      <c r="S609" s="3"/>
      <c r="T609" s="3"/>
      <c r="U609" s="3"/>
      <c r="V609" s="3"/>
      <c r="W609" s="3"/>
    </row>
    <row r="610" spans="1:23" ht="15.75" customHeight="1">
      <c r="A610" s="3"/>
      <c r="B610" s="3"/>
      <c r="C610" s="3"/>
      <c r="D610" s="3"/>
      <c r="E610" s="3"/>
      <c r="F610" s="3"/>
      <c r="G610" s="3"/>
      <c r="H610" s="3"/>
      <c r="I610" s="3"/>
      <c r="J610" s="3"/>
      <c r="K610" s="3"/>
      <c r="L610" s="3"/>
      <c r="M610" s="3"/>
      <c r="N610" s="3"/>
      <c r="O610" s="3"/>
      <c r="P610" s="3"/>
      <c r="Q610" s="3"/>
      <c r="R610" s="3"/>
      <c r="S610" s="3"/>
      <c r="T610" s="3"/>
      <c r="U610" s="3"/>
      <c r="V610" s="3"/>
      <c r="W610" s="3"/>
    </row>
    <row r="611" spans="1:23" ht="15.75" customHeight="1">
      <c r="A611" s="3"/>
      <c r="B611" s="3"/>
      <c r="C611" s="3"/>
      <c r="D611" s="3"/>
      <c r="E611" s="3"/>
      <c r="F611" s="3"/>
      <c r="G611" s="3"/>
      <c r="H611" s="3"/>
      <c r="I611" s="3"/>
      <c r="J611" s="3"/>
      <c r="K611" s="3"/>
      <c r="L611" s="3"/>
      <c r="M611" s="3"/>
      <c r="N611" s="3"/>
      <c r="O611" s="3"/>
      <c r="P611" s="3"/>
      <c r="Q611" s="3"/>
      <c r="R611" s="3"/>
      <c r="S611" s="3"/>
      <c r="T611" s="3"/>
      <c r="U611" s="3"/>
      <c r="V611" s="3"/>
      <c r="W611" s="3"/>
    </row>
    <row r="612" spans="1:23" ht="15.75" customHeight="1">
      <c r="A612" s="3"/>
      <c r="B612" s="3"/>
      <c r="C612" s="3"/>
      <c r="D612" s="3"/>
      <c r="E612" s="3"/>
      <c r="F612" s="3"/>
      <c r="G612" s="3"/>
      <c r="H612" s="3"/>
      <c r="I612" s="3"/>
      <c r="J612" s="3"/>
      <c r="K612" s="3"/>
      <c r="L612" s="3"/>
      <c r="M612" s="3"/>
      <c r="N612" s="3"/>
      <c r="O612" s="3"/>
      <c r="P612" s="3"/>
      <c r="Q612" s="3"/>
      <c r="R612" s="3"/>
      <c r="S612" s="3"/>
      <c r="T612" s="3"/>
      <c r="U612" s="3"/>
      <c r="V612" s="3"/>
      <c r="W612" s="3"/>
    </row>
    <row r="613" spans="1:23" ht="15.75" customHeight="1">
      <c r="A613" s="3"/>
      <c r="B613" s="3"/>
      <c r="C613" s="3"/>
      <c r="D613" s="3"/>
      <c r="E613" s="3"/>
      <c r="F613" s="3"/>
      <c r="G613" s="3"/>
      <c r="H613" s="3"/>
      <c r="I613" s="3"/>
      <c r="J613" s="3"/>
      <c r="K613" s="3"/>
      <c r="L613" s="3"/>
      <c r="M613" s="3"/>
      <c r="N613" s="3"/>
      <c r="O613" s="3"/>
      <c r="P613" s="3"/>
      <c r="Q613" s="3"/>
      <c r="R613" s="3"/>
      <c r="S613" s="3"/>
      <c r="T613" s="3"/>
      <c r="U613" s="3"/>
      <c r="V613" s="3"/>
      <c r="W613" s="3"/>
    </row>
    <row r="614" spans="1:23" ht="15.75" customHeight="1">
      <c r="A614" s="3"/>
      <c r="B614" s="3"/>
      <c r="C614" s="3"/>
      <c r="D614" s="3"/>
      <c r="E614" s="3"/>
      <c r="F614" s="3"/>
      <c r="G614" s="3"/>
      <c r="H614" s="3"/>
      <c r="I614" s="3"/>
      <c r="J614" s="3"/>
      <c r="K614" s="3"/>
      <c r="L614" s="3"/>
      <c r="M614" s="3"/>
      <c r="N614" s="3"/>
      <c r="O614" s="3"/>
      <c r="P614" s="3"/>
      <c r="Q614" s="3"/>
      <c r="R614" s="3"/>
      <c r="S614" s="3"/>
      <c r="T614" s="3"/>
      <c r="U614" s="3"/>
      <c r="V614" s="3"/>
      <c r="W614" s="3"/>
    </row>
    <row r="615" spans="1:23" ht="15.75" customHeight="1">
      <c r="A615" s="3"/>
      <c r="B615" s="3"/>
      <c r="C615" s="3"/>
      <c r="D615" s="3"/>
      <c r="E615" s="3"/>
      <c r="F615" s="3"/>
      <c r="G615" s="3"/>
      <c r="H615" s="3"/>
      <c r="I615" s="3"/>
      <c r="J615" s="3"/>
      <c r="K615" s="3"/>
      <c r="L615" s="3"/>
      <c r="M615" s="3"/>
      <c r="N615" s="3"/>
      <c r="O615" s="3"/>
      <c r="P615" s="3"/>
      <c r="Q615" s="3"/>
      <c r="R615" s="3"/>
      <c r="S615" s="3"/>
      <c r="T615" s="3"/>
      <c r="U615" s="3"/>
      <c r="V615" s="3"/>
      <c r="W615" s="3"/>
    </row>
    <row r="616" spans="1:23" ht="15.75" customHeight="1">
      <c r="A616" s="3"/>
      <c r="B616" s="3"/>
      <c r="C616" s="3"/>
      <c r="D616" s="3"/>
      <c r="E616" s="3"/>
      <c r="F616" s="3"/>
      <c r="G616" s="3"/>
      <c r="H616" s="3"/>
      <c r="I616" s="3"/>
      <c r="J616" s="3"/>
      <c r="K616" s="3"/>
      <c r="L616" s="3"/>
      <c r="M616" s="3"/>
      <c r="N616" s="3"/>
      <c r="O616" s="3"/>
      <c r="P616" s="3"/>
      <c r="Q616" s="3"/>
      <c r="R616" s="3"/>
      <c r="S616" s="3"/>
      <c r="T616" s="3"/>
      <c r="U616" s="3"/>
      <c r="V616" s="3"/>
      <c r="W616" s="3"/>
    </row>
    <row r="617" spans="1:23" ht="15.75" customHeight="1">
      <c r="A617" s="3"/>
      <c r="B617" s="3"/>
      <c r="C617" s="3"/>
      <c r="D617" s="3"/>
      <c r="E617" s="3"/>
      <c r="F617" s="3"/>
      <c r="G617" s="3"/>
      <c r="H617" s="3"/>
      <c r="I617" s="3"/>
      <c r="J617" s="3"/>
      <c r="K617" s="3"/>
      <c r="L617" s="3"/>
      <c r="M617" s="3"/>
      <c r="N617" s="3"/>
      <c r="O617" s="3"/>
      <c r="P617" s="3"/>
      <c r="Q617" s="3"/>
      <c r="R617" s="3"/>
      <c r="S617" s="3"/>
      <c r="T617" s="3"/>
      <c r="U617" s="3"/>
      <c r="V617" s="3"/>
      <c r="W617" s="3"/>
    </row>
    <row r="618" spans="1:23" ht="15.75" customHeight="1">
      <c r="A618" s="3"/>
      <c r="B618" s="3"/>
      <c r="C618" s="3"/>
      <c r="D618" s="3"/>
      <c r="E618" s="3"/>
      <c r="F618" s="3"/>
      <c r="G618" s="3"/>
      <c r="H618" s="3"/>
      <c r="I618" s="3"/>
      <c r="J618" s="3"/>
      <c r="K618" s="3"/>
      <c r="L618" s="3"/>
      <c r="M618" s="3"/>
      <c r="N618" s="3"/>
      <c r="O618" s="3"/>
      <c r="P618" s="3"/>
      <c r="Q618" s="3"/>
      <c r="R618" s="3"/>
      <c r="S618" s="3"/>
      <c r="T618" s="3"/>
      <c r="U618" s="3"/>
      <c r="V618" s="3"/>
      <c r="W618" s="3"/>
    </row>
    <row r="619" spans="1:23" ht="15.75" customHeight="1">
      <c r="A619" s="3"/>
      <c r="B619" s="3"/>
      <c r="C619" s="3"/>
      <c r="D619" s="3"/>
      <c r="E619" s="3"/>
      <c r="F619" s="3"/>
      <c r="G619" s="3"/>
      <c r="H619" s="3"/>
      <c r="I619" s="3"/>
      <c r="J619" s="3"/>
      <c r="K619" s="3"/>
      <c r="L619" s="3"/>
      <c r="M619" s="3"/>
      <c r="N619" s="3"/>
      <c r="O619" s="3"/>
      <c r="P619" s="3"/>
      <c r="Q619" s="3"/>
      <c r="R619" s="3"/>
      <c r="S619" s="3"/>
      <c r="T619" s="3"/>
      <c r="U619" s="3"/>
      <c r="V619" s="3"/>
      <c r="W619" s="3"/>
    </row>
    <row r="620" spans="1:23" ht="15.75" customHeight="1">
      <c r="A620" s="3"/>
      <c r="B620" s="3"/>
      <c r="C620" s="3"/>
      <c r="D620" s="3"/>
      <c r="E620" s="3"/>
      <c r="F620" s="3"/>
      <c r="G620" s="3"/>
      <c r="H620" s="3"/>
      <c r="I620" s="3"/>
      <c r="J620" s="3"/>
      <c r="K620" s="3"/>
      <c r="L620" s="3"/>
      <c r="M620" s="3"/>
      <c r="N620" s="3"/>
      <c r="O620" s="3"/>
      <c r="P620" s="3"/>
      <c r="Q620" s="3"/>
      <c r="R620" s="3"/>
      <c r="S620" s="3"/>
      <c r="T620" s="3"/>
      <c r="U620" s="3"/>
      <c r="V620" s="3"/>
      <c r="W620" s="3"/>
    </row>
    <row r="621" spans="1:23" ht="15.75" customHeight="1">
      <c r="A621" s="3"/>
      <c r="B621" s="3"/>
      <c r="C621" s="3"/>
      <c r="D621" s="3"/>
      <c r="E621" s="3"/>
      <c r="F621" s="3"/>
      <c r="G621" s="3"/>
      <c r="H621" s="3"/>
      <c r="I621" s="3"/>
      <c r="J621" s="3"/>
      <c r="K621" s="3"/>
      <c r="L621" s="3"/>
      <c r="M621" s="3"/>
      <c r="N621" s="3"/>
      <c r="O621" s="3"/>
      <c r="P621" s="3"/>
      <c r="Q621" s="3"/>
      <c r="R621" s="3"/>
      <c r="S621" s="3"/>
      <c r="T621" s="3"/>
      <c r="U621" s="3"/>
      <c r="V621" s="3"/>
      <c r="W621" s="3"/>
    </row>
    <row r="622" spans="1:23" ht="15.75" customHeight="1">
      <c r="A622" s="3"/>
      <c r="B622" s="3"/>
      <c r="C622" s="3"/>
      <c r="D622" s="3"/>
      <c r="E622" s="3"/>
      <c r="F622" s="3"/>
      <c r="G622" s="3"/>
      <c r="H622" s="3"/>
      <c r="I622" s="3"/>
      <c r="J622" s="3"/>
      <c r="K622" s="3"/>
      <c r="L622" s="3"/>
      <c r="M622" s="3"/>
      <c r="N622" s="3"/>
      <c r="O622" s="3"/>
      <c r="P622" s="3"/>
      <c r="Q622" s="3"/>
      <c r="R622" s="3"/>
      <c r="S622" s="3"/>
      <c r="T622" s="3"/>
      <c r="U622" s="3"/>
      <c r="V622" s="3"/>
      <c r="W622" s="3"/>
    </row>
    <row r="623" spans="1:23" ht="15.75" customHeight="1">
      <c r="A623" s="3"/>
      <c r="B623" s="3"/>
      <c r="C623" s="3"/>
      <c r="D623" s="3"/>
      <c r="E623" s="3"/>
      <c r="F623" s="3"/>
      <c r="G623" s="3"/>
      <c r="H623" s="3"/>
      <c r="I623" s="3"/>
      <c r="J623" s="3"/>
      <c r="K623" s="3"/>
      <c r="L623" s="3"/>
      <c r="M623" s="3"/>
      <c r="N623" s="3"/>
      <c r="O623" s="3"/>
      <c r="P623" s="3"/>
      <c r="Q623" s="3"/>
      <c r="R623" s="3"/>
      <c r="S623" s="3"/>
      <c r="T623" s="3"/>
      <c r="U623" s="3"/>
      <c r="V623" s="3"/>
      <c r="W623" s="3"/>
    </row>
    <row r="624" spans="1:23" ht="15.75" customHeight="1">
      <c r="A624" s="3"/>
      <c r="B624" s="3"/>
      <c r="C624" s="3"/>
      <c r="D624" s="3"/>
      <c r="E624" s="3"/>
      <c r="F624" s="3"/>
      <c r="G624" s="3"/>
      <c r="H624" s="3"/>
      <c r="I624" s="3"/>
      <c r="J624" s="3"/>
      <c r="K624" s="3"/>
      <c r="L624" s="3"/>
      <c r="M624" s="3"/>
      <c r="N624" s="3"/>
      <c r="O624" s="3"/>
      <c r="P624" s="3"/>
      <c r="Q624" s="3"/>
      <c r="R624" s="3"/>
      <c r="S624" s="3"/>
      <c r="T624" s="3"/>
      <c r="U624" s="3"/>
      <c r="V624" s="3"/>
      <c r="W624" s="3"/>
    </row>
    <row r="625" spans="1:23" ht="15.75" customHeight="1">
      <c r="A625" s="3"/>
      <c r="B625" s="3"/>
      <c r="C625" s="3"/>
      <c r="D625" s="3"/>
      <c r="E625" s="3"/>
      <c r="F625" s="3"/>
      <c r="G625" s="3"/>
      <c r="H625" s="3"/>
      <c r="I625" s="3"/>
      <c r="J625" s="3"/>
      <c r="K625" s="3"/>
      <c r="L625" s="3"/>
      <c r="M625" s="3"/>
      <c r="N625" s="3"/>
      <c r="O625" s="3"/>
      <c r="P625" s="3"/>
      <c r="Q625" s="3"/>
      <c r="R625" s="3"/>
      <c r="S625" s="3"/>
      <c r="T625" s="3"/>
      <c r="U625" s="3"/>
      <c r="V625" s="3"/>
      <c r="W625" s="3"/>
    </row>
    <row r="626" spans="1:23" ht="15.75" customHeight="1">
      <c r="A626" s="3"/>
      <c r="B626" s="3"/>
      <c r="C626" s="3"/>
      <c r="D626" s="3"/>
      <c r="E626" s="3"/>
      <c r="F626" s="3"/>
      <c r="G626" s="3"/>
      <c r="H626" s="3"/>
      <c r="I626" s="3"/>
      <c r="J626" s="3"/>
      <c r="K626" s="3"/>
      <c r="L626" s="3"/>
      <c r="M626" s="3"/>
      <c r="N626" s="3"/>
      <c r="O626" s="3"/>
      <c r="P626" s="3"/>
      <c r="Q626" s="3"/>
      <c r="R626" s="3"/>
      <c r="S626" s="3"/>
      <c r="T626" s="3"/>
      <c r="U626" s="3"/>
      <c r="V626" s="3"/>
      <c r="W626" s="3"/>
    </row>
    <row r="627" spans="1:23" ht="15.75" customHeight="1">
      <c r="A627" s="3"/>
      <c r="B627" s="3"/>
      <c r="C627" s="3"/>
      <c r="D627" s="3"/>
      <c r="E627" s="3"/>
      <c r="F627" s="3"/>
      <c r="G627" s="3"/>
      <c r="H627" s="3"/>
      <c r="I627" s="3"/>
      <c r="J627" s="3"/>
      <c r="K627" s="3"/>
      <c r="L627" s="3"/>
      <c r="M627" s="3"/>
      <c r="N627" s="3"/>
      <c r="O627" s="3"/>
      <c r="P627" s="3"/>
      <c r="Q627" s="3"/>
      <c r="R627" s="3"/>
      <c r="S627" s="3"/>
      <c r="T627" s="3"/>
      <c r="U627" s="3"/>
      <c r="V627" s="3"/>
      <c r="W627" s="3"/>
    </row>
    <row r="628" spans="1:23" ht="15.75" customHeight="1">
      <c r="A628" s="3"/>
      <c r="B628" s="3"/>
      <c r="C628" s="3"/>
      <c r="D628" s="3"/>
      <c r="E628" s="3"/>
      <c r="F628" s="3"/>
      <c r="G628" s="3"/>
      <c r="H628" s="3"/>
      <c r="I628" s="3"/>
      <c r="J628" s="3"/>
      <c r="K628" s="3"/>
      <c r="L628" s="3"/>
      <c r="M628" s="3"/>
      <c r="N628" s="3"/>
      <c r="O628" s="3"/>
      <c r="P628" s="3"/>
      <c r="Q628" s="3"/>
      <c r="R628" s="3"/>
      <c r="S628" s="3"/>
      <c r="T628" s="3"/>
      <c r="U628" s="3"/>
      <c r="V628" s="3"/>
      <c r="W628" s="3"/>
    </row>
    <row r="629" spans="1:23" ht="15.75" customHeight="1">
      <c r="A629" s="3"/>
      <c r="B629" s="3"/>
      <c r="C629" s="3"/>
      <c r="D629" s="3"/>
      <c r="E629" s="3"/>
      <c r="F629" s="3"/>
      <c r="G629" s="3"/>
      <c r="H629" s="3"/>
      <c r="I629" s="3"/>
      <c r="J629" s="3"/>
      <c r="K629" s="3"/>
      <c r="L629" s="3"/>
      <c r="M629" s="3"/>
      <c r="N629" s="3"/>
      <c r="O629" s="3"/>
      <c r="P629" s="3"/>
      <c r="Q629" s="3"/>
      <c r="R629" s="3"/>
      <c r="S629" s="3"/>
      <c r="T629" s="3"/>
      <c r="U629" s="3"/>
      <c r="V629" s="3"/>
      <c r="W629" s="3"/>
    </row>
    <row r="630" spans="1:23" ht="15.75" customHeight="1">
      <c r="A630" s="3"/>
      <c r="B630" s="3"/>
      <c r="C630" s="3"/>
      <c r="D630" s="3"/>
      <c r="E630" s="3"/>
      <c r="F630" s="3"/>
      <c r="G630" s="3"/>
      <c r="H630" s="3"/>
      <c r="I630" s="3"/>
      <c r="J630" s="3"/>
      <c r="K630" s="3"/>
      <c r="L630" s="3"/>
      <c r="M630" s="3"/>
      <c r="N630" s="3"/>
      <c r="O630" s="3"/>
      <c r="P630" s="3"/>
      <c r="Q630" s="3"/>
      <c r="R630" s="3"/>
      <c r="S630" s="3"/>
      <c r="T630" s="3"/>
      <c r="U630" s="3"/>
      <c r="V630" s="3"/>
      <c r="W630" s="3"/>
    </row>
    <row r="631" spans="1:23" ht="15.75" customHeight="1">
      <c r="A631" s="3"/>
      <c r="B631" s="3"/>
      <c r="C631" s="3"/>
      <c r="D631" s="3"/>
      <c r="E631" s="3"/>
      <c r="F631" s="3"/>
      <c r="G631" s="3"/>
      <c r="H631" s="3"/>
      <c r="I631" s="3"/>
      <c r="J631" s="3"/>
      <c r="K631" s="3"/>
      <c r="L631" s="3"/>
      <c r="M631" s="3"/>
      <c r="N631" s="3"/>
      <c r="O631" s="3"/>
      <c r="P631" s="3"/>
      <c r="Q631" s="3"/>
      <c r="R631" s="3"/>
      <c r="S631" s="3"/>
      <c r="T631" s="3"/>
      <c r="U631" s="3"/>
      <c r="V631" s="3"/>
      <c r="W631" s="3"/>
    </row>
    <row r="632" spans="1:23" ht="15.75" customHeight="1">
      <c r="A632" s="3"/>
      <c r="B632" s="3"/>
      <c r="C632" s="3"/>
      <c r="D632" s="3"/>
      <c r="E632" s="3"/>
      <c r="F632" s="3"/>
      <c r="G632" s="3"/>
      <c r="H632" s="3"/>
      <c r="I632" s="3"/>
      <c r="J632" s="3"/>
      <c r="K632" s="3"/>
      <c r="L632" s="3"/>
      <c r="M632" s="3"/>
      <c r="N632" s="3"/>
      <c r="O632" s="3"/>
      <c r="P632" s="3"/>
      <c r="Q632" s="3"/>
      <c r="R632" s="3"/>
      <c r="S632" s="3"/>
      <c r="T632" s="3"/>
      <c r="U632" s="3"/>
      <c r="V632" s="3"/>
      <c r="W632" s="3"/>
    </row>
    <row r="633" spans="1:23" ht="15.75" customHeight="1">
      <c r="A633" s="3"/>
      <c r="B633" s="3"/>
      <c r="C633" s="3"/>
      <c r="D633" s="3"/>
      <c r="E633" s="3"/>
      <c r="F633" s="3"/>
      <c r="G633" s="3"/>
      <c r="H633" s="3"/>
      <c r="I633" s="3"/>
      <c r="J633" s="3"/>
      <c r="K633" s="3"/>
      <c r="L633" s="3"/>
      <c r="M633" s="3"/>
      <c r="N633" s="3"/>
      <c r="O633" s="3"/>
      <c r="P633" s="3"/>
      <c r="Q633" s="3"/>
      <c r="R633" s="3"/>
      <c r="S633" s="3"/>
      <c r="T633" s="3"/>
      <c r="U633" s="3"/>
      <c r="V633" s="3"/>
      <c r="W633" s="3"/>
    </row>
    <row r="634" spans="1:23" ht="15.75" customHeight="1">
      <c r="A634" s="3"/>
      <c r="B634" s="3"/>
      <c r="C634" s="3"/>
      <c r="D634" s="3"/>
      <c r="E634" s="3"/>
      <c r="F634" s="3"/>
      <c r="G634" s="3"/>
      <c r="H634" s="3"/>
      <c r="I634" s="3"/>
      <c r="J634" s="3"/>
      <c r="K634" s="3"/>
      <c r="L634" s="3"/>
      <c r="M634" s="3"/>
      <c r="N634" s="3"/>
      <c r="O634" s="3"/>
      <c r="P634" s="3"/>
      <c r="Q634" s="3"/>
      <c r="R634" s="3"/>
      <c r="S634" s="3"/>
      <c r="T634" s="3"/>
      <c r="U634" s="3"/>
      <c r="V634" s="3"/>
      <c r="W634" s="3"/>
    </row>
    <row r="635" spans="1:23" ht="15.75" customHeight="1">
      <c r="A635" s="3"/>
      <c r="B635" s="3"/>
      <c r="C635" s="3"/>
      <c r="D635" s="3"/>
      <c r="E635" s="3"/>
      <c r="F635" s="3"/>
      <c r="G635" s="3"/>
      <c r="H635" s="3"/>
      <c r="I635" s="3"/>
      <c r="J635" s="3"/>
      <c r="K635" s="3"/>
      <c r="L635" s="3"/>
      <c r="M635" s="3"/>
      <c r="N635" s="3"/>
      <c r="O635" s="3"/>
      <c r="P635" s="3"/>
      <c r="Q635" s="3"/>
      <c r="R635" s="3"/>
      <c r="S635" s="3"/>
      <c r="T635" s="3"/>
      <c r="U635" s="3"/>
      <c r="V635" s="3"/>
      <c r="W635" s="3"/>
    </row>
    <row r="636" spans="1:23" ht="15.75" customHeight="1">
      <c r="A636" s="3"/>
      <c r="B636" s="3"/>
      <c r="C636" s="3"/>
      <c r="D636" s="3"/>
      <c r="E636" s="3"/>
      <c r="F636" s="3"/>
      <c r="G636" s="3"/>
      <c r="H636" s="3"/>
      <c r="I636" s="3"/>
      <c r="J636" s="3"/>
      <c r="K636" s="3"/>
      <c r="L636" s="3"/>
      <c r="M636" s="3"/>
      <c r="N636" s="3"/>
      <c r="O636" s="3"/>
      <c r="P636" s="3"/>
      <c r="Q636" s="3"/>
      <c r="R636" s="3"/>
      <c r="S636" s="3"/>
      <c r="T636" s="3"/>
      <c r="U636" s="3"/>
      <c r="V636" s="3"/>
      <c r="W636" s="3"/>
    </row>
    <row r="637" spans="1:23" ht="15.75" customHeight="1">
      <c r="A637" s="3"/>
      <c r="B637" s="3"/>
      <c r="C637" s="3"/>
      <c r="D637" s="3"/>
      <c r="E637" s="3"/>
      <c r="F637" s="3"/>
      <c r="G637" s="3"/>
      <c r="H637" s="3"/>
      <c r="I637" s="3"/>
      <c r="J637" s="3"/>
      <c r="K637" s="3"/>
      <c r="L637" s="3"/>
      <c r="M637" s="3"/>
      <c r="N637" s="3"/>
      <c r="O637" s="3"/>
      <c r="P637" s="3"/>
      <c r="Q637" s="3"/>
      <c r="R637" s="3"/>
      <c r="S637" s="3"/>
      <c r="T637" s="3"/>
      <c r="U637" s="3"/>
      <c r="V637" s="3"/>
      <c r="W637" s="3"/>
    </row>
    <row r="638" spans="1:23" ht="15.75" customHeight="1">
      <c r="A638" s="3"/>
      <c r="B638" s="3"/>
      <c r="C638" s="3"/>
      <c r="D638" s="3"/>
      <c r="E638" s="3"/>
      <c r="F638" s="3"/>
      <c r="G638" s="3"/>
      <c r="H638" s="3"/>
      <c r="I638" s="3"/>
      <c r="J638" s="3"/>
      <c r="K638" s="3"/>
      <c r="L638" s="3"/>
      <c r="M638" s="3"/>
      <c r="N638" s="3"/>
      <c r="O638" s="3"/>
      <c r="P638" s="3"/>
      <c r="Q638" s="3"/>
      <c r="R638" s="3"/>
      <c r="S638" s="3"/>
      <c r="T638" s="3"/>
      <c r="U638" s="3"/>
      <c r="V638" s="3"/>
      <c r="W638" s="3"/>
    </row>
    <row r="639" spans="1:23" ht="15.75" customHeight="1">
      <c r="A639" s="3"/>
      <c r="B639" s="3"/>
      <c r="C639" s="3"/>
      <c r="D639" s="3"/>
      <c r="E639" s="3"/>
      <c r="F639" s="3"/>
      <c r="G639" s="3"/>
      <c r="H639" s="3"/>
      <c r="I639" s="3"/>
      <c r="J639" s="3"/>
      <c r="K639" s="3"/>
      <c r="L639" s="3"/>
      <c r="M639" s="3"/>
      <c r="N639" s="3"/>
      <c r="O639" s="3"/>
      <c r="P639" s="3"/>
      <c r="Q639" s="3"/>
      <c r="R639" s="3"/>
      <c r="S639" s="3"/>
      <c r="T639" s="3"/>
      <c r="U639" s="3"/>
      <c r="V639" s="3"/>
      <c r="W639" s="3"/>
    </row>
    <row r="640" spans="1:23" ht="15.75" customHeight="1">
      <c r="A640" s="3"/>
      <c r="B640" s="3"/>
      <c r="C640" s="3"/>
      <c r="D640" s="3"/>
      <c r="E640" s="3"/>
      <c r="F640" s="3"/>
      <c r="G640" s="3"/>
      <c r="H640" s="3"/>
      <c r="I640" s="3"/>
      <c r="J640" s="3"/>
      <c r="K640" s="3"/>
      <c r="L640" s="3"/>
      <c r="M640" s="3"/>
      <c r="N640" s="3"/>
      <c r="O640" s="3"/>
      <c r="P640" s="3"/>
      <c r="Q640" s="3"/>
      <c r="R640" s="3"/>
      <c r="S640" s="3"/>
      <c r="T640" s="3"/>
      <c r="U640" s="3"/>
      <c r="V640" s="3"/>
      <c r="W640" s="3"/>
    </row>
    <row r="641" spans="1:23" ht="15.75" customHeight="1">
      <c r="A641" s="3"/>
      <c r="B641" s="3"/>
      <c r="C641" s="3"/>
      <c r="D641" s="3"/>
      <c r="E641" s="3"/>
      <c r="F641" s="3"/>
      <c r="G641" s="3"/>
      <c r="H641" s="3"/>
      <c r="I641" s="3"/>
      <c r="J641" s="3"/>
      <c r="K641" s="3"/>
      <c r="L641" s="3"/>
      <c r="M641" s="3"/>
      <c r="N641" s="3"/>
      <c r="O641" s="3"/>
      <c r="P641" s="3"/>
      <c r="Q641" s="3"/>
      <c r="R641" s="3"/>
      <c r="S641" s="3"/>
      <c r="T641" s="3"/>
      <c r="U641" s="3"/>
      <c r="V641" s="3"/>
      <c r="W641" s="3"/>
    </row>
    <row r="642" spans="1:23" ht="15.75" customHeight="1">
      <c r="A642" s="3"/>
      <c r="B642" s="3"/>
      <c r="C642" s="3"/>
      <c r="D642" s="3"/>
      <c r="E642" s="3"/>
      <c r="F642" s="3"/>
      <c r="G642" s="3"/>
      <c r="H642" s="3"/>
      <c r="I642" s="3"/>
      <c r="J642" s="3"/>
      <c r="K642" s="3"/>
      <c r="L642" s="3"/>
      <c r="M642" s="3"/>
      <c r="N642" s="3"/>
      <c r="O642" s="3"/>
      <c r="P642" s="3"/>
      <c r="Q642" s="3"/>
      <c r="R642" s="3"/>
      <c r="S642" s="3"/>
      <c r="T642" s="3"/>
      <c r="U642" s="3"/>
      <c r="V642" s="3"/>
      <c r="W642" s="3"/>
    </row>
    <row r="643" spans="1:23" ht="15.75" customHeight="1">
      <c r="A643" s="3"/>
      <c r="B643" s="3"/>
      <c r="C643" s="3"/>
      <c r="D643" s="3"/>
      <c r="E643" s="3"/>
      <c r="F643" s="3"/>
      <c r="G643" s="3"/>
      <c r="H643" s="3"/>
      <c r="I643" s="3"/>
      <c r="J643" s="3"/>
      <c r="K643" s="3"/>
      <c r="L643" s="3"/>
      <c r="M643" s="3"/>
      <c r="N643" s="3"/>
      <c r="O643" s="3"/>
      <c r="P643" s="3"/>
      <c r="Q643" s="3"/>
      <c r="R643" s="3"/>
      <c r="S643" s="3"/>
      <c r="T643" s="3"/>
      <c r="U643" s="3"/>
      <c r="V643" s="3"/>
      <c r="W643" s="3"/>
    </row>
    <row r="644" spans="1:23" ht="15.75" customHeight="1">
      <c r="A644" s="3"/>
      <c r="B644" s="3"/>
      <c r="C644" s="3"/>
      <c r="D644" s="3"/>
      <c r="E644" s="3"/>
      <c r="F644" s="3"/>
      <c r="G644" s="3"/>
      <c r="H644" s="3"/>
      <c r="I644" s="3"/>
      <c r="J644" s="3"/>
      <c r="K644" s="3"/>
      <c r="L644" s="3"/>
      <c r="M644" s="3"/>
      <c r="N644" s="3"/>
      <c r="O644" s="3"/>
      <c r="P644" s="3"/>
      <c r="Q644" s="3"/>
      <c r="R644" s="3"/>
      <c r="S644" s="3"/>
      <c r="T644" s="3"/>
      <c r="U644" s="3"/>
      <c r="V644" s="3"/>
      <c r="W644" s="3"/>
    </row>
    <row r="645" spans="1:23" ht="15.75" customHeight="1">
      <c r="A645" s="3"/>
      <c r="B645" s="3"/>
      <c r="C645" s="3"/>
      <c r="D645" s="3"/>
      <c r="E645" s="3"/>
      <c r="F645" s="3"/>
      <c r="G645" s="3"/>
      <c r="H645" s="3"/>
      <c r="I645" s="3"/>
      <c r="J645" s="3"/>
      <c r="K645" s="3"/>
      <c r="L645" s="3"/>
      <c r="M645" s="3"/>
      <c r="N645" s="3"/>
      <c r="O645" s="3"/>
      <c r="P645" s="3"/>
      <c r="Q645" s="3"/>
      <c r="R645" s="3"/>
      <c r="S645" s="3"/>
      <c r="T645" s="3"/>
      <c r="U645" s="3"/>
      <c r="V645" s="3"/>
      <c r="W645" s="3"/>
    </row>
    <row r="646" spans="1:23" ht="15.75" customHeight="1">
      <c r="A646" s="3"/>
      <c r="B646" s="3"/>
      <c r="C646" s="3"/>
      <c r="D646" s="3"/>
      <c r="E646" s="3"/>
      <c r="F646" s="3"/>
      <c r="G646" s="3"/>
      <c r="H646" s="3"/>
      <c r="I646" s="3"/>
      <c r="J646" s="3"/>
      <c r="K646" s="3"/>
      <c r="L646" s="3"/>
      <c r="M646" s="3"/>
      <c r="N646" s="3"/>
      <c r="O646" s="3"/>
      <c r="P646" s="3"/>
      <c r="Q646" s="3"/>
      <c r="R646" s="3"/>
      <c r="S646" s="3"/>
      <c r="T646" s="3"/>
      <c r="U646" s="3"/>
      <c r="V646" s="3"/>
      <c r="W646" s="3"/>
    </row>
    <row r="647" spans="1:23" ht="15.75" customHeight="1">
      <c r="A647" s="3"/>
      <c r="B647" s="3"/>
      <c r="C647" s="3"/>
      <c r="D647" s="3"/>
      <c r="E647" s="3"/>
      <c r="F647" s="3"/>
      <c r="G647" s="3"/>
      <c r="H647" s="3"/>
      <c r="I647" s="3"/>
      <c r="J647" s="3"/>
      <c r="K647" s="3"/>
      <c r="L647" s="3"/>
      <c r="M647" s="3"/>
      <c r="N647" s="3"/>
      <c r="O647" s="3"/>
      <c r="P647" s="3"/>
      <c r="Q647" s="3"/>
      <c r="R647" s="3"/>
      <c r="S647" s="3"/>
      <c r="T647" s="3"/>
      <c r="U647" s="3"/>
      <c r="V647" s="3"/>
      <c r="W647" s="3"/>
    </row>
    <row r="648" spans="1:23" ht="15.75" customHeight="1">
      <c r="A648" s="3"/>
      <c r="B648" s="3"/>
      <c r="C648" s="3"/>
      <c r="D648" s="3"/>
      <c r="E648" s="3"/>
      <c r="F648" s="3"/>
      <c r="G648" s="3"/>
      <c r="H648" s="3"/>
      <c r="I648" s="3"/>
      <c r="J648" s="3"/>
      <c r="K648" s="3"/>
      <c r="L648" s="3"/>
      <c r="M648" s="3"/>
      <c r="N648" s="3"/>
      <c r="O648" s="3"/>
      <c r="P648" s="3"/>
      <c r="Q648" s="3"/>
      <c r="R648" s="3"/>
      <c r="S648" s="3"/>
      <c r="T648" s="3"/>
      <c r="U648" s="3"/>
      <c r="V648" s="3"/>
      <c r="W648" s="3"/>
    </row>
    <row r="649" spans="1:23" ht="15.75" customHeight="1">
      <c r="A649" s="3"/>
      <c r="B649" s="3"/>
      <c r="C649" s="3"/>
      <c r="D649" s="3"/>
      <c r="E649" s="3"/>
      <c r="F649" s="3"/>
      <c r="G649" s="3"/>
      <c r="H649" s="3"/>
      <c r="I649" s="3"/>
      <c r="J649" s="3"/>
      <c r="K649" s="3"/>
      <c r="L649" s="3"/>
      <c r="M649" s="3"/>
      <c r="N649" s="3"/>
      <c r="O649" s="3"/>
      <c r="P649" s="3"/>
      <c r="Q649" s="3"/>
      <c r="R649" s="3"/>
      <c r="S649" s="3"/>
      <c r="T649" s="3"/>
      <c r="U649" s="3"/>
      <c r="V649" s="3"/>
      <c r="W649" s="3"/>
    </row>
    <row r="650" spans="1:23" ht="15.75" customHeight="1">
      <c r="A650" s="3"/>
      <c r="B650" s="3"/>
      <c r="C650" s="3"/>
      <c r="D650" s="3"/>
      <c r="E650" s="3"/>
      <c r="F650" s="3"/>
      <c r="G650" s="3"/>
      <c r="H650" s="3"/>
      <c r="I650" s="3"/>
      <c r="J650" s="3"/>
      <c r="K650" s="3"/>
      <c r="L650" s="3"/>
      <c r="M650" s="3"/>
      <c r="N650" s="3"/>
      <c r="O650" s="3"/>
      <c r="P650" s="3"/>
      <c r="Q650" s="3"/>
      <c r="R650" s="3"/>
      <c r="S650" s="3"/>
      <c r="T650" s="3"/>
      <c r="U650" s="3"/>
      <c r="V650" s="3"/>
      <c r="W650" s="3"/>
    </row>
    <row r="651" spans="1:23" ht="15.75" customHeight="1">
      <c r="A651" s="3"/>
      <c r="B651" s="3"/>
      <c r="C651" s="3"/>
      <c r="D651" s="3"/>
      <c r="E651" s="3"/>
      <c r="F651" s="3"/>
      <c r="G651" s="3"/>
      <c r="H651" s="3"/>
      <c r="I651" s="3"/>
      <c r="J651" s="3"/>
      <c r="K651" s="3"/>
      <c r="L651" s="3"/>
      <c r="M651" s="3"/>
      <c r="N651" s="3"/>
      <c r="O651" s="3"/>
      <c r="P651" s="3"/>
      <c r="Q651" s="3"/>
      <c r="R651" s="3"/>
      <c r="S651" s="3"/>
      <c r="T651" s="3"/>
      <c r="U651" s="3"/>
      <c r="V651" s="3"/>
      <c r="W651" s="3"/>
    </row>
    <row r="652" spans="1:23" ht="15.75" customHeight="1">
      <c r="A652" s="3"/>
      <c r="B652" s="3"/>
      <c r="C652" s="3"/>
      <c r="D652" s="3"/>
      <c r="E652" s="3"/>
      <c r="F652" s="3"/>
      <c r="G652" s="3"/>
      <c r="H652" s="3"/>
      <c r="I652" s="3"/>
      <c r="J652" s="3"/>
      <c r="K652" s="3"/>
      <c r="L652" s="3"/>
      <c r="M652" s="3"/>
      <c r="N652" s="3"/>
      <c r="O652" s="3"/>
      <c r="P652" s="3"/>
      <c r="Q652" s="3"/>
      <c r="R652" s="3"/>
      <c r="S652" s="3"/>
      <c r="T652" s="3"/>
      <c r="U652" s="3"/>
      <c r="V652" s="3"/>
      <c r="W652" s="3"/>
    </row>
    <row r="653" spans="1:23" ht="15.75" customHeight="1">
      <c r="A653" s="3"/>
      <c r="B653" s="3"/>
      <c r="C653" s="3"/>
      <c r="D653" s="3"/>
      <c r="E653" s="3"/>
      <c r="F653" s="3"/>
      <c r="G653" s="3"/>
      <c r="H653" s="3"/>
      <c r="I653" s="3"/>
      <c r="J653" s="3"/>
      <c r="K653" s="3"/>
      <c r="L653" s="3"/>
      <c r="M653" s="3"/>
      <c r="N653" s="3"/>
      <c r="O653" s="3"/>
      <c r="P653" s="3"/>
      <c r="Q653" s="3"/>
      <c r="R653" s="3"/>
      <c r="S653" s="3"/>
      <c r="T653" s="3"/>
      <c r="U653" s="3"/>
      <c r="V653" s="3"/>
      <c r="W653" s="3"/>
    </row>
    <row r="654" spans="1:23" ht="15.75" customHeight="1">
      <c r="A654" s="3"/>
      <c r="B654" s="3"/>
      <c r="C654" s="3"/>
      <c r="D654" s="3"/>
      <c r="E654" s="3"/>
      <c r="F654" s="3"/>
      <c r="G654" s="3"/>
      <c r="H654" s="3"/>
      <c r="I654" s="3"/>
      <c r="J654" s="3"/>
      <c r="K654" s="3"/>
      <c r="L654" s="3"/>
      <c r="M654" s="3"/>
      <c r="N654" s="3"/>
      <c r="O654" s="3"/>
      <c r="P654" s="3"/>
      <c r="Q654" s="3"/>
      <c r="R654" s="3"/>
      <c r="S654" s="3"/>
      <c r="T654" s="3"/>
      <c r="U654" s="3"/>
      <c r="V654" s="3"/>
      <c r="W654" s="3"/>
    </row>
    <row r="655" spans="1:23" ht="15.75" customHeight="1">
      <c r="A655" s="3"/>
      <c r="B655" s="3"/>
      <c r="C655" s="3"/>
      <c r="D655" s="3"/>
      <c r="E655" s="3"/>
      <c r="F655" s="3"/>
      <c r="G655" s="3"/>
      <c r="H655" s="3"/>
      <c r="I655" s="3"/>
      <c r="J655" s="3"/>
      <c r="K655" s="3"/>
      <c r="L655" s="3"/>
      <c r="M655" s="3"/>
      <c r="N655" s="3"/>
      <c r="O655" s="3"/>
      <c r="P655" s="3"/>
      <c r="Q655" s="3"/>
      <c r="R655" s="3"/>
      <c r="S655" s="3"/>
      <c r="T655" s="3"/>
      <c r="U655" s="3"/>
      <c r="V655" s="3"/>
      <c r="W655" s="3"/>
    </row>
    <row r="656" spans="1:23" ht="15.75" customHeight="1">
      <c r="A656" s="3"/>
      <c r="B656" s="3"/>
      <c r="C656" s="3"/>
      <c r="D656" s="3"/>
      <c r="E656" s="3"/>
      <c r="F656" s="3"/>
      <c r="G656" s="3"/>
      <c r="H656" s="3"/>
      <c r="I656" s="3"/>
      <c r="J656" s="3"/>
      <c r="K656" s="3"/>
      <c r="L656" s="3"/>
      <c r="M656" s="3"/>
      <c r="N656" s="3"/>
      <c r="O656" s="3"/>
      <c r="P656" s="3"/>
      <c r="Q656" s="3"/>
      <c r="R656" s="3"/>
      <c r="S656" s="3"/>
      <c r="T656" s="3"/>
      <c r="U656" s="3"/>
      <c r="V656" s="3"/>
      <c r="W656" s="3"/>
    </row>
    <row r="657" spans="1:23" ht="15.75" customHeight="1">
      <c r="A657" s="3"/>
      <c r="B657" s="3"/>
      <c r="C657" s="3"/>
      <c r="D657" s="3"/>
      <c r="E657" s="3"/>
      <c r="F657" s="3"/>
      <c r="G657" s="3"/>
      <c r="H657" s="3"/>
      <c r="I657" s="3"/>
      <c r="J657" s="3"/>
      <c r="K657" s="3"/>
      <c r="L657" s="3"/>
      <c r="M657" s="3"/>
      <c r="N657" s="3"/>
      <c r="O657" s="3"/>
      <c r="P657" s="3"/>
      <c r="Q657" s="3"/>
      <c r="R657" s="3"/>
      <c r="S657" s="3"/>
      <c r="T657" s="3"/>
      <c r="U657" s="3"/>
      <c r="V657" s="3"/>
      <c r="W657" s="3"/>
    </row>
    <row r="658" spans="1:23" ht="15.75" customHeight="1">
      <c r="A658" s="3"/>
      <c r="B658" s="3"/>
      <c r="C658" s="3"/>
      <c r="D658" s="3"/>
      <c r="E658" s="3"/>
      <c r="F658" s="3"/>
      <c r="G658" s="3"/>
      <c r="H658" s="3"/>
      <c r="I658" s="3"/>
      <c r="J658" s="3"/>
      <c r="K658" s="3"/>
      <c r="L658" s="3"/>
      <c r="M658" s="3"/>
      <c r="N658" s="3"/>
      <c r="O658" s="3"/>
      <c r="P658" s="3"/>
      <c r="Q658" s="3"/>
      <c r="R658" s="3"/>
      <c r="S658" s="3"/>
      <c r="T658" s="3"/>
      <c r="U658" s="3"/>
      <c r="V658" s="3"/>
      <c r="W658" s="3"/>
    </row>
    <row r="659" spans="1:23" ht="15.75" customHeight="1">
      <c r="A659" s="3"/>
      <c r="B659" s="3"/>
      <c r="C659" s="3"/>
      <c r="D659" s="3"/>
      <c r="E659" s="3"/>
      <c r="F659" s="3"/>
      <c r="G659" s="3"/>
      <c r="H659" s="3"/>
      <c r="I659" s="3"/>
      <c r="J659" s="3"/>
      <c r="K659" s="3"/>
      <c r="L659" s="3"/>
      <c r="M659" s="3"/>
      <c r="N659" s="3"/>
      <c r="O659" s="3"/>
      <c r="P659" s="3"/>
      <c r="Q659" s="3"/>
      <c r="R659" s="3"/>
      <c r="S659" s="3"/>
      <c r="T659" s="3"/>
      <c r="U659" s="3"/>
      <c r="V659" s="3"/>
      <c r="W659" s="3"/>
    </row>
    <row r="660" spans="1:23" ht="15.75" customHeight="1">
      <c r="A660" s="3"/>
      <c r="B660" s="3"/>
      <c r="C660" s="3"/>
      <c r="D660" s="3"/>
      <c r="E660" s="3"/>
      <c r="F660" s="3"/>
      <c r="G660" s="3"/>
      <c r="H660" s="3"/>
      <c r="I660" s="3"/>
      <c r="J660" s="3"/>
      <c r="K660" s="3"/>
      <c r="L660" s="3"/>
      <c r="M660" s="3"/>
      <c r="N660" s="3"/>
      <c r="O660" s="3"/>
      <c r="P660" s="3"/>
      <c r="Q660" s="3"/>
      <c r="R660" s="3"/>
      <c r="S660" s="3"/>
      <c r="T660" s="3"/>
      <c r="U660" s="3"/>
      <c r="V660" s="3"/>
      <c r="W660" s="3"/>
    </row>
    <row r="661" spans="1:23" ht="15.75" customHeight="1">
      <c r="A661" s="3"/>
      <c r="B661" s="3"/>
      <c r="C661" s="3"/>
      <c r="D661" s="3"/>
      <c r="E661" s="3"/>
      <c r="F661" s="3"/>
      <c r="G661" s="3"/>
      <c r="H661" s="3"/>
      <c r="I661" s="3"/>
      <c r="J661" s="3"/>
      <c r="K661" s="3"/>
      <c r="L661" s="3"/>
      <c r="M661" s="3"/>
      <c r="N661" s="3"/>
      <c r="O661" s="3"/>
      <c r="P661" s="3"/>
      <c r="Q661" s="3"/>
      <c r="R661" s="3"/>
      <c r="S661" s="3"/>
      <c r="T661" s="3"/>
      <c r="U661" s="3"/>
      <c r="V661" s="3"/>
      <c r="W661" s="3"/>
    </row>
    <row r="662" spans="1:23" ht="15.75" customHeight="1">
      <c r="A662" s="3"/>
      <c r="B662" s="3"/>
      <c r="C662" s="3"/>
      <c r="D662" s="3"/>
      <c r="E662" s="3"/>
      <c r="F662" s="3"/>
      <c r="G662" s="3"/>
      <c r="H662" s="3"/>
      <c r="I662" s="3"/>
      <c r="J662" s="3"/>
      <c r="K662" s="3"/>
      <c r="L662" s="3"/>
      <c r="M662" s="3"/>
      <c r="N662" s="3"/>
      <c r="O662" s="3"/>
      <c r="P662" s="3"/>
      <c r="Q662" s="3"/>
      <c r="R662" s="3"/>
      <c r="S662" s="3"/>
      <c r="T662" s="3"/>
      <c r="U662" s="3"/>
      <c r="V662" s="3"/>
      <c r="W662" s="3"/>
    </row>
    <row r="663" spans="1:23" ht="15.75" customHeight="1">
      <c r="A663" s="3"/>
      <c r="B663" s="3"/>
      <c r="C663" s="3"/>
      <c r="D663" s="3"/>
      <c r="E663" s="3"/>
      <c r="F663" s="3"/>
      <c r="G663" s="3"/>
      <c r="H663" s="3"/>
      <c r="I663" s="3"/>
      <c r="J663" s="3"/>
      <c r="K663" s="3"/>
      <c r="L663" s="3"/>
      <c r="M663" s="3"/>
      <c r="N663" s="3"/>
      <c r="O663" s="3"/>
      <c r="P663" s="3"/>
      <c r="Q663" s="3"/>
      <c r="R663" s="3"/>
      <c r="S663" s="3"/>
      <c r="T663" s="3"/>
      <c r="U663" s="3"/>
      <c r="V663" s="3"/>
      <c r="W663" s="3"/>
    </row>
    <row r="664" spans="1:23" ht="15.75" customHeight="1">
      <c r="A664" s="3"/>
      <c r="B664" s="3"/>
      <c r="C664" s="3"/>
      <c r="D664" s="3"/>
      <c r="E664" s="3"/>
      <c r="F664" s="3"/>
      <c r="G664" s="3"/>
      <c r="H664" s="3"/>
      <c r="I664" s="3"/>
      <c r="J664" s="3"/>
      <c r="K664" s="3"/>
      <c r="L664" s="3"/>
      <c r="M664" s="3"/>
      <c r="N664" s="3"/>
      <c r="O664" s="3"/>
      <c r="P664" s="3"/>
      <c r="Q664" s="3"/>
      <c r="R664" s="3"/>
      <c r="S664" s="3"/>
      <c r="T664" s="3"/>
      <c r="U664" s="3"/>
      <c r="V664" s="3"/>
      <c r="W664" s="3"/>
    </row>
    <row r="665" spans="1:23" ht="15.75" customHeight="1">
      <c r="A665" s="3"/>
      <c r="B665" s="3"/>
      <c r="C665" s="3"/>
      <c r="D665" s="3"/>
      <c r="E665" s="3"/>
      <c r="F665" s="3"/>
      <c r="G665" s="3"/>
      <c r="H665" s="3"/>
      <c r="I665" s="3"/>
      <c r="J665" s="3"/>
      <c r="K665" s="3"/>
      <c r="L665" s="3"/>
      <c r="M665" s="3"/>
      <c r="N665" s="3"/>
      <c r="O665" s="3"/>
      <c r="P665" s="3"/>
      <c r="Q665" s="3"/>
      <c r="R665" s="3"/>
      <c r="S665" s="3"/>
      <c r="T665" s="3"/>
      <c r="U665" s="3"/>
      <c r="V665" s="3"/>
      <c r="W665" s="3"/>
    </row>
    <row r="666" spans="1:23" ht="15.75" customHeight="1">
      <c r="A666" s="3"/>
      <c r="B666" s="3"/>
      <c r="C666" s="3"/>
      <c r="D666" s="3"/>
      <c r="E666" s="3"/>
      <c r="F666" s="3"/>
      <c r="G666" s="3"/>
      <c r="H666" s="3"/>
      <c r="I666" s="3"/>
      <c r="J666" s="3"/>
      <c r="K666" s="3"/>
      <c r="L666" s="3"/>
      <c r="M666" s="3"/>
      <c r="N666" s="3"/>
      <c r="O666" s="3"/>
      <c r="P666" s="3"/>
      <c r="Q666" s="3"/>
      <c r="R666" s="3"/>
      <c r="S666" s="3"/>
      <c r="T666" s="3"/>
      <c r="U666" s="3"/>
      <c r="V666" s="3"/>
      <c r="W666" s="3"/>
    </row>
    <row r="667" spans="1:23" ht="15.75" customHeight="1">
      <c r="A667" s="3"/>
      <c r="B667" s="3"/>
      <c r="C667" s="3"/>
      <c r="D667" s="3"/>
      <c r="E667" s="3"/>
      <c r="F667" s="3"/>
      <c r="G667" s="3"/>
      <c r="H667" s="3"/>
      <c r="I667" s="3"/>
      <c r="J667" s="3"/>
      <c r="K667" s="3"/>
      <c r="L667" s="3"/>
      <c r="M667" s="3"/>
      <c r="N667" s="3"/>
      <c r="O667" s="3"/>
      <c r="P667" s="3"/>
      <c r="Q667" s="3"/>
      <c r="R667" s="3"/>
      <c r="S667" s="3"/>
      <c r="T667" s="3"/>
      <c r="U667" s="3"/>
      <c r="V667" s="3"/>
      <c r="W667" s="3"/>
    </row>
    <row r="668" spans="1:23" ht="15.75" customHeight="1">
      <c r="A668" s="3"/>
      <c r="B668" s="3"/>
      <c r="C668" s="3"/>
      <c r="D668" s="3"/>
      <c r="E668" s="3"/>
      <c r="F668" s="3"/>
      <c r="G668" s="3"/>
      <c r="H668" s="3"/>
      <c r="I668" s="3"/>
      <c r="J668" s="3"/>
      <c r="K668" s="3"/>
      <c r="L668" s="3"/>
      <c r="M668" s="3"/>
      <c r="N668" s="3"/>
      <c r="O668" s="3"/>
      <c r="P668" s="3"/>
      <c r="Q668" s="3"/>
      <c r="R668" s="3"/>
      <c r="S668" s="3"/>
      <c r="T668" s="3"/>
      <c r="U668" s="3"/>
      <c r="V668" s="3"/>
      <c r="W668" s="3"/>
    </row>
    <row r="669" spans="1:23" ht="15.75" customHeight="1">
      <c r="A669" s="3"/>
      <c r="B669" s="3"/>
      <c r="C669" s="3"/>
      <c r="D669" s="3"/>
      <c r="E669" s="3"/>
      <c r="F669" s="3"/>
      <c r="G669" s="3"/>
      <c r="H669" s="3"/>
      <c r="I669" s="3"/>
      <c r="J669" s="3"/>
      <c r="K669" s="3"/>
      <c r="L669" s="3"/>
      <c r="M669" s="3"/>
      <c r="N669" s="3"/>
      <c r="O669" s="3"/>
      <c r="P669" s="3"/>
      <c r="Q669" s="3"/>
      <c r="R669" s="3"/>
      <c r="S669" s="3"/>
      <c r="T669" s="3"/>
      <c r="U669" s="3"/>
      <c r="V669" s="3"/>
      <c r="W669" s="3"/>
    </row>
    <row r="670" spans="1:23" ht="15.75" customHeight="1">
      <c r="A670" s="3"/>
      <c r="B670" s="3"/>
      <c r="C670" s="3"/>
      <c r="D670" s="3"/>
      <c r="E670" s="3"/>
      <c r="F670" s="3"/>
      <c r="G670" s="3"/>
      <c r="H670" s="3"/>
      <c r="I670" s="3"/>
      <c r="J670" s="3"/>
      <c r="K670" s="3"/>
      <c r="L670" s="3"/>
      <c r="M670" s="3"/>
      <c r="N670" s="3"/>
      <c r="O670" s="3"/>
      <c r="P670" s="3"/>
      <c r="Q670" s="3"/>
      <c r="R670" s="3"/>
      <c r="S670" s="3"/>
      <c r="T670" s="3"/>
      <c r="U670" s="3"/>
      <c r="V670" s="3"/>
      <c r="W670" s="3"/>
    </row>
    <row r="671" spans="1:23" ht="15.75" customHeight="1">
      <c r="A671" s="3"/>
      <c r="B671" s="3"/>
      <c r="C671" s="3"/>
      <c r="D671" s="3"/>
      <c r="E671" s="3"/>
      <c r="F671" s="3"/>
      <c r="G671" s="3"/>
      <c r="H671" s="3"/>
      <c r="I671" s="3"/>
      <c r="J671" s="3"/>
      <c r="K671" s="3"/>
      <c r="L671" s="3"/>
      <c r="M671" s="3"/>
      <c r="N671" s="3"/>
      <c r="O671" s="3"/>
      <c r="P671" s="3"/>
      <c r="Q671" s="3"/>
      <c r="R671" s="3"/>
      <c r="S671" s="3"/>
      <c r="T671" s="3"/>
      <c r="U671" s="3"/>
      <c r="V671" s="3"/>
      <c r="W671" s="3"/>
    </row>
    <row r="672" spans="1:23" ht="15.75" customHeight="1">
      <c r="A672" s="3"/>
      <c r="B672" s="3"/>
      <c r="C672" s="3"/>
      <c r="D672" s="3"/>
      <c r="E672" s="3"/>
      <c r="F672" s="3"/>
      <c r="G672" s="3"/>
      <c r="H672" s="3"/>
      <c r="I672" s="3"/>
      <c r="J672" s="3"/>
      <c r="K672" s="3"/>
      <c r="L672" s="3"/>
      <c r="M672" s="3"/>
      <c r="N672" s="3"/>
      <c r="O672" s="3"/>
      <c r="P672" s="3"/>
      <c r="Q672" s="3"/>
      <c r="R672" s="3"/>
      <c r="S672" s="3"/>
      <c r="T672" s="3"/>
      <c r="U672" s="3"/>
      <c r="V672" s="3"/>
      <c r="W672" s="3"/>
    </row>
    <row r="673" spans="1:23" ht="15.75" customHeight="1">
      <c r="A673" s="3"/>
      <c r="B673" s="3"/>
      <c r="C673" s="3"/>
      <c r="D673" s="3"/>
      <c r="E673" s="3"/>
      <c r="F673" s="3"/>
      <c r="G673" s="3"/>
      <c r="H673" s="3"/>
      <c r="I673" s="3"/>
      <c r="J673" s="3"/>
      <c r="K673" s="3"/>
      <c r="L673" s="3"/>
      <c r="M673" s="3"/>
      <c r="N673" s="3"/>
      <c r="O673" s="3"/>
      <c r="P673" s="3"/>
      <c r="Q673" s="3"/>
      <c r="R673" s="3"/>
      <c r="S673" s="3"/>
      <c r="T673" s="3"/>
      <c r="U673" s="3"/>
      <c r="V673" s="3"/>
      <c r="W673" s="3"/>
    </row>
    <row r="674" spans="1:23" ht="15.75" customHeight="1">
      <c r="A674" s="3"/>
      <c r="B674" s="3"/>
      <c r="C674" s="3"/>
      <c r="D674" s="3"/>
      <c r="E674" s="3"/>
      <c r="F674" s="3"/>
      <c r="G674" s="3"/>
      <c r="H674" s="3"/>
      <c r="I674" s="3"/>
      <c r="J674" s="3"/>
      <c r="K674" s="3"/>
      <c r="L674" s="3"/>
      <c r="M674" s="3"/>
      <c r="N674" s="3"/>
      <c r="O674" s="3"/>
      <c r="P674" s="3"/>
      <c r="Q674" s="3"/>
      <c r="R674" s="3"/>
      <c r="S674" s="3"/>
      <c r="T674" s="3"/>
      <c r="U674" s="3"/>
      <c r="V674" s="3"/>
      <c r="W674" s="3"/>
    </row>
    <row r="675" spans="1:23" ht="15.75" customHeight="1">
      <c r="A675" s="3"/>
      <c r="B675" s="3"/>
      <c r="C675" s="3"/>
      <c r="D675" s="3"/>
      <c r="E675" s="3"/>
      <c r="F675" s="3"/>
      <c r="G675" s="3"/>
      <c r="H675" s="3"/>
      <c r="I675" s="3"/>
      <c r="J675" s="3"/>
      <c r="K675" s="3"/>
      <c r="L675" s="3"/>
      <c r="M675" s="3"/>
      <c r="N675" s="3"/>
      <c r="O675" s="3"/>
      <c r="P675" s="3"/>
      <c r="Q675" s="3"/>
      <c r="R675" s="3"/>
      <c r="S675" s="3"/>
      <c r="T675" s="3"/>
      <c r="U675" s="3"/>
      <c r="V675" s="3"/>
      <c r="W675" s="3"/>
    </row>
    <row r="676" spans="1:23" ht="15.75" customHeight="1">
      <c r="A676" s="3"/>
      <c r="B676" s="3"/>
      <c r="C676" s="3"/>
      <c r="D676" s="3"/>
      <c r="E676" s="3"/>
      <c r="F676" s="3"/>
      <c r="G676" s="3"/>
      <c r="H676" s="3"/>
      <c r="I676" s="3"/>
      <c r="J676" s="3"/>
      <c r="K676" s="3"/>
      <c r="L676" s="3"/>
      <c r="M676" s="3"/>
      <c r="N676" s="3"/>
      <c r="O676" s="3"/>
      <c r="P676" s="3"/>
      <c r="Q676" s="3"/>
      <c r="R676" s="3"/>
      <c r="S676" s="3"/>
      <c r="T676" s="3"/>
      <c r="U676" s="3"/>
      <c r="V676" s="3"/>
      <c r="W676" s="3"/>
    </row>
    <row r="677" spans="1:23" ht="15.75" customHeight="1">
      <c r="A677" s="3"/>
      <c r="B677" s="3"/>
      <c r="C677" s="3"/>
      <c r="D677" s="3"/>
      <c r="E677" s="3"/>
      <c r="F677" s="3"/>
      <c r="G677" s="3"/>
      <c r="H677" s="3"/>
      <c r="I677" s="3"/>
      <c r="J677" s="3"/>
      <c r="K677" s="3"/>
      <c r="L677" s="3"/>
      <c r="M677" s="3"/>
      <c r="N677" s="3"/>
      <c r="O677" s="3"/>
      <c r="P677" s="3"/>
      <c r="Q677" s="3"/>
      <c r="R677" s="3"/>
      <c r="S677" s="3"/>
      <c r="T677" s="3"/>
      <c r="U677" s="3"/>
      <c r="V677" s="3"/>
      <c r="W677" s="3"/>
    </row>
    <row r="678" spans="1:23" ht="15.75" customHeight="1">
      <c r="A678" s="3"/>
      <c r="B678" s="3"/>
      <c r="C678" s="3"/>
      <c r="D678" s="3"/>
      <c r="E678" s="3"/>
      <c r="F678" s="3"/>
      <c r="G678" s="3"/>
      <c r="H678" s="3"/>
      <c r="I678" s="3"/>
      <c r="J678" s="3"/>
      <c r="K678" s="3"/>
      <c r="L678" s="3"/>
      <c r="M678" s="3"/>
      <c r="N678" s="3"/>
      <c r="O678" s="3"/>
      <c r="P678" s="3"/>
      <c r="Q678" s="3"/>
      <c r="R678" s="3"/>
      <c r="S678" s="3"/>
      <c r="T678" s="3"/>
      <c r="U678" s="3"/>
      <c r="V678" s="3"/>
      <c r="W678" s="3"/>
    </row>
    <row r="679" spans="1:23" ht="15.75" customHeight="1">
      <c r="A679" s="3"/>
      <c r="B679" s="3"/>
      <c r="C679" s="3"/>
      <c r="D679" s="3"/>
      <c r="E679" s="3"/>
      <c r="F679" s="3"/>
      <c r="G679" s="3"/>
      <c r="H679" s="3"/>
      <c r="I679" s="3"/>
      <c r="J679" s="3"/>
      <c r="K679" s="3"/>
      <c r="L679" s="3"/>
      <c r="M679" s="3"/>
      <c r="N679" s="3"/>
      <c r="O679" s="3"/>
      <c r="P679" s="3"/>
      <c r="Q679" s="3"/>
      <c r="R679" s="3"/>
      <c r="S679" s="3"/>
      <c r="T679" s="3"/>
      <c r="U679" s="3"/>
      <c r="V679" s="3"/>
      <c r="W679" s="3"/>
    </row>
    <row r="680" spans="1:23" ht="15.75" customHeight="1">
      <c r="A680" s="3"/>
      <c r="B680" s="3"/>
      <c r="C680" s="3"/>
      <c r="D680" s="3"/>
      <c r="E680" s="3"/>
      <c r="F680" s="3"/>
      <c r="G680" s="3"/>
      <c r="H680" s="3"/>
      <c r="I680" s="3"/>
      <c r="J680" s="3"/>
      <c r="K680" s="3"/>
      <c r="L680" s="3"/>
      <c r="M680" s="3"/>
      <c r="N680" s="3"/>
      <c r="O680" s="3"/>
      <c r="P680" s="3"/>
      <c r="Q680" s="3"/>
      <c r="R680" s="3"/>
      <c r="S680" s="3"/>
      <c r="T680" s="3"/>
      <c r="U680" s="3"/>
      <c r="V680" s="3"/>
      <c r="W680" s="3"/>
    </row>
    <row r="681" spans="1:23" ht="15.75" customHeight="1">
      <c r="A681" s="3"/>
      <c r="B681" s="3"/>
      <c r="C681" s="3"/>
      <c r="D681" s="3"/>
      <c r="E681" s="3"/>
      <c r="F681" s="3"/>
      <c r="G681" s="3"/>
      <c r="H681" s="3"/>
      <c r="I681" s="3"/>
      <c r="J681" s="3"/>
      <c r="K681" s="3"/>
      <c r="L681" s="3"/>
      <c r="M681" s="3"/>
      <c r="N681" s="3"/>
      <c r="O681" s="3"/>
      <c r="P681" s="3"/>
      <c r="Q681" s="3"/>
      <c r="R681" s="3"/>
      <c r="S681" s="3"/>
      <c r="T681" s="3"/>
      <c r="U681" s="3"/>
      <c r="V681" s="3"/>
      <c r="W681" s="3"/>
    </row>
    <row r="682" spans="1:23" ht="15.75" customHeight="1">
      <c r="A682" s="3"/>
      <c r="B682" s="3"/>
      <c r="C682" s="3"/>
      <c r="D682" s="3"/>
      <c r="E682" s="3"/>
      <c r="F682" s="3"/>
      <c r="G682" s="3"/>
      <c r="H682" s="3"/>
      <c r="I682" s="3"/>
      <c r="J682" s="3"/>
      <c r="K682" s="3"/>
      <c r="L682" s="3"/>
      <c r="M682" s="3"/>
      <c r="N682" s="3"/>
      <c r="O682" s="3"/>
      <c r="P682" s="3"/>
      <c r="Q682" s="3"/>
      <c r="R682" s="3"/>
      <c r="S682" s="3"/>
      <c r="T682" s="3"/>
      <c r="U682" s="3"/>
      <c r="V682" s="3"/>
      <c r="W682" s="3"/>
    </row>
    <row r="683" spans="1:23" ht="15.75" customHeight="1">
      <c r="A683" s="3"/>
      <c r="B683" s="3"/>
      <c r="C683" s="3"/>
      <c r="D683" s="3"/>
      <c r="E683" s="3"/>
      <c r="F683" s="3"/>
      <c r="G683" s="3"/>
      <c r="H683" s="3"/>
      <c r="I683" s="3"/>
      <c r="J683" s="3"/>
      <c r="K683" s="3"/>
      <c r="L683" s="3"/>
      <c r="M683" s="3"/>
      <c r="N683" s="3"/>
      <c r="O683" s="3"/>
      <c r="P683" s="3"/>
      <c r="Q683" s="3"/>
      <c r="R683" s="3"/>
      <c r="S683" s="3"/>
      <c r="T683" s="3"/>
      <c r="U683" s="3"/>
      <c r="V683" s="3"/>
      <c r="W683" s="3"/>
    </row>
    <row r="684" spans="1:23" ht="15.75" customHeight="1">
      <c r="A684" s="3"/>
      <c r="B684" s="3"/>
      <c r="C684" s="3"/>
      <c r="D684" s="3"/>
      <c r="E684" s="3"/>
      <c r="F684" s="3"/>
      <c r="G684" s="3"/>
      <c r="H684" s="3"/>
      <c r="I684" s="3"/>
      <c r="J684" s="3"/>
      <c r="K684" s="3"/>
      <c r="L684" s="3"/>
      <c r="M684" s="3"/>
      <c r="N684" s="3"/>
      <c r="O684" s="3"/>
      <c r="P684" s="3"/>
      <c r="Q684" s="3"/>
      <c r="R684" s="3"/>
      <c r="S684" s="3"/>
      <c r="T684" s="3"/>
      <c r="U684" s="3"/>
      <c r="V684" s="3"/>
      <c r="W684" s="3"/>
    </row>
    <row r="685" spans="1:23" ht="15.75" customHeight="1">
      <c r="A685" s="3"/>
      <c r="B685" s="3"/>
      <c r="C685" s="3"/>
      <c r="D685" s="3"/>
      <c r="E685" s="3"/>
      <c r="F685" s="3"/>
      <c r="G685" s="3"/>
      <c r="H685" s="3"/>
      <c r="I685" s="3"/>
      <c r="J685" s="3"/>
      <c r="K685" s="3"/>
      <c r="L685" s="3"/>
      <c r="M685" s="3"/>
      <c r="N685" s="3"/>
      <c r="O685" s="3"/>
      <c r="P685" s="3"/>
      <c r="Q685" s="3"/>
      <c r="R685" s="3"/>
      <c r="S685" s="3"/>
      <c r="T685" s="3"/>
      <c r="U685" s="3"/>
      <c r="V685" s="3"/>
      <c r="W685" s="3"/>
    </row>
    <row r="686" spans="1:23" ht="15.75" customHeight="1">
      <c r="A686" s="3"/>
      <c r="B686" s="3"/>
      <c r="C686" s="3"/>
      <c r="D686" s="3"/>
      <c r="E686" s="3"/>
      <c r="F686" s="3"/>
      <c r="G686" s="3"/>
      <c r="H686" s="3"/>
      <c r="I686" s="3"/>
      <c r="J686" s="3"/>
      <c r="K686" s="3"/>
      <c r="L686" s="3"/>
      <c r="M686" s="3"/>
      <c r="N686" s="3"/>
      <c r="O686" s="3"/>
      <c r="P686" s="3"/>
      <c r="Q686" s="3"/>
      <c r="R686" s="3"/>
      <c r="S686" s="3"/>
      <c r="T686" s="3"/>
      <c r="U686" s="3"/>
      <c r="V686" s="3"/>
      <c r="W686" s="3"/>
    </row>
    <row r="687" spans="1:23" ht="15.75" customHeight="1">
      <c r="A687" s="3"/>
      <c r="B687" s="3"/>
      <c r="C687" s="3"/>
      <c r="D687" s="3"/>
      <c r="E687" s="3"/>
      <c r="F687" s="3"/>
      <c r="G687" s="3"/>
      <c r="H687" s="3"/>
      <c r="I687" s="3"/>
      <c r="J687" s="3"/>
      <c r="K687" s="3"/>
      <c r="L687" s="3"/>
      <c r="M687" s="3"/>
      <c r="N687" s="3"/>
      <c r="O687" s="3"/>
      <c r="P687" s="3"/>
      <c r="Q687" s="3"/>
      <c r="R687" s="3"/>
      <c r="S687" s="3"/>
      <c r="T687" s="3"/>
      <c r="U687" s="3"/>
      <c r="V687" s="3"/>
      <c r="W687" s="3"/>
    </row>
    <row r="688" spans="1:23" ht="15.75" customHeight="1">
      <c r="A688" s="3"/>
      <c r="B688" s="3"/>
      <c r="C688" s="3"/>
      <c r="D688" s="3"/>
      <c r="E688" s="3"/>
      <c r="F688" s="3"/>
      <c r="G688" s="3"/>
      <c r="H688" s="3"/>
      <c r="I688" s="3"/>
      <c r="J688" s="3"/>
      <c r="K688" s="3"/>
      <c r="L688" s="3"/>
      <c r="M688" s="3"/>
      <c r="N688" s="3"/>
      <c r="O688" s="3"/>
      <c r="P688" s="3"/>
      <c r="Q688" s="3"/>
      <c r="R688" s="3"/>
      <c r="S688" s="3"/>
      <c r="T688" s="3"/>
      <c r="U688" s="3"/>
      <c r="V688" s="3"/>
      <c r="W688" s="3"/>
    </row>
    <row r="689" spans="1:23" ht="15.75" customHeight="1">
      <c r="A689" s="3"/>
      <c r="B689" s="3"/>
      <c r="C689" s="3"/>
      <c r="D689" s="3"/>
      <c r="E689" s="3"/>
      <c r="F689" s="3"/>
      <c r="G689" s="3"/>
      <c r="H689" s="3"/>
      <c r="I689" s="3"/>
      <c r="J689" s="3"/>
      <c r="K689" s="3"/>
      <c r="L689" s="3"/>
      <c r="M689" s="3"/>
      <c r="N689" s="3"/>
      <c r="O689" s="3"/>
      <c r="P689" s="3"/>
      <c r="Q689" s="3"/>
      <c r="R689" s="3"/>
      <c r="S689" s="3"/>
      <c r="T689" s="3"/>
      <c r="U689" s="3"/>
      <c r="V689" s="3"/>
      <c r="W689" s="3"/>
    </row>
    <row r="690" spans="1:23" ht="15.75" customHeight="1">
      <c r="A690" s="3"/>
      <c r="B690" s="3"/>
      <c r="C690" s="3"/>
      <c r="D690" s="3"/>
      <c r="E690" s="3"/>
      <c r="F690" s="3"/>
      <c r="G690" s="3"/>
      <c r="H690" s="3"/>
      <c r="I690" s="3"/>
      <c r="J690" s="3"/>
      <c r="K690" s="3"/>
      <c r="L690" s="3"/>
      <c r="M690" s="3"/>
      <c r="N690" s="3"/>
      <c r="O690" s="3"/>
      <c r="P690" s="3"/>
      <c r="Q690" s="3"/>
      <c r="R690" s="3"/>
      <c r="S690" s="3"/>
      <c r="T690" s="3"/>
      <c r="U690" s="3"/>
      <c r="V690" s="3"/>
      <c r="W690" s="3"/>
    </row>
    <row r="691" spans="1:23" ht="15.75" customHeight="1">
      <c r="A691" s="3"/>
      <c r="B691" s="3"/>
      <c r="C691" s="3"/>
      <c r="D691" s="3"/>
      <c r="E691" s="3"/>
      <c r="F691" s="3"/>
      <c r="G691" s="3"/>
      <c r="H691" s="3"/>
      <c r="I691" s="3"/>
      <c r="J691" s="3"/>
      <c r="K691" s="3"/>
      <c r="L691" s="3"/>
      <c r="M691" s="3"/>
      <c r="N691" s="3"/>
      <c r="O691" s="3"/>
      <c r="P691" s="3"/>
      <c r="Q691" s="3"/>
      <c r="R691" s="3"/>
      <c r="S691" s="3"/>
      <c r="T691" s="3"/>
      <c r="U691" s="3"/>
      <c r="V691" s="3"/>
      <c r="W691" s="3"/>
    </row>
    <row r="692" spans="1:23" ht="15.75" customHeight="1">
      <c r="A692" s="3"/>
      <c r="B692" s="3"/>
      <c r="C692" s="3"/>
      <c r="D692" s="3"/>
      <c r="E692" s="3"/>
      <c r="F692" s="3"/>
      <c r="G692" s="3"/>
      <c r="H692" s="3"/>
      <c r="I692" s="3"/>
      <c r="J692" s="3"/>
      <c r="K692" s="3"/>
      <c r="L692" s="3"/>
      <c r="M692" s="3"/>
      <c r="N692" s="3"/>
      <c r="O692" s="3"/>
      <c r="P692" s="3"/>
      <c r="Q692" s="3"/>
      <c r="R692" s="3"/>
      <c r="S692" s="3"/>
      <c r="T692" s="3"/>
      <c r="U692" s="3"/>
      <c r="V692" s="3"/>
      <c r="W692" s="3"/>
    </row>
    <row r="693" spans="1:23" ht="15.75" customHeight="1">
      <c r="A693" s="3"/>
      <c r="B693" s="3"/>
      <c r="C693" s="3"/>
      <c r="D693" s="3"/>
      <c r="E693" s="3"/>
      <c r="F693" s="3"/>
      <c r="G693" s="3"/>
      <c r="H693" s="3"/>
      <c r="I693" s="3"/>
      <c r="J693" s="3"/>
      <c r="K693" s="3"/>
      <c r="L693" s="3"/>
      <c r="M693" s="3"/>
      <c r="N693" s="3"/>
      <c r="O693" s="3"/>
      <c r="P693" s="3"/>
      <c r="Q693" s="3"/>
      <c r="R693" s="3"/>
      <c r="S693" s="3"/>
      <c r="T693" s="3"/>
      <c r="U693" s="3"/>
      <c r="V693" s="3"/>
      <c r="W693" s="3"/>
    </row>
    <row r="694" spans="1:23" ht="15.75" customHeight="1">
      <c r="A694" s="3"/>
      <c r="B694" s="3"/>
      <c r="C694" s="3"/>
      <c r="D694" s="3"/>
      <c r="E694" s="3"/>
      <c r="F694" s="3"/>
      <c r="G694" s="3"/>
      <c r="H694" s="3"/>
      <c r="I694" s="3"/>
      <c r="J694" s="3"/>
      <c r="K694" s="3"/>
      <c r="L694" s="3"/>
      <c r="M694" s="3"/>
      <c r="N694" s="3"/>
      <c r="O694" s="3"/>
      <c r="P694" s="3"/>
      <c r="Q694" s="3"/>
      <c r="R694" s="3"/>
      <c r="S694" s="3"/>
      <c r="T694" s="3"/>
      <c r="U694" s="3"/>
      <c r="V694" s="3"/>
      <c r="W694" s="3"/>
    </row>
    <row r="695" spans="1:23" ht="15.75" customHeight="1">
      <c r="A695" s="3"/>
      <c r="B695" s="3"/>
      <c r="C695" s="3"/>
      <c r="D695" s="3"/>
      <c r="E695" s="3"/>
      <c r="F695" s="3"/>
      <c r="G695" s="3"/>
      <c r="H695" s="3"/>
      <c r="I695" s="3"/>
      <c r="J695" s="3"/>
      <c r="K695" s="3"/>
      <c r="L695" s="3"/>
      <c r="M695" s="3"/>
      <c r="N695" s="3"/>
      <c r="O695" s="3"/>
      <c r="P695" s="3"/>
      <c r="Q695" s="3"/>
      <c r="R695" s="3"/>
      <c r="S695" s="3"/>
      <c r="T695" s="3"/>
      <c r="U695" s="3"/>
      <c r="V695" s="3"/>
      <c r="W695" s="3"/>
    </row>
    <row r="696" spans="1:23" ht="15.75" customHeight="1">
      <c r="A696" s="3"/>
      <c r="B696" s="3"/>
      <c r="C696" s="3"/>
      <c r="D696" s="3"/>
      <c r="E696" s="3"/>
      <c r="F696" s="3"/>
      <c r="G696" s="3"/>
      <c r="H696" s="3"/>
      <c r="I696" s="3"/>
      <c r="J696" s="3"/>
      <c r="K696" s="3"/>
      <c r="L696" s="3"/>
      <c r="M696" s="3"/>
      <c r="N696" s="3"/>
      <c r="O696" s="3"/>
      <c r="P696" s="3"/>
      <c r="Q696" s="3"/>
      <c r="R696" s="3"/>
      <c r="S696" s="3"/>
      <c r="T696" s="3"/>
      <c r="U696" s="3"/>
      <c r="V696" s="3"/>
      <c r="W696" s="3"/>
    </row>
    <row r="697" spans="1:23" ht="15.75" customHeight="1">
      <c r="A697" s="3"/>
      <c r="B697" s="3"/>
      <c r="C697" s="3"/>
      <c r="D697" s="3"/>
      <c r="E697" s="3"/>
      <c r="F697" s="3"/>
      <c r="G697" s="3"/>
      <c r="H697" s="3"/>
      <c r="I697" s="3"/>
      <c r="J697" s="3"/>
      <c r="K697" s="3"/>
      <c r="L697" s="3"/>
      <c r="M697" s="3"/>
      <c r="N697" s="3"/>
      <c r="O697" s="3"/>
      <c r="P697" s="3"/>
      <c r="Q697" s="3"/>
      <c r="R697" s="3"/>
      <c r="S697" s="3"/>
      <c r="T697" s="3"/>
      <c r="U697" s="3"/>
      <c r="V697" s="3"/>
      <c r="W697" s="3"/>
    </row>
    <row r="698" spans="1:23" ht="15.75" customHeight="1">
      <c r="A698" s="3"/>
      <c r="B698" s="3"/>
      <c r="C698" s="3"/>
      <c r="D698" s="3"/>
      <c r="E698" s="3"/>
      <c r="F698" s="3"/>
      <c r="G698" s="3"/>
      <c r="H698" s="3"/>
      <c r="I698" s="3"/>
      <c r="J698" s="3"/>
      <c r="K698" s="3"/>
      <c r="L698" s="3"/>
      <c r="M698" s="3"/>
      <c r="N698" s="3"/>
      <c r="O698" s="3"/>
      <c r="P698" s="3"/>
      <c r="Q698" s="3"/>
      <c r="R698" s="3"/>
      <c r="S698" s="3"/>
      <c r="T698" s="3"/>
      <c r="U698" s="3"/>
      <c r="V698" s="3"/>
      <c r="W698" s="3"/>
    </row>
    <row r="699" spans="1:23" ht="15.75" customHeight="1">
      <c r="A699" s="3"/>
      <c r="B699" s="3"/>
      <c r="C699" s="3"/>
      <c r="D699" s="3"/>
      <c r="E699" s="3"/>
      <c r="F699" s="3"/>
      <c r="G699" s="3"/>
      <c r="H699" s="3"/>
      <c r="I699" s="3"/>
      <c r="J699" s="3"/>
      <c r="K699" s="3"/>
      <c r="L699" s="3"/>
      <c r="M699" s="3"/>
      <c r="N699" s="3"/>
      <c r="O699" s="3"/>
      <c r="P699" s="3"/>
      <c r="Q699" s="3"/>
      <c r="R699" s="3"/>
      <c r="S699" s="3"/>
      <c r="T699" s="3"/>
      <c r="U699" s="3"/>
      <c r="V699" s="3"/>
      <c r="W699" s="3"/>
    </row>
    <row r="700" spans="1:23" ht="15.75" customHeight="1">
      <c r="A700" s="3"/>
      <c r="B700" s="3"/>
      <c r="C700" s="3"/>
      <c r="D700" s="3"/>
      <c r="E700" s="3"/>
      <c r="F700" s="3"/>
      <c r="G700" s="3"/>
      <c r="H700" s="3"/>
      <c r="I700" s="3"/>
      <c r="J700" s="3"/>
      <c r="K700" s="3"/>
      <c r="L700" s="3"/>
      <c r="M700" s="3"/>
      <c r="N700" s="3"/>
      <c r="O700" s="3"/>
      <c r="P700" s="3"/>
      <c r="Q700" s="3"/>
      <c r="R700" s="3"/>
      <c r="S700" s="3"/>
      <c r="T700" s="3"/>
      <c r="U700" s="3"/>
      <c r="V700" s="3"/>
      <c r="W700" s="3"/>
    </row>
    <row r="701" spans="1:23" ht="15.75" customHeight="1">
      <c r="A701" s="3"/>
      <c r="B701" s="3"/>
      <c r="C701" s="3"/>
      <c r="D701" s="3"/>
      <c r="E701" s="3"/>
      <c r="F701" s="3"/>
      <c r="G701" s="3"/>
      <c r="H701" s="3"/>
      <c r="I701" s="3"/>
      <c r="J701" s="3"/>
      <c r="K701" s="3"/>
      <c r="L701" s="3"/>
      <c r="M701" s="3"/>
      <c r="N701" s="3"/>
      <c r="O701" s="3"/>
      <c r="P701" s="3"/>
      <c r="Q701" s="3"/>
      <c r="R701" s="3"/>
      <c r="S701" s="3"/>
      <c r="T701" s="3"/>
      <c r="U701" s="3"/>
      <c r="V701" s="3"/>
      <c r="W701" s="3"/>
    </row>
    <row r="702" spans="1:23" ht="15.75" customHeight="1">
      <c r="A702" s="3"/>
      <c r="B702" s="3"/>
      <c r="C702" s="3"/>
      <c r="D702" s="3"/>
      <c r="E702" s="3"/>
      <c r="F702" s="3"/>
      <c r="G702" s="3"/>
      <c r="H702" s="3"/>
      <c r="I702" s="3"/>
      <c r="J702" s="3"/>
      <c r="K702" s="3"/>
      <c r="L702" s="3"/>
      <c r="M702" s="3"/>
      <c r="N702" s="3"/>
      <c r="O702" s="3"/>
      <c r="P702" s="3"/>
      <c r="Q702" s="3"/>
      <c r="R702" s="3"/>
      <c r="S702" s="3"/>
      <c r="T702" s="3"/>
      <c r="U702" s="3"/>
      <c r="V702" s="3"/>
      <c r="W702" s="3"/>
    </row>
    <row r="703" spans="1:23" ht="15.75" customHeight="1">
      <c r="A703" s="3"/>
      <c r="B703" s="3"/>
      <c r="C703" s="3"/>
      <c r="D703" s="3"/>
      <c r="E703" s="3"/>
      <c r="F703" s="3"/>
      <c r="G703" s="3"/>
      <c r="H703" s="3"/>
      <c r="I703" s="3"/>
      <c r="J703" s="3"/>
      <c r="K703" s="3"/>
      <c r="L703" s="3"/>
      <c r="M703" s="3"/>
      <c r="N703" s="3"/>
      <c r="O703" s="3"/>
      <c r="P703" s="3"/>
      <c r="Q703" s="3"/>
      <c r="R703" s="3"/>
      <c r="S703" s="3"/>
      <c r="T703" s="3"/>
      <c r="U703" s="3"/>
      <c r="V703" s="3"/>
      <c r="W703" s="3"/>
    </row>
    <row r="704" spans="1:23" ht="15.75" customHeight="1">
      <c r="A704" s="3"/>
      <c r="B704" s="3"/>
      <c r="C704" s="3"/>
      <c r="D704" s="3"/>
      <c r="E704" s="3"/>
      <c r="F704" s="3"/>
      <c r="G704" s="3"/>
      <c r="H704" s="3"/>
      <c r="I704" s="3"/>
      <c r="J704" s="3"/>
      <c r="K704" s="3"/>
      <c r="L704" s="3"/>
      <c r="M704" s="3"/>
      <c r="N704" s="3"/>
      <c r="O704" s="3"/>
      <c r="P704" s="3"/>
      <c r="Q704" s="3"/>
      <c r="R704" s="3"/>
      <c r="S704" s="3"/>
      <c r="T704" s="3"/>
      <c r="U704" s="3"/>
      <c r="V704" s="3"/>
      <c r="W704" s="3"/>
    </row>
    <row r="705" spans="1:23" ht="15.75" customHeight="1">
      <c r="A705" s="3"/>
      <c r="B705" s="3"/>
      <c r="C705" s="3"/>
      <c r="D705" s="3"/>
      <c r="E705" s="3"/>
      <c r="F705" s="3"/>
      <c r="G705" s="3"/>
      <c r="H705" s="3"/>
      <c r="I705" s="3"/>
      <c r="J705" s="3"/>
      <c r="K705" s="3"/>
      <c r="L705" s="3"/>
      <c r="M705" s="3"/>
      <c r="N705" s="3"/>
      <c r="O705" s="3"/>
      <c r="P705" s="3"/>
      <c r="Q705" s="3"/>
      <c r="R705" s="3"/>
      <c r="S705" s="3"/>
      <c r="T705" s="3"/>
      <c r="U705" s="3"/>
      <c r="V705" s="3"/>
      <c r="W705" s="3"/>
    </row>
    <row r="706" spans="1:23" ht="15.75" customHeight="1">
      <c r="A706" s="3"/>
      <c r="B706" s="3"/>
      <c r="C706" s="3"/>
      <c r="D706" s="3"/>
      <c r="E706" s="3"/>
      <c r="F706" s="3"/>
      <c r="G706" s="3"/>
      <c r="H706" s="3"/>
      <c r="I706" s="3"/>
      <c r="J706" s="3"/>
      <c r="K706" s="3"/>
      <c r="L706" s="3"/>
      <c r="M706" s="3"/>
      <c r="N706" s="3"/>
      <c r="O706" s="3"/>
      <c r="P706" s="3"/>
      <c r="Q706" s="3"/>
      <c r="R706" s="3"/>
      <c r="S706" s="3"/>
      <c r="T706" s="3"/>
      <c r="U706" s="3"/>
      <c r="V706" s="3"/>
      <c r="W706" s="3"/>
    </row>
    <row r="707" spans="1:23" ht="15.75" customHeight="1">
      <c r="A707" s="3"/>
      <c r="B707" s="3"/>
      <c r="C707" s="3"/>
      <c r="D707" s="3"/>
      <c r="E707" s="3"/>
      <c r="F707" s="3"/>
      <c r="G707" s="3"/>
      <c r="H707" s="3"/>
      <c r="I707" s="3"/>
      <c r="J707" s="3"/>
      <c r="K707" s="3"/>
      <c r="L707" s="3"/>
      <c r="M707" s="3"/>
      <c r="N707" s="3"/>
      <c r="O707" s="3"/>
      <c r="P707" s="3"/>
      <c r="Q707" s="3"/>
      <c r="R707" s="3"/>
      <c r="S707" s="3"/>
      <c r="T707" s="3"/>
      <c r="U707" s="3"/>
      <c r="V707" s="3"/>
      <c r="W707" s="3"/>
    </row>
    <row r="708" spans="1:23" ht="15.75" customHeight="1">
      <c r="A708" s="3"/>
      <c r="B708" s="3"/>
      <c r="C708" s="3"/>
      <c r="D708" s="3"/>
      <c r="E708" s="3"/>
      <c r="F708" s="3"/>
      <c r="G708" s="3"/>
      <c r="H708" s="3"/>
      <c r="I708" s="3"/>
      <c r="J708" s="3"/>
      <c r="K708" s="3"/>
      <c r="L708" s="3"/>
      <c r="M708" s="3"/>
      <c r="N708" s="3"/>
      <c r="O708" s="3"/>
      <c r="P708" s="3"/>
      <c r="Q708" s="3"/>
      <c r="R708" s="3"/>
      <c r="S708" s="3"/>
      <c r="T708" s="3"/>
      <c r="U708" s="3"/>
      <c r="V708" s="3"/>
      <c r="W708" s="3"/>
    </row>
    <row r="709" spans="1:23" ht="15.75" customHeight="1">
      <c r="A709" s="3"/>
      <c r="B709" s="3"/>
      <c r="C709" s="3"/>
      <c r="D709" s="3"/>
      <c r="E709" s="3"/>
      <c r="F709" s="3"/>
      <c r="G709" s="3"/>
      <c r="H709" s="3"/>
      <c r="I709" s="3"/>
      <c r="J709" s="3"/>
      <c r="K709" s="3"/>
      <c r="L709" s="3"/>
      <c r="M709" s="3"/>
      <c r="N709" s="3"/>
      <c r="O709" s="3"/>
      <c r="P709" s="3"/>
      <c r="Q709" s="3"/>
      <c r="R709" s="3"/>
      <c r="S709" s="3"/>
      <c r="T709" s="3"/>
      <c r="U709" s="3"/>
      <c r="V709" s="3"/>
      <c r="W709" s="3"/>
    </row>
    <row r="710" spans="1:23" ht="15.75" customHeight="1">
      <c r="A710" s="3"/>
      <c r="B710" s="3"/>
      <c r="C710" s="3"/>
      <c r="D710" s="3"/>
      <c r="E710" s="3"/>
      <c r="F710" s="3"/>
      <c r="G710" s="3"/>
      <c r="H710" s="3"/>
      <c r="I710" s="3"/>
      <c r="J710" s="3"/>
      <c r="K710" s="3"/>
      <c r="L710" s="3"/>
      <c r="M710" s="3"/>
      <c r="N710" s="3"/>
      <c r="O710" s="3"/>
      <c r="P710" s="3"/>
      <c r="Q710" s="3"/>
      <c r="R710" s="3"/>
      <c r="S710" s="3"/>
      <c r="T710" s="3"/>
      <c r="U710" s="3"/>
      <c r="V710" s="3"/>
      <c r="W710" s="3"/>
    </row>
    <row r="711" spans="1:23" ht="15.75" customHeight="1">
      <c r="A711" s="3"/>
      <c r="B711" s="3"/>
      <c r="C711" s="3"/>
      <c r="D711" s="3"/>
      <c r="E711" s="3"/>
      <c r="F711" s="3"/>
      <c r="G711" s="3"/>
      <c r="H711" s="3"/>
      <c r="I711" s="3"/>
      <c r="J711" s="3"/>
      <c r="K711" s="3"/>
      <c r="L711" s="3"/>
      <c r="M711" s="3"/>
      <c r="N711" s="3"/>
      <c r="O711" s="3"/>
      <c r="P711" s="3"/>
      <c r="Q711" s="3"/>
      <c r="R711" s="3"/>
      <c r="S711" s="3"/>
      <c r="T711" s="3"/>
      <c r="U711" s="3"/>
      <c r="V711" s="3"/>
      <c r="W711" s="3"/>
    </row>
    <row r="712" spans="1:23" ht="15.75" customHeight="1">
      <c r="A712" s="3"/>
      <c r="B712" s="3"/>
      <c r="C712" s="3"/>
      <c r="D712" s="3"/>
      <c r="E712" s="3"/>
      <c r="F712" s="3"/>
      <c r="G712" s="3"/>
      <c r="H712" s="3"/>
      <c r="I712" s="3"/>
      <c r="J712" s="3"/>
      <c r="K712" s="3"/>
      <c r="L712" s="3"/>
      <c r="M712" s="3"/>
      <c r="N712" s="3"/>
      <c r="O712" s="3"/>
      <c r="P712" s="3"/>
      <c r="Q712" s="3"/>
      <c r="R712" s="3"/>
      <c r="S712" s="3"/>
      <c r="T712" s="3"/>
      <c r="U712" s="3"/>
      <c r="V712" s="3"/>
      <c r="W712" s="3"/>
    </row>
    <row r="713" spans="1:23" ht="15.75" customHeight="1">
      <c r="A713" s="3"/>
      <c r="B713" s="3"/>
      <c r="C713" s="3"/>
      <c r="D713" s="3"/>
      <c r="E713" s="3"/>
      <c r="F713" s="3"/>
      <c r="G713" s="3"/>
      <c r="H713" s="3"/>
      <c r="I713" s="3"/>
      <c r="J713" s="3"/>
      <c r="K713" s="3"/>
      <c r="L713" s="3"/>
      <c r="M713" s="3"/>
      <c r="N713" s="3"/>
      <c r="O713" s="3"/>
      <c r="P713" s="3"/>
      <c r="Q713" s="3"/>
      <c r="R713" s="3"/>
      <c r="S713" s="3"/>
      <c r="T713" s="3"/>
      <c r="U713" s="3"/>
      <c r="V713" s="3"/>
      <c r="W713" s="3"/>
    </row>
    <row r="714" spans="1:23" ht="15.75" customHeight="1">
      <c r="A714" s="3"/>
      <c r="B714" s="3"/>
      <c r="C714" s="3"/>
      <c r="D714" s="3"/>
      <c r="E714" s="3"/>
      <c r="F714" s="3"/>
      <c r="G714" s="3"/>
      <c r="H714" s="3"/>
      <c r="I714" s="3"/>
      <c r="J714" s="3"/>
      <c r="K714" s="3"/>
      <c r="L714" s="3"/>
      <c r="M714" s="3"/>
      <c r="N714" s="3"/>
      <c r="O714" s="3"/>
      <c r="P714" s="3"/>
      <c r="Q714" s="3"/>
      <c r="R714" s="3"/>
      <c r="S714" s="3"/>
      <c r="T714" s="3"/>
      <c r="U714" s="3"/>
      <c r="V714" s="3"/>
      <c r="W714" s="3"/>
    </row>
    <row r="715" spans="1:23" ht="15.75" customHeight="1">
      <c r="A715" s="3"/>
      <c r="B715" s="3"/>
      <c r="C715" s="3"/>
      <c r="D715" s="3"/>
      <c r="E715" s="3"/>
      <c r="F715" s="3"/>
      <c r="G715" s="3"/>
      <c r="H715" s="3"/>
      <c r="I715" s="3"/>
      <c r="J715" s="3"/>
      <c r="K715" s="3"/>
      <c r="L715" s="3"/>
      <c r="M715" s="3"/>
      <c r="N715" s="3"/>
      <c r="O715" s="3"/>
      <c r="P715" s="3"/>
      <c r="Q715" s="3"/>
      <c r="R715" s="3"/>
      <c r="S715" s="3"/>
      <c r="T715" s="3"/>
      <c r="U715" s="3"/>
      <c r="V715" s="3"/>
      <c r="W715" s="3"/>
    </row>
    <row r="716" spans="1:23" ht="15.75" customHeight="1">
      <c r="A716" s="3"/>
      <c r="B716" s="3"/>
      <c r="C716" s="3"/>
      <c r="D716" s="3"/>
      <c r="E716" s="3"/>
      <c r="F716" s="3"/>
      <c r="G716" s="3"/>
      <c r="H716" s="3"/>
      <c r="I716" s="3"/>
      <c r="J716" s="3"/>
      <c r="K716" s="3"/>
      <c r="L716" s="3"/>
      <c r="M716" s="3"/>
      <c r="N716" s="3"/>
      <c r="O716" s="3"/>
      <c r="P716" s="3"/>
      <c r="Q716" s="3"/>
      <c r="R716" s="3"/>
      <c r="S716" s="3"/>
      <c r="T716" s="3"/>
      <c r="U716" s="3"/>
      <c r="V716" s="3"/>
      <c r="W716" s="3"/>
    </row>
    <row r="717" spans="1:23" ht="15.75" customHeight="1">
      <c r="A717" s="3"/>
      <c r="B717" s="3"/>
      <c r="C717" s="3"/>
      <c r="D717" s="3"/>
      <c r="E717" s="3"/>
      <c r="F717" s="3"/>
      <c r="G717" s="3"/>
      <c r="H717" s="3"/>
      <c r="I717" s="3"/>
      <c r="J717" s="3"/>
      <c r="K717" s="3"/>
      <c r="L717" s="3"/>
      <c r="M717" s="3"/>
      <c r="N717" s="3"/>
      <c r="O717" s="3"/>
      <c r="P717" s="3"/>
      <c r="Q717" s="3"/>
      <c r="R717" s="3"/>
      <c r="S717" s="3"/>
      <c r="T717" s="3"/>
      <c r="U717" s="3"/>
      <c r="V717" s="3"/>
      <c r="W717" s="3"/>
    </row>
    <row r="718" spans="1:23" ht="15.75" customHeight="1">
      <c r="A718" s="3"/>
      <c r="B718" s="3"/>
      <c r="C718" s="3"/>
      <c r="D718" s="3"/>
      <c r="E718" s="3"/>
      <c r="F718" s="3"/>
      <c r="G718" s="3"/>
      <c r="H718" s="3"/>
      <c r="I718" s="3"/>
      <c r="J718" s="3"/>
      <c r="K718" s="3"/>
      <c r="L718" s="3"/>
      <c r="M718" s="3"/>
      <c r="N718" s="3"/>
      <c r="O718" s="3"/>
      <c r="P718" s="3"/>
      <c r="Q718" s="3"/>
      <c r="R718" s="3"/>
      <c r="S718" s="3"/>
      <c r="T718" s="3"/>
      <c r="U718" s="3"/>
      <c r="V718" s="3"/>
      <c r="W718" s="3"/>
    </row>
    <row r="719" spans="1:23" ht="15.75" customHeight="1">
      <c r="A719" s="3"/>
      <c r="B719" s="3"/>
      <c r="C719" s="3"/>
      <c r="D719" s="3"/>
      <c r="E719" s="3"/>
      <c r="F719" s="3"/>
      <c r="G719" s="3"/>
      <c r="H719" s="3"/>
      <c r="I719" s="3"/>
      <c r="J719" s="3"/>
      <c r="K719" s="3"/>
      <c r="L719" s="3"/>
      <c r="M719" s="3"/>
      <c r="N719" s="3"/>
      <c r="O719" s="3"/>
      <c r="P719" s="3"/>
      <c r="Q719" s="3"/>
      <c r="R719" s="3"/>
      <c r="S719" s="3"/>
      <c r="T719" s="3"/>
      <c r="U719" s="3"/>
      <c r="V719" s="3"/>
      <c r="W719" s="3"/>
    </row>
    <row r="720" spans="1:23" ht="15.75" customHeight="1">
      <c r="A720" s="3"/>
      <c r="B720" s="3"/>
      <c r="C720" s="3"/>
      <c r="D720" s="3"/>
      <c r="E720" s="3"/>
      <c r="F720" s="3"/>
      <c r="G720" s="3"/>
      <c r="H720" s="3"/>
      <c r="I720" s="3"/>
      <c r="J720" s="3"/>
      <c r="K720" s="3"/>
      <c r="L720" s="3"/>
      <c r="M720" s="3"/>
      <c r="N720" s="3"/>
      <c r="O720" s="3"/>
      <c r="P720" s="3"/>
      <c r="Q720" s="3"/>
      <c r="R720" s="3"/>
      <c r="S720" s="3"/>
      <c r="T720" s="3"/>
      <c r="U720" s="3"/>
      <c r="V720" s="3"/>
      <c r="W720" s="3"/>
    </row>
    <row r="721" spans="1:23" ht="15.75" customHeight="1">
      <c r="A721" s="3"/>
      <c r="B721" s="3"/>
      <c r="C721" s="3"/>
      <c r="D721" s="3"/>
      <c r="E721" s="3"/>
      <c r="F721" s="3"/>
      <c r="G721" s="3"/>
      <c r="H721" s="3"/>
      <c r="I721" s="3"/>
      <c r="J721" s="3"/>
      <c r="K721" s="3"/>
      <c r="L721" s="3"/>
      <c r="M721" s="3"/>
      <c r="N721" s="3"/>
      <c r="O721" s="3"/>
      <c r="P721" s="3"/>
      <c r="Q721" s="3"/>
      <c r="R721" s="3"/>
      <c r="S721" s="3"/>
      <c r="T721" s="3"/>
      <c r="U721" s="3"/>
      <c r="V721" s="3"/>
      <c r="W721" s="3"/>
    </row>
    <row r="722" spans="1:23" ht="15.75" customHeight="1">
      <c r="A722" s="3"/>
      <c r="B722" s="3"/>
      <c r="C722" s="3"/>
      <c r="D722" s="3"/>
      <c r="E722" s="3"/>
      <c r="F722" s="3"/>
      <c r="G722" s="3"/>
      <c r="H722" s="3"/>
      <c r="I722" s="3"/>
      <c r="J722" s="3"/>
      <c r="K722" s="3"/>
      <c r="L722" s="3"/>
      <c r="M722" s="3"/>
      <c r="N722" s="3"/>
      <c r="O722" s="3"/>
      <c r="P722" s="3"/>
      <c r="Q722" s="3"/>
      <c r="R722" s="3"/>
      <c r="S722" s="3"/>
      <c r="T722" s="3"/>
      <c r="U722" s="3"/>
      <c r="V722" s="3"/>
      <c r="W722" s="3"/>
    </row>
    <row r="723" spans="1:23" ht="15.75" customHeight="1">
      <c r="A723" s="3"/>
      <c r="B723" s="3"/>
      <c r="C723" s="3"/>
      <c r="D723" s="3"/>
      <c r="E723" s="3"/>
      <c r="F723" s="3"/>
      <c r="G723" s="3"/>
      <c r="H723" s="3"/>
      <c r="I723" s="3"/>
      <c r="J723" s="3"/>
      <c r="K723" s="3"/>
      <c r="L723" s="3"/>
      <c r="M723" s="3"/>
      <c r="N723" s="3"/>
      <c r="O723" s="3"/>
      <c r="P723" s="3"/>
      <c r="Q723" s="3"/>
      <c r="R723" s="3"/>
      <c r="S723" s="3"/>
      <c r="T723" s="3"/>
      <c r="U723" s="3"/>
      <c r="V723" s="3"/>
      <c r="W723" s="3"/>
    </row>
    <row r="724" spans="1:23" ht="15.75" customHeight="1">
      <c r="A724" s="3"/>
      <c r="B724" s="3"/>
      <c r="C724" s="3"/>
      <c r="D724" s="3"/>
      <c r="E724" s="3"/>
      <c r="F724" s="3"/>
      <c r="G724" s="3"/>
      <c r="H724" s="3"/>
      <c r="I724" s="3"/>
      <c r="J724" s="3"/>
      <c r="K724" s="3"/>
      <c r="L724" s="3"/>
      <c r="M724" s="3"/>
      <c r="N724" s="3"/>
      <c r="O724" s="3"/>
      <c r="P724" s="3"/>
      <c r="Q724" s="3"/>
      <c r="R724" s="3"/>
      <c r="S724" s="3"/>
      <c r="T724" s="3"/>
      <c r="U724" s="3"/>
      <c r="V724" s="3"/>
      <c r="W724" s="3"/>
    </row>
    <row r="725" spans="1:23" ht="15.75" customHeight="1">
      <c r="A725" s="3"/>
      <c r="B725" s="3"/>
      <c r="C725" s="3"/>
      <c r="D725" s="3"/>
      <c r="E725" s="3"/>
      <c r="F725" s="3"/>
      <c r="G725" s="3"/>
      <c r="H725" s="3"/>
      <c r="I725" s="3"/>
      <c r="J725" s="3"/>
      <c r="K725" s="3"/>
      <c r="L725" s="3"/>
      <c r="M725" s="3"/>
      <c r="N725" s="3"/>
      <c r="O725" s="3"/>
      <c r="P725" s="3"/>
      <c r="Q725" s="3"/>
      <c r="R725" s="3"/>
      <c r="S725" s="3"/>
      <c r="T725" s="3"/>
      <c r="U725" s="3"/>
      <c r="V725" s="3"/>
      <c r="W725" s="3"/>
    </row>
    <row r="726" spans="1:23" ht="15.75" customHeight="1">
      <c r="A726" s="3"/>
      <c r="B726" s="3"/>
      <c r="C726" s="3"/>
      <c r="D726" s="3"/>
      <c r="E726" s="3"/>
      <c r="F726" s="3"/>
      <c r="G726" s="3"/>
      <c r="H726" s="3"/>
      <c r="I726" s="3"/>
      <c r="J726" s="3"/>
      <c r="K726" s="3"/>
      <c r="L726" s="3"/>
      <c r="M726" s="3"/>
      <c r="N726" s="3"/>
      <c r="O726" s="3"/>
      <c r="P726" s="3"/>
      <c r="Q726" s="3"/>
      <c r="R726" s="3"/>
      <c r="S726" s="3"/>
      <c r="T726" s="3"/>
      <c r="U726" s="3"/>
      <c r="V726" s="3"/>
      <c r="W726" s="3"/>
    </row>
    <row r="727" spans="1:23" ht="15.75" customHeight="1">
      <c r="A727" s="3"/>
      <c r="B727" s="3"/>
      <c r="C727" s="3"/>
      <c r="D727" s="3"/>
      <c r="E727" s="3"/>
      <c r="F727" s="3"/>
      <c r="G727" s="3"/>
      <c r="H727" s="3"/>
      <c r="I727" s="3"/>
      <c r="J727" s="3"/>
      <c r="K727" s="3"/>
      <c r="L727" s="3"/>
      <c r="M727" s="3"/>
      <c r="N727" s="3"/>
      <c r="O727" s="3"/>
      <c r="P727" s="3"/>
      <c r="Q727" s="3"/>
      <c r="R727" s="3"/>
      <c r="S727" s="3"/>
      <c r="T727" s="3"/>
      <c r="U727" s="3"/>
      <c r="V727" s="3"/>
      <c r="W727" s="3"/>
    </row>
    <row r="728" spans="1:23" ht="15.75" customHeight="1">
      <c r="A728" s="3"/>
      <c r="B728" s="3"/>
      <c r="C728" s="3"/>
      <c r="D728" s="3"/>
      <c r="E728" s="3"/>
      <c r="F728" s="3"/>
      <c r="G728" s="3"/>
      <c r="H728" s="3"/>
      <c r="I728" s="3"/>
      <c r="J728" s="3"/>
      <c r="K728" s="3"/>
      <c r="L728" s="3"/>
      <c r="M728" s="3"/>
      <c r="N728" s="3"/>
      <c r="O728" s="3"/>
      <c r="P728" s="3"/>
      <c r="Q728" s="3"/>
      <c r="R728" s="3"/>
      <c r="S728" s="3"/>
      <c r="T728" s="3"/>
      <c r="U728" s="3"/>
      <c r="V728" s="3"/>
      <c r="W728" s="3"/>
    </row>
    <row r="729" spans="1:23" ht="15.75" customHeight="1">
      <c r="A729" s="3"/>
      <c r="B729" s="3"/>
      <c r="C729" s="3"/>
      <c r="D729" s="3"/>
      <c r="E729" s="3"/>
      <c r="F729" s="3"/>
      <c r="G729" s="3"/>
      <c r="H729" s="3"/>
      <c r="I729" s="3"/>
      <c r="J729" s="3"/>
      <c r="K729" s="3"/>
      <c r="L729" s="3"/>
      <c r="M729" s="3"/>
      <c r="N729" s="3"/>
      <c r="O729" s="3"/>
      <c r="P729" s="3"/>
      <c r="Q729" s="3"/>
      <c r="R729" s="3"/>
      <c r="S729" s="3"/>
      <c r="T729" s="3"/>
      <c r="U729" s="3"/>
      <c r="V729" s="3"/>
      <c r="W729" s="3"/>
    </row>
    <row r="730" spans="1:23" ht="15.75" customHeight="1">
      <c r="A730" s="3"/>
      <c r="B730" s="3"/>
      <c r="C730" s="3"/>
      <c r="D730" s="3"/>
      <c r="E730" s="3"/>
      <c r="F730" s="3"/>
      <c r="G730" s="3"/>
      <c r="H730" s="3"/>
      <c r="I730" s="3"/>
      <c r="J730" s="3"/>
      <c r="K730" s="3"/>
      <c r="L730" s="3"/>
      <c r="M730" s="3"/>
      <c r="N730" s="3"/>
      <c r="O730" s="3"/>
      <c r="P730" s="3"/>
      <c r="Q730" s="3"/>
      <c r="R730" s="3"/>
      <c r="S730" s="3"/>
      <c r="T730" s="3"/>
      <c r="U730" s="3"/>
      <c r="V730" s="3"/>
      <c r="W730" s="3"/>
    </row>
    <row r="731" spans="1:23" ht="15.75" customHeight="1">
      <c r="A731" s="3"/>
      <c r="B731" s="3"/>
      <c r="C731" s="3"/>
      <c r="D731" s="3"/>
      <c r="E731" s="3"/>
      <c r="F731" s="3"/>
      <c r="G731" s="3"/>
      <c r="H731" s="3"/>
      <c r="I731" s="3"/>
      <c r="J731" s="3"/>
      <c r="K731" s="3"/>
      <c r="L731" s="3"/>
      <c r="M731" s="3"/>
      <c r="N731" s="3"/>
      <c r="O731" s="3"/>
      <c r="P731" s="3"/>
      <c r="Q731" s="3"/>
      <c r="R731" s="3"/>
      <c r="S731" s="3"/>
      <c r="T731" s="3"/>
      <c r="U731" s="3"/>
      <c r="V731" s="3"/>
      <c r="W731" s="3"/>
    </row>
    <row r="732" spans="1:23" ht="15.75" customHeight="1">
      <c r="A732" s="3"/>
      <c r="B732" s="3"/>
      <c r="C732" s="3"/>
      <c r="D732" s="3"/>
      <c r="E732" s="3"/>
      <c r="F732" s="3"/>
      <c r="G732" s="3"/>
      <c r="H732" s="3"/>
      <c r="I732" s="3"/>
      <c r="J732" s="3"/>
      <c r="K732" s="3"/>
      <c r="L732" s="3"/>
      <c r="M732" s="3"/>
      <c r="N732" s="3"/>
      <c r="O732" s="3"/>
      <c r="P732" s="3"/>
      <c r="Q732" s="3"/>
      <c r="R732" s="3"/>
      <c r="S732" s="3"/>
      <c r="T732" s="3"/>
      <c r="U732" s="3"/>
      <c r="V732" s="3"/>
      <c r="W732" s="3"/>
    </row>
    <row r="733" spans="1:23" ht="15.75" customHeight="1">
      <c r="A733" s="3"/>
      <c r="B733" s="3"/>
      <c r="C733" s="3"/>
      <c r="D733" s="3"/>
      <c r="E733" s="3"/>
      <c r="F733" s="3"/>
      <c r="G733" s="3"/>
      <c r="H733" s="3"/>
      <c r="I733" s="3"/>
      <c r="J733" s="3"/>
      <c r="K733" s="3"/>
      <c r="L733" s="3"/>
      <c r="M733" s="3"/>
      <c r="N733" s="3"/>
      <c r="O733" s="3"/>
      <c r="P733" s="3"/>
      <c r="Q733" s="3"/>
      <c r="R733" s="3"/>
      <c r="S733" s="3"/>
      <c r="T733" s="3"/>
      <c r="U733" s="3"/>
      <c r="V733" s="3"/>
      <c r="W733" s="3"/>
    </row>
    <row r="734" spans="1:23" ht="15.75" customHeight="1">
      <c r="A734" s="3"/>
      <c r="B734" s="3"/>
      <c r="C734" s="3"/>
      <c r="D734" s="3"/>
      <c r="E734" s="3"/>
      <c r="F734" s="3"/>
      <c r="G734" s="3"/>
      <c r="H734" s="3"/>
      <c r="I734" s="3"/>
      <c r="J734" s="3"/>
      <c r="K734" s="3"/>
      <c r="L734" s="3"/>
      <c r="M734" s="3"/>
      <c r="N734" s="3"/>
      <c r="O734" s="3"/>
      <c r="P734" s="3"/>
      <c r="Q734" s="3"/>
      <c r="R734" s="3"/>
      <c r="S734" s="3"/>
      <c r="T734" s="3"/>
      <c r="U734" s="3"/>
      <c r="V734" s="3"/>
      <c r="W734" s="3"/>
    </row>
    <row r="735" spans="1:23" ht="15.75" customHeight="1">
      <c r="A735" s="3"/>
      <c r="B735" s="3"/>
      <c r="C735" s="3"/>
      <c r="D735" s="3"/>
      <c r="E735" s="3"/>
      <c r="F735" s="3"/>
      <c r="G735" s="3"/>
      <c r="H735" s="3"/>
      <c r="I735" s="3"/>
      <c r="J735" s="3"/>
      <c r="K735" s="3"/>
      <c r="L735" s="3"/>
      <c r="M735" s="3"/>
      <c r="N735" s="3"/>
      <c r="O735" s="3"/>
      <c r="P735" s="3"/>
      <c r="Q735" s="3"/>
      <c r="R735" s="3"/>
      <c r="S735" s="3"/>
      <c r="T735" s="3"/>
      <c r="U735" s="3"/>
      <c r="V735" s="3"/>
      <c r="W735" s="3"/>
    </row>
    <row r="736" spans="1:23" ht="15.75" customHeight="1">
      <c r="A736" s="3"/>
      <c r="B736" s="3"/>
      <c r="C736" s="3"/>
      <c r="D736" s="3"/>
      <c r="E736" s="3"/>
      <c r="F736" s="3"/>
      <c r="G736" s="3"/>
      <c r="H736" s="3"/>
      <c r="I736" s="3"/>
      <c r="J736" s="3"/>
      <c r="K736" s="3"/>
      <c r="L736" s="3"/>
      <c r="M736" s="3"/>
      <c r="N736" s="3"/>
      <c r="O736" s="3"/>
      <c r="P736" s="3"/>
      <c r="Q736" s="3"/>
      <c r="R736" s="3"/>
      <c r="S736" s="3"/>
      <c r="T736" s="3"/>
      <c r="U736" s="3"/>
      <c r="V736" s="3"/>
      <c r="W736" s="3"/>
    </row>
    <row r="737" spans="1:23" ht="15.75" customHeight="1">
      <c r="A737" s="3"/>
      <c r="B737" s="3"/>
      <c r="C737" s="3"/>
      <c r="D737" s="3"/>
      <c r="E737" s="3"/>
      <c r="F737" s="3"/>
      <c r="G737" s="3"/>
      <c r="H737" s="3"/>
      <c r="I737" s="3"/>
      <c r="J737" s="3"/>
      <c r="K737" s="3"/>
      <c r="L737" s="3"/>
      <c r="M737" s="3"/>
      <c r="N737" s="3"/>
      <c r="O737" s="3"/>
      <c r="P737" s="3"/>
      <c r="Q737" s="3"/>
      <c r="R737" s="3"/>
      <c r="S737" s="3"/>
      <c r="T737" s="3"/>
      <c r="U737" s="3"/>
      <c r="V737" s="3"/>
      <c r="W737" s="3"/>
    </row>
    <row r="738" spans="1:23" ht="15.75" customHeight="1">
      <c r="A738" s="3"/>
      <c r="B738" s="3"/>
      <c r="C738" s="3"/>
      <c r="D738" s="3"/>
      <c r="E738" s="3"/>
      <c r="F738" s="3"/>
      <c r="G738" s="3"/>
      <c r="H738" s="3"/>
      <c r="I738" s="3"/>
      <c r="J738" s="3"/>
      <c r="K738" s="3"/>
      <c r="L738" s="3"/>
      <c r="M738" s="3"/>
      <c r="N738" s="3"/>
      <c r="O738" s="3"/>
      <c r="P738" s="3"/>
      <c r="Q738" s="3"/>
      <c r="R738" s="3"/>
      <c r="S738" s="3"/>
      <c r="T738" s="3"/>
      <c r="U738" s="3"/>
      <c r="V738" s="3"/>
      <c r="W738" s="3"/>
    </row>
    <row r="739" spans="1:23" ht="15.75" customHeight="1">
      <c r="A739" s="3"/>
      <c r="B739" s="3"/>
      <c r="C739" s="3"/>
      <c r="D739" s="3"/>
      <c r="E739" s="3"/>
      <c r="F739" s="3"/>
      <c r="G739" s="3"/>
      <c r="H739" s="3"/>
      <c r="I739" s="3"/>
      <c r="J739" s="3"/>
      <c r="K739" s="3"/>
      <c r="L739" s="3"/>
      <c r="M739" s="3"/>
      <c r="N739" s="3"/>
      <c r="O739" s="3"/>
      <c r="P739" s="3"/>
      <c r="Q739" s="3"/>
      <c r="R739" s="3"/>
      <c r="S739" s="3"/>
      <c r="T739" s="3"/>
      <c r="U739" s="3"/>
      <c r="V739" s="3"/>
      <c r="W739" s="3"/>
    </row>
    <row r="740" spans="1:23" ht="15.75" customHeight="1">
      <c r="A740" s="3"/>
      <c r="B740" s="3"/>
      <c r="C740" s="3"/>
      <c r="D740" s="3"/>
      <c r="E740" s="3"/>
      <c r="F740" s="3"/>
      <c r="G740" s="3"/>
      <c r="H740" s="3"/>
      <c r="I740" s="3"/>
      <c r="J740" s="3"/>
      <c r="K740" s="3"/>
      <c r="L740" s="3"/>
      <c r="M740" s="3"/>
      <c r="N740" s="3"/>
      <c r="O740" s="3"/>
      <c r="P740" s="3"/>
      <c r="Q740" s="3"/>
      <c r="R740" s="3"/>
      <c r="S740" s="3"/>
      <c r="T740" s="3"/>
      <c r="U740" s="3"/>
      <c r="V740" s="3"/>
      <c r="W740" s="3"/>
    </row>
    <row r="741" spans="1:23" ht="15.75" customHeight="1">
      <c r="A741" s="3"/>
      <c r="B741" s="3"/>
      <c r="C741" s="3"/>
      <c r="D741" s="3"/>
      <c r="E741" s="3"/>
      <c r="F741" s="3"/>
      <c r="G741" s="3"/>
      <c r="H741" s="3"/>
      <c r="I741" s="3"/>
      <c r="J741" s="3"/>
      <c r="K741" s="3"/>
      <c r="L741" s="3"/>
      <c r="M741" s="3"/>
      <c r="N741" s="3"/>
      <c r="O741" s="3"/>
      <c r="P741" s="3"/>
      <c r="Q741" s="3"/>
      <c r="R741" s="3"/>
      <c r="S741" s="3"/>
      <c r="T741" s="3"/>
      <c r="U741" s="3"/>
      <c r="V741" s="3"/>
      <c r="W741" s="3"/>
    </row>
    <row r="742" spans="1:23" ht="15.75" customHeight="1">
      <c r="A742" s="3"/>
      <c r="B742" s="3"/>
      <c r="C742" s="3"/>
      <c r="D742" s="3"/>
      <c r="E742" s="3"/>
      <c r="F742" s="3"/>
      <c r="G742" s="3"/>
      <c r="H742" s="3"/>
      <c r="I742" s="3"/>
      <c r="J742" s="3"/>
      <c r="K742" s="3"/>
      <c r="L742" s="3"/>
      <c r="M742" s="3"/>
      <c r="N742" s="3"/>
      <c r="O742" s="3"/>
      <c r="P742" s="3"/>
      <c r="Q742" s="3"/>
      <c r="R742" s="3"/>
      <c r="S742" s="3"/>
      <c r="T742" s="3"/>
      <c r="U742" s="3"/>
      <c r="V742" s="3"/>
      <c r="W742" s="3"/>
    </row>
    <row r="743" spans="1:23" ht="15.75" customHeight="1">
      <c r="A743" s="3"/>
      <c r="B743" s="3"/>
      <c r="C743" s="3"/>
      <c r="D743" s="3"/>
      <c r="E743" s="3"/>
      <c r="F743" s="3"/>
      <c r="G743" s="3"/>
      <c r="H743" s="3"/>
      <c r="I743" s="3"/>
      <c r="J743" s="3"/>
      <c r="K743" s="3"/>
      <c r="L743" s="3"/>
      <c r="M743" s="3"/>
      <c r="N743" s="3"/>
      <c r="O743" s="3"/>
      <c r="P743" s="3"/>
      <c r="Q743" s="3"/>
      <c r="R743" s="3"/>
      <c r="S743" s="3"/>
      <c r="T743" s="3"/>
      <c r="U743" s="3"/>
      <c r="V743" s="3"/>
      <c r="W743" s="3"/>
    </row>
    <row r="744" spans="1:23" ht="15.75" customHeight="1">
      <c r="A744" s="3"/>
      <c r="B744" s="3"/>
      <c r="C744" s="3"/>
      <c r="D744" s="3"/>
      <c r="E744" s="3"/>
      <c r="F744" s="3"/>
      <c r="G744" s="3"/>
      <c r="H744" s="3"/>
      <c r="I744" s="3"/>
      <c r="J744" s="3"/>
      <c r="K744" s="3"/>
      <c r="L744" s="3"/>
      <c r="M744" s="3"/>
      <c r="N744" s="3"/>
      <c r="O744" s="3"/>
      <c r="P744" s="3"/>
      <c r="Q744" s="3"/>
      <c r="R744" s="3"/>
      <c r="S744" s="3"/>
      <c r="T744" s="3"/>
      <c r="U744" s="3"/>
      <c r="V744" s="3"/>
      <c r="W744" s="3"/>
    </row>
    <row r="745" spans="1:23" ht="15.75" customHeight="1">
      <c r="A745" s="3"/>
      <c r="B745" s="3"/>
      <c r="C745" s="3"/>
      <c r="D745" s="3"/>
      <c r="E745" s="3"/>
      <c r="F745" s="3"/>
      <c r="G745" s="3"/>
      <c r="H745" s="3"/>
      <c r="I745" s="3"/>
      <c r="J745" s="3"/>
      <c r="K745" s="3"/>
      <c r="L745" s="3"/>
      <c r="M745" s="3"/>
      <c r="N745" s="3"/>
      <c r="O745" s="3"/>
      <c r="P745" s="3"/>
      <c r="Q745" s="3"/>
      <c r="R745" s="3"/>
      <c r="S745" s="3"/>
      <c r="T745" s="3"/>
      <c r="U745" s="3"/>
      <c r="V745" s="3"/>
      <c r="W745" s="3"/>
    </row>
    <row r="746" spans="1:23" ht="15.75" customHeight="1">
      <c r="A746" s="3"/>
      <c r="B746" s="3"/>
      <c r="C746" s="3"/>
      <c r="D746" s="3"/>
      <c r="E746" s="3"/>
      <c r="F746" s="3"/>
      <c r="G746" s="3"/>
      <c r="H746" s="3"/>
      <c r="I746" s="3"/>
      <c r="J746" s="3"/>
      <c r="K746" s="3"/>
      <c r="L746" s="3"/>
      <c r="M746" s="3"/>
      <c r="N746" s="3"/>
      <c r="O746" s="3"/>
      <c r="P746" s="3"/>
      <c r="Q746" s="3"/>
      <c r="R746" s="3"/>
      <c r="S746" s="3"/>
      <c r="T746" s="3"/>
      <c r="U746" s="3"/>
      <c r="V746" s="3"/>
      <c r="W746" s="3"/>
    </row>
    <row r="747" spans="1:23" ht="15.75" customHeight="1">
      <c r="A747" s="3"/>
      <c r="B747" s="3"/>
      <c r="C747" s="3"/>
      <c r="D747" s="3"/>
      <c r="E747" s="3"/>
      <c r="F747" s="3"/>
      <c r="G747" s="3"/>
      <c r="H747" s="3"/>
      <c r="I747" s="3"/>
      <c r="J747" s="3"/>
      <c r="K747" s="3"/>
      <c r="L747" s="3"/>
      <c r="M747" s="3"/>
      <c r="N747" s="3"/>
      <c r="O747" s="3"/>
      <c r="P747" s="3"/>
      <c r="Q747" s="3"/>
      <c r="R747" s="3"/>
      <c r="S747" s="3"/>
      <c r="T747" s="3"/>
      <c r="U747" s="3"/>
      <c r="V747" s="3"/>
      <c r="W747" s="3"/>
    </row>
    <row r="748" spans="1:23" ht="15.75" customHeight="1">
      <c r="A748" s="3"/>
      <c r="B748" s="3"/>
      <c r="C748" s="3"/>
      <c r="D748" s="3"/>
      <c r="E748" s="3"/>
      <c r="F748" s="3"/>
      <c r="G748" s="3"/>
      <c r="H748" s="3"/>
      <c r="I748" s="3"/>
      <c r="J748" s="3"/>
      <c r="K748" s="3"/>
      <c r="L748" s="3"/>
      <c r="M748" s="3"/>
      <c r="N748" s="3"/>
      <c r="O748" s="3"/>
      <c r="P748" s="3"/>
      <c r="Q748" s="3"/>
      <c r="R748" s="3"/>
      <c r="S748" s="3"/>
      <c r="T748" s="3"/>
      <c r="U748" s="3"/>
      <c r="V748" s="3"/>
      <c r="W748" s="3"/>
    </row>
    <row r="749" spans="1:23" ht="15.75" customHeight="1">
      <c r="A749" s="3"/>
      <c r="B749" s="3"/>
      <c r="C749" s="3"/>
      <c r="D749" s="3"/>
      <c r="E749" s="3"/>
      <c r="F749" s="3"/>
      <c r="G749" s="3"/>
      <c r="H749" s="3"/>
      <c r="I749" s="3"/>
      <c r="J749" s="3"/>
      <c r="K749" s="3"/>
      <c r="L749" s="3"/>
      <c r="M749" s="3"/>
      <c r="N749" s="3"/>
      <c r="O749" s="3"/>
      <c r="P749" s="3"/>
      <c r="Q749" s="3"/>
      <c r="R749" s="3"/>
      <c r="S749" s="3"/>
      <c r="T749" s="3"/>
      <c r="U749" s="3"/>
      <c r="V749" s="3"/>
      <c r="W749" s="3"/>
    </row>
    <row r="750" spans="1:23" ht="15.75" customHeight="1">
      <c r="A750" s="3"/>
      <c r="B750" s="3"/>
      <c r="C750" s="3"/>
      <c r="D750" s="3"/>
      <c r="E750" s="3"/>
      <c r="F750" s="3"/>
      <c r="G750" s="3"/>
      <c r="H750" s="3"/>
      <c r="I750" s="3"/>
      <c r="J750" s="3"/>
      <c r="K750" s="3"/>
      <c r="L750" s="3"/>
      <c r="M750" s="3"/>
      <c r="N750" s="3"/>
      <c r="O750" s="3"/>
      <c r="P750" s="3"/>
      <c r="Q750" s="3"/>
      <c r="R750" s="3"/>
      <c r="S750" s="3"/>
      <c r="T750" s="3"/>
      <c r="U750" s="3"/>
      <c r="V750" s="3"/>
      <c r="W750" s="3"/>
    </row>
    <row r="751" spans="1:23" ht="15.75" customHeight="1">
      <c r="A751" s="3"/>
      <c r="B751" s="3"/>
      <c r="C751" s="3"/>
      <c r="D751" s="3"/>
      <c r="E751" s="3"/>
      <c r="F751" s="3"/>
      <c r="G751" s="3"/>
      <c r="H751" s="3"/>
      <c r="I751" s="3"/>
      <c r="J751" s="3"/>
      <c r="K751" s="3"/>
      <c r="L751" s="3"/>
      <c r="M751" s="3"/>
      <c r="N751" s="3"/>
      <c r="O751" s="3"/>
      <c r="P751" s="3"/>
      <c r="Q751" s="3"/>
      <c r="R751" s="3"/>
      <c r="S751" s="3"/>
      <c r="T751" s="3"/>
      <c r="U751" s="3"/>
      <c r="V751" s="3"/>
      <c r="W751" s="3"/>
    </row>
    <row r="752" spans="1:23" ht="15.75" customHeight="1">
      <c r="A752" s="3"/>
      <c r="B752" s="3"/>
      <c r="C752" s="3"/>
      <c r="D752" s="3"/>
      <c r="E752" s="3"/>
      <c r="F752" s="3"/>
      <c r="G752" s="3"/>
      <c r="H752" s="3"/>
      <c r="I752" s="3"/>
      <c r="J752" s="3"/>
      <c r="K752" s="3"/>
      <c r="L752" s="3"/>
      <c r="M752" s="3"/>
      <c r="N752" s="3"/>
      <c r="O752" s="3"/>
      <c r="P752" s="3"/>
      <c r="Q752" s="3"/>
      <c r="R752" s="3"/>
      <c r="S752" s="3"/>
      <c r="T752" s="3"/>
      <c r="U752" s="3"/>
      <c r="V752" s="3"/>
      <c r="W752" s="3"/>
    </row>
    <row r="753" spans="1:23" ht="15.75" customHeight="1">
      <c r="A753" s="3"/>
      <c r="B753" s="3"/>
      <c r="C753" s="3"/>
      <c r="D753" s="3"/>
      <c r="E753" s="3"/>
      <c r="F753" s="3"/>
      <c r="G753" s="3"/>
      <c r="H753" s="3"/>
      <c r="I753" s="3"/>
      <c r="J753" s="3"/>
      <c r="K753" s="3"/>
      <c r="L753" s="3"/>
      <c r="M753" s="3"/>
      <c r="N753" s="3"/>
      <c r="O753" s="3"/>
      <c r="P753" s="3"/>
      <c r="Q753" s="3"/>
      <c r="R753" s="3"/>
      <c r="S753" s="3"/>
      <c r="T753" s="3"/>
      <c r="U753" s="3"/>
      <c r="V753" s="3"/>
      <c r="W753" s="3"/>
    </row>
    <row r="754" spans="1:23" ht="15.75" customHeight="1">
      <c r="A754" s="3"/>
      <c r="B754" s="3"/>
      <c r="C754" s="3"/>
      <c r="D754" s="3"/>
      <c r="E754" s="3"/>
      <c r="F754" s="3"/>
      <c r="G754" s="3"/>
      <c r="H754" s="3"/>
      <c r="I754" s="3"/>
      <c r="J754" s="3"/>
      <c r="K754" s="3"/>
      <c r="L754" s="3"/>
      <c r="M754" s="3"/>
      <c r="N754" s="3"/>
      <c r="O754" s="3"/>
      <c r="P754" s="3"/>
      <c r="Q754" s="3"/>
      <c r="R754" s="3"/>
      <c r="S754" s="3"/>
      <c r="T754" s="3"/>
      <c r="U754" s="3"/>
      <c r="V754" s="3"/>
      <c r="W754" s="3"/>
    </row>
    <row r="755" spans="1:23" ht="15.75" customHeight="1">
      <c r="A755" s="3"/>
      <c r="B755" s="3"/>
      <c r="C755" s="3"/>
      <c r="D755" s="3"/>
      <c r="E755" s="3"/>
      <c r="F755" s="3"/>
      <c r="G755" s="3"/>
      <c r="H755" s="3"/>
      <c r="I755" s="3"/>
      <c r="J755" s="3"/>
      <c r="K755" s="3"/>
      <c r="L755" s="3"/>
      <c r="M755" s="3"/>
      <c r="N755" s="3"/>
      <c r="O755" s="3"/>
      <c r="P755" s="3"/>
      <c r="Q755" s="3"/>
      <c r="R755" s="3"/>
      <c r="S755" s="3"/>
      <c r="T755" s="3"/>
      <c r="U755" s="3"/>
      <c r="V755" s="3"/>
      <c r="W755" s="3"/>
    </row>
    <row r="756" spans="1:23" ht="15.75" customHeight="1">
      <c r="A756" s="3"/>
      <c r="B756" s="3"/>
      <c r="C756" s="3"/>
      <c r="D756" s="3"/>
      <c r="E756" s="3"/>
      <c r="F756" s="3"/>
      <c r="G756" s="3"/>
      <c r="H756" s="3"/>
      <c r="I756" s="3"/>
      <c r="J756" s="3"/>
      <c r="K756" s="3"/>
      <c r="L756" s="3"/>
      <c r="M756" s="3"/>
      <c r="N756" s="3"/>
      <c r="O756" s="3"/>
      <c r="P756" s="3"/>
      <c r="Q756" s="3"/>
      <c r="R756" s="3"/>
      <c r="S756" s="3"/>
      <c r="T756" s="3"/>
      <c r="U756" s="3"/>
      <c r="V756" s="3"/>
      <c r="W756" s="3"/>
    </row>
    <row r="757" spans="1:23" ht="15.75" customHeight="1">
      <c r="A757" s="3"/>
      <c r="B757" s="3"/>
      <c r="C757" s="3"/>
      <c r="D757" s="3"/>
      <c r="E757" s="3"/>
      <c r="F757" s="3"/>
      <c r="G757" s="3"/>
      <c r="H757" s="3"/>
      <c r="I757" s="3"/>
      <c r="J757" s="3"/>
      <c r="K757" s="3"/>
      <c r="L757" s="3"/>
      <c r="M757" s="3"/>
      <c r="N757" s="3"/>
      <c r="O757" s="3"/>
      <c r="P757" s="3"/>
      <c r="Q757" s="3"/>
      <c r="R757" s="3"/>
      <c r="S757" s="3"/>
      <c r="T757" s="3"/>
      <c r="U757" s="3"/>
      <c r="V757" s="3"/>
      <c r="W757" s="3"/>
    </row>
    <row r="758" spans="1:23" ht="15.75" customHeight="1">
      <c r="A758" s="3"/>
      <c r="B758" s="3"/>
      <c r="C758" s="3"/>
      <c r="D758" s="3"/>
      <c r="E758" s="3"/>
      <c r="F758" s="3"/>
      <c r="G758" s="3"/>
      <c r="H758" s="3"/>
      <c r="I758" s="3"/>
      <c r="J758" s="3"/>
      <c r="K758" s="3"/>
      <c r="L758" s="3"/>
      <c r="M758" s="3"/>
      <c r="N758" s="3"/>
      <c r="O758" s="3"/>
      <c r="P758" s="3"/>
      <c r="Q758" s="3"/>
      <c r="R758" s="3"/>
      <c r="S758" s="3"/>
      <c r="T758" s="3"/>
      <c r="U758" s="3"/>
      <c r="V758" s="3"/>
      <c r="W758" s="3"/>
    </row>
    <row r="759" spans="1:23" ht="15.75" customHeight="1">
      <c r="A759" s="3"/>
      <c r="B759" s="3"/>
      <c r="C759" s="3"/>
      <c r="D759" s="3"/>
      <c r="E759" s="3"/>
      <c r="F759" s="3"/>
      <c r="G759" s="3"/>
      <c r="H759" s="3"/>
      <c r="I759" s="3"/>
      <c r="J759" s="3"/>
      <c r="K759" s="3"/>
      <c r="L759" s="3"/>
      <c r="M759" s="3"/>
      <c r="N759" s="3"/>
      <c r="O759" s="3"/>
      <c r="P759" s="3"/>
      <c r="Q759" s="3"/>
      <c r="R759" s="3"/>
      <c r="S759" s="3"/>
      <c r="T759" s="3"/>
      <c r="U759" s="3"/>
      <c r="V759" s="3"/>
      <c r="W759" s="3"/>
    </row>
    <row r="760" spans="1:23" ht="15.75" customHeight="1">
      <c r="A760" s="3"/>
      <c r="B760" s="3"/>
      <c r="C760" s="3"/>
      <c r="D760" s="3"/>
      <c r="E760" s="3"/>
      <c r="F760" s="3"/>
      <c r="G760" s="3"/>
      <c r="H760" s="3"/>
      <c r="I760" s="3"/>
      <c r="J760" s="3"/>
      <c r="K760" s="3"/>
      <c r="L760" s="3"/>
      <c r="M760" s="3"/>
      <c r="N760" s="3"/>
      <c r="O760" s="3"/>
      <c r="P760" s="3"/>
      <c r="Q760" s="3"/>
      <c r="R760" s="3"/>
      <c r="S760" s="3"/>
      <c r="T760" s="3"/>
      <c r="U760" s="3"/>
      <c r="V760" s="3"/>
      <c r="W760" s="3"/>
    </row>
    <row r="761" spans="1:23" ht="15.75" customHeight="1">
      <c r="A761" s="3"/>
      <c r="B761" s="3"/>
      <c r="C761" s="3"/>
      <c r="D761" s="3"/>
      <c r="E761" s="3"/>
      <c r="F761" s="3"/>
      <c r="G761" s="3"/>
      <c r="H761" s="3"/>
      <c r="I761" s="3"/>
      <c r="J761" s="3"/>
      <c r="K761" s="3"/>
      <c r="L761" s="3"/>
      <c r="M761" s="3"/>
      <c r="N761" s="3"/>
      <c r="O761" s="3"/>
      <c r="P761" s="3"/>
      <c r="Q761" s="3"/>
      <c r="R761" s="3"/>
      <c r="S761" s="3"/>
      <c r="T761" s="3"/>
      <c r="U761" s="3"/>
      <c r="V761" s="3"/>
      <c r="W761" s="3"/>
    </row>
    <row r="762" spans="1:23" ht="15.75" customHeight="1">
      <c r="A762" s="3"/>
      <c r="B762" s="3"/>
      <c r="C762" s="3"/>
      <c r="D762" s="3"/>
      <c r="E762" s="3"/>
      <c r="F762" s="3"/>
      <c r="G762" s="3"/>
      <c r="H762" s="3"/>
      <c r="I762" s="3"/>
      <c r="J762" s="3"/>
      <c r="K762" s="3"/>
      <c r="L762" s="3"/>
      <c r="M762" s="3"/>
      <c r="N762" s="3"/>
      <c r="O762" s="3"/>
      <c r="P762" s="3"/>
      <c r="Q762" s="3"/>
      <c r="R762" s="3"/>
      <c r="S762" s="3"/>
      <c r="T762" s="3"/>
      <c r="U762" s="3"/>
      <c r="V762" s="3"/>
      <c r="W762" s="3"/>
    </row>
    <row r="763" spans="1:23" ht="15.75" customHeight="1">
      <c r="A763" s="3"/>
      <c r="B763" s="3"/>
      <c r="C763" s="3"/>
      <c r="D763" s="3"/>
      <c r="E763" s="3"/>
      <c r="F763" s="3"/>
      <c r="G763" s="3"/>
      <c r="H763" s="3"/>
      <c r="I763" s="3"/>
      <c r="J763" s="3"/>
      <c r="K763" s="3"/>
      <c r="L763" s="3"/>
      <c r="M763" s="3"/>
      <c r="N763" s="3"/>
      <c r="O763" s="3"/>
      <c r="P763" s="3"/>
      <c r="Q763" s="3"/>
      <c r="R763" s="3"/>
      <c r="S763" s="3"/>
      <c r="T763" s="3"/>
      <c r="U763" s="3"/>
      <c r="V763" s="3"/>
      <c r="W763" s="3"/>
    </row>
    <row r="764" spans="1:23" ht="15.75" customHeight="1">
      <c r="A764" s="3"/>
      <c r="B764" s="3"/>
      <c r="C764" s="3"/>
      <c r="D764" s="3"/>
      <c r="E764" s="3"/>
      <c r="F764" s="3"/>
      <c r="G764" s="3"/>
      <c r="H764" s="3"/>
      <c r="I764" s="3"/>
      <c r="J764" s="3"/>
      <c r="K764" s="3"/>
      <c r="L764" s="3"/>
      <c r="M764" s="3"/>
      <c r="N764" s="3"/>
      <c r="O764" s="3"/>
      <c r="P764" s="3"/>
      <c r="Q764" s="3"/>
      <c r="R764" s="3"/>
      <c r="S764" s="3"/>
      <c r="T764" s="3"/>
      <c r="U764" s="3"/>
      <c r="V764" s="3"/>
      <c r="W764" s="3"/>
    </row>
    <row r="765" spans="1:23" ht="15.75" customHeight="1">
      <c r="A765" s="3"/>
      <c r="B765" s="3"/>
      <c r="C765" s="3"/>
      <c r="D765" s="3"/>
      <c r="E765" s="3"/>
      <c r="F765" s="3"/>
      <c r="G765" s="3"/>
      <c r="H765" s="3"/>
      <c r="I765" s="3"/>
      <c r="J765" s="3"/>
      <c r="K765" s="3"/>
      <c r="L765" s="3"/>
      <c r="M765" s="3"/>
      <c r="N765" s="3"/>
      <c r="O765" s="3"/>
      <c r="P765" s="3"/>
      <c r="Q765" s="3"/>
      <c r="R765" s="3"/>
      <c r="S765" s="3"/>
      <c r="T765" s="3"/>
      <c r="U765" s="3"/>
      <c r="V765" s="3"/>
      <c r="W765" s="3"/>
    </row>
    <row r="766" spans="1:23" ht="15.75" customHeight="1">
      <c r="A766" s="3"/>
      <c r="B766" s="3"/>
      <c r="C766" s="3"/>
      <c r="D766" s="3"/>
      <c r="E766" s="3"/>
      <c r="F766" s="3"/>
      <c r="G766" s="3"/>
      <c r="H766" s="3"/>
      <c r="I766" s="3"/>
      <c r="J766" s="3"/>
      <c r="K766" s="3"/>
      <c r="L766" s="3"/>
      <c r="M766" s="3"/>
      <c r="N766" s="3"/>
      <c r="O766" s="3"/>
      <c r="P766" s="3"/>
      <c r="Q766" s="3"/>
      <c r="R766" s="3"/>
      <c r="S766" s="3"/>
      <c r="T766" s="3"/>
      <c r="U766" s="3"/>
      <c r="V766" s="3"/>
      <c r="W766" s="3"/>
    </row>
    <row r="767" spans="1:23" ht="15.75" customHeight="1">
      <c r="A767" s="3"/>
      <c r="B767" s="3"/>
      <c r="C767" s="3"/>
      <c r="D767" s="3"/>
      <c r="E767" s="3"/>
      <c r="F767" s="3"/>
      <c r="G767" s="3"/>
      <c r="H767" s="3"/>
      <c r="I767" s="3"/>
      <c r="J767" s="3"/>
      <c r="K767" s="3"/>
      <c r="L767" s="3"/>
      <c r="M767" s="3"/>
      <c r="N767" s="3"/>
      <c r="O767" s="3"/>
      <c r="P767" s="3"/>
      <c r="Q767" s="3"/>
      <c r="R767" s="3"/>
      <c r="S767" s="3"/>
      <c r="T767" s="3"/>
      <c r="U767" s="3"/>
      <c r="V767" s="3"/>
      <c r="W767" s="3"/>
    </row>
    <row r="768" spans="1:23" ht="15.75" customHeight="1">
      <c r="A768" s="3"/>
      <c r="B768" s="3"/>
      <c r="C768" s="3"/>
      <c r="D768" s="3"/>
      <c r="E768" s="3"/>
      <c r="F768" s="3"/>
      <c r="G768" s="3"/>
      <c r="H768" s="3"/>
      <c r="I768" s="3"/>
      <c r="J768" s="3"/>
      <c r="K768" s="3"/>
      <c r="L768" s="3"/>
      <c r="M768" s="3"/>
      <c r="N768" s="3"/>
      <c r="O768" s="3"/>
      <c r="P768" s="3"/>
      <c r="Q768" s="3"/>
      <c r="R768" s="3"/>
      <c r="S768" s="3"/>
      <c r="T768" s="3"/>
      <c r="U768" s="3"/>
      <c r="V768" s="3"/>
      <c r="W768" s="3"/>
    </row>
    <row r="769" spans="1:23" ht="15.75" customHeight="1">
      <c r="A769" s="3"/>
      <c r="B769" s="3"/>
      <c r="C769" s="3"/>
      <c r="D769" s="3"/>
      <c r="E769" s="3"/>
      <c r="F769" s="3"/>
      <c r="G769" s="3"/>
      <c r="H769" s="3"/>
      <c r="I769" s="3"/>
      <c r="J769" s="3"/>
      <c r="K769" s="3"/>
      <c r="L769" s="3"/>
      <c r="M769" s="3"/>
      <c r="N769" s="3"/>
      <c r="O769" s="3"/>
      <c r="P769" s="3"/>
      <c r="Q769" s="3"/>
      <c r="R769" s="3"/>
      <c r="S769" s="3"/>
      <c r="T769" s="3"/>
      <c r="U769" s="3"/>
      <c r="V769" s="3"/>
      <c r="W769" s="3"/>
    </row>
    <row r="770" spans="1:23" ht="15.75" customHeight="1">
      <c r="A770" s="3"/>
      <c r="B770" s="3"/>
      <c r="C770" s="3"/>
      <c r="D770" s="3"/>
      <c r="E770" s="3"/>
      <c r="F770" s="3"/>
      <c r="G770" s="3"/>
      <c r="H770" s="3"/>
      <c r="I770" s="3"/>
      <c r="J770" s="3"/>
      <c r="K770" s="3"/>
      <c r="L770" s="3"/>
      <c r="M770" s="3"/>
      <c r="N770" s="3"/>
      <c r="O770" s="3"/>
      <c r="P770" s="3"/>
      <c r="Q770" s="3"/>
      <c r="R770" s="3"/>
      <c r="S770" s="3"/>
      <c r="T770" s="3"/>
      <c r="U770" s="3"/>
      <c r="V770" s="3"/>
      <c r="W770" s="3"/>
    </row>
    <row r="771" spans="1:23" ht="15.75" customHeight="1">
      <c r="A771" s="3"/>
      <c r="B771" s="3"/>
      <c r="C771" s="3"/>
      <c r="D771" s="3"/>
      <c r="E771" s="3"/>
      <c r="F771" s="3"/>
      <c r="G771" s="3"/>
      <c r="H771" s="3"/>
      <c r="I771" s="3"/>
      <c r="J771" s="3"/>
      <c r="K771" s="3"/>
      <c r="L771" s="3"/>
      <c r="M771" s="3"/>
      <c r="N771" s="3"/>
      <c r="O771" s="3"/>
      <c r="P771" s="3"/>
      <c r="Q771" s="3"/>
      <c r="R771" s="3"/>
      <c r="S771" s="3"/>
      <c r="T771" s="3"/>
      <c r="U771" s="3"/>
      <c r="V771" s="3"/>
      <c r="W771" s="3"/>
    </row>
    <row r="772" spans="1:23" ht="15.75" customHeight="1">
      <c r="A772" s="3"/>
      <c r="B772" s="3"/>
      <c r="C772" s="3"/>
      <c r="D772" s="3"/>
      <c r="E772" s="3"/>
      <c r="F772" s="3"/>
      <c r="G772" s="3"/>
      <c r="H772" s="3"/>
      <c r="I772" s="3"/>
      <c r="J772" s="3"/>
      <c r="K772" s="3"/>
      <c r="L772" s="3"/>
      <c r="M772" s="3"/>
      <c r="N772" s="3"/>
      <c r="O772" s="3"/>
      <c r="P772" s="3"/>
      <c r="Q772" s="3"/>
      <c r="R772" s="3"/>
      <c r="S772" s="3"/>
      <c r="T772" s="3"/>
      <c r="U772" s="3"/>
      <c r="V772" s="3"/>
      <c r="W772" s="3"/>
    </row>
    <row r="773" spans="1:23" ht="15.75" customHeight="1">
      <c r="A773" s="3"/>
      <c r="B773" s="3"/>
      <c r="C773" s="3"/>
      <c r="D773" s="3"/>
      <c r="E773" s="3"/>
      <c r="F773" s="3"/>
      <c r="G773" s="3"/>
      <c r="H773" s="3"/>
      <c r="I773" s="3"/>
      <c r="J773" s="3"/>
      <c r="K773" s="3"/>
      <c r="L773" s="3"/>
      <c r="M773" s="3"/>
      <c r="N773" s="3"/>
      <c r="O773" s="3"/>
      <c r="P773" s="3"/>
      <c r="Q773" s="3"/>
      <c r="R773" s="3"/>
      <c r="S773" s="3"/>
      <c r="T773" s="3"/>
      <c r="U773" s="3"/>
      <c r="V773" s="3"/>
      <c r="W773" s="3"/>
    </row>
    <row r="774" spans="1:23" ht="15.75" customHeight="1">
      <c r="A774" s="3"/>
      <c r="B774" s="3"/>
      <c r="C774" s="3"/>
      <c r="D774" s="3"/>
      <c r="E774" s="3"/>
      <c r="F774" s="3"/>
      <c r="G774" s="3"/>
      <c r="H774" s="3"/>
      <c r="I774" s="3"/>
      <c r="J774" s="3"/>
      <c r="K774" s="3"/>
      <c r="L774" s="3"/>
      <c r="M774" s="3"/>
      <c r="N774" s="3"/>
      <c r="O774" s="3"/>
      <c r="P774" s="3"/>
      <c r="Q774" s="3"/>
      <c r="R774" s="3"/>
      <c r="S774" s="3"/>
      <c r="T774" s="3"/>
      <c r="U774" s="3"/>
      <c r="V774" s="3"/>
      <c r="W774" s="3"/>
    </row>
    <row r="775" spans="1:23" ht="15.75" customHeight="1">
      <c r="A775" s="3"/>
      <c r="B775" s="3"/>
      <c r="C775" s="3"/>
      <c r="D775" s="3"/>
      <c r="E775" s="3"/>
      <c r="F775" s="3"/>
      <c r="G775" s="3"/>
      <c r="H775" s="3"/>
      <c r="I775" s="3"/>
      <c r="J775" s="3"/>
      <c r="K775" s="3"/>
      <c r="L775" s="3"/>
      <c r="M775" s="3"/>
      <c r="N775" s="3"/>
      <c r="O775" s="3"/>
      <c r="P775" s="3"/>
      <c r="Q775" s="3"/>
      <c r="R775" s="3"/>
      <c r="S775" s="3"/>
      <c r="T775" s="3"/>
      <c r="U775" s="3"/>
      <c r="V775" s="3"/>
      <c r="W775" s="3"/>
    </row>
    <row r="776" spans="1:23" ht="15.75" customHeight="1">
      <c r="A776" s="3"/>
      <c r="B776" s="3"/>
      <c r="C776" s="3"/>
      <c r="D776" s="3"/>
      <c r="E776" s="3"/>
      <c r="F776" s="3"/>
      <c r="G776" s="3"/>
      <c r="H776" s="3"/>
      <c r="I776" s="3"/>
      <c r="J776" s="3"/>
      <c r="K776" s="3"/>
      <c r="L776" s="3"/>
      <c r="M776" s="3"/>
      <c r="N776" s="3"/>
      <c r="O776" s="3"/>
      <c r="P776" s="3"/>
      <c r="Q776" s="3"/>
      <c r="R776" s="3"/>
      <c r="S776" s="3"/>
      <c r="T776" s="3"/>
      <c r="U776" s="3"/>
      <c r="V776" s="3"/>
      <c r="W776" s="3"/>
    </row>
    <row r="777" spans="1:23" ht="15.75" customHeight="1">
      <c r="A777" s="3"/>
      <c r="B777" s="3"/>
      <c r="C777" s="3"/>
      <c r="D777" s="3"/>
      <c r="E777" s="3"/>
      <c r="F777" s="3"/>
      <c r="G777" s="3"/>
      <c r="H777" s="3"/>
      <c r="I777" s="3"/>
      <c r="J777" s="3"/>
      <c r="K777" s="3"/>
      <c r="L777" s="3"/>
      <c r="M777" s="3"/>
      <c r="N777" s="3"/>
      <c r="O777" s="3"/>
      <c r="P777" s="3"/>
      <c r="Q777" s="3"/>
      <c r="R777" s="3"/>
      <c r="S777" s="3"/>
      <c r="T777" s="3"/>
      <c r="U777" s="3"/>
      <c r="V777" s="3"/>
      <c r="W777" s="3"/>
    </row>
    <row r="778" spans="1:23" ht="15.75" customHeight="1">
      <c r="A778" s="3"/>
      <c r="B778" s="3"/>
      <c r="C778" s="3"/>
      <c r="D778" s="3"/>
      <c r="E778" s="3"/>
      <c r="F778" s="3"/>
      <c r="G778" s="3"/>
      <c r="H778" s="3"/>
      <c r="I778" s="3"/>
      <c r="J778" s="3"/>
      <c r="K778" s="3"/>
      <c r="L778" s="3"/>
      <c r="M778" s="3"/>
      <c r="N778" s="3"/>
      <c r="O778" s="3"/>
      <c r="P778" s="3"/>
      <c r="Q778" s="3"/>
      <c r="R778" s="3"/>
      <c r="S778" s="3"/>
      <c r="T778" s="3"/>
      <c r="U778" s="3"/>
      <c r="V778" s="3"/>
      <c r="W778" s="3"/>
    </row>
    <row r="779" spans="1:23" ht="15.75" customHeight="1">
      <c r="A779" s="3"/>
      <c r="B779" s="3"/>
      <c r="C779" s="3"/>
      <c r="D779" s="3"/>
      <c r="E779" s="3"/>
      <c r="F779" s="3"/>
      <c r="G779" s="3"/>
      <c r="H779" s="3"/>
      <c r="I779" s="3"/>
      <c r="J779" s="3"/>
      <c r="K779" s="3"/>
      <c r="L779" s="3"/>
      <c r="M779" s="3"/>
      <c r="N779" s="3"/>
      <c r="O779" s="3"/>
      <c r="P779" s="3"/>
      <c r="Q779" s="3"/>
      <c r="R779" s="3"/>
      <c r="S779" s="3"/>
      <c r="T779" s="3"/>
      <c r="U779" s="3"/>
      <c r="V779" s="3"/>
      <c r="W779" s="3"/>
    </row>
    <row r="780" spans="1:23" ht="15.75" customHeight="1">
      <c r="A780" s="3"/>
      <c r="B780" s="3"/>
      <c r="C780" s="3"/>
      <c r="D780" s="3"/>
      <c r="E780" s="3"/>
      <c r="F780" s="3"/>
      <c r="G780" s="3"/>
      <c r="H780" s="3"/>
      <c r="I780" s="3"/>
      <c r="J780" s="3"/>
      <c r="K780" s="3"/>
      <c r="L780" s="3"/>
      <c r="M780" s="3"/>
      <c r="N780" s="3"/>
      <c r="O780" s="3"/>
      <c r="P780" s="3"/>
      <c r="Q780" s="3"/>
      <c r="R780" s="3"/>
      <c r="S780" s="3"/>
      <c r="T780" s="3"/>
      <c r="U780" s="3"/>
      <c r="V780" s="3"/>
      <c r="W780" s="3"/>
    </row>
    <row r="781" spans="1:23" ht="15.75" customHeight="1">
      <c r="A781" s="3"/>
      <c r="B781" s="3"/>
      <c r="C781" s="3"/>
      <c r="D781" s="3"/>
      <c r="E781" s="3"/>
      <c r="F781" s="3"/>
      <c r="G781" s="3"/>
      <c r="H781" s="3"/>
      <c r="I781" s="3"/>
      <c r="J781" s="3"/>
      <c r="K781" s="3"/>
      <c r="L781" s="3"/>
      <c r="M781" s="3"/>
      <c r="N781" s="3"/>
      <c r="O781" s="3"/>
      <c r="P781" s="3"/>
      <c r="Q781" s="3"/>
      <c r="R781" s="3"/>
      <c r="S781" s="3"/>
      <c r="T781" s="3"/>
      <c r="U781" s="3"/>
      <c r="V781" s="3"/>
      <c r="W781" s="3"/>
    </row>
    <row r="782" spans="1:23" ht="15.75" customHeight="1">
      <c r="A782" s="3"/>
      <c r="B782" s="3"/>
      <c r="C782" s="3"/>
      <c r="D782" s="3"/>
      <c r="E782" s="3"/>
      <c r="F782" s="3"/>
      <c r="G782" s="3"/>
      <c r="H782" s="3"/>
      <c r="I782" s="3"/>
      <c r="J782" s="3"/>
      <c r="K782" s="3"/>
      <c r="L782" s="3"/>
      <c r="M782" s="3"/>
      <c r="N782" s="3"/>
      <c r="O782" s="3"/>
      <c r="P782" s="3"/>
      <c r="Q782" s="3"/>
      <c r="R782" s="3"/>
      <c r="S782" s="3"/>
      <c r="T782" s="3"/>
      <c r="U782" s="3"/>
      <c r="V782" s="3"/>
      <c r="W782" s="3"/>
    </row>
    <row r="783" spans="1:23" ht="15.75" customHeight="1">
      <c r="A783" s="3"/>
      <c r="B783" s="3"/>
      <c r="C783" s="3"/>
      <c r="D783" s="3"/>
      <c r="E783" s="3"/>
      <c r="F783" s="3"/>
      <c r="G783" s="3"/>
      <c r="H783" s="3"/>
      <c r="I783" s="3"/>
      <c r="J783" s="3"/>
      <c r="K783" s="3"/>
      <c r="L783" s="3"/>
      <c r="M783" s="3"/>
      <c r="N783" s="3"/>
      <c r="O783" s="3"/>
      <c r="P783" s="3"/>
      <c r="Q783" s="3"/>
      <c r="R783" s="3"/>
      <c r="S783" s="3"/>
      <c r="T783" s="3"/>
      <c r="U783" s="3"/>
      <c r="V783" s="3"/>
      <c r="W783" s="3"/>
    </row>
    <row r="784" spans="1:23" ht="15.75" customHeight="1">
      <c r="A784" s="3"/>
      <c r="B784" s="3"/>
      <c r="C784" s="3"/>
      <c r="D784" s="3"/>
      <c r="E784" s="3"/>
      <c r="F784" s="3"/>
      <c r="G784" s="3"/>
      <c r="H784" s="3"/>
      <c r="I784" s="3"/>
      <c r="J784" s="3"/>
      <c r="K784" s="3"/>
      <c r="L784" s="3"/>
      <c r="M784" s="3"/>
      <c r="N784" s="3"/>
      <c r="O784" s="3"/>
      <c r="P784" s="3"/>
      <c r="Q784" s="3"/>
      <c r="R784" s="3"/>
      <c r="S784" s="3"/>
      <c r="T784" s="3"/>
      <c r="U784" s="3"/>
      <c r="V784" s="3"/>
      <c r="W784" s="3"/>
    </row>
    <row r="785" spans="1:23" ht="15.75" customHeight="1">
      <c r="A785" s="3"/>
      <c r="B785" s="3"/>
      <c r="C785" s="3"/>
      <c r="D785" s="3"/>
      <c r="E785" s="3"/>
      <c r="F785" s="3"/>
      <c r="G785" s="3"/>
      <c r="H785" s="3"/>
      <c r="I785" s="3"/>
      <c r="J785" s="3"/>
      <c r="K785" s="3"/>
      <c r="L785" s="3"/>
      <c r="M785" s="3"/>
      <c r="N785" s="3"/>
      <c r="O785" s="3"/>
      <c r="P785" s="3"/>
      <c r="Q785" s="3"/>
      <c r="R785" s="3"/>
      <c r="S785" s="3"/>
      <c r="T785" s="3"/>
      <c r="U785" s="3"/>
      <c r="V785" s="3"/>
      <c r="W785" s="3"/>
    </row>
    <row r="786" spans="1:23" ht="15.75" customHeight="1">
      <c r="A786" s="3"/>
      <c r="B786" s="3"/>
      <c r="C786" s="3"/>
      <c r="D786" s="3"/>
      <c r="E786" s="3"/>
      <c r="F786" s="3"/>
      <c r="G786" s="3"/>
      <c r="H786" s="3"/>
      <c r="I786" s="3"/>
      <c r="J786" s="3"/>
      <c r="K786" s="3"/>
      <c r="L786" s="3"/>
      <c r="M786" s="3"/>
      <c r="N786" s="3"/>
      <c r="O786" s="3"/>
      <c r="P786" s="3"/>
      <c r="Q786" s="3"/>
      <c r="R786" s="3"/>
      <c r="S786" s="3"/>
      <c r="T786" s="3"/>
      <c r="U786" s="3"/>
      <c r="V786" s="3"/>
      <c r="W786" s="3"/>
    </row>
    <row r="787" spans="1:23" ht="15.75" customHeight="1">
      <c r="A787" s="3"/>
      <c r="B787" s="3"/>
      <c r="C787" s="3"/>
      <c r="D787" s="3"/>
      <c r="E787" s="3"/>
      <c r="F787" s="3"/>
      <c r="G787" s="3"/>
      <c r="H787" s="3"/>
      <c r="I787" s="3"/>
      <c r="J787" s="3"/>
      <c r="K787" s="3"/>
      <c r="L787" s="3"/>
      <c r="M787" s="3"/>
      <c r="N787" s="3"/>
      <c r="O787" s="3"/>
      <c r="P787" s="3"/>
      <c r="Q787" s="3"/>
      <c r="R787" s="3"/>
      <c r="S787" s="3"/>
      <c r="T787" s="3"/>
      <c r="U787" s="3"/>
      <c r="V787" s="3"/>
      <c r="W787" s="3"/>
    </row>
    <row r="788" spans="1:23" ht="15.75" customHeight="1">
      <c r="A788" s="3"/>
      <c r="B788" s="3"/>
      <c r="C788" s="3"/>
      <c r="D788" s="3"/>
      <c r="E788" s="3"/>
      <c r="F788" s="3"/>
      <c r="G788" s="3"/>
      <c r="H788" s="3"/>
      <c r="I788" s="3"/>
      <c r="J788" s="3"/>
      <c r="K788" s="3"/>
      <c r="L788" s="3"/>
      <c r="M788" s="3"/>
      <c r="N788" s="3"/>
      <c r="O788" s="3"/>
      <c r="P788" s="3"/>
      <c r="Q788" s="3"/>
      <c r="R788" s="3"/>
      <c r="S788" s="3"/>
      <c r="T788" s="3"/>
      <c r="U788" s="3"/>
      <c r="V788" s="3"/>
      <c r="W788" s="3"/>
    </row>
    <row r="789" spans="1:23" ht="15.75" customHeight="1">
      <c r="A789" s="3"/>
      <c r="B789" s="3"/>
      <c r="C789" s="3"/>
      <c r="D789" s="3"/>
      <c r="E789" s="3"/>
      <c r="F789" s="3"/>
      <c r="G789" s="3"/>
      <c r="H789" s="3"/>
      <c r="I789" s="3"/>
      <c r="J789" s="3"/>
      <c r="K789" s="3"/>
      <c r="L789" s="3"/>
      <c r="M789" s="3"/>
      <c r="N789" s="3"/>
      <c r="O789" s="3"/>
      <c r="P789" s="3"/>
      <c r="Q789" s="3"/>
      <c r="R789" s="3"/>
      <c r="S789" s="3"/>
      <c r="T789" s="3"/>
      <c r="U789" s="3"/>
      <c r="V789" s="3"/>
      <c r="W789" s="3"/>
    </row>
    <row r="790" spans="1:23" ht="15.75" customHeight="1">
      <c r="A790" s="3"/>
      <c r="B790" s="3"/>
      <c r="C790" s="3"/>
      <c r="D790" s="3"/>
      <c r="E790" s="3"/>
      <c r="F790" s="3"/>
      <c r="G790" s="3"/>
      <c r="H790" s="3"/>
      <c r="I790" s="3"/>
      <c r="J790" s="3"/>
      <c r="K790" s="3"/>
      <c r="L790" s="3"/>
      <c r="M790" s="3"/>
      <c r="N790" s="3"/>
      <c r="O790" s="3"/>
      <c r="P790" s="3"/>
      <c r="Q790" s="3"/>
      <c r="R790" s="3"/>
      <c r="S790" s="3"/>
      <c r="T790" s="3"/>
      <c r="U790" s="3"/>
      <c r="V790" s="3"/>
      <c r="W790" s="3"/>
    </row>
    <row r="791" spans="1:23" ht="15.75" customHeight="1">
      <c r="A791" s="3"/>
      <c r="B791" s="3"/>
      <c r="C791" s="3"/>
      <c r="D791" s="3"/>
      <c r="E791" s="3"/>
      <c r="F791" s="3"/>
      <c r="G791" s="3"/>
      <c r="H791" s="3"/>
      <c r="I791" s="3"/>
      <c r="J791" s="3"/>
      <c r="K791" s="3"/>
      <c r="L791" s="3"/>
      <c r="M791" s="3"/>
      <c r="N791" s="3"/>
      <c r="O791" s="3"/>
      <c r="P791" s="3"/>
      <c r="Q791" s="3"/>
      <c r="R791" s="3"/>
      <c r="S791" s="3"/>
      <c r="T791" s="3"/>
      <c r="U791" s="3"/>
      <c r="V791" s="3"/>
      <c r="W791" s="3"/>
    </row>
    <row r="792" spans="1:23" ht="15.75" customHeight="1">
      <c r="A792" s="3"/>
      <c r="B792" s="3"/>
      <c r="C792" s="3"/>
      <c r="D792" s="3"/>
      <c r="E792" s="3"/>
      <c r="F792" s="3"/>
      <c r="G792" s="3"/>
      <c r="H792" s="3"/>
      <c r="I792" s="3"/>
      <c r="J792" s="3"/>
      <c r="K792" s="3"/>
      <c r="L792" s="3"/>
      <c r="M792" s="3"/>
      <c r="N792" s="3"/>
      <c r="O792" s="3"/>
      <c r="P792" s="3"/>
      <c r="Q792" s="3"/>
      <c r="R792" s="3"/>
      <c r="S792" s="3"/>
      <c r="T792" s="3"/>
      <c r="U792" s="3"/>
      <c r="V792" s="3"/>
      <c r="W792" s="3"/>
    </row>
    <row r="793" spans="1:23" ht="15.75" customHeight="1">
      <c r="A793" s="3"/>
      <c r="B793" s="3"/>
      <c r="C793" s="3"/>
      <c r="D793" s="3"/>
      <c r="E793" s="3"/>
      <c r="F793" s="3"/>
      <c r="G793" s="3"/>
      <c r="H793" s="3"/>
      <c r="I793" s="3"/>
      <c r="J793" s="3"/>
      <c r="K793" s="3"/>
      <c r="L793" s="3"/>
      <c r="M793" s="3"/>
      <c r="N793" s="3"/>
      <c r="O793" s="3"/>
      <c r="P793" s="3"/>
      <c r="Q793" s="3"/>
      <c r="R793" s="3"/>
      <c r="S793" s="3"/>
      <c r="T793" s="3"/>
      <c r="U793" s="3"/>
      <c r="V793" s="3"/>
      <c r="W793" s="3"/>
    </row>
    <row r="794" spans="1:23" ht="15.75" customHeight="1">
      <c r="A794" s="3"/>
      <c r="B794" s="3"/>
      <c r="C794" s="3"/>
      <c r="D794" s="3"/>
      <c r="E794" s="3"/>
      <c r="F794" s="3"/>
      <c r="G794" s="3"/>
      <c r="H794" s="3"/>
      <c r="I794" s="3"/>
      <c r="J794" s="3"/>
      <c r="K794" s="3"/>
      <c r="L794" s="3"/>
      <c r="M794" s="3"/>
      <c r="N794" s="3"/>
      <c r="O794" s="3"/>
      <c r="P794" s="3"/>
      <c r="Q794" s="3"/>
      <c r="R794" s="3"/>
      <c r="S794" s="3"/>
      <c r="T794" s="3"/>
      <c r="U794" s="3"/>
      <c r="V794" s="3"/>
      <c r="W794" s="3"/>
    </row>
    <row r="795" spans="1:23" ht="15.75" customHeight="1">
      <c r="A795" s="3"/>
      <c r="B795" s="3"/>
      <c r="C795" s="3"/>
      <c r="D795" s="3"/>
      <c r="E795" s="3"/>
      <c r="F795" s="3"/>
      <c r="G795" s="3"/>
      <c r="H795" s="3"/>
      <c r="I795" s="3"/>
      <c r="J795" s="3"/>
      <c r="K795" s="3"/>
      <c r="L795" s="3"/>
      <c r="M795" s="3"/>
      <c r="N795" s="3"/>
      <c r="O795" s="3"/>
      <c r="P795" s="3"/>
      <c r="Q795" s="3"/>
      <c r="R795" s="3"/>
      <c r="S795" s="3"/>
      <c r="T795" s="3"/>
      <c r="U795" s="3"/>
      <c r="V795" s="3"/>
      <c r="W795" s="3"/>
    </row>
    <row r="796" spans="1:23" ht="15.75" customHeight="1">
      <c r="A796" s="3"/>
      <c r="B796" s="3"/>
      <c r="C796" s="3"/>
      <c r="D796" s="3"/>
      <c r="E796" s="3"/>
      <c r="F796" s="3"/>
      <c r="G796" s="3"/>
      <c r="H796" s="3"/>
      <c r="I796" s="3"/>
      <c r="J796" s="3"/>
      <c r="K796" s="3"/>
      <c r="L796" s="3"/>
      <c r="M796" s="3"/>
      <c r="N796" s="3"/>
      <c r="O796" s="3"/>
      <c r="P796" s="3"/>
      <c r="Q796" s="3"/>
      <c r="R796" s="3"/>
      <c r="S796" s="3"/>
      <c r="T796" s="3"/>
      <c r="U796" s="3"/>
      <c r="V796" s="3"/>
      <c r="W796" s="3"/>
    </row>
    <row r="797" spans="1:23" ht="15.75" customHeight="1">
      <c r="A797" s="3"/>
      <c r="B797" s="3"/>
      <c r="C797" s="3"/>
      <c r="D797" s="3"/>
      <c r="E797" s="3"/>
      <c r="F797" s="3"/>
      <c r="G797" s="3"/>
      <c r="H797" s="3"/>
      <c r="I797" s="3"/>
      <c r="J797" s="3"/>
      <c r="K797" s="3"/>
      <c r="L797" s="3"/>
      <c r="M797" s="3"/>
      <c r="N797" s="3"/>
      <c r="O797" s="3"/>
      <c r="P797" s="3"/>
      <c r="Q797" s="3"/>
      <c r="R797" s="3"/>
      <c r="S797" s="3"/>
      <c r="T797" s="3"/>
      <c r="U797" s="3"/>
      <c r="V797" s="3"/>
      <c r="W797" s="3"/>
    </row>
    <row r="798" spans="1:23" ht="15.75" customHeight="1">
      <c r="A798" s="3"/>
      <c r="B798" s="3"/>
      <c r="C798" s="3"/>
      <c r="D798" s="3"/>
      <c r="E798" s="3"/>
      <c r="F798" s="3"/>
      <c r="G798" s="3"/>
      <c r="H798" s="3"/>
      <c r="I798" s="3"/>
      <c r="J798" s="3"/>
      <c r="K798" s="3"/>
      <c r="L798" s="3"/>
      <c r="M798" s="3"/>
      <c r="N798" s="3"/>
      <c r="O798" s="3"/>
      <c r="P798" s="3"/>
      <c r="Q798" s="3"/>
      <c r="R798" s="3"/>
      <c r="S798" s="3"/>
      <c r="T798" s="3"/>
      <c r="U798" s="3"/>
      <c r="V798" s="3"/>
      <c r="W798" s="3"/>
    </row>
    <row r="799" spans="1:23" ht="15.75" customHeight="1">
      <c r="A799" s="3"/>
      <c r="B799" s="3"/>
      <c r="C799" s="3"/>
      <c r="D799" s="3"/>
      <c r="E799" s="3"/>
      <c r="F799" s="3"/>
      <c r="G799" s="3"/>
      <c r="H799" s="3"/>
      <c r="I799" s="3"/>
      <c r="J799" s="3"/>
      <c r="K799" s="3"/>
      <c r="L799" s="3"/>
      <c r="M799" s="3"/>
      <c r="N799" s="3"/>
      <c r="O799" s="3"/>
      <c r="P799" s="3"/>
      <c r="Q799" s="3"/>
      <c r="R799" s="3"/>
      <c r="S799" s="3"/>
      <c r="T799" s="3"/>
      <c r="U799" s="3"/>
      <c r="V799" s="3"/>
      <c r="W799" s="3"/>
    </row>
    <row r="800" spans="1:23" ht="15.75" customHeight="1">
      <c r="A800" s="3"/>
      <c r="B800" s="3"/>
      <c r="C800" s="3"/>
      <c r="D800" s="3"/>
      <c r="E800" s="3"/>
      <c r="F800" s="3"/>
      <c r="G800" s="3"/>
      <c r="H800" s="3"/>
      <c r="I800" s="3"/>
      <c r="J800" s="3"/>
      <c r="K800" s="3"/>
      <c r="L800" s="3"/>
      <c r="M800" s="3"/>
      <c r="N800" s="3"/>
      <c r="O800" s="3"/>
      <c r="P800" s="3"/>
      <c r="Q800" s="3"/>
      <c r="R800" s="3"/>
      <c r="S800" s="3"/>
      <c r="T800" s="3"/>
      <c r="U800" s="3"/>
      <c r="V800" s="3"/>
      <c r="W800" s="3"/>
    </row>
    <row r="801" spans="1:23" ht="15.75" customHeight="1">
      <c r="A801" s="3"/>
      <c r="B801" s="3"/>
      <c r="C801" s="3"/>
      <c r="D801" s="3"/>
      <c r="E801" s="3"/>
      <c r="F801" s="3"/>
      <c r="G801" s="3"/>
      <c r="H801" s="3"/>
      <c r="I801" s="3"/>
      <c r="J801" s="3"/>
      <c r="K801" s="3"/>
      <c r="L801" s="3"/>
      <c r="M801" s="3"/>
      <c r="N801" s="3"/>
      <c r="O801" s="3"/>
      <c r="P801" s="3"/>
      <c r="Q801" s="3"/>
      <c r="R801" s="3"/>
      <c r="S801" s="3"/>
      <c r="T801" s="3"/>
      <c r="U801" s="3"/>
      <c r="V801" s="3"/>
      <c r="W801" s="3"/>
    </row>
    <row r="802" spans="1:23" ht="15.75" customHeight="1">
      <c r="A802" s="3"/>
      <c r="B802" s="3"/>
      <c r="C802" s="3"/>
      <c r="D802" s="3"/>
      <c r="E802" s="3"/>
      <c r="F802" s="3"/>
      <c r="G802" s="3"/>
      <c r="H802" s="3"/>
      <c r="I802" s="3"/>
      <c r="J802" s="3"/>
      <c r="K802" s="3"/>
      <c r="L802" s="3"/>
      <c r="M802" s="3"/>
      <c r="N802" s="3"/>
      <c r="O802" s="3"/>
      <c r="P802" s="3"/>
      <c r="Q802" s="3"/>
      <c r="R802" s="3"/>
      <c r="S802" s="3"/>
      <c r="T802" s="3"/>
      <c r="U802" s="3"/>
      <c r="V802" s="3"/>
      <c r="W802" s="3"/>
    </row>
    <row r="803" spans="1:23" ht="15.75" customHeight="1">
      <c r="A803" s="3"/>
      <c r="B803" s="3"/>
      <c r="C803" s="3"/>
      <c r="D803" s="3"/>
      <c r="E803" s="3"/>
      <c r="F803" s="3"/>
      <c r="G803" s="3"/>
      <c r="H803" s="3"/>
      <c r="I803" s="3"/>
      <c r="J803" s="3"/>
      <c r="K803" s="3"/>
      <c r="L803" s="3"/>
      <c r="M803" s="3"/>
      <c r="N803" s="3"/>
      <c r="O803" s="3"/>
      <c r="P803" s="3"/>
      <c r="Q803" s="3"/>
      <c r="R803" s="3"/>
      <c r="S803" s="3"/>
      <c r="T803" s="3"/>
      <c r="U803" s="3"/>
      <c r="V803" s="3"/>
      <c r="W803" s="3"/>
    </row>
    <row r="804" spans="1:23" ht="15.75" customHeight="1">
      <c r="A804" s="3"/>
      <c r="B804" s="3"/>
      <c r="C804" s="3"/>
      <c r="D804" s="3"/>
      <c r="E804" s="3"/>
      <c r="F804" s="3"/>
      <c r="G804" s="3"/>
      <c r="H804" s="3"/>
      <c r="I804" s="3"/>
      <c r="J804" s="3"/>
      <c r="K804" s="3"/>
      <c r="L804" s="3"/>
      <c r="M804" s="3"/>
      <c r="N804" s="3"/>
      <c r="O804" s="3"/>
      <c r="P804" s="3"/>
      <c r="Q804" s="3"/>
      <c r="R804" s="3"/>
      <c r="S804" s="3"/>
      <c r="T804" s="3"/>
      <c r="U804" s="3"/>
      <c r="V804" s="3"/>
      <c r="W804" s="3"/>
    </row>
    <row r="805" spans="1:23" ht="15.75" customHeight="1">
      <c r="A805" s="3"/>
      <c r="B805" s="3"/>
      <c r="C805" s="3"/>
      <c r="D805" s="3"/>
      <c r="E805" s="3"/>
      <c r="F805" s="3"/>
      <c r="G805" s="3"/>
      <c r="H805" s="3"/>
      <c r="I805" s="3"/>
      <c r="J805" s="3"/>
      <c r="K805" s="3"/>
      <c r="L805" s="3"/>
      <c r="M805" s="3"/>
      <c r="N805" s="3"/>
      <c r="O805" s="3"/>
      <c r="P805" s="3"/>
      <c r="Q805" s="3"/>
      <c r="R805" s="3"/>
      <c r="S805" s="3"/>
      <c r="T805" s="3"/>
      <c r="U805" s="3"/>
      <c r="V805" s="3"/>
      <c r="W805" s="3"/>
    </row>
    <row r="806" spans="1:23" ht="15.75" customHeight="1">
      <c r="A806" s="3"/>
      <c r="B806" s="3"/>
      <c r="C806" s="3"/>
      <c r="D806" s="3"/>
      <c r="E806" s="3"/>
      <c r="F806" s="3"/>
      <c r="G806" s="3"/>
      <c r="H806" s="3"/>
      <c r="I806" s="3"/>
      <c r="J806" s="3"/>
      <c r="K806" s="3"/>
      <c r="L806" s="3"/>
      <c r="M806" s="3"/>
      <c r="N806" s="3"/>
      <c r="O806" s="3"/>
      <c r="P806" s="3"/>
      <c r="Q806" s="3"/>
      <c r="R806" s="3"/>
      <c r="S806" s="3"/>
      <c r="T806" s="3"/>
      <c r="U806" s="3"/>
      <c r="V806" s="3"/>
      <c r="W806" s="3"/>
    </row>
    <row r="807" spans="1:23" ht="15.75" customHeight="1">
      <c r="A807" s="3"/>
      <c r="B807" s="3"/>
      <c r="C807" s="3"/>
      <c r="D807" s="3"/>
      <c r="E807" s="3"/>
      <c r="F807" s="3"/>
      <c r="G807" s="3"/>
      <c r="H807" s="3"/>
      <c r="I807" s="3"/>
      <c r="J807" s="3"/>
      <c r="K807" s="3"/>
      <c r="L807" s="3"/>
      <c r="M807" s="3"/>
      <c r="N807" s="3"/>
      <c r="O807" s="3"/>
      <c r="P807" s="3"/>
      <c r="Q807" s="3"/>
      <c r="R807" s="3"/>
      <c r="S807" s="3"/>
      <c r="T807" s="3"/>
      <c r="U807" s="3"/>
      <c r="V807" s="3"/>
      <c r="W807" s="3"/>
    </row>
    <row r="808" spans="1:23" ht="15.75" customHeight="1">
      <c r="A808" s="3"/>
      <c r="B808" s="3"/>
      <c r="C808" s="3"/>
      <c r="D808" s="3"/>
      <c r="E808" s="3"/>
      <c r="F808" s="3"/>
      <c r="G808" s="3"/>
      <c r="H808" s="3"/>
      <c r="I808" s="3"/>
      <c r="J808" s="3"/>
      <c r="K808" s="3"/>
      <c r="L808" s="3"/>
      <c r="M808" s="3"/>
      <c r="N808" s="3"/>
      <c r="O808" s="3"/>
      <c r="P808" s="3"/>
      <c r="Q808" s="3"/>
      <c r="R808" s="3"/>
      <c r="S808" s="3"/>
      <c r="T808" s="3"/>
      <c r="U808" s="3"/>
      <c r="V808" s="3"/>
      <c r="W808" s="3"/>
    </row>
    <row r="809" spans="1:23" ht="15.75" customHeight="1">
      <c r="A809" s="3"/>
      <c r="B809" s="3"/>
      <c r="C809" s="3"/>
      <c r="D809" s="3"/>
      <c r="E809" s="3"/>
      <c r="F809" s="3"/>
      <c r="G809" s="3"/>
      <c r="H809" s="3"/>
      <c r="I809" s="3"/>
      <c r="J809" s="3"/>
      <c r="K809" s="3"/>
      <c r="L809" s="3"/>
      <c r="M809" s="3"/>
      <c r="N809" s="3"/>
      <c r="O809" s="3"/>
      <c r="P809" s="3"/>
      <c r="Q809" s="3"/>
      <c r="R809" s="3"/>
      <c r="S809" s="3"/>
      <c r="T809" s="3"/>
      <c r="U809" s="3"/>
      <c r="V809" s="3"/>
      <c r="W809" s="3"/>
    </row>
    <row r="810" spans="1:23" ht="15.75" customHeight="1">
      <c r="A810" s="3"/>
      <c r="B810" s="3"/>
      <c r="C810" s="3"/>
      <c r="D810" s="3"/>
      <c r="E810" s="3"/>
      <c r="F810" s="3"/>
      <c r="G810" s="3"/>
      <c r="H810" s="3"/>
      <c r="I810" s="3"/>
      <c r="J810" s="3"/>
      <c r="K810" s="3"/>
      <c r="L810" s="3"/>
      <c r="M810" s="3"/>
      <c r="N810" s="3"/>
      <c r="O810" s="3"/>
      <c r="P810" s="3"/>
      <c r="Q810" s="3"/>
      <c r="R810" s="3"/>
      <c r="S810" s="3"/>
      <c r="T810" s="3"/>
      <c r="U810" s="3"/>
      <c r="V810" s="3"/>
      <c r="W810" s="3"/>
    </row>
    <row r="811" spans="1:23" ht="15.75" customHeight="1">
      <c r="A811" s="3"/>
      <c r="B811" s="3"/>
      <c r="C811" s="3"/>
      <c r="D811" s="3"/>
      <c r="E811" s="3"/>
      <c r="F811" s="3"/>
      <c r="G811" s="3"/>
      <c r="H811" s="3"/>
      <c r="I811" s="3"/>
      <c r="J811" s="3"/>
      <c r="K811" s="3"/>
      <c r="L811" s="3"/>
      <c r="M811" s="3"/>
      <c r="N811" s="3"/>
      <c r="O811" s="3"/>
      <c r="P811" s="3"/>
      <c r="Q811" s="3"/>
      <c r="R811" s="3"/>
      <c r="S811" s="3"/>
      <c r="T811" s="3"/>
      <c r="U811" s="3"/>
      <c r="V811" s="3"/>
      <c r="W811" s="3"/>
    </row>
    <row r="812" spans="1:23" ht="15.75" customHeight="1">
      <c r="A812" s="3"/>
      <c r="B812" s="3"/>
      <c r="C812" s="3"/>
      <c r="D812" s="3"/>
      <c r="E812" s="3"/>
      <c r="F812" s="3"/>
      <c r="G812" s="3"/>
      <c r="H812" s="3"/>
      <c r="I812" s="3"/>
      <c r="J812" s="3"/>
      <c r="K812" s="3"/>
      <c r="L812" s="3"/>
      <c r="M812" s="3"/>
      <c r="N812" s="3"/>
      <c r="O812" s="3"/>
      <c r="P812" s="3"/>
      <c r="Q812" s="3"/>
      <c r="R812" s="3"/>
      <c r="S812" s="3"/>
      <c r="T812" s="3"/>
      <c r="U812" s="3"/>
      <c r="V812" s="3"/>
      <c r="W812" s="3"/>
    </row>
    <row r="813" spans="1:23" ht="15.75" customHeight="1">
      <c r="A813" s="3"/>
      <c r="B813" s="3"/>
      <c r="C813" s="3"/>
      <c r="D813" s="3"/>
      <c r="E813" s="3"/>
      <c r="F813" s="3"/>
      <c r="G813" s="3"/>
      <c r="H813" s="3"/>
      <c r="I813" s="3"/>
      <c r="J813" s="3"/>
      <c r="K813" s="3"/>
      <c r="L813" s="3"/>
      <c r="M813" s="3"/>
      <c r="N813" s="3"/>
      <c r="O813" s="3"/>
      <c r="P813" s="3"/>
      <c r="Q813" s="3"/>
      <c r="R813" s="3"/>
      <c r="S813" s="3"/>
      <c r="T813" s="3"/>
      <c r="U813" s="3"/>
      <c r="V813" s="3"/>
      <c r="W813" s="3"/>
    </row>
    <row r="814" spans="1:23" ht="15.75" customHeight="1">
      <c r="A814" s="3"/>
      <c r="B814" s="3"/>
      <c r="C814" s="3"/>
      <c r="D814" s="3"/>
      <c r="E814" s="3"/>
      <c r="F814" s="3"/>
      <c r="G814" s="3"/>
      <c r="H814" s="3"/>
      <c r="I814" s="3"/>
      <c r="J814" s="3"/>
      <c r="K814" s="3"/>
      <c r="L814" s="3"/>
      <c r="M814" s="3"/>
      <c r="N814" s="3"/>
      <c r="O814" s="3"/>
      <c r="P814" s="3"/>
      <c r="Q814" s="3"/>
      <c r="R814" s="3"/>
      <c r="S814" s="3"/>
      <c r="T814" s="3"/>
      <c r="U814" s="3"/>
      <c r="V814" s="3"/>
      <c r="W814" s="3"/>
    </row>
    <row r="815" spans="1:23" ht="15.75" customHeight="1">
      <c r="A815" s="3"/>
      <c r="B815" s="3"/>
      <c r="C815" s="3"/>
      <c r="D815" s="3"/>
      <c r="E815" s="3"/>
      <c r="F815" s="3"/>
      <c r="G815" s="3"/>
      <c r="H815" s="3"/>
      <c r="I815" s="3"/>
      <c r="J815" s="3"/>
      <c r="K815" s="3"/>
      <c r="L815" s="3"/>
      <c r="M815" s="3"/>
      <c r="N815" s="3"/>
      <c r="O815" s="3"/>
      <c r="P815" s="3"/>
      <c r="Q815" s="3"/>
      <c r="R815" s="3"/>
      <c r="S815" s="3"/>
      <c r="T815" s="3"/>
      <c r="U815" s="3"/>
      <c r="V815" s="3"/>
      <c r="W815" s="3"/>
    </row>
    <row r="816" spans="1:23" ht="15.75" customHeight="1">
      <c r="A816" s="3"/>
      <c r="B816" s="3"/>
      <c r="C816" s="3"/>
      <c r="D816" s="3"/>
      <c r="E816" s="3"/>
      <c r="F816" s="3"/>
      <c r="G816" s="3"/>
      <c r="H816" s="3"/>
      <c r="I816" s="3"/>
      <c r="J816" s="3"/>
      <c r="K816" s="3"/>
      <c r="L816" s="3"/>
      <c r="M816" s="3"/>
      <c r="N816" s="3"/>
      <c r="O816" s="3"/>
      <c r="P816" s="3"/>
      <c r="Q816" s="3"/>
      <c r="R816" s="3"/>
      <c r="S816" s="3"/>
      <c r="T816" s="3"/>
      <c r="U816" s="3"/>
      <c r="V816" s="3"/>
      <c r="W816" s="3"/>
    </row>
    <row r="817" spans="1:23" ht="15.75" customHeight="1">
      <c r="A817" s="3"/>
      <c r="B817" s="3"/>
      <c r="C817" s="3"/>
      <c r="D817" s="3"/>
      <c r="E817" s="3"/>
      <c r="F817" s="3"/>
      <c r="G817" s="3"/>
      <c r="H817" s="3"/>
      <c r="I817" s="3"/>
      <c r="J817" s="3"/>
      <c r="K817" s="3"/>
      <c r="L817" s="3"/>
      <c r="M817" s="3"/>
      <c r="N817" s="3"/>
      <c r="O817" s="3"/>
      <c r="P817" s="3"/>
      <c r="Q817" s="3"/>
      <c r="R817" s="3"/>
      <c r="S817" s="3"/>
      <c r="T817" s="3"/>
      <c r="U817" s="3"/>
      <c r="V817" s="3"/>
      <c r="W817" s="3"/>
    </row>
    <row r="818" spans="1:23" ht="15.75" customHeight="1">
      <c r="A818" s="3"/>
      <c r="B818" s="3"/>
      <c r="C818" s="3"/>
      <c r="D818" s="3"/>
      <c r="E818" s="3"/>
      <c r="F818" s="3"/>
      <c r="G818" s="3"/>
      <c r="H818" s="3"/>
      <c r="I818" s="3"/>
      <c r="J818" s="3"/>
      <c r="K818" s="3"/>
      <c r="L818" s="3"/>
      <c r="M818" s="3"/>
      <c r="N818" s="3"/>
      <c r="O818" s="3"/>
      <c r="P818" s="3"/>
      <c r="Q818" s="3"/>
      <c r="R818" s="3"/>
      <c r="S818" s="3"/>
      <c r="T818" s="3"/>
      <c r="U818" s="3"/>
      <c r="V818" s="3"/>
      <c r="W818" s="3"/>
    </row>
    <row r="819" spans="1:23" ht="15.75" customHeight="1">
      <c r="A819" s="3"/>
      <c r="B819" s="3"/>
      <c r="C819" s="3"/>
      <c r="D819" s="3"/>
      <c r="E819" s="3"/>
      <c r="F819" s="3"/>
      <c r="G819" s="3"/>
      <c r="H819" s="3"/>
      <c r="I819" s="3"/>
      <c r="J819" s="3"/>
      <c r="K819" s="3"/>
      <c r="L819" s="3"/>
      <c r="M819" s="3"/>
      <c r="N819" s="3"/>
      <c r="O819" s="3"/>
      <c r="P819" s="3"/>
      <c r="Q819" s="3"/>
      <c r="R819" s="3"/>
      <c r="S819" s="3"/>
      <c r="T819" s="3"/>
      <c r="U819" s="3"/>
      <c r="V819" s="3"/>
      <c r="W819" s="3"/>
    </row>
    <row r="820" spans="1:23" ht="15.75" customHeight="1">
      <c r="A820" s="3"/>
      <c r="B820" s="3"/>
      <c r="C820" s="3"/>
      <c r="D820" s="3"/>
      <c r="E820" s="3"/>
      <c r="F820" s="3"/>
      <c r="G820" s="3"/>
      <c r="H820" s="3"/>
      <c r="I820" s="3"/>
      <c r="J820" s="3"/>
      <c r="K820" s="3"/>
      <c r="L820" s="3"/>
      <c r="M820" s="3"/>
      <c r="N820" s="3"/>
      <c r="O820" s="3"/>
      <c r="P820" s="3"/>
      <c r="Q820" s="3"/>
      <c r="R820" s="3"/>
      <c r="S820" s="3"/>
      <c r="T820" s="3"/>
      <c r="U820" s="3"/>
      <c r="V820" s="3"/>
      <c r="W820" s="3"/>
    </row>
    <row r="821" spans="1:23" ht="15.75" customHeight="1">
      <c r="A821" s="3"/>
      <c r="B821" s="3"/>
      <c r="C821" s="3"/>
      <c r="D821" s="3"/>
      <c r="E821" s="3"/>
      <c r="F821" s="3"/>
      <c r="G821" s="3"/>
      <c r="H821" s="3"/>
      <c r="I821" s="3"/>
      <c r="J821" s="3"/>
      <c r="K821" s="3"/>
      <c r="L821" s="3"/>
      <c r="M821" s="3"/>
      <c r="N821" s="3"/>
      <c r="O821" s="3"/>
      <c r="P821" s="3"/>
      <c r="Q821" s="3"/>
      <c r="R821" s="3"/>
      <c r="S821" s="3"/>
      <c r="T821" s="3"/>
      <c r="U821" s="3"/>
      <c r="V821" s="3"/>
      <c r="W821" s="3"/>
    </row>
    <row r="822" spans="1:23" ht="15.75" customHeight="1">
      <c r="A822" s="3"/>
      <c r="B822" s="3"/>
      <c r="C822" s="3"/>
      <c r="D822" s="3"/>
      <c r="E822" s="3"/>
      <c r="F822" s="3"/>
      <c r="G822" s="3"/>
      <c r="H822" s="3"/>
      <c r="I822" s="3"/>
      <c r="J822" s="3"/>
      <c r="K822" s="3"/>
      <c r="L822" s="3"/>
      <c r="M822" s="3"/>
      <c r="N822" s="3"/>
      <c r="O822" s="3"/>
      <c r="P822" s="3"/>
      <c r="Q822" s="3"/>
      <c r="R822" s="3"/>
      <c r="S822" s="3"/>
      <c r="T822" s="3"/>
      <c r="U822" s="3"/>
      <c r="V822" s="3"/>
      <c r="W822" s="3"/>
    </row>
    <row r="823" spans="1:23" ht="15.75" customHeight="1">
      <c r="A823" s="3"/>
      <c r="B823" s="3"/>
      <c r="C823" s="3"/>
      <c r="D823" s="3"/>
      <c r="E823" s="3"/>
      <c r="F823" s="3"/>
      <c r="G823" s="3"/>
      <c r="H823" s="3"/>
      <c r="I823" s="3"/>
      <c r="J823" s="3"/>
      <c r="K823" s="3"/>
      <c r="L823" s="3"/>
      <c r="M823" s="3"/>
      <c r="N823" s="3"/>
      <c r="O823" s="3"/>
      <c r="P823" s="3"/>
      <c r="Q823" s="3"/>
      <c r="R823" s="3"/>
      <c r="S823" s="3"/>
      <c r="T823" s="3"/>
      <c r="U823" s="3"/>
      <c r="V823" s="3"/>
      <c r="W823" s="3"/>
    </row>
    <row r="824" spans="1:23" ht="15.75" customHeight="1">
      <c r="A824" s="3"/>
      <c r="B824" s="3"/>
      <c r="C824" s="3"/>
      <c r="D824" s="3"/>
      <c r="E824" s="3"/>
      <c r="F824" s="3"/>
      <c r="G824" s="3"/>
      <c r="H824" s="3"/>
      <c r="I824" s="3"/>
      <c r="J824" s="3"/>
      <c r="K824" s="3"/>
      <c r="L824" s="3"/>
      <c r="M824" s="3"/>
      <c r="N824" s="3"/>
      <c r="O824" s="3"/>
      <c r="P824" s="3"/>
      <c r="Q824" s="3"/>
      <c r="R824" s="3"/>
      <c r="S824" s="3"/>
      <c r="T824" s="3"/>
      <c r="U824" s="3"/>
      <c r="V824" s="3"/>
      <c r="W824" s="3"/>
    </row>
    <row r="825" spans="1:23" ht="15.75" customHeight="1">
      <c r="A825" s="3"/>
      <c r="B825" s="3"/>
      <c r="C825" s="3"/>
      <c r="D825" s="3"/>
      <c r="E825" s="3"/>
      <c r="F825" s="3"/>
      <c r="G825" s="3"/>
      <c r="H825" s="3"/>
      <c r="I825" s="3"/>
      <c r="J825" s="3"/>
      <c r="K825" s="3"/>
      <c r="L825" s="3"/>
      <c r="M825" s="3"/>
      <c r="N825" s="3"/>
      <c r="O825" s="3"/>
      <c r="P825" s="3"/>
      <c r="Q825" s="3"/>
      <c r="R825" s="3"/>
      <c r="S825" s="3"/>
      <c r="T825" s="3"/>
      <c r="U825" s="3"/>
      <c r="V825" s="3"/>
      <c r="W825" s="3"/>
    </row>
    <row r="826" spans="1:23" ht="15.75" customHeight="1">
      <c r="A826" s="3"/>
      <c r="B826" s="3"/>
      <c r="C826" s="3"/>
      <c r="D826" s="3"/>
      <c r="E826" s="3"/>
      <c r="F826" s="3"/>
      <c r="G826" s="3"/>
      <c r="H826" s="3"/>
      <c r="I826" s="3"/>
      <c r="J826" s="3"/>
      <c r="K826" s="3"/>
      <c r="L826" s="3"/>
      <c r="M826" s="3"/>
      <c r="N826" s="3"/>
      <c r="O826" s="3"/>
      <c r="P826" s="3"/>
      <c r="Q826" s="3"/>
      <c r="R826" s="3"/>
      <c r="S826" s="3"/>
      <c r="T826" s="3"/>
      <c r="U826" s="3"/>
      <c r="V826" s="3"/>
      <c r="W826" s="3"/>
    </row>
    <row r="827" spans="1:23" ht="15.75" customHeight="1">
      <c r="A827" s="3"/>
      <c r="B827" s="3"/>
      <c r="C827" s="3"/>
      <c r="D827" s="3"/>
      <c r="E827" s="3"/>
      <c r="F827" s="3"/>
      <c r="G827" s="3"/>
      <c r="H827" s="3"/>
      <c r="I827" s="3"/>
      <c r="J827" s="3"/>
      <c r="K827" s="3"/>
      <c r="L827" s="3"/>
      <c r="M827" s="3"/>
      <c r="N827" s="3"/>
      <c r="O827" s="3"/>
      <c r="P827" s="3"/>
      <c r="Q827" s="3"/>
      <c r="R827" s="3"/>
      <c r="S827" s="3"/>
      <c r="T827" s="3"/>
      <c r="U827" s="3"/>
      <c r="V827" s="3"/>
      <c r="W827" s="3"/>
    </row>
    <row r="828" spans="1:23" ht="15.75" customHeight="1">
      <c r="A828" s="3"/>
      <c r="B828" s="3"/>
      <c r="C828" s="3"/>
      <c r="D828" s="3"/>
      <c r="E828" s="3"/>
      <c r="F828" s="3"/>
      <c r="G828" s="3"/>
      <c r="H828" s="3"/>
      <c r="I828" s="3"/>
      <c r="J828" s="3"/>
      <c r="K828" s="3"/>
      <c r="L828" s="3"/>
      <c r="M828" s="3"/>
      <c r="N828" s="3"/>
      <c r="O828" s="3"/>
      <c r="P828" s="3"/>
      <c r="Q828" s="3"/>
      <c r="R828" s="3"/>
      <c r="S828" s="3"/>
      <c r="T828" s="3"/>
      <c r="U828" s="3"/>
      <c r="V828" s="3"/>
      <c r="W828" s="3"/>
    </row>
    <row r="829" spans="1:23" ht="15.75" customHeight="1">
      <c r="A829" s="3"/>
      <c r="B829" s="3"/>
      <c r="C829" s="3"/>
      <c r="D829" s="3"/>
      <c r="E829" s="3"/>
      <c r="F829" s="3"/>
      <c r="G829" s="3"/>
      <c r="H829" s="3"/>
      <c r="I829" s="3"/>
      <c r="J829" s="3"/>
      <c r="K829" s="3"/>
      <c r="L829" s="3"/>
      <c r="M829" s="3"/>
      <c r="N829" s="3"/>
      <c r="O829" s="3"/>
      <c r="P829" s="3"/>
      <c r="Q829" s="3"/>
      <c r="R829" s="3"/>
      <c r="S829" s="3"/>
      <c r="T829" s="3"/>
      <c r="U829" s="3"/>
      <c r="V829" s="3"/>
      <c r="W829" s="3"/>
    </row>
    <row r="830" spans="1:23" ht="15.75" customHeight="1">
      <c r="A830" s="3"/>
      <c r="B830" s="3"/>
      <c r="C830" s="3"/>
      <c r="D830" s="3"/>
      <c r="E830" s="3"/>
      <c r="F830" s="3"/>
      <c r="G830" s="3"/>
      <c r="H830" s="3"/>
      <c r="I830" s="3"/>
      <c r="J830" s="3"/>
      <c r="K830" s="3"/>
      <c r="L830" s="3"/>
      <c r="M830" s="3"/>
      <c r="N830" s="3"/>
      <c r="O830" s="3"/>
      <c r="P830" s="3"/>
      <c r="Q830" s="3"/>
      <c r="R830" s="3"/>
      <c r="S830" s="3"/>
      <c r="T830" s="3"/>
      <c r="U830" s="3"/>
      <c r="V830" s="3"/>
      <c r="W830" s="3"/>
    </row>
    <row r="831" spans="1:23" ht="15.75" customHeight="1">
      <c r="A831" s="3"/>
      <c r="B831" s="3"/>
      <c r="C831" s="3"/>
      <c r="D831" s="3"/>
      <c r="E831" s="3"/>
      <c r="F831" s="3"/>
      <c r="G831" s="3"/>
      <c r="H831" s="3"/>
      <c r="I831" s="3"/>
      <c r="J831" s="3"/>
      <c r="K831" s="3"/>
      <c r="L831" s="3"/>
      <c r="M831" s="3"/>
      <c r="N831" s="3"/>
      <c r="O831" s="3"/>
      <c r="P831" s="3"/>
      <c r="Q831" s="3"/>
      <c r="R831" s="3"/>
      <c r="S831" s="3"/>
      <c r="T831" s="3"/>
      <c r="U831" s="3"/>
      <c r="V831" s="3"/>
      <c r="W831" s="3"/>
    </row>
    <row r="832" spans="1:23" ht="15.75" customHeight="1">
      <c r="A832" s="3"/>
      <c r="B832" s="3"/>
      <c r="C832" s="3"/>
      <c r="D832" s="3"/>
      <c r="E832" s="3"/>
      <c r="F832" s="3"/>
      <c r="G832" s="3"/>
      <c r="H832" s="3"/>
      <c r="I832" s="3"/>
      <c r="J832" s="3"/>
      <c r="K832" s="3"/>
      <c r="L832" s="3"/>
      <c r="M832" s="3"/>
      <c r="N832" s="3"/>
      <c r="O832" s="3"/>
      <c r="P832" s="3"/>
      <c r="Q832" s="3"/>
      <c r="R832" s="3"/>
      <c r="S832" s="3"/>
      <c r="T832" s="3"/>
      <c r="U832" s="3"/>
      <c r="V832" s="3"/>
      <c r="W832" s="3"/>
    </row>
    <row r="833" spans="1:23" ht="15.75" customHeight="1">
      <c r="A833" s="3"/>
      <c r="B833" s="3"/>
      <c r="C833" s="3"/>
      <c r="D833" s="3"/>
      <c r="E833" s="3"/>
      <c r="F833" s="3"/>
      <c r="G833" s="3"/>
      <c r="H833" s="3"/>
      <c r="I833" s="3"/>
      <c r="J833" s="3"/>
      <c r="K833" s="3"/>
      <c r="L833" s="3"/>
      <c r="M833" s="3"/>
      <c r="N833" s="3"/>
      <c r="O833" s="3"/>
      <c r="P833" s="3"/>
      <c r="Q833" s="3"/>
      <c r="R833" s="3"/>
      <c r="S833" s="3"/>
      <c r="T833" s="3"/>
      <c r="U833" s="3"/>
      <c r="V833" s="3"/>
      <c r="W833" s="3"/>
    </row>
    <row r="834" spans="1:23" ht="15.75" customHeight="1">
      <c r="A834" s="3"/>
      <c r="B834" s="3"/>
      <c r="C834" s="3"/>
      <c r="D834" s="3"/>
      <c r="E834" s="3"/>
      <c r="F834" s="3"/>
      <c r="G834" s="3"/>
      <c r="H834" s="3"/>
      <c r="I834" s="3"/>
      <c r="J834" s="3"/>
      <c r="K834" s="3"/>
      <c r="L834" s="3"/>
      <c r="M834" s="3"/>
      <c r="N834" s="3"/>
      <c r="O834" s="3"/>
      <c r="P834" s="3"/>
      <c r="Q834" s="3"/>
      <c r="R834" s="3"/>
      <c r="S834" s="3"/>
      <c r="T834" s="3"/>
      <c r="U834" s="3"/>
      <c r="V834" s="3"/>
      <c r="W834" s="3"/>
    </row>
    <row r="835" spans="1:23" ht="15.75" customHeight="1">
      <c r="A835" s="3"/>
      <c r="B835" s="3"/>
      <c r="C835" s="3"/>
      <c r="D835" s="3"/>
      <c r="E835" s="3"/>
      <c r="F835" s="3"/>
      <c r="G835" s="3"/>
      <c r="H835" s="3"/>
      <c r="I835" s="3"/>
      <c r="J835" s="3"/>
      <c r="K835" s="3"/>
      <c r="L835" s="3"/>
      <c r="M835" s="3"/>
      <c r="N835" s="3"/>
      <c r="O835" s="3"/>
      <c r="P835" s="3"/>
      <c r="Q835" s="3"/>
      <c r="R835" s="3"/>
      <c r="S835" s="3"/>
      <c r="T835" s="3"/>
      <c r="U835" s="3"/>
      <c r="V835" s="3"/>
      <c r="W835" s="3"/>
    </row>
    <row r="836" spans="1:23" ht="15.75" customHeight="1">
      <c r="A836" s="3"/>
      <c r="B836" s="3"/>
      <c r="C836" s="3"/>
      <c r="D836" s="3"/>
      <c r="E836" s="3"/>
      <c r="F836" s="3"/>
      <c r="G836" s="3"/>
      <c r="H836" s="3"/>
      <c r="I836" s="3"/>
      <c r="J836" s="3"/>
      <c r="K836" s="3"/>
      <c r="L836" s="3"/>
      <c r="M836" s="3"/>
      <c r="N836" s="3"/>
      <c r="O836" s="3"/>
      <c r="P836" s="3"/>
      <c r="Q836" s="3"/>
      <c r="R836" s="3"/>
      <c r="S836" s="3"/>
      <c r="T836" s="3"/>
      <c r="U836" s="3"/>
      <c r="V836" s="3"/>
      <c r="W836" s="3"/>
    </row>
    <row r="837" spans="1:23" ht="15.75" customHeight="1">
      <c r="A837" s="3"/>
      <c r="B837" s="3"/>
      <c r="C837" s="3"/>
      <c r="D837" s="3"/>
      <c r="E837" s="3"/>
      <c r="F837" s="3"/>
      <c r="G837" s="3"/>
      <c r="H837" s="3"/>
      <c r="I837" s="3"/>
      <c r="J837" s="3"/>
      <c r="K837" s="3"/>
      <c r="L837" s="3"/>
      <c r="M837" s="3"/>
      <c r="N837" s="3"/>
      <c r="O837" s="3"/>
      <c r="P837" s="3"/>
      <c r="Q837" s="3"/>
      <c r="R837" s="3"/>
      <c r="S837" s="3"/>
      <c r="T837" s="3"/>
      <c r="U837" s="3"/>
      <c r="V837" s="3"/>
      <c r="W837" s="3"/>
    </row>
    <row r="838" spans="1:23" ht="15.75" customHeight="1">
      <c r="A838" s="3"/>
      <c r="B838" s="3"/>
      <c r="C838" s="3"/>
      <c r="D838" s="3"/>
      <c r="E838" s="3"/>
      <c r="F838" s="3"/>
      <c r="G838" s="3"/>
      <c r="H838" s="3"/>
      <c r="I838" s="3"/>
      <c r="J838" s="3"/>
      <c r="K838" s="3"/>
      <c r="L838" s="3"/>
      <c r="M838" s="3"/>
      <c r="N838" s="3"/>
      <c r="O838" s="3"/>
      <c r="P838" s="3"/>
      <c r="Q838" s="3"/>
      <c r="R838" s="3"/>
      <c r="S838" s="3"/>
      <c r="T838" s="3"/>
      <c r="U838" s="3"/>
      <c r="V838" s="3"/>
      <c r="W838" s="3"/>
    </row>
    <row r="839" spans="1:23" ht="15.75" customHeight="1">
      <c r="A839" s="3"/>
      <c r="B839" s="3"/>
      <c r="C839" s="3"/>
      <c r="D839" s="3"/>
      <c r="E839" s="3"/>
      <c r="F839" s="3"/>
      <c r="G839" s="3"/>
      <c r="H839" s="3"/>
      <c r="I839" s="3"/>
      <c r="J839" s="3"/>
      <c r="K839" s="3"/>
      <c r="L839" s="3"/>
      <c r="M839" s="3"/>
      <c r="N839" s="3"/>
      <c r="O839" s="3"/>
      <c r="P839" s="3"/>
      <c r="Q839" s="3"/>
      <c r="R839" s="3"/>
      <c r="S839" s="3"/>
      <c r="T839" s="3"/>
      <c r="U839" s="3"/>
      <c r="V839" s="3"/>
      <c r="W839" s="3"/>
    </row>
    <row r="840" spans="1:23" ht="15.75" customHeight="1">
      <c r="A840" s="3"/>
      <c r="B840" s="3"/>
      <c r="C840" s="3"/>
      <c r="D840" s="3"/>
      <c r="E840" s="3"/>
      <c r="F840" s="3"/>
      <c r="G840" s="3"/>
      <c r="H840" s="3"/>
      <c r="I840" s="3"/>
      <c r="J840" s="3"/>
      <c r="K840" s="3"/>
      <c r="L840" s="3"/>
      <c r="M840" s="3"/>
      <c r="N840" s="3"/>
      <c r="O840" s="3"/>
      <c r="P840" s="3"/>
      <c r="Q840" s="3"/>
      <c r="R840" s="3"/>
      <c r="S840" s="3"/>
      <c r="T840" s="3"/>
      <c r="U840" s="3"/>
      <c r="V840" s="3"/>
      <c r="W840" s="3"/>
    </row>
    <row r="841" spans="1:23" ht="15.75" customHeight="1">
      <c r="A841" s="3"/>
      <c r="B841" s="3"/>
      <c r="C841" s="3"/>
      <c r="D841" s="3"/>
      <c r="E841" s="3"/>
      <c r="F841" s="3"/>
      <c r="G841" s="3"/>
      <c r="H841" s="3"/>
      <c r="I841" s="3"/>
      <c r="J841" s="3"/>
      <c r="K841" s="3"/>
      <c r="L841" s="3"/>
      <c r="M841" s="3"/>
      <c r="N841" s="3"/>
      <c r="O841" s="3"/>
      <c r="P841" s="3"/>
      <c r="Q841" s="3"/>
      <c r="R841" s="3"/>
      <c r="S841" s="3"/>
      <c r="T841" s="3"/>
      <c r="U841" s="3"/>
      <c r="V841" s="3"/>
      <c r="W841" s="3"/>
    </row>
    <row r="842" spans="1:23" ht="15.75" customHeight="1">
      <c r="A842" s="3"/>
      <c r="B842" s="3"/>
      <c r="C842" s="3"/>
      <c r="D842" s="3"/>
      <c r="E842" s="3"/>
      <c r="F842" s="3"/>
      <c r="G842" s="3"/>
      <c r="H842" s="3"/>
      <c r="I842" s="3"/>
      <c r="J842" s="3"/>
      <c r="K842" s="3"/>
      <c r="L842" s="3"/>
      <c r="M842" s="3"/>
      <c r="N842" s="3"/>
      <c r="O842" s="3"/>
      <c r="P842" s="3"/>
      <c r="Q842" s="3"/>
      <c r="R842" s="3"/>
      <c r="S842" s="3"/>
      <c r="T842" s="3"/>
      <c r="U842" s="3"/>
      <c r="V842" s="3"/>
      <c r="W842" s="3"/>
    </row>
    <row r="843" spans="1:23" ht="15.75" customHeight="1">
      <c r="A843" s="3"/>
      <c r="B843" s="3"/>
      <c r="C843" s="3"/>
      <c r="D843" s="3"/>
      <c r="E843" s="3"/>
      <c r="F843" s="3"/>
      <c r="G843" s="3"/>
      <c r="H843" s="3"/>
      <c r="I843" s="3"/>
      <c r="J843" s="3"/>
      <c r="K843" s="3"/>
      <c r="L843" s="3"/>
      <c r="M843" s="3"/>
      <c r="N843" s="3"/>
      <c r="O843" s="3"/>
      <c r="P843" s="3"/>
      <c r="Q843" s="3"/>
      <c r="R843" s="3"/>
      <c r="S843" s="3"/>
      <c r="T843" s="3"/>
      <c r="U843" s="3"/>
      <c r="V843" s="3"/>
      <c r="W843" s="3"/>
    </row>
    <row r="844" spans="1:23" ht="15.75" customHeight="1">
      <c r="A844" s="3"/>
      <c r="B844" s="3"/>
      <c r="C844" s="3"/>
      <c r="D844" s="3"/>
      <c r="E844" s="3"/>
      <c r="F844" s="3"/>
      <c r="G844" s="3"/>
      <c r="H844" s="3"/>
      <c r="I844" s="3"/>
      <c r="J844" s="3"/>
      <c r="K844" s="3"/>
      <c r="L844" s="3"/>
      <c r="M844" s="3"/>
      <c r="N844" s="3"/>
      <c r="O844" s="3"/>
      <c r="P844" s="3"/>
      <c r="Q844" s="3"/>
      <c r="R844" s="3"/>
      <c r="S844" s="3"/>
      <c r="T844" s="3"/>
      <c r="U844" s="3"/>
      <c r="V844" s="3"/>
      <c r="W844" s="3"/>
    </row>
    <row r="845" spans="1:23" ht="15.75" customHeight="1">
      <c r="A845" s="3"/>
      <c r="B845" s="3"/>
      <c r="C845" s="3"/>
      <c r="D845" s="3"/>
      <c r="E845" s="3"/>
      <c r="F845" s="3"/>
      <c r="G845" s="3"/>
      <c r="H845" s="3"/>
      <c r="I845" s="3"/>
      <c r="J845" s="3"/>
      <c r="K845" s="3"/>
      <c r="L845" s="3"/>
      <c r="M845" s="3"/>
      <c r="N845" s="3"/>
      <c r="O845" s="3"/>
      <c r="P845" s="3"/>
      <c r="Q845" s="3"/>
      <c r="R845" s="3"/>
      <c r="S845" s="3"/>
      <c r="T845" s="3"/>
      <c r="U845" s="3"/>
      <c r="V845" s="3"/>
      <c r="W845" s="3"/>
    </row>
    <row r="846" spans="1:23" ht="15.75" customHeight="1">
      <c r="A846" s="3"/>
      <c r="B846" s="3"/>
      <c r="C846" s="3"/>
      <c r="D846" s="3"/>
      <c r="E846" s="3"/>
      <c r="F846" s="3"/>
      <c r="G846" s="3"/>
      <c r="H846" s="3"/>
      <c r="I846" s="3"/>
      <c r="J846" s="3"/>
      <c r="K846" s="3"/>
      <c r="L846" s="3"/>
      <c r="M846" s="3"/>
      <c r="N846" s="3"/>
      <c r="O846" s="3"/>
      <c r="P846" s="3"/>
      <c r="Q846" s="3"/>
      <c r="R846" s="3"/>
      <c r="S846" s="3"/>
      <c r="T846" s="3"/>
      <c r="U846" s="3"/>
      <c r="V846" s="3"/>
      <c r="W846" s="3"/>
    </row>
    <row r="847" spans="1:23" ht="15.75" customHeight="1">
      <c r="A847" s="3"/>
      <c r="B847" s="3"/>
      <c r="C847" s="3"/>
      <c r="D847" s="3"/>
      <c r="E847" s="3"/>
      <c r="F847" s="3"/>
      <c r="G847" s="3"/>
      <c r="H847" s="3"/>
      <c r="I847" s="3"/>
      <c r="J847" s="3"/>
      <c r="K847" s="3"/>
      <c r="L847" s="3"/>
      <c r="M847" s="3"/>
      <c r="N847" s="3"/>
      <c r="O847" s="3"/>
      <c r="P847" s="3"/>
      <c r="Q847" s="3"/>
      <c r="R847" s="3"/>
      <c r="S847" s="3"/>
      <c r="T847" s="3"/>
      <c r="U847" s="3"/>
      <c r="V847" s="3"/>
      <c r="W847" s="3"/>
    </row>
    <row r="848" spans="1:23" ht="15.75" customHeight="1">
      <c r="A848" s="3"/>
      <c r="B848" s="3"/>
      <c r="C848" s="3"/>
      <c r="D848" s="3"/>
      <c r="E848" s="3"/>
      <c r="F848" s="3"/>
      <c r="G848" s="3"/>
      <c r="H848" s="3"/>
      <c r="I848" s="3"/>
      <c r="J848" s="3"/>
      <c r="K848" s="3"/>
      <c r="L848" s="3"/>
      <c r="M848" s="3"/>
      <c r="N848" s="3"/>
      <c r="O848" s="3"/>
      <c r="P848" s="3"/>
      <c r="Q848" s="3"/>
      <c r="R848" s="3"/>
      <c r="S848" s="3"/>
      <c r="T848" s="3"/>
      <c r="U848" s="3"/>
      <c r="V848" s="3"/>
      <c r="W848" s="3"/>
    </row>
    <row r="849" spans="1:23" ht="15.75" customHeight="1">
      <c r="A849" s="3"/>
      <c r="B849" s="3"/>
      <c r="C849" s="3"/>
      <c r="D849" s="3"/>
      <c r="E849" s="3"/>
      <c r="F849" s="3"/>
      <c r="G849" s="3"/>
      <c r="H849" s="3"/>
      <c r="I849" s="3"/>
      <c r="J849" s="3"/>
      <c r="K849" s="3"/>
      <c r="L849" s="3"/>
      <c r="M849" s="3"/>
      <c r="N849" s="3"/>
      <c r="O849" s="3"/>
      <c r="P849" s="3"/>
      <c r="Q849" s="3"/>
      <c r="R849" s="3"/>
      <c r="S849" s="3"/>
      <c r="T849" s="3"/>
      <c r="U849" s="3"/>
      <c r="V849" s="3"/>
      <c r="W849" s="3"/>
    </row>
    <row r="850" spans="1:23" ht="15.75" customHeight="1">
      <c r="A850" s="3"/>
      <c r="B850" s="3"/>
      <c r="C850" s="3"/>
      <c r="D850" s="3"/>
      <c r="E850" s="3"/>
      <c r="F850" s="3"/>
      <c r="G850" s="3"/>
      <c r="H850" s="3"/>
      <c r="I850" s="3"/>
      <c r="J850" s="3"/>
      <c r="K850" s="3"/>
      <c r="L850" s="3"/>
      <c r="M850" s="3"/>
      <c r="N850" s="3"/>
      <c r="O850" s="3"/>
      <c r="P850" s="3"/>
      <c r="Q850" s="3"/>
      <c r="R850" s="3"/>
      <c r="S850" s="3"/>
      <c r="T850" s="3"/>
      <c r="U850" s="3"/>
      <c r="V850" s="3"/>
      <c r="W850" s="3"/>
    </row>
    <row r="851" spans="1:23" ht="15.75" customHeight="1">
      <c r="A851" s="3"/>
      <c r="B851" s="3"/>
      <c r="C851" s="3"/>
      <c r="D851" s="3"/>
      <c r="E851" s="3"/>
      <c r="F851" s="3"/>
      <c r="G851" s="3"/>
      <c r="H851" s="3"/>
      <c r="I851" s="3"/>
      <c r="J851" s="3"/>
      <c r="K851" s="3"/>
      <c r="L851" s="3"/>
      <c r="M851" s="3"/>
      <c r="N851" s="3"/>
      <c r="O851" s="3"/>
      <c r="P851" s="3"/>
      <c r="Q851" s="3"/>
      <c r="R851" s="3"/>
      <c r="S851" s="3"/>
      <c r="T851" s="3"/>
      <c r="U851" s="3"/>
      <c r="V851" s="3"/>
      <c r="W851" s="3"/>
    </row>
    <row r="852" spans="1:23" ht="15.75" customHeight="1">
      <c r="A852" s="3"/>
      <c r="B852" s="3"/>
      <c r="C852" s="3"/>
      <c r="D852" s="3"/>
      <c r="E852" s="3"/>
      <c r="F852" s="3"/>
      <c r="G852" s="3"/>
      <c r="H852" s="3"/>
      <c r="I852" s="3"/>
      <c r="J852" s="3"/>
      <c r="K852" s="3"/>
      <c r="L852" s="3"/>
      <c r="M852" s="3"/>
      <c r="N852" s="3"/>
      <c r="O852" s="3"/>
      <c r="P852" s="3"/>
      <c r="Q852" s="3"/>
      <c r="R852" s="3"/>
      <c r="S852" s="3"/>
      <c r="T852" s="3"/>
      <c r="U852" s="3"/>
      <c r="V852" s="3"/>
      <c r="W852" s="3"/>
    </row>
    <row r="853" spans="1:23" ht="15.75" customHeight="1">
      <c r="A853" s="3"/>
      <c r="B853" s="3"/>
      <c r="C853" s="3"/>
      <c r="D853" s="3"/>
      <c r="E853" s="3"/>
      <c r="F853" s="3"/>
      <c r="G853" s="3"/>
      <c r="H853" s="3"/>
      <c r="I853" s="3"/>
      <c r="J853" s="3"/>
      <c r="K853" s="3"/>
      <c r="L853" s="3"/>
      <c r="M853" s="3"/>
      <c r="N853" s="3"/>
      <c r="O853" s="3"/>
      <c r="P853" s="3"/>
      <c r="Q853" s="3"/>
      <c r="R853" s="3"/>
      <c r="S853" s="3"/>
      <c r="T853" s="3"/>
      <c r="U853" s="3"/>
      <c r="V853" s="3"/>
      <c r="W853" s="3"/>
    </row>
    <row r="854" spans="1:23" ht="15.75" customHeight="1">
      <c r="A854" s="3"/>
      <c r="B854" s="3"/>
      <c r="C854" s="3"/>
      <c r="D854" s="3"/>
      <c r="E854" s="3"/>
      <c r="F854" s="3"/>
      <c r="G854" s="3"/>
      <c r="H854" s="3"/>
      <c r="I854" s="3"/>
      <c r="J854" s="3"/>
      <c r="K854" s="3"/>
      <c r="L854" s="3"/>
      <c r="M854" s="3"/>
      <c r="N854" s="3"/>
      <c r="O854" s="3"/>
      <c r="P854" s="3"/>
      <c r="Q854" s="3"/>
      <c r="R854" s="3"/>
      <c r="S854" s="3"/>
      <c r="T854" s="3"/>
      <c r="U854" s="3"/>
      <c r="V854" s="3"/>
      <c r="W854" s="3"/>
    </row>
    <row r="855" spans="1:23" ht="15.75" customHeight="1">
      <c r="A855" s="3"/>
      <c r="B855" s="3"/>
      <c r="C855" s="3"/>
      <c r="D855" s="3"/>
      <c r="E855" s="3"/>
      <c r="F855" s="3"/>
      <c r="G855" s="3"/>
      <c r="H855" s="3"/>
      <c r="I855" s="3"/>
      <c r="J855" s="3"/>
      <c r="K855" s="3"/>
      <c r="L855" s="3"/>
      <c r="M855" s="3"/>
      <c r="N855" s="3"/>
      <c r="O855" s="3"/>
      <c r="P855" s="3"/>
      <c r="Q855" s="3"/>
      <c r="R855" s="3"/>
      <c r="S855" s="3"/>
      <c r="T855" s="3"/>
      <c r="U855" s="3"/>
      <c r="V855" s="3"/>
      <c r="W855" s="3"/>
    </row>
    <row r="856" spans="1:23" ht="15.75" customHeight="1">
      <c r="A856" s="3"/>
      <c r="B856" s="3"/>
      <c r="C856" s="3"/>
      <c r="D856" s="3"/>
      <c r="E856" s="3"/>
      <c r="F856" s="3"/>
      <c r="G856" s="3"/>
      <c r="H856" s="3"/>
      <c r="I856" s="3"/>
      <c r="J856" s="3"/>
      <c r="K856" s="3"/>
      <c r="L856" s="3"/>
      <c r="M856" s="3"/>
      <c r="N856" s="3"/>
      <c r="O856" s="3"/>
      <c r="P856" s="3"/>
      <c r="Q856" s="3"/>
      <c r="R856" s="3"/>
      <c r="S856" s="3"/>
      <c r="T856" s="3"/>
      <c r="U856" s="3"/>
      <c r="V856" s="3"/>
      <c r="W856" s="3"/>
    </row>
    <row r="857" spans="1:23" ht="15.75" customHeight="1">
      <c r="A857" s="3"/>
      <c r="B857" s="3"/>
      <c r="C857" s="3"/>
      <c r="D857" s="3"/>
      <c r="E857" s="3"/>
      <c r="F857" s="3"/>
      <c r="G857" s="3"/>
      <c r="H857" s="3"/>
      <c r="I857" s="3"/>
      <c r="J857" s="3"/>
      <c r="K857" s="3"/>
      <c r="L857" s="3"/>
      <c r="M857" s="3"/>
      <c r="N857" s="3"/>
      <c r="O857" s="3"/>
      <c r="P857" s="3"/>
      <c r="Q857" s="3"/>
      <c r="R857" s="3"/>
      <c r="S857" s="3"/>
      <c r="T857" s="3"/>
      <c r="U857" s="3"/>
      <c r="V857" s="3"/>
      <c r="W857" s="3"/>
    </row>
    <row r="858" spans="1:23" ht="15.75" customHeight="1">
      <c r="A858" s="3"/>
      <c r="B858" s="3"/>
      <c r="C858" s="3"/>
      <c r="D858" s="3"/>
      <c r="E858" s="3"/>
      <c r="F858" s="3"/>
      <c r="G858" s="3"/>
      <c r="H858" s="3"/>
      <c r="I858" s="3"/>
      <c r="J858" s="3"/>
      <c r="K858" s="3"/>
      <c r="L858" s="3"/>
      <c r="M858" s="3"/>
      <c r="N858" s="3"/>
      <c r="O858" s="3"/>
      <c r="P858" s="3"/>
      <c r="Q858" s="3"/>
      <c r="R858" s="3"/>
      <c r="S858" s="3"/>
      <c r="T858" s="3"/>
      <c r="U858" s="3"/>
      <c r="V858" s="3"/>
      <c r="W858" s="3"/>
    </row>
    <row r="859" spans="1:23" ht="15.75" customHeight="1">
      <c r="A859" s="3"/>
      <c r="B859" s="3"/>
      <c r="C859" s="3"/>
      <c r="D859" s="3"/>
      <c r="E859" s="3"/>
      <c r="F859" s="3"/>
      <c r="G859" s="3"/>
      <c r="H859" s="3"/>
      <c r="I859" s="3"/>
      <c r="J859" s="3"/>
      <c r="K859" s="3"/>
      <c r="L859" s="3"/>
      <c r="M859" s="3"/>
      <c r="N859" s="3"/>
      <c r="O859" s="3"/>
      <c r="P859" s="3"/>
      <c r="Q859" s="3"/>
      <c r="R859" s="3"/>
      <c r="S859" s="3"/>
      <c r="T859" s="3"/>
      <c r="U859" s="3"/>
      <c r="V859" s="3"/>
      <c r="W859" s="3"/>
    </row>
    <row r="860" spans="1:23" ht="15.75" customHeight="1">
      <c r="A860" s="3"/>
      <c r="B860" s="3"/>
      <c r="C860" s="3"/>
      <c r="D860" s="3"/>
      <c r="E860" s="3"/>
      <c r="F860" s="3"/>
      <c r="G860" s="3"/>
      <c r="H860" s="3"/>
      <c r="I860" s="3"/>
      <c r="J860" s="3"/>
      <c r="K860" s="3"/>
      <c r="L860" s="3"/>
      <c r="M860" s="3"/>
      <c r="N860" s="3"/>
      <c r="O860" s="3"/>
      <c r="P860" s="3"/>
      <c r="Q860" s="3"/>
      <c r="R860" s="3"/>
      <c r="S860" s="3"/>
      <c r="T860" s="3"/>
      <c r="U860" s="3"/>
      <c r="V860" s="3"/>
      <c r="W860" s="3"/>
    </row>
    <row r="861" spans="1:23" ht="15.75" customHeight="1">
      <c r="A861" s="3"/>
      <c r="B861" s="3"/>
      <c r="C861" s="3"/>
      <c r="D861" s="3"/>
      <c r="E861" s="3"/>
      <c r="F861" s="3"/>
      <c r="G861" s="3"/>
      <c r="H861" s="3"/>
      <c r="I861" s="3"/>
      <c r="J861" s="3"/>
      <c r="K861" s="3"/>
      <c r="L861" s="3"/>
      <c r="M861" s="3"/>
      <c r="N861" s="3"/>
      <c r="O861" s="3"/>
      <c r="P861" s="3"/>
      <c r="Q861" s="3"/>
      <c r="R861" s="3"/>
      <c r="S861" s="3"/>
      <c r="T861" s="3"/>
      <c r="U861" s="3"/>
      <c r="V861" s="3"/>
      <c r="W861" s="3"/>
    </row>
    <row r="862" spans="1:23" ht="15.75" customHeight="1">
      <c r="A862" s="3"/>
      <c r="B862" s="3"/>
      <c r="C862" s="3"/>
      <c r="D862" s="3"/>
      <c r="E862" s="3"/>
      <c r="F862" s="3"/>
      <c r="G862" s="3"/>
      <c r="H862" s="3"/>
      <c r="I862" s="3"/>
      <c r="J862" s="3"/>
      <c r="K862" s="3"/>
      <c r="L862" s="3"/>
      <c r="M862" s="3"/>
      <c r="N862" s="3"/>
      <c r="O862" s="3"/>
      <c r="P862" s="3"/>
      <c r="Q862" s="3"/>
      <c r="R862" s="3"/>
      <c r="S862" s="3"/>
      <c r="T862" s="3"/>
      <c r="U862" s="3"/>
      <c r="V862" s="3"/>
      <c r="W862" s="3"/>
    </row>
    <row r="863" spans="1:23" ht="15.75" customHeight="1">
      <c r="A863" s="3"/>
      <c r="B863" s="3"/>
      <c r="C863" s="3"/>
      <c r="D863" s="3"/>
      <c r="E863" s="3"/>
      <c r="F863" s="3"/>
      <c r="G863" s="3"/>
      <c r="H863" s="3"/>
      <c r="I863" s="3"/>
      <c r="J863" s="3"/>
      <c r="K863" s="3"/>
      <c r="L863" s="3"/>
      <c r="M863" s="3"/>
      <c r="N863" s="3"/>
      <c r="O863" s="3"/>
      <c r="P863" s="3"/>
      <c r="Q863" s="3"/>
      <c r="R863" s="3"/>
      <c r="S863" s="3"/>
      <c r="T863" s="3"/>
      <c r="U863" s="3"/>
      <c r="V863" s="3"/>
      <c r="W863" s="3"/>
    </row>
    <row r="864" spans="1:23" ht="15.75" customHeight="1">
      <c r="A864" s="3"/>
      <c r="B864" s="3"/>
      <c r="C864" s="3"/>
      <c r="D864" s="3"/>
      <c r="E864" s="3"/>
      <c r="F864" s="3"/>
      <c r="G864" s="3"/>
      <c r="H864" s="3"/>
      <c r="I864" s="3"/>
      <c r="J864" s="3"/>
      <c r="K864" s="3"/>
      <c r="L864" s="3"/>
      <c r="M864" s="3"/>
      <c r="N864" s="3"/>
      <c r="O864" s="3"/>
      <c r="P864" s="3"/>
      <c r="Q864" s="3"/>
      <c r="R864" s="3"/>
      <c r="S864" s="3"/>
      <c r="T864" s="3"/>
      <c r="U864" s="3"/>
      <c r="V864" s="3"/>
      <c r="W864" s="3"/>
    </row>
    <row r="865" spans="1:23" ht="15.75" customHeight="1">
      <c r="A865" s="3"/>
      <c r="B865" s="3"/>
      <c r="C865" s="3"/>
      <c r="D865" s="3"/>
      <c r="E865" s="3"/>
      <c r="F865" s="3"/>
      <c r="G865" s="3"/>
      <c r="H865" s="3"/>
      <c r="I865" s="3"/>
      <c r="J865" s="3"/>
      <c r="K865" s="3"/>
      <c r="L865" s="3"/>
      <c r="M865" s="3"/>
      <c r="N865" s="3"/>
      <c r="O865" s="3"/>
      <c r="P865" s="3"/>
      <c r="Q865" s="3"/>
      <c r="R865" s="3"/>
      <c r="S865" s="3"/>
      <c r="T865" s="3"/>
      <c r="U865" s="3"/>
      <c r="V865" s="3"/>
      <c r="W865" s="3"/>
    </row>
    <row r="866" spans="1:23" ht="15.75" customHeight="1">
      <c r="A866" s="3"/>
      <c r="B866" s="3"/>
      <c r="C866" s="3"/>
      <c r="D866" s="3"/>
      <c r="E866" s="3"/>
      <c r="F866" s="3"/>
      <c r="G866" s="3"/>
      <c r="H866" s="3"/>
      <c r="I866" s="3"/>
      <c r="J866" s="3"/>
      <c r="K866" s="3"/>
      <c r="L866" s="3"/>
      <c r="M866" s="3"/>
      <c r="N866" s="3"/>
      <c r="O866" s="3"/>
      <c r="P866" s="3"/>
      <c r="Q866" s="3"/>
      <c r="R866" s="3"/>
      <c r="S866" s="3"/>
      <c r="T866" s="3"/>
      <c r="U866" s="3"/>
      <c r="V866" s="3"/>
      <c r="W866" s="3"/>
    </row>
    <row r="867" spans="1:23" ht="15.75" customHeight="1">
      <c r="A867" s="3"/>
      <c r="B867" s="3"/>
      <c r="C867" s="3"/>
      <c r="D867" s="3"/>
      <c r="E867" s="3"/>
      <c r="F867" s="3"/>
      <c r="G867" s="3"/>
      <c r="H867" s="3"/>
      <c r="I867" s="3"/>
      <c r="J867" s="3"/>
      <c r="K867" s="3"/>
      <c r="L867" s="3"/>
      <c r="M867" s="3"/>
      <c r="N867" s="3"/>
      <c r="O867" s="3"/>
      <c r="P867" s="3"/>
      <c r="Q867" s="3"/>
      <c r="R867" s="3"/>
      <c r="S867" s="3"/>
      <c r="T867" s="3"/>
      <c r="U867" s="3"/>
      <c r="V867" s="3"/>
      <c r="W867" s="3"/>
    </row>
    <row r="868" spans="1:23" ht="15.75" customHeight="1">
      <c r="A868" s="3"/>
      <c r="B868" s="3"/>
      <c r="C868" s="3"/>
      <c r="D868" s="3"/>
      <c r="E868" s="3"/>
      <c r="F868" s="3"/>
      <c r="G868" s="3"/>
      <c r="H868" s="3"/>
      <c r="I868" s="3"/>
      <c r="J868" s="3"/>
      <c r="K868" s="3"/>
      <c r="L868" s="3"/>
      <c r="M868" s="3"/>
      <c r="N868" s="3"/>
      <c r="O868" s="3"/>
      <c r="P868" s="3"/>
      <c r="Q868" s="3"/>
      <c r="R868" s="3"/>
      <c r="S868" s="3"/>
      <c r="T868" s="3"/>
      <c r="U868" s="3"/>
      <c r="V868" s="3"/>
      <c r="W868" s="3"/>
    </row>
    <row r="869" spans="1:23" ht="15.75" customHeight="1">
      <c r="A869" s="3"/>
      <c r="B869" s="3"/>
      <c r="C869" s="3"/>
      <c r="D869" s="3"/>
      <c r="E869" s="3"/>
      <c r="F869" s="3"/>
      <c r="G869" s="3"/>
      <c r="H869" s="3"/>
      <c r="I869" s="3"/>
      <c r="J869" s="3"/>
      <c r="K869" s="3"/>
      <c r="L869" s="3"/>
      <c r="M869" s="3"/>
      <c r="N869" s="3"/>
      <c r="O869" s="3"/>
      <c r="P869" s="3"/>
      <c r="Q869" s="3"/>
      <c r="R869" s="3"/>
      <c r="S869" s="3"/>
      <c r="T869" s="3"/>
      <c r="U869" s="3"/>
      <c r="V869" s="3"/>
      <c r="W869" s="3"/>
    </row>
    <row r="870" spans="1:23" ht="15.75" customHeight="1">
      <c r="A870" s="3"/>
      <c r="B870" s="3"/>
      <c r="C870" s="3"/>
      <c r="D870" s="3"/>
      <c r="E870" s="3"/>
      <c r="F870" s="3"/>
      <c r="G870" s="3"/>
      <c r="H870" s="3"/>
      <c r="I870" s="3"/>
      <c r="J870" s="3"/>
      <c r="K870" s="3"/>
      <c r="L870" s="3"/>
      <c r="M870" s="3"/>
      <c r="N870" s="3"/>
      <c r="O870" s="3"/>
      <c r="P870" s="3"/>
      <c r="Q870" s="3"/>
      <c r="R870" s="3"/>
      <c r="S870" s="3"/>
      <c r="T870" s="3"/>
      <c r="U870" s="3"/>
      <c r="V870" s="3"/>
      <c r="W870" s="3"/>
    </row>
    <row r="871" spans="1:23" ht="15.75" customHeight="1">
      <c r="A871" s="3"/>
      <c r="B871" s="3"/>
      <c r="C871" s="3"/>
      <c r="D871" s="3"/>
      <c r="E871" s="3"/>
      <c r="F871" s="3"/>
      <c r="G871" s="3"/>
      <c r="H871" s="3"/>
      <c r="I871" s="3"/>
      <c r="J871" s="3"/>
      <c r="K871" s="3"/>
      <c r="L871" s="3"/>
      <c r="M871" s="3"/>
      <c r="N871" s="3"/>
      <c r="O871" s="3"/>
      <c r="P871" s="3"/>
      <c r="Q871" s="3"/>
      <c r="R871" s="3"/>
      <c r="S871" s="3"/>
      <c r="T871" s="3"/>
      <c r="U871" s="3"/>
      <c r="V871" s="3"/>
      <c r="W871" s="3"/>
    </row>
    <row r="872" spans="1:23" ht="15.75" customHeight="1">
      <c r="A872" s="3"/>
      <c r="B872" s="3"/>
      <c r="C872" s="3"/>
      <c r="D872" s="3"/>
      <c r="E872" s="3"/>
      <c r="F872" s="3"/>
      <c r="G872" s="3"/>
      <c r="H872" s="3"/>
      <c r="I872" s="3"/>
      <c r="J872" s="3"/>
      <c r="K872" s="3"/>
      <c r="L872" s="3"/>
      <c r="M872" s="3"/>
      <c r="N872" s="3"/>
      <c r="O872" s="3"/>
      <c r="P872" s="3"/>
      <c r="Q872" s="3"/>
      <c r="R872" s="3"/>
      <c r="S872" s="3"/>
      <c r="T872" s="3"/>
      <c r="U872" s="3"/>
      <c r="V872" s="3"/>
      <c r="W872" s="3"/>
    </row>
    <row r="873" spans="1:23" ht="15.75" customHeight="1">
      <c r="A873" s="3"/>
      <c r="B873" s="3"/>
      <c r="C873" s="3"/>
      <c r="D873" s="3"/>
      <c r="E873" s="3"/>
      <c r="F873" s="3"/>
      <c r="G873" s="3"/>
      <c r="H873" s="3"/>
      <c r="I873" s="3"/>
      <c r="J873" s="3"/>
      <c r="K873" s="3"/>
      <c r="L873" s="3"/>
      <c r="M873" s="3"/>
      <c r="N873" s="3"/>
      <c r="O873" s="3"/>
      <c r="P873" s="3"/>
      <c r="Q873" s="3"/>
      <c r="R873" s="3"/>
      <c r="S873" s="3"/>
      <c r="T873" s="3"/>
      <c r="U873" s="3"/>
      <c r="V873" s="3"/>
      <c r="W873" s="3"/>
    </row>
    <row r="874" spans="1:23" ht="15.75" customHeight="1">
      <c r="A874" s="3"/>
      <c r="B874" s="3"/>
      <c r="C874" s="3"/>
      <c r="D874" s="3"/>
      <c r="E874" s="3"/>
      <c r="F874" s="3"/>
      <c r="G874" s="3"/>
      <c r="H874" s="3"/>
      <c r="I874" s="3"/>
      <c r="J874" s="3"/>
      <c r="K874" s="3"/>
      <c r="L874" s="3"/>
      <c r="M874" s="3"/>
      <c r="N874" s="3"/>
      <c r="O874" s="3"/>
      <c r="P874" s="3"/>
      <c r="Q874" s="3"/>
      <c r="R874" s="3"/>
      <c r="S874" s="3"/>
      <c r="T874" s="3"/>
      <c r="U874" s="3"/>
      <c r="V874" s="3"/>
      <c r="W874" s="3"/>
    </row>
    <row r="875" spans="1:23" ht="15.75" customHeight="1">
      <c r="A875" s="3"/>
      <c r="B875" s="3"/>
      <c r="C875" s="3"/>
      <c r="D875" s="3"/>
      <c r="E875" s="3"/>
      <c r="F875" s="3"/>
      <c r="G875" s="3"/>
      <c r="H875" s="3"/>
      <c r="I875" s="3"/>
      <c r="J875" s="3"/>
      <c r="K875" s="3"/>
      <c r="L875" s="3"/>
      <c r="M875" s="3"/>
      <c r="N875" s="3"/>
      <c r="O875" s="3"/>
      <c r="P875" s="3"/>
      <c r="Q875" s="3"/>
      <c r="R875" s="3"/>
      <c r="S875" s="3"/>
      <c r="T875" s="3"/>
      <c r="U875" s="3"/>
      <c r="V875" s="3"/>
      <c r="W875" s="3"/>
    </row>
    <row r="876" spans="1:23" ht="15.75" customHeight="1">
      <c r="A876" s="3"/>
      <c r="B876" s="3"/>
      <c r="C876" s="3"/>
      <c r="D876" s="3"/>
      <c r="E876" s="3"/>
      <c r="F876" s="3"/>
      <c r="G876" s="3"/>
      <c r="H876" s="3"/>
      <c r="I876" s="3"/>
      <c r="J876" s="3"/>
      <c r="K876" s="3"/>
      <c r="L876" s="3"/>
      <c r="M876" s="3"/>
      <c r="N876" s="3"/>
      <c r="O876" s="3"/>
      <c r="P876" s="3"/>
      <c r="Q876" s="3"/>
      <c r="R876" s="3"/>
      <c r="S876" s="3"/>
      <c r="T876" s="3"/>
      <c r="U876" s="3"/>
      <c r="V876" s="3"/>
      <c r="W876" s="3"/>
    </row>
    <row r="877" spans="1:23" ht="15.75" customHeight="1">
      <c r="A877" s="3"/>
      <c r="B877" s="3"/>
      <c r="C877" s="3"/>
      <c r="D877" s="3"/>
      <c r="E877" s="3"/>
      <c r="F877" s="3"/>
      <c r="G877" s="3"/>
      <c r="H877" s="3"/>
      <c r="I877" s="3"/>
      <c r="J877" s="3"/>
      <c r="K877" s="3"/>
      <c r="L877" s="3"/>
      <c r="M877" s="3"/>
      <c r="N877" s="3"/>
      <c r="O877" s="3"/>
      <c r="P877" s="3"/>
      <c r="Q877" s="3"/>
      <c r="R877" s="3"/>
      <c r="S877" s="3"/>
      <c r="T877" s="3"/>
      <c r="U877" s="3"/>
      <c r="V877" s="3"/>
      <c r="W877" s="3"/>
    </row>
    <row r="878" spans="1:23" ht="15.75" customHeight="1">
      <c r="A878" s="3"/>
      <c r="B878" s="3"/>
      <c r="C878" s="3"/>
      <c r="D878" s="3"/>
      <c r="E878" s="3"/>
      <c r="F878" s="3"/>
      <c r="G878" s="3"/>
      <c r="H878" s="3"/>
      <c r="I878" s="3"/>
      <c r="J878" s="3"/>
      <c r="K878" s="3"/>
      <c r="L878" s="3"/>
      <c r="M878" s="3"/>
      <c r="N878" s="3"/>
      <c r="O878" s="3"/>
      <c r="P878" s="3"/>
      <c r="Q878" s="3"/>
      <c r="R878" s="3"/>
      <c r="S878" s="3"/>
      <c r="T878" s="3"/>
      <c r="U878" s="3"/>
      <c r="V878" s="3"/>
      <c r="W878" s="3"/>
    </row>
    <row r="879" spans="1:23" ht="15.75" customHeight="1">
      <c r="A879" s="3"/>
      <c r="B879" s="3"/>
      <c r="C879" s="3"/>
      <c r="D879" s="3"/>
      <c r="E879" s="3"/>
      <c r="F879" s="3"/>
      <c r="G879" s="3"/>
      <c r="H879" s="3"/>
      <c r="I879" s="3"/>
      <c r="J879" s="3"/>
      <c r="K879" s="3"/>
      <c r="L879" s="3"/>
      <c r="M879" s="3"/>
      <c r="N879" s="3"/>
      <c r="O879" s="3"/>
      <c r="P879" s="3"/>
      <c r="Q879" s="3"/>
      <c r="R879" s="3"/>
      <c r="S879" s="3"/>
      <c r="T879" s="3"/>
      <c r="U879" s="3"/>
      <c r="V879" s="3"/>
      <c r="W879" s="3"/>
    </row>
    <row r="880" spans="1:23" ht="15.75" customHeight="1">
      <c r="A880" s="3"/>
      <c r="B880" s="3"/>
      <c r="C880" s="3"/>
      <c r="D880" s="3"/>
      <c r="E880" s="3"/>
      <c r="F880" s="3"/>
      <c r="G880" s="3"/>
      <c r="H880" s="3"/>
      <c r="I880" s="3"/>
      <c r="J880" s="3"/>
      <c r="K880" s="3"/>
      <c r="L880" s="3"/>
      <c r="M880" s="3"/>
      <c r="N880" s="3"/>
      <c r="O880" s="3"/>
      <c r="P880" s="3"/>
      <c r="Q880" s="3"/>
      <c r="R880" s="3"/>
      <c r="S880" s="3"/>
      <c r="T880" s="3"/>
      <c r="U880" s="3"/>
      <c r="V880" s="3"/>
      <c r="W880" s="3"/>
    </row>
    <row r="881" spans="1:23" ht="15.75" customHeight="1">
      <c r="A881" s="3"/>
      <c r="B881" s="3"/>
      <c r="C881" s="3"/>
      <c r="D881" s="3"/>
      <c r="E881" s="3"/>
      <c r="F881" s="3"/>
      <c r="G881" s="3"/>
      <c r="H881" s="3"/>
      <c r="I881" s="3"/>
      <c r="J881" s="3"/>
      <c r="K881" s="3"/>
      <c r="L881" s="3"/>
      <c r="M881" s="3"/>
      <c r="N881" s="3"/>
      <c r="O881" s="3"/>
      <c r="P881" s="3"/>
      <c r="Q881" s="3"/>
      <c r="R881" s="3"/>
      <c r="S881" s="3"/>
      <c r="T881" s="3"/>
      <c r="U881" s="3"/>
      <c r="V881" s="3"/>
      <c r="W881" s="3"/>
    </row>
    <row r="882" spans="1:23" ht="15.75" customHeight="1">
      <c r="A882" s="3"/>
      <c r="B882" s="3"/>
      <c r="C882" s="3"/>
      <c r="D882" s="3"/>
      <c r="E882" s="3"/>
      <c r="F882" s="3"/>
      <c r="G882" s="3"/>
      <c r="H882" s="3"/>
      <c r="I882" s="3"/>
      <c r="J882" s="3"/>
      <c r="K882" s="3"/>
      <c r="L882" s="3"/>
      <c r="M882" s="3"/>
      <c r="N882" s="3"/>
      <c r="O882" s="3"/>
      <c r="P882" s="3"/>
      <c r="Q882" s="3"/>
      <c r="R882" s="3"/>
      <c r="S882" s="3"/>
      <c r="T882" s="3"/>
      <c r="U882" s="3"/>
      <c r="V882" s="3"/>
      <c r="W882" s="3"/>
    </row>
    <row r="883" spans="1:23" ht="15.75" customHeight="1">
      <c r="A883" s="3"/>
      <c r="B883" s="3"/>
      <c r="C883" s="3"/>
      <c r="D883" s="3"/>
      <c r="E883" s="3"/>
      <c r="F883" s="3"/>
      <c r="G883" s="3"/>
      <c r="H883" s="3"/>
      <c r="I883" s="3"/>
      <c r="J883" s="3"/>
      <c r="K883" s="3"/>
      <c r="L883" s="3"/>
      <c r="M883" s="3"/>
      <c r="N883" s="3"/>
      <c r="O883" s="3"/>
      <c r="P883" s="3"/>
      <c r="Q883" s="3"/>
      <c r="R883" s="3"/>
      <c r="S883" s="3"/>
      <c r="T883" s="3"/>
      <c r="U883" s="3"/>
      <c r="V883" s="3"/>
      <c r="W883" s="3"/>
    </row>
    <row r="884" spans="1:23" ht="15.75" customHeight="1">
      <c r="A884" s="3"/>
      <c r="B884" s="3"/>
      <c r="C884" s="3"/>
      <c r="D884" s="3"/>
      <c r="E884" s="3"/>
      <c r="F884" s="3"/>
      <c r="G884" s="3"/>
      <c r="H884" s="3"/>
      <c r="I884" s="3"/>
      <c r="J884" s="3"/>
      <c r="K884" s="3"/>
      <c r="L884" s="3"/>
      <c r="M884" s="3"/>
      <c r="N884" s="3"/>
      <c r="O884" s="3"/>
      <c r="P884" s="3"/>
      <c r="Q884" s="3"/>
      <c r="R884" s="3"/>
      <c r="S884" s="3"/>
      <c r="T884" s="3"/>
      <c r="U884" s="3"/>
      <c r="V884" s="3"/>
      <c r="W884" s="3"/>
    </row>
    <row r="885" spans="1:23" ht="15.75" customHeight="1">
      <c r="A885" s="3"/>
      <c r="B885" s="3"/>
      <c r="C885" s="3"/>
      <c r="D885" s="3"/>
      <c r="E885" s="3"/>
      <c r="F885" s="3"/>
      <c r="G885" s="3"/>
      <c r="H885" s="3"/>
      <c r="I885" s="3"/>
      <c r="J885" s="3"/>
      <c r="K885" s="3"/>
      <c r="L885" s="3"/>
      <c r="M885" s="3"/>
      <c r="N885" s="3"/>
      <c r="O885" s="3"/>
      <c r="P885" s="3"/>
      <c r="Q885" s="3"/>
      <c r="R885" s="3"/>
      <c r="S885" s="3"/>
      <c r="T885" s="3"/>
      <c r="U885" s="3"/>
      <c r="V885" s="3"/>
      <c r="W885" s="3"/>
    </row>
    <row r="886" spans="1:23" ht="15.75" customHeight="1">
      <c r="A886" s="3"/>
      <c r="B886" s="3"/>
      <c r="C886" s="3"/>
      <c r="D886" s="3"/>
      <c r="E886" s="3"/>
      <c r="F886" s="3"/>
      <c r="G886" s="3"/>
      <c r="H886" s="3"/>
      <c r="I886" s="3"/>
      <c r="J886" s="3"/>
      <c r="K886" s="3"/>
      <c r="L886" s="3"/>
      <c r="M886" s="3"/>
      <c r="N886" s="3"/>
      <c r="O886" s="3"/>
      <c r="P886" s="3"/>
      <c r="Q886" s="3"/>
      <c r="R886" s="3"/>
      <c r="S886" s="3"/>
      <c r="T886" s="3"/>
      <c r="U886" s="3"/>
      <c r="V886" s="3"/>
      <c r="W886" s="3"/>
    </row>
    <row r="887" spans="1:23" ht="15.75" customHeight="1">
      <c r="A887" s="3"/>
      <c r="B887" s="3"/>
      <c r="C887" s="3"/>
      <c r="D887" s="3"/>
      <c r="E887" s="3"/>
      <c r="F887" s="3"/>
      <c r="G887" s="3"/>
      <c r="H887" s="3"/>
      <c r="I887" s="3"/>
      <c r="J887" s="3"/>
      <c r="K887" s="3"/>
      <c r="L887" s="3"/>
      <c r="M887" s="3"/>
      <c r="N887" s="3"/>
      <c r="O887" s="3"/>
      <c r="P887" s="3"/>
      <c r="Q887" s="3"/>
      <c r="R887" s="3"/>
      <c r="S887" s="3"/>
      <c r="T887" s="3"/>
      <c r="U887" s="3"/>
      <c r="V887" s="3"/>
      <c r="W887" s="3"/>
    </row>
    <row r="888" spans="1:23" ht="15.75" customHeight="1">
      <c r="A888" s="3"/>
      <c r="B888" s="3"/>
      <c r="C888" s="3"/>
      <c r="D888" s="3"/>
      <c r="E888" s="3"/>
      <c r="F888" s="3"/>
      <c r="G888" s="3"/>
      <c r="H888" s="3"/>
      <c r="I888" s="3"/>
      <c r="J888" s="3"/>
      <c r="K888" s="3"/>
      <c r="L888" s="3"/>
      <c r="M888" s="3"/>
      <c r="N888" s="3"/>
      <c r="O888" s="3"/>
      <c r="P888" s="3"/>
      <c r="Q888" s="3"/>
      <c r="R888" s="3"/>
      <c r="S888" s="3"/>
      <c r="T888" s="3"/>
      <c r="U888" s="3"/>
      <c r="V888" s="3"/>
      <c r="W888" s="3"/>
    </row>
    <row r="889" spans="1:23" ht="15.75" customHeight="1">
      <c r="A889" s="3"/>
      <c r="B889" s="3"/>
      <c r="C889" s="3"/>
      <c r="D889" s="3"/>
      <c r="E889" s="3"/>
      <c r="F889" s="3"/>
      <c r="G889" s="3"/>
      <c r="H889" s="3"/>
      <c r="I889" s="3"/>
      <c r="J889" s="3"/>
      <c r="K889" s="3"/>
      <c r="L889" s="3"/>
      <c r="M889" s="3"/>
      <c r="N889" s="3"/>
      <c r="O889" s="3"/>
      <c r="P889" s="3"/>
      <c r="Q889" s="3"/>
      <c r="R889" s="3"/>
      <c r="S889" s="3"/>
      <c r="T889" s="3"/>
      <c r="U889" s="3"/>
      <c r="V889" s="3"/>
      <c r="W889" s="3"/>
    </row>
    <row r="890" spans="1:23" ht="15.75" customHeight="1">
      <c r="A890" s="3"/>
      <c r="B890" s="3"/>
      <c r="C890" s="3"/>
      <c r="D890" s="3"/>
      <c r="E890" s="3"/>
      <c r="F890" s="3"/>
      <c r="G890" s="3"/>
      <c r="H890" s="3"/>
      <c r="I890" s="3"/>
      <c r="J890" s="3"/>
      <c r="K890" s="3"/>
      <c r="L890" s="3"/>
      <c r="M890" s="3"/>
      <c r="N890" s="3"/>
      <c r="O890" s="3"/>
      <c r="P890" s="3"/>
      <c r="Q890" s="3"/>
      <c r="R890" s="3"/>
      <c r="S890" s="3"/>
      <c r="T890" s="3"/>
      <c r="U890" s="3"/>
      <c r="V890" s="3"/>
      <c r="W890" s="3"/>
    </row>
    <row r="891" spans="1:23" ht="15.75" customHeight="1">
      <c r="A891" s="3"/>
      <c r="B891" s="3"/>
      <c r="C891" s="3"/>
      <c r="D891" s="3"/>
      <c r="E891" s="3"/>
      <c r="F891" s="3"/>
      <c r="G891" s="3"/>
      <c r="H891" s="3"/>
      <c r="I891" s="3"/>
      <c r="J891" s="3"/>
      <c r="K891" s="3"/>
      <c r="L891" s="3"/>
      <c r="M891" s="3"/>
      <c r="N891" s="3"/>
      <c r="O891" s="3"/>
      <c r="P891" s="3"/>
      <c r="Q891" s="3"/>
      <c r="R891" s="3"/>
      <c r="S891" s="3"/>
      <c r="T891" s="3"/>
      <c r="U891" s="3"/>
      <c r="V891" s="3"/>
      <c r="W891" s="3"/>
    </row>
    <row r="892" spans="1:23" ht="15.75" customHeight="1">
      <c r="A892" s="3"/>
      <c r="B892" s="3"/>
      <c r="C892" s="3"/>
      <c r="D892" s="3"/>
      <c r="E892" s="3"/>
      <c r="F892" s="3"/>
      <c r="G892" s="3"/>
      <c r="H892" s="3"/>
      <c r="I892" s="3"/>
      <c r="J892" s="3"/>
      <c r="K892" s="3"/>
      <c r="L892" s="3"/>
      <c r="M892" s="3"/>
      <c r="N892" s="3"/>
      <c r="O892" s="3"/>
      <c r="P892" s="3"/>
      <c r="Q892" s="3"/>
      <c r="R892" s="3"/>
      <c r="S892" s="3"/>
      <c r="T892" s="3"/>
      <c r="U892" s="3"/>
      <c r="V892" s="3"/>
      <c r="W892" s="3"/>
    </row>
    <row r="893" spans="1:23" ht="15.75" customHeight="1">
      <c r="A893" s="3"/>
      <c r="B893" s="3"/>
      <c r="C893" s="3"/>
      <c r="D893" s="3"/>
      <c r="E893" s="3"/>
      <c r="F893" s="3"/>
      <c r="G893" s="3"/>
      <c r="H893" s="3"/>
      <c r="I893" s="3"/>
      <c r="J893" s="3"/>
      <c r="K893" s="3"/>
      <c r="L893" s="3"/>
      <c r="M893" s="3"/>
      <c r="N893" s="3"/>
      <c r="O893" s="3"/>
      <c r="P893" s="3"/>
      <c r="Q893" s="3"/>
      <c r="R893" s="3"/>
      <c r="S893" s="3"/>
      <c r="T893" s="3"/>
      <c r="U893" s="3"/>
      <c r="V893" s="3"/>
      <c r="W893" s="3"/>
    </row>
    <row r="894" spans="1:23" ht="15.75" customHeight="1">
      <c r="A894" s="3"/>
      <c r="B894" s="3"/>
      <c r="C894" s="3"/>
      <c r="D894" s="3"/>
      <c r="E894" s="3"/>
      <c r="F894" s="3"/>
      <c r="G894" s="3"/>
      <c r="H894" s="3"/>
      <c r="I894" s="3"/>
      <c r="J894" s="3"/>
      <c r="K894" s="3"/>
      <c r="L894" s="3"/>
      <c r="M894" s="3"/>
      <c r="N894" s="3"/>
      <c r="O894" s="3"/>
      <c r="P894" s="3"/>
      <c r="Q894" s="3"/>
      <c r="R894" s="3"/>
      <c r="S894" s="3"/>
      <c r="T894" s="3"/>
      <c r="U894" s="3"/>
      <c r="V894" s="3"/>
      <c r="W894" s="3"/>
    </row>
    <row r="895" spans="1:23" ht="15.75" customHeight="1">
      <c r="A895" s="3"/>
      <c r="B895" s="3"/>
      <c r="C895" s="3"/>
      <c r="D895" s="3"/>
      <c r="E895" s="3"/>
      <c r="F895" s="3"/>
      <c r="G895" s="3"/>
      <c r="H895" s="3"/>
      <c r="I895" s="3"/>
      <c r="J895" s="3"/>
      <c r="K895" s="3"/>
      <c r="L895" s="3"/>
      <c r="M895" s="3"/>
      <c r="N895" s="3"/>
      <c r="O895" s="3"/>
      <c r="P895" s="3"/>
      <c r="Q895" s="3"/>
      <c r="R895" s="3"/>
      <c r="S895" s="3"/>
      <c r="T895" s="3"/>
      <c r="U895" s="3"/>
      <c r="V895" s="3"/>
      <c r="W895" s="3"/>
    </row>
    <row r="896" spans="1:23" ht="15.75" customHeight="1">
      <c r="A896" s="3"/>
      <c r="B896" s="3"/>
      <c r="C896" s="3"/>
      <c r="D896" s="3"/>
      <c r="E896" s="3"/>
      <c r="F896" s="3"/>
      <c r="G896" s="3"/>
      <c r="H896" s="3"/>
      <c r="I896" s="3"/>
      <c r="J896" s="3"/>
      <c r="K896" s="3"/>
      <c r="L896" s="3"/>
      <c r="M896" s="3"/>
      <c r="N896" s="3"/>
      <c r="O896" s="3"/>
      <c r="P896" s="3"/>
      <c r="Q896" s="3"/>
      <c r="R896" s="3"/>
      <c r="S896" s="3"/>
      <c r="T896" s="3"/>
      <c r="U896" s="3"/>
      <c r="V896" s="3"/>
      <c r="W896" s="3"/>
    </row>
    <row r="897" spans="1:23" ht="15.75" customHeight="1">
      <c r="A897" s="3"/>
      <c r="B897" s="3"/>
      <c r="C897" s="3"/>
      <c r="D897" s="3"/>
      <c r="E897" s="3"/>
      <c r="F897" s="3"/>
      <c r="G897" s="3"/>
      <c r="H897" s="3"/>
      <c r="I897" s="3"/>
      <c r="J897" s="3"/>
      <c r="K897" s="3"/>
      <c r="L897" s="3"/>
      <c r="M897" s="3"/>
      <c r="N897" s="3"/>
      <c r="O897" s="3"/>
      <c r="P897" s="3"/>
      <c r="Q897" s="3"/>
      <c r="R897" s="3"/>
      <c r="S897" s="3"/>
      <c r="T897" s="3"/>
      <c r="U897" s="3"/>
      <c r="V897" s="3"/>
      <c r="W897" s="3"/>
    </row>
    <row r="898" spans="1:23" ht="15.75" customHeight="1">
      <c r="A898" s="3"/>
      <c r="B898" s="3"/>
      <c r="C898" s="3"/>
      <c r="D898" s="3"/>
      <c r="E898" s="3"/>
      <c r="F898" s="3"/>
      <c r="G898" s="3"/>
      <c r="H898" s="3"/>
      <c r="I898" s="3"/>
      <c r="J898" s="3"/>
      <c r="K898" s="3"/>
      <c r="L898" s="3"/>
      <c r="M898" s="3"/>
      <c r="N898" s="3"/>
      <c r="O898" s="3"/>
      <c r="P898" s="3"/>
      <c r="Q898" s="3"/>
      <c r="R898" s="3"/>
      <c r="S898" s="3"/>
      <c r="T898" s="3"/>
      <c r="U898" s="3"/>
      <c r="V898" s="3"/>
      <c r="W898" s="3"/>
    </row>
    <row r="899" spans="1:23" ht="15.75" customHeight="1">
      <c r="A899" s="3"/>
      <c r="B899" s="3"/>
      <c r="C899" s="3"/>
      <c r="D899" s="3"/>
      <c r="E899" s="3"/>
      <c r="F899" s="3"/>
      <c r="G899" s="3"/>
      <c r="H899" s="3"/>
      <c r="I899" s="3"/>
      <c r="J899" s="3"/>
      <c r="K899" s="3"/>
      <c r="L899" s="3"/>
      <c r="M899" s="3"/>
      <c r="N899" s="3"/>
      <c r="O899" s="3"/>
      <c r="P899" s="3"/>
      <c r="Q899" s="3"/>
      <c r="R899" s="3"/>
      <c r="S899" s="3"/>
      <c r="T899" s="3"/>
      <c r="U899" s="3"/>
      <c r="V899" s="3"/>
      <c r="W899" s="3"/>
    </row>
    <row r="900" spans="1:23" ht="15.75" customHeight="1">
      <c r="A900" s="3"/>
      <c r="B900" s="3"/>
      <c r="C900" s="3"/>
      <c r="D900" s="3"/>
      <c r="E900" s="3"/>
      <c r="F900" s="3"/>
      <c r="G900" s="3"/>
      <c r="H900" s="3"/>
      <c r="I900" s="3"/>
      <c r="J900" s="3"/>
      <c r="K900" s="3"/>
      <c r="L900" s="3"/>
      <c r="M900" s="3"/>
      <c r="N900" s="3"/>
      <c r="O900" s="3"/>
      <c r="P900" s="3"/>
      <c r="Q900" s="3"/>
      <c r="R900" s="3"/>
      <c r="S900" s="3"/>
      <c r="T900" s="3"/>
      <c r="U900" s="3"/>
      <c r="V900" s="3"/>
      <c r="W900" s="3"/>
    </row>
    <row r="901" spans="1:23" ht="15.75" customHeight="1">
      <c r="A901" s="3"/>
      <c r="B901" s="3"/>
      <c r="C901" s="3"/>
      <c r="D901" s="3"/>
      <c r="E901" s="3"/>
      <c r="F901" s="3"/>
      <c r="G901" s="3"/>
      <c r="H901" s="3"/>
      <c r="I901" s="3"/>
      <c r="J901" s="3"/>
      <c r="K901" s="3"/>
      <c r="L901" s="3"/>
      <c r="M901" s="3"/>
      <c r="N901" s="3"/>
      <c r="O901" s="3"/>
      <c r="P901" s="3"/>
      <c r="Q901" s="3"/>
      <c r="R901" s="3"/>
      <c r="S901" s="3"/>
      <c r="T901" s="3"/>
      <c r="U901" s="3"/>
      <c r="V901" s="3"/>
      <c r="W901" s="3"/>
    </row>
    <row r="902" spans="1:23" ht="15.75" customHeight="1">
      <c r="A902" s="3"/>
      <c r="B902" s="3"/>
      <c r="C902" s="3"/>
      <c r="D902" s="3"/>
      <c r="E902" s="3"/>
      <c r="F902" s="3"/>
      <c r="G902" s="3"/>
      <c r="H902" s="3"/>
      <c r="I902" s="3"/>
      <c r="J902" s="3"/>
      <c r="K902" s="3"/>
      <c r="L902" s="3"/>
      <c r="M902" s="3"/>
      <c r="N902" s="3"/>
      <c r="O902" s="3"/>
      <c r="P902" s="3"/>
      <c r="Q902" s="3"/>
      <c r="R902" s="3"/>
      <c r="S902" s="3"/>
      <c r="T902" s="3"/>
      <c r="U902" s="3"/>
      <c r="V902" s="3"/>
      <c r="W902" s="3"/>
    </row>
    <row r="903" spans="1:23" ht="15.75" customHeight="1">
      <c r="A903" s="3"/>
      <c r="B903" s="3"/>
      <c r="C903" s="3"/>
      <c r="D903" s="3"/>
      <c r="E903" s="3"/>
      <c r="F903" s="3"/>
      <c r="G903" s="3"/>
      <c r="H903" s="3"/>
      <c r="I903" s="3"/>
      <c r="J903" s="3"/>
      <c r="K903" s="3"/>
      <c r="L903" s="3"/>
      <c r="M903" s="3"/>
      <c r="N903" s="3"/>
      <c r="O903" s="3"/>
      <c r="P903" s="3"/>
      <c r="Q903" s="3"/>
      <c r="R903" s="3"/>
      <c r="S903" s="3"/>
      <c r="T903" s="3"/>
      <c r="U903" s="3"/>
      <c r="V903" s="3"/>
      <c r="W903" s="3"/>
    </row>
    <row r="904" spans="1:23" ht="15.75" customHeight="1">
      <c r="A904" s="3"/>
      <c r="B904" s="3"/>
      <c r="C904" s="3"/>
      <c r="D904" s="3"/>
      <c r="E904" s="3"/>
      <c r="F904" s="3"/>
      <c r="G904" s="3"/>
      <c r="H904" s="3"/>
      <c r="I904" s="3"/>
      <c r="J904" s="3"/>
      <c r="K904" s="3"/>
      <c r="L904" s="3"/>
      <c r="M904" s="3"/>
      <c r="N904" s="3"/>
      <c r="O904" s="3"/>
      <c r="P904" s="3"/>
      <c r="Q904" s="3"/>
      <c r="R904" s="3"/>
      <c r="S904" s="3"/>
      <c r="T904" s="3"/>
      <c r="U904" s="3"/>
      <c r="V904" s="3"/>
      <c r="W904" s="3"/>
    </row>
    <row r="905" spans="1:23" ht="15.75" customHeight="1">
      <c r="A905" s="3"/>
      <c r="B905" s="3"/>
      <c r="C905" s="3"/>
      <c r="D905" s="3"/>
      <c r="E905" s="3"/>
      <c r="F905" s="3"/>
      <c r="G905" s="3"/>
      <c r="H905" s="3"/>
      <c r="I905" s="3"/>
      <c r="J905" s="3"/>
      <c r="K905" s="3"/>
      <c r="L905" s="3"/>
      <c r="M905" s="3"/>
      <c r="N905" s="3"/>
      <c r="O905" s="3"/>
      <c r="P905" s="3"/>
      <c r="Q905" s="3"/>
      <c r="R905" s="3"/>
      <c r="S905" s="3"/>
      <c r="T905" s="3"/>
      <c r="U905" s="3"/>
      <c r="V905" s="3"/>
      <c r="W905" s="3"/>
    </row>
    <row r="906" spans="1:23" ht="15.75" customHeight="1">
      <c r="A906" s="3"/>
      <c r="B906" s="3"/>
      <c r="C906" s="3"/>
      <c r="D906" s="3"/>
      <c r="E906" s="3"/>
      <c r="F906" s="3"/>
      <c r="G906" s="3"/>
      <c r="H906" s="3"/>
      <c r="I906" s="3"/>
      <c r="J906" s="3"/>
      <c r="K906" s="3"/>
      <c r="L906" s="3"/>
      <c r="M906" s="3"/>
      <c r="N906" s="3"/>
      <c r="O906" s="3"/>
      <c r="P906" s="3"/>
      <c r="Q906" s="3"/>
      <c r="R906" s="3"/>
      <c r="S906" s="3"/>
      <c r="T906" s="3"/>
      <c r="U906" s="3"/>
      <c r="V906" s="3"/>
      <c r="W906" s="3"/>
    </row>
    <row r="907" spans="1:23" ht="15.75" customHeight="1">
      <c r="A907" s="3"/>
      <c r="B907" s="3"/>
      <c r="C907" s="3"/>
      <c r="D907" s="3"/>
      <c r="E907" s="3"/>
      <c r="F907" s="3"/>
      <c r="G907" s="3"/>
      <c r="H907" s="3"/>
      <c r="I907" s="3"/>
      <c r="J907" s="3"/>
      <c r="K907" s="3"/>
      <c r="L907" s="3"/>
      <c r="M907" s="3"/>
      <c r="N907" s="3"/>
      <c r="O907" s="3"/>
      <c r="P907" s="3"/>
      <c r="Q907" s="3"/>
      <c r="R907" s="3"/>
      <c r="S907" s="3"/>
      <c r="T907" s="3"/>
      <c r="U907" s="3"/>
      <c r="V907" s="3"/>
      <c r="W907" s="3"/>
    </row>
    <row r="908" spans="1:23" ht="15.75" customHeight="1">
      <c r="A908" s="3"/>
      <c r="B908" s="3"/>
      <c r="C908" s="3"/>
      <c r="D908" s="3"/>
      <c r="E908" s="3"/>
      <c r="F908" s="3"/>
      <c r="G908" s="3"/>
      <c r="H908" s="3"/>
      <c r="I908" s="3"/>
      <c r="J908" s="3"/>
      <c r="K908" s="3"/>
      <c r="L908" s="3"/>
      <c r="M908" s="3"/>
      <c r="N908" s="3"/>
      <c r="O908" s="3"/>
      <c r="P908" s="3"/>
      <c r="Q908" s="3"/>
      <c r="R908" s="3"/>
      <c r="S908" s="3"/>
      <c r="T908" s="3"/>
      <c r="U908" s="3"/>
      <c r="V908" s="3"/>
      <c r="W908" s="3"/>
    </row>
    <row r="909" spans="1:23" ht="15.75" customHeight="1">
      <c r="A909" s="3"/>
      <c r="B909" s="3"/>
      <c r="C909" s="3"/>
      <c r="D909" s="3"/>
      <c r="E909" s="3"/>
      <c r="F909" s="3"/>
      <c r="G909" s="3"/>
      <c r="H909" s="3"/>
      <c r="I909" s="3"/>
      <c r="J909" s="3"/>
      <c r="K909" s="3"/>
      <c r="L909" s="3"/>
      <c r="M909" s="3"/>
      <c r="N909" s="3"/>
      <c r="O909" s="3"/>
      <c r="P909" s="3"/>
      <c r="Q909" s="3"/>
      <c r="R909" s="3"/>
      <c r="S909" s="3"/>
      <c r="T909" s="3"/>
      <c r="U909" s="3"/>
      <c r="V909" s="3"/>
      <c r="W909" s="3"/>
    </row>
    <row r="910" spans="1:23" ht="15.75" customHeight="1">
      <c r="A910" s="3"/>
      <c r="B910" s="3"/>
      <c r="C910" s="3"/>
      <c r="D910" s="3"/>
      <c r="E910" s="3"/>
      <c r="F910" s="3"/>
      <c r="G910" s="3"/>
      <c r="H910" s="3"/>
      <c r="I910" s="3"/>
      <c r="J910" s="3"/>
      <c r="K910" s="3"/>
      <c r="L910" s="3"/>
      <c r="M910" s="3"/>
      <c r="N910" s="3"/>
      <c r="O910" s="3"/>
      <c r="P910" s="3"/>
      <c r="Q910" s="3"/>
      <c r="R910" s="3"/>
      <c r="S910" s="3"/>
      <c r="T910" s="3"/>
      <c r="U910" s="3"/>
      <c r="V910" s="3"/>
      <c r="W910" s="3"/>
    </row>
    <row r="911" spans="1:23" ht="15.75" customHeight="1">
      <c r="A911" s="3"/>
      <c r="B911" s="3"/>
      <c r="C911" s="3"/>
      <c r="D911" s="3"/>
      <c r="E911" s="3"/>
      <c r="F911" s="3"/>
      <c r="G911" s="3"/>
      <c r="H911" s="3"/>
      <c r="I911" s="3"/>
      <c r="J911" s="3"/>
      <c r="K911" s="3"/>
      <c r="L911" s="3"/>
      <c r="M911" s="3"/>
      <c r="N911" s="3"/>
      <c r="O911" s="3"/>
      <c r="P911" s="3"/>
      <c r="Q911" s="3"/>
      <c r="R911" s="3"/>
      <c r="S911" s="3"/>
      <c r="T911" s="3"/>
      <c r="U911" s="3"/>
      <c r="V911" s="3"/>
      <c r="W911" s="3"/>
    </row>
    <row r="912" spans="1:23" ht="15.75" customHeight="1">
      <c r="A912" s="3"/>
      <c r="B912" s="3"/>
      <c r="C912" s="3"/>
      <c r="D912" s="3"/>
      <c r="E912" s="3"/>
      <c r="F912" s="3"/>
      <c r="G912" s="3"/>
      <c r="H912" s="3"/>
      <c r="I912" s="3"/>
      <c r="J912" s="3"/>
      <c r="K912" s="3"/>
      <c r="L912" s="3"/>
      <c r="M912" s="3"/>
      <c r="N912" s="3"/>
      <c r="O912" s="3"/>
      <c r="P912" s="3"/>
      <c r="Q912" s="3"/>
      <c r="R912" s="3"/>
      <c r="S912" s="3"/>
      <c r="T912" s="3"/>
      <c r="U912" s="3"/>
      <c r="V912" s="3"/>
      <c r="W912" s="3"/>
    </row>
    <row r="913" spans="1:23" ht="15.75" customHeight="1">
      <c r="A913" s="3"/>
      <c r="B913" s="3"/>
      <c r="C913" s="3"/>
      <c r="D913" s="3"/>
      <c r="E913" s="3"/>
      <c r="F913" s="3"/>
      <c r="G913" s="3"/>
      <c r="H913" s="3"/>
      <c r="I913" s="3"/>
      <c r="J913" s="3"/>
      <c r="K913" s="3"/>
      <c r="L913" s="3"/>
      <c r="M913" s="3"/>
      <c r="N913" s="3"/>
      <c r="O913" s="3"/>
      <c r="P913" s="3"/>
      <c r="Q913" s="3"/>
      <c r="R913" s="3"/>
      <c r="S913" s="3"/>
      <c r="T913" s="3"/>
      <c r="U913" s="3"/>
      <c r="V913" s="3"/>
      <c r="W913" s="3"/>
    </row>
    <row r="914" spans="1:23" ht="15.75" customHeight="1">
      <c r="A914" s="3"/>
      <c r="B914" s="3"/>
      <c r="C914" s="3"/>
      <c r="D914" s="3"/>
      <c r="E914" s="3"/>
      <c r="F914" s="3"/>
      <c r="G914" s="3"/>
      <c r="H914" s="3"/>
      <c r="I914" s="3"/>
      <c r="J914" s="3"/>
      <c r="K914" s="3"/>
      <c r="L914" s="3"/>
      <c r="M914" s="3"/>
      <c r="N914" s="3"/>
      <c r="O914" s="3"/>
      <c r="P914" s="3"/>
      <c r="Q914" s="3"/>
      <c r="R914" s="3"/>
      <c r="S914" s="3"/>
      <c r="T914" s="3"/>
      <c r="U914" s="3"/>
      <c r="V914" s="3"/>
      <c r="W914" s="3"/>
    </row>
    <row r="915" spans="1:23" ht="15.75" customHeight="1">
      <c r="A915" s="3"/>
      <c r="B915" s="3"/>
      <c r="C915" s="3"/>
      <c r="D915" s="3"/>
      <c r="E915" s="3"/>
      <c r="F915" s="3"/>
      <c r="G915" s="3"/>
      <c r="H915" s="3"/>
      <c r="I915" s="3"/>
      <c r="J915" s="3"/>
      <c r="K915" s="3"/>
      <c r="L915" s="3"/>
      <c r="M915" s="3"/>
      <c r="N915" s="3"/>
      <c r="O915" s="3"/>
      <c r="P915" s="3"/>
      <c r="Q915" s="3"/>
      <c r="R915" s="3"/>
      <c r="S915" s="3"/>
      <c r="T915" s="3"/>
      <c r="U915" s="3"/>
      <c r="V915" s="3"/>
      <c r="W915" s="3"/>
    </row>
    <row r="916" spans="1:23" ht="15.75" customHeight="1">
      <c r="A916" s="3"/>
      <c r="B916" s="3"/>
      <c r="C916" s="3"/>
      <c r="D916" s="3"/>
      <c r="E916" s="3"/>
      <c r="F916" s="3"/>
      <c r="G916" s="3"/>
      <c r="H916" s="3"/>
      <c r="I916" s="3"/>
      <c r="J916" s="3"/>
      <c r="K916" s="3"/>
      <c r="L916" s="3"/>
      <c r="M916" s="3"/>
      <c r="N916" s="3"/>
      <c r="O916" s="3"/>
      <c r="P916" s="3"/>
      <c r="Q916" s="3"/>
      <c r="R916" s="3"/>
      <c r="S916" s="3"/>
      <c r="T916" s="3"/>
      <c r="U916" s="3"/>
      <c r="V916" s="3"/>
      <c r="W916" s="3"/>
    </row>
    <row r="917" spans="1:23" ht="15.75" customHeight="1">
      <c r="A917" s="3"/>
      <c r="B917" s="3"/>
      <c r="C917" s="3"/>
      <c r="D917" s="3"/>
      <c r="E917" s="3"/>
      <c r="F917" s="3"/>
      <c r="G917" s="3"/>
      <c r="H917" s="3"/>
      <c r="I917" s="3"/>
      <c r="J917" s="3"/>
      <c r="K917" s="3"/>
      <c r="L917" s="3"/>
      <c r="M917" s="3"/>
      <c r="N917" s="3"/>
      <c r="O917" s="3"/>
      <c r="P917" s="3"/>
      <c r="Q917" s="3"/>
      <c r="R917" s="3"/>
      <c r="S917" s="3"/>
      <c r="T917" s="3"/>
      <c r="U917" s="3"/>
      <c r="V917" s="3"/>
      <c r="W917" s="3"/>
    </row>
    <row r="918" spans="1:23" ht="15.75" customHeight="1">
      <c r="A918" s="3"/>
      <c r="B918" s="3"/>
      <c r="C918" s="3"/>
      <c r="D918" s="3"/>
      <c r="E918" s="3"/>
      <c r="F918" s="3"/>
      <c r="G918" s="3"/>
      <c r="H918" s="3"/>
      <c r="I918" s="3"/>
      <c r="J918" s="3"/>
      <c r="K918" s="3"/>
      <c r="L918" s="3"/>
      <c r="M918" s="3"/>
      <c r="N918" s="3"/>
      <c r="O918" s="3"/>
      <c r="P918" s="3"/>
      <c r="Q918" s="3"/>
      <c r="R918" s="3"/>
      <c r="S918" s="3"/>
      <c r="T918" s="3"/>
      <c r="U918" s="3"/>
      <c r="V918" s="3"/>
      <c r="W918" s="3"/>
    </row>
    <row r="919" spans="1:23" ht="15.75" customHeight="1">
      <c r="A919" s="3"/>
      <c r="B919" s="3"/>
      <c r="C919" s="3"/>
      <c r="D919" s="3"/>
      <c r="E919" s="3"/>
      <c r="F919" s="3"/>
      <c r="G919" s="3"/>
      <c r="H919" s="3"/>
      <c r="I919" s="3"/>
      <c r="J919" s="3"/>
      <c r="K919" s="3"/>
      <c r="L919" s="3"/>
      <c r="M919" s="3"/>
      <c r="N919" s="3"/>
      <c r="O919" s="3"/>
      <c r="P919" s="3"/>
      <c r="Q919" s="3"/>
      <c r="R919" s="3"/>
      <c r="S919" s="3"/>
      <c r="T919" s="3"/>
      <c r="U919" s="3"/>
      <c r="V919" s="3"/>
      <c r="W919" s="3"/>
    </row>
    <row r="920" spans="1:23" ht="15.75" customHeight="1">
      <c r="A920" s="3"/>
      <c r="B920" s="3"/>
      <c r="C920" s="3"/>
      <c r="D920" s="3"/>
      <c r="E920" s="3"/>
      <c r="F920" s="3"/>
      <c r="G920" s="3"/>
      <c r="H920" s="3"/>
      <c r="I920" s="3"/>
      <c r="J920" s="3"/>
      <c r="K920" s="3"/>
      <c r="L920" s="3"/>
      <c r="M920" s="3"/>
      <c r="N920" s="3"/>
      <c r="O920" s="3"/>
      <c r="P920" s="3"/>
      <c r="Q920" s="3"/>
      <c r="R920" s="3"/>
      <c r="S920" s="3"/>
      <c r="T920" s="3"/>
      <c r="U920" s="3"/>
      <c r="V920" s="3"/>
      <c r="W920" s="3"/>
    </row>
    <row r="921" spans="1:23" ht="15.75" customHeight="1">
      <c r="A921" s="3"/>
      <c r="B921" s="3"/>
      <c r="C921" s="3"/>
      <c r="D921" s="3"/>
      <c r="E921" s="3"/>
      <c r="F921" s="3"/>
      <c r="G921" s="3"/>
      <c r="H921" s="3"/>
      <c r="I921" s="3"/>
      <c r="J921" s="3"/>
      <c r="K921" s="3"/>
      <c r="L921" s="3"/>
      <c r="M921" s="3"/>
      <c r="N921" s="3"/>
      <c r="O921" s="3"/>
      <c r="P921" s="3"/>
      <c r="Q921" s="3"/>
      <c r="R921" s="3"/>
      <c r="S921" s="3"/>
      <c r="T921" s="3"/>
      <c r="U921" s="3"/>
      <c r="V921" s="3"/>
      <c r="W921" s="3"/>
    </row>
    <row r="922" spans="1:23" ht="15.75" customHeight="1">
      <c r="A922" s="3"/>
      <c r="B922" s="3"/>
      <c r="C922" s="3"/>
      <c r="D922" s="3"/>
      <c r="E922" s="3"/>
      <c r="F922" s="3"/>
      <c r="G922" s="3"/>
      <c r="H922" s="3"/>
      <c r="I922" s="3"/>
      <c r="J922" s="3"/>
      <c r="K922" s="3"/>
      <c r="L922" s="3"/>
      <c r="M922" s="3"/>
      <c r="N922" s="3"/>
      <c r="O922" s="3"/>
      <c r="P922" s="3"/>
      <c r="Q922" s="3"/>
      <c r="R922" s="3"/>
      <c r="S922" s="3"/>
      <c r="T922" s="3"/>
      <c r="U922" s="3"/>
      <c r="V922" s="3"/>
      <c r="W922" s="3"/>
    </row>
    <row r="923" spans="1:23" ht="15.75" customHeight="1">
      <c r="A923" s="3"/>
      <c r="B923" s="3"/>
      <c r="C923" s="3"/>
      <c r="D923" s="3"/>
      <c r="E923" s="3"/>
      <c r="F923" s="3"/>
      <c r="G923" s="3"/>
      <c r="H923" s="3"/>
      <c r="I923" s="3"/>
      <c r="J923" s="3"/>
      <c r="K923" s="3"/>
      <c r="L923" s="3"/>
      <c r="M923" s="3"/>
      <c r="N923" s="3"/>
      <c r="O923" s="3"/>
      <c r="P923" s="3"/>
      <c r="Q923" s="3"/>
      <c r="R923" s="3"/>
      <c r="S923" s="3"/>
      <c r="T923" s="3"/>
      <c r="U923" s="3"/>
      <c r="V923" s="3"/>
      <c r="W923" s="3"/>
    </row>
    <row r="924" spans="1:23" ht="15.75" customHeight="1">
      <c r="A924" s="3"/>
      <c r="B924" s="3"/>
      <c r="C924" s="3"/>
      <c r="D924" s="3"/>
      <c r="E924" s="3"/>
      <c r="F924" s="3"/>
      <c r="G924" s="3"/>
      <c r="H924" s="3"/>
      <c r="I924" s="3"/>
      <c r="J924" s="3"/>
      <c r="K924" s="3"/>
      <c r="L924" s="3"/>
      <c r="M924" s="3"/>
      <c r="N924" s="3"/>
      <c r="O924" s="3"/>
      <c r="P924" s="3"/>
      <c r="Q924" s="3"/>
      <c r="R924" s="3"/>
      <c r="S924" s="3"/>
      <c r="T924" s="3"/>
      <c r="U924" s="3"/>
      <c r="V924" s="3"/>
      <c r="W924" s="3"/>
    </row>
    <row r="925" spans="1:23" ht="15.75" customHeight="1">
      <c r="A925" s="3"/>
      <c r="B925" s="3"/>
      <c r="C925" s="3"/>
      <c r="D925" s="3"/>
      <c r="E925" s="3"/>
      <c r="F925" s="3"/>
      <c r="G925" s="3"/>
      <c r="H925" s="3"/>
      <c r="I925" s="3"/>
      <c r="J925" s="3"/>
      <c r="K925" s="3"/>
      <c r="L925" s="3"/>
      <c r="M925" s="3"/>
      <c r="N925" s="3"/>
      <c r="O925" s="3"/>
      <c r="P925" s="3"/>
      <c r="Q925" s="3"/>
      <c r="R925" s="3"/>
      <c r="S925" s="3"/>
      <c r="T925" s="3"/>
      <c r="U925" s="3"/>
      <c r="V925" s="3"/>
      <c r="W925" s="3"/>
    </row>
    <row r="926" spans="1:23" ht="15.75" customHeight="1">
      <c r="A926" s="3"/>
      <c r="B926" s="3"/>
      <c r="C926" s="3"/>
      <c r="D926" s="3"/>
      <c r="E926" s="3"/>
      <c r="F926" s="3"/>
      <c r="G926" s="3"/>
      <c r="H926" s="3"/>
      <c r="I926" s="3"/>
      <c r="J926" s="3"/>
      <c r="K926" s="3"/>
      <c r="L926" s="3"/>
      <c r="M926" s="3"/>
      <c r="N926" s="3"/>
      <c r="O926" s="3"/>
      <c r="P926" s="3"/>
      <c r="Q926" s="3"/>
      <c r="R926" s="3"/>
      <c r="S926" s="3"/>
      <c r="T926" s="3"/>
      <c r="U926" s="3"/>
      <c r="V926" s="3"/>
      <c r="W926" s="3"/>
    </row>
    <row r="927" spans="1:23" ht="15.75" customHeight="1">
      <c r="A927" s="3"/>
      <c r="B927" s="3"/>
      <c r="C927" s="3"/>
      <c r="D927" s="3"/>
      <c r="E927" s="3"/>
      <c r="F927" s="3"/>
      <c r="G927" s="3"/>
      <c r="H927" s="3"/>
      <c r="I927" s="3"/>
      <c r="J927" s="3"/>
      <c r="K927" s="3"/>
      <c r="L927" s="3"/>
      <c r="M927" s="3"/>
      <c r="N927" s="3"/>
      <c r="O927" s="3"/>
      <c r="P927" s="3"/>
      <c r="Q927" s="3"/>
      <c r="R927" s="3"/>
      <c r="S927" s="3"/>
      <c r="T927" s="3"/>
      <c r="U927" s="3"/>
      <c r="V927" s="3"/>
      <c r="W927" s="3"/>
    </row>
    <row r="928" spans="1:23" ht="15.75" customHeight="1">
      <c r="A928" s="3"/>
      <c r="B928" s="3"/>
      <c r="C928" s="3"/>
      <c r="D928" s="3"/>
      <c r="E928" s="3"/>
      <c r="F928" s="3"/>
      <c r="G928" s="3"/>
      <c r="H928" s="3"/>
      <c r="I928" s="3"/>
      <c r="J928" s="3"/>
      <c r="K928" s="3"/>
      <c r="L928" s="3"/>
      <c r="M928" s="3"/>
      <c r="N928" s="3"/>
      <c r="O928" s="3"/>
      <c r="P928" s="3"/>
      <c r="Q928" s="3"/>
      <c r="R928" s="3"/>
      <c r="S928" s="3"/>
      <c r="T928" s="3"/>
      <c r="U928" s="3"/>
      <c r="V928" s="3"/>
      <c r="W928" s="3"/>
    </row>
    <row r="929" spans="1:23" ht="15.75" customHeight="1">
      <c r="A929" s="3"/>
      <c r="B929" s="3"/>
      <c r="C929" s="3"/>
      <c r="D929" s="3"/>
      <c r="E929" s="3"/>
      <c r="F929" s="3"/>
      <c r="G929" s="3"/>
      <c r="H929" s="3"/>
      <c r="I929" s="3"/>
      <c r="J929" s="3"/>
      <c r="K929" s="3"/>
      <c r="L929" s="3"/>
      <c r="M929" s="3"/>
      <c r="N929" s="3"/>
      <c r="O929" s="3"/>
      <c r="P929" s="3"/>
      <c r="Q929" s="3"/>
      <c r="R929" s="3"/>
      <c r="S929" s="3"/>
      <c r="T929" s="3"/>
      <c r="U929" s="3"/>
      <c r="V929" s="3"/>
      <c r="W929" s="3"/>
    </row>
    <row r="930" spans="1:23" ht="15.75" customHeight="1">
      <c r="A930" s="3"/>
      <c r="B930" s="3"/>
      <c r="C930" s="3"/>
      <c r="D930" s="3"/>
      <c r="E930" s="3"/>
      <c r="F930" s="3"/>
      <c r="G930" s="3"/>
      <c r="H930" s="3"/>
      <c r="I930" s="3"/>
      <c r="J930" s="3"/>
      <c r="K930" s="3"/>
      <c r="L930" s="3"/>
      <c r="M930" s="3"/>
      <c r="N930" s="3"/>
      <c r="O930" s="3"/>
      <c r="P930" s="3"/>
      <c r="Q930" s="3"/>
      <c r="R930" s="3"/>
      <c r="S930" s="3"/>
      <c r="T930" s="3"/>
      <c r="U930" s="3"/>
      <c r="V930" s="3"/>
      <c r="W930" s="3"/>
    </row>
    <row r="931" spans="1:23" ht="15.75" customHeight="1">
      <c r="A931" s="3"/>
      <c r="B931" s="3"/>
      <c r="C931" s="3"/>
      <c r="D931" s="3"/>
      <c r="E931" s="3"/>
      <c r="F931" s="3"/>
      <c r="G931" s="3"/>
      <c r="H931" s="3"/>
      <c r="I931" s="3"/>
      <c r="J931" s="3"/>
      <c r="K931" s="3"/>
      <c r="L931" s="3"/>
      <c r="M931" s="3"/>
      <c r="N931" s="3"/>
      <c r="O931" s="3"/>
      <c r="P931" s="3"/>
      <c r="Q931" s="3"/>
      <c r="R931" s="3"/>
      <c r="S931" s="3"/>
      <c r="T931" s="3"/>
      <c r="U931" s="3"/>
      <c r="V931" s="3"/>
      <c r="W931" s="3"/>
    </row>
    <row r="932" spans="1:23" ht="15.75" customHeight="1">
      <c r="A932" s="3"/>
      <c r="B932" s="3"/>
      <c r="C932" s="3"/>
      <c r="D932" s="3"/>
      <c r="E932" s="3"/>
      <c r="F932" s="3"/>
      <c r="G932" s="3"/>
      <c r="H932" s="3"/>
      <c r="I932" s="3"/>
      <c r="J932" s="3"/>
      <c r="K932" s="3"/>
      <c r="L932" s="3"/>
      <c r="M932" s="3"/>
      <c r="N932" s="3"/>
      <c r="O932" s="3"/>
      <c r="P932" s="3"/>
      <c r="Q932" s="3"/>
      <c r="R932" s="3"/>
      <c r="S932" s="3"/>
      <c r="T932" s="3"/>
      <c r="U932" s="3"/>
      <c r="V932" s="3"/>
      <c r="W932" s="3"/>
    </row>
    <row r="933" spans="1:23" ht="15.75" customHeight="1">
      <c r="A933" s="3"/>
      <c r="B933" s="3"/>
      <c r="C933" s="3"/>
      <c r="D933" s="3"/>
      <c r="E933" s="3"/>
      <c r="F933" s="3"/>
      <c r="G933" s="3"/>
      <c r="H933" s="3"/>
      <c r="I933" s="3"/>
      <c r="J933" s="3"/>
      <c r="K933" s="3"/>
      <c r="L933" s="3"/>
      <c r="M933" s="3"/>
      <c r="N933" s="3"/>
      <c r="O933" s="3"/>
      <c r="P933" s="3"/>
      <c r="Q933" s="3"/>
      <c r="R933" s="3"/>
      <c r="S933" s="3"/>
      <c r="T933" s="3"/>
      <c r="U933" s="3"/>
      <c r="V933" s="3"/>
      <c r="W933" s="3"/>
    </row>
    <row r="934" spans="1:23" ht="15.75" customHeight="1">
      <c r="A934" s="3"/>
      <c r="B934" s="3"/>
      <c r="C934" s="3"/>
      <c r="D934" s="3"/>
      <c r="E934" s="3"/>
      <c r="F934" s="3"/>
      <c r="G934" s="3"/>
      <c r="H934" s="3"/>
      <c r="I934" s="3"/>
      <c r="J934" s="3"/>
      <c r="K934" s="3"/>
      <c r="L934" s="3"/>
      <c r="M934" s="3"/>
      <c r="N934" s="3"/>
      <c r="O934" s="3"/>
      <c r="P934" s="3"/>
      <c r="Q934" s="3"/>
      <c r="R934" s="3"/>
      <c r="S934" s="3"/>
      <c r="T934" s="3"/>
      <c r="U934" s="3"/>
      <c r="V934" s="3"/>
      <c r="W934" s="3"/>
    </row>
    <row r="935" spans="1:23" ht="15.75" customHeight="1">
      <c r="A935" s="3"/>
      <c r="B935" s="3"/>
      <c r="C935" s="3"/>
      <c r="D935" s="3"/>
      <c r="E935" s="3"/>
      <c r="F935" s="3"/>
      <c r="G935" s="3"/>
      <c r="H935" s="3"/>
      <c r="I935" s="3"/>
      <c r="J935" s="3"/>
      <c r="K935" s="3"/>
      <c r="L935" s="3"/>
      <c r="M935" s="3"/>
      <c r="N935" s="3"/>
      <c r="O935" s="3"/>
      <c r="P935" s="3"/>
      <c r="Q935" s="3"/>
      <c r="R935" s="3"/>
      <c r="S935" s="3"/>
      <c r="T935" s="3"/>
      <c r="U935" s="3"/>
      <c r="V935" s="3"/>
      <c r="W935" s="3"/>
    </row>
    <row r="936" spans="1:23" ht="15.75" customHeight="1">
      <c r="A936" s="3"/>
      <c r="B936" s="3"/>
      <c r="C936" s="3"/>
      <c r="D936" s="3"/>
      <c r="E936" s="3"/>
      <c r="F936" s="3"/>
      <c r="G936" s="3"/>
      <c r="H936" s="3"/>
      <c r="I936" s="3"/>
      <c r="J936" s="3"/>
      <c r="K936" s="3"/>
      <c r="L936" s="3"/>
      <c r="M936" s="3"/>
      <c r="N936" s="3"/>
      <c r="O936" s="3"/>
      <c r="P936" s="3"/>
      <c r="Q936" s="3"/>
      <c r="R936" s="3"/>
      <c r="S936" s="3"/>
      <c r="T936" s="3"/>
      <c r="U936" s="3"/>
      <c r="V936" s="3"/>
      <c r="W936" s="3"/>
    </row>
    <row r="937" spans="1:23" ht="15.75" customHeight="1">
      <c r="A937" s="3"/>
      <c r="B937" s="3"/>
      <c r="C937" s="3"/>
      <c r="D937" s="3"/>
      <c r="E937" s="3"/>
      <c r="F937" s="3"/>
      <c r="G937" s="3"/>
      <c r="H937" s="3"/>
      <c r="I937" s="3"/>
      <c r="J937" s="3"/>
      <c r="K937" s="3"/>
      <c r="L937" s="3"/>
      <c r="M937" s="3"/>
      <c r="N937" s="3"/>
      <c r="O937" s="3"/>
      <c r="P937" s="3"/>
      <c r="Q937" s="3"/>
      <c r="R937" s="3"/>
      <c r="S937" s="3"/>
      <c r="T937" s="3"/>
      <c r="U937" s="3"/>
      <c r="V937" s="3"/>
      <c r="W937" s="3"/>
    </row>
    <row r="938" spans="1:23" ht="15.75" customHeight="1">
      <c r="A938" s="3"/>
      <c r="B938" s="3"/>
      <c r="C938" s="3"/>
      <c r="D938" s="3"/>
      <c r="E938" s="3"/>
      <c r="F938" s="3"/>
      <c r="G938" s="3"/>
      <c r="H938" s="3"/>
      <c r="I938" s="3"/>
      <c r="J938" s="3"/>
      <c r="K938" s="3"/>
      <c r="L938" s="3"/>
      <c r="M938" s="3"/>
      <c r="N938" s="3"/>
      <c r="O938" s="3"/>
      <c r="P938" s="3"/>
      <c r="Q938" s="3"/>
      <c r="R938" s="3"/>
      <c r="S938" s="3"/>
      <c r="T938" s="3"/>
      <c r="U938" s="3"/>
      <c r="V938" s="3"/>
      <c r="W938" s="3"/>
    </row>
    <row r="939" spans="1:23" ht="15.75" customHeight="1">
      <c r="A939" s="3"/>
      <c r="B939" s="3"/>
      <c r="C939" s="3"/>
      <c r="D939" s="3"/>
      <c r="E939" s="3"/>
      <c r="F939" s="3"/>
      <c r="G939" s="3"/>
      <c r="H939" s="3"/>
      <c r="I939" s="3"/>
      <c r="J939" s="3"/>
      <c r="K939" s="3"/>
      <c r="L939" s="3"/>
      <c r="M939" s="3"/>
      <c r="N939" s="3"/>
      <c r="O939" s="3"/>
      <c r="P939" s="3"/>
      <c r="Q939" s="3"/>
      <c r="R939" s="3"/>
      <c r="S939" s="3"/>
      <c r="T939" s="3"/>
      <c r="U939" s="3"/>
      <c r="V939" s="3"/>
      <c r="W939" s="3"/>
    </row>
    <row r="940" spans="1:23" ht="15.75" customHeight="1">
      <c r="A940" s="3"/>
      <c r="B940" s="3"/>
      <c r="C940" s="3"/>
      <c r="D940" s="3"/>
      <c r="E940" s="3"/>
      <c r="F940" s="3"/>
      <c r="G940" s="3"/>
      <c r="H940" s="3"/>
      <c r="I940" s="3"/>
      <c r="J940" s="3"/>
      <c r="K940" s="3"/>
      <c r="L940" s="3"/>
      <c r="M940" s="3"/>
      <c r="N940" s="3"/>
      <c r="O940" s="3"/>
      <c r="P940" s="3"/>
      <c r="Q940" s="3"/>
      <c r="R940" s="3"/>
      <c r="S940" s="3"/>
      <c r="T940" s="3"/>
      <c r="U940" s="3"/>
      <c r="V940" s="3"/>
      <c r="W940" s="3"/>
    </row>
    <row r="941" spans="1:23" ht="15.75" customHeight="1">
      <c r="A941" s="3"/>
      <c r="B941" s="3"/>
      <c r="C941" s="3"/>
      <c r="D941" s="3"/>
      <c r="E941" s="3"/>
      <c r="F941" s="3"/>
      <c r="G941" s="3"/>
      <c r="H941" s="3"/>
      <c r="I941" s="3"/>
      <c r="J941" s="3"/>
      <c r="K941" s="3"/>
      <c r="L941" s="3"/>
      <c r="M941" s="3"/>
      <c r="N941" s="3"/>
      <c r="O941" s="3"/>
      <c r="P941" s="3"/>
      <c r="Q941" s="3"/>
      <c r="R941" s="3"/>
      <c r="S941" s="3"/>
      <c r="T941" s="3"/>
      <c r="U941" s="3"/>
      <c r="V941" s="3"/>
      <c r="W941" s="3"/>
    </row>
    <row r="942" spans="1:23" ht="15.75" customHeight="1">
      <c r="A942" s="3"/>
      <c r="B942" s="3"/>
      <c r="C942" s="3"/>
      <c r="D942" s="3"/>
      <c r="E942" s="3"/>
      <c r="F942" s="3"/>
      <c r="G942" s="3"/>
      <c r="H942" s="3"/>
      <c r="I942" s="3"/>
      <c r="J942" s="3"/>
      <c r="K942" s="3"/>
      <c r="L942" s="3"/>
      <c r="M942" s="3"/>
      <c r="N942" s="3"/>
      <c r="O942" s="3"/>
      <c r="P942" s="3"/>
      <c r="Q942" s="3"/>
      <c r="R942" s="3"/>
      <c r="S942" s="3"/>
      <c r="T942" s="3"/>
      <c r="U942" s="3"/>
      <c r="V942" s="3"/>
      <c r="W942" s="3"/>
    </row>
    <row r="943" spans="1:23" ht="15.75" customHeight="1">
      <c r="A943" s="3"/>
      <c r="B943" s="3"/>
      <c r="C943" s="3"/>
      <c r="D943" s="3"/>
      <c r="E943" s="3"/>
      <c r="F943" s="3"/>
      <c r="G943" s="3"/>
      <c r="H943" s="3"/>
      <c r="I943" s="3"/>
      <c r="J943" s="3"/>
      <c r="K943" s="3"/>
      <c r="L943" s="3"/>
      <c r="M943" s="3"/>
      <c r="N943" s="3"/>
      <c r="O943" s="3"/>
      <c r="P943" s="3"/>
      <c r="Q943" s="3"/>
      <c r="R943" s="3"/>
      <c r="S943" s="3"/>
      <c r="T943" s="3"/>
      <c r="U943" s="3"/>
      <c r="V943" s="3"/>
      <c r="W943" s="3"/>
    </row>
    <row r="944" spans="1:23" ht="15.75" customHeight="1">
      <c r="A944" s="3"/>
      <c r="B944" s="3"/>
      <c r="C944" s="3"/>
      <c r="D944" s="3"/>
      <c r="E944" s="3"/>
      <c r="F944" s="3"/>
      <c r="G944" s="3"/>
      <c r="H944" s="3"/>
      <c r="I944" s="3"/>
      <c r="J944" s="3"/>
      <c r="K944" s="3"/>
      <c r="L944" s="3"/>
      <c r="M944" s="3"/>
      <c r="N944" s="3"/>
      <c r="O944" s="3"/>
      <c r="P944" s="3"/>
      <c r="Q944" s="3"/>
      <c r="R944" s="3"/>
      <c r="S944" s="3"/>
      <c r="T944" s="3"/>
      <c r="U944" s="3"/>
      <c r="V944" s="3"/>
      <c r="W944" s="3"/>
    </row>
    <row r="945" spans="1:23" ht="15.75" customHeight="1">
      <c r="A945" s="3"/>
      <c r="B945" s="3"/>
      <c r="C945" s="3"/>
      <c r="D945" s="3"/>
      <c r="E945" s="3"/>
      <c r="F945" s="3"/>
      <c r="G945" s="3"/>
      <c r="H945" s="3"/>
      <c r="I945" s="3"/>
      <c r="J945" s="3"/>
      <c r="K945" s="3"/>
      <c r="L945" s="3"/>
      <c r="M945" s="3"/>
      <c r="N945" s="3"/>
      <c r="O945" s="3"/>
      <c r="P945" s="3"/>
      <c r="Q945" s="3"/>
      <c r="R945" s="3"/>
      <c r="S945" s="3"/>
      <c r="T945" s="3"/>
      <c r="U945" s="3"/>
      <c r="V945" s="3"/>
      <c r="W945" s="3"/>
    </row>
    <row r="946" spans="1:23" ht="15.75" customHeight="1">
      <c r="A946" s="3"/>
      <c r="B946" s="3"/>
      <c r="C946" s="3"/>
      <c r="D946" s="3"/>
      <c r="E946" s="3"/>
      <c r="F946" s="3"/>
      <c r="G946" s="3"/>
      <c r="H946" s="3"/>
      <c r="I946" s="3"/>
      <c r="J946" s="3"/>
      <c r="K946" s="3"/>
      <c r="L946" s="3"/>
      <c r="M946" s="3"/>
      <c r="N946" s="3"/>
      <c r="O946" s="3"/>
      <c r="P946" s="3"/>
      <c r="Q946" s="3"/>
      <c r="R946" s="3"/>
      <c r="S946" s="3"/>
      <c r="T946" s="3"/>
      <c r="U946" s="3"/>
      <c r="V946" s="3"/>
      <c r="W946" s="3"/>
    </row>
    <row r="947" spans="1:23" ht="15.75" customHeight="1">
      <c r="A947" s="3"/>
      <c r="B947" s="3"/>
      <c r="C947" s="3"/>
      <c r="D947" s="3"/>
      <c r="E947" s="3"/>
      <c r="F947" s="3"/>
      <c r="G947" s="3"/>
      <c r="H947" s="3"/>
      <c r="I947" s="3"/>
      <c r="J947" s="3"/>
      <c r="K947" s="3"/>
      <c r="L947" s="3"/>
      <c r="M947" s="3"/>
      <c r="N947" s="3"/>
      <c r="O947" s="3"/>
      <c r="P947" s="3"/>
      <c r="Q947" s="3"/>
      <c r="R947" s="3"/>
      <c r="S947" s="3"/>
      <c r="T947" s="3"/>
      <c r="U947" s="3"/>
      <c r="V947" s="3"/>
      <c r="W947" s="3"/>
    </row>
    <row r="948" spans="1:23" ht="15.75" customHeight="1">
      <c r="A948" s="3"/>
      <c r="B948" s="3"/>
      <c r="C948" s="3"/>
      <c r="D948" s="3"/>
      <c r="E948" s="3"/>
      <c r="F948" s="3"/>
      <c r="G948" s="3"/>
      <c r="H948" s="3"/>
      <c r="I948" s="3"/>
      <c r="J948" s="3"/>
      <c r="K948" s="3"/>
      <c r="L948" s="3"/>
      <c r="M948" s="3"/>
      <c r="N948" s="3"/>
      <c r="O948" s="3"/>
      <c r="P948" s="3"/>
      <c r="Q948" s="3"/>
      <c r="R948" s="3"/>
      <c r="S948" s="3"/>
      <c r="T948" s="3"/>
      <c r="U948" s="3"/>
      <c r="V948" s="3"/>
      <c r="W948" s="3"/>
    </row>
    <row r="949" spans="1:23" ht="15.75" customHeight="1">
      <c r="A949" s="3"/>
      <c r="B949" s="3"/>
      <c r="C949" s="3"/>
      <c r="D949" s="3"/>
      <c r="E949" s="3"/>
      <c r="F949" s="3"/>
      <c r="G949" s="3"/>
      <c r="H949" s="3"/>
      <c r="I949" s="3"/>
      <c r="J949" s="3"/>
      <c r="K949" s="3"/>
      <c r="L949" s="3"/>
      <c r="M949" s="3"/>
      <c r="N949" s="3"/>
      <c r="O949" s="3"/>
      <c r="P949" s="3"/>
      <c r="Q949" s="3"/>
      <c r="R949" s="3"/>
      <c r="S949" s="3"/>
      <c r="T949" s="3"/>
      <c r="U949" s="3"/>
      <c r="V949" s="3"/>
      <c r="W949" s="3"/>
    </row>
    <row r="950" spans="1:23" ht="15.75" customHeight="1">
      <c r="A950" s="3"/>
      <c r="B950" s="3"/>
      <c r="C950" s="3"/>
      <c r="D950" s="3"/>
      <c r="E950" s="3"/>
      <c r="F950" s="3"/>
      <c r="G950" s="3"/>
      <c r="H950" s="3"/>
      <c r="I950" s="3"/>
      <c r="J950" s="3"/>
      <c r="K950" s="3"/>
      <c r="L950" s="3"/>
      <c r="M950" s="3"/>
      <c r="N950" s="3"/>
      <c r="O950" s="3"/>
      <c r="P950" s="3"/>
      <c r="Q950" s="3"/>
      <c r="R950" s="3"/>
      <c r="S950" s="3"/>
      <c r="T950" s="3"/>
      <c r="U950" s="3"/>
      <c r="V950" s="3"/>
      <c r="W950" s="3"/>
    </row>
    <row r="951" spans="1:23" ht="15.75" customHeight="1">
      <c r="A951" s="3"/>
      <c r="B951" s="3"/>
      <c r="C951" s="3"/>
      <c r="D951" s="3"/>
      <c r="E951" s="3"/>
      <c r="F951" s="3"/>
      <c r="G951" s="3"/>
      <c r="H951" s="3"/>
      <c r="I951" s="3"/>
      <c r="J951" s="3"/>
      <c r="K951" s="3"/>
      <c r="L951" s="3"/>
      <c r="M951" s="3"/>
      <c r="N951" s="3"/>
      <c r="O951" s="3"/>
      <c r="P951" s="3"/>
      <c r="Q951" s="3"/>
      <c r="R951" s="3"/>
      <c r="S951" s="3"/>
      <c r="T951" s="3"/>
      <c r="U951" s="3"/>
      <c r="V951" s="3"/>
      <c r="W951" s="3"/>
    </row>
    <row r="952" spans="1:23" ht="15.75" customHeight="1">
      <c r="A952" s="3"/>
      <c r="B952" s="3"/>
      <c r="C952" s="3"/>
      <c r="D952" s="3"/>
      <c r="E952" s="3"/>
      <c r="F952" s="3"/>
      <c r="G952" s="3"/>
      <c r="H952" s="3"/>
      <c r="I952" s="3"/>
      <c r="J952" s="3"/>
      <c r="K952" s="3"/>
      <c r="L952" s="3"/>
      <c r="M952" s="3"/>
      <c r="N952" s="3"/>
      <c r="O952" s="3"/>
      <c r="P952" s="3"/>
      <c r="Q952" s="3"/>
      <c r="R952" s="3"/>
      <c r="S952" s="3"/>
      <c r="T952" s="3"/>
      <c r="U952" s="3"/>
      <c r="V952" s="3"/>
      <c r="W952" s="3"/>
    </row>
    <row r="953" spans="1:23" ht="15.75" customHeight="1">
      <c r="A953" s="3"/>
      <c r="B953" s="3"/>
      <c r="C953" s="3"/>
      <c r="D953" s="3"/>
      <c r="E953" s="3"/>
      <c r="F953" s="3"/>
      <c r="G953" s="3"/>
      <c r="H953" s="3"/>
      <c r="I953" s="3"/>
      <c r="J953" s="3"/>
      <c r="K953" s="3"/>
      <c r="L953" s="3"/>
      <c r="M953" s="3"/>
      <c r="N953" s="3"/>
      <c r="O953" s="3"/>
      <c r="P953" s="3"/>
      <c r="Q953" s="3"/>
      <c r="R953" s="3"/>
      <c r="S953" s="3"/>
      <c r="T953" s="3"/>
      <c r="U953" s="3"/>
      <c r="V953" s="3"/>
      <c r="W953" s="3"/>
    </row>
    <row r="954" spans="1:23" ht="15.75" customHeight="1">
      <c r="A954" s="3"/>
      <c r="B954" s="3"/>
      <c r="C954" s="3"/>
      <c r="D954" s="3"/>
      <c r="E954" s="3"/>
      <c r="F954" s="3"/>
      <c r="G954" s="3"/>
      <c r="H954" s="3"/>
      <c r="I954" s="3"/>
      <c r="J954" s="3"/>
      <c r="K954" s="3"/>
      <c r="L954" s="3"/>
      <c r="M954" s="3"/>
      <c r="N954" s="3"/>
      <c r="O954" s="3"/>
      <c r="P954" s="3"/>
      <c r="Q954" s="3"/>
      <c r="R954" s="3"/>
      <c r="S954" s="3"/>
      <c r="T954" s="3"/>
      <c r="U954" s="3"/>
      <c r="V954" s="3"/>
      <c r="W954" s="3"/>
    </row>
    <row r="955" spans="1:23" ht="15.75" customHeight="1">
      <c r="A955" s="3"/>
      <c r="B955" s="3"/>
      <c r="C955" s="3"/>
      <c r="D955" s="3"/>
      <c r="E955" s="3"/>
      <c r="F955" s="3"/>
      <c r="G955" s="3"/>
      <c r="H955" s="3"/>
      <c r="I955" s="3"/>
      <c r="J955" s="3"/>
      <c r="K955" s="3"/>
      <c r="L955" s="3"/>
      <c r="M955" s="3"/>
      <c r="N955" s="3"/>
      <c r="O955" s="3"/>
      <c r="P955" s="3"/>
      <c r="Q955" s="3"/>
      <c r="R955" s="3"/>
      <c r="S955" s="3"/>
      <c r="T955" s="3"/>
      <c r="U955" s="3"/>
      <c r="V955" s="3"/>
      <c r="W955" s="3"/>
    </row>
    <row r="956" spans="1:23" ht="15.75" customHeight="1">
      <c r="A956" s="3"/>
      <c r="B956" s="3"/>
      <c r="C956" s="3"/>
      <c r="D956" s="3"/>
      <c r="E956" s="3"/>
      <c r="F956" s="3"/>
      <c r="G956" s="3"/>
      <c r="H956" s="3"/>
      <c r="I956" s="3"/>
      <c r="J956" s="3"/>
      <c r="K956" s="3"/>
      <c r="L956" s="3"/>
      <c r="M956" s="3"/>
      <c r="N956" s="3"/>
      <c r="O956" s="3"/>
      <c r="P956" s="3"/>
      <c r="Q956" s="3"/>
      <c r="R956" s="3"/>
      <c r="S956" s="3"/>
      <c r="T956" s="3"/>
      <c r="U956" s="3"/>
      <c r="V956" s="3"/>
      <c r="W956" s="3"/>
    </row>
    <row r="957" spans="1:23" ht="15.75" customHeight="1">
      <c r="A957" s="3"/>
      <c r="B957" s="3"/>
      <c r="C957" s="3"/>
      <c r="D957" s="3"/>
      <c r="E957" s="3"/>
      <c r="F957" s="3"/>
      <c r="G957" s="3"/>
      <c r="H957" s="3"/>
      <c r="I957" s="3"/>
      <c r="J957" s="3"/>
      <c r="K957" s="3"/>
      <c r="L957" s="3"/>
      <c r="M957" s="3"/>
      <c r="N957" s="3"/>
      <c r="O957" s="3"/>
      <c r="P957" s="3"/>
      <c r="Q957" s="3"/>
      <c r="R957" s="3"/>
      <c r="S957" s="3"/>
      <c r="T957" s="3"/>
      <c r="U957" s="3"/>
      <c r="V957" s="3"/>
      <c r="W957" s="3"/>
    </row>
    <row r="958" spans="1:23" ht="15.75" customHeight="1">
      <c r="A958" s="3"/>
      <c r="B958" s="3"/>
      <c r="C958" s="3"/>
      <c r="D958" s="3"/>
      <c r="E958" s="3"/>
      <c r="F958" s="3"/>
      <c r="G958" s="3"/>
      <c r="H958" s="3"/>
      <c r="I958" s="3"/>
      <c r="J958" s="3"/>
      <c r="K958" s="3"/>
      <c r="L958" s="3"/>
      <c r="M958" s="3"/>
      <c r="N958" s="3"/>
      <c r="O958" s="3"/>
      <c r="P958" s="3"/>
      <c r="Q958" s="3"/>
      <c r="R958" s="3"/>
      <c r="S958" s="3"/>
      <c r="T958" s="3"/>
      <c r="U958" s="3"/>
      <c r="V958" s="3"/>
      <c r="W958" s="3"/>
    </row>
    <row r="959" spans="1:23" ht="15.75" customHeight="1">
      <c r="A959" s="3"/>
      <c r="B959" s="3"/>
      <c r="C959" s="3"/>
      <c r="D959" s="3"/>
      <c r="E959" s="3"/>
      <c r="F959" s="3"/>
      <c r="G959" s="3"/>
      <c r="H959" s="3"/>
      <c r="I959" s="3"/>
      <c r="J959" s="3"/>
      <c r="K959" s="3"/>
      <c r="L959" s="3"/>
      <c r="M959" s="3"/>
      <c r="N959" s="3"/>
      <c r="O959" s="3"/>
      <c r="P959" s="3"/>
      <c r="Q959" s="3"/>
      <c r="R959" s="3"/>
      <c r="S959" s="3"/>
      <c r="T959" s="3"/>
      <c r="U959" s="3"/>
      <c r="V959" s="3"/>
      <c r="W959" s="3"/>
    </row>
    <row r="960" spans="1:23" ht="15.75" customHeight="1">
      <c r="A960" s="3"/>
      <c r="B960" s="3"/>
      <c r="C960" s="3"/>
      <c r="D960" s="3"/>
      <c r="E960" s="3"/>
      <c r="F960" s="3"/>
      <c r="G960" s="3"/>
      <c r="H960" s="3"/>
      <c r="I960" s="3"/>
      <c r="J960" s="3"/>
      <c r="K960" s="3"/>
      <c r="L960" s="3"/>
      <c r="M960" s="3"/>
      <c r="N960" s="3"/>
      <c r="O960" s="3"/>
      <c r="P960" s="3"/>
      <c r="Q960" s="3"/>
      <c r="R960" s="3"/>
      <c r="S960" s="3"/>
      <c r="T960" s="3"/>
      <c r="U960" s="3"/>
      <c r="V960" s="3"/>
      <c r="W960" s="3"/>
    </row>
    <row r="961" spans="1:23" ht="15.75" customHeight="1">
      <c r="A961" s="3"/>
      <c r="B961" s="3"/>
      <c r="C961" s="3"/>
      <c r="D961" s="3"/>
      <c r="E961" s="3"/>
      <c r="F961" s="3"/>
      <c r="G961" s="3"/>
      <c r="H961" s="3"/>
      <c r="I961" s="3"/>
      <c r="J961" s="3"/>
      <c r="K961" s="3"/>
      <c r="L961" s="3"/>
      <c r="M961" s="3"/>
      <c r="N961" s="3"/>
      <c r="O961" s="3"/>
      <c r="P961" s="3"/>
      <c r="Q961" s="3"/>
      <c r="R961" s="3"/>
      <c r="S961" s="3"/>
      <c r="T961" s="3"/>
      <c r="U961" s="3"/>
      <c r="V961" s="3"/>
      <c r="W961" s="3"/>
    </row>
    <row r="962" spans="1:23" ht="15.75" customHeight="1">
      <c r="A962" s="3"/>
      <c r="B962" s="3"/>
      <c r="C962" s="3"/>
      <c r="D962" s="3"/>
      <c r="E962" s="3"/>
      <c r="F962" s="3"/>
      <c r="G962" s="3"/>
      <c r="H962" s="3"/>
      <c r="I962" s="3"/>
      <c r="J962" s="3"/>
      <c r="K962" s="3"/>
      <c r="L962" s="3"/>
      <c r="M962" s="3"/>
      <c r="N962" s="3"/>
      <c r="O962" s="3"/>
      <c r="P962" s="3"/>
      <c r="Q962" s="3"/>
      <c r="R962" s="3"/>
      <c r="S962" s="3"/>
      <c r="T962" s="3"/>
      <c r="U962" s="3"/>
      <c r="V962" s="3"/>
      <c r="W962" s="3"/>
    </row>
    <row r="963" spans="1:23" ht="15.75" customHeight="1">
      <c r="A963" s="3"/>
      <c r="B963" s="3"/>
      <c r="C963" s="3"/>
      <c r="D963" s="3"/>
      <c r="E963" s="3"/>
      <c r="F963" s="3"/>
      <c r="G963" s="3"/>
      <c r="H963" s="3"/>
      <c r="I963" s="3"/>
      <c r="J963" s="3"/>
      <c r="K963" s="3"/>
      <c r="L963" s="3"/>
      <c r="M963" s="3"/>
      <c r="N963" s="3"/>
      <c r="O963" s="3"/>
      <c r="P963" s="3"/>
      <c r="Q963" s="3"/>
      <c r="R963" s="3"/>
      <c r="S963" s="3"/>
      <c r="T963" s="3"/>
      <c r="U963" s="3"/>
      <c r="V963" s="3"/>
      <c r="W963" s="3"/>
    </row>
    <row r="964" spans="1:23" ht="15.75" customHeight="1">
      <c r="A964" s="3"/>
      <c r="B964" s="3"/>
      <c r="C964" s="3"/>
      <c r="D964" s="3"/>
      <c r="E964" s="3"/>
      <c r="F964" s="3"/>
      <c r="G964" s="3"/>
      <c r="H964" s="3"/>
      <c r="I964" s="3"/>
      <c r="J964" s="3"/>
      <c r="K964" s="3"/>
      <c r="L964" s="3"/>
      <c r="M964" s="3"/>
      <c r="N964" s="3"/>
      <c r="O964" s="3"/>
      <c r="P964" s="3"/>
      <c r="Q964" s="3"/>
      <c r="R964" s="3"/>
      <c r="S964" s="3"/>
      <c r="T964" s="3"/>
      <c r="U964" s="3"/>
      <c r="V964" s="3"/>
      <c r="W964" s="3"/>
    </row>
    <row r="965" spans="1:23" ht="15.75" customHeight="1">
      <c r="A965" s="3"/>
      <c r="B965" s="3"/>
      <c r="C965" s="3"/>
      <c r="D965" s="3"/>
      <c r="E965" s="3"/>
      <c r="F965" s="3"/>
      <c r="G965" s="3"/>
      <c r="H965" s="3"/>
      <c r="I965" s="3"/>
      <c r="J965" s="3"/>
      <c r="K965" s="3"/>
      <c r="L965" s="3"/>
      <c r="M965" s="3"/>
      <c r="N965" s="3"/>
      <c r="O965" s="3"/>
      <c r="P965" s="3"/>
      <c r="Q965" s="3"/>
      <c r="R965" s="3"/>
      <c r="S965" s="3"/>
      <c r="T965" s="3"/>
      <c r="U965" s="3"/>
      <c r="V965" s="3"/>
      <c r="W965" s="3"/>
    </row>
    <row r="966" spans="1:23" ht="15.75" customHeight="1">
      <c r="A966" s="3"/>
      <c r="B966" s="3"/>
      <c r="C966" s="3"/>
      <c r="D966" s="3"/>
      <c r="E966" s="3"/>
      <c r="F966" s="3"/>
      <c r="G966" s="3"/>
      <c r="H966" s="3"/>
      <c r="I966" s="3"/>
      <c r="J966" s="3"/>
      <c r="K966" s="3"/>
      <c r="L966" s="3"/>
      <c r="M966" s="3"/>
      <c r="N966" s="3"/>
      <c r="O966" s="3"/>
      <c r="P966" s="3"/>
      <c r="Q966" s="3"/>
      <c r="R966" s="3"/>
      <c r="S966" s="3"/>
      <c r="T966" s="3"/>
      <c r="U966" s="3"/>
      <c r="V966" s="3"/>
      <c r="W966" s="3"/>
    </row>
    <row r="967" spans="1:23" ht="15.75" customHeight="1">
      <c r="A967" s="3"/>
      <c r="B967" s="3"/>
      <c r="C967" s="3"/>
      <c r="D967" s="3"/>
      <c r="E967" s="3"/>
      <c r="F967" s="3"/>
      <c r="G967" s="3"/>
      <c r="H967" s="3"/>
      <c r="I967" s="3"/>
      <c r="J967" s="3"/>
      <c r="K967" s="3"/>
      <c r="L967" s="3"/>
      <c r="M967" s="3"/>
      <c r="N967" s="3"/>
      <c r="O967" s="3"/>
      <c r="P967" s="3"/>
      <c r="Q967" s="3"/>
      <c r="R967" s="3"/>
      <c r="S967" s="3"/>
      <c r="T967" s="3"/>
      <c r="U967" s="3"/>
      <c r="V967" s="3"/>
      <c r="W967" s="3"/>
    </row>
    <row r="968" spans="1:23" ht="15.75" customHeight="1">
      <c r="A968" s="3"/>
      <c r="B968" s="3"/>
      <c r="C968" s="3"/>
      <c r="D968" s="3"/>
      <c r="E968" s="3"/>
      <c r="F968" s="3"/>
      <c r="G968" s="3"/>
      <c r="H968" s="3"/>
      <c r="I968" s="3"/>
      <c r="J968" s="3"/>
      <c r="K968" s="3"/>
      <c r="L968" s="3"/>
      <c r="M968" s="3"/>
      <c r="N968" s="3"/>
      <c r="O968" s="3"/>
      <c r="P968" s="3"/>
      <c r="Q968" s="3"/>
      <c r="R968" s="3"/>
      <c r="S968" s="3"/>
      <c r="T968" s="3"/>
      <c r="U968" s="3"/>
      <c r="V968" s="3"/>
      <c r="W968" s="3"/>
    </row>
    <row r="969" spans="1:23" ht="15.75" customHeight="1">
      <c r="A969" s="3"/>
      <c r="B969" s="3"/>
      <c r="C969" s="3"/>
      <c r="D969" s="3"/>
      <c r="E969" s="3"/>
      <c r="F969" s="3"/>
      <c r="G969" s="3"/>
      <c r="H969" s="3"/>
      <c r="I969" s="3"/>
      <c r="J969" s="3"/>
      <c r="K969" s="3"/>
      <c r="L969" s="3"/>
      <c r="M969" s="3"/>
      <c r="N969" s="3"/>
      <c r="O969" s="3"/>
      <c r="P969" s="3"/>
      <c r="Q969" s="3"/>
      <c r="R969" s="3"/>
      <c r="S969" s="3"/>
      <c r="T969" s="3"/>
      <c r="U969" s="3"/>
      <c r="V969" s="3"/>
      <c r="W969" s="3"/>
    </row>
    <row r="970" spans="1:23" ht="15.75" customHeight="1">
      <c r="A970" s="3"/>
      <c r="B970" s="3"/>
      <c r="C970" s="3"/>
      <c r="D970" s="3"/>
      <c r="E970" s="3"/>
      <c r="F970" s="3"/>
      <c r="G970" s="3"/>
      <c r="H970" s="3"/>
      <c r="I970" s="3"/>
      <c r="J970" s="3"/>
      <c r="K970" s="3"/>
      <c r="L970" s="3"/>
      <c r="M970" s="3"/>
      <c r="N970" s="3"/>
      <c r="O970" s="3"/>
      <c r="P970" s="3"/>
      <c r="Q970" s="3"/>
      <c r="R970" s="3"/>
      <c r="S970" s="3"/>
      <c r="T970" s="3"/>
      <c r="U970" s="3"/>
      <c r="V970" s="3"/>
      <c r="W970" s="3"/>
    </row>
    <row r="971" spans="1:23" ht="15.75" customHeight="1">
      <c r="A971" s="3"/>
      <c r="B971" s="3"/>
      <c r="C971" s="3"/>
      <c r="D971" s="3"/>
      <c r="E971" s="3"/>
      <c r="F971" s="3"/>
      <c r="G971" s="3"/>
      <c r="H971" s="3"/>
      <c r="I971" s="3"/>
      <c r="J971" s="3"/>
      <c r="K971" s="3"/>
      <c r="L971" s="3"/>
      <c r="M971" s="3"/>
      <c r="N971" s="3"/>
      <c r="O971" s="3"/>
      <c r="P971" s="3"/>
      <c r="Q971" s="3"/>
      <c r="R971" s="3"/>
      <c r="S971" s="3"/>
      <c r="T971" s="3"/>
      <c r="U971" s="3"/>
      <c r="V971" s="3"/>
      <c r="W971" s="3"/>
    </row>
    <row r="972" spans="1:23" ht="15.75" customHeight="1">
      <c r="A972" s="3"/>
      <c r="B972" s="3"/>
      <c r="C972" s="3"/>
      <c r="D972" s="3"/>
      <c r="E972" s="3"/>
      <c r="F972" s="3"/>
      <c r="G972" s="3"/>
      <c r="H972" s="3"/>
      <c r="I972" s="3"/>
      <c r="J972" s="3"/>
      <c r="K972" s="3"/>
      <c r="L972" s="3"/>
      <c r="M972" s="3"/>
      <c r="N972" s="3"/>
      <c r="O972" s="3"/>
      <c r="P972" s="3"/>
      <c r="Q972" s="3"/>
      <c r="R972" s="3"/>
      <c r="S972" s="3"/>
      <c r="T972" s="3"/>
      <c r="U972" s="3"/>
      <c r="V972" s="3"/>
      <c r="W972" s="3"/>
    </row>
    <row r="973" spans="1:23" ht="15.75" customHeight="1">
      <c r="A973" s="3"/>
      <c r="B973" s="3"/>
      <c r="C973" s="3"/>
      <c r="D973" s="3"/>
      <c r="E973" s="3"/>
      <c r="F973" s="3"/>
      <c r="G973" s="3"/>
      <c r="H973" s="3"/>
      <c r="I973" s="3"/>
      <c r="J973" s="3"/>
      <c r="K973" s="3"/>
      <c r="L973" s="3"/>
      <c r="M973" s="3"/>
      <c r="N973" s="3"/>
      <c r="O973" s="3"/>
      <c r="P973" s="3"/>
      <c r="Q973" s="3"/>
      <c r="R973" s="3"/>
      <c r="S973" s="3"/>
      <c r="T973" s="3"/>
      <c r="U973" s="3"/>
      <c r="V973" s="3"/>
      <c r="W973" s="3"/>
    </row>
    <row r="974" spans="1:23" ht="15.75" customHeight="1">
      <c r="A974" s="3"/>
      <c r="B974" s="3"/>
      <c r="C974" s="3"/>
      <c r="D974" s="3"/>
      <c r="E974" s="3"/>
      <c r="F974" s="3"/>
      <c r="G974" s="3"/>
      <c r="H974" s="3"/>
      <c r="I974" s="3"/>
      <c r="J974" s="3"/>
      <c r="K974" s="3"/>
      <c r="L974" s="3"/>
      <c r="M974" s="3"/>
      <c r="N974" s="3"/>
      <c r="O974" s="3"/>
      <c r="P974" s="3"/>
      <c r="Q974" s="3"/>
      <c r="R974" s="3"/>
      <c r="S974" s="3"/>
      <c r="T974" s="3"/>
      <c r="U974" s="3"/>
      <c r="V974" s="3"/>
      <c r="W974" s="3"/>
    </row>
    <row r="975" spans="1:23" ht="15.75" customHeight="1">
      <c r="A975" s="3"/>
      <c r="B975" s="3"/>
      <c r="C975" s="3"/>
      <c r="D975" s="3"/>
      <c r="E975" s="3"/>
      <c r="F975" s="3"/>
      <c r="G975" s="3"/>
      <c r="H975" s="3"/>
      <c r="I975" s="3"/>
      <c r="J975" s="3"/>
      <c r="K975" s="3"/>
      <c r="L975" s="3"/>
      <c r="M975" s="3"/>
      <c r="N975" s="3"/>
      <c r="O975" s="3"/>
      <c r="P975" s="3"/>
      <c r="Q975" s="3"/>
      <c r="R975" s="3"/>
      <c r="S975" s="3"/>
      <c r="T975" s="3"/>
      <c r="U975" s="3"/>
      <c r="V975" s="3"/>
      <c r="W975" s="3"/>
    </row>
    <row r="976" spans="1:23" ht="15.75" customHeight="1">
      <c r="A976" s="3"/>
      <c r="B976" s="3"/>
      <c r="C976" s="3"/>
      <c r="D976" s="3"/>
      <c r="E976" s="3"/>
      <c r="F976" s="3"/>
      <c r="G976" s="3"/>
      <c r="H976" s="3"/>
      <c r="I976" s="3"/>
      <c r="J976" s="3"/>
      <c r="K976" s="3"/>
      <c r="L976" s="3"/>
      <c r="M976" s="3"/>
      <c r="N976" s="3"/>
      <c r="O976" s="3"/>
      <c r="P976" s="3"/>
      <c r="Q976" s="3"/>
      <c r="R976" s="3"/>
      <c r="S976" s="3"/>
      <c r="T976" s="3"/>
      <c r="U976" s="3"/>
      <c r="V976" s="3"/>
      <c r="W976" s="3"/>
    </row>
    <row r="977" spans="1:23" ht="15.75" customHeight="1">
      <c r="A977" s="3"/>
      <c r="B977" s="3"/>
      <c r="C977" s="3"/>
      <c r="D977" s="3"/>
      <c r="E977" s="3"/>
      <c r="F977" s="3"/>
      <c r="G977" s="3"/>
      <c r="H977" s="3"/>
      <c r="I977" s="3"/>
      <c r="J977" s="3"/>
      <c r="K977" s="3"/>
      <c r="L977" s="3"/>
      <c r="M977" s="3"/>
      <c r="N977" s="3"/>
      <c r="O977" s="3"/>
      <c r="P977" s="3"/>
      <c r="Q977" s="3"/>
      <c r="R977" s="3"/>
      <c r="S977" s="3"/>
      <c r="T977" s="3"/>
      <c r="U977" s="3"/>
      <c r="V977" s="3"/>
      <c r="W977" s="3"/>
    </row>
    <row r="978" spans="1:23" ht="15.75" customHeight="1">
      <c r="A978" s="3"/>
      <c r="B978" s="3"/>
      <c r="C978" s="3"/>
      <c r="D978" s="3"/>
      <c r="E978" s="3"/>
      <c r="F978" s="3"/>
      <c r="G978" s="3"/>
      <c r="H978" s="3"/>
      <c r="I978" s="3"/>
      <c r="J978" s="3"/>
      <c r="K978" s="3"/>
      <c r="L978" s="3"/>
      <c r="M978" s="3"/>
      <c r="N978" s="3"/>
      <c r="O978" s="3"/>
      <c r="P978" s="3"/>
      <c r="Q978" s="3"/>
      <c r="R978" s="3"/>
      <c r="S978" s="3"/>
      <c r="T978" s="3"/>
      <c r="U978" s="3"/>
      <c r="V978" s="3"/>
      <c r="W978" s="3"/>
    </row>
    <row r="979" spans="1:23" ht="15.75" customHeight="1">
      <c r="A979" s="3"/>
      <c r="B979" s="3"/>
      <c r="C979" s="3"/>
      <c r="D979" s="3"/>
      <c r="E979" s="3"/>
      <c r="F979" s="3"/>
      <c r="G979" s="3"/>
      <c r="H979" s="3"/>
      <c r="I979" s="3"/>
      <c r="J979" s="3"/>
      <c r="K979" s="3"/>
      <c r="L979" s="3"/>
      <c r="M979" s="3"/>
      <c r="N979" s="3"/>
      <c r="O979" s="3"/>
      <c r="P979" s="3"/>
      <c r="Q979" s="3"/>
      <c r="R979" s="3"/>
      <c r="S979" s="3"/>
      <c r="T979" s="3"/>
      <c r="U979" s="3"/>
      <c r="V979" s="3"/>
      <c r="W979" s="3"/>
    </row>
    <row r="980" spans="1:23" ht="15.75" customHeight="1">
      <c r="A980" s="3"/>
      <c r="B980" s="3"/>
      <c r="C980" s="3"/>
      <c r="D980" s="3"/>
      <c r="E980" s="3"/>
      <c r="F980" s="3"/>
      <c r="G980" s="3"/>
      <c r="H980" s="3"/>
      <c r="I980" s="3"/>
      <c r="J980" s="3"/>
      <c r="K980" s="3"/>
      <c r="L980" s="3"/>
      <c r="M980" s="3"/>
      <c r="N980" s="3"/>
      <c r="O980" s="3"/>
      <c r="P980" s="3"/>
      <c r="Q980" s="3"/>
      <c r="R980" s="3"/>
      <c r="S980" s="3"/>
      <c r="T980" s="3"/>
      <c r="U980" s="3"/>
      <c r="V980" s="3"/>
      <c r="W980" s="3"/>
    </row>
    <row r="981" spans="1:23" ht="15.75" customHeight="1">
      <c r="A981" s="3"/>
      <c r="B981" s="3"/>
      <c r="C981" s="3"/>
      <c r="D981" s="3"/>
      <c r="E981" s="3"/>
      <c r="F981" s="3"/>
      <c r="G981" s="3"/>
      <c r="H981" s="3"/>
      <c r="I981" s="3"/>
      <c r="J981" s="3"/>
      <c r="K981" s="3"/>
      <c r="L981" s="3"/>
      <c r="M981" s="3"/>
      <c r="N981" s="3"/>
      <c r="O981" s="3"/>
      <c r="P981" s="3"/>
      <c r="Q981" s="3"/>
      <c r="R981" s="3"/>
      <c r="S981" s="3"/>
      <c r="T981" s="3"/>
      <c r="U981" s="3"/>
      <c r="V981" s="3"/>
      <c r="W981" s="3"/>
    </row>
    <row r="982" spans="1:23" ht="15.75" customHeight="1">
      <c r="A982" s="3"/>
      <c r="B982" s="3"/>
      <c r="C982" s="3"/>
      <c r="D982" s="3"/>
      <c r="E982" s="3"/>
      <c r="F982" s="3"/>
      <c r="G982" s="3"/>
      <c r="H982" s="3"/>
      <c r="I982" s="3"/>
      <c r="J982" s="3"/>
      <c r="K982" s="3"/>
      <c r="L982" s="3"/>
      <c r="M982" s="3"/>
      <c r="N982" s="3"/>
      <c r="O982" s="3"/>
      <c r="P982" s="3"/>
      <c r="Q982" s="3"/>
      <c r="R982" s="3"/>
      <c r="S982" s="3"/>
      <c r="T982" s="3"/>
      <c r="U982" s="3"/>
      <c r="V982" s="3"/>
      <c r="W982" s="3"/>
    </row>
    <row r="983" spans="1:23" ht="15.75" customHeight="1">
      <c r="A983" s="3"/>
      <c r="B983" s="3"/>
      <c r="C983" s="3"/>
      <c r="D983" s="3"/>
      <c r="E983" s="3"/>
      <c r="F983" s="3"/>
      <c r="G983" s="3"/>
      <c r="H983" s="3"/>
      <c r="I983" s="3"/>
      <c r="J983" s="3"/>
      <c r="K983" s="3"/>
      <c r="L983" s="3"/>
      <c r="M983" s="3"/>
      <c r="N983" s="3"/>
      <c r="O983" s="3"/>
      <c r="P983" s="3"/>
      <c r="Q983" s="3"/>
      <c r="R983" s="3"/>
      <c r="S983" s="3"/>
      <c r="T983" s="3"/>
      <c r="U983" s="3"/>
      <c r="V983" s="3"/>
      <c r="W983" s="3"/>
    </row>
    <row r="984" spans="1:23" ht="15.75" customHeight="1">
      <c r="A984" s="3"/>
      <c r="B984" s="3"/>
      <c r="C984" s="3"/>
      <c r="D984" s="3"/>
      <c r="E984" s="3"/>
      <c r="F984" s="3"/>
      <c r="G984" s="3"/>
      <c r="H984" s="3"/>
      <c r="I984" s="3"/>
      <c r="J984" s="3"/>
      <c r="K984" s="3"/>
      <c r="L984" s="3"/>
      <c r="M984" s="3"/>
      <c r="N984" s="3"/>
      <c r="O984" s="3"/>
      <c r="P984" s="3"/>
      <c r="Q984" s="3"/>
      <c r="R984" s="3"/>
      <c r="S984" s="3"/>
      <c r="T984" s="3"/>
      <c r="U984" s="3"/>
      <c r="V984" s="3"/>
      <c r="W984" s="3"/>
    </row>
    <row r="985" spans="1:23" ht="15.75" customHeight="1">
      <c r="A985" s="3"/>
      <c r="B985" s="3"/>
      <c r="C985" s="3"/>
      <c r="D985" s="3"/>
      <c r="E985" s="3"/>
      <c r="F985" s="3"/>
      <c r="G985" s="3"/>
      <c r="H985" s="3"/>
      <c r="I985" s="3"/>
      <c r="J985" s="3"/>
      <c r="K985" s="3"/>
      <c r="L985" s="3"/>
      <c r="M985" s="3"/>
      <c r="N985" s="3"/>
      <c r="O985" s="3"/>
      <c r="P985" s="3"/>
      <c r="Q985" s="3"/>
      <c r="R985" s="3"/>
      <c r="S985" s="3"/>
      <c r="T985" s="3"/>
      <c r="U985" s="3"/>
      <c r="V985" s="3"/>
      <c r="W985" s="3"/>
    </row>
    <row r="986" spans="1:23" ht="15.75" customHeight="1">
      <c r="A986" s="3"/>
      <c r="B986" s="3"/>
      <c r="C986" s="3"/>
      <c r="D986" s="3"/>
      <c r="E986" s="3"/>
      <c r="F986" s="3"/>
      <c r="G986" s="3"/>
      <c r="H986" s="3"/>
      <c r="I986" s="3"/>
      <c r="J986" s="3"/>
      <c r="K986" s="3"/>
      <c r="L986" s="3"/>
      <c r="M986" s="3"/>
      <c r="N986" s="3"/>
      <c r="O986" s="3"/>
      <c r="P986" s="3"/>
      <c r="Q986" s="3"/>
      <c r="R986" s="3"/>
      <c r="S986" s="3"/>
      <c r="T986" s="3"/>
      <c r="U986" s="3"/>
      <c r="V986" s="3"/>
      <c r="W986" s="3"/>
    </row>
    <row r="987" spans="1:23" ht="15.75" customHeight="1">
      <c r="A987" s="3"/>
      <c r="B987" s="3"/>
      <c r="C987" s="3"/>
      <c r="D987" s="3"/>
      <c r="E987" s="3"/>
      <c r="F987" s="3"/>
      <c r="G987" s="3"/>
      <c r="H987" s="3"/>
      <c r="I987" s="3"/>
      <c r="J987" s="3"/>
      <c r="K987" s="3"/>
      <c r="L987" s="3"/>
      <c r="M987" s="3"/>
      <c r="N987" s="3"/>
      <c r="O987" s="3"/>
      <c r="P987" s="3"/>
      <c r="Q987" s="3"/>
      <c r="R987" s="3"/>
      <c r="S987" s="3"/>
      <c r="T987" s="3"/>
      <c r="U987" s="3"/>
      <c r="V987" s="3"/>
      <c r="W987" s="3"/>
    </row>
    <row r="988" spans="1:23" ht="15.75" customHeight="1">
      <c r="A988" s="3"/>
      <c r="B988" s="3"/>
      <c r="C988" s="3"/>
      <c r="D988" s="3"/>
      <c r="E988" s="3"/>
      <c r="F988" s="3"/>
      <c r="G988" s="3"/>
      <c r="H988" s="3"/>
      <c r="I988" s="3"/>
      <c r="J988" s="3"/>
      <c r="K988" s="3"/>
      <c r="L988" s="3"/>
      <c r="M988" s="3"/>
      <c r="N988" s="3"/>
      <c r="O988" s="3"/>
      <c r="P988" s="3"/>
      <c r="Q988" s="3"/>
      <c r="R988" s="3"/>
      <c r="S988" s="3"/>
      <c r="T988" s="3"/>
      <c r="U988" s="3"/>
      <c r="V988" s="3"/>
      <c r="W988" s="3"/>
    </row>
    <row r="989" spans="1:23" ht="15.75" customHeight="1">
      <c r="A989" s="3"/>
      <c r="B989" s="3"/>
      <c r="C989" s="3"/>
      <c r="D989" s="3"/>
      <c r="E989" s="3"/>
      <c r="F989" s="3"/>
      <c r="G989" s="3"/>
      <c r="H989" s="3"/>
      <c r="I989" s="3"/>
      <c r="J989" s="3"/>
      <c r="K989" s="3"/>
      <c r="L989" s="3"/>
      <c r="M989" s="3"/>
      <c r="N989" s="3"/>
      <c r="O989" s="3"/>
      <c r="P989" s="3"/>
      <c r="Q989" s="3"/>
      <c r="R989" s="3"/>
      <c r="S989" s="3"/>
      <c r="T989" s="3"/>
      <c r="U989" s="3"/>
      <c r="V989" s="3"/>
      <c r="W989" s="3"/>
    </row>
    <row r="990" spans="1:23" ht="15.75" customHeight="1">
      <c r="A990" s="3"/>
      <c r="B990" s="3"/>
      <c r="C990" s="3"/>
      <c r="D990" s="3"/>
      <c r="E990" s="3"/>
      <c r="F990" s="3"/>
      <c r="G990" s="3"/>
      <c r="H990" s="3"/>
      <c r="I990" s="3"/>
      <c r="J990" s="3"/>
      <c r="K990" s="3"/>
      <c r="L990" s="3"/>
      <c r="M990" s="3"/>
      <c r="N990" s="3"/>
      <c r="O990" s="3"/>
      <c r="P990" s="3"/>
      <c r="Q990" s="3"/>
      <c r="R990" s="3"/>
      <c r="S990" s="3"/>
      <c r="T990" s="3"/>
      <c r="U990" s="3"/>
      <c r="V990" s="3"/>
      <c r="W990" s="3"/>
    </row>
    <row r="991" spans="1:23" ht="15.75" customHeight="1">
      <c r="A991" s="3"/>
      <c r="B991" s="3"/>
      <c r="C991" s="3"/>
      <c r="D991" s="3"/>
      <c r="E991" s="3"/>
      <c r="F991" s="3"/>
      <c r="G991" s="3"/>
      <c r="H991" s="3"/>
      <c r="I991" s="3"/>
      <c r="J991" s="3"/>
      <c r="K991" s="3"/>
      <c r="L991" s="3"/>
      <c r="M991" s="3"/>
      <c r="N991" s="3"/>
      <c r="O991" s="3"/>
      <c r="P991" s="3"/>
      <c r="Q991" s="3"/>
      <c r="R991" s="3"/>
      <c r="S991" s="3"/>
      <c r="T991" s="3"/>
      <c r="U991" s="3"/>
      <c r="V991" s="3"/>
      <c r="W991" s="3"/>
    </row>
    <row r="992" spans="1:23" ht="15.75" customHeight="1">
      <c r="A992" s="3"/>
      <c r="B992" s="3"/>
      <c r="C992" s="3"/>
      <c r="D992" s="3"/>
      <c r="E992" s="3"/>
      <c r="F992" s="3"/>
      <c r="G992" s="3"/>
      <c r="H992" s="3"/>
      <c r="I992" s="3"/>
      <c r="J992" s="3"/>
      <c r="K992" s="3"/>
      <c r="L992" s="3"/>
      <c r="M992" s="3"/>
      <c r="N992" s="3"/>
      <c r="O992" s="3"/>
      <c r="P992" s="3"/>
      <c r="Q992" s="3"/>
      <c r="R992" s="3"/>
      <c r="S992" s="3"/>
      <c r="T992" s="3"/>
      <c r="U992" s="3"/>
      <c r="V992" s="3"/>
      <c r="W992" s="3"/>
    </row>
    <row r="993" spans="1:23" ht="15.75" customHeight="1">
      <c r="A993" s="3"/>
      <c r="B993" s="3"/>
      <c r="C993" s="3"/>
      <c r="D993" s="3"/>
      <c r="E993" s="3"/>
      <c r="F993" s="3"/>
      <c r="G993" s="3"/>
      <c r="H993" s="3"/>
      <c r="I993" s="3"/>
      <c r="J993" s="3"/>
      <c r="K993" s="3"/>
      <c r="L993" s="3"/>
      <c r="M993" s="3"/>
      <c r="N993" s="3"/>
      <c r="O993" s="3"/>
      <c r="P993" s="3"/>
      <c r="Q993" s="3"/>
      <c r="R993" s="3"/>
      <c r="S993" s="3"/>
      <c r="T993" s="3"/>
      <c r="U993" s="3"/>
      <c r="V993" s="3"/>
      <c r="W993" s="3"/>
    </row>
    <row r="994" spans="1:23" ht="15.75" customHeight="1">
      <c r="A994" s="3"/>
      <c r="B994" s="3"/>
      <c r="C994" s="3"/>
      <c r="D994" s="3"/>
      <c r="E994" s="3"/>
      <c r="F994" s="3"/>
      <c r="G994" s="3"/>
      <c r="H994" s="3"/>
      <c r="I994" s="3"/>
      <c r="J994" s="3"/>
      <c r="K994" s="3"/>
      <c r="L994" s="3"/>
      <c r="M994" s="3"/>
      <c r="N994" s="3"/>
      <c r="O994" s="3"/>
      <c r="P994" s="3"/>
      <c r="Q994" s="3"/>
      <c r="R994" s="3"/>
      <c r="S994" s="3"/>
      <c r="T994" s="3"/>
      <c r="U994" s="3"/>
      <c r="V994" s="3"/>
      <c r="W994" s="3"/>
    </row>
    <row r="995" spans="1:23" ht="15.75" customHeight="1">
      <c r="A995" s="3"/>
      <c r="B995" s="3"/>
      <c r="C995" s="3"/>
      <c r="D995" s="3"/>
      <c r="E995" s="3"/>
      <c r="F995" s="3"/>
      <c r="G995" s="3"/>
      <c r="H995" s="3"/>
      <c r="I995" s="3"/>
      <c r="J995" s="3"/>
      <c r="K995" s="3"/>
      <c r="L995" s="3"/>
      <c r="M995" s="3"/>
      <c r="N995" s="3"/>
      <c r="O995" s="3"/>
      <c r="P995" s="3"/>
      <c r="Q995" s="3"/>
      <c r="R995" s="3"/>
      <c r="S995" s="3"/>
      <c r="T995" s="3"/>
      <c r="U995" s="3"/>
      <c r="V995" s="3"/>
      <c r="W995" s="3"/>
    </row>
    <row r="996" spans="1:23" ht="15.75" customHeight="1">
      <c r="A996" s="3"/>
      <c r="B996" s="3"/>
      <c r="C996" s="3"/>
      <c r="D996" s="3"/>
      <c r="E996" s="3"/>
      <c r="F996" s="3"/>
      <c r="G996" s="3"/>
      <c r="H996" s="3"/>
      <c r="I996" s="3"/>
      <c r="J996" s="3"/>
      <c r="K996" s="3"/>
      <c r="L996" s="3"/>
      <c r="M996" s="3"/>
      <c r="N996" s="3"/>
      <c r="O996" s="3"/>
      <c r="P996" s="3"/>
      <c r="Q996" s="3"/>
      <c r="R996" s="3"/>
      <c r="S996" s="3"/>
      <c r="T996" s="3"/>
      <c r="U996" s="3"/>
      <c r="V996" s="3"/>
      <c r="W996" s="3"/>
    </row>
    <row r="997" spans="1:23" ht="15.75" customHeight="1">
      <c r="A997" s="3"/>
      <c r="B997" s="3"/>
      <c r="C997" s="3"/>
      <c r="D997" s="3"/>
      <c r="E997" s="3"/>
      <c r="F997" s="3"/>
      <c r="G997" s="3"/>
      <c r="H997" s="3"/>
      <c r="I997" s="3"/>
      <c r="J997" s="3"/>
      <c r="K997" s="3"/>
      <c r="L997" s="3"/>
      <c r="M997" s="3"/>
      <c r="N997" s="3"/>
      <c r="O997" s="3"/>
      <c r="P997" s="3"/>
      <c r="Q997" s="3"/>
      <c r="R997" s="3"/>
      <c r="S997" s="3"/>
      <c r="T997" s="3"/>
      <c r="U997" s="3"/>
      <c r="V997" s="3"/>
      <c r="W997" s="3"/>
    </row>
    <row r="998" spans="1:23" ht="15.75" customHeight="1">
      <c r="A998" s="3"/>
      <c r="B998" s="3"/>
      <c r="C998" s="3"/>
      <c r="D998" s="3"/>
      <c r="E998" s="3"/>
      <c r="F998" s="3"/>
      <c r="G998" s="3"/>
      <c r="H998" s="3"/>
      <c r="I998" s="3"/>
      <c r="J998" s="3"/>
      <c r="K998" s="3"/>
      <c r="L998" s="3"/>
      <c r="M998" s="3"/>
      <c r="N998" s="3"/>
      <c r="O998" s="3"/>
      <c r="P998" s="3"/>
      <c r="Q998" s="3"/>
      <c r="R998" s="3"/>
      <c r="S998" s="3"/>
      <c r="T998" s="3"/>
      <c r="U998" s="3"/>
      <c r="V998" s="3"/>
      <c r="W998" s="3"/>
    </row>
  </sheetData>
  <mergeCells count="7">
    <mergeCell ref="J62:J67"/>
    <mergeCell ref="J70:J77"/>
    <mergeCell ref="B1:J1"/>
    <mergeCell ref="J4:J18"/>
    <mergeCell ref="J21:J35"/>
    <mergeCell ref="J38:J47"/>
    <mergeCell ref="J50:J59"/>
  </mergeCells>
  <printOptions horizontalCentered="1"/>
  <pageMargins left="1" right="0" top="0" bottom="0" header="0" footer="0"/>
  <pageSetup paperSize="3" orientation="landscape" r:id="rId1"/>
  <rowBreaks count="1" manualBreakCount="1">
    <brk id="35" man="1"/>
  </row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FFC000"/>
  </sheetPr>
  <dimension ref="A1:BJ694"/>
  <sheetViews>
    <sheetView topLeftCell="C1" zoomScale="80" zoomScaleNormal="80" workbookViewId="0">
      <selection activeCell="J6" sqref="J6"/>
    </sheetView>
  </sheetViews>
  <sheetFormatPr baseColWidth="10" defaultColWidth="11.625" defaultRowHeight="15" customHeight="1"/>
  <cols>
    <col min="1" max="1" width="0" hidden="1" customWidth="1"/>
    <col min="2" max="2" width="21.875" hidden="1" customWidth="1"/>
    <col min="3" max="3" width="39.375" customWidth="1"/>
    <col min="4" max="5" width="11.625" hidden="1" customWidth="1"/>
    <col min="6" max="6" width="13.875" hidden="1" customWidth="1"/>
    <col min="7" max="9" width="11.625" hidden="1" customWidth="1"/>
    <col min="10" max="10" width="14.25" bestFit="1" customWidth="1"/>
    <col min="11" max="11" width="13.875" customWidth="1"/>
    <col min="12" max="12" width="15.25" customWidth="1"/>
    <col min="13" max="13" width="18.25" hidden="1" customWidth="1"/>
    <col min="14" max="14" width="13.375" hidden="1" customWidth="1"/>
    <col min="15" max="15" width="14" customWidth="1"/>
    <col min="16" max="16" width="13" customWidth="1"/>
    <col min="17" max="17" width="18.125" customWidth="1"/>
    <col min="18" max="18" width="17.375" customWidth="1"/>
    <col min="19" max="19" width="15.875" customWidth="1"/>
    <col min="22" max="22" width="42.375" bestFit="1" customWidth="1"/>
    <col min="23" max="29" width="11.625" hidden="1" customWidth="1"/>
    <col min="30" max="30" width="14.5" customWidth="1"/>
    <col min="31" max="31" width="14.875" customWidth="1"/>
    <col min="32" max="32" width="15" customWidth="1"/>
    <col min="33" max="35" width="0" hidden="1" customWidth="1"/>
    <col min="36" max="36" width="13.5" customWidth="1"/>
    <col min="37" max="37" width="13.375" customWidth="1"/>
    <col min="38" max="38" width="15.375" customWidth="1"/>
    <col min="39" max="39" width="13.5" customWidth="1"/>
    <col min="40" max="40" width="13.875" customWidth="1"/>
    <col min="41" max="41" width="14.125" customWidth="1"/>
  </cols>
  <sheetData>
    <row r="1" spans="1:40" ht="35.25">
      <c r="B1" s="36"/>
      <c r="C1" s="764" t="str">
        <f>Parametres!B1</f>
        <v>Hyundai</v>
      </c>
      <c r="D1" s="231"/>
      <c r="E1" s="232"/>
      <c r="F1" s="231"/>
      <c r="G1" s="231"/>
      <c r="H1" s="36"/>
      <c r="I1" s="231"/>
      <c r="J1" s="36"/>
      <c r="K1" s="9" t="s">
        <v>88</v>
      </c>
      <c r="L1" s="231"/>
      <c r="M1" s="231"/>
      <c r="N1" s="233"/>
      <c r="O1" s="764"/>
      <c r="P1" s="765"/>
      <c r="Q1" s="764"/>
      <c r="R1" s="765"/>
      <c r="S1" s="766" t="str">
        <f>CONCATENATE("Réalisé,"," ",Parametres!B3," ",Parametres!B4)</f>
        <v>Réalisé, Février 2025</v>
      </c>
      <c r="T1" s="231" t="s">
        <v>333</v>
      </c>
      <c r="U1" s="36"/>
      <c r="V1" s="36"/>
      <c r="W1" s="36"/>
      <c r="X1" s="36"/>
      <c r="Y1" s="36"/>
      <c r="Z1" s="36"/>
      <c r="AA1" s="36"/>
      <c r="AB1" s="36"/>
      <c r="AC1" s="36"/>
      <c r="AD1" s="36"/>
      <c r="AE1" s="36"/>
      <c r="AF1" s="36"/>
      <c r="AG1" s="36"/>
      <c r="AH1" s="36"/>
      <c r="AI1" s="36"/>
      <c r="AJ1" s="36"/>
      <c r="AK1" s="36"/>
      <c r="AL1" s="36"/>
      <c r="AM1" s="36"/>
      <c r="AN1" s="36"/>
    </row>
    <row r="2" spans="1:40" ht="15" customHeight="1">
      <c r="B2" s="3"/>
      <c r="C2" s="37"/>
      <c r="D2" s="234" t="s">
        <v>334</v>
      </c>
      <c r="E2" s="234" t="s">
        <v>335</v>
      </c>
      <c r="F2" s="234" t="s">
        <v>336</v>
      </c>
      <c r="G2" s="234"/>
      <c r="H2" s="234"/>
      <c r="I2" s="234"/>
      <c r="J2" s="234" t="s">
        <v>337</v>
      </c>
      <c r="K2" s="234"/>
      <c r="L2" s="234" t="s">
        <v>299</v>
      </c>
      <c r="M2" s="38"/>
      <c r="N2" s="38"/>
      <c r="O2" s="234" t="s">
        <v>337</v>
      </c>
      <c r="P2" s="234"/>
      <c r="Q2" s="234" t="s">
        <v>299</v>
      </c>
      <c r="R2" s="38"/>
      <c r="S2" s="38"/>
      <c r="T2" s="38"/>
      <c r="U2" s="38"/>
      <c r="V2" s="235" t="s">
        <v>338</v>
      </c>
      <c r="W2" s="236"/>
    </row>
    <row r="3" spans="1:40" ht="20.25">
      <c r="B3" s="41"/>
      <c r="C3" s="237"/>
      <c r="D3" s="1055" t="s">
        <v>339</v>
      </c>
      <c r="E3" s="1056"/>
      <c r="F3" s="1057"/>
      <c r="G3" s="1060"/>
      <c r="H3" s="1056"/>
      <c r="I3" s="1057"/>
      <c r="J3" s="1060" t="s">
        <v>340</v>
      </c>
      <c r="K3" s="1056"/>
      <c r="L3" s="1057"/>
      <c r="M3" s="1060" t="s">
        <v>681</v>
      </c>
      <c r="N3" s="1057"/>
      <c r="O3" s="1055" t="s">
        <v>341</v>
      </c>
      <c r="P3" s="1056"/>
      <c r="Q3" s="1057"/>
      <c r="R3" s="1058" t="s">
        <v>683</v>
      </c>
      <c r="S3" s="1059"/>
      <c r="T3" s="41"/>
      <c r="U3" s="41"/>
      <c r="V3" s="238" t="s">
        <v>343</v>
      </c>
      <c r="W3" s="239">
        <v>0.45</v>
      </c>
      <c r="X3" s="41"/>
      <c r="Y3" s="41"/>
      <c r="Z3" s="41"/>
      <c r="AA3" s="41"/>
      <c r="AB3" s="41"/>
      <c r="AC3" s="41"/>
      <c r="AD3" s="41"/>
      <c r="AE3" s="41"/>
      <c r="AF3" s="41"/>
      <c r="AG3" s="41"/>
      <c r="AH3" s="41"/>
      <c r="AI3" s="41"/>
      <c r="AJ3" s="41"/>
      <c r="AK3" s="41"/>
      <c r="AL3" s="41"/>
      <c r="AM3" s="41"/>
      <c r="AN3" s="41"/>
    </row>
    <row r="4" spans="1:40" ht="20.25">
      <c r="B4" s="41"/>
      <c r="C4" s="240"/>
      <c r="D4" s="241" t="s">
        <v>89</v>
      </c>
      <c r="E4" s="242" t="s">
        <v>344</v>
      </c>
      <c r="F4" s="243" t="s">
        <v>91</v>
      </c>
      <c r="G4" s="244"/>
      <c r="H4" s="242"/>
      <c r="I4" s="243"/>
      <c r="J4" s="244" t="s">
        <v>684</v>
      </c>
      <c r="K4" s="242" t="s">
        <v>90</v>
      </c>
      <c r="L4" s="243" t="s">
        <v>91</v>
      </c>
      <c r="M4" s="244" t="s">
        <v>684</v>
      </c>
      <c r="N4" s="243" t="s">
        <v>91</v>
      </c>
      <c r="O4" s="244" t="s">
        <v>684</v>
      </c>
      <c r="P4" s="242" t="s">
        <v>90</v>
      </c>
      <c r="Q4" s="243" t="s">
        <v>91</v>
      </c>
      <c r="R4" s="244" t="s">
        <v>684</v>
      </c>
      <c r="S4" s="243" t="s">
        <v>91</v>
      </c>
      <c r="T4" s="41"/>
      <c r="U4" s="41"/>
      <c r="V4" s="238" t="s">
        <v>345</v>
      </c>
      <c r="W4" s="239">
        <v>0.1</v>
      </c>
      <c r="X4" s="41"/>
      <c r="Y4" s="41"/>
      <c r="Z4" s="41"/>
      <c r="AA4" s="41"/>
      <c r="AB4" s="41"/>
      <c r="AC4" s="41"/>
      <c r="AD4" s="41"/>
      <c r="AE4" s="41"/>
      <c r="AF4" s="41"/>
      <c r="AG4" s="41"/>
      <c r="AH4" s="41"/>
      <c r="AI4" s="41"/>
      <c r="AJ4" s="41"/>
      <c r="AK4" s="41"/>
      <c r="AL4" s="41"/>
      <c r="AM4" s="41"/>
      <c r="AN4" s="41"/>
    </row>
    <row r="5" spans="1:40" ht="20.25">
      <c r="A5" s="5" t="s">
        <v>346</v>
      </c>
      <c r="B5" s="41" t="s">
        <v>88</v>
      </c>
      <c r="C5" s="245" t="s">
        <v>92</v>
      </c>
      <c r="D5" s="246"/>
      <c r="E5" s="246"/>
      <c r="F5" s="247">
        <f>+INDEX('Budget original'!$A$2:$AO$501,MATCH($A5,'Budget original'!$A$2:$A$501,0),MATCH(F$2,'Budget original'!$A$2:$AO$2,0))</f>
        <v>0</v>
      </c>
      <c r="G5" s="246"/>
      <c r="H5" s="246"/>
      <c r="I5" s="248"/>
      <c r="J5" s="245"/>
      <c r="K5" s="249"/>
      <c r="L5" s="247">
        <f>-SUMIFS(BV_Data_An_Cour!$AM:$AM,BV_Data_An_Cour!$AS:$AS,"Oui",BV_Data_An_Cour!$AP:$AP,$B5)</f>
        <v>1456390.5299999998</v>
      </c>
      <c r="M5" s="250"/>
      <c r="N5" s="251"/>
      <c r="O5" s="245"/>
      <c r="P5" s="249"/>
      <c r="Q5" s="247">
        <f>-SUMIFS(BV_Data_An_Prec!$AM:$AM,BV_Data_An_Prec!$AS:$AS,"Oui",BV_Data_An_Prec!$AP:$AP,$B5)</f>
        <v>0</v>
      </c>
      <c r="R5" s="250"/>
      <c r="S5" s="251"/>
      <c r="T5" s="41"/>
      <c r="U5" s="41"/>
      <c r="V5" s="238" t="s">
        <v>347</v>
      </c>
      <c r="W5" s="239">
        <v>0.22500000000000001</v>
      </c>
      <c r="X5" s="41"/>
      <c r="Y5" s="41"/>
      <c r="Z5" s="41"/>
      <c r="AA5" s="41"/>
      <c r="AB5" s="41"/>
      <c r="AC5" s="41"/>
      <c r="AD5" s="41"/>
      <c r="AE5" s="41"/>
      <c r="AF5" s="41"/>
      <c r="AG5" s="41"/>
      <c r="AH5" s="41"/>
      <c r="AI5" s="41"/>
      <c r="AJ5" s="41"/>
      <c r="AK5" s="41"/>
      <c r="AL5" s="41"/>
      <c r="AM5" s="41"/>
      <c r="AN5" s="41"/>
    </row>
    <row r="6" spans="1:40" ht="20.25">
      <c r="A6" s="5" t="s">
        <v>348</v>
      </c>
      <c r="B6" s="41" t="s">
        <v>88</v>
      </c>
      <c r="C6" s="252" t="s">
        <v>93</v>
      </c>
      <c r="D6" s="253">
        <f>+INDEX('Budget original'!$A$2:$AO$501,MATCH($A6,'Budget original'!$A$2:$A$501,0),MATCH(D$2,'Budget original'!$A$2:$AO$2,0))</f>
        <v>0</v>
      </c>
      <c r="E6" s="253">
        <f>IF(D6=0,0,F6/D6)</f>
        <v>0</v>
      </c>
      <c r="F6" s="253">
        <f>+INDEX('Budget original'!$A$2:$AO$501,MATCH($A6,'Budget original'!$A$2:$A$501,0),MATCH(F$2,'Budget original'!$A$2:$AO$2,0))</f>
        <v>0</v>
      </c>
      <c r="G6" s="254"/>
      <c r="H6" s="253"/>
      <c r="I6" s="253"/>
      <c r="J6" s="254">
        <f>SUMIFS(BV_Data_An_Cour!$AW:$AW,BV_Data_An_Cour!$AP:$AP,$B6,BV_Data_An_Cour!$AQ:$AQ,$C6,BV_Data_An_Cour!$AY:$AY,J$2)</f>
        <v>4</v>
      </c>
      <c r="K6" s="253">
        <f t="shared" ref="K6:K12" si="0">IF(J6=0,0,L6/J6)</f>
        <v>2748.7099999999991</v>
      </c>
      <c r="L6" s="255">
        <f>-SUMIFS(BV_Data_An_Cour!$AM:$AM,BV_Data_An_Cour!$AP:$AP,$B6,BV_Data_An_Cour!$AQ:$AQ,$C6,BV_Data_An_Cour!$AR:$AR,L$2)</f>
        <v>10994.839999999997</v>
      </c>
      <c r="M6" s="254">
        <f t="shared" ref="M6:M12" si="1">J6-D6</f>
        <v>4</v>
      </c>
      <c r="N6" s="255">
        <f t="shared" ref="N6:N12" si="2">L6-F6</f>
        <v>10994.839999999997</v>
      </c>
      <c r="O6" s="254">
        <f>SUMIFS(BV_Data_An_Prec!$AW:$AW,BV_Data_An_Prec!$AP:$AP,$B6,BV_Data_An_Prec!$AQ:$AQ,$C6,BV_Data_An_Prec!$AY:$AY,O$2)</f>
        <v>0</v>
      </c>
      <c r="P6" s="253">
        <f t="shared" ref="P6:P12" si="3">IF(O6=0,0,Q6/O6)</f>
        <v>0</v>
      </c>
      <c r="Q6" s="255">
        <f>-SUMIFS(BV_Data_An_Prec!$AM:$AM,BV_Data_An_Prec!$AP:$AP,$B6,BV_Data_An_Prec!$AQ:$AQ,$C6,BV_Data_An_Prec!$AR:$AR,Q$2)</f>
        <v>0</v>
      </c>
      <c r="R6" s="254">
        <f t="shared" ref="R6:R12" si="4">J6-O6</f>
        <v>4</v>
      </c>
      <c r="S6" s="255">
        <f t="shared" ref="S6:S12" si="5">L6-Q6</f>
        <v>10994.839999999997</v>
      </c>
      <c r="T6" s="41"/>
      <c r="U6" s="41"/>
      <c r="V6" s="238" t="s">
        <v>349</v>
      </c>
      <c r="W6" s="239">
        <v>2.5000000000000001E-2</v>
      </c>
      <c r="X6" s="41"/>
      <c r="Y6" s="41"/>
      <c r="Z6" s="41"/>
      <c r="AA6" s="41"/>
      <c r="AB6" s="41"/>
      <c r="AC6" s="41"/>
      <c r="AD6" s="41"/>
      <c r="AE6" s="41"/>
      <c r="AF6" s="41"/>
      <c r="AG6" s="41"/>
      <c r="AH6" s="41"/>
      <c r="AI6" s="41"/>
      <c r="AJ6" s="41"/>
      <c r="AK6" s="41"/>
      <c r="AL6" s="41"/>
      <c r="AM6" s="41"/>
      <c r="AN6" s="41"/>
    </row>
    <row r="7" spans="1:40" ht="20.25">
      <c r="A7" s="5" t="s">
        <v>350</v>
      </c>
      <c r="B7" s="41" t="s">
        <v>88</v>
      </c>
      <c r="C7" s="252" t="s">
        <v>94</v>
      </c>
      <c r="D7" s="253">
        <f>+INDEX('Budget original'!$A$2:$AO$501,MATCH($A7,'Budget original'!$A$2:$A$501,0),MATCH(D$2,'Budget original'!$A$2:$AO$2,0))</f>
        <v>0</v>
      </c>
      <c r="E7" s="253">
        <f t="shared" ref="E7:E12" si="6">IF(D7=0,0,F7/D7)</f>
        <v>0</v>
      </c>
      <c r="F7" s="253">
        <f>+INDEX('Budget original'!$A$2:$AO$501,MATCH($A7,'Budget original'!$A$2:$A$501,0),MATCH(F$2,'Budget original'!$A$2:$AO$2,0))</f>
        <v>0</v>
      </c>
      <c r="G7" s="254"/>
      <c r="H7" s="253"/>
      <c r="I7" s="253"/>
      <c r="J7" s="254">
        <f>SUMIFS(BV_Data_An_Cour!$AW:$AW,BV_Data_An_Cour!$AP:$AP,$B7,BV_Data_An_Cour!$AQ:$AQ,$C7,BV_Data_An_Cour!$AY:$AY,J$2)</f>
        <v>26</v>
      </c>
      <c r="K7" s="253">
        <f t="shared" si="0"/>
        <v>1623.6542307692323</v>
      </c>
      <c r="L7" s="255">
        <f>-SUMIFS(BV_Data_An_Cour!$AM:$AM,BV_Data_An_Cour!$AP:$AP,$B7,BV_Data_An_Cour!$AQ:$AQ,$C7,BV_Data_An_Cour!$AR:$AR,L$2)</f>
        <v>42215.010000000038</v>
      </c>
      <c r="M7" s="254">
        <f t="shared" si="1"/>
        <v>26</v>
      </c>
      <c r="N7" s="255">
        <f t="shared" si="2"/>
        <v>42215.010000000038</v>
      </c>
      <c r="O7" s="254">
        <f>SUMIFS(BV_Data_An_Prec!$AW:$AW,BV_Data_An_Prec!$AP:$AP,$B7,BV_Data_An_Prec!$AQ:$AQ,$C7,BV_Data_An_Prec!$AY:$AY,O$2)</f>
        <v>0</v>
      </c>
      <c r="P7" s="253">
        <f t="shared" si="3"/>
        <v>0</v>
      </c>
      <c r="Q7" s="255">
        <f>-SUMIFS(BV_Data_An_Prec!$AM:$AM,BV_Data_An_Prec!$AP:$AP,$B7,BV_Data_An_Prec!$AQ:$AQ,$C7,BV_Data_An_Prec!$AR:$AR,Q$2)</f>
        <v>0</v>
      </c>
      <c r="R7" s="254">
        <f t="shared" si="4"/>
        <v>26</v>
      </c>
      <c r="S7" s="255">
        <f t="shared" si="5"/>
        <v>42215.010000000038</v>
      </c>
      <c r="T7" s="41"/>
      <c r="U7" s="41"/>
      <c r="V7" s="238" t="s">
        <v>351</v>
      </c>
      <c r="W7" s="239">
        <v>0.2</v>
      </c>
      <c r="X7" s="41"/>
      <c r="Y7" s="41"/>
      <c r="Z7" s="41"/>
      <c r="AA7" s="41"/>
      <c r="AB7" s="41"/>
      <c r="AC7" s="41"/>
      <c r="AD7" s="41"/>
      <c r="AE7" s="41"/>
      <c r="AF7" s="41"/>
      <c r="AG7" s="41"/>
      <c r="AH7" s="41"/>
      <c r="AI7" s="41"/>
      <c r="AJ7" s="41"/>
      <c r="AK7" s="41"/>
      <c r="AL7" s="41"/>
      <c r="AM7" s="41"/>
      <c r="AN7" s="41"/>
    </row>
    <row r="8" spans="1:40" ht="20.25">
      <c r="A8" s="5" t="s">
        <v>352</v>
      </c>
      <c r="B8" s="41" t="s">
        <v>88</v>
      </c>
      <c r="C8" s="252" t="s">
        <v>2712</v>
      </c>
      <c r="D8" s="253">
        <f>+INDEX('Budget original'!$A$2:$AO$501,MATCH($A8,'Budget original'!$A$2:$A$501,0),MATCH(D$2,'Budget original'!$A$2:$AO$2,0))</f>
        <v>0</v>
      </c>
      <c r="E8" s="253">
        <f t="shared" si="6"/>
        <v>0</v>
      </c>
      <c r="F8" s="253">
        <f>+INDEX('Budget original'!$A$2:$AO$501,MATCH($A8,'Budget original'!$A$2:$A$501,0),MATCH(F$2,'Budget original'!$A$2:$AO$2,0))</f>
        <v>0</v>
      </c>
      <c r="G8" s="254"/>
      <c r="H8" s="253"/>
      <c r="I8" s="253"/>
      <c r="J8" s="254">
        <f>SUMIFS(BV_Data_An_Cour!$AW:$AW,BV_Data_An_Cour!$AP:$AP,$B8,BV_Data_An_Cour!$AQ:$AQ,$C8,BV_Data_An_Cour!$AY:$AY,J$2)</f>
        <v>4</v>
      </c>
      <c r="K8" s="253">
        <f t="shared" si="0"/>
        <v>2098.4575000000259</v>
      </c>
      <c r="L8" s="255">
        <f>-SUMIFS(BV_Data_An_Cour!$AM:$AM,BV_Data_An_Cour!$AP:$AP,$B8,BV_Data_An_Cour!$AQ:$AQ,$C8,BV_Data_An_Cour!$AR:$AR,L$2)</f>
        <v>8393.8300000001036</v>
      </c>
      <c r="M8" s="254">
        <f t="shared" si="1"/>
        <v>4</v>
      </c>
      <c r="N8" s="255">
        <f t="shared" si="2"/>
        <v>8393.8300000001036</v>
      </c>
      <c r="O8" s="254">
        <f>SUMIFS(BV_Data_An_Prec!$AW:$AW,BV_Data_An_Prec!$AP:$AP,$B8,BV_Data_An_Prec!$AQ:$AQ,$C8,BV_Data_An_Prec!$AY:$AY,O$2)</f>
        <v>0</v>
      </c>
      <c r="P8" s="253">
        <f t="shared" si="3"/>
        <v>0</v>
      </c>
      <c r="Q8" s="255">
        <f>-SUMIFS(BV_Data_An_Prec!$AM:$AM,BV_Data_An_Prec!$AP:$AP,$B8,BV_Data_An_Prec!$AQ:$AQ,$C8,BV_Data_An_Prec!$AR:$AR,Q$2)</f>
        <v>0</v>
      </c>
      <c r="R8" s="254">
        <f t="shared" si="4"/>
        <v>4</v>
      </c>
      <c r="S8" s="255">
        <f t="shared" si="5"/>
        <v>8393.8300000001036</v>
      </c>
      <c r="T8" s="41"/>
      <c r="U8" s="41"/>
      <c r="V8" s="256"/>
      <c r="W8" s="257">
        <f>SUM(W3:W7)</f>
        <v>1</v>
      </c>
      <c r="X8" s="41"/>
      <c r="Y8" s="41"/>
      <c r="Z8" s="41"/>
      <c r="AA8" s="41"/>
      <c r="AB8" s="41"/>
      <c r="AC8" s="41"/>
      <c r="AD8" s="41"/>
      <c r="AE8" s="41"/>
      <c r="AF8" s="41"/>
      <c r="AG8" s="41"/>
      <c r="AH8" s="41"/>
      <c r="AI8" s="41"/>
      <c r="AJ8" s="41"/>
      <c r="AK8" s="41"/>
      <c r="AL8" s="41"/>
      <c r="AM8" s="41"/>
      <c r="AN8" s="41"/>
    </row>
    <row r="9" spans="1:40" ht="21" thickTop="1">
      <c r="A9" s="5" t="s">
        <v>353</v>
      </c>
      <c r="B9" s="41" t="s">
        <v>88</v>
      </c>
      <c r="C9" s="252" t="s">
        <v>1116</v>
      </c>
      <c r="D9" s="253">
        <f>+INDEX('Budget original'!$A$2:$AO$501,MATCH($A9,'Budget original'!$A$2:$A$501,0),MATCH(D$2,'Budget original'!$A$2:$AO$2,0))</f>
        <v>0</v>
      </c>
      <c r="E9" s="253">
        <f t="shared" si="6"/>
        <v>0</v>
      </c>
      <c r="F9" s="253">
        <f>+INDEX('Budget original'!$A$2:$AO$501,MATCH($A9,'Budget original'!$A$2:$A$501,0),MATCH(F$2,'Budget original'!$A$2:$AO$2,0))</f>
        <v>0</v>
      </c>
      <c r="G9" s="254"/>
      <c r="H9" s="253"/>
      <c r="I9" s="253"/>
      <c r="J9" s="254">
        <f>SUMIFS(BV_Data_An_Cour!$AW:$AW,BV_Data_An_Cour!$AP:$AP,$B9,BV_Data_An_Cour!$AQ:$AQ,$C9,BV_Data_An_Cour!$AY:$AY,J$2)</f>
        <v>0</v>
      </c>
      <c r="K9" s="253">
        <f t="shared" si="0"/>
        <v>0</v>
      </c>
      <c r="L9" s="255">
        <f>-SUMIFS(BV_Data_An_Cour!$AM:$AM,BV_Data_An_Cour!$AP:$AP,$B9,BV_Data_An_Cour!$AQ:$AQ,$C9,BV_Data_An_Cour!$AR:$AR,L$2)</f>
        <v>0</v>
      </c>
      <c r="M9" s="254">
        <f t="shared" si="1"/>
        <v>0</v>
      </c>
      <c r="N9" s="255">
        <f t="shared" si="2"/>
        <v>0</v>
      </c>
      <c r="O9" s="254">
        <f>SUMIFS(BV_Data_An_Prec!$AW:$AW,BV_Data_An_Prec!$AP:$AP,$B9,BV_Data_An_Prec!$AQ:$AQ,$C9,BV_Data_An_Prec!$AY:$AY,O$2)</f>
        <v>0</v>
      </c>
      <c r="P9" s="253">
        <f t="shared" si="3"/>
        <v>0</v>
      </c>
      <c r="Q9" s="255">
        <f>-SUMIFS(BV_Data_An_Prec!$AM:$AM,BV_Data_An_Prec!$AP:$AP,$B9,BV_Data_An_Prec!$AQ:$AQ,$C9,BV_Data_An_Prec!$AR:$AR,Q$2)</f>
        <v>0</v>
      </c>
      <c r="R9" s="254">
        <f t="shared" si="4"/>
        <v>0</v>
      </c>
      <c r="S9" s="255">
        <f t="shared" si="5"/>
        <v>0</v>
      </c>
      <c r="T9" s="41"/>
      <c r="U9" s="41"/>
      <c r="V9" s="41"/>
      <c r="W9" s="41"/>
      <c r="X9" s="41"/>
      <c r="Y9" s="41"/>
      <c r="Z9" s="41"/>
      <c r="AA9" s="41"/>
      <c r="AB9" s="41"/>
      <c r="AC9" s="41"/>
      <c r="AD9" s="41"/>
      <c r="AE9" s="41"/>
      <c r="AF9" s="41"/>
      <c r="AG9" s="41"/>
      <c r="AH9" s="41"/>
      <c r="AI9" s="41"/>
      <c r="AJ9" s="41"/>
      <c r="AK9" s="41"/>
      <c r="AL9" s="41"/>
      <c r="AM9" s="41"/>
      <c r="AN9" s="41"/>
    </row>
    <row r="10" spans="1:40" ht="20.25" hidden="1" customHeight="1">
      <c r="A10" s="5" t="s">
        <v>354</v>
      </c>
      <c r="B10" s="41" t="s">
        <v>88</v>
      </c>
      <c r="C10" s="252" t="s">
        <v>55</v>
      </c>
      <c r="D10" s="253">
        <f>+INDEX('Budget original'!$A$2:$AO$501,MATCH($A10,'Budget original'!$A$2:$A$501,0),MATCH(D$2,'Budget original'!$A$2:$AO$2,0))</f>
        <v>0</v>
      </c>
      <c r="E10" s="253">
        <f t="shared" si="6"/>
        <v>0</v>
      </c>
      <c r="F10" s="253">
        <f>+INDEX('Budget original'!$A$2:$AO$501,MATCH($A10,'Budget original'!$A$2:$A$501,0),MATCH(F$2,'Budget original'!$A$2:$AO$2,0))</f>
        <v>0</v>
      </c>
      <c r="G10" s="254"/>
      <c r="H10" s="253"/>
      <c r="I10" s="253"/>
      <c r="J10" s="254">
        <f>-SUMIFS(BV_Data_An_Cour!$AM:$AM,BV_Data_An_Cour!$AP:$AP,$B10,BV_Data_An_Cour!$AQ:$AQ,$C10,BV_Data_An_Cour!$AR:$AR,J$2)</f>
        <v>0</v>
      </c>
      <c r="K10" s="253">
        <f t="shared" si="0"/>
        <v>0</v>
      </c>
      <c r="L10" s="255">
        <f>-SUMIFS(BV_Data_An_Cour!$AM:$AM,BV_Data_An_Cour!$AP:$AP,$B10,BV_Data_An_Cour!$AQ:$AQ,$C10,BV_Data_An_Cour!$AR:$AR,L$2)</f>
        <v>0</v>
      </c>
      <c r="M10" s="254">
        <f t="shared" si="1"/>
        <v>0</v>
      </c>
      <c r="N10" s="255">
        <f t="shared" si="2"/>
        <v>0</v>
      </c>
      <c r="O10" s="254">
        <f>-SUMIFS(BV_Data_An_Prec!$AM:$AM,BV_Data_An_Prec!$AP:$AP,$B10,BV_Data_An_Prec!$AQ:$AQ,$C10,BV_Data_An_Prec!$AR:$AR,O$2)</f>
        <v>0</v>
      </c>
      <c r="P10" s="253">
        <f t="shared" si="3"/>
        <v>0</v>
      </c>
      <c r="Q10" s="255">
        <f>-SUMIFS(BV_Data_An_Prec!$AM:$AM,BV_Data_An_Prec!$AP:$AP,$B10,BV_Data_An_Prec!$AQ:$AQ,$C10,BV_Data_An_Prec!$AR:$AR,Q$2)</f>
        <v>0</v>
      </c>
      <c r="R10" s="254">
        <f t="shared" si="4"/>
        <v>0</v>
      </c>
      <c r="S10" s="255">
        <f t="shared" si="5"/>
        <v>0</v>
      </c>
      <c r="T10" s="41"/>
      <c r="U10" s="41"/>
      <c r="V10" s="41"/>
      <c r="W10" s="41"/>
      <c r="X10" s="41"/>
      <c r="Y10" s="41"/>
      <c r="Z10" s="41"/>
      <c r="AA10" s="41"/>
      <c r="AB10" s="41"/>
      <c r="AC10" s="41"/>
      <c r="AD10" s="41"/>
      <c r="AE10" s="41"/>
      <c r="AF10" s="41"/>
      <c r="AG10" s="41"/>
      <c r="AH10" s="41"/>
      <c r="AI10" s="41"/>
      <c r="AJ10" s="41"/>
      <c r="AK10" s="41"/>
      <c r="AL10" s="41"/>
      <c r="AM10" s="41"/>
      <c r="AN10" s="41"/>
    </row>
    <row r="11" spans="1:40" ht="20.25" hidden="1" customHeight="1">
      <c r="A11" s="5" t="s">
        <v>354</v>
      </c>
      <c r="B11" s="41" t="s">
        <v>88</v>
      </c>
      <c r="C11" s="252" t="s">
        <v>55</v>
      </c>
      <c r="D11" s="253">
        <f>+INDEX('Budget original'!$A$2:$AO$501,MATCH($A11,'Budget original'!$A$2:$A$501,0),MATCH(D$2,'Budget original'!$A$2:$AO$2,0))</f>
        <v>0</v>
      </c>
      <c r="E11" s="253">
        <f t="shared" si="6"/>
        <v>0</v>
      </c>
      <c r="F11" s="253">
        <f>+INDEX('Budget original'!$A$2:$AO$501,MATCH($A11,'Budget original'!$A$2:$A$501,0),MATCH(F$2,'Budget original'!$A$2:$AO$2,0))</f>
        <v>0</v>
      </c>
      <c r="G11" s="254"/>
      <c r="H11" s="253"/>
      <c r="I11" s="253"/>
      <c r="J11" s="254">
        <f>-SUMIFS(BV_Data_An_Cour!$AM:$AM,BV_Data_An_Cour!$AP:$AP,$B11,BV_Data_An_Cour!$AQ:$AQ,$C11,BV_Data_An_Cour!$AR:$AR,J$2)</f>
        <v>0</v>
      </c>
      <c r="K11" s="253">
        <f t="shared" si="0"/>
        <v>0</v>
      </c>
      <c r="L11" s="255">
        <f>-SUMIFS(BV_Data_An_Cour!$AM:$AM,BV_Data_An_Cour!$AP:$AP,$B11,BV_Data_An_Cour!$AQ:$AQ,$C11,BV_Data_An_Cour!$AR:$AR,L$2)</f>
        <v>0</v>
      </c>
      <c r="M11" s="254">
        <f t="shared" si="1"/>
        <v>0</v>
      </c>
      <c r="N11" s="255">
        <f t="shared" si="2"/>
        <v>0</v>
      </c>
      <c r="O11" s="254">
        <f>-SUMIFS(BV_Data_An_Prec!$AM:$AM,BV_Data_An_Prec!$AP:$AP,$B11,BV_Data_An_Prec!$AQ:$AQ,$C11,BV_Data_An_Prec!$AR:$AR,O$2)</f>
        <v>0</v>
      </c>
      <c r="P11" s="253">
        <f t="shared" si="3"/>
        <v>0</v>
      </c>
      <c r="Q11" s="255">
        <f>-SUMIFS(BV_Data_An_Prec!$AM:$AM,BV_Data_An_Prec!$AP:$AP,$B11,BV_Data_An_Prec!$AQ:$AQ,$C11,BV_Data_An_Prec!$AR:$AR,Q$2)</f>
        <v>0</v>
      </c>
      <c r="R11" s="254">
        <f t="shared" si="4"/>
        <v>0</v>
      </c>
      <c r="S11" s="255">
        <f t="shared" si="5"/>
        <v>0</v>
      </c>
      <c r="T11" s="41"/>
      <c r="U11" s="41"/>
      <c r="V11" s="41"/>
      <c r="W11" s="41"/>
      <c r="X11" s="41"/>
      <c r="Y11" s="41"/>
      <c r="Z11" s="41"/>
      <c r="AA11" s="41"/>
      <c r="AB11" s="41"/>
      <c r="AC11" s="41"/>
      <c r="AD11" s="41"/>
      <c r="AE11" s="41"/>
      <c r="AF11" s="41"/>
      <c r="AG11" s="41"/>
      <c r="AH11" s="41"/>
      <c r="AI11" s="41"/>
      <c r="AJ11" s="41"/>
      <c r="AK11" s="41"/>
      <c r="AL11" s="41"/>
      <c r="AM11" s="41"/>
      <c r="AN11" s="41"/>
    </row>
    <row r="12" spans="1:40" ht="20.25" hidden="1" customHeight="1">
      <c r="A12" s="5" t="s">
        <v>354</v>
      </c>
      <c r="B12" s="41" t="s">
        <v>88</v>
      </c>
      <c r="C12" s="252" t="s">
        <v>55</v>
      </c>
      <c r="D12" s="253">
        <f>+INDEX('Budget original'!$A$2:$AO$501,MATCH($A12,'Budget original'!$A$2:$A$501,0),MATCH(D$2,'Budget original'!$A$2:$AO$2,0))</f>
        <v>0</v>
      </c>
      <c r="E12" s="253">
        <f t="shared" si="6"/>
        <v>0</v>
      </c>
      <c r="F12" s="253">
        <f>+INDEX('Budget original'!$A$2:$AO$501,MATCH($A12,'Budget original'!$A$2:$A$501,0),MATCH(F$2,'Budget original'!$A$2:$AO$2,0))</f>
        <v>0</v>
      </c>
      <c r="G12" s="254"/>
      <c r="H12" s="253"/>
      <c r="I12" s="253"/>
      <c r="J12" s="254">
        <f>-SUMIFS(BV_Data_An_Cour!$AM:$AM,BV_Data_An_Cour!$AP:$AP,$B12,BV_Data_An_Cour!$AQ:$AQ,$C12,BV_Data_An_Cour!$AR:$AR,J$2)</f>
        <v>0</v>
      </c>
      <c r="K12" s="253">
        <f t="shared" si="0"/>
        <v>0</v>
      </c>
      <c r="L12" s="255">
        <f>-SUMIFS(BV_Data_An_Cour!$AM:$AM,BV_Data_An_Cour!$AP:$AP,$B12,BV_Data_An_Cour!$AQ:$AQ,$C12,BV_Data_An_Cour!$AR:$AR,L$2)</f>
        <v>0</v>
      </c>
      <c r="M12" s="254">
        <f t="shared" si="1"/>
        <v>0</v>
      </c>
      <c r="N12" s="255">
        <f t="shared" si="2"/>
        <v>0</v>
      </c>
      <c r="O12" s="254">
        <f>-SUMIFS(BV_Data_An_Prec!$AM:$AM,BV_Data_An_Prec!$AP:$AP,$B12,BV_Data_An_Prec!$AQ:$AQ,$C12,BV_Data_An_Prec!$AR:$AR,O$2)</f>
        <v>0</v>
      </c>
      <c r="P12" s="253">
        <f t="shared" si="3"/>
        <v>0</v>
      </c>
      <c r="Q12" s="255">
        <f>-SUMIFS(BV_Data_An_Prec!$AM:$AM,BV_Data_An_Prec!$AP:$AP,$B12,BV_Data_An_Prec!$AQ:$AQ,$C12,BV_Data_An_Prec!$AR:$AR,Q$2)</f>
        <v>0</v>
      </c>
      <c r="R12" s="254">
        <f t="shared" si="4"/>
        <v>0</v>
      </c>
      <c r="S12" s="255">
        <f t="shared" si="5"/>
        <v>0</v>
      </c>
      <c r="T12" s="41"/>
      <c r="U12" s="41"/>
      <c r="V12" s="41"/>
      <c r="W12" s="41"/>
      <c r="X12" s="41"/>
      <c r="Y12" s="41"/>
      <c r="Z12" s="41"/>
      <c r="AA12" s="41"/>
      <c r="AB12" s="41"/>
      <c r="AC12" s="41"/>
      <c r="AD12" s="41"/>
      <c r="AE12" s="41"/>
      <c r="AF12" s="41"/>
      <c r="AG12" s="41"/>
      <c r="AH12" s="41"/>
      <c r="AI12" s="41"/>
      <c r="AJ12" s="41"/>
      <c r="AK12" s="41"/>
      <c r="AL12" s="41"/>
      <c r="AM12" s="41"/>
      <c r="AN12" s="41"/>
    </row>
    <row r="13" spans="1:40" ht="20.25">
      <c r="A13" s="5" t="s">
        <v>355</v>
      </c>
      <c r="B13" s="41" t="s">
        <v>88</v>
      </c>
      <c r="C13" s="258" t="s">
        <v>97</v>
      </c>
      <c r="D13" s="259">
        <f>+SUM(D6:D12)</f>
        <v>0</v>
      </c>
      <c r="E13" s="259">
        <f>IF(D13&lt;=0,0,F13/D13)</f>
        <v>0</v>
      </c>
      <c r="F13" s="260">
        <f>+SUM(F6:F12)</f>
        <v>0</v>
      </c>
      <c r="G13" s="261"/>
      <c r="H13" s="259"/>
      <c r="I13" s="260"/>
      <c r="J13" s="261">
        <f>+SUM(J6:J8)</f>
        <v>34</v>
      </c>
      <c r="K13" s="259">
        <f>IF(J13&lt;=0,0,L13/J13)</f>
        <v>1811.8729411764746</v>
      </c>
      <c r="L13" s="260">
        <f t="shared" ref="L13" si="7">+SUM(L6:L12)</f>
        <v>61603.680000000139</v>
      </c>
      <c r="M13" s="261">
        <f>+SUM(M6:M12)</f>
        <v>34</v>
      </c>
      <c r="N13" s="260">
        <f t="shared" ref="N13" si="8">+SUM(N6:N12)</f>
        <v>61603.680000000139</v>
      </c>
      <c r="O13" s="261">
        <f>+SUM(O6:O8)</f>
        <v>0</v>
      </c>
      <c r="P13" s="259">
        <f>IF(O13&lt;=0,0,Q13/O13)</f>
        <v>0</v>
      </c>
      <c r="Q13" s="260">
        <f t="shared" ref="Q13" si="9">+SUM(Q6:Q12)</f>
        <v>0</v>
      </c>
      <c r="R13" s="261">
        <f t="shared" ref="R13:S13" si="10">+SUM(R6:R12)</f>
        <v>34</v>
      </c>
      <c r="S13" s="260">
        <f t="shared" si="10"/>
        <v>61603.680000000139</v>
      </c>
      <c r="T13" s="41"/>
      <c r="U13" s="41"/>
      <c r="V13" s="41"/>
      <c r="W13" s="41"/>
      <c r="X13" s="41"/>
      <c r="Y13" s="41"/>
      <c r="Z13" s="41"/>
      <c r="AA13" s="41"/>
      <c r="AB13" s="41"/>
      <c r="AC13" s="41"/>
      <c r="AD13" s="41"/>
      <c r="AE13" s="41"/>
      <c r="AF13" s="41"/>
      <c r="AG13" s="41"/>
      <c r="AH13" s="41"/>
      <c r="AI13" s="41"/>
      <c r="AJ13" s="41"/>
      <c r="AK13" s="41"/>
      <c r="AL13" s="41"/>
      <c r="AM13" s="41"/>
      <c r="AN13" s="41"/>
    </row>
    <row r="14" spans="1:40" ht="20.25">
      <c r="A14" s="5" t="s">
        <v>88</v>
      </c>
      <c r="B14" s="41" t="s">
        <v>88</v>
      </c>
      <c r="C14" s="252"/>
      <c r="D14" s="41"/>
      <c r="E14" s="253"/>
      <c r="F14" s="262"/>
      <c r="G14" s="252"/>
      <c r="H14" s="253"/>
      <c r="I14" s="262"/>
      <c r="J14" s="252"/>
      <c r="K14" s="253"/>
      <c r="L14" s="262"/>
      <c r="M14" s="795">
        <f>IF(D13=0,0,M13/D13)</f>
        <v>0</v>
      </c>
      <c r="N14" s="796">
        <f>IF(F13=0,0,N13/F13)</f>
        <v>0</v>
      </c>
      <c r="O14" s="252"/>
      <c r="P14" s="253"/>
      <c r="Q14" s="262"/>
      <c r="R14" s="795" t="e">
        <f>R13/O13</f>
        <v>#DIV/0!</v>
      </c>
      <c r="S14" s="796">
        <f>IF(Q13=0,0,(S13/Q13))</f>
        <v>0</v>
      </c>
      <c r="T14" s="41"/>
      <c r="U14" s="41"/>
      <c r="V14" s="41"/>
      <c r="W14" s="253"/>
      <c r="X14" s="253"/>
      <c r="Y14" s="41"/>
      <c r="Z14" s="41"/>
      <c r="AA14" s="41"/>
      <c r="AB14" s="41"/>
      <c r="AC14" s="41"/>
      <c r="AD14" s="41">
        <v>20</v>
      </c>
      <c r="AE14" s="41">
        <v>1000</v>
      </c>
      <c r="AF14" s="41">
        <f>AD14*AE14</f>
        <v>20000</v>
      </c>
      <c r="AG14" s="41"/>
      <c r="AH14" s="41"/>
      <c r="AI14" s="41"/>
      <c r="AJ14" s="41"/>
      <c r="AK14" s="41"/>
      <c r="AL14" s="41"/>
      <c r="AM14" s="41"/>
      <c r="AN14" s="41"/>
    </row>
    <row r="15" spans="1:40" ht="20.25">
      <c r="A15" s="5" t="s">
        <v>356</v>
      </c>
      <c r="B15" s="41" t="s">
        <v>88</v>
      </c>
      <c r="C15" s="265" t="s">
        <v>98</v>
      </c>
      <c r="D15" s="249">
        <f>+INDEX('Budget original'!$A$2:$AO$501,MATCH($A15,'Budget original'!$A$2:$A$501,0),MATCH(D$2,'Budget original'!$A$2:$AO$2,0))</f>
        <v>0</v>
      </c>
      <c r="E15" s="249">
        <f>IF(D15=0,0,F15/D15)</f>
        <v>0</v>
      </c>
      <c r="F15" s="247">
        <f>+INDEX('Budget original'!$A$2:$AO$501,MATCH($A15,'Budget original'!$A$2:$A$501,0),MATCH(F$2,'Budget original'!$A$2:$AO$2,0))</f>
        <v>0</v>
      </c>
      <c r="G15" s="266"/>
      <c r="H15" s="249"/>
      <c r="I15" s="247"/>
      <c r="J15" s="267">
        <f>SUMIFS(BV_Data_An_Cour!$AW:$AW,BV_Data_An_Cour!$AP:$AP,$B15,BV_Data_An_Cour!$AQ:$AQ,$C15,BV_Data_An_Cour!$AY:$AY,J$2)</f>
        <v>0</v>
      </c>
      <c r="K15" s="268">
        <f>IF(J15=0,0,L15/J15)</f>
        <v>0</v>
      </c>
      <c r="L15" s="268">
        <f>-SUMIFS(BV_Data_An_Cour!$AM:$AM,BV_Data_An_Cour!$AP:$AP,$B15,BV_Data_An_Cour!$AQ:$AQ,$C15,BV_Data_An_Cour!$AR:$AR,L$2)</f>
        <v>0</v>
      </c>
      <c r="M15" s="266">
        <f>J15-D15</f>
        <v>0</v>
      </c>
      <c r="N15" s="247">
        <f>L15-F15</f>
        <v>0</v>
      </c>
      <c r="O15" s="267">
        <f>SUMIFS(BV_Data_An_Prec!$AW:$AW,BV_Data_An_Prec!$AP:$AP,$B15,BV_Data_An_Prec!$AQ:$AQ,$C15,BV_Data_An_Prec!$AY:$AY,O$2)</f>
        <v>0</v>
      </c>
      <c r="P15" s="268">
        <f>IF(O15=0,0,Q15/O15)</f>
        <v>0</v>
      </c>
      <c r="Q15" s="268">
        <f>-SUMIFS(BV_Data_An_Prec!$AM:$AM,BV_Data_An_Prec!$AP:$AP,$B15,BV_Data_An_Prec!$AQ:$AQ,$C15,BV_Data_An_Prec!$AR:$AR,Q$2)</f>
        <v>0</v>
      </c>
      <c r="R15" s="266">
        <f>J15-O15</f>
        <v>0</v>
      </c>
      <c r="S15" s="247">
        <f>L15-Q15</f>
        <v>0</v>
      </c>
      <c r="T15" s="41"/>
      <c r="U15" s="871"/>
      <c r="V15" s="253"/>
      <c r="W15" s="41"/>
      <c r="X15" s="41"/>
      <c r="Y15" s="41"/>
      <c r="Z15" s="41"/>
      <c r="AA15" s="41"/>
      <c r="AB15" s="41"/>
      <c r="AC15" s="41"/>
      <c r="AD15" s="41">
        <v>25</v>
      </c>
      <c r="AE15" s="41">
        <f>AF15/AD15</f>
        <v>800</v>
      </c>
      <c r="AF15" s="41">
        <f>AF14</f>
        <v>20000</v>
      </c>
      <c r="AG15" s="41"/>
      <c r="AH15" s="41"/>
      <c r="AI15" s="41"/>
      <c r="AJ15" s="41"/>
      <c r="AK15" s="41"/>
      <c r="AL15" s="41"/>
      <c r="AM15" s="41"/>
      <c r="AN15" s="41"/>
    </row>
    <row r="16" spans="1:40" ht="20.25">
      <c r="A16" s="5" t="s">
        <v>88</v>
      </c>
      <c r="B16" s="41" t="s">
        <v>88</v>
      </c>
      <c r="C16" s="252"/>
      <c r="D16" s="41"/>
      <c r="E16" s="253"/>
      <c r="F16" s="262"/>
      <c r="G16" s="252"/>
      <c r="H16" s="253"/>
      <c r="I16" s="262"/>
      <c r="J16" s="252"/>
      <c r="K16" s="253"/>
      <c r="L16" s="255"/>
      <c r="M16" s="263"/>
      <c r="N16" s="264"/>
      <c r="O16" s="252"/>
      <c r="P16" s="253"/>
      <c r="Q16" s="255"/>
      <c r="R16" s="263"/>
      <c r="S16" s="264"/>
      <c r="T16" s="41"/>
      <c r="U16" s="41"/>
      <c r="V16" s="41"/>
      <c r="W16" s="41"/>
      <c r="X16" s="41"/>
      <c r="Y16" s="41"/>
      <c r="Z16" s="41"/>
      <c r="AA16" s="41"/>
      <c r="AB16" s="41"/>
      <c r="AC16" s="41"/>
      <c r="AD16" s="41"/>
      <c r="AE16" s="41"/>
      <c r="AF16" s="41"/>
      <c r="AG16" s="41"/>
      <c r="AH16" s="41"/>
      <c r="AI16" s="41"/>
      <c r="AJ16" s="41"/>
      <c r="AK16" s="41"/>
      <c r="AL16" s="41"/>
      <c r="AM16" s="41"/>
      <c r="AN16" s="41"/>
    </row>
    <row r="17" spans="1:40" ht="20.25">
      <c r="A17" s="5" t="s">
        <v>357</v>
      </c>
      <c r="B17" s="41" t="s">
        <v>88</v>
      </c>
      <c r="C17" s="269" t="s">
        <v>99</v>
      </c>
      <c r="D17" s="253">
        <f>+INDEX('Budget original'!$A$2:$AO$501,MATCH($A17,'Budget original'!$A$2:$A$501,0),MATCH(D$2,'Budget original'!$A$2:$AO$2,0))</f>
        <v>0</v>
      </c>
      <c r="E17" s="253">
        <f>IF(D17=0,0,F17/D17)</f>
        <v>0</v>
      </c>
      <c r="F17" s="253">
        <f>+INDEX('Budget original'!$A$2:$AO$501,MATCH($A17,'Budget original'!$A$2:$A$501,0),MATCH(F$2,'Budget original'!$A$2:$AO$2,0))</f>
        <v>0</v>
      </c>
      <c r="G17" s="254"/>
      <c r="H17" s="253"/>
      <c r="I17" s="253"/>
      <c r="J17" s="266">
        <f>SUMIFS(BV_Data_An_Cour!$AW:$AW,BV_Data_An_Cour!$AP:$AP,$B17,BV_Data_An_Cour!$AQ:$AQ,$C17,BV_Data_An_Cour!$AY:$AY,J$2)</f>
        <v>1</v>
      </c>
      <c r="K17" s="253">
        <f>IF(J17=0,0,L17/J17)</f>
        <v>3355</v>
      </c>
      <c r="L17" s="255">
        <f>-SUMIFS(BV_Data_An_Cour!$AM:$AM,BV_Data_An_Cour!$AP:$AP,$B17,BV_Data_An_Cour!$AQ:$AQ,$C17,BV_Data_An_Cour!$AR:$AR,L$2)</f>
        <v>3355</v>
      </c>
      <c r="M17" s="266">
        <f>J17-D17</f>
        <v>1</v>
      </c>
      <c r="N17" s="255">
        <f>L17-F17</f>
        <v>3355</v>
      </c>
      <c r="O17" s="266">
        <f>SUMIFS(BV_Data_An_Prec!$AW:$AW,BV_Data_An_Prec!$AP:$AP,$B17,BV_Data_An_Prec!$AQ:$AQ,$C17,BV_Data_An_Prec!$AY:$AY,O$2)</f>
        <v>0</v>
      </c>
      <c r="P17" s="253">
        <f>IF(O17=0,0,Q17/O17)</f>
        <v>0</v>
      </c>
      <c r="Q17" s="255">
        <f>-SUMIFS(BV_Data_An_Prec!$AM:$AM,BV_Data_An_Prec!$AP:$AP,$B17,BV_Data_An_Prec!$AQ:$AQ,$C17,BV_Data_An_Prec!$AR:$AR,Q$2)</f>
        <v>0</v>
      </c>
      <c r="R17" s="254">
        <f>J17-O17</f>
        <v>1</v>
      </c>
      <c r="S17" s="255">
        <f>L17-Q17</f>
        <v>3355</v>
      </c>
      <c r="T17" s="41"/>
      <c r="U17" s="38"/>
      <c r="V17" s="815"/>
      <c r="W17" s="41"/>
      <c r="X17" s="41"/>
      <c r="Y17" s="41"/>
      <c r="Z17" s="41"/>
      <c r="AA17" s="253"/>
      <c r="AB17" s="41"/>
      <c r="AC17" s="41"/>
      <c r="AD17" s="41"/>
      <c r="AE17" s="41"/>
      <c r="AF17" s="41"/>
      <c r="AG17" s="41"/>
      <c r="AH17" s="41"/>
      <c r="AI17" s="41"/>
      <c r="AJ17" s="41"/>
      <c r="AK17" s="41"/>
      <c r="AL17" s="41"/>
      <c r="AM17" s="41"/>
      <c r="AN17" s="41"/>
    </row>
    <row r="18" spans="1:40" ht="20.25">
      <c r="A18" s="5" t="s">
        <v>88</v>
      </c>
      <c r="B18" s="41" t="s">
        <v>88</v>
      </c>
      <c r="C18" s="258"/>
      <c r="D18" s="270"/>
      <c r="E18" s="270"/>
      <c r="F18" s="271"/>
      <c r="G18" s="272"/>
      <c r="H18" s="270"/>
      <c r="I18" s="271"/>
      <c r="J18" s="254"/>
      <c r="K18" s="270"/>
      <c r="L18" s="271"/>
      <c r="M18" s="254"/>
      <c r="N18" s="271"/>
      <c r="O18" s="254"/>
      <c r="P18" s="270"/>
      <c r="Q18" s="271"/>
      <c r="R18" s="272"/>
      <c r="S18" s="271"/>
      <c r="T18" s="41"/>
      <c r="U18" s="41"/>
      <c r="W18" s="41"/>
      <c r="X18" s="41"/>
      <c r="Y18" s="41"/>
      <c r="Z18" s="41"/>
      <c r="AA18" s="41"/>
      <c r="AB18" s="41"/>
      <c r="AC18" s="41"/>
      <c r="AD18" s="41"/>
      <c r="AE18" s="41"/>
      <c r="AF18" s="41"/>
      <c r="AG18" s="41"/>
      <c r="AH18" s="41"/>
      <c r="AI18" s="41"/>
      <c r="AJ18" s="41"/>
      <c r="AK18" s="41"/>
      <c r="AL18" s="41"/>
      <c r="AM18" s="41"/>
      <c r="AN18" s="41"/>
    </row>
    <row r="19" spans="1:40" ht="20.25">
      <c r="A19" s="5" t="s">
        <v>358</v>
      </c>
      <c r="B19" s="41" t="s">
        <v>88</v>
      </c>
      <c r="C19" s="265"/>
      <c r="D19" s="253"/>
      <c r="E19" s="253"/>
      <c r="F19" s="253"/>
      <c r="G19" s="254"/>
      <c r="H19" s="253"/>
      <c r="I19" s="253"/>
      <c r="J19" s="266"/>
      <c r="K19" s="253"/>
      <c r="L19" s="255"/>
      <c r="M19" s="254"/>
      <c r="N19" s="255"/>
      <c r="O19" s="266"/>
      <c r="P19" s="253"/>
      <c r="Q19" s="255"/>
      <c r="R19" s="254"/>
      <c r="S19" s="255"/>
      <c r="T19" s="41"/>
      <c r="W19" s="253"/>
      <c r="X19" s="273"/>
      <c r="Y19" s="41"/>
      <c r="Z19" s="41"/>
      <c r="AA19" s="41"/>
      <c r="AB19" s="41"/>
      <c r="AC19" s="41"/>
      <c r="AD19" s="41"/>
      <c r="AE19" s="41"/>
      <c r="AF19" s="41"/>
      <c r="AG19" s="41"/>
      <c r="AH19" s="41"/>
      <c r="AI19" s="41"/>
      <c r="AJ19" s="41"/>
      <c r="AK19" s="41"/>
      <c r="AL19" s="41"/>
      <c r="AM19" s="41"/>
      <c r="AN19" s="41"/>
    </row>
    <row r="20" spans="1:40" ht="20.25">
      <c r="A20" s="5" t="s">
        <v>88</v>
      </c>
      <c r="B20" s="41" t="s">
        <v>88</v>
      </c>
      <c r="C20" s="258"/>
      <c r="D20" s="270"/>
      <c r="E20" s="270"/>
      <c r="F20" s="271"/>
      <c r="G20" s="272"/>
      <c r="H20" s="270"/>
      <c r="I20" s="271"/>
      <c r="J20" s="254"/>
      <c r="K20" s="270"/>
      <c r="L20" s="271"/>
      <c r="M20" s="272"/>
      <c r="N20" s="271"/>
      <c r="O20" s="254"/>
      <c r="P20" s="270"/>
      <c r="Q20" s="271"/>
      <c r="R20" s="272"/>
      <c r="S20" s="271"/>
      <c r="T20" s="41"/>
      <c r="U20" s="41"/>
      <c r="W20" s="253"/>
      <c r="X20" s="273"/>
      <c r="Y20" s="41"/>
      <c r="Z20" s="41"/>
      <c r="AA20" s="41"/>
      <c r="AB20" s="41"/>
      <c r="AC20" s="41"/>
      <c r="AD20" s="41"/>
      <c r="AE20" s="41"/>
      <c r="AF20" s="41"/>
      <c r="AG20" s="41"/>
      <c r="AH20" s="41"/>
      <c r="AI20" s="41"/>
      <c r="AJ20" s="41"/>
      <c r="AK20" s="41"/>
      <c r="AL20" s="41"/>
      <c r="AM20" s="41"/>
      <c r="AN20" s="41"/>
    </row>
    <row r="21" spans="1:40" ht="15.75" customHeight="1">
      <c r="A21" s="5" t="s">
        <v>359</v>
      </c>
      <c r="B21" s="41" t="s">
        <v>88</v>
      </c>
      <c r="C21" s="252" t="s">
        <v>101</v>
      </c>
      <c r="D21" s="253">
        <f>+INDEX('Budget original'!$A$2:$AO$501,MATCH($A21,'Budget original'!$A$2:$A$501,0),MATCH(D$2,'Budget original'!$A$2:$AO$2,0))</f>
        <v>0</v>
      </c>
      <c r="E21" s="253">
        <f>IF(D21=0,0,F21/D21)</f>
        <v>0</v>
      </c>
      <c r="F21" s="253">
        <f>+INDEX('Budget original'!$A$2:$AO$501,MATCH($A21,'Budget original'!$A$2:$A$501,0),MATCH(F$2,'Budget original'!$A$2:$AO$2,0))</f>
        <v>0</v>
      </c>
      <c r="G21" s="254"/>
      <c r="H21" s="253"/>
      <c r="I21" s="253"/>
      <c r="J21" s="254"/>
      <c r="K21" s="253">
        <f>IF(J13=0,0,L21/(J13+J15))</f>
        <v>17.647058823529413</v>
      </c>
      <c r="L21" s="255">
        <f>-SUMIFS(BV_Data_An_Cour!$AM:$AM,BV_Data_An_Cour!$AP:$AP,$B21,BV_Data_An_Cour!$AQ:$AQ,$C21,BV_Data_An_Cour!$AR:$AR,L$2)</f>
        <v>600</v>
      </c>
      <c r="M21" s="254"/>
      <c r="N21" s="255">
        <f>L21-F21</f>
        <v>600</v>
      </c>
      <c r="O21" s="254"/>
      <c r="P21" s="253">
        <f>IF(O13=0,0,Q21/(O13+O15))</f>
        <v>0</v>
      </c>
      <c r="Q21" s="255">
        <f>-SUMIFS(BV_Data_An_Prec!$AM:$AM,BV_Data_An_Prec!$AP:$AP,$B21,BV_Data_An_Prec!$AQ:$AQ,$C21,BV_Data_An_Prec!$AR:$AR,Q$2)</f>
        <v>0</v>
      </c>
      <c r="R21" s="254">
        <f t="shared" ref="R21:R23" si="11">O21-K21</f>
        <v>-17.647058823529413</v>
      </c>
      <c r="S21" s="255">
        <f t="shared" ref="S21:S24" si="12">L21-Q21</f>
        <v>600</v>
      </c>
      <c r="T21" s="41"/>
      <c r="U21" s="41"/>
      <c r="W21" s="41"/>
      <c r="X21" s="273"/>
      <c r="Y21" s="41"/>
      <c r="Z21" s="41"/>
      <c r="AA21" s="41"/>
      <c r="AB21" s="41"/>
      <c r="AC21" s="41"/>
      <c r="AD21" s="41"/>
      <c r="AE21" s="41"/>
      <c r="AF21" s="41"/>
      <c r="AG21" s="41"/>
      <c r="AH21" s="41"/>
      <c r="AI21" s="41"/>
      <c r="AJ21" s="41"/>
      <c r="AK21" s="41"/>
      <c r="AL21" s="41"/>
      <c r="AM21" s="41"/>
      <c r="AN21" s="41"/>
    </row>
    <row r="22" spans="1:40" ht="18" customHeight="1">
      <c r="A22" s="5" t="s">
        <v>360</v>
      </c>
      <c r="B22" s="41" t="s">
        <v>88</v>
      </c>
      <c r="C22" s="252" t="s">
        <v>102</v>
      </c>
      <c r="D22" s="253">
        <f>+INDEX('Budget original'!$A$2:$AO$501,MATCH($A22,'Budget original'!$A$2:$A$501,0),MATCH(D$2,'Budget original'!$A$2:$AO$2,0))</f>
        <v>0</v>
      </c>
      <c r="E22" s="253">
        <f>IF(D22=0,0,F22/D22)</f>
        <v>0</v>
      </c>
      <c r="F22" s="253">
        <f>+INDEX('Budget original'!$A$2:$AO$501,MATCH($A22,'Budget original'!$A$2:$A$501,0),MATCH(F$2,'Budget original'!$A$2:$AO$2,0))</f>
        <v>0</v>
      </c>
      <c r="G22" s="254"/>
      <c r="H22" s="253"/>
      <c r="I22" s="253"/>
      <c r="J22" s="254"/>
      <c r="K22" s="253">
        <f>IF(J13=0,0,L22/(J13+J15))</f>
        <v>1151.2549999999999</v>
      </c>
      <c r="L22" s="255">
        <f>-SUMIFS(BV_Data_An_Cour!$AM:$AM,BV_Data_An_Cour!$AP:$AP,$B22,BV_Data_An_Cour!$AQ:$AQ,$C22,BV_Data_An_Cour!$AR:$AR,L$2)</f>
        <v>39142.67</v>
      </c>
      <c r="M22" s="254"/>
      <c r="N22" s="255">
        <f>L22-F22</f>
        <v>39142.67</v>
      </c>
      <c r="O22" s="254"/>
      <c r="P22" s="253">
        <f>IF(O13=0,0,Q22/(O13+O15))</f>
        <v>0</v>
      </c>
      <c r="Q22" s="255">
        <f>-SUMIFS(BV_Data_An_Prec!$AM:$AM,BV_Data_An_Prec!$AP:$AP,$B22,BV_Data_An_Prec!$AQ:$AQ,$C22,BV_Data_An_Prec!$AR:$AR,Q$2)</f>
        <v>0</v>
      </c>
      <c r="R22" s="254">
        <f t="shared" si="11"/>
        <v>-1151.2549999999999</v>
      </c>
      <c r="S22" s="255">
        <f t="shared" si="12"/>
        <v>39142.67</v>
      </c>
      <c r="T22" s="41"/>
      <c r="U22" s="41"/>
      <c r="V22" s="41"/>
      <c r="W22" s="41"/>
      <c r="X22" s="41"/>
      <c r="Y22" s="41"/>
      <c r="Z22" s="41"/>
      <c r="AA22" s="41"/>
      <c r="AB22" s="41"/>
      <c r="AC22" s="41"/>
      <c r="AD22" s="41"/>
      <c r="AE22" s="41"/>
      <c r="AF22" s="41"/>
      <c r="AG22" s="41"/>
      <c r="AH22" s="41"/>
      <c r="AI22" s="41"/>
      <c r="AJ22" s="41"/>
      <c r="AK22" s="41"/>
      <c r="AL22" s="41"/>
      <c r="AM22" s="41"/>
      <c r="AN22" s="41"/>
    </row>
    <row r="23" spans="1:40" ht="19.5" customHeight="1">
      <c r="A23" s="5" t="s">
        <v>361</v>
      </c>
      <c r="B23" s="41" t="s">
        <v>88</v>
      </c>
      <c r="C23" s="252" t="s">
        <v>103</v>
      </c>
      <c r="D23" s="253">
        <f>+INDEX('Budget original'!$A$2:$AO$501,MATCH($A23,'Budget original'!$A$2:$A$501,0),MATCH(D$2,'Budget original'!$A$2:$AO$2,0))</f>
        <v>0</v>
      </c>
      <c r="E23" s="253">
        <f>IF(D23=0,0,F23/D23)</f>
        <v>0</v>
      </c>
      <c r="F23" s="253">
        <f>+INDEX('Budget original'!$A$2:$AO$501,MATCH($A23,'Budget original'!$A$2:$A$501,0),MATCH(F$2,'Budget original'!$A$2:$AO$2,0))</f>
        <v>0</v>
      </c>
      <c r="G23" s="254"/>
      <c r="H23" s="253"/>
      <c r="I23" s="253"/>
      <c r="J23" s="254"/>
      <c r="K23" s="253">
        <f>IF(J13=0,0,L23/(J13+J15))</f>
        <v>0</v>
      </c>
      <c r="L23" s="255">
        <f>-SUMIFS(BV_Data_An_Cour!$AM:$AM,BV_Data_An_Cour!$AP:$AP,$B23,BV_Data_An_Cour!$AQ:$AQ,$C23,BV_Data_An_Cour!$AR:$AR,L$2)</f>
        <v>0</v>
      </c>
      <c r="M23" s="266"/>
      <c r="N23" s="255">
        <f>L23-F23</f>
        <v>0</v>
      </c>
      <c r="O23" s="254"/>
      <c r="P23" s="253">
        <f>IF(O13=0,0,Q23/(O13+O15))</f>
        <v>0</v>
      </c>
      <c r="Q23" s="255">
        <f>-SUMIFS(BV_Data_An_Prec!$AM:$AM,BV_Data_An_Prec!$AP:$AP,$B23,BV_Data_An_Prec!$AQ:$AQ,$C23,BV_Data_An_Prec!$AR:$AR,Q$2)</f>
        <v>0</v>
      </c>
      <c r="R23" s="254">
        <f t="shared" si="11"/>
        <v>0</v>
      </c>
      <c r="S23" s="255">
        <f t="shared" si="12"/>
        <v>0</v>
      </c>
      <c r="T23" s="41"/>
      <c r="U23" s="41"/>
      <c r="V23" s="41"/>
      <c r="W23" s="41"/>
      <c r="X23" s="41"/>
      <c r="Y23" s="41"/>
      <c r="Z23" s="41"/>
      <c r="AA23" s="41"/>
      <c r="AB23" s="41"/>
      <c r="AC23" s="41"/>
      <c r="AD23" s="41"/>
      <c r="AE23" s="41"/>
      <c r="AF23" s="41"/>
      <c r="AG23" s="41"/>
      <c r="AH23" s="41"/>
      <c r="AI23" s="41"/>
      <c r="AJ23" s="41"/>
      <c r="AK23" s="41"/>
      <c r="AL23" s="41"/>
      <c r="AM23" s="41"/>
      <c r="AN23" s="41"/>
    </row>
    <row r="24" spans="1:40" ht="18" customHeight="1">
      <c r="A24" s="5" t="s">
        <v>362</v>
      </c>
      <c r="B24" s="41" t="s">
        <v>88</v>
      </c>
      <c r="C24" s="258" t="s">
        <v>104</v>
      </c>
      <c r="D24" s="259">
        <f>+D15+D13</f>
        <v>0</v>
      </c>
      <c r="E24" s="259">
        <f>IF(D24&lt;=0,0,F24/D24)</f>
        <v>0</v>
      </c>
      <c r="F24" s="260">
        <f>F21+F22+F23</f>
        <v>0</v>
      </c>
      <c r="G24" s="261"/>
      <c r="H24" s="259"/>
      <c r="I24" s="260"/>
      <c r="J24" s="261">
        <f>+J15+J13</f>
        <v>34</v>
      </c>
      <c r="K24" s="259">
        <f>IF(J24&lt;=0,0,L24/J24)</f>
        <v>1168.9020588235294</v>
      </c>
      <c r="L24" s="260">
        <f>L21+L22+L23</f>
        <v>39742.67</v>
      </c>
      <c r="M24" s="274">
        <f>J24-D24</f>
        <v>34</v>
      </c>
      <c r="N24" s="260">
        <f>L24-F24</f>
        <v>39742.67</v>
      </c>
      <c r="O24" s="261">
        <f>+O15+O13</f>
        <v>0</v>
      </c>
      <c r="P24" s="259">
        <f>IF(O24&lt;=0,0,Q24/O24)</f>
        <v>0</v>
      </c>
      <c r="Q24" s="260">
        <f>Q21+Q22+Q23</f>
        <v>0</v>
      </c>
      <c r="R24" s="272"/>
      <c r="S24" s="260">
        <f t="shared" si="12"/>
        <v>39742.67</v>
      </c>
      <c r="T24" s="41"/>
      <c r="U24" s="41"/>
      <c r="V24" s="41"/>
      <c r="W24" s="41"/>
      <c r="X24" s="41"/>
      <c r="Y24" s="41"/>
      <c r="Z24" s="41"/>
      <c r="AA24" s="41"/>
      <c r="AB24" s="41"/>
      <c r="AC24" s="41"/>
      <c r="AD24" s="41"/>
      <c r="AE24" s="41"/>
      <c r="AF24" s="41"/>
      <c r="AG24" s="41"/>
      <c r="AH24" s="41"/>
      <c r="AI24" s="41"/>
      <c r="AJ24" s="41"/>
      <c r="AK24" s="41"/>
      <c r="AL24" s="41"/>
      <c r="AM24" s="41"/>
      <c r="AN24" s="41"/>
    </row>
    <row r="25" spans="1:40" ht="15.75" customHeight="1">
      <c r="A25" s="5" t="s">
        <v>88</v>
      </c>
      <c r="B25" s="41" t="s">
        <v>88</v>
      </c>
      <c r="C25" s="252"/>
      <c r="D25" s="41"/>
      <c r="E25" s="41"/>
      <c r="F25" s="275"/>
      <c r="G25" s="252"/>
      <c r="H25" s="41"/>
      <c r="I25" s="275"/>
      <c r="J25" s="252"/>
      <c r="K25" s="41"/>
      <c r="L25" s="275"/>
      <c r="M25" s="263"/>
      <c r="N25" s="264" t="e">
        <f>IF(N24=0,0,N24/F24)</f>
        <v>#DIV/0!</v>
      </c>
      <c r="O25" s="252"/>
      <c r="P25" s="41"/>
      <c r="Q25" s="275"/>
      <c r="R25" s="276"/>
      <c r="S25" s="264">
        <f>IF(Q24=0,0,(S24/Q24))</f>
        <v>0</v>
      </c>
      <c r="T25" s="41"/>
      <c r="U25" s="41"/>
      <c r="V25" s="41"/>
      <c r="W25" s="41"/>
      <c r="X25" s="41"/>
      <c r="Y25" s="41"/>
      <c r="Z25" s="41"/>
      <c r="AA25" s="41"/>
      <c r="AB25" s="41"/>
      <c r="AC25" s="41"/>
      <c r="AD25" s="41"/>
      <c r="AE25" s="41"/>
      <c r="AF25" s="41"/>
      <c r="AG25" s="41"/>
      <c r="AH25" s="41"/>
      <c r="AI25" s="41"/>
      <c r="AJ25" s="41"/>
      <c r="AK25" s="41"/>
      <c r="AL25" s="41"/>
      <c r="AM25" s="41"/>
      <c r="AN25" s="41"/>
    </row>
    <row r="26" spans="1:40" ht="15.75" customHeight="1">
      <c r="A26" s="5" t="s">
        <v>88</v>
      </c>
      <c r="B26" s="41" t="s">
        <v>88</v>
      </c>
      <c r="C26" s="252"/>
      <c r="D26" s="41"/>
      <c r="E26" s="41"/>
      <c r="F26" s="262"/>
      <c r="G26" s="252"/>
      <c r="H26" s="41"/>
      <c r="I26" s="262"/>
      <c r="J26" s="252"/>
      <c r="K26" s="41"/>
      <c r="L26" s="262"/>
      <c r="M26" s="252"/>
      <c r="N26" s="262"/>
      <c r="O26" s="252"/>
      <c r="P26" s="41"/>
      <c r="Q26" s="262"/>
      <c r="R26" s="252"/>
      <c r="S26" s="262"/>
      <c r="T26" s="41"/>
      <c r="U26" s="41"/>
      <c r="V26" s="41"/>
      <c r="W26" s="41"/>
      <c r="X26" s="41"/>
      <c r="Y26" s="41"/>
      <c r="Z26" s="41"/>
      <c r="AA26" s="41"/>
      <c r="AB26" s="41"/>
      <c r="AC26" s="41"/>
      <c r="AD26" s="41"/>
      <c r="AE26" s="41"/>
      <c r="AF26" s="41"/>
      <c r="AG26" s="41"/>
      <c r="AH26" s="41"/>
      <c r="AI26" s="41"/>
      <c r="AJ26" s="41"/>
      <c r="AK26" s="41"/>
      <c r="AL26" s="41"/>
      <c r="AM26" s="41"/>
      <c r="AN26" s="41"/>
    </row>
    <row r="27" spans="1:40" ht="18" customHeight="1">
      <c r="A27" s="5" t="s">
        <v>363</v>
      </c>
      <c r="B27" s="41" t="s">
        <v>88</v>
      </c>
      <c r="C27" s="277" t="s">
        <v>105</v>
      </c>
      <c r="D27" s="278">
        <f>+D13+D15+D17</f>
        <v>0</v>
      </c>
      <c r="E27" s="279">
        <f>IF(D27&lt;=0,0,F27/D27)</f>
        <v>0</v>
      </c>
      <c r="F27" s="280">
        <f>F13+F17+F24+F19+F15</f>
        <v>0</v>
      </c>
      <c r="G27" s="281"/>
      <c r="H27" s="279"/>
      <c r="I27" s="280"/>
      <c r="J27" s="281">
        <f>+J13+J15+J17</f>
        <v>35</v>
      </c>
      <c r="K27" s="279">
        <f>IF(J27&lt;=0,0,L27/J27)</f>
        <v>2991.4671428571469</v>
      </c>
      <c r="L27" s="280">
        <f>L13+L17+L24+L19+L15</f>
        <v>104701.35000000014</v>
      </c>
      <c r="M27" s="281">
        <f>J27-D27</f>
        <v>35</v>
      </c>
      <c r="N27" s="280">
        <f>L27-F27</f>
        <v>104701.35000000014</v>
      </c>
      <c r="O27" s="281">
        <f>+O13+O15+O17</f>
        <v>0</v>
      </c>
      <c r="P27" s="279">
        <f>IF(O27&lt;=0,0,Q27/O27)</f>
        <v>0</v>
      </c>
      <c r="Q27" s="280">
        <f>Q13+Q17+Q24+Q19+Q15</f>
        <v>0</v>
      </c>
      <c r="R27" s="281">
        <f>J27-O27</f>
        <v>35</v>
      </c>
      <c r="S27" s="280">
        <f>L27-Q27</f>
        <v>104701.35000000014</v>
      </c>
      <c r="T27" s="41"/>
      <c r="U27" s="41"/>
      <c r="V27" s="41"/>
      <c r="W27" s="41"/>
      <c r="X27" s="41"/>
      <c r="Y27" s="41"/>
      <c r="Z27" s="41"/>
      <c r="AA27" s="41"/>
      <c r="AB27" s="41"/>
      <c r="AC27" s="41"/>
      <c r="AD27" s="41"/>
      <c r="AE27" s="41"/>
      <c r="AF27" s="41"/>
      <c r="AG27" s="41"/>
      <c r="AH27" s="41"/>
      <c r="AI27" s="41"/>
      <c r="AJ27" s="41"/>
      <c r="AK27" s="41"/>
      <c r="AL27" s="41"/>
      <c r="AM27" s="41"/>
      <c r="AN27" s="41"/>
    </row>
    <row r="28" spans="1:40" ht="22.5" customHeight="1">
      <c r="A28" s="5" t="s">
        <v>88</v>
      </c>
      <c r="B28" s="41" t="s">
        <v>88</v>
      </c>
      <c r="C28" s="282"/>
      <c r="D28" s="283"/>
      <c r="E28" s="283"/>
      <c r="F28" s="284"/>
      <c r="G28" s="282"/>
      <c r="H28" s="283"/>
      <c r="I28" s="284"/>
      <c r="J28" s="282"/>
      <c r="K28" s="885"/>
      <c r="L28" s="767"/>
      <c r="M28" s="285"/>
      <c r="N28" s="286"/>
      <c r="O28" s="282"/>
      <c r="P28" s="885"/>
      <c r="Q28" s="767"/>
      <c r="R28" s="285" t="e">
        <f>R27/O27</f>
        <v>#DIV/0!</v>
      </c>
      <c r="S28" s="286">
        <f>IF(Q27=0,0,S27/Q27)</f>
        <v>0</v>
      </c>
      <c r="T28" s="41"/>
      <c r="U28" s="41"/>
      <c r="V28" s="41"/>
      <c r="W28" s="41"/>
      <c r="X28" s="41"/>
      <c r="Y28" s="41"/>
      <c r="Z28" s="41"/>
      <c r="AA28" s="41"/>
      <c r="AB28" s="41"/>
      <c r="AC28" s="41"/>
      <c r="AD28" s="41"/>
      <c r="AE28" s="41"/>
      <c r="AF28" s="41"/>
      <c r="AG28" s="41"/>
      <c r="AH28" s="41"/>
      <c r="AI28" s="41"/>
      <c r="AJ28" s="41"/>
      <c r="AK28" s="41"/>
      <c r="AL28" s="41"/>
      <c r="AM28" s="41"/>
      <c r="AN28" s="41"/>
    </row>
    <row r="29" spans="1:40" ht="15.75" customHeight="1">
      <c r="A29" s="5" t="s">
        <v>88</v>
      </c>
      <c r="B29" s="41" t="s">
        <v>88</v>
      </c>
      <c r="C29" s="269"/>
      <c r="D29" s="11"/>
      <c r="E29" s="11"/>
      <c r="F29" s="287"/>
      <c r="G29" s="269"/>
      <c r="H29" s="11"/>
      <c r="I29" s="287"/>
      <c r="J29" s="269"/>
      <c r="K29" s="11"/>
      <c r="L29" s="287"/>
      <c r="M29" s="263"/>
      <c r="N29" s="264"/>
      <c r="O29" s="269"/>
      <c r="P29" s="11"/>
      <c r="Q29" s="287"/>
      <c r="R29" s="263"/>
      <c r="S29" s="264"/>
      <c r="T29" s="41"/>
      <c r="U29" s="290"/>
      <c r="V29" s="41"/>
      <c r="W29" s="41"/>
      <c r="X29" s="41"/>
      <c r="Y29" s="41"/>
      <c r="Z29" s="41"/>
      <c r="AA29" s="41"/>
      <c r="AB29" s="41"/>
      <c r="AC29" s="41"/>
      <c r="AD29" s="41"/>
      <c r="AE29" s="41"/>
      <c r="AF29" s="41"/>
      <c r="AG29" s="41"/>
      <c r="AH29" s="41"/>
      <c r="AI29" s="41"/>
      <c r="AJ29" s="41"/>
      <c r="AK29" s="41"/>
      <c r="AL29" s="41"/>
      <c r="AM29" s="41"/>
      <c r="AN29" s="41"/>
    </row>
    <row r="30" spans="1:40" ht="15.75" customHeight="1">
      <c r="A30" s="5" t="s">
        <v>364</v>
      </c>
      <c r="B30" s="41" t="s">
        <v>88</v>
      </c>
      <c r="C30" s="288" t="s">
        <v>106</v>
      </c>
      <c r="D30" s="41"/>
      <c r="E30" s="39"/>
      <c r="F30" s="275"/>
      <c r="G30" s="252"/>
      <c r="H30" s="39"/>
      <c r="I30" s="275"/>
      <c r="J30" s="252"/>
      <c r="K30" s="39"/>
      <c r="L30" s="262"/>
      <c r="M30" s="252"/>
      <c r="N30" s="262"/>
      <c r="O30" s="252"/>
      <c r="P30" s="39"/>
      <c r="Q30" s="262"/>
      <c r="R30" s="252"/>
      <c r="S30" s="262"/>
      <c r="T30" s="41"/>
      <c r="U30" s="41"/>
      <c r="V30" s="41"/>
      <c r="W30" s="41"/>
      <c r="X30" s="41"/>
      <c r="Y30" s="41"/>
      <c r="Z30" s="41"/>
      <c r="AA30" s="41"/>
      <c r="AB30" s="41"/>
      <c r="AC30" s="41"/>
      <c r="AD30" s="41"/>
      <c r="AE30" s="41"/>
      <c r="AF30" s="41"/>
      <c r="AG30" s="41"/>
      <c r="AH30" s="41"/>
      <c r="AI30" s="41"/>
      <c r="AJ30" s="41"/>
      <c r="AK30" s="41"/>
      <c r="AL30" s="41"/>
      <c r="AM30" s="41"/>
      <c r="AN30" s="41"/>
    </row>
    <row r="31" spans="1:40" ht="15.75" customHeight="1">
      <c r="A31" s="5" t="s">
        <v>365</v>
      </c>
      <c r="B31" s="41" t="s">
        <v>88</v>
      </c>
      <c r="C31" s="252" t="s">
        <v>107</v>
      </c>
      <c r="D31" s="289" t="e">
        <f>F31/(F13+F15)</f>
        <v>#DIV/0!</v>
      </c>
      <c r="E31" s="290" t="e">
        <f t="shared" ref="E31:E40" si="13">F31/D$24</f>
        <v>#DIV/0!</v>
      </c>
      <c r="F31" s="253">
        <f>+INDEX('Budget original'!$A$2:$AO$501,MATCH($A31,'Budget original'!$A$2:$A$501,0),MATCH(F$2,'Budget original'!$A$2:$AO$2,0))</f>
        <v>0</v>
      </c>
      <c r="G31" s="291"/>
      <c r="H31" s="290"/>
      <c r="I31" s="253"/>
      <c r="J31" s="291">
        <f>L31/(L15+L13+L17)</f>
        <v>0.55161973734687852</v>
      </c>
      <c r="K31" s="290">
        <f t="shared" ref="K31:K40" si="14">IF(L31=0,0,L31/J$24)</f>
        <v>1053.8967647058826</v>
      </c>
      <c r="L31" s="253">
        <f>SUMIFS(BV_Data_An_Cour!$AM:$AM,BV_Data_An_Cour!$AP:$AP,$B31,BV_Data_An_Cour!$AQ:$AQ,$C31,BV_Data_An_Cour!$AR:$AR,L$2)</f>
        <v>35832.490000000005</v>
      </c>
      <c r="M31" s="252"/>
      <c r="N31" s="275">
        <f t="shared" ref="N31:N53" si="15">L31-F31</f>
        <v>35832.490000000005</v>
      </c>
      <c r="O31" s="291" t="e">
        <f>Q31/(Q15+Q13+Q17)</f>
        <v>#DIV/0!</v>
      </c>
      <c r="P31" s="290">
        <f t="shared" ref="P31:P40" si="16">IF(Q31=0,0,Q31/O$24)</f>
        <v>0</v>
      </c>
      <c r="Q31" s="253">
        <f>SUMIFS(BV_Data_An_Prec!$AM:$AM,BV_Data_An_Prec!$AP:$AP,$B31,BV_Data_An_Prec!$AQ:$AQ,$C31,BV_Data_An_Prec!$AR:$AR,Q$2)</f>
        <v>0</v>
      </c>
      <c r="R31" s="252"/>
      <c r="S31" s="275">
        <f t="shared" ref="S31:S53" si="17">L31-Q31</f>
        <v>35832.490000000005</v>
      </c>
      <c r="T31" s="41"/>
      <c r="U31" s="41"/>
      <c r="V31" s="41"/>
      <c r="W31" s="41"/>
      <c r="X31" s="41"/>
      <c r="Y31" s="41"/>
      <c r="Z31" s="41"/>
      <c r="AA31" s="41"/>
      <c r="AB31" s="41"/>
      <c r="AC31" s="41"/>
      <c r="AD31" s="41"/>
      <c r="AE31" s="41"/>
      <c r="AF31" s="41"/>
      <c r="AG31" s="41"/>
      <c r="AH31" s="41"/>
      <c r="AI31" s="41"/>
      <c r="AJ31" s="41"/>
      <c r="AK31" s="41"/>
      <c r="AL31" s="41"/>
      <c r="AM31" s="41"/>
      <c r="AN31" s="41"/>
    </row>
    <row r="32" spans="1:40" ht="15.75" customHeight="1">
      <c r="A32" s="5" t="s">
        <v>366</v>
      </c>
      <c r="B32" s="41" t="s">
        <v>88</v>
      </c>
      <c r="C32" s="245" t="s">
        <v>108</v>
      </c>
      <c r="D32" s="292" t="e">
        <f>F32/F24</f>
        <v>#DIV/0!</v>
      </c>
      <c r="E32" s="293" t="e">
        <f t="shared" si="13"/>
        <v>#DIV/0!</v>
      </c>
      <c r="F32" s="247">
        <f>+INDEX('Budget original'!$A$2:$AO$501,MATCH($A32,'Budget original'!$A$2:$A$501,0),MATCH(F$2,'Budget original'!$A$2:$AO$2,0))</f>
        <v>0</v>
      </c>
      <c r="G32" s="294"/>
      <c r="H32" s="293"/>
      <c r="I32" s="247"/>
      <c r="J32" s="294">
        <f>L32/L24</f>
        <v>0.44705828772953615</v>
      </c>
      <c r="K32" s="293">
        <f t="shared" si="14"/>
        <v>522.56735294117664</v>
      </c>
      <c r="L32" s="247">
        <f>SUMIFS(BV_Data_An_Cour!$AM:$AM,BV_Data_An_Cour!$AP:$AP,$B32,BV_Data_An_Cour!$AQ:$AQ,$C32,BV_Data_An_Cour!$AR:$AR,L$2)</f>
        <v>17767.290000000005</v>
      </c>
      <c r="M32" s="245"/>
      <c r="N32" s="295">
        <f t="shared" si="15"/>
        <v>17767.290000000005</v>
      </c>
      <c r="O32" s="294" t="e">
        <f>Q32/Q24</f>
        <v>#DIV/0!</v>
      </c>
      <c r="P32" s="293">
        <f t="shared" si="16"/>
        <v>0</v>
      </c>
      <c r="Q32" s="247">
        <f>SUMIFS(BV_Data_An_Prec!$AM:$AM,BV_Data_An_Prec!$AP:$AP,$B32,BV_Data_An_Prec!$AQ:$AQ,$C32,BV_Data_An_Prec!$AR:$AR,Q$2)</f>
        <v>0</v>
      </c>
      <c r="R32" s="245"/>
      <c r="S32" s="295">
        <f t="shared" si="17"/>
        <v>17767.290000000005</v>
      </c>
      <c r="T32" s="41"/>
      <c r="Z32" s="41"/>
      <c r="AA32" s="41"/>
      <c r="AB32" s="41"/>
      <c r="AC32" s="41"/>
      <c r="AD32" s="41"/>
      <c r="AE32" s="41"/>
      <c r="AF32" s="41"/>
      <c r="AG32" s="41"/>
      <c r="AH32" s="41"/>
      <c r="AI32" s="41"/>
      <c r="AJ32" s="41"/>
      <c r="AK32" s="41"/>
      <c r="AL32" s="41"/>
      <c r="AM32" s="41"/>
      <c r="AN32" s="41"/>
    </row>
    <row r="33" spans="1:40" ht="15.75" customHeight="1">
      <c r="A33" s="5" t="s">
        <v>367</v>
      </c>
      <c r="B33" s="41" t="s">
        <v>88</v>
      </c>
      <c r="C33" s="252" t="s">
        <v>109</v>
      </c>
      <c r="D33" s="296"/>
      <c r="E33" s="290" t="e">
        <f t="shared" si="13"/>
        <v>#DIV/0!</v>
      </c>
      <c r="F33" s="253">
        <f>+INDEX('Budget original'!$A$2:$AO$501,MATCH($A33,'Budget original'!$A$2:$A$501,0),MATCH(F$2,'Budget original'!$A$2:$AO$2,0))</f>
        <v>0</v>
      </c>
      <c r="G33" s="297"/>
      <c r="H33" s="290"/>
      <c r="I33" s="253"/>
      <c r="J33" s="252"/>
      <c r="K33" s="290">
        <f t="shared" si="14"/>
        <v>82.842941176470589</v>
      </c>
      <c r="L33" s="253">
        <f>SUMIFS(BV_Data_An_Cour!$AM:$AM,BV_Data_An_Cour!$AP:$AP,$B33,BV_Data_An_Cour!$AQ:$AQ,$C33,BV_Data_An_Cour!$AR:$AR,L$2)</f>
        <v>2816.66</v>
      </c>
      <c r="M33" s="252"/>
      <c r="N33" s="275">
        <f t="shared" si="15"/>
        <v>2816.66</v>
      </c>
      <c r="O33" s="252"/>
      <c r="P33" s="290">
        <f t="shared" si="16"/>
        <v>0</v>
      </c>
      <c r="Q33" s="253">
        <f>SUMIFS(BV_Data_An_Prec!$AM:$AM,BV_Data_An_Prec!$AP:$AP,$B33,BV_Data_An_Prec!$AQ:$AQ,$C33,BV_Data_An_Prec!$AR:$AR,Q$2)</f>
        <v>0</v>
      </c>
      <c r="R33" s="252"/>
      <c r="S33" s="275">
        <f t="shared" si="17"/>
        <v>2816.66</v>
      </c>
      <c r="T33" s="41"/>
      <c r="U33" s="888"/>
      <c r="Z33" s="41"/>
      <c r="AA33" s="41"/>
      <c r="AB33" s="41"/>
      <c r="AC33" s="41"/>
      <c r="AD33" s="41"/>
      <c r="AE33" s="41"/>
      <c r="AF33" s="41"/>
      <c r="AG33" s="41"/>
      <c r="AH33" s="41"/>
      <c r="AI33" s="41"/>
      <c r="AJ33" s="41"/>
      <c r="AK33" s="41"/>
      <c r="AL33" s="41"/>
      <c r="AM33" s="41"/>
      <c r="AN33" s="41"/>
    </row>
    <row r="34" spans="1:40" ht="15.75" customHeight="1">
      <c r="A34" s="5" t="s">
        <v>368</v>
      </c>
      <c r="B34" s="41" t="s">
        <v>88</v>
      </c>
      <c r="C34" s="252" t="s">
        <v>110</v>
      </c>
      <c r="D34" s="296"/>
      <c r="E34" s="290" t="e">
        <f t="shared" si="13"/>
        <v>#DIV/0!</v>
      </c>
      <c r="F34" s="253">
        <f>+INDEX('Budget original'!$A$2:$AO$501,MATCH($A34,'Budget original'!$A$2:$A$501,0),MATCH(F$2,'Budget original'!$A$2:$AO$2,0))</f>
        <v>0</v>
      </c>
      <c r="G34" s="297"/>
      <c r="H34" s="290"/>
      <c r="I34" s="253"/>
      <c r="J34" s="252"/>
      <c r="K34" s="290">
        <f t="shared" si="14"/>
        <v>0</v>
      </c>
      <c r="L34" s="253">
        <f>SUMIFS(BV_Data_An_Cour!$AM:$AM,BV_Data_An_Cour!$AP:$AP,$B34,BV_Data_An_Cour!$AQ:$AQ,$C34,BV_Data_An_Cour!$AR:$AR,L$2)</f>
        <v>0</v>
      </c>
      <c r="M34" s="252"/>
      <c r="N34" s="275">
        <f t="shared" si="15"/>
        <v>0</v>
      </c>
      <c r="O34" s="252"/>
      <c r="P34" s="290">
        <f t="shared" si="16"/>
        <v>0</v>
      </c>
      <c r="Q34" s="253">
        <f>SUMIFS(BV_Data_An_Prec!$AM:$AM,BV_Data_An_Prec!$AP:$AP,$B34,BV_Data_An_Prec!$AQ:$AQ,$C34,BV_Data_An_Prec!$AR:$AR,Q$2)</f>
        <v>0</v>
      </c>
      <c r="R34" s="252"/>
      <c r="S34" s="275">
        <f t="shared" si="17"/>
        <v>0</v>
      </c>
      <c r="T34" s="41"/>
      <c r="Z34" s="41"/>
      <c r="AA34" s="41"/>
      <c r="AB34" s="41"/>
      <c r="AC34" s="41"/>
      <c r="AD34" s="41"/>
      <c r="AE34" s="41"/>
      <c r="AF34" s="41"/>
      <c r="AG34" s="41"/>
      <c r="AH34" s="41"/>
      <c r="AI34" s="41"/>
      <c r="AJ34" s="41"/>
      <c r="AK34" s="41"/>
      <c r="AL34" s="41"/>
      <c r="AM34" s="41"/>
      <c r="AN34" s="41"/>
    </row>
    <row r="35" spans="1:40" ht="15.75" customHeight="1">
      <c r="A35" s="5" t="s">
        <v>369</v>
      </c>
      <c r="B35" s="41" t="s">
        <v>88</v>
      </c>
      <c r="C35" s="245" t="s">
        <v>111</v>
      </c>
      <c r="D35" s="298"/>
      <c r="E35" s="293" t="e">
        <f t="shared" si="13"/>
        <v>#DIV/0!</v>
      </c>
      <c r="F35" s="247">
        <f>+INDEX('Budget original'!$A$2:$AO$501,MATCH($A35,'Budget original'!$A$2:$A$501,0),MATCH(F$2,'Budget original'!$A$2:$AO$2,0))</f>
        <v>0</v>
      </c>
      <c r="G35" s="299"/>
      <c r="H35" s="293"/>
      <c r="I35" s="247"/>
      <c r="J35" s="245"/>
      <c r="K35" s="293">
        <f t="shared" si="14"/>
        <v>67.853235294117653</v>
      </c>
      <c r="L35" s="247">
        <f>SUMIFS(BV_Data_An_Cour!$AM:$AM,BV_Data_An_Cour!$AP:$AP,$B35,BV_Data_An_Cour!$AQ:$AQ,$C35,BV_Data_An_Cour!$AR:$AR,L$2)</f>
        <v>2307.0100000000002</v>
      </c>
      <c r="M35" s="245"/>
      <c r="N35" s="295">
        <f t="shared" si="15"/>
        <v>2307.0100000000002</v>
      </c>
      <c r="O35" s="245"/>
      <c r="P35" s="293">
        <f t="shared" si="16"/>
        <v>0</v>
      </c>
      <c r="Q35" s="247">
        <f>SUMIFS(BV_Data_An_Prec!$AM:$AM,BV_Data_An_Prec!$AP:$AP,$B35,BV_Data_An_Prec!$AQ:$AQ,$C35,BV_Data_An_Prec!$AR:$AR,Q$2)</f>
        <v>0</v>
      </c>
      <c r="R35" s="245"/>
      <c r="S35" s="295">
        <f t="shared" si="17"/>
        <v>2307.0100000000002</v>
      </c>
      <c r="T35" s="41"/>
      <c r="Z35" s="41"/>
      <c r="AA35" s="41"/>
      <c r="AB35" s="41"/>
      <c r="AC35" s="41"/>
      <c r="AD35" s="41"/>
      <c r="AE35" s="41"/>
      <c r="AF35" s="41"/>
      <c r="AG35" s="41"/>
      <c r="AH35" s="41"/>
      <c r="AI35" s="41"/>
      <c r="AJ35" s="41"/>
      <c r="AK35" s="41"/>
      <c r="AL35" s="41"/>
      <c r="AM35" s="41"/>
      <c r="AN35" s="41"/>
    </row>
    <row r="36" spans="1:40" ht="15.75" customHeight="1">
      <c r="A36" s="5" t="s">
        <v>370</v>
      </c>
      <c r="B36" s="41" t="s">
        <v>88</v>
      </c>
      <c r="C36" s="252" t="s">
        <v>112</v>
      </c>
      <c r="D36" s="296"/>
      <c r="E36" s="290" t="e">
        <f t="shared" si="13"/>
        <v>#DIV/0!</v>
      </c>
      <c r="F36" s="253">
        <f>+INDEX('Budget original'!$A$2:$AO$501,MATCH($A36,'Budget original'!$A$2:$A$501,0),MATCH(F$2,'Budget original'!$A$2:$AO$2,0))</f>
        <v>0</v>
      </c>
      <c r="G36" s="297"/>
      <c r="H36" s="290"/>
      <c r="I36" s="253"/>
      <c r="J36" s="252"/>
      <c r="K36" s="290">
        <f t="shared" si="14"/>
        <v>238.90823529411753</v>
      </c>
      <c r="L36" s="271">
        <f>SUMIFS(BV_Data_An_Cour!$AM:$AM,BV_Data_An_Cour!$AP:$AP,$B36,BV_Data_An_Cour!$AQ:$AQ,$C36,BV_Data_An_Cour!$AR:$AR,L$2)</f>
        <v>8122.8799999999965</v>
      </c>
      <c r="M36" s="252"/>
      <c r="N36" s="275">
        <f t="shared" si="15"/>
        <v>8122.8799999999965</v>
      </c>
      <c r="O36" s="252"/>
      <c r="P36" s="290">
        <f t="shared" si="16"/>
        <v>0</v>
      </c>
      <c r="Q36" s="271">
        <f>SUMIFS(BV_Data_An_Prec!$AM:$AM,BV_Data_An_Prec!$AP:$AP,$B36,BV_Data_An_Prec!$AQ:$AQ,$C36,BV_Data_An_Prec!$AR:$AR,Q$2)</f>
        <v>0</v>
      </c>
      <c r="R36" s="252"/>
      <c r="S36" s="275">
        <f t="shared" si="17"/>
        <v>8122.8799999999965</v>
      </c>
      <c r="T36" s="41"/>
      <c r="U36" s="1028"/>
      <c r="Z36" s="41"/>
      <c r="AA36" s="41"/>
      <c r="AB36" s="41"/>
      <c r="AC36" s="41"/>
      <c r="AD36" s="41"/>
      <c r="AE36" s="41"/>
      <c r="AF36" s="41"/>
      <c r="AG36" s="41"/>
      <c r="AH36" s="41"/>
      <c r="AI36" s="41"/>
      <c r="AJ36" s="41"/>
      <c r="AK36" s="41"/>
      <c r="AL36" s="41"/>
      <c r="AM36" s="41"/>
      <c r="AN36" s="41"/>
    </row>
    <row r="37" spans="1:40" ht="15.75" customHeight="1">
      <c r="A37" s="5" t="s">
        <v>371</v>
      </c>
      <c r="B37" s="41" t="s">
        <v>88</v>
      </c>
      <c r="C37" s="252" t="s">
        <v>113</v>
      </c>
      <c r="D37" s="296"/>
      <c r="E37" s="290" t="e">
        <f t="shared" si="13"/>
        <v>#DIV/0!</v>
      </c>
      <c r="F37" s="253">
        <f>+INDEX('Budget original'!$A$2:$AO$501,MATCH($A37,'Budget original'!$A$2:$A$501,0),MATCH(F$2,'Budget original'!$A$2:$AO$2,0))</f>
        <v>0</v>
      </c>
      <c r="G37" s="297"/>
      <c r="H37" s="290"/>
      <c r="I37" s="253"/>
      <c r="J37" s="252"/>
      <c r="K37" s="290">
        <f t="shared" si="14"/>
        <v>889.38529411764705</v>
      </c>
      <c r="L37" s="255">
        <f>SUMIFS(BV_Data_An_Cour!$AM:$AM,BV_Data_An_Cour!$AP:$AP,$B37,BV_Data_An_Cour!$AQ:$AQ,$C37,BV_Data_An_Cour!$AR:$AR,L$2)</f>
        <v>30239.1</v>
      </c>
      <c r="M37" s="252"/>
      <c r="N37" s="777">
        <f t="shared" si="15"/>
        <v>30239.1</v>
      </c>
      <c r="O37" s="252"/>
      <c r="P37" s="290">
        <f t="shared" si="16"/>
        <v>0</v>
      </c>
      <c r="Q37" s="255">
        <f>SUMIFS(BV_Data_An_Prec!$AM:$AM,BV_Data_An_Prec!$AP:$AP,$B37,BV_Data_An_Prec!$AQ:$AQ,$C37,BV_Data_An_Prec!$AR:$AR,Q$2)</f>
        <v>0</v>
      </c>
      <c r="R37" s="252"/>
      <c r="S37" s="275">
        <f t="shared" si="17"/>
        <v>30239.1</v>
      </c>
      <c r="T37" s="41"/>
      <c r="Z37" s="41"/>
      <c r="AA37" s="41"/>
      <c r="AB37" s="41"/>
      <c r="AC37" s="41"/>
      <c r="AD37" s="41"/>
      <c r="AE37" s="41"/>
      <c r="AF37" s="41"/>
      <c r="AG37" s="41"/>
      <c r="AH37" s="41"/>
      <c r="AI37" s="41"/>
      <c r="AJ37" s="41"/>
      <c r="AK37" s="41"/>
      <c r="AL37" s="41"/>
      <c r="AM37" s="41"/>
      <c r="AN37" s="41"/>
    </row>
    <row r="38" spans="1:40" ht="15.75" hidden="1" customHeight="1">
      <c r="A38" s="5" t="s">
        <v>354</v>
      </c>
      <c r="B38" s="41" t="s">
        <v>88</v>
      </c>
      <c r="C38" s="252" t="s">
        <v>55</v>
      </c>
      <c r="D38" s="296"/>
      <c r="E38" s="290" t="e">
        <f t="shared" si="13"/>
        <v>#DIV/0!</v>
      </c>
      <c r="F38" s="253">
        <f>+INDEX('Budget original'!$A$2:$AO$501,MATCH($A38,'Budget original'!$A$2:$A$501,0),MATCH(F$2,'Budget original'!$A$2:$AO$2,0))</f>
        <v>0</v>
      </c>
      <c r="G38" s="297"/>
      <c r="H38" s="290"/>
      <c r="I38" s="253"/>
      <c r="J38" s="252"/>
      <c r="K38" s="290">
        <f t="shared" si="14"/>
        <v>0</v>
      </c>
      <c r="L38" s="301">
        <f>SUMIFS(BV_Data_An_Cour!$AM:$AM,BV_Data_An_Cour!$AP:$AP,$B38,BV_Data_An_Cour!$AQ:$AQ,$C38,BV_Data_An_Cour!$AR:$AR,L$2)</f>
        <v>0</v>
      </c>
      <c r="M38" s="41"/>
      <c r="N38" s="275">
        <f t="shared" si="15"/>
        <v>0</v>
      </c>
      <c r="O38" s="252"/>
      <c r="P38" s="290">
        <f t="shared" si="16"/>
        <v>0</v>
      </c>
      <c r="Q38" s="301">
        <f>SUMIFS(BV_Data_An_Prec!$AM:$AM,BV_Data_An_Prec!$AP:$AP,$B38,BV_Data_An_Prec!$AQ:$AQ,$C38,BV_Data_An_Prec!$AR:$AR,Q$2)</f>
        <v>0</v>
      </c>
      <c r="R38" s="252"/>
      <c r="S38" s="275">
        <f t="shared" si="17"/>
        <v>0</v>
      </c>
      <c r="T38" s="41"/>
      <c r="U38" s="41"/>
      <c r="V38" s="41"/>
      <c r="W38" s="41"/>
      <c r="X38" s="41"/>
      <c r="Y38" s="41"/>
      <c r="Z38" s="41"/>
      <c r="AA38" s="41"/>
      <c r="AB38" s="41"/>
      <c r="AC38" s="41"/>
      <c r="AD38" s="41"/>
      <c r="AE38" s="41"/>
      <c r="AF38" s="41"/>
      <c r="AG38" s="41"/>
      <c r="AH38" s="41"/>
      <c r="AI38" s="41"/>
      <c r="AJ38" s="41"/>
      <c r="AK38" s="41"/>
      <c r="AL38" s="41"/>
      <c r="AM38" s="41"/>
      <c r="AN38" s="41"/>
    </row>
    <row r="39" spans="1:40" ht="15.75" hidden="1" customHeight="1">
      <c r="A39" s="5" t="s">
        <v>354</v>
      </c>
      <c r="B39" s="41" t="s">
        <v>88</v>
      </c>
      <c r="C39" s="252" t="s">
        <v>55</v>
      </c>
      <c r="D39" s="296"/>
      <c r="E39" s="290" t="e">
        <f t="shared" si="13"/>
        <v>#DIV/0!</v>
      </c>
      <c r="F39" s="253">
        <f>+INDEX('Budget original'!$A$2:$AO$501,MATCH($A39,'Budget original'!$A$2:$A$501,0),MATCH(F$2,'Budget original'!$A$2:$AO$2,0))</f>
        <v>0</v>
      </c>
      <c r="G39" s="297"/>
      <c r="H39" s="290"/>
      <c r="I39" s="253"/>
      <c r="J39" s="252"/>
      <c r="K39" s="290">
        <f t="shared" si="14"/>
        <v>0</v>
      </c>
      <c r="L39" s="301">
        <f>SUMIFS(BV_Data_An_Cour!$AM:$AM,BV_Data_An_Cour!$AP:$AP,$B39,BV_Data_An_Cour!$AQ:$AQ,$C39,BV_Data_An_Cour!$AR:$AR,L$2)</f>
        <v>0</v>
      </c>
      <c r="M39" s="41"/>
      <c r="N39" s="275">
        <f t="shared" si="15"/>
        <v>0</v>
      </c>
      <c r="O39" s="252"/>
      <c r="P39" s="290">
        <f t="shared" si="16"/>
        <v>0</v>
      </c>
      <c r="Q39" s="301">
        <f>SUMIFS(BV_Data_An_Prec!$AM:$AM,BV_Data_An_Prec!$AP:$AP,$B39,BV_Data_An_Prec!$AQ:$AQ,$C39,BV_Data_An_Prec!$AR:$AR,Q$2)</f>
        <v>0</v>
      </c>
      <c r="R39" s="252"/>
      <c r="S39" s="275">
        <f t="shared" si="17"/>
        <v>0</v>
      </c>
      <c r="T39" s="41"/>
      <c r="U39" s="41"/>
      <c r="V39" s="41"/>
      <c r="W39" s="41"/>
      <c r="X39" s="41"/>
      <c r="Y39" s="41"/>
      <c r="Z39" s="41"/>
      <c r="AA39" s="41"/>
      <c r="AB39" s="41"/>
      <c r="AC39" s="41"/>
      <c r="AD39" s="41"/>
      <c r="AE39" s="41"/>
      <c r="AF39" s="41"/>
      <c r="AG39" s="41"/>
      <c r="AH39" s="41"/>
      <c r="AI39" s="41"/>
      <c r="AJ39" s="41"/>
      <c r="AK39" s="41"/>
      <c r="AL39" s="41"/>
      <c r="AM39" s="41"/>
      <c r="AN39" s="41"/>
    </row>
    <row r="40" spans="1:40" ht="15.75" hidden="1" customHeight="1">
      <c r="A40" s="5" t="s">
        <v>354</v>
      </c>
      <c r="B40" s="41" t="s">
        <v>88</v>
      </c>
      <c r="C40" s="252" t="s">
        <v>55</v>
      </c>
      <c r="D40" s="296"/>
      <c r="E40" s="290" t="e">
        <f t="shared" si="13"/>
        <v>#DIV/0!</v>
      </c>
      <c r="F40" s="253">
        <f>+INDEX('Budget original'!$A$2:$AO$501,MATCH($A40,'Budget original'!$A$2:$A$501,0),MATCH(F$2,'Budget original'!$A$2:$AO$2,0))</f>
        <v>0</v>
      </c>
      <c r="G40" s="297"/>
      <c r="H40" s="290"/>
      <c r="I40" s="253"/>
      <c r="J40" s="252"/>
      <c r="K40" s="290">
        <f t="shared" si="14"/>
        <v>0</v>
      </c>
      <c r="L40" s="302">
        <f>SUMIFS(BV_Data_An_Cour!$AM:$AM,BV_Data_An_Cour!$AP:$AP,$B40,BV_Data_An_Cour!$AQ:$AQ,$C40,BV_Data_An_Cour!$AR:$AR,L$2)</f>
        <v>0</v>
      </c>
      <c r="M40" s="41"/>
      <c r="N40" s="275">
        <f t="shared" si="15"/>
        <v>0</v>
      </c>
      <c r="O40" s="252"/>
      <c r="P40" s="290">
        <f t="shared" si="16"/>
        <v>0</v>
      </c>
      <c r="Q40" s="302">
        <f>SUMIFS(BV_Data_An_Prec!$AM:$AM,BV_Data_An_Prec!$AP:$AP,$B40,BV_Data_An_Prec!$AQ:$AQ,$C40,BV_Data_An_Prec!$AR:$AR,Q$2)</f>
        <v>0</v>
      </c>
      <c r="R40" s="252"/>
      <c r="S40" s="275">
        <f t="shared" si="17"/>
        <v>0</v>
      </c>
      <c r="T40" s="41"/>
      <c r="U40" s="41"/>
      <c r="V40" s="41"/>
      <c r="W40" s="41"/>
      <c r="X40" s="41"/>
      <c r="Y40" s="41"/>
      <c r="Z40" s="41"/>
      <c r="AA40" s="41"/>
      <c r="AB40" s="41"/>
      <c r="AC40" s="41"/>
      <c r="AD40" s="41"/>
      <c r="AE40" s="41"/>
      <c r="AF40" s="41"/>
      <c r="AG40" s="41"/>
      <c r="AH40" s="41"/>
      <c r="AI40" s="41"/>
      <c r="AJ40" s="41"/>
      <c r="AK40" s="41"/>
      <c r="AL40" s="41"/>
      <c r="AM40" s="41"/>
      <c r="AN40" s="41"/>
    </row>
    <row r="41" spans="1:40" ht="15.75" customHeight="1">
      <c r="A41" s="5" t="s">
        <v>372</v>
      </c>
      <c r="B41" s="41" t="s">
        <v>88</v>
      </c>
      <c r="C41" s="303" t="s">
        <v>114</v>
      </c>
      <c r="D41" s="304" t="s">
        <v>115</v>
      </c>
      <c r="E41" s="305" t="e">
        <f>F41/F$27</f>
        <v>#DIV/0!</v>
      </c>
      <c r="F41" s="306">
        <f>SUM(F31:F40)</f>
        <v>0</v>
      </c>
      <c r="G41" s="307"/>
      <c r="H41" s="305"/>
      <c r="I41" s="306"/>
      <c r="J41" s="307" t="s">
        <v>115</v>
      </c>
      <c r="K41" s="305">
        <f>L41/L$27</f>
        <v>0.92726053675525577</v>
      </c>
      <c r="L41" s="306">
        <f>SUM(L31:L40)</f>
        <v>97085.430000000022</v>
      </c>
      <c r="M41" s="308"/>
      <c r="N41" s="306">
        <f t="shared" si="15"/>
        <v>97085.430000000022</v>
      </c>
      <c r="O41" s="307" t="s">
        <v>115</v>
      </c>
      <c r="P41" s="305" t="e">
        <f>Q41/Q$27</f>
        <v>#DIV/0!</v>
      </c>
      <c r="Q41" s="306">
        <f>SUM(Q31:Q40)</f>
        <v>0</v>
      </c>
      <c r="R41" s="309"/>
      <c r="S41" s="306">
        <f t="shared" si="17"/>
        <v>97085.430000000022</v>
      </c>
      <c r="T41" s="41"/>
      <c r="U41" s="41"/>
      <c r="V41" s="41"/>
      <c r="W41" s="41"/>
      <c r="X41" s="41"/>
      <c r="Y41" s="41"/>
      <c r="Z41" s="41"/>
      <c r="AA41" s="41"/>
      <c r="AB41" s="41"/>
      <c r="AC41" s="41"/>
      <c r="AD41" s="41"/>
      <c r="AE41" s="41"/>
      <c r="AF41" s="41"/>
      <c r="AG41" s="41"/>
      <c r="AH41" s="41"/>
      <c r="AI41" s="41"/>
      <c r="AJ41" s="41"/>
      <c r="AK41" s="41"/>
      <c r="AL41" s="41"/>
      <c r="AM41" s="41"/>
      <c r="AN41" s="41"/>
    </row>
    <row r="42" spans="1:40" ht="15.75" customHeight="1">
      <c r="A42" s="5" t="s">
        <v>373</v>
      </c>
      <c r="B42" s="41" t="s">
        <v>88</v>
      </c>
      <c r="C42" s="310" t="s">
        <v>116</v>
      </c>
      <c r="D42" s="41"/>
      <c r="E42" s="41"/>
      <c r="F42" s="253">
        <f>+INDEX('Budget original'!$A$2:$AO$501,MATCH($A42,'Budget original'!$A$2:$A$501,0),MATCH(F$2,'Budget original'!$A$2:$AO$2,0))</f>
        <v>0</v>
      </c>
      <c r="G42" s="252"/>
      <c r="H42" s="41"/>
      <c r="I42" s="253"/>
      <c r="J42" s="252"/>
      <c r="K42" s="41"/>
      <c r="L42" s="253">
        <f>SUMIFS(BV_Data_An_Cour!$AM:$AM,BV_Data_An_Cour!$AP:$AP,$B42,BV_Data_An_Cour!$AQ:$AQ,$C42,BV_Data_An_Cour!$AR:$AR,L$2)</f>
        <v>14321.2</v>
      </c>
      <c r="M42" s="252"/>
      <c r="N42" s="275">
        <f t="shared" si="15"/>
        <v>14321.2</v>
      </c>
      <c r="O42" s="252"/>
      <c r="P42" s="41"/>
      <c r="Q42" s="253">
        <f>SUMIFS(BV_Data_An_Prec!$AM:$AM,BV_Data_An_Prec!$AP:$AP,$B42,BV_Data_An_Prec!$AQ:$AQ,$C42,BV_Data_An_Prec!$AR:$AR,Q$2)</f>
        <v>0</v>
      </c>
      <c r="R42" s="252"/>
      <c r="S42" s="275">
        <f t="shared" si="17"/>
        <v>14321.2</v>
      </c>
      <c r="T42" s="41"/>
      <c r="U42" s="41"/>
      <c r="V42" s="41"/>
      <c r="W42" s="41"/>
      <c r="X42" s="41"/>
      <c r="Y42" s="41"/>
      <c r="Z42" s="41"/>
      <c r="AA42" s="41"/>
      <c r="AB42" s="41"/>
      <c r="AC42" s="41"/>
      <c r="AD42" s="41"/>
      <c r="AE42" s="41"/>
      <c r="AF42" s="41"/>
      <c r="AG42" s="41"/>
      <c r="AH42" s="41"/>
      <c r="AI42" s="41"/>
      <c r="AJ42" s="41"/>
      <c r="AK42" s="41"/>
      <c r="AL42" s="41"/>
      <c r="AM42" s="41"/>
      <c r="AN42" s="41"/>
    </row>
    <row r="43" spans="1:40" ht="15.75" customHeight="1">
      <c r="A43" s="5" t="s">
        <v>374</v>
      </c>
      <c r="B43" s="41" t="s">
        <v>88</v>
      </c>
      <c r="C43" s="311" t="s">
        <v>117</v>
      </c>
      <c r="D43" s="296"/>
      <c r="E43" s="41"/>
      <c r="F43" s="247">
        <f>+INDEX('Budget original'!$A$2:$AO$501,MATCH($A43,'Budget original'!$A$2:$A$501,0),MATCH(F$2,'Budget original'!$A$2:$AO$2,0))</f>
        <v>0</v>
      </c>
      <c r="G43" s="297"/>
      <c r="H43" s="41"/>
      <c r="I43" s="247"/>
      <c r="J43" s="252"/>
      <c r="K43" s="41"/>
      <c r="L43" s="247">
        <f>SUMIFS(BV_Data_An_Cour!$AM:$AM,BV_Data_An_Cour!$AP:$AP,$B43,BV_Data_An_Cour!$AQ:$AQ,$C43,BV_Data_An_Cour!$AR:$AR,L$2)</f>
        <v>0</v>
      </c>
      <c r="M43" s="252"/>
      <c r="N43" s="275">
        <f t="shared" si="15"/>
        <v>0</v>
      </c>
      <c r="O43" s="252"/>
      <c r="P43" s="41"/>
      <c r="Q43" s="247">
        <f>SUMIFS(BV_Data_An_Prec!$AM:$AM,BV_Data_An_Prec!$AP:$AP,$B43,BV_Data_An_Prec!$AQ:$AQ,$C43,BV_Data_An_Prec!$AR:$AR,Q$2)</f>
        <v>0</v>
      </c>
      <c r="R43" s="252"/>
      <c r="S43" s="275">
        <f t="shared" si="17"/>
        <v>0</v>
      </c>
      <c r="T43" s="41"/>
      <c r="U43" s="41"/>
      <c r="V43" s="41"/>
      <c r="W43" s="41"/>
      <c r="X43" s="41"/>
      <c r="Y43" s="41"/>
      <c r="Z43" s="41"/>
      <c r="AA43" s="41"/>
      <c r="AB43" s="41"/>
      <c r="AC43" s="41"/>
      <c r="AD43" s="41"/>
      <c r="AE43" s="41"/>
      <c r="AF43" s="41"/>
      <c r="AG43" s="41"/>
      <c r="AH43" s="41"/>
      <c r="AI43" s="41"/>
      <c r="AJ43" s="41"/>
      <c r="AK43" s="41"/>
      <c r="AL43" s="41"/>
      <c r="AM43" s="41"/>
      <c r="AN43" s="41"/>
    </row>
    <row r="44" spans="1:40" ht="15.75" customHeight="1">
      <c r="A44" s="5" t="s">
        <v>375</v>
      </c>
      <c r="B44" s="41" t="s">
        <v>88</v>
      </c>
      <c r="C44" s="310" t="s">
        <v>118</v>
      </c>
      <c r="D44" s="312"/>
      <c r="E44" s="313"/>
      <c r="F44" s="253">
        <f>+INDEX('Budget original'!$A$2:$AO$501,MATCH($A44,'Budget original'!$A$2:$A$501,0),MATCH(F$2,'Budget original'!$A$2:$AO$2,0))</f>
        <v>0</v>
      </c>
      <c r="G44" s="314"/>
      <c r="H44" s="313"/>
      <c r="I44" s="253"/>
      <c r="J44" s="240"/>
      <c r="K44" s="313"/>
      <c r="L44" s="253">
        <f>SUMIFS(BV_Data_An_Cour!$AM:$AM,BV_Data_An_Cour!$AP:$AP,$B44,BV_Data_An_Cour!$AQ:$AQ,$C44,BV_Data_An_Cour!$AR:$AR,L$2)</f>
        <v>2979.9199999999996</v>
      </c>
      <c r="M44" s="240"/>
      <c r="N44" s="315">
        <f t="shared" si="15"/>
        <v>2979.9199999999996</v>
      </c>
      <c r="O44" s="240"/>
      <c r="P44" s="313"/>
      <c r="Q44" s="253">
        <f>SUMIFS(BV_Data_An_Prec!$AM:$AM,BV_Data_An_Prec!$AP:$AP,$B44,BV_Data_An_Prec!$AQ:$AQ,$C44,BV_Data_An_Prec!$AR:$AR,Q$2)</f>
        <v>0</v>
      </c>
      <c r="R44" s="240"/>
      <c r="S44" s="315">
        <f t="shared" si="17"/>
        <v>2979.9199999999996</v>
      </c>
      <c r="T44" s="41"/>
      <c r="U44" s="41"/>
      <c r="V44" s="41"/>
      <c r="W44" s="41"/>
      <c r="X44" s="41"/>
      <c r="Y44" s="41"/>
      <c r="Z44" s="41"/>
      <c r="AA44" s="41"/>
      <c r="AB44" s="41"/>
      <c r="AC44" s="41"/>
      <c r="AD44" s="41"/>
      <c r="AE44" s="41"/>
      <c r="AF44" s="41"/>
      <c r="AG44" s="41"/>
      <c r="AH44" s="41"/>
      <c r="AI44" s="41"/>
      <c r="AJ44" s="41"/>
      <c r="AK44" s="41"/>
      <c r="AL44" s="41"/>
      <c r="AM44" s="41"/>
      <c r="AN44" s="41"/>
    </row>
    <row r="45" spans="1:40" ht="15.75" customHeight="1">
      <c r="A45" s="5" t="s">
        <v>376</v>
      </c>
      <c r="B45" s="41" t="s">
        <v>88</v>
      </c>
      <c r="C45" s="310" t="s">
        <v>119</v>
      </c>
      <c r="D45" s="296"/>
      <c r="E45" s="41"/>
      <c r="F45" s="253">
        <f>+INDEX('Budget original'!$A$2:$AO$501,MATCH($A45,'Budget original'!$A$2:$A$501,0),MATCH(F$2,'Budget original'!$A$2:$AO$2,0))</f>
        <v>0</v>
      </c>
      <c r="G45" s="297"/>
      <c r="H45" s="41"/>
      <c r="I45" s="253"/>
      <c r="J45" s="252"/>
      <c r="K45" s="41"/>
      <c r="L45" s="253">
        <f>SUMIFS(BV_Data_An_Cour!$AM:$AM,BV_Data_An_Cour!$AP:$AP,$B45,BV_Data_An_Cour!$AQ:$AQ,$C45,BV_Data_An_Cour!$AR:$AR,L$2)</f>
        <v>0</v>
      </c>
      <c r="M45" s="252"/>
      <c r="N45" s="275">
        <f t="shared" si="15"/>
        <v>0</v>
      </c>
      <c r="O45" s="252"/>
      <c r="P45" s="41"/>
      <c r="Q45" s="253">
        <f>SUMIFS(BV_Data_An_Prec!$AM:$AM,BV_Data_An_Prec!$AP:$AP,$B45,BV_Data_An_Prec!$AQ:$AQ,$C45,BV_Data_An_Prec!$AR:$AR,Q$2)</f>
        <v>0</v>
      </c>
      <c r="R45" s="252"/>
      <c r="S45" s="275">
        <f t="shared" si="17"/>
        <v>0</v>
      </c>
      <c r="T45" s="41"/>
      <c r="U45" s="41"/>
      <c r="V45" s="41"/>
      <c r="W45" s="41"/>
      <c r="X45" s="41"/>
      <c r="Y45" s="41"/>
      <c r="Z45" s="41"/>
      <c r="AA45" s="41"/>
      <c r="AB45" s="41"/>
      <c r="AC45" s="41"/>
      <c r="AD45" s="41"/>
      <c r="AE45" s="41"/>
      <c r="AF45" s="41"/>
      <c r="AG45" s="41"/>
      <c r="AH45" s="41"/>
      <c r="AI45" s="41"/>
      <c r="AJ45" s="41"/>
      <c r="AK45" s="41"/>
      <c r="AL45" s="41"/>
      <c r="AM45" s="41"/>
      <c r="AN45" s="41"/>
    </row>
    <row r="46" spans="1:40" ht="15.75" hidden="1" customHeight="1">
      <c r="A46" s="5" t="s">
        <v>354</v>
      </c>
      <c r="B46" s="41" t="s">
        <v>88</v>
      </c>
      <c r="C46" s="310" t="s">
        <v>55</v>
      </c>
      <c r="D46" s="296"/>
      <c r="E46" s="41"/>
      <c r="F46" s="253">
        <f>+INDEX('Budget original'!$A$2:$AO$501,MATCH($A46,'Budget original'!$A$2:$A$501,0),MATCH(F$2,'Budget original'!$A$2:$AO$2,0))</f>
        <v>0</v>
      </c>
      <c r="G46" s="297"/>
      <c r="H46" s="41"/>
      <c r="I46" s="253"/>
      <c r="J46" s="252"/>
      <c r="K46" s="41"/>
      <c r="L46" s="253">
        <f>SUMIFS(BV_Data_An_Cour!$AM:$AM,BV_Data_An_Cour!$AP:$AP,$B46,BV_Data_An_Cour!$AQ:$AQ,$C46,BV_Data_An_Cour!$AR:$AR,L$2)</f>
        <v>0</v>
      </c>
      <c r="M46" s="252"/>
      <c r="N46" s="275">
        <f t="shared" si="15"/>
        <v>0</v>
      </c>
      <c r="O46" s="252"/>
      <c r="P46" s="41"/>
      <c r="Q46" s="253">
        <f>SUMIFS(BV_Data_An_Prec!$AM:$AM,BV_Data_An_Prec!$AP:$AP,$B46,BV_Data_An_Prec!$AQ:$AQ,$C46,BV_Data_An_Prec!$AR:$AR,Q$2)</f>
        <v>0</v>
      </c>
      <c r="R46" s="252"/>
      <c r="S46" s="275">
        <f t="shared" si="17"/>
        <v>0</v>
      </c>
      <c r="T46" s="41"/>
      <c r="U46" s="41"/>
      <c r="V46" s="41"/>
      <c r="W46" s="41"/>
      <c r="X46" s="41"/>
      <c r="Y46" s="41"/>
      <c r="Z46" s="41"/>
      <c r="AA46" s="41"/>
      <c r="AB46" s="41"/>
      <c r="AC46" s="41"/>
      <c r="AD46" s="41"/>
      <c r="AE46" s="41"/>
      <c r="AF46" s="41"/>
      <c r="AG46" s="41"/>
      <c r="AH46" s="41"/>
      <c r="AI46" s="41"/>
      <c r="AJ46" s="41"/>
      <c r="AK46" s="41"/>
      <c r="AL46" s="41"/>
      <c r="AM46" s="41"/>
      <c r="AN46" s="41"/>
    </row>
    <row r="47" spans="1:40" ht="15.75" hidden="1" customHeight="1">
      <c r="A47" s="5" t="s">
        <v>354</v>
      </c>
      <c r="B47" s="41" t="s">
        <v>88</v>
      </c>
      <c r="C47" s="310" t="s">
        <v>55</v>
      </c>
      <c r="D47" s="296"/>
      <c r="E47" s="41"/>
      <c r="F47" s="253">
        <f>+INDEX('Budget original'!$A$2:$AO$501,MATCH($A47,'Budget original'!$A$2:$A$501,0),MATCH(F$2,'Budget original'!$A$2:$AO$2,0))</f>
        <v>0</v>
      </c>
      <c r="G47" s="297"/>
      <c r="H47" s="41"/>
      <c r="I47" s="253"/>
      <c r="J47" s="252"/>
      <c r="K47" s="41"/>
      <c r="L47" s="253">
        <f>SUMIFS(BV_Data_An_Cour!$AM:$AM,BV_Data_An_Cour!$AP:$AP,$B47,BV_Data_An_Cour!$AQ:$AQ,$C47,BV_Data_An_Cour!$AR:$AR,L$2)</f>
        <v>0</v>
      </c>
      <c r="M47" s="252"/>
      <c r="N47" s="275">
        <f t="shared" si="15"/>
        <v>0</v>
      </c>
      <c r="O47" s="252"/>
      <c r="P47" s="41"/>
      <c r="Q47" s="253">
        <f>SUMIFS(BV_Data_An_Prec!$AM:$AM,BV_Data_An_Prec!$AP:$AP,$B47,BV_Data_An_Prec!$AQ:$AQ,$C47,BV_Data_An_Prec!$AR:$AR,Q$2)</f>
        <v>0</v>
      </c>
      <c r="R47" s="252"/>
      <c r="S47" s="275">
        <f t="shared" si="17"/>
        <v>0</v>
      </c>
      <c r="T47" s="41"/>
      <c r="U47" s="41"/>
      <c r="V47" s="41"/>
      <c r="W47" s="41"/>
      <c r="X47" s="41"/>
      <c r="Y47" s="41"/>
      <c r="Z47" s="41"/>
      <c r="AA47" s="41"/>
      <c r="AB47" s="41"/>
      <c r="AC47" s="41"/>
      <c r="AD47" s="41"/>
      <c r="AE47" s="41"/>
      <c r="AF47" s="41"/>
      <c r="AG47" s="41"/>
      <c r="AH47" s="41"/>
      <c r="AI47" s="41"/>
      <c r="AJ47" s="41"/>
      <c r="AK47" s="41"/>
      <c r="AL47" s="41"/>
      <c r="AM47" s="41"/>
      <c r="AN47" s="41"/>
    </row>
    <row r="48" spans="1:40" ht="15.75" hidden="1" customHeight="1">
      <c r="A48" s="5" t="s">
        <v>354</v>
      </c>
      <c r="B48" s="41" t="s">
        <v>88</v>
      </c>
      <c r="C48" s="310" t="s">
        <v>55</v>
      </c>
      <c r="D48" s="296"/>
      <c r="E48" s="41"/>
      <c r="F48" s="253">
        <f>+INDEX('Budget original'!$A$2:$AO$501,MATCH($A48,'Budget original'!$A$2:$A$501,0),MATCH(F$2,'Budget original'!$A$2:$AO$2,0))</f>
        <v>0</v>
      </c>
      <c r="G48" s="297"/>
      <c r="H48" s="41"/>
      <c r="I48" s="253"/>
      <c r="J48" s="252"/>
      <c r="K48" s="41"/>
      <c r="L48" s="253">
        <f>SUMIFS(BV_Data_An_Cour!$AM:$AM,BV_Data_An_Cour!$AP:$AP,$B48,BV_Data_An_Cour!$AQ:$AQ,$C48,BV_Data_An_Cour!$AR:$AR,L$2)</f>
        <v>0</v>
      </c>
      <c r="M48" s="252"/>
      <c r="N48" s="275">
        <f t="shared" si="15"/>
        <v>0</v>
      </c>
      <c r="O48" s="252"/>
      <c r="P48" s="41"/>
      <c r="Q48" s="253">
        <f>SUMIFS(BV_Data_An_Prec!$AM:$AM,BV_Data_An_Prec!$AP:$AP,$B48,BV_Data_An_Prec!$AQ:$AQ,$C48,BV_Data_An_Prec!$AR:$AR,Q$2)</f>
        <v>0</v>
      </c>
      <c r="R48" s="252"/>
      <c r="S48" s="275">
        <f t="shared" si="17"/>
        <v>0</v>
      </c>
      <c r="T48" s="41"/>
      <c r="U48" s="41"/>
      <c r="V48" s="41"/>
      <c r="W48" s="41"/>
      <c r="X48" s="41"/>
      <c r="Y48" s="41"/>
      <c r="Z48" s="41"/>
      <c r="AA48" s="41"/>
      <c r="AB48" s="41"/>
      <c r="AC48" s="41"/>
      <c r="AD48" s="41"/>
      <c r="AE48" s="41"/>
      <c r="AF48" s="41"/>
      <c r="AG48" s="41"/>
      <c r="AH48" s="41"/>
      <c r="AI48" s="41"/>
      <c r="AJ48" s="41"/>
      <c r="AK48" s="41"/>
      <c r="AL48" s="41"/>
      <c r="AM48" s="41"/>
      <c r="AN48" s="41"/>
    </row>
    <row r="49" spans="1:40" ht="15.75" customHeight="1">
      <c r="A49" s="5" t="s">
        <v>377</v>
      </c>
      <c r="B49" s="41" t="s">
        <v>88</v>
      </c>
      <c r="C49" s="311" t="s">
        <v>120</v>
      </c>
      <c r="D49" s="296"/>
      <c r="E49" s="41"/>
      <c r="F49" s="247">
        <f>+INDEX('Budget original'!$A$2:$AO$501,MATCH($A49,'Budget original'!$A$2:$A$501,0),MATCH(F$2,'Budget original'!$A$2:$AO$2,0))</f>
        <v>0</v>
      </c>
      <c r="G49" s="297"/>
      <c r="H49" s="41"/>
      <c r="I49" s="247"/>
      <c r="J49" s="252"/>
      <c r="K49" s="41"/>
      <c r="L49" s="247">
        <f>SUMIFS(BV_Data_An_Cour!$AM:$AM,BV_Data_An_Cour!$AP:$AP,$B49,BV_Data_An_Cour!$AQ:$AQ,$C49,BV_Data_An_Cour!$AR:$AR,L$2)</f>
        <v>9153.07</v>
      </c>
      <c r="M49" s="252"/>
      <c r="N49" s="275">
        <f t="shared" si="15"/>
        <v>9153.07</v>
      </c>
      <c r="O49" s="252"/>
      <c r="P49" s="41"/>
      <c r="Q49" s="247">
        <f>SUMIFS(BV_Data_An_Prec!$AM:$AM,BV_Data_An_Prec!$AP:$AP,$B49,BV_Data_An_Prec!$AQ:$AQ,$C49,BV_Data_An_Prec!$AR:$AR,Q$2)</f>
        <v>0</v>
      </c>
      <c r="R49" s="252"/>
      <c r="S49" s="275">
        <f t="shared" si="17"/>
        <v>9153.07</v>
      </c>
      <c r="T49" s="41"/>
      <c r="U49" s="41"/>
      <c r="V49" s="41"/>
      <c r="W49" s="41"/>
      <c r="X49" s="38"/>
      <c r="Y49" s="41"/>
      <c r="Z49" s="41"/>
      <c r="AA49" s="41"/>
      <c r="AB49" s="41"/>
      <c r="AC49" s="41"/>
      <c r="AD49" s="41"/>
      <c r="AE49" s="41"/>
      <c r="AF49" s="41"/>
      <c r="AG49" s="41"/>
      <c r="AH49" s="41"/>
      <c r="AI49" s="41"/>
      <c r="AJ49" s="41"/>
      <c r="AK49" s="41"/>
      <c r="AL49" s="41"/>
      <c r="AM49" s="41"/>
      <c r="AN49" s="41"/>
    </row>
    <row r="50" spans="1:40" ht="15.75" customHeight="1">
      <c r="A50" s="5" t="s">
        <v>378</v>
      </c>
      <c r="B50" s="41" t="s">
        <v>88</v>
      </c>
      <c r="C50" s="310" t="s">
        <v>121</v>
      </c>
      <c r="D50" s="312"/>
      <c r="E50" s="313"/>
      <c r="F50" s="253">
        <f>+INDEX('Budget original'!$A$2:$AO$501,MATCH($A50,'Budget original'!$A$2:$A$501,0),MATCH(F$2,'Budget original'!$A$2:$AO$2,0))</f>
        <v>0</v>
      </c>
      <c r="G50" s="314"/>
      <c r="H50" s="313"/>
      <c r="I50" s="253"/>
      <c r="J50" s="240"/>
      <c r="K50" s="313"/>
      <c r="L50" s="253">
        <f>SUMIFS(BV_Data_An_Cour!$AM:$AM,BV_Data_An_Cour!$AP:$AP,$B50,BV_Data_An_Cour!$AQ:$AQ,$C50,BV_Data_An_Cour!$AR:$AR,L$2)</f>
        <v>17581.37</v>
      </c>
      <c r="M50" s="240"/>
      <c r="N50" s="315">
        <f t="shared" si="15"/>
        <v>17581.37</v>
      </c>
      <c r="O50" s="240"/>
      <c r="P50" s="313"/>
      <c r="Q50" s="253">
        <f>SUMIFS(BV_Data_An_Prec!$AM:$AM,BV_Data_An_Prec!$AP:$AP,$B50,BV_Data_An_Prec!$AQ:$AQ,$C50,BV_Data_An_Prec!$AR:$AR,Q$2)</f>
        <v>0</v>
      </c>
      <c r="R50" s="240"/>
      <c r="S50" s="315">
        <f t="shared" si="17"/>
        <v>17581.37</v>
      </c>
      <c r="T50" s="41"/>
      <c r="U50" s="41"/>
      <c r="V50" s="41"/>
      <c r="W50" s="41"/>
      <c r="X50" s="38"/>
      <c r="Y50" s="41"/>
      <c r="Z50" s="41"/>
      <c r="AA50" s="41"/>
      <c r="AB50" s="41"/>
      <c r="AC50" s="41"/>
      <c r="AD50" s="41"/>
      <c r="AE50" s="41"/>
      <c r="AF50" s="41"/>
      <c r="AG50" s="41"/>
      <c r="AH50" s="41"/>
      <c r="AI50" s="41"/>
      <c r="AJ50" s="41"/>
      <c r="AK50" s="41"/>
      <c r="AL50" s="41"/>
      <c r="AM50" s="41"/>
      <c r="AN50" s="41"/>
    </row>
    <row r="51" spans="1:40" ht="15.75" customHeight="1">
      <c r="A51" s="5" t="s">
        <v>379</v>
      </c>
      <c r="B51" s="41" t="s">
        <v>88</v>
      </c>
      <c r="C51" s="310" t="s">
        <v>122</v>
      </c>
      <c r="D51" s="296"/>
      <c r="E51" s="41"/>
      <c r="F51" s="253">
        <f>+INDEX('Budget original'!$A$2:$AO$501,MATCH($A51,'Budget original'!$A$2:$A$501,0),MATCH(F$2,'Budget original'!$A$2:$AO$2,0))</f>
        <v>0</v>
      </c>
      <c r="G51" s="297"/>
      <c r="H51" s="41"/>
      <c r="I51" s="253"/>
      <c r="J51" s="252"/>
      <c r="K51" s="41"/>
      <c r="L51" s="253">
        <f>SUMIFS(BV_Data_An_Cour!$AM:$AM,BV_Data_An_Cour!$AP:$AP,$B51,BV_Data_An_Cour!$AQ:$AQ,$C51,BV_Data_An_Cour!$AR:$AR,L$2)</f>
        <v>1534.1</v>
      </c>
      <c r="M51" s="252"/>
      <c r="N51" s="275">
        <f t="shared" si="15"/>
        <v>1534.1</v>
      </c>
      <c r="O51" s="252"/>
      <c r="P51" s="41"/>
      <c r="Q51" s="253">
        <f>SUMIFS(BV_Data_An_Prec!$AM:$AM,BV_Data_An_Prec!$AP:$AP,$B51,BV_Data_An_Prec!$AQ:$AQ,$C51,BV_Data_An_Prec!$AR:$AR,Q$2)</f>
        <v>0</v>
      </c>
      <c r="R51" s="252"/>
      <c r="S51" s="275">
        <f t="shared" si="17"/>
        <v>1534.1</v>
      </c>
      <c r="T51" s="41"/>
      <c r="U51" s="41"/>
      <c r="V51" s="41"/>
      <c r="W51" s="41"/>
      <c r="X51" s="38"/>
      <c r="Y51" s="41"/>
      <c r="Z51" s="41"/>
      <c r="AA51" s="41"/>
      <c r="AB51" s="41"/>
      <c r="AC51" s="41"/>
      <c r="AD51" s="41"/>
      <c r="AE51" s="41"/>
      <c r="AF51" s="41"/>
      <c r="AG51" s="41"/>
      <c r="AH51" s="41"/>
      <c r="AI51" s="41"/>
      <c r="AJ51" s="41"/>
      <c r="AK51" s="41"/>
      <c r="AL51" s="41"/>
      <c r="AM51" s="41"/>
      <c r="AN51" s="41"/>
    </row>
    <row r="52" spans="1:40" ht="15.75" customHeight="1">
      <c r="A52" s="5" t="s">
        <v>380</v>
      </c>
      <c r="B52" s="41" t="s">
        <v>88</v>
      </c>
      <c r="C52" s="310" t="s">
        <v>123</v>
      </c>
      <c r="D52" s="296"/>
      <c r="E52" s="41"/>
      <c r="F52" s="253">
        <f>+INDEX('Budget original'!$A$2:$AO$501,MATCH($A52,'Budget original'!$A$2:$A$501,0),MATCH(F$2,'Budget original'!$A$2:$AO$2,0))</f>
        <v>0</v>
      </c>
      <c r="G52" s="297"/>
      <c r="H52" s="41"/>
      <c r="I52" s="253"/>
      <c r="J52" s="252"/>
      <c r="K52" s="41"/>
      <c r="L52" s="253">
        <f>SUMIFS(BV_Data_An_Cour!$AM:$AM,BV_Data_An_Cour!$AP:$AP,$B52,BV_Data_An_Cour!$AQ:$AQ,$C52,BV_Data_An_Cour!$AR:$AR,L$2)</f>
        <v>0</v>
      </c>
      <c r="M52" s="252"/>
      <c r="N52" s="275">
        <f t="shared" si="15"/>
        <v>0</v>
      </c>
      <c r="O52" s="252"/>
      <c r="P52" s="41"/>
      <c r="Q52" s="253">
        <f>SUMIFS(BV_Data_An_Prec!$AM:$AM,BV_Data_An_Prec!$AP:$AP,$B52,BV_Data_An_Prec!$AQ:$AQ,$C52,BV_Data_An_Prec!$AR:$AR,Q$2)</f>
        <v>0</v>
      </c>
      <c r="R52" s="252"/>
      <c r="S52" s="275">
        <f t="shared" si="17"/>
        <v>0</v>
      </c>
      <c r="T52" s="41"/>
      <c r="U52" s="41"/>
      <c r="V52" s="41"/>
      <c r="W52" s="41"/>
      <c r="X52" s="38"/>
      <c r="Y52" s="41"/>
      <c r="Z52" s="41"/>
      <c r="AA52" s="41"/>
      <c r="AB52" s="41"/>
      <c r="AC52" s="41"/>
      <c r="AD52" s="41"/>
      <c r="AE52" s="41"/>
      <c r="AF52" s="41"/>
      <c r="AG52" s="41"/>
      <c r="AH52" s="41"/>
      <c r="AI52" s="41"/>
      <c r="AJ52" s="41"/>
      <c r="AK52" s="41"/>
      <c r="AL52" s="41"/>
      <c r="AM52" s="41"/>
      <c r="AN52" s="41"/>
    </row>
    <row r="53" spans="1:40" ht="15.75" hidden="1" customHeight="1">
      <c r="A53" s="5" t="s">
        <v>354</v>
      </c>
      <c r="B53" s="41" t="s">
        <v>88</v>
      </c>
      <c r="C53" s="252" t="s">
        <v>55</v>
      </c>
      <c r="D53" s="298" t="e">
        <f>VLOOKUP(C53,$B$2:$B$46,1,FALSE)</f>
        <v>#N/A</v>
      </c>
      <c r="E53" s="316"/>
      <c r="F53" s="253">
        <f>+INDEX('Budget original'!$A$2:$AO$501,MATCH($A53,'Budget original'!$A$2:$A$501,0),MATCH(F$2,'Budget original'!$A$2:$AO$2,0))</f>
        <v>0</v>
      </c>
      <c r="G53" s="299"/>
      <c r="H53" s="316"/>
      <c r="I53" s="253"/>
      <c r="J53" s="245"/>
      <c r="K53" s="316"/>
      <c r="L53" s="255">
        <f>SUMIFS(BV_Data_An_Cour!$AM:$AM,BV_Data_An_Cour!$AP:$AP,$B53,BV_Data_An_Cour!$AQ:$AQ,$C53,BV_Data_An_Cour!$AR:$AR,L$2)</f>
        <v>0</v>
      </c>
      <c r="M53" s="245"/>
      <c r="N53" s="295">
        <f t="shared" si="15"/>
        <v>0</v>
      </c>
      <c r="O53" s="245"/>
      <c r="P53" s="316"/>
      <c r="Q53" s="255">
        <f>SUMIFS(BV_Data_An_Prec!$AM:$AM,BV_Data_An_Prec!$AP:$AP,$B53,BV_Data_An_Prec!$AQ:$AQ,$C53,BV_Data_An_Prec!$AR:$AR,Q$2)</f>
        <v>0</v>
      </c>
      <c r="R53" s="245"/>
      <c r="S53" s="295">
        <f t="shared" si="17"/>
        <v>0</v>
      </c>
      <c r="T53" s="41"/>
      <c r="U53" s="41"/>
      <c r="V53" s="41"/>
      <c r="W53" s="41"/>
      <c r="X53" s="38"/>
      <c r="Y53" s="41"/>
      <c r="Z53" s="41"/>
      <c r="AA53" s="41"/>
      <c r="AB53" s="41"/>
      <c r="AC53" s="41"/>
      <c r="AD53" s="41"/>
      <c r="AE53" s="41"/>
      <c r="AF53" s="41"/>
      <c r="AG53" s="41"/>
      <c r="AH53" s="41"/>
      <c r="AI53" s="41"/>
      <c r="AJ53" s="41"/>
      <c r="AK53" s="41"/>
      <c r="AL53" s="41"/>
      <c r="AM53" s="41"/>
      <c r="AN53" s="41"/>
    </row>
    <row r="54" spans="1:40" ht="15.75" customHeight="1">
      <c r="A54" s="5" t="s">
        <v>381</v>
      </c>
      <c r="B54" s="41" t="s">
        <v>88</v>
      </c>
      <c r="C54" s="303" t="s">
        <v>124</v>
      </c>
      <c r="D54" s="304" t="s">
        <v>115</v>
      </c>
      <c r="E54" s="305" t="e">
        <f>F54/F$27</f>
        <v>#DIV/0!</v>
      </c>
      <c r="F54" s="306">
        <f>+SUM(F42:F53)</f>
        <v>0</v>
      </c>
      <c r="G54" s="307"/>
      <c r="H54" s="305"/>
      <c r="I54" s="306"/>
      <c r="J54" s="307" t="s">
        <v>115</v>
      </c>
      <c r="K54" s="305">
        <f>L54/L$27</f>
        <v>0.4352346937264891</v>
      </c>
      <c r="L54" s="306">
        <f>+SUM(L42:L53)</f>
        <v>45569.659999999996</v>
      </c>
      <c r="M54" s="309"/>
      <c r="N54" s="306">
        <f>+SUM(N42:N53)</f>
        <v>45569.659999999996</v>
      </c>
      <c r="O54" s="307" t="s">
        <v>115</v>
      </c>
      <c r="P54" s="305" t="e">
        <f>Q54/Q$27</f>
        <v>#DIV/0!</v>
      </c>
      <c r="Q54" s="306">
        <f>+SUM(Q42:Q53)</f>
        <v>0</v>
      </c>
      <c r="R54" s="309"/>
      <c r="S54" s="306">
        <f>+SUM(S42:S53)</f>
        <v>45569.659999999996</v>
      </c>
      <c r="T54" s="290"/>
      <c r="U54" s="41"/>
      <c r="V54" s="41"/>
      <c r="W54" s="41"/>
      <c r="X54" s="38"/>
      <c r="Y54" s="41"/>
      <c r="Z54" s="41"/>
      <c r="AA54" s="41"/>
      <c r="AB54" s="41"/>
      <c r="AC54" s="41"/>
      <c r="AD54" s="41"/>
      <c r="AE54" s="41"/>
      <c r="AF54" s="41"/>
      <c r="AG54" s="41"/>
      <c r="AH54" s="41"/>
      <c r="AI54" s="41"/>
      <c r="AJ54" s="41"/>
      <c r="AK54" s="41"/>
      <c r="AL54" s="41"/>
      <c r="AM54" s="41"/>
      <c r="AN54" s="41"/>
    </row>
    <row r="55" spans="1:40" ht="15.75" hidden="1" customHeight="1">
      <c r="A55" s="5" t="s">
        <v>382</v>
      </c>
      <c r="B55" s="41" t="s">
        <v>88</v>
      </c>
      <c r="C55" s="252" t="s">
        <v>125</v>
      </c>
      <c r="D55" s="296"/>
      <c r="E55" s="41"/>
      <c r="F55" s="253">
        <f>+INDEX('Budget original'!$A$2:$AO$501,MATCH($A55,'Budget original'!$A$2:$A$501,0),MATCH(F$2,'Budget original'!$A$2:$AO$2,0))</f>
        <v>0</v>
      </c>
      <c r="G55" s="297"/>
      <c r="H55" s="41"/>
      <c r="I55" s="253"/>
      <c r="J55" s="252"/>
      <c r="K55" s="41"/>
      <c r="L55" s="255">
        <f>SUMIFS(BV_Data_An_Cour!$AM:$AM,BV_Data_An_Cour!$AP:$AP,$B55,BV_Data_An_Cour!$AQ:$AQ,$C55,BV_Data_An_Cour!$AR:$AR,L$2)</f>
        <v>0</v>
      </c>
      <c r="M55" s="252"/>
      <c r="N55" s="275">
        <f t="shared" ref="N55:N71" si="18">L55-F55</f>
        <v>0</v>
      </c>
      <c r="O55" s="252"/>
      <c r="P55" s="41"/>
      <c r="Q55" s="255">
        <f>SUMIFS(BV_Data_An_Prec!$AM:$AM,BV_Data_An_Prec!$AP:$AP,$B55,BV_Data_An_Prec!$AQ:$AQ,$C55,BV_Data_An_Prec!$AR:$AR,Q$2)</f>
        <v>0</v>
      </c>
      <c r="R55" s="252"/>
      <c r="S55" s="275">
        <f t="shared" ref="S55:S71" si="19">L55-Q55</f>
        <v>0</v>
      </c>
      <c r="T55" s="290"/>
      <c r="U55" s="41"/>
      <c r="V55" s="41"/>
      <c r="W55" s="41"/>
      <c r="X55" s="38"/>
      <c r="Y55" s="41"/>
      <c r="Z55" s="41"/>
      <c r="AA55" s="41"/>
      <c r="AB55" s="41"/>
      <c r="AC55" s="41"/>
      <c r="AD55" s="41"/>
      <c r="AE55" s="41"/>
      <c r="AF55" s="41"/>
      <c r="AG55" s="41"/>
      <c r="AH55" s="41"/>
      <c r="AI55" s="41"/>
      <c r="AJ55" s="41"/>
      <c r="AK55" s="41"/>
      <c r="AL55" s="41"/>
      <c r="AM55" s="41"/>
      <c r="AN55" s="41"/>
    </row>
    <row r="56" spans="1:40" ht="15.75" hidden="1" customHeight="1">
      <c r="A56" s="5" t="s">
        <v>383</v>
      </c>
      <c r="B56" s="41" t="s">
        <v>88</v>
      </c>
      <c r="C56" s="252" t="s">
        <v>126</v>
      </c>
      <c r="D56" s="296"/>
      <c r="E56" s="41"/>
      <c r="F56" s="253">
        <f>+INDEX('Budget original'!$A$2:$AO$501,MATCH($A56,'Budget original'!$A$2:$A$501,0),MATCH(F$2,'Budget original'!$A$2:$AO$2,0))</f>
        <v>0</v>
      </c>
      <c r="G56" s="297"/>
      <c r="H56" s="41"/>
      <c r="I56" s="253"/>
      <c r="J56" s="252"/>
      <c r="K56" s="41"/>
      <c r="L56" s="255">
        <f>SUMIFS(BV_Data_An_Cour!$AM:$AM,BV_Data_An_Cour!$AP:$AP,$B56,BV_Data_An_Cour!$AQ:$AQ,$C56,BV_Data_An_Cour!$AR:$AR,L$2)</f>
        <v>0</v>
      </c>
      <c r="M56" s="252"/>
      <c r="N56" s="275">
        <f t="shared" si="18"/>
        <v>0</v>
      </c>
      <c r="O56" s="252"/>
      <c r="P56" s="41"/>
      <c r="Q56" s="255">
        <f>SUMIFS(BV_Data_An_Prec!$AM:$AM,BV_Data_An_Prec!$AP:$AP,$B56,BV_Data_An_Prec!$AQ:$AQ,$C56,BV_Data_An_Prec!$AR:$AR,Q$2)</f>
        <v>0</v>
      </c>
      <c r="R56" s="252"/>
      <c r="S56" s="275">
        <f t="shared" si="19"/>
        <v>0</v>
      </c>
      <c r="T56" s="290"/>
      <c r="U56" s="41"/>
      <c r="V56" s="41"/>
      <c r="W56" s="41"/>
      <c r="X56" s="38"/>
      <c r="Y56" s="41"/>
      <c r="Z56" s="41"/>
      <c r="AA56" s="41"/>
      <c r="AB56" s="41"/>
      <c r="AC56" s="41"/>
      <c r="AD56" s="41"/>
      <c r="AE56" s="41"/>
      <c r="AF56" s="41"/>
      <c r="AG56" s="41"/>
      <c r="AH56" s="41"/>
      <c r="AI56" s="41"/>
      <c r="AJ56" s="41"/>
      <c r="AK56" s="41"/>
      <c r="AL56" s="41"/>
      <c r="AM56" s="41"/>
      <c r="AN56" s="41"/>
    </row>
    <row r="57" spans="1:40" ht="15.75" customHeight="1">
      <c r="A57" s="5" t="s">
        <v>384</v>
      </c>
      <c r="B57" s="41" t="s">
        <v>88</v>
      </c>
      <c r="C57" s="245" t="s">
        <v>127</v>
      </c>
      <c r="D57" s="298"/>
      <c r="E57" s="316"/>
      <c r="F57" s="247">
        <f>+INDEX('Budget original'!$A$2:$AO$501,MATCH($A57,'Budget original'!$A$2:$A$501,0),MATCH(F$2,'Budget original'!$A$2:$AO$2,0))</f>
        <v>0</v>
      </c>
      <c r="G57" s="299"/>
      <c r="H57" s="316"/>
      <c r="I57" s="247"/>
      <c r="J57" s="245"/>
      <c r="K57" s="316"/>
      <c r="L57" s="247">
        <f>SUMIFS(BV_Data_An_Cour!$AM:$AM,BV_Data_An_Cour!$AP:$AP,$B57,BV_Data_An_Cour!$AQ:$AQ,$C57,BV_Data_An_Cour!$AR:$AR,L$2)</f>
        <v>0</v>
      </c>
      <c r="M57" s="245"/>
      <c r="N57" s="295">
        <f t="shared" si="18"/>
        <v>0</v>
      </c>
      <c r="O57" s="245"/>
      <c r="P57" s="316"/>
      <c r="Q57" s="247">
        <f>SUMIFS(BV_Data_An_Prec!$AM:$AM,BV_Data_An_Prec!$AP:$AP,$B57,BV_Data_An_Prec!$AQ:$AQ,$C57,BV_Data_An_Prec!$AR:$AR,Q$2)</f>
        <v>0</v>
      </c>
      <c r="R57" s="245"/>
      <c r="S57" s="295">
        <f t="shared" si="19"/>
        <v>0</v>
      </c>
      <c r="T57" s="317"/>
      <c r="U57" s="41"/>
      <c r="V57" s="41"/>
      <c r="W57" s="41"/>
      <c r="X57" s="38"/>
      <c r="Y57" s="41"/>
      <c r="Z57" s="41"/>
      <c r="AA57" s="41"/>
      <c r="AB57" s="41"/>
      <c r="AC57" s="41"/>
      <c r="AD57" s="41"/>
      <c r="AE57" s="41"/>
      <c r="AF57" s="41"/>
      <c r="AG57" s="41"/>
      <c r="AH57" s="41"/>
      <c r="AI57" s="41"/>
      <c r="AJ57" s="41"/>
      <c r="AK57" s="41"/>
      <c r="AL57" s="41"/>
      <c r="AM57" s="41"/>
      <c r="AN57" s="41"/>
    </row>
    <row r="58" spans="1:40" ht="15.75" customHeight="1">
      <c r="A58" s="5" t="s">
        <v>385</v>
      </c>
      <c r="B58" s="41" t="s">
        <v>88</v>
      </c>
      <c r="C58" s="252" t="s">
        <v>128</v>
      </c>
      <c r="D58" s="296"/>
      <c r="E58" s="41"/>
      <c r="F58" s="253">
        <f>+INDEX('Budget original'!$A$2:$AO$501,MATCH($A58,'Budget original'!$A$2:$A$501,0),MATCH(F$2,'Budget original'!$A$2:$AO$2,0))</f>
        <v>0</v>
      </c>
      <c r="G58" s="297"/>
      <c r="H58" s="41"/>
      <c r="I58" s="253"/>
      <c r="J58" s="252"/>
      <c r="K58" s="41"/>
      <c r="L58" s="255">
        <f>SUMIFS(BV_Data_An_Cour!$AM:$AM,BV_Data_An_Cour!$AP:$AP,$B58,BV_Data_An_Cour!$AQ:$AQ,$C58,BV_Data_An_Cour!$AR:$AR,L$2)</f>
        <v>1657.89</v>
      </c>
      <c r="M58" s="252"/>
      <c r="N58" s="275">
        <f t="shared" si="18"/>
        <v>1657.89</v>
      </c>
      <c r="O58" s="252"/>
      <c r="P58" s="41"/>
      <c r="Q58" s="255">
        <f>SUMIFS(BV_Data_An_Prec!$AM:$AM,BV_Data_An_Prec!$AP:$AP,$B58,BV_Data_An_Prec!$AQ:$AQ,$C58,BV_Data_An_Prec!$AR:$AR,Q$2)</f>
        <v>0</v>
      </c>
      <c r="R58" s="252"/>
      <c r="S58" s="275">
        <f t="shared" si="19"/>
        <v>1657.89</v>
      </c>
      <c r="T58" s="290"/>
      <c r="U58" s="41"/>
      <c r="V58" s="41"/>
      <c r="W58" s="41"/>
      <c r="X58" s="41"/>
      <c r="Y58" s="41"/>
      <c r="Z58" s="41"/>
      <c r="AA58" s="41"/>
      <c r="AB58" s="41"/>
      <c r="AC58" s="41"/>
      <c r="AD58" s="41"/>
      <c r="AE58" s="41"/>
      <c r="AF58" s="41"/>
      <c r="AG58" s="41"/>
      <c r="AH58" s="41"/>
      <c r="AI58" s="41"/>
      <c r="AJ58" s="41"/>
      <c r="AK58" s="41"/>
      <c r="AL58" s="41"/>
      <c r="AM58" s="41"/>
      <c r="AN58" s="41"/>
    </row>
    <row r="59" spans="1:40" ht="15.75" customHeight="1">
      <c r="A59" s="5" t="s">
        <v>386</v>
      </c>
      <c r="B59" s="41" t="s">
        <v>88</v>
      </c>
      <c r="C59" s="252" t="s">
        <v>129</v>
      </c>
      <c r="D59" s="296"/>
      <c r="E59" s="41"/>
      <c r="F59" s="253">
        <f>+INDEX('Budget original'!$A$2:$AO$501,MATCH($A59,'Budget original'!$A$2:$A$501,0),MATCH(F$2,'Budget original'!$A$2:$AO$2,0))</f>
        <v>0</v>
      </c>
      <c r="G59" s="297"/>
      <c r="H59" s="41"/>
      <c r="I59" s="253"/>
      <c r="J59" s="252"/>
      <c r="K59" s="41"/>
      <c r="L59" s="255">
        <f>SUMIFS(BV_Data_An_Cour!$AM:$AM,BV_Data_An_Cour!$AP:$AP,$B59,BV_Data_An_Cour!$AQ:$AQ,$C59,BV_Data_An_Cour!$AR:$AR,L$2)</f>
        <v>131</v>
      </c>
      <c r="M59" s="252"/>
      <c r="N59" s="275">
        <f t="shared" si="18"/>
        <v>131</v>
      </c>
      <c r="O59" s="252"/>
      <c r="P59" s="41"/>
      <c r="Q59" s="255">
        <f>SUMIFS(BV_Data_An_Prec!$AM:$AM,BV_Data_An_Prec!$AP:$AP,$B59,BV_Data_An_Prec!$AQ:$AQ,$C59,BV_Data_An_Prec!$AR:$AR,Q$2)</f>
        <v>0</v>
      </c>
      <c r="R59" s="252"/>
      <c r="S59" s="275">
        <f t="shared" si="19"/>
        <v>131</v>
      </c>
      <c r="T59" s="41"/>
      <c r="U59" s="41"/>
      <c r="V59" s="41"/>
      <c r="W59" s="41"/>
      <c r="X59" s="41"/>
      <c r="Y59" s="41"/>
      <c r="Z59" s="41"/>
      <c r="AA59" s="41"/>
      <c r="AB59" s="41"/>
      <c r="AC59" s="41"/>
      <c r="AD59" s="41"/>
      <c r="AE59" s="41"/>
      <c r="AF59" s="41"/>
      <c r="AG59" s="41"/>
      <c r="AH59" s="41"/>
      <c r="AI59" s="41"/>
      <c r="AJ59" s="41"/>
      <c r="AK59" s="41"/>
      <c r="AL59" s="41"/>
      <c r="AM59" s="41"/>
      <c r="AN59" s="41"/>
    </row>
    <row r="60" spans="1:40" ht="15.75" customHeight="1">
      <c r="A60" s="5" t="s">
        <v>387</v>
      </c>
      <c r="B60" s="41" t="s">
        <v>88</v>
      </c>
      <c r="C60" s="245" t="s">
        <v>130</v>
      </c>
      <c r="D60" s="298"/>
      <c r="E60" s="316"/>
      <c r="F60" s="247">
        <f>+INDEX('Budget original'!$A$2:$AO$501,MATCH($A60,'Budget original'!$A$2:$A$501,0),MATCH(F$2,'Budget original'!$A$2:$AO$2,0))</f>
        <v>0</v>
      </c>
      <c r="G60" s="299"/>
      <c r="H60" s="316"/>
      <c r="I60" s="247"/>
      <c r="J60" s="245"/>
      <c r="K60" s="316"/>
      <c r="L60" s="247">
        <f>SUMIFS(BV_Data_An_Cour!$AM:$AM,BV_Data_An_Cour!$AP:$AP,$B60,BV_Data_An_Cour!$AQ:$AQ,$C60,BV_Data_An_Cour!$AR:$AR,L$2)</f>
        <v>198.99</v>
      </c>
      <c r="M60" s="245"/>
      <c r="N60" s="295">
        <f t="shared" si="18"/>
        <v>198.99</v>
      </c>
      <c r="O60" s="245"/>
      <c r="P60" s="316"/>
      <c r="Q60" s="247">
        <f>SUMIFS(BV_Data_An_Prec!$AM:$AM,BV_Data_An_Prec!$AP:$AP,$B60,BV_Data_An_Prec!$AQ:$AQ,$C60,BV_Data_An_Prec!$AR:$AR,Q$2)</f>
        <v>0</v>
      </c>
      <c r="R60" s="245"/>
      <c r="S60" s="295">
        <f t="shared" si="19"/>
        <v>198.99</v>
      </c>
      <c r="T60" s="41"/>
      <c r="U60" s="41"/>
      <c r="V60" s="41"/>
      <c r="W60" s="41"/>
      <c r="X60" s="41"/>
      <c r="Y60" s="41"/>
      <c r="Z60" s="41"/>
      <c r="AA60" s="41"/>
      <c r="AB60" s="41"/>
      <c r="AC60" s="41"/>
      <c r="AD60" s="41"/>
      <c r="AE60" s="41"/>
      <c r="AF60" s="41"/>
      <c r="AG60" s="41"/>
      <c r="AH60" s="41"/>
      <c r="AI60" s="41"/>
      <c r="AJ60" s="41"/>
      <c r="AK60" s="41"/>
      <c r="AL60" s="41"/>
      <c r="AM60" s="41"/>
      <c r="AN60" s="41"/>
    </row>
    <row r="61" spans="1:40" ht="15.75" customHeight="1">
      <c r="A61" s="5" t="s">
        <v>388</v>
      </c>
      <c r="B61" s="41" t="s">
        <v>88</v>
      </c>
      <c r="C61" s="252" t="s">
        <v>131</v>
      </c>
      <c r="D61" s="296"/>
      <c r="E61" s="41"/>
      <c r="F61" s="253">
        <f>+INDEX('Budget original'!$A$2:$AO$501,MATCH($A61,'Budget original'!$A$2:$A$501,0),MATCH(F$2,'Budget original'!$A$2:$AO$2,0))</f>
        <v>0</v>
      </c>
      <c r="G61" s="297"/>
      <c r="H61" s="41"/>
      <c r="I61" s="253"/>
      <c r="J61" s="252"/>
      <c r="K61" s="41"/>
      <c r="L61" s="255">
        <f>SUMIFS(BV_Data_An_Cour!$AM:$AM,BV_Data_An_Cour!$AP:$AP,$B61,BV_Data_An_Cour!$AQ:$AQ,$C61,BV_Data_An_Cour!$AR:$AR,L$2)</f>
        <v>0</v>
      </c>
      <c r="M61" s="252"/>
      <c r="N61" s="275">
        <f t="shared" si="18"/>
        <v>0</v>
      </c>
      <c r="O61" s="252"/>
      <c r="P61" s="41"/>
      <c r="Q61" s="255">
        <f>SUMIFS(BV_Data_An_Prec!$AM:$AM,BV_Data_An_Prec!$AP:$AP,$B61,BV_Data_An_Prec!$AQ:$AQ,$C61,BV_Data_An_Prec!$AR:$AR,Q$2)</f>
        <v>0</v>
      </c>
      <c r="R61" s="252"/>
      <c r="S61" s="275">
        <f t="shared" si="19"/>
        <v>0</v>
      </c>
      <c r="T61" s="41"/>
      <c r="U61" s="41"/>
      <c r="V61" s="41"/>
      <c r="W61" s="41"/>
      <c r="X61" s="41"/>
      <c r="Y61" s="41"/>
      <c r="Z61" s="41"/>
      <c r="AA61" s="41"/>
      <c r="AB61" s="41"/>
      <c r="AC61" s="41"/>
      <c r="AD61" s="41"/>
      <c r="AE61" s="41"/>
      <c r="AF61" s="41"/>
      <c r="AG61" s="41"/>
      <c r="AH61" s="41"/>
      <c r="AI61" s="41"/>
      <c r="AJ61" s="41"/>
      <c r="AK61" s="41"/>
      <c r="AL61" s="41"/>
      <c r="AM61" s="41"/>
      <c r="AN61" s="41"/>
    </row>
    <row r="62" spans="1:40" ht="15.75" customHeight="1">
      <c r="A62" s="5" t="s">
        <v>389</v>
      </c>
      <c r="B62" s="41" t="s">
        <v>88</v>
      </c>
      <c r="C62" s="252" t="s">
        <v>132</v>
      </c>
      <c r="D62" s="296"/>
      <c r="E62" s="41"/>
      <c r="F62" s="253">
        <f>+INDEX('Budget original'!$A$2:$AO$501,MATCH($A62,'Budget original'!$A$2:$A$501,0),MATCH(F$2,'Budget original'!$A$2:$AO$2,0))</f>
        <v>0</v>
      </c>
      <c r="G62" s="297"/>
      <c r="H62" s="41"/>
      <c r="I62" s="253"/>
      <c r="J62" s="252"/>
      <c r="K62" s="41"/>
      <c r="L62" s="255">
        <f>SUMIFS(BV_Data_An_Cour!$AM:$AM,BV_Data_An_Cour!$AP:$AP,$B62,BV_Data_An_Cour!$AQ:$AQ,$C62,BV_Data_An_Cour!$AR:$AR,L$2)</f>
        <v>0</v>
      </c>
      <c r="M62" s="252"/>
      <c r="N62" s="275">
        <f t="shared" si="18"/>
        <v>0</v>
      </c>
      <c r="O62" s="252"/>
      <c r="P62" s="41"/>
      <c r="Q62" s="255">
        <f>SUMIFS(BV_Data_An_Prec!$AM:$AM,BV_Data_An_Prec!$AP:$AP,$B62,BV_Data_An_Prec!$AQ:$AQ,$C62,BV_Data_An_Prec!$AR:$AR,Q$2)</f>
        <v>0</v>
      </c>
      <c r="R62" s="252"/>
      <c r="S62" s="275">
        <f t="shared" si="19"/>
        <v>0</v>
      </c>
      <c r="T62" s="41"/>
      <c r="U62" s="41"/>
      <c r="V62" s="41"/>
      <c r="W62" s="41"/>
      <c r="X62" s="41"/>
      <c r="Y62" s="41"/>
      <c r="Z62" s="41"/>
      <c r="AA62" s="41"/>
      <c r="AB62" s="41"/>
      <c r="AC62" s="41"/>
      <c r="AD62" s="41"/>
      <c r="AE62" s="41"/>
      <c r="AF62" s="41"/>
      <c r="AG62" s="41"/>
      <c r="AH62" s="41"/>
      <c r="AI62" s="41"/>
      <c r="AJ62" s="41"/>
      <c r="AK62" s="41"/>
      <c r="AL62" s="41"/>
      <c r="AM62" s="41"/>
      <c r="AN62" s="41"/>
    </row>
    <row r="63" spans="1:40" ht="15.75" customHeight="1">
      <c r="A63" s="5" t="s">
        <v>390</v>
      </c>
      <c r="B63" s="41" t="s">
        <v>88</v>
      </c>
      <c r="C63" s="252" t="s">
        <v>133</v>
      </c>
      <c r="D63" s="296"/>
      <c r="E63" s="41"/>
      <c r="F63" s="253">
        <f>+INDEX('Budget original'!$A$2:$AO$501,MATCH($A63,'Budget original'!$A$2:$A$501,0),MATCH(F$2,'Budget original'!$A$2:$AO$2,0))</f>
        <v>0</v>
      </c>
      <c r="G63" s="297"/>
      <c r="H63" s="41"/>
      <c r="I63" s="253"/>
      <c r="J63" s="252"/>
      <c r="K63" s="41"/>
      <c r="L63" s="255">
        <f>SUMIFS(BV_Data_An_Cour!$AM:$AM,BV_Data_An_Cour!$AP:$AP,$B63,BV_Data_An_Cour!$AQ:$AQ,$C63,BV_Data_An_Cour!$AR:$AR,L$2)</f>
        <v>954.06</v>
      </c>
      <c r="M63" s="252"/>
      <c r="N63" s="275">
        <f t="shared" si="18"/>
        <v>954.06</v>
      </c>
      <c r="O63" s="252"/>
      <c r="P63" s="41"/>
      <c r="Q63" s="255">
        <f>SUMIFS(BV_Data_An_Prec!$AM:$AM,BV_Data_An_Prec!$AP:$AP,$B63,BV_Data_An_Prec!$AQ:$AQ,$C63,BV_Data_An_Prec!$AR:$AR,Q$2)</f>
        <v>0</v>
      </c>
      <c r="R63" s="252"/>
      <c r="S63" s="275">
        <f t="shared" si="19"/>
        <v>954.06</v>
      </c>
      <c r="T63" s="41"/>
      <c r="U63" s="41"/>
      <c r="V63" s="41"/>
      <c r="W63" s="41"/>
      <c r="X63" s="41"/>
      <c r="Y63" s="41"/>
      <c r="Z63" s="41"/>
      <c r="AA63" s="41"/>
      <c r="AB63" s="41"/>
      <c r="AC63" s="41"/>
      <c r="AD63" s="41"/>
      <c r="AE63" s="41"/>
      <c r="AF63" s="41"/>
      <c r="AG63" s="41"/>
      <c r="AH63" s="41"/>
      <c r="AI63" s="41"/>
      <c r="AJ63" s="41"/>
      <c r="AK63" s="41"/>
      <c r="AL63" s="41"/>
      <c r="AM63" s="41"/>
      <c r="AN63" s="41"/>
    </row>
    <row r="64" spans="1:40" ht="15.75" customHeight="1">
      <c r="A64" s="5" t="s">
        <v>391</v>
      </c>
      <c r="B64" s="41" t="s">
        <v>88</v>
      </c>
      <c r="C64" s="252" t="s">
        <v>134</v>
      </c>
      <c r="D64" s="296"/>
      <c r="E64" s="41"/>
      <c r="F64" s="253">
        <f>+INDEX('Budget original'!$A$2:$AO$501,MATCH($A64,'Budget original'!$A$2:$A$501,0),MATCH(F$2,'Budget original'!$A$2:$AO$2,0))</f>
        <v>0</v>
      </c>
      <c r="G64" s="297"/>
      <c r="H64" s="41"/>
      <c r="I64" s="253"/>
      <c r="J64" s="252"/>
      <c r="K64" s="41"/>
      <c r="L64" s="255">
        <f>SUMIFS(BV_Data_An_Cour!$AM:$AM,BV_Data_An_Cour!$AP:$AP,$B64,BV_Data_An_Cour!$AQ:$AQ,$C64,BV_Data_An_Cour!$AR:$AR,L$2)</f>
        <v>159.79000000000002</v>
      </c>
      <c r="M64" s="252"/>
      <c r="N64" s="275">
        <f t="shared" si="18"/>
        <v>159.79000000000002</v>
      </c>
      <c r="O64" s="252"/>
      <c r="P64" s="41"/>
      <c r="Q64" s="255">
        <f>SUMIFS(BV_Data_An_Prec!$AM:$AM,BV_Data_An_Prec!$AP:$AP,$B64,BV_Data_An_Prec!$AQ:$AQ,$C64,BV_Data_An_Prec!$AR:$AR,Q$2)</f>
        <v>0</v>
      </c>
      <c r="R64" s="252"/>
      <c r="S64" s="275">
        <f t="shared" si="19"/>
        <v>159.79000000000002</v>
      </c>
      <c r="T64" s="41"/>
      <c r="U64" s="41"/>
      <c r="V64" s="41"/>
      <c r="W64" s="41"/>
      <c r="X64" s="41"/>
      <c r="Y64" s="41"/>
      <c r="Z64" s="41"/>
      <c r="AA64" s="41"/>
      <c r="AB64" s="41"/>
      <c r="AC64" s="41"/>
      <c r="AD64" s="41"/>
      <c r="AE64" s="41"/>
      <c r="AF64" s="41"/>
      <c r="AG64" s="41"/>
      <c r="AH64" s="41"/>
      <c r="AI64" s="41"/>
      <c r="AJ64" s="41"/>
      <c r="AK64" s="41"/>
      <c r="AL64" s="41"/>
      <c r="AM64" s="41"/>
      <c r="AN64" s="41"/>
    </row>
    <row r="65" spans="1:40" ht="15.75" customHeight="1">
      <c r="A65" s="5" t="s">
        <v>392</v>
      </c>
      <c r="B65" s="41" t="s">
        <v>88</v>
      </c>
      <c r="C65" s="252" t="s">
        <v>135</v>
      </c>
      <c r="D65" s="296"/>
      <c r="E65" s="41"/>
      <c r="F65" s="253">
        <f>+INDEX('Budget original'!$A$2:$AO$501,MATCH($A65,'Budget original'!$A$2:$A$501,0),MATCH(F$2,'Budget original'!$A$2:$AO$2,0))</f>
        <v>0</v>
      </c>
      <c r="G65" s="297"/>
      <c r="H65" s="41"/>
      <c r="I65" s="253"/>
      <c r="J65" s="252"/>
      <c r="K65" s="41"/>
      <c r="L65" s="255">
        <f>SUMIFS(BV_Data_An_Cour!$AM:$AM,BV_Data_An_Cour!$AP:$AP,$B65,BV_Data_An_Cour!$AQ:$AQ,$C65,BV_Data_An_Cour!$AR:$AR,L$2)</f>
        <v>0</v>
      </c>
      <c r="M65" s="252"/>
      <c r="N65" s="275">
        <f t="shared" si="18"/>
        <v>0</v>
      </c>
      <c r="O65" s="252"/>
      <c r="P65" s="41"/>
      <c r="Q65" s="255">
        <f>SUMIFS(BV_Data_An_Prec!$AM:$AM,BV_Data_An_Prec!$AP:$AP,$B65,BV_Data_An_Prec!$AQ:$AQ,$C65,BV_Data_An_Prec!$AR:$AR,Q$2)</f>
        <v>0</v>
      </c>
      <c r="R65" s="252"/>
      <c r="S65" s="275">
        <f t="shared" si="19"/>
        <v>0</v>
      </c>
      <c r="T65" s="41"/>
      <c r="U65" s="41"/>
      <c r="V65" s="41"/>
      <c r="W65" s="41"/>
      <c r="X65" s="41"/>
      <c r="Y65" s="41"/>
      <c r="Z65" s="41"/>
      <c r="AA65" s="41"/>
      <c r="AB65" s="41"/>
      <c r="AC65" s="41"/>
      <c r="AD65" s="41"/>
      <c r="AE65" s="41"/>
      <c r="AF65" s="41"/>
      <c r="AG65" s="41"/>
      <c r="AH65" s="41"/>
      <c r="AI65" s="41"/>
      <c r="AJ65" s="41"/>
      <c r="AK65" s="41"/>
      <c r="AL65" s="41"/>
      <c r="AM65" s="41"/>
      <c r="AN65" s="41"/>
    </row>
    <row r="66" spans="1:40" ht="15.75" customHeight="1">
      <c r="A66" s="5" t="s">
        <v>393</v>
      </c>
      <c r="B66" s="41" t="s">
        <v>88</v>
      </c>
      <c r="C66" s="252" t="s">
        <v>136</v>
      </c>
      <c r="D66" s="296"/>
      <c r="E66" s="41"/>
      <c r="F66" s="253">
        <f>+INDEX('Budget original'!$A$2:$AO$501,MATCH($A66,'Budget original'!$A$2:$A$501,0),MATCH(F$2,'Budget original'!$A$2:$AO$2,0))</f>
        <v>0</v>
      </c>
      <c r="G66" s="297"/>
      <c r="H66" s="41"/>
      <c r="I66" s="253"/>
      <c r="J66" s="252"/>
      <c r="K66" s="41"/>
      <c r="L66" s="255">
        <f>SUMIFS(BV_Data_An_Cour!$AM:$AM,BV_Data_An_Cour!$AP:$AP,$B66,BV_Data_An_Cour!$AQ:$AQ,$C66,BV_Data_An_Cour!$AR:$AR,L$2)</f>
        <v>0</v>
      </c>
      <c r="M66" s="252"/>
      <c r="N66" s="275">
        <f t="shared" si="18"/>
        <v>0</v>
      </c>
      <c r="O66" s="252"/>
      <c r="P66" s="41"/>
      <c r="Q66" s="255">
        <f>SUMIFS(BV_Data_An_Prec!$AM:$AM,BV_Data_An_Prec!$AP:$AP,$B66,BV_Data_An_Prec!$AQ:$AQ,$C66,BV_Data_An_Prec!$AR:$AR,Q$2)</f>
        <v>0</v>
      </c>
      <c r="R66" s="252"/>
      <c r="S66" s="275">
        <f t="shared" si="19"/>
        <v>0</v>
      </c>
      <c r="T66" s="41"/>
      <c r="U66" s="41"/>
      <c r="V66" s="41"/>
      <c r="W66" s="41"/>
      <c r="X66" s="41"/>
      <c r="Y66" s="41"/>
      <c r="Z66" s="41"/>
      <c r="AA66" s="41"/>
      <c r="AB66" s="41"/>
      <c r="AC66" s="41"/>
      <c r="AD66" s="41"/>
      <c r="AE66" s="41"/>
      <c r="AF66" s="41"/>
      <c r="AG66" s="41"/>
      <c r="AH66" s="41"/>
      <c r="AI66" s="41"/>
      <c r="AJ66" s="41"/>
      <c r="AK66" s="41"/>
      <c r="AL66" s="41"/>
      <c r="AM66" s="41"/>
      <c r="AN66" s="41"/>
    </row>
    <row r="67" spans="1:40" ht="15.75" customHeight="1">
      <c r="A67" s="5" t="s">
        <v>394</v>
      </c>
      <c r="B67" s="41" t="s">
        <v>88</v>
      </c>
      <c r="C67" s="252" t="s">
        <v>137</v>
      </c>
      <c r="D67" s="296"/>
      <c r="E67" s="41"/>
      <c r="F67" s="253">
        <f>+INDEX('Budget original'!$A$2:$AO$501,MATCH($A67,'Budget original'!$A$2:$A$501,0),MATCH(F$2,'Budget original'!$A$2:$AO$2,0))</f>
        <v>0</v>
      </c>
      <c r="G67" s="297"/>
      <c r="H67" s="41"/>
      <c r="I67" s="253"/>
      <c r="J67" s="252"/>
      <c r="K67" s="41"/>
      <c r="L67" s="255">
        <f>SUMIFS(BV_Data_An_Cour!$AM:$AM,BV_Data_An_Cour!$AP:$AP,$B67,BV_Data_An_Cour!$AQ:$AQ,$C67,BV_Data_An_Cour!$AR:$AR,L$2)</f>
        <v>775</v>
      </c>
      <c r="M67" s="252"/>
      <c r="N67" s="275">
        <f t="shared" si="18"/>
        <v>775</v>
      </c>
      <c r="O67" s="252"/>
      <c r="P67" s="41"/>
      <c r="Q67" s="255">
        <f>SUMIFS(BV_Data_An_Prec!$AM:$AM,BV_Data_An_Prec!$AP:$AP,$B67,BV_Data_An_Prec!$AQ:$AQ,$C67,BV_Data_An_Prec!$AR:$AR,Q$2)</f>
        <v>0</v>
      </c>
      <c r="R67" s="252"/>
      <c r="S67" s="275">
        <f t="shared" si="19"/>
        <v>775</v>
      </c>
      <c r="T67" s="41"/>
      <c r="U67" s="1027"/>
      <c r="X67" s="41"/>
      <c r="Y67" s="41"/>
      <c r="Z67" s="41"/>
      <c r="AA67" s="41"/>
      <c r="AB67" s="41"/>
      <c r="AC67" s="41"/>
      <c r="AD67" s="41"/>
      <c r="AE67" s="41"/>
      <c r="AF67" s="41"/>
      <c r="AG67" s="41"/>
      <c r="AH67" s="41"/>
      <c r="AI67" s="41"/>
      <c r="AJ67" s="41"/>
      <c r="AK67" s="41"/>
      <c r="AL67" s="41"/>
      <c r="AM67" s="41"/>
      <c r="AN67" s="41"/>
    </row>
    <row r="68" spans="1:40" ht="15.75" customHeight="1">
      <c r="A68" s="5" t="s">
        <v>395</v>
      </c>
      <c r="B68" s="41" t="s">
        <v>88</v>
      </c>
      <c r="C68" s="252" t="s">
        <v>138</v>
      </c>
      <c r="D68" s="296"/>
      <c r="E68" s="41"/>
      <c r="F68" s="253">
        <f>+INDEX('Budget original'!$A$2:$AO$501,MATCH($A68,'Budget original'!$A$2:$A$501,0),MATCH(F$2,'Budget original'!$A$2:$AO$2,0))</f>
        <v>0</v>
      </c>
      <c r="G68" s="297"/>
      <c r="H68" s="41"/>
      <c r="I68" s="253"/>
      <c r="J68" s="252"/>
      <c r="K68" s="41"/>
      <c r="L68" s="255">
        <f>SUMIFS(BV_Data_An_Cour!$AM:$AM,BV_Data_An_Cour!$AP:$AP,$B68,BV_Data_An_Cour!$AQ:$AQ,$C68,BV_Data_An_Cour!$AR:$AR,L$2)</f>
        <v>0</v>
      </c>
      <c r="M68" s="252"/>
      <c r="N68" s="777">
        <f t="shared" si="18"/>
        <v>0</v>
      </c>
      <c r="O68" s="252"/>
      <c r="P68" s="41"/>
      <c r="Q68" s="255">
        <f>SUMIFS(BV_Data_An_Prec!$AM:$AM,BV_Data_An_Prec!$AP:$AP,$B68,BV_Data_An_Prec!$AQ:$AQ,$C68,BV_Data_An_Prec!$AR:$AR,Q$2)</f>
        <v>0</v>
      </c>
      <c r="R68" s="252"/>
      <c r="S68" s="275">
        <f t="shared" si="19"/>
        <v>0</v>
      </c>
      <c r="T68" s="41"/>
      <c r="X68" s="41"/>
      <c r="Y68" s="41"/>
      <c r="Z68" s="41"/>
      <c r="AA68" s="41"/>
      <c r="AB68" s="41"/>
      <c r="AC68" s="41"/>
      <c r="AD68" s="41"/>
      <c r="AE68" s="41"/>
      <c r="AF68" s="41"/>
      <c r="AG68" s="41"/>
      <c r="AH68" s="41"/>
      <c r="AI68" s="41"/>
      <c r="AJ68" s="41"/>
      <c r="AK68" s="41"/>
      <c r="AL68" s="41"/>
      <c r="AM68" s="41"/>
      <c r="AN68" s="41"/>
    </row>
    <row r="69" spans="1:40" ht="15.75" hidden="1" customHeight="1">
      <c r="A69" s="5" t="s">
        <v>354</v>
      </c>
      <c r="B69" s="41" t="s">
        <v>88</v>
      </c>
      <c r="C69" s="252" t="s">
        <v>55</v>
      </c>
      <c r="D69" s="296"/>
      <c r="E69" s="41"/>
      <c r="F69" s="253">
        <f>+INDEX('Budget original'!$A$2:$AO$501,MATCH($A69,'Budget original'!$A$2:$A$501,0),MATCH(F$2,'Budget original'!$A$2:$AO$2,0))</f>
        <v>0</v>
      </c>
      <c r="G69" s="297"/>
      <c r="H69" s="41"/>
      <c r="I69" s="253"/>
      <c r="J69" s="252"/>
      <c r="K69" s="41"/>
      <c r="L69" s="255"/>
      <c r="M69" s="252"/>
      <c r="N69" s="275">
        <f t="shared" si="18"/>
        <v>0</v>
      </c>
      <c r="O69" s="252"/>
      <c r="P69" s="41"/>
      <c r="Q69" s="255"/>
      <c r="R69" s="252"/>
      <c r="S69" s="275">
        <f t="shared" si="19"/>
        <v>0</v>
      </c>
      <c r="T69" s="41"/>
      <c r="X69" s="41"/>
      <c r="Y69" s="41"/>
      <c r="Z69" s="41"/>
      <c r="AA69" s="41"/>
      <c r="AB69" s="41"/>
      <c r="AC69" s="41"/>
      <c r="AD69" s="41"/>
      <c r="AE69" s="41"/>
      <c r="AF69" s="41"/>
      <c r="AG69" s="41"/>
      <c r="AH69" s="41"/>
      <c r="AI69" s="41"/>
      <c r="AJ69" s="41"/>
      <c r="AK69" s="41"/>
      <c r="AL69" s="41"/>
      <c r="AM69" s="41"/>
      <c r="AN69" s="41"/>
    </row>
    <row r="70" spans="1:40" ht="15.75" hidden="1" customHeight="1">
      <c r="A70" s="5" t="s">
        <v>354</v>
      </c>
      <c r="B70" s="41" t="s">
        <v>88</v>
      </c>
      <c r="C70" s="252" t="s">
        <v>55</v>
      </c>
      <c r="D70" s="296"/>
      <c r="E70" s="41"/>
      <c r="F70" s="253">
        <f>+INDEX('Budget original'!$A$2:$AO$501,MATCH($A70,'Budget original'!$A$2:$A$501,0),MATCH(F$2,'Budget original'!$A$2:$AO$2,0))</f>
        <v>0</v>
      </c>
      <c r="G70" s="297"/>
      <c r="H70" s="41"/>
      <c r="I70" s="253"/>
      <c r="J70" s="252"/>
      <c r="K70" s="41"/>
      <c r="L70" s="255">
        <f>SUMIFS(BV_Data_An_Cour!$AM:$AM,BV_Data_An_Cour!$AP:$AP,$B70,BV_Data_An_Cour!$AQ:$AQ,$C70,BV_Data_An_Cour!$AR:$AR,L$2)</f>
        <v>0</v>
      </c>
      <c r="M70" s="252"/>
      <c r="N70" s="275">
        <f t="shared" si="18"/>
        <v>0</v>
      </c>
      <c r="O70" s="252"/>
      <c r="P70" s="41"/>
      <c r="Q70" s="255">
        <f>SUMIFS(BV_Data_An_Prec!$AM:$AM,BV_Data_An_Prec!$AP:$AP,$B70,BV_Data_An_Prec!$AQ:$AQ,$C70,BV_Data_An_Prec!$AR:$AR,Q$2)</f>
        <v>0</v>
      </c>
      <c r="R70" s="252"/>
      <c r="S70" s="275">
        <f t="shared" si="19"/>
        <v>0</v>
      </c>
      <c r="T70" s="41"/>
      <c r="X70" s="41"/>
      <c r="Y70" s="41"/>
      <c r="Z70" s="41"/>
      <c r="AA70" s="41"/>
      <c r="AB70" s="41"/>
      <c r="AC70" s="41"/>
      <c r="AD70" s="41"/>
      <c r="AE70" s="41"/>
      <c r="AF70" s="41"/>
      <c r="AG70" s="41"/>
      <c r="AH70" s="41"/>
      <c r="AI70" s="41"/>
      <c r="AJ70" s="41"/>
      <c r="AK70" s="41"/>
      <c r="AL70" s="41"/>
      <c r="AM70" s="41"/>
      <c r="AN70" s="41"/>
    </row>
    <row r="71" spans="1:40" ht="15.75" hidden="1" customHeight="1">
      <c r="A71" s="5" t="s">
        <v>354</v>
      </c>
      <c r="B71" s="41" t="s">
        <v>88</v>
      </c>
      <c r="C71" s="252" t="s">
        <v>55</v>
      </c>
      <c r="D71" s="296"/>
      <c r="E71" s="41"/>
      <c r="F71" s="253">
        <f>+INDEX('Budget original'!$A$2:$AO$501,MATCH($A71,'Budget original'!$A$2:$A$501,0),MATCH(F$2,'Budget original'!$A$2:$AO$2,0))</f>
        <v>0</v>
      </c>
      <c r="G71" s="297"/>
      <c r="H71" s="41"/>
      <c r="I71" s="253"/>
      <c r="J71" s="252"/>
      <c r="K71" s="41"/>
      <c r="L71" s="255">
        <f>SUMIFS(BV_Data_An_Cour!$AM:$AM,BV_Data_An_Cour!$AP:$AP,$B71,BV_Data_An_Cour!$AQ:$AQ,$C71,BV_Data_An_Cour!$AR:$AR,L$2)*0.32</f>
        <v>0</v>
      </c>
      <c r="M71" s="252"/>
      <c r="N71" s="275">
        <f t="shared" si="18"/>
        <v>0</v>
      </c>
      <c r="O71" s="252"/>
      <c r="P71" s="41"/>
      <c r="Q71" s="255">
        <f>SUMIFS(BV_Data_An_Prec!$AM:$AM,BV_Data_An_Prec!$AP:$AP,$B71,BV_Data_An_Prec!$AQ:$AQ,$C71,BV_Data_An_Prec!$AR:$AR,Q$2)*0.32</f>
        <v>0</v>
      </c>
      <c r="R71" s="252"/>
      <c r="S71" s="275">
        <f t="shared" si="19"/>
        <v>0</v>
      </c>
      <c r="T71" s="41"/>
      <c r="X71" s="41"/>
      <c r="Y71" s="41"/>
      <c r="Z71" s="41"/>
      <c r="AA71" s="41"/>
      <c r="AB71" s="41"/>
      <c r="AC71" s="41"/>
      <c r="AD71" s="41"/>
      <c r="AE71" s="41"/>
      <c r="AF71" s="41"/>
      <c r="AG71" s="41"/>
      <c r="AH71" s="41"/>
      <c r="AI71" s="41"/>
      <c r="AJ71" s="41"/>
      <c r="AK71" s="41"/>
      <c r="AL71" s="41"/>
      <c r="AM71" s="41"/>
      <c r="AN71" s="41"/>
    </row>
    <row r="72" spans="1:40" ht="15.75" customHeight="1">
      <c r="A72" s="5" t="s">
        <v>396</v>
      </c>
      <c r="B72" s="41" t="s">
        <v>88</v>
      </c>
      <c r="C72" s="303" t="s">
        <v>139</v>
      </c>
      <c r="D72" s="304" t="s">
        <v>115</v>
      </c>
      <c r="E72" s="305" t="e">
        <f>F72/F$27</f>
        <v>#DIV/0!</v>
      </c>
      <c r="F72" s="306">
        <f>+SUM(F55:F71)</f>
        <v>0</v>
      </c>
      <c r="G72" s="307"/>
      <c r="H72" s="305"/>
      <c r="I72" s="306"/>
      <c r="J72" s="307" t="s">
        <v>115</v>
      </c>
      <c r="K72" s="305">
        <f>L72/L$27</f>
        <v>3.7026552188677557E-2</v>
      </c>
      <c r="L72" s="306">
        <f>+SUM(L55:L71)</f>
        <v>3876.73</v>
      </c>
      <c r="M72" s="309"/>
      <c r="N72" s="306">
        <f>+SUM(N55:N71)</f>
        <v>3876.73</v>
      </c>
      <c r="O72" s="307" t="s">
        <v>115</v>
      </c>
      <c r="P72" s="305" t="e">
        <f>Q72/Q$27</f>
        <v>#DIV/0!</v>
      </c>
      <c r="Q72" s="306">
        <f>+SUM(Q55:Q71)</f>
        <v>0</v>
      </c>
      <c r="R72" s="309"/>
      <c r="S72" s="306">
        <f>+SUM(S55:S71)</f>
        <v>3876.73</v>
      </c>
      <c r="T72" s="41"/>
      <c r="X72" s="41"/>
      <c r="Y72" s="41"/>
      <c r="Z72" s="41"/>
      <c r="AA72" s="41"/>
      <c r="AB72" s="41"/>
      <c r="AC72" s="41"/>
      <c r="AD72" s="41"/>
      <c r="AE72" s="41"/>
      <c r="AF72" s="41"/>
      <c r="AG72" s="41"/>
      <c r="AH72" s="41"/>
      <c r="AI72" s="41"/>
      <c r="AJ72" s="41"/>
      <c r="AK72" s="41"/>
      <c r="AL72" s="41"/>
      <c r="AM72" s="41"/>
      <c r="AN72" s="41"/>
    </row>
    <row r="73" spans="1:40" ht="15.75" customHeight="1">
      <c r="A73" s="5" t="s">
        <v>88</v>
      </c>
      <c r="B73" s="41" t="s">
        <v>88</v>
      </c>
      <c r="C73" s="245"/>
      <c r="D73" s="298"/>
      <c r="E73" s="316"/>
      <c r="F73" s="275"/>
      <c r="G73" s="299"/>
      <c r="H73" s="316"/>
      <c r="I73" s="275"/>
      <c r="J73" s="245"/>
      <c r="K73" s="316"/>
      <c r="L73" s="295"/>
      <c r="M73" s="245"/>
      <c r="N73" s="295"/>
      <c r="O73" s="245"/>
      <c r="P73" s="316"/>
      <c r="Q73" s="295"/>
      <c r="R73" s="245"/>
      <c r="S73" s="295"/>
      <c r="T73" s="41"/>
      <c r="U73" s="41"/>
      <c r="V73" s="41"/>
      <c r="W73" s="41"/>
      <c r="X73" s="41"/>
      <c r="Y73" s="41"/>
      <c r="Z73" s="41"/>
      <c r="AA73" s="41"/>
      <c r="AB73" s="41"/>
      <c r="AC73" s="41"/>
      <c r="AD73" s="41"/>
      <c r="AE73" s="41"/>
      <c r="AF73" s="41"/>
      <c r="AG73" s="41"/>
      <c r="AH73" s="41"/>
      <c r="AI73" s="41"/>
      <c r="AJ73" s="41"/>
      <c r="AK73" s="41"/>
      <c r="AL73" s="41"/>
      <c r="AM73" s="41"/>
      <c r="AN73" s="41"/>
    </row>
    <row r="74" spans="1:40" ht="15.75" customHeight="1">
      <c r="A74" s="5" t="s">
        <v>397</v>
      </c>
      <c r="B74" s="41" t="s">
        <v>88</v>
      </c>
      <c r="C74" s="303" t="s">
        <v>140</v>
      </c>
      <c r="D74" s="304" t="s">
        <v>115</v>
      </c>
      <c r="E74" s="305" t="e">
        <f>F74/F$27</f>
        <v>#DIV/0!</v>
      </c>
      <c r="F74" s="306">
        <f>F41+F54+F72</f>
        <v>0</v>
      </c>
      <c r="G74" s="307"/>
      <c r="H74" s="305"/>
      <c r="I74" s="306"/>
      <c r="J74" s="307" t="s">
        <v>115</v>
      </c>
      <c r="K74" s="305">
        <f>L74/L$27</f>
        <v>1.3995217826704225</v>
      </c>
      <c r="L74" s="306">
        <f>L41+L54+L72</f>
        <v>146531.82000000004</v>
      </c>
      <c r="M74" s="309"/>
      <c r="N74" s="318">
        <f t="shared" ref="N74:N82" si="20">L74-F74</f>
        <v>146531.82000000004</v>
      </c>
      <c r="O74" s="307" t="s">
        <v>115</v>
      </c>
      <c r="P74" s="305" t="e">
        <f>Q74/Q$27</f>
        <v>#DIV/0!</v>
      </c>
      <c r="Q74" s="306">
        <f>Q41+Q54+Q72</f>
        <v>0</v>
      </c>
      <c r="R74" s="309"/>
      <c r="S74" s="318">
        <f>L74-Q74</f>
        <v>146531.82000000004</v>
      </c>
      <c r="T74" s="41"/>
      <c r="U74" s="290"/>
      <c r="V74" s="41"/>
      <c r="W74" s="41"/>
      <c r="X74" s="41"/>
      <c r="Y74" s="41"/>
      <c r="Z74" s="41"/>
      <c r="AA74" s="41"/>
      <c r="AB74" s="41"/>
      <c r="AC74" s="41"/>
      <c r="AD74" s="41"/>
      <c r="AE74" s="41"/>
      <c r="AF74" s="41"/>
      <c r="AG74" s="41"/>
      <c r="AH74" s="41"/>
      <c r="AI74" s="41"/>
      <c r="AJ74" s="41"/>
      <c r="AK74" s="41"/>
      <c r="AL74" s="41"/>
      <c r="AM74" s="41"/>
      <c r="AN74" s="41"/>
    </row>
    <row r="75" spans="1:40" ht="15.75" customHeight="1">
      <c r="A75" s="5" t="s">
        <v>398</v>
      </c>
      <c r="B75" s="41" t="s">
        <v>88</v>
      </c>
      <c r="C75" s="252" t="s">
        <v>141</v>
      </c>
      <c r="D75" s="296"/>
      <c r="E75" s="41"/>
      <c r="F75" s="253">
        <f>+INDEX('Budget original'!$A$2:$AO$501,MATCH($A75,'Budget original'!$A$2:$A$501,0),MATCH(F$2,'Budget original'!$A$2:$AO$2,0))</f>
        <v>0</v>
      </c>
      <c r="G75" s="297"/>
      <c r="H75" s="41"/>
      <c r="I75" s="253"/>
      <c r="J75" s="252"/>
      <c r="K75" s="41"/>
      <c r="L75" s="255">
        <f>-SUMIFS(BV_Data_An_Cour!$AM:$AM,BV_Data_An_Cour!$AP:$AP,$B75,BV_Data_An_Cour!$AQ:$AQ,$C75,BV_Data_An_Cour!$AR:$AR,L$2)-L157</f>
        <v>0</v>
      </c>
      <c r="M75" s="252"/>
      <c r="N75" s="275">
        <f t="shared" si="20"/>
        <v>0</v>
      </c>
      <c r="O75" s="252"/>
      <c r="P75" s="41"/>
      <c r="Q75" s="255">
        <f>-SUMIFS(BV_Data_An_Prec!$AM:$AM,BV_Data_An_Prec!$AP:$AP,$B75,BV_Data_An_Prec!$AQ:$AQ,$C75,BV_Data_An_Prec!$AR:$AR,Q$2)-Q157</f>
        <v>0</v>
      </c>
      <c r="R75" s="252"/>
      <c r="S75" s="275">
        <f t="shared" ref="S75:S82" si="21">L75-Q75</f>
        <v>0</v>
      </c>
      <c r="T75" s="41"/>
      <c r="U75" s="138"/>
      <c r="V75" s="41"/>
      <c r="W75" s="41"/>
      <c r="X75" s="41"/>
      <c r="Y75" s="41"/>
      <c r="Z75" s="41"/>
      <c r="AA75" s="41"/>
      <c r="AB75" s="41"/>
      <c r="AC75" s="41"/>
      <c r="AD75" s="41"/>
      <c r="AE75" s="41"/>
      <c r="AF75" s="41"/>
      <c r="AG75" s="41"/>
      <c r="AH75" s="41"/>
      <c r="AI75" s="41"/>
      <c r="AJ75" s="41"/>
      <c r="AK75" s="41"/>
      <c r="AL75" s="41"/>
      <c r="AM75" s="41"/>
      <c r="AN75" s="41"/>
    </row>
    <row r="76" spans="1:40" ht="15.75" customHeight="1">
      <c r="A76" s="5" t="s">
        <v>399</v>
      </c>
      <c r="B76" s="41" t="s">
        <v>88</v>
      </c>
      <c r="C76" s="252" t="s">
        <v>142</v>
      </c>
      <c r="D76" s="296"/>
      <c r="E76" s="41"/>
      <c r="F76" s="253">
        <f>+INDEX('Budget original'!$A$2:$AO$501,MATCH($A76,'Budget original'!$A$2:$A$501,0),MATCH(F$2,'Budget original'!$A$2:$AO$2,0))</f>
        <v>0</v>
      </c>
      <c r="G76" s="297"/>
      <c r="H76" s="41"/>
      <c r="I76" s="253"/>
      <c r="J76" s="252"/>
      <c r="K76" s="41"/>
      <c r="L76" s="255">
        <f>-SUMIFS(BV_Data_An_Cour!$AM:$AM,BV_Data_An_Cour!$AP:$AP,$B76,BV_Data_An_Cour!$AQ:$AQ,$C76,BV_Data_An_Cour!$AR:$AR,L$2)</f>
        <v>0</v>
      </c>
      <c r="M76" s="252"/>
      <c r="N76" s="275">
        <f t="shared" si="20"/>
        <v>0</v>
      </c>
      <c r="O76" s="252"/>
      <c r="P76" s="41"/>
      <c r="Q76" s="255">
        <f>-SUMIFS(BV_Data_An_Prec!$AM:$AM,BV_Data_An_Prec!$AP:$AP,$B76,BV_Data_An_Prec!$AQ:$AQ,$C76,BV_Data_An_Prec!$AR:$AR,Q$2)</f>
        <v>0</v>
      </c>
      <c r="R76" s="252"/>
      <c r="S76" s="275">
        <f t="shared" si="21"/>
        <v>0</v>
      </c>
      <c r="T76" s="41"/>
      <c r="U76" s="41"/>
      <c r="V76" s="41"/>
      <c r="W76" s="41"/>
      <c r="X76" s="41"/>
      <c r="Y76" s="41"/>
      <c r="Z76" s="41"/>
      <c r="AA76" s="41"/>
      <c r="AB76" s="41"/>
      <c r="AC76" s="41"/>
      <c r="AD76" s="41"/>
      <c r="AE76" s="41"/>
      <c r="AF76" s="41"/>
      <c r="AG76" s="41"/>
      <c r="AH76" s="41"/>
      <c r="AI76" s="41"/>
      <c r="AJ76" s="41"/>
      <c r="AK76" s="41"/>
      <c r="AL76" s="41"/>
      <c r="AM76" s="41"/>
      <c r="AN76" s="41"/>
    </row>
    <row r="77" spans="1:40" ht="15.75" customHeight="1">
      <c r="A77" s="5" t="s">
        <v>400</v>
      </c>
      <c r="B77" s="41" t="s">
        <v>88</v>
      </c>
      <c r="C77" s="252" t="s">
        <v>143</v>
      </c>
      <c r="D77" s="296"/>
      <c r="E77" s="41"/>
      <c r="F77" s="253">
        <f>+INDEX('Budget original'!$A$2:$AO$501,MATCH($A77,'Budget original'!$A$2:$A$501,0),MATCH(F$2,'Budget original'!$A$2:$AO$2,0))</f>
        <v>0</v>
      </c>
      <c r="G77" s="297"/>
      <c r="H77" s="41"/>
      <c r="I77" s="253"/>
      <c r="J77" s="252"/>
      <c r="K77" s="41"/>
      <c r="L77" s="255">
        <f>-SUMIFS(BV_Data_An_Cour!$AM:$AM,BV_Data_An_Cour!$AP:$AP,$B77,BV_Data_An_Cour!$AQ:$AQ,$C77,BV_Data_An_Cour!$AR:$AR,L$2)</f>
        <v>0</v>
      </c>
      <c r="M77" s="252"/>
      <c r="N77" s="275">
        <f t="shared" si="20"/>
        <v>0</v>
      </c>
      <c r="O77" s="252"/>
      <c r="P77" s="41"/>
      <c r="Q77" s="255">
        <f>-SUMIFS(BV_Data_An_Prec!$AM:$AM,BV_Data_An_Prec!$AP:$AP,$B77,BV_Data_An_Prec!$AQ:$AQ,$C77,BV_Data_An_Prec!$AR:$AR,Q$2)</f>
        <v>0</v>
      </c>
      <c r="R77" s="252"/>
      <c r="S77" s="275">
        <f t="shared" si="21"/>
        <v>0</v>
      </c>
      <c r="T77" s="41"/>
      <c r="U77" s="41"/>
      <c r="V77" s="41"/>
      <c r="W77" s="41"/>
      <c r="X77" s="41"/>
      <c r="Y77" s="41"/>
      <c r="Z77" s="41"/>
      <c r="AA77" s="41"/>
      <c r="AB77" s="41"/>
      <c r="AC77" s="41"/>
      <c r="AD77" s="41"/>
      <c r="AE77" s="41"/>
      <c r="AF77" s="41"/>
      <c r="AG77" s="41"/>
      <c r="AH77" s="41"/>
      <c r="AI77" s="41"/>
      <c r="AJ77" s="41"/>
      <c r="AK77" s="41"/>
      <c r="AL77" s="41"/>
      <c r="AM77" s="41"/>
      <c r="AN77" s="41"/>
    </row>
    <row r="78" spans="1:40" ht="15.75" customHeight="1">
      <c r="A78" s="5" t="s">
        <v>401</v>
      </c>
      <c r="B78" s="41" t="s">
        <v>88</v>
      </c>
      <c r="C78" s="252" t="s">
        <v>144</v>
      </c>
      <c r="D78" s="296"/>
      <c r="E78" s="831" t="e">
        <f>+F78/D27</f>
        <v>#DIV/0!</v>
      </c>
      <c r="F78" s="253">
        <f>+INDEX('Budget original'!$A$2:$AO$501,MATCH($A78,'Budget original'!$A$2:$A$501,0),MATCH(F$2,'Budget original'!$A$2:$AO$2,0))</f>
        <v>0</v>
      </c>
      <c r="G78" s="297"/>
      <c r="H78" s="41"/>
      <c r="I78" s="253"/>
      <c r="J78" s="860"/>
      <c r="K78" s="831">
        <f>+L78/J27</f>
        <v>2218.2285714285713</v>
      </c>
      <c r="L78" s="255">
        <f>-SUMIFS(BV_Data_An_Cour!$AM:$AM,BV_Data_An_Cour!$AP:$AP,$B78,BV_Data_An_Cour!$AQ:$AQ,$C78,BV_Data_An_Cour!$AR:$AR,L$2)</f>
        <v>77638</v>
      </c>
      <c r="M78" s="252"/>
      <c r="N78" s="275">
        <f t="shared" si="20"/>
        <v>77638</v>
      </c>
      <c r="O78" s="860"/>
      <c r="P78" s="831" t="e">
        <f>+Q78/O27</f>
        <v>#DIV/0!</v>
      </c>
      <c r="Q78" s="255">
        <f>-SUMIFS(BV_Data_An_Prec!$AM:$AM,BV_Data_An_Prec!$AP:$AP,$B78,BV_Data_An_Prec!$AQ:$AQ,$C78,BV_Data_An_Prec!$AR:$AR,Q$2)</f>
        <v>0</v>
      </c>
      <c r="R78" s="252"/>
      <c r="S78" s="275">
        <f t="shared" si="21"/>
        <v>77638</v>
      </c>
      <c r="T78" s="41"/>
      <c r="U78" s="41"/>
      <c r="V78" s="41"/>
      <c r="W78" s="41"/>
      <c r="X78" s="41"/>
      <c r="Y78" s="41"/>
      <c r="Z78" s="41"/>
      <c r="AA78" s="41"/>
      <c r="AB78" s="41"/>
      <c r="AC78" s="41"/>
      <c r="AD78" s="41"/>
      <c r="AE78" s="41"/>
      <c r="AF78" s="41"/>
      <c r="AG78" s="41"/>
      <c r="AH78" s="41"/>
      <c r="AI78" s="41"/>
      <c r="AJ78" s="41"/>
      <c r="AK78" s="41"/>
      <c r="AL78" s="41"/>
      <c r="AM78" s="41"/>
      <c r="AN78" s="41"/>
    </row>
    <row r="79" spans="1:40" ht="15.75" hidden="1" customHeight="1">
      <c r="A79" s="5" t="s">
        <v>354</v>
      </c>
      <c r="B79" s="41" t="s">
        <v>88</v>
      </c>
      <c r="C79" s="252" t="s">
        <v>55</v>
      </c>
      <c r="D79" s="296"/>
      <c r="E79" s="41"/>
      <c r="F79" s="253">
        <f>+INDEX('Budget original'!$A$2:$AO$501,MATCH($A79,'Budget original'!$A$2:$A$501,0),MATCH(F$2,'Budget original'!$A$2:$AO$2,0))</f>
        <v>0</v>
      </c>
      <c r="G79" s="297"/>
      <c r="H79" s="41"/>
      <c r="I79" s="253"/>
      <c r="J79" s="252"/>
      <c r="K79" s="41"/>
      <c r="L79" s="255">
        <f>-SUMIFS(BV_Data_An_Cour!$AM:$AM,BV_Data_An_Cour!$AP:$AP,$B79,BV_Data_An_Cour!$AQ:$AQ,$C79,BV_Data_An_Cour!$AR:$AR,L$2)</f>
        <v>0</v>
      </c>
      <c r="M79" s="252"/>
      <c r="N79" s="275">
        <f t="shared" si="20"/>
        <v>0</v>
      </c>
      <c r="O79" s="252"/>
      <c r="P79" s="41"/>
      <c r="Q79" s="255">
        <f>-SUMIFS(BV_Data_An_Prec!$AM:$AM,BV_Data_An_Prec!$AP:$AP,$B79,BV_Data_An_Prec!$AQ:$AQ,$C79,BV_Data_An_Prec!$AR:$AR,Q$2)</f>
        <v>0</v>
      </c>
      <c r="R79" s="252"/>
      <c r="S79" s="275">
        <f t="shared" si="21"/>
        <v>0</v>
      </c>
      <c r="T79" s="41"/>
      <c r="U79" s="41"/>
      <c r="V79" s="41"/>
      <c r="W79" s="41"/>
      <c r="X79" s="41"/>
      <c r="Y79" s="41"/>
      <c r="Z79" s="41"/>
      <c r="AA79" s="41"/>
      <c r="AB79" s="41"/>
      <c r="AC79" s="41"/>
      <c r="AD79" s="41"/>
      <c r="AE79" s="41"/>
      <c r="AF79" s="41"/>
      <c r="AG79" s="41"/>
      <c r="AH79" s="41"/>
      <c r="AI79" s="41"/>
      <c r="AJ79" s="41"/>
      <c r="AK79" s="41"/>
      <c r="AL79" s="41"/>
      <c r="AM79" s="41"/>
      <c r="AN79" s="41"/>
    </row>
    <row r="80" spans="1:40" ht="15.75" hidden="1" customHeight="1">
      <c r="A80" s="5" t="s">
        <v>354</v>
      </c>
      <c r="B80" s="41" t="s">
        <v>88</v>
      </c>
      <c r="C80" s="252" t="s">
        <v>55</v>
      </c>
      <c r="D80" s="296"/>
      <c r="E80" s="41"/>
      <c r="F80" s="253">
        <f>+INDEX('Budget original'!$A$2:$AO$501,MATCH($A80,'Budget original'!$A$2:$A$501,0),MATCH(F$2,'Budget original'!$A$2:$AO$2,0))</f>
        <v>0</v>
      </c>
      <c r="G80" s="297"/>
      <c r="H80" s="41"/>
      <c r="I80" s="253"/>
      <c r="J80" s="252"/>
      <c r="K80" s="41"/>
      <c r="L80" s="255">
        <f>-SUMIFS(BV_Data_An_Cour!$AM:$AM,BV_Data_An_Cour!$AP:$AP,$B80,BV_Data_An_Cour!$AQ:$AQ,$C80,BV_Data_An_Cour!$AR:$AR,L$2)</f>
        <v>0</v>
      </c>
      <c r="M80" s="252"/>
      <c r="N80" s="275">
        <f t="shared" si="20"/>
        <v>0</v>
      </c>
      <c r="O80" s="252"/>
      <c r="P80" s="41"/>
      <c r="Q80" s="255">
        <f>-SUMIFS(BV_Data_An_Prec!$AM:$AM,BV_Data_An_Prec!$AP:$AP,$B80,BV_Data_An_Prec!$AQ:$AQ,$C80,BV_Data_An_Prec!$AR:$AR,Q$2)</f>
        <v>0</v>
      </c>
      <c r="R80" s="252"/>
      <c r="S80" s="275">
        <f t="shared" si="21"/>
        <v>0</v>
      </c>
      <c r="T80" s="41"/>
      <c r="U80" s="41"/>
      <c r="V80" s="41"/>
      <c r="W80" s="41"/>
      <c r="X80" s="41"/>
      <c r="Y80" s="41"/>
      <c r="Z80" s="41"/>
      <c r="AA80" s="41"/>
      <c r="AB80" s="41"/>
      <c r="AC80" s="41"/>
      <c r="AD80" s="41"/>
      <c r="AE80" s="41"/>
      <c r="AF80" s="41"/>
      <c r="AG80" s="41"/>
      <c r="AH80" s="41"/>
      <c r="AI80" s="41"/>
      <c r="AJ80" s="41"/>
      <c r="AK80" s="41"/>
      <c r="AL80" s="41"/>
      <c r="AM80" s="41"/>
      <c r="AN80" s="41"/>
    </row>
    <row r="81" spans="1:40" ht="15.75" hidden="1" customHeight="1">
      <c r="A81" s="5" t="s">
        <v>354</v>
      </c>
      <c r="B81" s="41" t="s">
        <v>88</v>
      </c>
      <c r="C81" s="252" t="s">
        <v>55</v>
      </c>
      <c r="D81" s="296"/>
      <c r="E81" s="41"/>
      <c r="F81" s="253">
        <f>+INDEX('Budget original'!$A$2:$AO$501,MATCH($A81,'Budget original'!$A$2:$A$501,0),MATCH(F$2,'Budget original'!$A$2:$AO$2,0))</f>
        <v>0</v>
      </c>
      <c r="G81" s="297"/>
      <c r="H81" s="41"/>
      <c r="I81" s="253"/>
      <c r="J81" s="252"/>
      <c r="K81" s="41"/>
      <c r="L81" s="255">
        <f>-SUMIFS(BV_Data_An_Cour!$AM:$AM,BV_Data_An_Cour!$AP:$AP,$B81,BV_Data_An_Cour!$AQ:$AQ,$C81,BV_Data_An_Cour!$AR:$AR,L$2)</f>
        <v>0</v>
      </c>
      <c r="M81" s="252"/>
      <c r="N81" s="275">
        <f t="shared" si="20"/>
        <v>0</v>
      </c>
      <c r="O81" s="252"/>
      <c r="P81" s="41"/>
      <c r="Q81" s="255">
        <f>-SUMIFS(BV_Data_An_Prec!$AM:$AM,BV_Data_An_Prec!$AP:$AP,$B81,BV_Data_An_Prec!$AQ:$AQ,$C81,BV_Data_An_Prec!$AR:$AR,Q$2)</f>
        <v>0</v>
      </c>
      <c r="R81" s="252"/>
      <c r="S81" s="275">
        <f t="shared" si="21"/>
        <v>0</v>
      </c>
      <c r="T81" s="41"/>
      <c r="U81" s="41"/>
      <c r="V81" s="41"/>
      <c r="W81" s="41"/>
      <c r="X81" s="41"/>
      <c r="Y81" s="41"/>
      <c r="Z81" s="41"/>
      <c r="AA81" s="41"/>
      <c r="AB81" s="41"/>
      <c r="AC81" s="41"/>
      <c r="AD81" s="41"/>
      <c r="AE81" s="41"/>
      <c r="AF81" s="41"/>
      <c r="AG81" s="41"/>
      <c r="AH81" s="41"/>
      <c r="AI81" s="41"/>
      <c r="AJ81" s="41"/>
      <c r="AK81" s="41"/>
      <c r="AL81" s="41"/>
      <c r="AM81" s="41"/>
      <c r="AN81" s="41"/>
    </row>
    <row r="82" spans="1:40" ht="15.75" customHeight="1">
      <c r="A82" s="153" t="s">
        <v>402</v>
      </c>
      <c r="B82" s="319" t="s">
        <v>88</v>
      </c>
      <c r="C82" s="252" t="s">
        <v>145</v>
      </c>
      <c r="D82" s="872" t="e">
        <f>E82/499</f>
        <v>#DIV/0!</v>
      </c>
      <c r="E82" s="321" t="e">
        <f>+F82/D24</f>
        <v>#DIV/0!</v>
      </c>
      <c r="F82" s="253">
        <f>+INDEX('Budget original'!$A$2:$AO$501,MATCH($A82,'Budget original'!$A$2:$A$501,0),MATCH(F$2,'Budget original'!$A$2:$AO$2,0))</f>
        <v>0</v>
      </c>
      <c r="G82" s="297"/>
      <c r="H82" s="41"/>
      <c r="I82" s="253"/>
      <c r="J82" s="874">
        <f>K82/474</f>
        <v>0</v>
      </c>
      <c r="K82" s="321">
        <f>+L82/J24</f>
        <v>0</v>
      </c>
      <c r="L82" s="255">
        <f>-SUMIFS(BV_Data_An_Cour!$AM:$AM,BV_Data_An_Cour!$AP:$AP,$B82,BV_Data_An_Cour!$AQ:$AQ,$C82,BV_Data_An_Cour!$AR:$AR,L$2)</f>
        <v>0</v>
      </c>
      <c r="M82" s="252"/>
      <c r="N82" s="275">
        <f t="shared" si="20"/>
        <v>0</v>
      </c>
      <c r="O82" s="874" t="e">
        <f>P82/474</f>
        <v>#DIV/0!</v>
      </c>
      <c r="P82" s="321" t="e">
        <f>+Q82/O24</f>
        <v>#DIV/0!</v>
      </c>
      <c r="Q82" s="255">
        <f>-SUMIFS(BV_Data_An_Prec!$AM:$AM,BV_Data_An_Prec!$AP:$AP,$B82,BV_Data_An_Prec!$AQ:$AQ,$C82,BV_Data_An_Prec!$AR:$AR,Q$2)</f>
        <v>0</v>
      </c>
      <c r="R82" s="252"/>
      <c r="S82" s="275">
        <f t="shared" si="21"/>
        <v>0</v>
      </c>
      <c r="T82" s="41"/>
      <c r="U82" s="41"/>
      <c r="V82" s="41"/>
      <c r="W82" s="41"/>
      <c r="X82" s="41"/>
      <c r="Y82" s="41"/>
      <c r="Z82" s="41"/>
      <c r="AA82" s="41"/>
      <c r="AB82" s="41"/>
      <c r="AC82" s="41"/>
      <c r="AD82" s="41"/>
      <c r="AE82" s="41"/>
      <c r="AF82" s="41"/>
      <c r="AG82" s="41"/>
      <c r="AH82" s="41"/>
      <c r="AI82" s="41"/>
      <c r="AJ82" s="41"/>
      <c r="AK82" s="41"/>
      <c r="AL82" s="41"/>
      <c r="AM82" s="41"/>
      <c r="AN82" s="41"/>
    </row>
    <row r="83" spans="1:40" ht="15.75" customHeight="1">
      <c r="A83" s="5" t="s">
        <v>403</v>
      </c>
      <c r="B83" s="41" t="s">
        <v>88</v>
      </c>
      <c r="C83" s="303" t="s">
        <v>146</v>
      </c>
      <c r="D83" s="304"/>
      <c r="E83" s="305"/>
      <c r="F83" s="306">
        <f>+SUM(F75:F82)</f>
        <v>0</v>
      </c>
      <c r="G83" s="307"/>
      <c r="H83" s="305"/>
      <c r="I83" s="306"/>
      <c r="J83" s="307"/>
      <c r="K83" s="305"/>
      <c r="L83" s="306">
        <f>+SUM(L75:L82)</f>
        <v>77638</v>
      </c>
      <c r="M83" s="309"/>
      <c r="N83" s="306">
        <f>+SUM(N75:N82)</f>
        <v>77638</v>
      </c>
      <c r="O83" s="307"/>
      <c r="P83" s="305"/>
      <c r="Q83" s="306">
        <f>+SUM(Q75:Q82)</f>
        <v>0</v>
      </c>
      <c r="R83" s="309"/>
      <c r="S83" s="306">
        <f>+SUM(S75:S82)</f>
        <v>77638</v>
      </c>
      <c r="T83" s="41"/>
      <c r="U83" s="41"/>
      <c r="V83" s="41"/>
      <c r="W83" s="41"/>
      <c r="X83" s="41"/>
      <c r="Y83" s="41"/>
      <c r="Z83" s="41"/>
      <c r="AA83" s="41"/>
      <c r="AB83" s="41"/>
      <c r="AC83" s="41"/>
      <c r="AD83" s="41"/>
      <c r="AE83" s="41"/>
      <c r="AF83" s="41"/>
      <c r="AG83" s="41"/>
      <c r="AH83" s="41"/>
      <c r="AI83" s="41"/>
      <c r="AJ83" s="41"/>
      <c r="AK83" s="41"/>
      <c r="AL83" s="41"/>
      <c r="AM83" s="41"/>
      <c r="AN83" s="41"/>
    </row>
    <row r="84" spans="1:40" ht="15.75" customHeight="1">
      <c r="A84" s="5" t="s">
        <v>88</v>
      </c>
      <c r="B84" s="41" t="s">
        <v>88</v>
      </c>
      <c r="C84" s="322"/>
      <c r="D84" s="323"/>
      <c r="E84" s="324"/>
      <c r="F84" s="325"/>
      <c r="G84" s="326"/>
      <c r="H84" s="324"/>
      <c r="I84" s="325"/>
      <c r="J84" s="327"/>
      <c r="K84" s="328"/>
      <c r="L84" s="325"/>
      <c r="M84" s="327"/>
      <c r="N84" s="329"/>
      <c r="O84" s="327"/>
      <c r="P84" s="328"/>
      <c r="Q84" s="325"/>
      <c r="R84" s="327"/>
      <c r="S84" s="329"/>
      <c r="T84" s="41"/>
      <c r="U84" s="41"/>
      <c r="V84" s="41"/>
      <c r="W84" s="41"/>
      <c r="X84" s="41"/>
      <c r="Y84" s="41"/>
      <c r="Z84" s="41"/>
      <c r="AA84" s="41"/>
      <c r="AB84" s="41"/>
      <c r="AC84" s="41"/>
      <c r="AD84" s="41"/>
      <c r="AE84" s="41"/>
      <c r="AF84" s="41"/>
      <c r="AG84" s="41"/>
      <c r="AH84" s="41"/>
      <c r="AI84" s="41"/>
      <c r="AJ84" s="41"/>
      <c r="AK84" s="41"/>
      <c r="AL84" s="41"/>
      <c r="AM84" s="41"/>
      <c r="AN84" s="41"/>
    </row>
    <row r="85" spans="1:40" ht="22.5" customHeight="1">
      <c r="A85" s="5" t="s">
        <v>404</v>
      </c>
      <c r="B85" s="41" t="s">
        <v>88</v>
      </c>
      <c r="C85" s="330" t="s">
        <v>147</v>
      </c>
      <c r="D85" s="331"/>
      <c r="E85" s="332"/>
      <c r="F85" s="333">
        <f>F27-F74+F83</f>
        <v>0</v>
      </c>
      <c r="G85" s="334"/>
      <c r="H85" s="332"/>
      <c r="I85" s="333"/>
      <c r="J85" s="334"/>
      <c r="K85" s="331"/>
      <c r="L85" s="333">
        <f>L27-L74+L83</f>
        <v>35807.530000000101</v>
      </c>
      <c r="M85" s="334"/>
      <c r="N85" s="333">
        <f>N27-N41-N54-N72+N83</f>
        <v>35807.530000000115</v>
      </c>
      <c r="O85" s="334"/>
      <c r="P85" s="331"/>
      <c r="Q85" s="333">
        <f>Q27-Q74+Q83</f>
        <v>0</v>
      </c>
      <c r="R85" s="334"/>
      <c r="S85" s="333">
        <f>S27-S41-S54-S72+S83</f>
        <v>35807.530000000115</v>
      </c>
      <c r="T85" s="41"/>
      <c r="U85" s="41"/>
      <c r="V85" s="41"/>
      <c r="W85" s="41"/>
      <c r="X85" s="41"/>
      <c r="Y85" s="41"/>
      <c r="Z85" s="41"/>
      <c r="AA85" s="41"/>
      <c r="AB85" s="41"/>
      <c r="AC85" s="41"/>
      <c r="AD85" s="41"/>
      <c r="AE85" s="41"/>
      <c r="AF85" s="41"/>
      <c r="AG85" s="41"/>
      <c r="AH85" s="41"/>
      <c r="AI85" s="41"/>
      <c r="AJ85" s="41"/>
      <c r="AK85" s="41"/>
      <c r="AL85" s="41"/>
      <c r="AM85" s="41"/>
      <c r="AN85" s="41"/>
    </row>
    <row r="86" spans="1:40" ht="15.75" customHeight="1">
      <c r="B86" s="59"/>
      <c r="C86" s="59"/>
      <c r="D86" s="59"/>
      <c r="E86" s="59"/>
      <c r="F86" s="59"/>
      <c r="G86" s="59"/>
      <c r="H86" s="59"/>
      <c r="I86" s="59"/>
      <c r="J86" s="335"/>
      <c r="K86" s="59"/>
      <c r="L86" s="876"/>
      <c r="M86" s="59"/>
      <c r="N86" s="59"/>
      <c r="O86" s="59"/>
      <c r="P86" s="59"/>
      <c r="Q86" s="336"/>
      <c r="R86" s="59"/>
      <c r="S86" s="59"/>
      <c r="T86" s="59"/>
      <c r="U86" s="59"/>
      <c r="V86" s="59"/>
      <c r="W86" s="59"/>
      <c r="X86" s="59"/>
      <c r="Y86" s="59"/>
      <c r="Z86" s="59"/>
      <c r="AA86" s="59"/>
      <c r="AB86" s="59"/>
      <c r="AC86" s="59"/>
      <c r="AD86" s="59"/>
      <c r="AE86" s="59"/>
      <c r="AF86" s="59"/>
      <c r="AG86" s="59"/>
      <c r="AH86" s="59"/>
      <c r="AI86" s="59"/>
      <c r="AJ86" s="59"/>
      <c r="AK86" s="59"/>
      <c r="AL86" s="59"/>
      <c r="AM86" s="59"/>
      <c r="AN86" s="59"/>
    </row>
    <row r="87" spans="1:40" ht="12.75" customHeight="1">
      <c r="B87" s="59"/>
      <c r="C87" s="59"/>
      <c r="D87" s="59"/>
      <c r="E87" s="59"/>
      <c r="F87" s="59"/>
      <c r="G87" s="59"/>
      <c r="H87" s="59"/>
      <c r="I87" s="336"/>
      <c r="J87" s="59"/>
      <c r="K87" s="59"/>
      <c r="L87" s="59"/>
      <c r="M87" s="59"/>
      <c r="N87" s="59"/>
      <c r="O87" s="59"/>
      <c r="P87" s="59"/>
      <c r="Q87" s="59"/>
      <c r="R87" s="59"/>
      <c r="S87" s="59"/>
      <c r="T87" s="59"/>
      <c r="U87" s="59"/>
      <c r="V87" s="59"/>
      <c r="W87" s="59"/>
      <c r="X87" s="59"/>
      <c r="Y87" s="59"/>
      <c r="Z87" s="59"/>
      <c r="AA87" s="59"/>
      <c r="AB87" s="59"/>
      <c r="AC87" s="59"/>
      <c r="AD87" s="59"/>
      <c r="AE87" s="59"/>
      <c r="AF87" s="59"/>
      <c r="AG87" s="59"/>
      <c r="AH87" s="59"/>
      <c r="AI87" s="59"/>
      <c r="AJ87" s="59"/>
      <c r="AK87" s="59"/>
      <c r="AL87" s="59"/>
      <c r="AM87" s="59"/>
      <c r="AN87" s="59"/>
    </row>
    <row r="88" spans="1:40" ht="15.75" hidden="1" customHeight="1">
      <c r="B88" s="3"/>
      <c r="C88" s="38"/>
      <c r="D88" s="38"/>
      <c r="E88" s="38"/>
      <c r="F88" s="38"/>
      <c r="G88" s="38"/>
      <c r="H88" s="38"/>
      <c r="I88" s="38"/>
      <c r="J88" s="38"/>
      <c r="K88" s="38"/>
      <c r="L88" s="38"/>
      <c r="M88" s="38"/>
      <c r="N88" s="38"/>
      <c r="O88" s="38"/>
      <c r="P88" s="38"/>
      <c r="Q88" s="38"/>
      <c r="R88" s="38"/>
      <c r="S88" s="38"/>
      <c r="T88" s="38"/>
      <c r="U88" s="38"/>
    </row>
    <row r="89" spans="1:40" ht="33" customHeight="1">
      <c r="B89" s="36"/>
      <c r="C89" s="337" t="str">
        <f>C1</f>
        <v>Hyundai</v>
      </c>
      <c r="D89" s="231"/>
      <c r="E89" s="231"/>
      <c r="F89" s="231"/>
      <c r="G89" s="231"/>
      <c r="H89" s="36"/>
      <c r="I89" s="36"/>
      <c r="J89" s="36"/>
      <c r="K89" s="9" t="s">
        <v>148</v>
      </c>
      <c r="L89" s="231"/>
      <c r="M89" s="231"/>
      <c r="N89" s="36"/>
      <c r="O89" s="36"/>
      <c r="P89" s="231"/>
      <c r="Q89" s="36"/>
      <c r="R89" s="231"/>
      <c r="S89" s="10" t="str">
        <f>$S$1</f>
        <v>Réalisé, Février 2025</v>
      </c>
      <c r="T89" s="36"/>
      <c r="U89" s="36"/>
      <c r="V89" s="36"/>
      <c r="W89" s="36"/>
      <c r="X89" s="36"/>
      <c r="Y89" s="36"/>
      <c r="Z89" s="36"/>
      <c r="AA89" s="36"/>
      <c r="AB89" s="36"/>
      <c r="AC89" s="36"/>
      <c r="AD89" s="36"/>
      <c r="AE89" s="36"/>
      <c r="AF89" s="36"/>
      <c r="AG89" s="36"/>
      <c r="AH89" s="36"/>
      <c r="AI89" s="36"/>
      <c r="AJ89" s="36"/>
      <c r="AK89" s="36"/>
      <c r="AL89" s="36"/>
      <c r="AM89" s="36"/>
      <c r="AN89" s="36"/>
    </row>
    <row r="90" spans="1:40" ht="15.75" customHeight="1" thickBot="1">
      <c r="B90" s="3"/>
      <c r="C90" s="37"/>
      <c r="D90" s="38"/>
      <c r="E90" s="38"/>
      <c r="F90" s="38"/>
      <c r="G90" s="38"/>
      <c r="H90" s="38"/>
      <c r="I90" s="38"/>
      <c r="J90" s="38"/>
      <c r="K90" s="38"/>
      <c r="L90" s="38"/>
      <c r="M90" s="38"/>
      <c r="N90" s="38"/>
      <c r="O90" s="38"/>
      <c r="P90" s="38"/>
      <c r="Q90" s="38"/>
      <c r="R90" s="38"/>
      <c r="S90" s="38"/>
      <c r="T90" s="38"/>
      <c r="U90" s="38"/>
    </row>
    <row r="91" spans="1:40" ht="15.75" customHeight="1">
      <c r="B91" s="41"/>
      <c r="C91" s="237"/>
      <c r="D91" s="1055" t="s">
        <v>339</v>
      </c>
      <c r="E91" s="1056"/>
      <c r="F91" s="1057"/>
      <c r="G91" s="1060"/>
      <c r="H91" s="1056"/>
      <c r="I91" s="1057"/>
      <c r="J91" s="1060" t="s">
        <v>340</v>
      </c>
      <c r="K91" s="1056"/>
      <c r="L91" s="1057"/>
      <c r="M91" s="1060" t="s">
        <v>681</v>
      </c>
      <c r="N91" s="1057"/>
      <c r="O91" s="1055" t="s">
        <v>341</v>
      </c>
      <c r="P91" s="1056"/>
      <c r="Q91" s="1057"/>
      <c r="R91" s="1058" t="s">
        <v>683</v>
      </c>
      <c r="S91" s="1059"/>
      <c r="T91" s="41"/>
      <c r="U91" s="41"/>
      <c r="V91" s="41"/>
      <c r="W91" s="41"/>
      <c r="X91" s="41"/>
      <c r="Y91" s="41"/>
      <c r="Z91" s="41"/>
      <c r="AA91" s="41"/>
      <c r="AB91" s="41"/>
      <c r="AC91" s="41"/>
      <c r="AD91" s="41"/>
      <c r="AE91" s="41"/>
      <c r="AF91" s="41"/>
      <c r="AG91" s="41"/>
      <c r="AH91" s="41"/>
      <c r="AI91" s="41"/>
      <c r="AJ91" s="41"/>
      <c r="AK91" s="41"/>
      <c r="AL91" s="41"/>
      <c r="AM91" s="41"/>
      <c r="AN91" s="41"/>
    </row>
    <row r="92" spans="1:40" ht="15.75" customHeight="1">
      <c r="B92" s="41"/>
      <c r="C92" s="252"/>
      <c r="D92" s="241" t="s">
        <v>89</v>
      </c>
      <c r="E92" s="242" t="s">
        <v>344</v>
      </c>
      <c r="F92" s="243" t="s">
        <v>91</v>
      </c>
      <c r="G92" s="244"/>
      <c r="H92" s="242"/>
      <c r="I92" s="243"/>
      <c r="J92" s="244" t="s">
        <v>684</v>
      </c>
      <c r="K92" s="242" t="s">
        <v>90</v>
      </c>
      <c r="L92" s="243" t="s">
        <v>91</v>
      </c>
      <c r="M92" s="244" t="s">
        <v>684</v>
      </c>
      <c r="N92" s="243" t="s">
        <v>91</v>
      </c>
      <c r="O92" s="242" t="s">
        <v>89</v>
      </c>
      <c r="P92" s="242" t="s">
        <v>344</v>
      </c>
      <c r="Q92" s="243" t="s">
        <v>91</v>
      </c>
      <c r="R92" s="244" t="s">
        <v>684</v>
      </c>
      <c r="S92" s="243" t="s">
        <v>91</v>
      </c>
      <c r="T92" s="41"/>
      <c r="U92" s="41"/>
      <c r="V92" s="41"/>
      <c r="W92" s="41"/>
      <c r="X92" s="41"/>
      <c r="Y92" s="41"/>
      <c r="Z92" s="41"/>
      <c r="AA92" s="41"/>
      <c r="AB92" s="41"/>
      <c r="AC92" s="41"/>
      <c r="AD92" s="41"/>
      <c r="AE92" s="41"/>
      <c r="AF92" s="41"/>
      <c r="AG92" s="41"/>
      <c r="AH92" s="41"/>
      <c r="AI92" s="41"/>
      <c r="AJ92" s="41"/>
      <c r="AK92" s="41"/>
      <c r="AL92" s="41"/>
      <c r="AM92" s="41"/>
      <c r="AN92" s="41"/>
    </row>
    <row r="93" spans="1:40" ht="24" customHeight="1">
      <c r="A93" s="5" t="s">
        <v>405</v>
      </c>
      <c r="B93" s="41" t="s">
        <v>148</v>
      </c>
      <c r="C93" s="245" t="s">
        <v>92</v>
      </c>
      <c r="D93" s="249"/>
      <c r="E93" s="249"/>
      <c r="F93" s="247">
        <f>+INDEX('Budget original'!$A$2:$AO$501,MATCH($A93,'Budget original'!$A$2:$A$501,0),MATCH(F$2,'Budget original'!$A$2:$AO$2,0))</f>
        <v>0</v>
      </c>
      <c r="G93" s="266"/>
      <c r="H93" s="249"/>
      <c r="I93" s="247"/>
      <c r="J93" s="245"/>
      <c r="K93" s="249"/>
      <c r="L93" s="247">
        <f>-SUMIFS(BV_Data_An_Cour!$AM:$AM,BV_Data_An_Cour!$AS:$AS,"Oui",BV_Data_An_Cour!$AP:$AP,$B93)</f>
        <v>648116.53</v>
      </c>
      <c r="M93" s="340"/>
      <c r="N93" s="341"/>
      <c r="O93" s="245"/>
      <c r="P93" s="249"/>
      <c r="Q93" s="247">
        <f>-SUMIFS(BV_Data_An_Prec!$AM:$AM,BV_Data_An_Prec!$AS:$AS,"Oui",BV_Data_An_Prec!$AP:$AP,$B93)</f>
        <v>0</v>
      </c>
      <c r="R93" s="340"/>
      <c r="S93" s="341"/>
      <c r="T93" s="41"/>
      <c r="U93" s="41"/>
      <c r="V93" s="41"/>
      <c r="W93" s="41"/>
      <c r="X93" s="41"/>
      <c r="Y93" s="41"/>
      <c r="Z93" s="41"/>
      <c r="AA93" s="41"/>
      <c r="AB93" s="41"/>
      <c r="AC93" s="41"/>
      <c r="AD93" s="41"/>
      <c r="AE93" s="41"/>
      <c r="AF93" s="41"/>
      <c r="AG93" s="41"/>
      <c r="AH93" s="41"/>
      <c r="AI93" s="41"/>
      <c r="AJ93" s="41"/>
      <c r="AK93" s="41"/>
      <c r="AL93" s="41"/>
      <c r="AM93" s="41"/>
      <c r="AN93" s="41"/>
    </row>
    <row r="94" spans="1:40" ht="21.75" customHeight="1">
      <c r="A94" s="5" t="s">
        <v>406</v>
      </c>
      <c r="B94" s="41" t="s">
        <v>148</v>
      </c>
      <c r="C94" s="252" t="s">
        <v>149</v>
      </c>
      <c r="D94" s="253">
        <f>+INDEX('Budget original'!$A$2:$AO$501,MATCH($A94,'Budget original'!$A$2:$A$501,0),MATCH(D$2,'Budget original'!$A$2:$AO$2,0))</f>
        <v>0</v>
      </c>
      <c r="E94" s="253">
        <f>IF(D94=0,0,F94/D94)</f>
        <v>0</v>
      </c>
      <c r="F94" s="253">
        <f>+INDEX('Budget original'!$A$2:$AO$501,MATCH($A94,'Budget original'!$A$2:$A$501,0),MATCH(F$2,'Budget original'!$A$2:$AO$2,0))</f>
        <v>0</v>
      </c>
      <c r="G94" s="254"/>
      <c r="H94" s="253"/>
      <c r="I94" s="253"/>
      <c r="J94" s="254">
        <f>SUMIFS(BV_Data_An_Cour!$AW:$AW,BV_Data_An_Cour!$AP:$AP,$B94,BV_Data_An_Cour!$AQ:$AQ,$C94,BV_Data_An_Cour!$AY:$AY,J$2)</f>
        <v>3</v>
      </c>
      <c r="K94" s="253">
        <f t="shared" ref="K94:K95" si="22">IF(J94=0,0,L94/J94)</f>
        <v>2781.570000000002</v>
      </c>
      <c r="L94" s="255">
        <f>-SUMIFS(BV_Data_An_Cour!$AM:$AM,BV_Data_An_Cour!$AP:$AP,$B94,BV_Data_An_Cour!$AQ:$AQ,$C94,BV_Data_An_Cour!$AR:$AR,$L2)</f>
        <v>8344.7100000000064</v>
      </c>
      <c r="M94" s="254">
        <f>J94-D94</f>
        <v>3</v>
      </c>
      <c r="N94" s="255">
        <f>L94-F94</f>
        <v>8344.7100000000064</v>
      </c>
      <c r="O94" s="254">
        <f>SUMIFS(BV_Data_An_Prec!$AW:$AW,BV_Data_An_Prec!$AP:$AP,$B94,BV_Data_An_Prec!$AQ:$AQ,$C94,BV_Data_An_Prec!$AY:$AY,O$2)</f>
        <v>0</v>
      </c>
      <c r="P94" s="253">
        <f t="shared" ref="P94:P96" si="23">IF(O94=0,0,Q94/O94)</f>
        <v>0</v>
      </c>
      <c r="Q94" s="255">
        <f>-SUMIFS(BV_Data_An_Prec!$AM:$AM,BV_Data_An_Prec!$AP:$AP,$B94,BV_Data_An_Prec!$AQ:$AQ,$C94,BV_Data_An_Prec!$AR:$AR,$L2)</f>
        <v>0</v>
      </c>
      <c r="R94" s="254">
        <f t="shared" ref="R94:R95" si="24">J94-O94</f>
        <v>3</v>
      </c>
      <c r="S94" s="255">
        <f t="shared" ref="S94:S95" si="25">L94-Q94</f>
        <v>8344.7100000000064</v>
      </c>
      <c r="T94" s="41"/>
      <c r="U94" s="41"/>
      <c r="V94" s="41"/>
      <c r="W94" s="41"/>
      <c r="X94" s="41"/>
      <c r="Y94" s="41"/>
      <c r="Z94" s="41"/>
      <c r="AA94" s="41"/>
      <c r="AB94" s="41"/>
      <c r="AC94" s="41"/>
      <c r="AD94" s="41"/>
      <c r="AE94" s="41"/>
      <c r="AF94" s="41"/>
      <c r="AG94" s="41"/>
      <c r="AH94" s="41"/>
      <c r="AI94" s="41"/>
      <c r="AJ94" s="41"/>
      <c r="AK94" s="41"/>
      <c r="AL94" s="41"/>
      <c r="AM94" s="41"/>
      <c r="AN94" s="41"/>
    </row>
    <row r="95" spans="1:40" ht="18.75" customHeight="1">
      <c r="A95" s="5" t="s">
        <v>407</v>
      </c>
      <c r="B95" s="41" t="s">
        <v>148</v>
      </c>
      <c r="C95" s="252" t="s">
        <v>150</v>
      </c>
      <c r="D95" s="253">
        <f>+INDEX('Budget original'!$A$2:$AO$501,MATCH($A95,'Budget original'!$A$2:$A$501,0),MATCH(D$2,'Budget original'!$A$2:$AO$2,0))</f>
        <v>0</v>
      </c>
      <c r="E95" s="864">
        <f t="shared" ref="E95:E106" si="26">IF(D95=0,0,F95/D95)</f>
        <v>0</v>
      </c>
      <c r="F95" s="253">
        <f>+INDEX('Budget original'!$A$2:$AO$501,MATCH($A95,'Budget original'!$A$2:$A$501,0),MATCH(F$2,'Budget original'!$A$2:$AO$2,0))</f>
        <v>0</v>
      </c>
      <c r="G95" s="254"/>
      <c r="H95" s="253"/>
      <c r="I95" s="253"/>
      <c r="J95" s="254">
        <f>SUMIFS(BV_Data_An_Cour!$AW:$AW,BV_Data_An_Cour!$AP:$AP,$B95,BV_Data_An_Cour!$AQ:$AQ,$C95,BV_Data_An_Cour!$AY:$AY,J$2)</f>
        <v>3</v>
      </c>
      <c r="K95" s="253">
        <f t="shared" si="22"/>
        <v>1400.1700000000012</v>
      </c>
      <c r="L95" s="255">
        <f>-SUMIFS(BV_Data_An_Cour!$AM:$AM,BV_Data_An_Cour!$AP:$AP,$B95,BV_Data_An_Cour!$AQ:$AQ,$C95,BV_Data_An_Cour!$AR:$AR,$L2)</f>
        <v>4200.5100000000039</v>
      </c>
      <c r="M95" s="254">
        <f>J95-D95</f>
        <v>3</v>
      </c>
      <c r="N95" s="255">
        <f>L95-F95</f>
        <v>4200.5100000000039</v>
      </c>
      <c r="O95" s="254">
        <f>SUMIFS(BV_Data_An_Prec!$AW:$AW,BV_Data_An_Prec!$AP:$AP,$B95,BV_Data_An_Prec!$AQ:$AQ,$C95,BV_Data_An_Prec!$AY:$AY,O$2)</f>
        <v>0</v>
      </c>
      <c r="P95" s="253">
        <f t="shared" si="23"/>
        <v>0</v>
      </c>
      <c r="Q95" s="255">
        <f>-SUMIFS(BV_Data_An_Prec!$AM:$AM,BV_Data_An_Prec!$AP:$AP,$B95,BV_Data_An_Prec!$AQ:$AQ,$C95,BV_Data_An_Prec!$AR:$AR,$L2)</f>
        <v>0</v>
      </c>
      <c r="R95" s="254">
        <f t="shared" si="24"/>
        <v>3</v>
      </c>
      <c r="S95" s="255">
        <f t="shared" si="25"/>
        <v>4200.5100000000039</v>
      </c>
      <c r="T95" s="41"/>
      <c r="U95" s="41"/>
      <c r="V95" s="342"/>
      <c r="W95" s="41"/>
      <c r="X95" s="41"/>
      <c r="Y95" s="41"/>
      <c r="Z95" s="41"/>
      <c r="AA95" s="41"/>
      <c r="AB95" s="41"/>
      <c r="AC95" s="41"/>
      <c r="AD95" s="41"/>
      <c r="AE95" s="41"/>
      <c r="AF95" s="41"/>
      <c r="AG95" s="41"/>
      <c r="AH95" s="41"/>
      <c r="AI95" s="41"/>
      <c r="AJ95" s="41"/>
      <c r="AK95" s="41"/>
      <c r="AL95" s="41"/>
      <c r="AM95" s="41"/>
      <c r="AN95" s="41"/>
    </row>
    <row r="96" spans="1:40" ht="18.75" customHeight="1">
      <c r="A96" s="5" t="str">
        <f>B96&amp;C96</f>
        <v>Véhicules usagésAutres Marques</v>
      </c>
      <c r="B96" s="41" t="s">
        <v>148</v>
      </c>
      <c r="C96" s="801" t="s">
        <v>1094</v>
      </c>
      <c r="D96" s="253">
        <f>+INDEX('Budget original'!$A$2:$AO$501,MATCH($A96,'Budget original'!$A$2:$A$501,0),MATCH(D$2,'Budget original'!$A$2:$AO$2,0))</f>
        <v>0</v>
      </c>
      <c r="E96" s="866">
        <f t="shared" si="26"/>
        <v>0</v>
      </c>
      <c r="F96" s="253">
        <f>+INDEX('Budget original'!$A$2:$AO$501,MATCH($A96,'Budget original'!$A$2:$A$501,0),MATCH(F$2,'Budget original'!$A$2:$AO$2,0))</f>
        <v>0</v>
      </c>
      <c r="G96" s="865"/>
      <c r="H96" s="253"/>
      <c r="I96" s="253"/>
      <c r="J96" s="254">
        <f>SUMIFS(BV_Data_An_Cour!$AW:$AW,BV_Data_An_Cour!$AP:$AP,$B96,BV_Data_An_Cour!$AQ:$AQ,$C96,BV_Data_An_Cour!$AY:$AY,J$2)</f>
        <v>0</v>
      </c>
      <c r="K96" s="866">
        <f t="shared" ref="K96" si="27">IF(J96=0,0,L96/J96)</f>
        <v>0</v>
      </c>
      <c r="L96" s="769">
        <f>-SUMIFS(BV_Data_An_Cour!$AM:$AM,BV_Data_An_Cour!$AP:$AP,$B96,BV_Data_An_Cour!$AQ:$AQ,$C96,BV_Data_An_Cour!$AR:$AR,$L2)</f>
        <v>0</v>
      </c>
      <c r="M96" s="865">
        <f>J96-D96</f>
        <v>0</v>
      </c>
      <c r="N96" s="769">
        <f>L96-F96</f>
        <v>0</v>
      </c>
      <c r="O96" s="254">
        <f>SUMIFS(BV_Data_An_Prec!$AW:$AW,BV_Data_An_Prec!$AP:$AP,$B96,BV_Data_An_Prec!$AQ:$AQ,$C96,BV_Data_An_Prec!$AY:$AY,O$2)</f>
        <v>0</v>
      </c>
      <c r="P96" s="866">
        <f t="shared" si="23"/>
        <v>0</v>
      </c>
      <c r="Q96" s="769">
        <f>-SUMIFS(BV_Data_An_Prec!$AM:$AM,BV_Data_An_Prec!$AP:$AP,$B96,BV_Data_An_Prec!$AQ:$AQ,$C96,BV_Data_An_Prec!$AR:$AR,$L2)</f>
        <v>0</v>
      </c>
      <c r="R96" s="865">
        <f>J96-O96</f>
        <v>0</v>
      </c>
      <c r="S96" s="769">
        <f>L96-Q96</f>
        <v>0</v>
      </c>
      <c r="T96" s="41"/>
      <c r="U96" s="41"/>
      <c r="V96" s="342"/>
      <c r="W96" s="41"/>
      <c r="X96" s="41"/>
      <c r="Y96" s="41"/>
      <c r="Z96" s="41"/>
      <c r="AA96" s="41"/>
      <c r="AB96" s="41"/>
      <c r="AC96" s="41"/>
      <c r="AD96" s="41"/>
      <c r="AE96" s="41"/>
      <c r="AF96" s="41"/>
      <c r="AG96" s="41"/>
      <c r="AH96" s="41"/>
      <c r="AI96" s="41"/>
      <c r="AJ96" s="41"/>
      <c r="AK96" s="41"/>
      <c r="AL96" s="41"/>
      <c r="AM96" s="41"/>
      <c r="AN96" s="41"/>
    </row>
    <row r="97" spans="1:40" ht="15.75" customHeight="1">
      <c r="A97" s="5" t="str">
        <f t="shared" ref="A97:A100" si="28">B97&amp;C97</f>
        <v>Véhicules usagésTotal Usagés</v>
      </c>
      <c r="B97" s="41" t="s">
        <v>148</v>
      </c>
      <c r="C97" s="258" t="s">
        <v>151</v>
      </c>
      <c r="D97" s="259">
        <f>+D95+D94+D96</f>
        <v>0</v>
      </c>
      <c r="E97" s="253">
        <f t="shared" si="26"/>
        <v>0</v>
      </c>
      <c r="F97" s="260">
        <f>+F94+F95+F96</f>
        <v>0</v>
      </c>
      <c r="G97" s="261"/>
      <c r="H97" s="259"/>
      <c r="I97" s="260"/>
      <c r="J97" s="261">
        <f>+J94+J95+J96</f>
        <v>6</v>
      </c>
      <c r="K97" s="253">
        <f>IF(J97&lt;=0,0,L97/J97)</f>
        <v>2090.8700000000017</v>
      </c>
      <c r="L97" s="260">
        <f>+L94+L95+L96</f>
        <v>12545.22000000001</v>
      </c>
      <c r="M97" s="261">
        <f>J97-D97</f>
        <v>6</v>
      </c>
      <c r="N97" s="260">
        <f>L97-F97</f>
        <v>12545.22000000001</v>
      </c>
      <c r="O97" s="259">
        <f>+O94+O95+O96</f>
        <v>0</v>
      </c>
      <c r="P97" s="253">
        <f>IF(O97&lt;=0,0,Q97/O97)</f>
        <v>0</v>
      </c>
      <c r="Q97" s="260">
        <f>+Q94+Q95+Q96</f>
        <v>0</v>
      </c>
      <c r="R97" s="261">
        <f>R94+R95</f>
        <v>6</v>
      </c>
      <c r="S97" s="260">
        <f>S94+S95</f>
        <v>12545.22000000001</v>
      </c>
      <c r="T97" s="41"/>
      <c r="U97" s="41"/>
      <c r="V97" s="41"/>
      <c r="W97" s="41"/>
      <c r="X97" s="41"/>
      <c r="Y97" s="41"/>
      <c r="Z97" s="41"/>
      <c r="AA97" s="41"/>
      <c r="AB97" s="41"/>
      <c r="AC97" s="290"/>
      <c r="AD97" s="41"/>
      <c r="AE97" s="41"/>
      <c r="AF97" s="290"/>
      <c r="AG97" s="41"/>
      <c r="AH97" s="41"/>
      <c r="AI97" s="41"/>
      <c r="AJ97" s="41"/>
      <c r="AK97" s="41"/>
      <c r="AL97" s="41"/>
      <c r="AM97" s="41"/>
      <c r="AN97" s="41"/>
    </row>
    <row r="98" spans="1:40" ht="15.75" customHeight="1">
      <c r="A98" s="5" t="str">
        <f t="shared" si="28"/>
        <v>Véhicules usagés</v>
      </c>
      <c r="B98" s="41" t="s">
        <v>148</v>
      </c>
      <c r="C98" s="252"/>
      <c r="D98" s="41"/>
      <c r="E98" s="253">
        <f t="shared" si="26"/>
        <v>0</v>
      </c>
      <c r="F98" s="262"/>
      <c r="G98" s="252"/>
      <c r="H98" s="41"/>
      <c r="I98" s="262"/>
      <c r="J98" s="252"/>
      <c r="K98" s="41"/>
      <c r="L98" s="262"/>
      <c r="M98" s="343"/>
      <c r="N98" s="344"/>
      <c r="O98" s="252"/>
      <c r="P98" s="41"/>
      <c r="Q98" s="262"/>
      <c r="R98" s="343"/>
      <c r="S98" s="344"/>
      <c r="T98" s="41"/>
      <c r="U98" s="41"/>
      <c r="V98" s="41"/>
      <c r="W98" s="41"/>
      <c r="X98" s="41"/>
      <c r="Y98" s="41"/>
      <c r="Z98" s="41"/>
      <c r="AA98" s="41"/>
      <c r="AB98" s="41"/>
      <c r="AC98" s="41"/>
      <c r="AD98" s="41"/>
      <c r="AE98" s="41"/>
      <c r="AF98" s="41"/>
      <c r="AG98" s="41"/>
      <c r="AH98" s="41"/>
      <c r="AI98" s="41"/>
      <c r="AJ98" s="41"/>
      <c r="AK98" s="41"/>
      <c r="AL98" s="41"/>
      <c r="AM98" s="41"/>
      <c r="AN98" s="41"/>
    </row>
    <row r="99" spans="1:40" ht="15.75" customHeight="1">
      <c r="A99" s="5" t="str">
        <f t="shared" ref="A99" si="29">B99&amp;C99</f>
        <v>Véhicules usagésRachat bail</v>
      </c>
      <c r="B99" s="41" t="s">
        <v>148</v>
      </c>
      <c r="C99" s="1035" t="s">
        <v>100</v>
      </c>
      <c r="D99" s="253"/>
      <c r="E99" s="253"/>
      <c r="F99" s="253"/>
      <c r="G99" s="254"/>
      <c r="H99" s="253"/>
      <c r="I99" s="253"/>
      <c r="J99" s="254">
        <f>SUMIFS(BV_Data_An_Cour!$AW:$AW,BV_Data_An_Cour!$AP:$AP,$B99,BV_Data_An_Cour!$AQ:$AQ,$C99,BV_Data_An_Cour!$AY:$AY,J$2)</f>
        <v>5</v>
      </c>
      <c r="K99" s="253">
        <f>IF(J99=0,0,L99/J99)</f>
        <v>66.990000000002325</v>
      </c>
      <c r="L99" s="255">
        <f>-SUMIFS(BV_Data_An_Cour!$AM:$AM,BV_Data_An_Cour!$AP:$AP,$B99,BV_Data_An_Cour!$AQ:$AQ,$C99,BV_Data_An_Cour!$AR:$AR,L$2)</f>
        <v>334.95000000001164</v>
      </c>
      <c r="M99" s="254">
        <f>J99-D99</f>
        <v>5</v>
      </c>
      <c r="N99" s="255">
        <f>L99-F99</f>
        <v>334.95000000001164</v>
      </c>
      <c r="O99" s="254">
        <f>SUMIFS(BV_Data_An_Prec!$AW:$AW,BV_Data_An_Prec!$AP:$AP,$B99,BV_Data_An_Prec!$AQ:$AQ,$C99,BV_Data_An_Prec!$AY:$AY,O$2)</f>
        <v>0</v>
      </c>
      <c r="P99" s="253">
        <f>IF(O99=0,0,Q99/O99)</f>
        <v>0</v>
      </c>
      <c r="Q99" s="255">
        <f>-SUMIFS(BV_Data_An_Prec!$AM:$AM,BV_Data_An_Prec!$AP:$AP,$B99,BV_Data_An_Prec!$AQ:$AQ,$C99,BV_Data_An_Prec!$AR:$AR,Q$2)</f>
        <v>0</v>
      </c>
      <c r="R99" s="254">
        <f>J99-O99</f>
        <v>5</v>
      </c>
      <c r="S99" s="255">
        <f>L99-Q99</f>
        <v>334.95000000001164</v>
      </c>
      <c r="T99" s="41"/>
      <c r="U99" s="41"/>
      <c r="V99" s="41"/>
      <c r="W99" s="41"/>
      <c r="X99" s="41"/>
      <c r="Y99" s="41"/>
      <c r="Z99" s="41"/>
      <c r="AA99" s="41"/>
      <c r="AB99" s="41"/>
      <c r="AC99" s="41"/>
      <c r="AD99" s="41"/>
      <c r="AE99" s="41"/>
      <c r="AF99" s="41"/>
      <c r="AG99" s="41"/>
      <c r="AH99" s="41"/>
      <c r="AI99" s="41"/>
      <c r="AJ99" s="41"/>
      <c r="AK99" s="41"/>
      <c r="AL99" s="41"/>
      <c r="AM99" s="41"/>
      <c r="AN99" s="41"/>
    </row>
    <row r="100" spans="1:40" ht="15.75" customHeight="1">
      <c r="A100" s="5" t="str">
        <f t="shared" si="28"/>
        <v>Véhicules usagés</v>
      </c>
      <c r="B100" s="41" t="s">
        <v>148</v>
      </c>
      <c r="C100" s="252"/>
      <c r="D100" s="253"/>
      <c r="E100" s="253"/>
      <c r="F100" s="253"/>
      <c r="G100" s="254"/>
      <c r="H100" s="253"/>
      <c r="I100" s="253"/>
      <c r="J100" s="254"/>
      <c r="K100" s="253"/>
      <c r="L100" s="255"/>
      <c r="M100" s="254"/>
      <c r="N100" s="255"/>
      <c r="O100" s="254"/>
      <c r="P100" s="253"/>
      <c r="Q100" s="255"/>
      <c r="R100" s="254"/>
      <c r="S100" s="255"/>
      <c r="T100" s="41"/>
      <c r="U100" s="41"/>
      <c r="V100" s="41"/>
      <c r="W100" s="253"/>
      <c r="X100" s="253"/>
      <c r="Y100" s="41"/>
      <c r="Z100" s="41"/>
      <c r="AA100" s="41"/>
      <c r="AB100" s="41"/>
      <c r="AC100" s="41"/>
      <c r="AD100" s="41"/>
      <c r="AE100" s="41"/>
      <c r="AF100" s="41"/>
      <c r="AG100" s="41"/>
      <c r="AH100" s="41"/>
      <c r="AI100" s="41"/>
      <c r="AJ100" s="41"/>
      <c r="AK100" s="41"/>
      <c r="AL100" s="41"/>
      <c r="AM100" s="41"/>
      <c r="AN100" s="41"/>
    </row>
    <row r="101" spans="1:40" ht="15.75" customHeight="1">
      <c r="A101" s="5" t="s">
        <v>408</v>
      </c>
      <c r="B101" s="41" t="s">
        <v>148</v>
      </c>
      <c r="C101" s="252" t="s">
        <v>152</v>
      </c>
      <c r="D101" s="253">
        <f>+INDEX('Budget original'!$A$2:$AO$501,MATCH($A101,'Budget original'!$A$2:$A$501,0),MATCH(D$2,'Budget original'!$A$2:$AO$2,0))</f>
        <v>0</v>
      </c>
      <c r="E101" s="253">
        <f t="shared" si="26"/>
        <v>0</v>
      </c>
      <c r="F101" s="253">
        <f>+INDEX('Budget original'!$A$2:$AO$501,MATCH($A101,'Budget original'!$A$2:$A$501,0),MATCH(F$2,'Budget original'!$A$2:$AO$2,0))</f>
        <v>0</v>
      </c>
      <c r="G101" s="254"/>
      <c r="H101" s="253"/>
      <c r="I101" s="253"/>
      <c r="J101" s="254">
        <f>SUMIFS(BV_Data_An_Cour!$AW:$AW,BV_Data_An_Cour!$AP:$AP,$B101,BV_Data_An_Cour!$AQ:$AQ,$C101,BV_Data_An_Cour!$AY:$AY,J$2)</f>
        <v>32</v>
      </c>
      <c r="K101" s="253">
        <f>IF(J101=0,0,L101/J101)</f>
        <v>3205.5031250000011</v>
      </c>
      <c r="L101" s="255">
        <f>-SUMIFS(BV_Data_An_Cour!$AM:$AM,BV_Data_An_Cour!$AP:$AP,$B101,BV_Data_An_Cour!$AQ:$AQ,$C101,BV_Data_An_Cour!$AR:$AR,L$2)</f>
        <v>102576.10000000003</v>
      </c>
      <c r="M101" s="254">
        <f>J101-D101</f>
        <v>32</v>
      </c>
      <c r="N101" s="255">
        <f>L101-F101</f>
        <v>102576.10000000003</v>
      </c>
      <c r="O101" s="254">
        <f>SUMIFS(BV_Data_An_Prec!$AW:$AW,BV_Data_An_Prec!$AP:$AP,$B101,BV_Data_An_Prec!$AQ:$AQ,$C101,BV_Data_An_Prec!$AY:$AY,O$2)</f>
        <v>0</v>
      </c>
      <c r="P101" s="253">
        <f>IF(O101=0,0,Q101/O101)</f>
        <v>0</v>
      </c>
      <c r="Q101" s="255">
        <f>-SUMIFS(BV_Data_An_Prec!$AM:$AM,BV_Data_An_Prec!$AP:$AP,$B101,BV_Data_An_Prec!$AQ:$AQ,$C101,BV_Data_An_Prec!$AR:$AR,Q$2)</f>
        <v>0</v>
      </c>
      <c r="R101" s="254">
        <f>J101-O101</f>
        <v>32</v>
      </c>
      <c r="S101" s="255">
        <f>L101-Q101</f>
        <v>102576.10000000003</v>
      </c>
      <c r="T101" s="41"/>
      <c r="U101" s="253"/>
      <c r="V101" s="41"/>
      <c r="W101" s="41"/>
      <c r="X101" s="41"/>
      <c r="Y101" s="41"/>
      <c r="Z101" s="41"/>
      <c r="AA101" s="41"/>
      <c r="AB101" s="41"/>
      <c r="AC101" s="290"/>
      <c r="AD101" s="41"/>
      <c r="AE101" s="41"/>
      <c r="AF101" s="345"/>
      <c r="AG101" s="41"/>
      <c r="AH101" s="41"/>
      <c r="AI101" s="41"/>
      <c r="AJ101" s="41"/>
      <c r="AK101" s="41"/>
      <c r="AL101" s="41"/>
      <c r="AM101" s="41"/>
      <c r="AN101" s="41"/>
    </row>
    <row r="102" spans="1:40" ht="15.75" customHeight="1">
      <c r="A102" s="5" t="s">
        <v>148</v>
      </c>
      <c r="B102" s="41" t="s">
        <v>148</v>
      </c>
      <c r="C102" s="245"/>
      <c r="D102" s="249"/>
      <c r="E102" s="249"/>
      <c r="F102" s="247"/>
      <c r="G102" s="266"/>
      <c r="H102" s="249"/>
      <c r="I102" s="247"/>
      <c r="J102" s="266"/>
      <c r="K102" s="249"/>
      <c r="L102" s="247"/>
      <c r="M102" s="267"/>
      <c r="N102" s="346"/>
      <c r="O102" s="266"/>
      <c r="P102" s="249"/>
      <c r="Q102" s="247"/>
      <c r="R102" s="267"/>
      <c r="S102" s="346"/>
      <c r="T102" s="41"/>
      <c r="U102" s="41"/>
      <c r="V102" s="41"/>
      <c r="W102" s="253"/>
      <c r="X102" s="41"/>
      <c r="Y102" s="41"/>
      <c r="Z102" s="41"/>
      <c r="AA102" s="41"/>
      <c r="AB102" s="41"/>
      <c r="AC102" s="41"/>
      <c r="AD102" s="41"/>
      <c r="AE102" s="41"/>
      <c r="AF102" s="345"/>
      <c r="AG102" s="41"/>
      <c r="AH102" s="41"/>
      <c r="AI102" s="41"/>
      <c r="AJ102" s="41"/>
      <c r="AK102" s="41"/>
      <c r="AL102" s="41"/>
      <c r="AM102" s="41"/>
      <c r="AN102" s="41"/>
    </row>
    <row r="103" spans="1:40" ht="15.75" customHeight="1">
      <c r="A103" s="5" t="s">
        <v>409</v>
      </c>
      <c r="B103" s="41" t="s">
        <v>148</v>
      </c>
      <c r="C103" s="252" t="s">
        <v>101</v>
      </c>
      <c r="D103" s="253">
        <f>+INDEX('Budget original'!$A$2:$AO$501,MATCH($A103,'Budget original'!$A$2:$A$501,0),MATCH(D$2,'Budget original'!$A$2:$AO$2,0))</f>
        <v>0</v>
      </c>
      <c r="E103" s="253">
        <f t="shared" si="26"/>
        <v>0</v>
      </c>
      <c r="F103" s="255">
        <f>+INDEX('Budget original'!$A$2:$AO$501,MATCH($A103,'Budget original'!$A$2:$A$501,0),MATCH(F$2,'Budget original'!$A$2:$AO$2,0))</f>
        <v>0</v>
      </c>
      <c r="G103" s="254"/>
      <c r="H103" s="253"/>
      <c r="I103" s="253"/>
      <c r="J103" s="254"/>
      <c r="K103" s="253">
        <f>IF(J97=0,0,L103/J97)</f>
        <v>295.59333333333325</v>
      </c>
      <c r="L103" s="255">
        <f>-SUMIFS(BV_Data_An_Cour!$AM:$AM,BV_Data_An_Cour!$AP:$AP,$B103,BV_Data_An_Cour!$AQ:$AQ,$C103,BV_Data_An_Cour!$AR:$AR,$L2)</f>
        <v>1773.5599999999995</v>
      </c>
      <c r="M103" s="254"/>
      <c r="N103" s="255">
        <f>L103-F103</f>
        <v>1773.5599999999995</v>
      </c>
      <c r="O103" s="254"/>
      <c r="P103" s="253">
        <f>IF(O97=0,0,Q103/O97)</f>
        <v>0</v>
      </c>
      <c r="Q103" s="255">
        <f>-SUMIFS(BV_Data_An_Prec!$AM:$AM,BV_Data_An_Prec!$AP:$AP,$B103,BV_Data_An_Prec!$AQ:$AQ,$C103,BV_Data_An_Prec!$AR:$AR,$L2)</f>
        <v>0</v>
      </c>
      <c r="R103" s="254">
        <f t="shared" ref="R103:R105" si="30">O103-K103</f>
        <v>-295.59333333333325</v>
      </c>
      <c r="S103" s="255">
        <f t="shared" ref="S103:S106" si="31">L103-Q103</f>
        <v>1773.5599999999995</v>
      </c>
      <c r="T103" s="41"/>
      <c r="U103" s="41"/>
      <c r="V103" s="41"/>
      <c r="W103" s="41"/>
      <c r="X103" s="41"/>
      <c r="Y103" s="41"/>
      <c r="Z103" s="41"/>
      <c r="AA103" s="41"/>
      <c r="AB103" s="41"/>
      <c r="AC103" s="41"/>
      <c r="AD103" s="41"/>
      <c r="AE103" s="41"/>
      <c r="AF103" s="41"/>
      <c r="AG103" s="41"/>
      <c r="AH103" s="41"/>
      <c r="AI103" s="41"/>
      <c r="AJ103" s="41"/>
      <c r="AK103" s="41"/>
      <c r="AL103" s="41"/>
      <c r="AM103" s="41"/>
      <c r="AN103" s="41"/>
    </row>
    <row r="104" spans="1:40" ht="15.75" customHeight="1">
      <c r="A104" s="5" t="s">
        <v>410</v>
      </c>
      <c r="B104" s="41" t="s">
        <v>148</v>
      </c>
      <c r="C104" s="252" t="s">
        <v>102</v>
      </c>
      <c r="D104" s="253">
        <f>+INDEX('Budget original'!$A$2:$AO$501,MATCH($A104,'Budget original'!$A$2:$A$501,0),MATCH(D$2,'Budget original'!$A$2:$AO$2,0))</f>
        <v>0</v>
      </c>
      <c r="E104" s="253">
        <f t="shared" si="26"/>
        <v>0</v>
      </c>
      <c r="F104" s="255">
        <f>+INDEX('Budget original'!$A$2:$AO$501,MATCH($A104,'Budget original'!$A$2:$A$501,0),MATCH(F$2,'Budget original'!$A$2:$AO$2,0))</f>
        <v>0</v>
      </c>
      <c r="G104" s="254"/>
      <c r="H104" s="253"/>
      <c r="I104" s="253"/>
      <c r="J104" s="254"/>
      <c r="K104" s="253">
        <f>IF(J97=0,0,L104/J97)</f>
        <v>1781.5</v>
      </c>
      <c r="L104" s="255">
        <f>-SUMIFS(BV_Data_An_Cour!$AM:$AM,BV_Data_An_Cour!$AP:$AP,$B104,BV_Data_An_Cour!$AQ:$AQ,$C104,BV_Data_An_Cour!$AR:$AR,$L2)</f>
        <v>10689</v>
      </c>
      <c r="M104" s="254"/>
      <c r="N104" s="255">
        <f>L104-F104</f>
        <v>10689</v>
      </c>
      <c r="O104" s="254"/>
      <c r="P104" s="253">
        <f>IF(O97=0,0,Q104/O97)</f>
        <v>0</v>
      </c>
      <c r="Q104" s="255">
        <f>-SUMIFS(BV_Data_An_Prec!$AM:$AM,BV_Data_An_Prec!$AP:$AP,$B104,BV_Data_An_Prec!$AQ:$AQ,$C104,BV_Data_An_Prec!$AR:$AR,$L2)</f>
        <v>0</v>
      </c>
      <c r="R104" s="254">
        <f t="shared" si="30"/>
        <v>-1781.5</v>
      </c>
      <c r="S104" s="255">
        <f t="shared" si="31"/>
        <v>10689</v>
      </c>
      <c r="T104" s="41"/>
      <c r="U104" s="41"/>
      <c r="V104" s="41"/>
      <c r="W104" s="41"/>
      <c r="X104" s="41"/>
      <c r="Y104" s="41"/>
      <c r="Z104" s="41"/>
      <c r="AA104" s="41"/>
      <c r="AB104" s="41"/>
      <c r="AC104" s="41"/>
      <c r="AD104" s="41"/>
      <c r="AE104" s="41"/>
      <c r="AF104" s="41"/>
      <c r="AG104" s="41"/>
      <c r="AH104" s="41"/>
      <c r="AI104" s="41"/>
      <c r="AJ104" s="41"/>
      <c r="AK104" s="41"/>
      <c r="AL104" s="41"/>
      <c r="AM104" s="41"/>
      <c r="AN104" s="41"/>
    </row>
    <row r="105" spans="1:40" ht="15.75" customHeight="1">
      <c r="A105" s="5" t="s">
        <v>411</v>
      </c>
      <c r="B105" s="41" t="s">
        <v>148</v>
      </c>
      <c r="C105" s="252" t="s">
        <v>103</v>
      </c>
      <c r="D105" s="253">
        <f>+INDEX('Budget original'!$A$2:$AO$501,MATCH($A105,'Budget original'!$A$2:$A$501,0),MATCH(D$2,'Budget original'!$A$2:$AO$2,0))</f>
        <v>0</v>
      </c>
      <c r="E105" s="249">
        <f t="shared" si="26"/>
        <v>0</v>
      </c>
      <c r="F105" s="255">
        <f>+INDEX('Budget original'!$A$2:$AO$501,MATCH($A105,'Budget original'!$A$2:$A$501,0),MATCH(F$2,'Budget original'!$A$2:$AO$2,0))</f>
        <v>0</v>
      </c>
      <c r="G105" s="254"/>
      <c r="H105" s="249"/>
      <c r="I105" s="253"/>
      <c r="J105" s="254"/>
      <c r="K105" s="249">
        <f>IF(J97=0,0,L105/J97)</f>
        <v>0</v>
      </c>
      <c r="L105" s="255">
        <f>-SUMIFS(BV_Data_An_Cour!$AM:$AM,BV_Data_An_Cour!$AP:$AP,$B105,BV_Data_An_Cour!$AQ:$AQ,$C105,BV_Data_An_Cour!$AR:$AR,$L$2)</f>
        <v>0</v>
      </c>
      <c r="M105" s="266"/>
      <c r="N105" s="255">
        <f>L105-F105</f>
        <v>0</v>
      </c>
      <c r="O105" s="254"/>
      <c r="P105" s="249">
        <f>IF(O97=0,0,Q105/O97)</f>
        <v>0</v>
      </c>
      <c r="Q105" s="255">
        <f>-SUMIFS(BV_Data_An_Prec!$AM:$AM,BV_Data_An_Prec!$AP:$AP,$B105,BV_Data_An_Prec!$AQ:$AQ,$C105,BV_Data_An_Prec!$AR:$AR,$L$2)</f>
        <v>0</v>
      </c>
      <c r="R105" s="254">
        <f t="shared" si="30"/>
        <v>0</v>
      </c>
      <c r="S105" s="255">
        <f t="shared" si="31"/>
        <v>0</v>
      </c>
      <c r="T105" s="41"/>
      <c r="U105" s="41"/>
      <c r="V105" s="41"/>
      <c r="W105" s="41"/>
      <c r="X105" s="41"/>
      <c r="Y105" s="41"/>
      <c r="Z105" s="41"/>
      <c r="AA105" s="41"/>
      <c r="AB105" s="41"/>
      <c r="AC105" s="41"/>
      <c r="AD105" s="41"/>
      <c r="AE105" s="41"/>
      <c r="AF105" s="41"/>
      <c r="AG105" s="41"/>
      <c r="AH105" s="41"/>
      <c r="AI105" s="41"/>
      <c r="AJ105" s="41"/>
      <c r="AK105" s="41"/>
      <c r="AL105" s="41"/>
      <c r="AM105" s="41"/>
      <c r="AN105" s="41"/>
    </row>
    <row r="106" spans="1:40" ht="15.75" customHeight="1">
      <c r="A106" s="5" t="s">
        <v>412</v>
      </c>
      <c r="B106" s="41" t="s">
        <v>148</v>
      </c>
      <c r="C106" s="258" t="s">
        <v>104</v>
      </c>
      <c r="D106" s="259">
        <f>D97</f>
        <v>0</v>
      </c>
      <c r="E106" s="253">
        <f t="shared" si="26"/>
        <v>0</v>
      </c>
      <c r="F106" s="260">
        <f>F103+F104+F105</f>
        <v>0</v>
      </c>
      <c r="G106" s="261"/>
      <c r="H106" s="259"/>
      <c r="I106" s="260"/>
      <c r="J106" s="261">
        <f>J97</f>
        <v>6</v>
      </c>
      <c r="K106" s="259">
        <f>IF(J106&lt;=0,0,L106/J106)</f>
        <v>2077.0933333333332</v>
      </c>
      <c r="L106" s="260">
        <f>L103+L104+L105</f>
        <v>12462.56</v>
      </c>
      <c r="M106" s="254">
        <f>J106-D106</f>
        <v>6</v>
      </c>
      <c r="N106" s="260">
        <f>L106-F106</f>
        <v>12462.56</v>
      </c>
      <c r="O106" s="261">
        <f>O97</f>
        <v>0</v>
      </c>
      <c r="P106" s="259">
        <f>IF(O106&lt;=0,0,Q106/O106)</f>
        <v>0</v>
      </c>
      <c r="Q106" s="260">
        <f>Q103+Q104+Q105</f>
        <v>0</v>
      </c>
      <c r="R106" s="272"/>
      <c r="S106" s="260">
        <f t="shared" si="31"/>
        <v>12462.56</v>
      </c>
      <c r="T106" s="41"/>
      <c r="U106" s="41"/>
      <c r="V106" s="41"/>
      <c r="W106" s="41"/>
      <c r="X106" s="41"/>
      <c r="Y106" s="41"/>
      <c r="Z106" s="41"/>
      <c r="AA106" s="41"/>
      <c r="AB106" s="41"/>
      <c r="AC106" s="41"/>
      <c r="AD106" s="41"/>
      <c r="AE106" s="41"/>
      <c r="AF106" s="41"/>
      <c r="AG106" s="41"/>
      <c r="AH106" s="41"/>
      <c r="AI106" s="41"/>
      <c r="AJ106" s="41"/>
      <c r="AK106" s="41"/>
      <c r="AL106" s="41"/>
      <c r="AM106" s="41"/>
      <c r="AN106" s="41"/>
    </row>
    <row r="107" spans="1:40" ht="15.75" customHeight="1">
      <c r="A107" s="5" t="s">
        <v>148</v>
      </c>
      <c r="B107" s="41" t="s">
        <v>148</v>
      </c>
      <c r="C107" s="252"/>
      <c r="D107" s="41"/>
      <c r="E107" s="41"/>
      <c r="F107" s="275"/>
      <c r="G107" s="252"/>
      <c r="H107" s="347"/>
      <c r="I107" s="275"/>
      <c r="J107" s="252"/>
      <c r="K107" s="41"/>
      <c r="L107" s="275"/>
      <c r="M107" s="263"/>
      <c r="N107" s="264" t="e">
        <f>N106/F106</f>
        <v>#DIV/0!</v>
      </c>
      <c r="O107" s="252"/>
      <c r="P107" s="41"/>
      <c r="Q107" s="275"/>
      <c r="R107" s="276"/>
      <c r="S107" s="264">
        <f>IF(Q106=0,0,(S106/Q106))</f>
        <v>0</v>
      </c>
      <c r="T107" s="41"/>
      <c r="U107" s="41"/>
      <c r="V107" s="41"/>
      <c r="W107" s="41"/>
      <c r="X107" s="41"/>
      <c r="Y107" s="41"/>
      <c r="Z107" s="41"/>
      <c r="AA107" s="41"/>
      <c r="AB107" s="41"/>
      <c r="AC107" s="41"/>
      <c r="AD107" s="41"/>
      <c r="AE107" s="41"/>
      <c r="AF107" s="41"/>
      <c r="AG107" s="41"/>
      <c r="AH107" s="41"/>
      <c r="AI107" s="41"/>
      <c r="AJ107" s="41"/>
      <c r="AK107" s="41"/>
      <c r="AL107" s="41"/>
      <c r="AM107" s="41"/>
      <c r="AN107" s="41"/>
    </row>
    <row r="108" spans="1:40" ht="15.75" customHeight="1">
      <c r="A108" s="5" t="s">
        <v>148</v>
      </c>
      <c r="B108" s="41" t="s">
        <v>148</v>
      </c>
      <c r="C108" s="252"/>
      <c r="D108" s="41"/>
      <c r="E108" s="41"/>
      <c r="F108" s="275"/>
      <c r="G108" s="252"/>
      <c r="H108" s="347"/>
      <c r="I108" s="275"/>
      <c r="J108" s="252"/>
      <c r="K108" s="41"/>
      <c r="L108" s="275"/>
      <c r="M108" s="263"/>
      <c r="N108" s="264"/>
      <c r="O108" s="252"/>
      <c r="P108" s="41"/>
      <c r="Q108" s="275"/>
      <c r="R108" s="276"/>
      <c r="S108" s="264"/>
      <c r="T108" s="41"/>
      <c r="U108" s="41"/>
      <c r="V108" s="41"/>
      <c r="W108" s="41"/>
      <c r="X108" s="41"/>
      <c r="Y108" s="41"/>
      <c r="Z108" s="41"/>
      <c r="AA108" s="41"/>
      <c r="AB108" s="41"/>
      <c r="AC108" s="41"/>
      <c r="AD108" s="41"/>
      <c r="AE108" s="41"/>
      <c r="AF108" s="41"/>
      <c r="AG108" s="41"/>
      <c r="AH108" s="41"/>
      <c r="AI108" s="41"/>
      <c r="AJ108" s="41"/>
      <c r="AK108" s="41"/>
      <c r="AL108" s="41"/>
      <c r="AM108" s="41"/>
      <c r="AN108" s="41"/>
    </row>
    <row r="109" spans="1:40" ht="23.25" customHeight="1">
      <c r="A109" s="5" t="s">
        <v>413</v>
      </c>
      <c r="B109" s="41" t="s">
        <v>148</v>
      </c>
      <c r="C109" s="277" t="s">
        <v>153</v>
      </c>
      <c r="D109" s="278">
        <f>D97+D101</f>
        <v>0</v>
      </c>
      <c r="E109" s="279">
        <f>IF(D109&lt;=0,0,F109/D109)</f>
        <v>0</v>
      </c>
      <c r="F109" s="280">
        <f>F97+F106+F101</f>
        <v>0</v>
      </c>
      <c r="G109" s="281"/>
      <c r="H109" s="348"/>
      <c r="I109" s="280"/>
      <c r="J109" s="281">
        <f>J97+J101</f>
        <v>38</v>
      </c>
      <c r="K109" s="279">
        <f>IF(J109&lt;=0,0,L109/J109)</f>
        <v>3366.2850000000017</v>
      </c>
      <c r="L109" s="280">
        <f>L97+L106+L101+L99</f>
        <v>127918.83000000006</v>
      </c>
      <c r="M109" s="281">
        <f>J109-D109</f>
        <v>38</v>
      </c>
      <c r="N109" s="280">
        <f>L109-F109</f>
        <v>127918.83000000006</v>
      </c>
      <c r="O109" s="281">
        <f>O97+O101</f>
        <v>0</v>
      </c>
      <c r="P109" s="279">
        <f>IF(O109&lt;=0,0,Q109/O109)</f>
        <v>0</v>
      </c>
      <c r="Q109" s="280">
        <f>Q97+Q106+Q101+Q99</f>
        <v>0</v>
      </c>
      <c r="R109" s="281">
        <f>J109-O109</f>
        <v>38</v>
      </c>
      <c r="S109" s="280">
        <f>L109-Q109</f>
        <v>127918.83000000006</v>
      </c>
      <c r="T109" s="41"/>
      <c r="U109" s="41"/>
      <c r="V109" s="41"/>
      <c r="W109" s="41"/>
      <c r="X109" s="41"/>
      <c r="Y109" s="41"/>
      <c r="Z109" s="41"/>
      <c r="AA109" s="41"/>
      <c r="AB109" s="41"/>
      <c r="AC109" s="41"/>
      <c r="AD109" s="41"/>
      <c r="AE109" s="41"/>
      <c r="AF109" s="41"/>
      <c r="AG109" s="41"/>
      <c r="AH109" s="41"/>
      <c r="AI109" s="41"/>
      <c r="AJ109" s="41"/>
      <c r="AK109" s="41"/>
      <c r="AL109" s="41"/>
      <c r="AM109" s="41"/>
      <c r="AN109" s="41"/>
    </row>
    <row r="110" spans="1:40" ht="19.5" customHeight="1">
      <c r="A110" s="5" t="s">
        <v>148</v>
      </c>
      <c r="B110" s="41" t="s">
        <v>148</v>
      </c>
      <c r="C110" s="282"/>
      <c r="D110" s="283"/>
      <c r="E110" s="283"/>
      <c r="F110" s="284"/>
      <c r="G110" s="282"/>
      <c r="H110" s="283"/>
      <c r="I110" s="284"/>
      <c r="J110" s="282"/>
      <c r="K110" s="283"/>
      <c r="L110" s="767"/>
      <c r="M110" s="285"/>
      <c r="N110" s="286"/>
      <c r="O110" s="282"/>
      <c r="P110" s="283"/>
      <c r="Q110" s="767"/>
      <c r="R110" s="349">
        <f>O109/R109</f>
        <v>0</v>
      </c>
      <c r="S110" s="350">
        <f>IF(Q109=0,0,(S109/Q109))</f>
        <v>0</v>
      </c>
      <c r="T110" s="41"/>
      <c r="U110" s="41"/>
      <c r="V110" s="41"/>
      <c r="W110" s="41"/>
      <c r="X110" s="41"/>
      <c r="Y110" s="41"/>
      <c r="Z110" s="41"/>
      <c r="AA110" s="41"/>
      <c r="AB110" s="41"/>
      <c r="AC110" s="41"/>
      <c r="AD110" s="41"/>
      <c r="AE110" s="41"/>
      <c r="AF110" s="41"/>
      <c r="AG110" s="41"/>
      <c r="AH110" s="41"/>
      <c r="AI110" s="41"/>
      <c r="AJ110" s="41"/>
      <c r="AK110" s="41"/>
      <c r="AL110" s="41"/>
      <c r="AM110" s="41"/>
      <c r="AN110" s="41"/>
    </row>
    <row r="111" spans="1:40" ht="15.75" customHeight="1">
      <c r="A111" s="5" t="s">
        <v>148</v>
      </c>
      <c r="B111" s="41" t="s">
        <v>148</v>
      </c>
      <c r="C111" s="269"/>
      <c r="D111" s="11"/>
      <c r="E111" s="11"/>
      <c r="F111" s="287"/>
      <c r="G111" s="269"/>
      <c r="H111" s="11"/>
      <c r="I111" s="287"/>
      <c r="J111" s="269"/>
      <c r="K111" s="11"/>
      <c r="L111" s="287"/>
      <c r="M111" s="263"/>
      <c r="N111" s="264"/>
      <c r="O111" s="269"/>
      <c r="P111" s="11"/>
      <c r="Q111" s="287"/>
      <c r="R111" s="263"/>
      <c r="S111" s="264"/>
      <c r="T111" s="41"/>
      <c r="U111" s="41"/>
      <c r="V111" s="41"/>
      <c r="W111" s="41"/>
      <c r="X111" s="41"/>
      <c r="Y111" s="41"/>
      <c r="Z111" s="41"/>
      <c r="AA111" s="41"/>
      <c r="AB111" s="41"/>
      <c r="AC111" s="41"/>
      <c r="AD111" s="41"/>
      <c r="AE111" s="41"/>
      <c r="AF111" s="41"/>
      <c r="AG111" s="41"/>
      <c r="AH111" s="41"/>
      <c r="AI111" s="41"/>
      <c r="AJ111" s="41"/>
      <c r="AK111" s="41"/>
      <c r="AL111" s="41"/>
      <c r="AM111" s="41"/>
      <c r="AN111" s="41"/>
    </row>
    <row r="112" spans="1:40" ht="15.75" customHeight="1">
      <c r="A112" s="5" t="s">
        <v>414</v>
      </c>
      <c r="B112" s="41" t="s">
        <v>148</v>
      </c>
      <c r="C112" s="288" t="s">
        <v>106</v>
      </c>
      <c r="D112" s="41"/>
      <c r="E112" s="39"/>
      <c r="F112" s="275"/>
      <c r="G112" s="252"/>
      <c r="H112" s="39"/>
      <c r="I112" s="275"/>
      <c r="J112" s="252"/>
      <c r="K112" s="39"/>
      <c r="L112" s="262"/>
      <c r="M112" s="252"/>
      <c r="N112" s="262"/>
      <c r="O112" s="252"/>
      <c r="P112" s="39"/>
      <c r="Q112" s="262"/>
      <c r="R112" s="252"/>
      <c r="S112" s="262"/>
      <c r="T112" s="41"/>
      <c r="U112" s="41"/>
      <c r="V112" s="41"/>
      <c r="W112" s="41"/>
      <c r="X112" s="41"/>
      <c r="Y112" s="41"/>
      <c r="Z112" s="41"/>
      <c r="AA112" s="41"/>
      <c r="AB112" s="41"/>
      <c r="AC112" s="41"/>
      <c r="AD112" s="41"/>
      <c r="AE112" s="41"/>
      <c r="AF112" s="41"/>
      <c r="AG112" s="41"/>
      <c r="AH112" s="41"/>
      <c r="AI112" s="41"/>
      <c r="AJ112" s="41"/>
      <c r="AK112" s="41"/>
      <c r="AL112" s="41"/>
      <c r="AM112" s="41"/>
      <c r="AN112" s="41"/>
    </row>
    <row r="113" spans="1:40" ht="15.75" customHeight="1">
      <c r="A113" s="5" t="s">
        <v>415</v>
      </c>
      <c r="B113" s="41" t="s">
        <v>148</v>
      </c>
      <c r="C113" s="252" t="s">
        <v>107</v>
      </c>
      <c r="D113" s="889" t="e">
        <f>F113/F97</f>
        <v>#DIV/0!</v>
      </c>
      <c r="E113" s="290" t="e">
        <f t="shared" ref="E113:E122" si="32">F113/D$97</f>
        <v>#DIV/0!</v>
      </c>
      <c r="F113" s="253">
        <f>+INDEX('Budget original'!$A$2:$AO$501,MATCH($A113,'Budget original'!$A$2:$A$501,0),MATCH(F$2,'Budget original'!$A$2:$AO$2,0))</f>
        <v>0</v>
      </c>
      <c r="G113" s="291"/>
      <c r="H113" s="290"/>
      <c r="I113" s="253"/>
      <c r="J113" s="291">
        <f>L113/L97</f>
        <v>0.55189227450774037</v>
      </c>
      <c r="K113" s="290">
        <f>IF($J$97=0,0,L113/(J$94+J$95+J96))</f>
        <v>1153.9350000000002</v>
      </c>
      <c r="L113" s="255">
        <f>SUMIFS(BV_Data_An_Cour!$AM:$AM,BV_Data_An_Cour!$AP:$AP,$B113,BV_Data_An_Cour!$AQ:$AQ,$C113,BV_Data_An_Cour!$AR:$AR,$L$2)</f>
        <v>6923.6100000000006</v>
      </c>
      <c r="M113" s="252"/>
      <c r="N113" s="275">
        <f t="shared" ref="N113:N154" si="33">L113-F113</f>
        <v>6923.6100000000006</v>
      </c>
      <c r="O113" s="291" t="e">
        <f>Q113/Q97</f>
        <v>#DIV/0!</v>
      </c>
      <c r="P113" s="290" t="e">
        <f>IF($J$97=0,0,Q113/(O$94+O$95+O96))</f>
        <v>#DIV/0!</v>
      </c>
      <c r="Q113" s="255">
        <f>SUMIFS(BV_Data_An_Prec!$AM:$AM,BV_Data_An_Prec!$AP:$AP,$B113,BV_Data_An_Prec!$AQ:$AQ,$C113,BV_Data_An_Prec!$AR:$AR,$L$2)</f>
        <v>0</v>
      </c>
      <c r="R113" s="252"/>
      <c r="S113" s="275">
        <f t="shared" ref="S113:S154" si="34">L113-Q113</f>
        <v>6923.6100000000006</v>
      </c>
      <c r="T113" s="41"/>
      <c r="U113" s="41"/>
      <c r="V113" s="41"/>
      <c r="W113" s="41"/>
      <c r="X113" s="41"/>
      <c r="Y113" s="41"/>
      <c r="Z113" s="41"/>
      <c r="AA113" s="41"/>
      <c r="AB113" s="41"/>
      <c r="AC113" s="41"/>
      <c r="AD113" s="41"/>
      <c r="AE113" s="41"/>
      <c r="AF113" s="41"/>
      <c r="AG113" s="41"/>
      <c r="AH113" s="41"/>
      <c r="AI113" s="41"/>
      <c r="AJ113" s="41"/>
      <c r="AK113" s="41"/>
      <c r="AL113" s="41"/>
      <c r="AM113" s="41"/>
      <c r="AN113" s="41"/>
    </row>
    <row r="114" spans="1:40" ht="15.75" customHeight="1">
      <c r="A114" s="5" t="s">
        <v>416</v>
      </c>
      <c r="B114" s="41" t="s">
        <v>148</v>
      </c>
      <c r="C114" s="245" t="s">
        <v>108</v>
      </c>
      <c r="D114" s="886" t="e">
        <f>F114/(F106)</f>
        <v>#DIV/0!</v>
      </c>
      <c r="E114" s="293" t="e">
        <f t="shared" si="32"/>
        <v>#DIV/0!</v>
      </c>
      <c r="F114" s="247">
        <f>+INDEX('Budget original'!$A$2:$AO$501,MATCH($A114,'Budget original'!$A$2:$A$501,0),MATCH(F$2,'Budget original'!$A$2:$AO$2,0))</f>
        <v>0</v>
      </c>
      <c r="G114" s="294"/>
      <c r="H114" s="293"/>
      <c r="I114" s="247"/>
      <c r="J114" s="294">
        <f>L114/(L106)</f>
        <v>0.19492865029335871</v>
      </c>
      <c r="K114" s="293">
        <f>IF($J$97=0,0,L114/(J$94+J$95+J96))</f>
        <v>404.88500000000005</v>
      </c>
      <c r="L114" s="255">
        <f>SUMIFS(BV_Data_An_Cour!$AM:$AM,BV_Data_An_Cour!$AP:$AP,$B114,BV_Data_An_Cour!$AQ:$AQ,$C114,BV_Data_An_Cour!$AR:$AR,$L$2)</f>
        <v>2429.3100000000004</v>
      </c>
      <c r="M114" s="245"/>
      <c r="N114" s="295">
        <f t="shared" si="33"/>
        <v>2429.3100000000004</v>
      </c>
      <c r="O114" s="294" t="e">
        <f>Q114/(Q106)</f>
        <v>#DIV/0!</v>
      </c>
      <c r="P114" s="293" t="e">
        <f>IF($J$97=0,0,Q114/(O$94+O$95+O96))</f>
        <v>#DIV/0!</v>
      </c>
      <c r="Q114" s="255">
        <f>SUMIFS(BV_Data_An_Prec!$AM:$AM,BV_Data_An_Prec!$AP:$AP,$B114,BV_Data_An_Prec!$AQ:$AQ,$C114,BV_Data_An_Prec!$AR:$AR,$L$2)</f>
        <v>0</v>
      </c>
      <c r="R114" s="245"/>
      <c r="S114" s="295">
        <f t="shared" si="34"/>
        <v>2429.3100000000004</v>
      </c>
      <c r="T114" s="41"/>
      <c r="U114" s="41"/>
      <c r="V114" s="41"/>
      <c r="W114" s="41"/>
      <c r="X114" s="41"/>
      <c r="Y114" s="41"/>
      <c r="Z114" s="41"/>
      <c r="AA114" s="41"/>
      <c r="AB114" s="41"/>
      <c r="AC114" s="41"/>
      <c r="AD114" s="41"/>
      <c r="AE114" s="41"/>
      <c r="AF114" s="41"/>
      <c r="AG114" s="41"/>
      <c r="AH114" s="41"/>
      <c r="AI114" s="41"/>
      <c r="AJ114" s="41"/>
      <c r="AK114" s="41"/>
      <c r="AL114" s="41"/>
      <c r="AM114" s="41"/>
      <c r="AN114" s="41"/>
    </row>
    <row r="115" spans="1:40" ht="15.75" customHeight="1">
      <c r="A115" s="5" t="s">
        <v>417</v>
      </c>
      <c r="B115" s="41" t="s">
        <v>148</v>
      </c>
      <c r="C115" s="252" t="s">
        <v>109</v>
      </c>
      <c r="D115" s="296"/>
      <c r="E115" s="290" t="e">
        <f t="shared" si="32"/>
        <v>#DIV/0!</v>
      </c>
      <c r="F115" s="253">
        <f>+INDEX('Budget original'!$A$2:$AO$501,MATCH($A115,'Budget original'!$A$2:$A$501,0),MATCH(F$2,'Budget original'!$A$2:$AO$2,0))</f>
        <v>0</v>
      </c>
      <c r="G115" s="297"/>
      <c r="H115" s="290"/>
      <c r="I115" s="253"/>
      <c r="J115" s="252"/>
      <c r="K115" s="290">
        <f>IF($J$97=0,0,L115/(J$94+J$95+J96))</f>
        <v>0</v>
      </c>
      <c r="L115" s="271">
        <f>SUMIFS(BV_Data_An_Cour!$AM:$AM,BV_Data_An_Cour!$AP:$AP,$B115,BV_Data_An_Cour!$AQ:$AQ,$C115,BV_Data_An_Cour!$AR:$AR,$L$2)</f>
        <v>0</v>
      </c>
      <c r="M115" s="252"/>
      <c r="N115" s="275">
        <f t="shared" si="33"/>
        <v>0</v>
      </c>
      <c r="O115" s="252"/>
      <c r="P115" s="290" t="e">
        <f>IF($J$97=0,0,Q115/(O$94+O$95+O96))</f>
        <v>#DIV/0!</v>
      </c>
      <c r="Q115" s="271">
        <f>SUMIFS(BV_Data_An_Prec!$AM:$AM,BV_Data_An_Prec!$AP:$AP,$B115,BV_Data_An_Prec!$AQ:$AQ,$C115,BV_Data_An_Prec!$AR:$AR,$L$2)</f>
        <v>0</v>
      </c>
      <c r="R115" s="252"/>
      <c r="S115" s="275">
        <f t="shared" si="34"/>
        <v>0</v>
      </c>
      <c r="T115" s="41"/>
      <c r="U115" s="41"/>
      <c r="V115" s="41"/>
      <c r="W115" s="253"/>
      <c r="X115" s="41"/>
      <c r="Y115" s="41"/>
      <c r="Z115" s="41"/>
      <c r="AA115" s="41"/>
      <c r="AB115" s="41"/>
      <c r="AC115" s="41"/>
      <c r="AD115" s="41"/>
      <c r="AE115" s="41"/>
      <c r="AF115" s="41"/>
      <c r="AG115" s="41"/>
      <c r="AH115" s="41"/>
      <c r="AI115" s="41"/>
      <c r="AJ115" s="41"/>
      <c r="AK115" s="41"/>
      <c r="AL115" s="41"/>
      <c r="AM115" s="41"/>
      <c r="AN115" s="41"/>
    </row>
    <row r="116" spans="1:40" ht="15.75" customHeight="1">
      <c r="A116" s="5" t="s">
        <v>418</v>
      </c>
      <c r="B116" s="41" t="s">
        <v>148</v>
      </c>
      <c r="C116" s="252" t="s">
        <v>110</v>
      </c>
      <c r="D116" s="296"/>
      <c r="E116" s="290" t="e">
        <f t="shared" si="32"/>
        <v>#DIV/0!</v>
      </c>
      <c r="F116" s="253">
        <f>+INDEX('Budget original'!$A$2:$AO$501,MATCH($A116,'Budget original'!$A$2:$A$501,0),MATCH(F$2,'Budget original'!$A$2:$AO$2,0))</f>
        <v>0</v>
      </c>
      <c r="G116" s="297"/>
      <c r="H116" s="290"/>
      <c r="I116" s="253"/>
      <c r="J116" s="252"/>
      <c r="K116" s="290">
        <f>IF($J$97=0,0,L116/(J$94+J$95+J96))</f>
        <v>0</v>
      </c>
      <c r="L116" s="255">
        <f>SUMIFS(BV_Data_An_Cour!$AM:$AM,BV_Data_An_Cour!$AP:$AP,$B116,BV_Data_An_Cour!$AQ:$AQ,$C116,BV_Data_An_Cour!$AR:$AR,$L$2)</f>
        <v>0</v>
      </c>
      <c r="M116" s="252"/>
      <c r="N116" s="275">
        <f t="shared" si="33"/>
        <v>0</v>
      </c>
      <c r="O116" s="252"/>
      <c r="P116" s="290" t="e">
        <f>IF($J$97=0,0,Q116/(O$94+O$95+O96))</f>
        <v>#DIV/0!</v>
      </c>
      <c r="Q116" s="255">
        <f>SUMIFS(BV_Data_An_Prec!$AM:$AM,BV_Data_An_Prec!$AP:$AP,$B116,BV_Data_An_Prec!$AQ:$AQ,$C116,BV_Data_An_Prec!$AR:$AR,$L$2)</f>
        <v>0</v>
      </c>
      <c r="R116" s="252"/>
      <c r="S116" s="275">
        <f t="shared" si="34"/>
        <v>0</v>
      </c>
      <c r="T116" s="41"/>
      <c r="U116" s="41"/>
      <c r="V116" s="41"/>
      <c r="W116" s="253"/>
      <c r="X116" s="41"/>
      <c r="Y116" s="41"/>
      <c r="Z116" s="41"/>
      <c r="AA116" s="41"/>
      <c r="AB116" s="41"/>
      <c r="AC116" s="41"/>
      <c r="AD116" s="41"/>
      <c r="AE116" s="41"/>
      <c r="AF116" s="41"/>
      <c r="AG116" s="41"/>
      <c r="AH116" s="41"/>
      <c r="AI116" s="41"/>
      <c r="AJ116" s="41"/>
      <c r="AK116" s="41"/>
      <c r="AL116" s="41"/>
      <c r="AM116" s="41"/>
      <c r="AN116" s="41"/>
    </row>
    <row r="117" spans="1:40" ht="15.75" customHeight="1">
      <c r="A117" s="5" t="s">
        <v>419</v>
      </c>
      <c r="B117" s="41" t="s">
        <v>148</v>
      </c>
      <c r="C117" s="245" t="s">
        <v>111</v>
      </c>
      <c r="D117" s="298"/>
      <c r="E117" s="293" t="e">
        <f t="shared" si="32"/>
        <v>#DIV/0!</v>
      </c>
      <c r="F117" s="247">
        <f>+INDEX('Budget original'!$A$2:$AO$501,MATCH($A117,'Budget original'!$A$2:$A$501,0),MATCH(F$2,'Budget original'!$A$2:$AO$2,0))</f>
        <v>0</v>
      </c>
      <c r="G117" s="299"/>
      <c r="H117" s="293"/>
      <c r="I117" s="247"/>
      <c r="J117" s="245"/>
      <c r="K117" s="293">
        <f>IF($J$97=0,0,L117/(J$94+J$95+J96))</f>
        <v>8.3249999999999975</v>
      </c>
      <c r="L117" s="247">
        <f>SUMIFS(BV_Data_An_Cour!$AM:$AM,BV_Data_An_Cour!$AP:$AP,$B117,BV_Data_An_Cour!$AQ:$AQ,$C117,BV_Data_An_Cour!$AR:$AR,$L$2)</f>
        <v>49.949999999999989</v>
      </c>
      <c r="M117" s="245"/>
      <c r="N117" s="295">
        <f t="shared" si="33"/>
        <v>49.949999999999989</v>
      </c>
      <c r="O117" s="245"/>
      <c r="P117" s="293" t="e">
        <f>IF($J$97=0,0,Q117/(O$94+O$95+O96))</f>
        <v>#DIV/0!</v>
      </c>
      <c r="Q117" s="247">
        <f>SUMIFS(BV_Data_An_Prec!$AM:$AM,BV_Data_An_Prec!$AP:$AP,$B117,BV_Data_An_Prec!$AQ:$AQ,$C117,BV_Data_An_Prec!$AR:$AR,$L$2)</f>
        <v>0</v>
      </c>
      <c r="R117" s="245"/>
      <c r="S117" s="295">
        <f t="shared" si="34"/>
        <v>49.949999999999989</v>
      </c>
      <c r="T117" s="41"/>
      <c r="U117" s="1029"/>
      <c r="V117" s="41"/>
      <c r="W117" s="253"/>
      <c r="X117" s="41"/>
      <c r="Y117" s="41"/>
      <c r="Z117" s="41"/>
      <c r="AA117" s="41"/>
      <c r="AB117" s="41"/>
      <c r="AC117" s="41"/>
      <c r="AD117" s="41"/>
      <c r="AE117" s="41"/>
      <c r="AF117" s="41"/>
      <c r="AG117" s="41"/>
      <c r="AH117" s="41"/>
      <c r="AI117" s="41"/>
      <c r="AJ117" s="41"/>
      <c r="AK117" s="41"/>
      <c r="AL117" s="41"/>
      <c r="AM117" s="41"/>
      <c r="AN117" s="41"/>
    </row>
    <row r="118" spans="1:40" ht="19.5" customHeight="1">
      <c r="A118" s="5" t="s">
        <v>420</v>
      </c>
      <c r="B118" s="41" t="s">
        <v>148</v>
      </c>
      <c r="C118" s="252" t="s">
        <v>112</v>
      </c>
      <c r="D118" s="296"/>
      <c r="E118" s="290" t="e">
        <f t="shared" si="32"/>
        <v>#DIV/0!</v>
      </c>
      <c r="F118" s="253">
        <f>+INDEX('Budget original'!$A$2:$AO$501,MATCH($A118,'Budget original'!$A$2:$A$501,0),MATCH(F$2,'Budget original'!$A$2:$AO$2,0))</f>
        <v>0</v>
      </c>
      <c r="G118" s="297"/>
      <c r="H118" s="290"/>
      <c r="I118" s="253"/>
      <c r="J118" s="252"/>
      <c r="K118" s="290">
        <f>IF($J$97=0,0,L118/(J$94+J$95+J96))</f>
        <v>103.5</v>
      </c>
      <c r="L118" s="255">
        <f>SUMIFS(BV_Data_An_Cour!$AM:$AM,BV_Data_An_Cour!$AP:$AP,$B118,BV_Data_An_Cour!$AQ:$AQ,$C118,BV_Data_An_Cour!$AR:$AR,$L$2)</f>
        <v>621</v>
      </c>
      <c r="M118" s="252"/>
      <c r="N118" s="275">
        <f t="shared" si="33"/>
        <v>621</v>
      </c>
      <c r="O118" s="252"/>
      <c r="P118" s="290" t="e">
        <f>IF($J$97=0,0,Q118/(O$94+O$95+O96))</f>
        <v>#DIV/0!</v>
      </c>
      <c r="Q118" s="255">
        <f>SUMIFS(BV_Data_An_Prec!$AM:$AM,BV_Data_An_Prec!$AP:$AP,$B118,BV_Data_An_Prec!$AQ:$AQ,$C118,BV_Data_An_Prec!$AR:$AR,$L$2)</f>
        <v>0</v>
      </c>
      <c r="R118" s="252"/>
      <c r="S118" s="275">
        <f t="shared" si="34"/>
        <v>621</v>
      </c>
      <c r="T118" s="41"/>
      <c r="U118" s="1029"/>
      <c r="V118" s="41"/>
      <c r="W118" s="253"/>
      <c r="Z118" s="41"/>
      <c r="AA118" s="41"/>
      <c r="AB118" s="41"/>
      <c r="AC118" s="41"/>
      <c r="AD118" s="41"/>
      <c r="AE118" s="41"/>
      <c r="AF118" s="41"/>
      <c r="AG118" s="41"/>
      <c r="AH118" s="41"/>
      <c r="AI118" s="41"/>
      <c r="AJ118" s="41"/>
      <c r="AK118" s="41"/>
      <c r="AL118" s="41"/>
      <c r="AM118" s="41"/>
      <c r="AN118" s="41"/>
    </row>
    <row r="119" spans="1:40" ht="15.75" customHeight="1">
      <c r="A119" s="5" t="s">
        <v>421</v>
      </c>
      <c r="B119" s="41" t="s">
        <v>148</v>
      </c>
      <c r="C119" s="252" t="s">
        <v>113</v>
      </c>
      <c r="D119" s="296"/>
      <c r="E119" s="290" t="e">
        <f t="shared" si="32"/>
        <v>#DIV/0!</v>
      </c>
      <c r="F119" s="253">
        <f>+INDEX('Budget original'!$A$2:$AO$501,MATCH($A119,'Budget original'!$A$2:$A$501,0),MATCH(F$2,'Budget original'!$A$2:$AO$2,0))</f>
        <v>0</v>
      </c>
      <c r="G119" s="297"/>
      <c r="H119" s="290"/>
      <c r="I119" s="253"/>
      <c r="J119" s="252"/>
      <c r="K119" s="290">
        <f>IF($J$97=0,0,L119/(J$94+J$95+J96))</f>
        <v>93.513333333333335</v>
      </c>
      <c r="L119" s="769">
        <f>SUMIFS(BV_Data_An_Cour!$AM:$AM,BV_Data_An_Cour!$AP:$AP,$B119,BV_Data_An_Cour!$AQ:$AQ,$C119,BV_Data_An_Cour!$AR:$AR,$L$2)</f>
        <v>561.08000000000004</v>
      </c>
      <c r="M119" s="252"/>
      <c r="N119" s="777">
        <f t="shared" si="33"/>
        <v>561.08000000000004</v>
      </c>
      <c r="O119" s="252"/>
      <c r="P119" s="290" t="e">
        <f>IF($J$97=0,0,Q119/(O$94+O$95+O96))</f>
        <v>#DIV/0!</v>
      </c>
      <c r="Q119" s="769">
        <f>SUMIFS(BV_Data_An_Prec!$AM:$AM,BV_Data_An_Prec!$AP:$AP,$B119,BV_Data_An_Prec!$AQ:$AQ,$C119,BV_Data_An_Prec!$AR:$AR,$L$2)</f>
        <v>0</v>
      </c>
      <c r="R119" s="252"/>
      <c r="S119" s="275">
        <f t="shared" si="34"/>
        <v>561.08000000000004</v>
      </c>
      <c r="T119" s="41"/>
      <c r="U119" s="41"/>
      <c r="V119" s="41"/>
      <c r="W119" s="253"/>
      <c r="X119" s="41"/>
      <c r="Y119" s="41"/>
      <c r="Z119" s="41"/>
      <c r="AA119" s="41"/>
      <c r="AB119" s="41"/>
      <c r="AC119" s="41"/>
      <c r="AD119" s="41"/>
      <c r="AE119" s="41"/>
      <c r="AF119" s="41"/>
      <c r="AG119" s="41"/>
      <c r="AH119" s="41"/>
      <c r="AI119" s="41"/>
      <c r="AJ119" s="41"/>
      <c r="AK119" s="41"/>
      <c r="AL119" s="41"/>
      <c r="AM119" s="41"/>
      <c r="AN119" s="41"/>
    </row>
    <row r="120" spans="1:40" ht="15.75" hidden="1" customHeight="1">
      <c r="A120" s="5" t="s">
        <v>422</v>
      </c>
      <c r="B120" s="41" t="s">
        <v>148</v>
      </c>
      <c r="C120" s="252" t="s">
        <v>55</v>
      </c>
      <c r="D120" s="296"/>
      <c r="E120" s="290" t="e">
        <f t="shared" si="32"/>
        <v>#DIV/0!</v>
      </c>
      <c r="F120" s="253">
        <f>+INDEX('Budget original'!$A$2:$AO$501,MATCH($A120,'Budget original'!$A$2:$A$501,0),MATCH(F$2,'Budget original'!$A$2:$AO$2,0))</f>
        <v>0</v>
      </c>
      <c r="G120" s="297"/>
      <c r="H120" s="290"/>
      <c r="I120" s="253"/>
      <c r="J120" s="252"/>
      <c r="K120" s="290">
        <f>IF($J$97=0,0,L120/(J$94+J$95))</f>
        <v>0</v>
      </c>
      <c r="L120" s="255">
        <f>SUMIFS(BV_Data_An_Cour!$AM:$AM,BV_Data_An_Cour!$AP:$AP,$B120,BV_Data_An_Cour!$AQ:$AQ,$C120,BV_Data_An_Cour!$AR:$AR,$L$2)</f>
        <v>0</v>
      </c>
      <c r="M120" s="252"/>
      <c r="N120" s="275">
        <f t="shared" si="33"/>
        <v>0</v>
      </c>
      <c r="O120" s="252"/>
      <c r="P120" s="290" t="e">
        <f>IF($J$97=0,0,Q120/(O$94+O$95))</f>
        <v>#DIV/0!</v>
      </c>
      <c r="Q120" s="255">
        <f>SUMIFS(BV_Data_An_Prec!$AM:$AM,BV_Data_An_Prec!$AP:$AP,$B120,BV_Data_An_Prec!$AQ:$AQ,$C120,BV_Data_An_Prec!$AR:$AR,$L$2)</f>
        <v>0</v>
      </c>
      <c r="R120" s="252"/>
      <c r="S120" s="275">
        <f t="shared" si="34"/>
        <v>0</v>
      </c>
      <c r="T120" s="41"/>
      <c r="U120" s="41"/>
      <c r="V120" s="41"/>
      <c r="W120" s="41"/>
      <c r="X120" s="41"/>
      <c r="Y120" s="41"/>
      <c r="Z120" s="41"/>
      <c r="AA120" s="41"/>
      <c r="AB120" s="41"/>
      <c r="AC120" s="41"/>
      <c r="AD120" s="41"/>
      <c r="AE120" s="41"/>
      <c r="AF120" s="41"/>
      <c r="AG120" s="41"/>
      <c r="AH120" s="41"/>
      <c r="AI120" s="41"/>
      <c r="AJ120" s="41"/>
      <c r="AK120" s="41"/>
      <c r="AL120" s="41"/>
      <c r="AM120" s="41"/>
      <c r="AN120" s="41"/>
    </row>
    <row r="121" spans="1:40" ht="15.75" hidden="1" customHeight="1">
      <c r="A121" s="5" t="s">
        <v>422</v>
      </c>
      <c r="B121" s="41" t="s">
        <v>148</v>
      </c>
      <c r="C121" s="252" t="s">
        <v>55</v>
      </c>
      <c r="D121" s="296"/>
      <c r="E121" s="290" t="e">
        <f t="shared" si="32"/>
        <v>#DIV/0!</v>
      </c>
      <c r="F121" s="253">
        <f>+INDEX('Budget original'!$A$2:$AO$501,MATCH($A121,'Budget original'!$A$2:$A$501,0),MATCH(F$2,'Budget original'!$A$2:$AO$2,0))</f>
        <v>0</v>
      </c>
      <c r="G121" s="297"/>
      <c r="H121" s="290"/>
      <c r="I121" s="253"/>
      <c r="J121" s="252"/>
      <c r="K121" s="290">
        <f>IF($J$97=0,0,L121/(J$94+J$95))</f>
        <v>0</v>
      </c>
      <c r="L121" s="255">
        <f>SUMIFS(BV_Data_An_Cour!$AM:$AM,BV_Data_An_Cour!$AP:$AP,$B121,BV_Data_An_Cour!$AQ:$AQ,$C121,BV_Data_An_Cour!$AR:$AR,$L$2)</f>
        <v>0</v>
      </c>
      <c r="M121" s="252"/>
      <c r="N121" s="275">
        <f t="shared" si="33"/>
        <v>0</v>
      </c>
      <c r="O121" s="252"/>
      <c r="P121" s="290" t="e">
        <f>IF($J$97=0,0,Q121/(O$94+O$95))</f>
        <v>#DIV/0!</v>
      </c>
      <c r="Q121" s="255">
        <f>SUMIFS(BV_Data_An_Prec!$AM:$AM,BV_Data_An_Prec!$AP:$AP,$B121,BV_Data_An_Prec!$AQ:$AQ,$C121,BV_Data_An_Prec!$AR:$AR,$L$2)</f>
        <v>0</v>
      </c>
      <c r="R121" s="252"/>
      <c r="S121" s="275">
        <f t="shared" si="34"/>
        <v>0</v>
      </c>
      <c r="T121" s="41"/>
      <c r="U121" s="41"/>
      <c r="V121" s="41"/>
      <c r="W121" s="41"/>
      <c r="X121" s="41"/>
      <c r="Y121" s="41"/>
      <c r="Z121" s="41"/>
      <c r="AA121" s="41"/>
      <c r="AB121" s="41"/>
      <c r="AC121" s="41"/>
      <c r="AD121" s="41"/>
      <c r="AE121" s="41"/>
      <c r="AF121" s="41"/>
      <c r="AG121" s="41"/>
      <c r="AH121" s="41"/>
      <c r="AI121" s="41"/>
      <c r="AJ121" s="41"/>
      <c r="AK121" s="41"/>
      <c r="AL121" s="41"/>
      <c r="AM121" s="41"/>
      <c r="AN121" s="41"/>
    </row>
    <row r="122" spans="1:40" ht="15.75" hidden="1" customHeight="1">
      <c r="A122" s="5" t="s">
        <v>422</v>
      </c>
      <c r="B122" s="41" t="s">
        <v>148</v>
      </c>
      <c r="C122" s="252" t="s">
        <v>55</v>
      </c>
      <c r="D122" s="296"/>
      <c r="E122" s="290" t="e">
        <f t="shared" si="32"/>
        <v>#DIV/0!</v>
      </c>
      <c r="F122" s="253">
        <f>+INDEX('Budget original'!$A$2:$AO$501,MATCH($A122,'Budget original'!$A$2:$A$501,0),MATCH(F$2,'Budget original'!$A$2:$AO$2,0))</f>
        <v>0</v>
      </c>
      <c r="G122" s="297"/>
      <c r="H122" s="290"/>
      <c r="I122" s="253"/>
      <c r="J122" s="252"/>
      <c r="K122" s="290">
        <f>IF($J$97=0,0,L122/(J$94+J$95))</f>
        <v>0</v>
      </c>
      <c r="L122" s="255">
        <f>SUMIFS(BV_Data_An_Cour!$AM:$AM,BV_Data_An_Cour!$AP:$AP,$B122,BV_Data_An_Cour!$AQ:$AQ,$C122,BV_Data_An_Cour!$AR:$AR,$L$2)</f>
        <v>0</v>
      </c>
      <c r="M122" s="252"/>
      <c r="N122" s="275">
        <f t="shared" si="33"/>
        <v>0</v>
      </c>
      <c r="O122" s="252"/>
      <c r="P122" s="290" t="e">
        <f>IF($J$97=0,0,Q122/(O$94+O$95))</f>
        <v>#DIV/0!</v>
      </c>
      <c r="Q122" s="255">
        <f>SUMIFS(BV_Data_An_Prec!$AM:$AM,BV_Data_An_Prec!$AP:$AP,$B122,BV_Data_An_Prec!$AQ:$AQ,$C122,BV_Data_An_Prec!$AR:$AR,$L$2)</f>
        <v>0</v>
      </c>
      <c r="R122" s="252"/>
      <c r="S122" s="275">
        <f t="shared" si="34"/>
        <v>0</v>
      </c>
      <c r="T122" s="41"/>
      <c r="U122" s="41"/>
      <c r="V122" s="41"/>
      <c r="W122" s="41"/>
      <c r="X122" s="41"/>
      <c r="Y122" s="41"/>
      <c r="Z122" s="41"/>
      <c r="AA122" s="41"/>
      <c r="AB122" s="41"/>
      <c r="AC122" s="41"/>
      <c r="AD122" s="41"/>
      <c r="AE122" s="41"/>
      <c r="AF122" s="41"/>
      <c r="AG122" s="41"/>
      <c r="AH122" s="41"/>
      <c r="AI122" s="41"/>
      <c r="AJ122" s="41"/>
      <c r="AK122" s="41"/>
      <c r="AL122" s="41"/>
      <c r="AM122" s="41"/>
      <c r="AN122" s="41"/>
    </row>
    <row r="123" spans="1:40" ht="15.75" customHeight="1">
      <c r="A123" s="5" t="s">
        <v>423</v>
      </c>
      <c r="B123" s="41" t="s">
        <v>148</v>
      </c>
      <c r="C123" s="303" t="s">
        <v>114</v>
      </c>
      <c r="D123" s="304" t="s">
        <v>115</v>
      </c>
      <c r="E123" s="305" t="e">
        <f>F123/F$109</f>
        <v>#DIV/0!</v>
      </c>
      <c r="F123" s="306">
        <f>SUM(F113:F122)</f>
        <v>0</v>
      </c>
      <c r="G123" s="307"/>
      <c r="H123" s="305"/>
      <c r="I123" s="306"/>
      <c r="J123" s="307" t="s">
        <v>115</v>
      </c>
      <c r="K123" s="305">
        <f>L123/L$109</f>
        <v>8.2747395360010703E-2</v>
      </c>
      <c r="L123" s="306">
        <f>SUM(L113:L122)</f>
        <v>10584.950000000003</v>
      </c>
      <c r="M123" s="309"/>
      <c r="N123" s="306">
        <f t="shared" si="33"/>
        <v>10584.950000000003</v>
      </c>
      <c r="O123" s="307" t="s">
        <v>115</v>
      </c>
      <c r="P123" s="305" t="e">
        <f>Q123/Q$109</f>
        <v>#DIV/0!</v>
      </c>
      <c r="Q123" s="306">
        <f>SUM(Q113:Q122)</f>
        <v>0</v>
      </c>
      <c r="R123" s="309"/>
      <c r="S123" s="306">
        <f t="shared" si="34"/>
        <v>10584.950000000003</v>
      </c>
      <c r="T123" s="41"/>
      <c r="U123" s="41"/>
      <c r="X123" s="41"/>
      <c r="Y123" s="41"/>
      <c r="Z123" s="41"/>
      <c r="AA123" s="41"/>
      <c r="AB123" s="41"/>
      <c r="AC123" s="41"/>
      <c r="AD123" s="41"/>
      <c r="AE123" s="41"/>
      <c r="AF123" s="41"/>
      <c r="AG123" s="41"/>
      <c r="AH123" s="41"/>
      <c r="AI123" s="41"/>
      <c r="AJ123" s="41"/>
      <c r="AK123" s="41"/>
      <c r="AL123" s="41"/>
      <c r="AM123" s="41"/>
      <c r="AN123" s="41"/>
    </row>
    <row r="124" spans="1:40" ht="15.75" customHeight="1">
      <c r="A124" s="5" t="s">
        <v>424</v>
      </c>
      <c r="B124" s="41" t="s">
        <v>148</v>
      </c>
      <c r="C124" s="310" t="s">
        <v>116</v>
      </c>
      <c r="D124" s="41"/>
      <c r="E124" s="41"/>
      <c r="F124" s="253">
        <f>+INDEX('Budget original'!$A$2:$AO$501,MATCH($A124,'Budget original'!$A$2:$A$501,0),MATCH(F$2,'Budget original'!$A$2:$AO$2,0))</f>
        <v>0</v>
      </c>
      <c r="G124" s="252"/>
      <c r="H124" s="41"/>
      <c r="I124" s="253"/>
      <c r="J124" s="252"/>
      <c r="K124" s="41"/>
      <c r="L124" s="275">
        <f>SUMIFS(BV_Data_An_Cour!$AM:$AM,BV_Data_An_Cour!$AP:$AP,$B124,BV_Data_An_Cour!$AQ:$AQ,$C124,BV_Data_An_Cour!$AR:$AR,$L$2)</f>
        <v>5019.2200000000012</v>
      </c>
      <c r="M124" s="252"/>
      <c r="N124" s="275">
        <f t="shared" si="33"/>
        <v>5019.2200000000012</v>
      </c>
      <c r="O124" s="252"/>
      <c r="P124" s="41"/>
      <c r="Q124" s="275">
        <f>SUMIFS(BV_Data_An_Prec!$AM:$AM,BV_Data_An_Prec!$AP:$AP,$B124,BV_Data_An_Prec!$AQ:$AQ,$C124,BV_Data_An_Prec!$AR:$AR,$L$2)</f>
        <v>0</v>
      </c>
      <c r="R124" s="252"/>
      <c r="S124" s="275">
        <f t="shared" si="34"/>
        <v>5019.2200000000012</v>
      </c>
      <c r="T124" s="41"/>
      <c r="U124" s="41"/>
      <c r="V124" s="41"/>
      <c r="W124" s="41"/>
      <c r="X124" s="41"/>
      <c r="Y124" s="41"/>
      <c r="Z124" s="41"/>
      <c r="AA124" s="41"/>
      <c r="AB124" s="41"/>
      <c r="AC124" s="41"/>
      <c r="AD124" s="41"/>
      <c r="AE124" s="41"/>
      <c r="AF124" s="41"/>
      <c r="AG124" s="41"/>
      <c r="AH124" s="41"/>
      <c r="AI124" s="41"/>
      <c r="AJ124" s="41"/>
      <c r="AK124" s="41"/>
      <c r="AL124" s="41"/>
      <c r="AM124" s="41"/>
      <c r="AN124" s="41"/>
    </row>
    <row r="125" spans="1:40" ht="15.75" customHeight="1">
      <c r="A125" s="5" t="s">
        <v>425</v>
      </c>
      <c r="B125" s="41" t="s">
        <v>148</v>
      </c>
      <c r="C125" s="311" t="s">
        <v>117</v>
      </c>
      <c r="D125" s="296"/>
      <c r="E125" s="41"/>
      <c r="F125" s="247">
        <f>+INDEX('Budget original'!$A$2:$AO$501,MATCH($A125,'Budget original'!$A$2:$A$501,0),MATCH(F$2,'Budget original'!$A$2:$AO$2,0))</f>
        <v>0</v>
      </c>
      <c r="G125" s="297"/>
      <c r="H125" s="41"/>
      <c r="I125" s="247"/>
      <c r="J125" s="252"/>
      <c r="K125" s="41"/>
      <c r="L125" s="275">
        <f>SUMIFS(BV_Data_An_Cour!$AM:$AM,BV_Data_An_Cour!$AP:$AP,$B125,BV_Data_An_Cour!$AQ:$AQ,$C125,BV_Data_An_Cour!$AR:$AR,$L$2)</f>
        <v>0</v>
      </c>
      <c r="M125" s="252"/>
      <c r="N125" s="275">
        <f t="shared" si="33"/>
        <v>0</v>
      </c>
      <c r="O125" s="252"/>
      <c r="P125" s="41"/>
      <c r="Q125" s="275">
        <f>SUMIFS(BV_Data_An_Prec!$AM:$AM,BV_Data_An_Prec!$AP:$AP,$B125,BV_Data_An_Prec!$AQ:$AQ,$C125,BV_Data_An_Prec!$AR:$AR,$L$2)</f>
        <v>0</v>
      </c>
      <c r="R125" s="252"/>
      <c r="S125" s="275">
        <f t="shared" si="34"/>
        <v>0</v>
      </c>
      <c r="T125" s="41"/>
      <c r="U125" s="41"/>
      <c r="V125" s="41"/>
      <c r="W125" s="41"/>
      <c r="X125" s="41"/>
      <c r="Y125" s="41"/>
      <c r="Z125" s="41"/>
      <c r="AA125" s="41"/>
      <c r="AB125" s="41"/>
      <c r="AC125" s="41"/>
      <c r="AD125" s="41"/>
      <c r="AE125" s="41"/>
      <c r="AF125" s="41"/>
      <c r="AG125" s="41"/>
      <c r="AH125" s="41"/>
      <c r="AI125" s="41"/>
      <c r="AJ125" s="41"/>
      <c r="AK125" s="41"/>
      <c r="AL125" s="41"/>
      <c r="AM125" s="41"/>
      <c r="AN125" s="41"/>
    </row>
    <row r="126" spans="1:40" ht="15.75" customHeight="1">
      <c r="A126" s="5" t="s">
        <v>426</v>
      </c>
      <c r="B126" s="41" t="s">
        <v>148</v>
      </c>
      <c r="C126" s="310" t="s">
        <v>118</v>
      </c>
      <c r="D126" s="312"/>
      <c r="E126" s="313"/>
      <c r="F126" s="253">
        <f>+INDEX('Budget original'!$A$2:$AO$501,MATCH($A126,'Budget original'!$A$2:$A$501,0),MATCH(F$2,'Budget original'!$A$2:$AO$2,0))</f>
        <v>0</v>
      </c>
      <c r="G126" s="314"/>
      <c r="H126" s="313"/>
      <c r="I126" s="253"/>
      <c r="J126" s="240"/>
      <c r="K126" s="313"/>
      <c r="L126" s="315">
        <f>SUMIFS(BV_Data_An_Cour!$AM:$AM,BV_Data_An_Cour!$AP:$AP,$B126,BV_Data_An_Cour!$AQ:$AQ,$C126,BV_Data_An_Cour!$AR:$AR,$L$2)</f>
        <v>9558.17</v>
      </c>
      <c r="M126" s="240"/>
      <c r="N126" s="315">
        <f t="shared" si="33"/>
        <v>9558.17</v>
      </c>
      <c r="O126" s="240"/>
      <c r="P126" s="313"/>
      <c r="Q126" s="315">
        <f>SUMIFS(BV_Data_An_Prec!$AM:$AM,BV_Data_An_Prec!$AP:$AP,$B126,BV_Data_An_Prec!$AQ:$AQ,$C126,BV_Data_An_Prec!$AR:$AR,$L$2)</f>
        <v>0</v>
      </c>
      <c r="R126" s="240"/>
      <c r="S126" s="315">
        <f t="shared" si="34"/>
        <v>9558.17</v>
      </c>
      <c r="T126" s="41"/>
      <c r="U126" s="41"/>
      <c r="V126" s="41"/>
      <c r="W126" s="41"/>
      <c r="X126" s="41"/>
      <c r="Y126" s="41"/>
      <c r="Z126" s="41"/>
      <c r="AA126" s="41"/>
      <c r="AB126" s="41"/>
      <c r="AC126" s="41"/>
      <c r="AD126" s="41"/>
      <c r="AE126" s="41"/>
      <c r="AF126" s="41"/>
      <c r="AG126" s="41"/>
      <c r="AH126" s="41"/>
      <c r="AI126" s="41"/>
      <c r="AJ126" s="41"/>
      <c r="AK126" s="41"/>
      <c r="AL126" s="41"/>
      <c r="AM126" s="41"/>
      <c r="AN126" s="41"/>
    </row>
    <row r="127" spans="1:40" ht="15.75" customHeight="1">
      <c r="A127" s="5" t="s">
        <v>427</v>
      </c>
      <c r="B127" s="41" t="s">
        <v>148</v>
      </c>
      <c r="C127" s="310" t="s">
        <v>119</v>
      </c>
      <c r="D127" s="296"/>
      <c r="E127" s="41"/>
      <c r="F127" s="253">
        <f>+INDEX('Budget original'!$A$2:$AO$501,MATCH($A127,'Budget original'!$A$2:$A$501,0),MATCH(F$2,'Budget original'!$A$2:$AO$2,0))</f>
        <v>0</v>
      </c>
      <c r="G127" s="297"/>
      <c r="H127" s="41"/>
      <c r="I127" s="253"/>
      <c r="J127" s="252"/>
      <c r="K127" s="41"/>
      <c r="L127" s="275">
        <f>SUMIFS(BV_Data_An_Cour!$AM:$AM,BV_Data_An_Cour!$AP:$AP,$B127,BV_Data_An_Cour!$AQ:$AQ,$C127,BV_Data_An_Cour!$AR:$AR,$L$2)</f>
        <v>0</v>
      </c>
      <c r="M127" s="252"/>
      <c r="N127" s="275">
        <f t="shared" si="33"/>
        <v>0</v>
      </c>
      <c r="O127" s="252"/>
      <c r="P127" s="41"/>
      <c r="Q127" s="275">
        <f>SUMIFS(BV_Data_An_Prec!$AM:$AM,BV_Data_An_Prec!$AP:$AP,$B127,BV_Data_An_Prec!$AQ:$AQ,$C127,BV_Data_An_Prec!$AR:$AR,$L$2)</f>
        <v>0</v>
      </c>
      <c r="R127" s="252"/>
      <c r="S127" s="275">
        <f t="shared" si="34"/>
        <v>0</v>
      </c>
      <c r="T127" s="41"/>
      <c r="U127" s="41"/>
      <c r="V127" s="41"/>
      <c r="W127" s="41"/>
      <c r="X127" s="41"/>
      <c r="Y127" s="41"/>
      <c r="Z127" s="41"/>
      <c r="AA127" s="41"/>
      <c r="AB127" s="41"/>
      <c r="AC127" s="41"/>
      <c r="AD127" s="41"/>
      <c r="AE127" s="41"/>
      <c r="AF127" s="41"/>
      <c r="AG127" s="41"/>
      <c r="AH127" s="41"/>
      <c r="AI127" s="41"/>
      <c r="AJ127" s="41"/>
      <c r="AK127" s="41"/>
      <c r="AL127" s="41"/>
      <c r="AM127" s="41"/>
      <c r="AN127" s="41"/>
    </row>
    <row r="128" spans="1:40" ht="15.75" hidden="1" customHeight="1">
      <c r="A128" s="5" t="s">
        <v>422</v>
      </c>
      <c r="B128" s="41" t="s">
        <v>148</v>
      </c>
      <c r="C128" s="310" t="s">
        <v>55</v>
      </c>
      <c r="D128" s="296"/>
      <c r="E128" s="41"/>
      <c r="F128" s="253">
        <f>+INDEX('Budget original'!$A$2:$AO$501,MATCH($A128,'Budget original'!$A$2:$A$501,0),MATCH(F$2,'Budget original'!$A$2:$AO$2,0))</f>
        <v>0</v>
      </c>
      <c r="G128" s="297"/>
      <c r="H128" s="41"/>
      <c r="I128" s="253"/>
      <c r="J128" s="252"/>
      <c r="K128" s="41"/>
      <c r="L128" s="275">
        <f>SUMIFS(BV_Data_An_Cour!$AM:$AM,BV_Data_An_Cour!$AP:$AP,$B128,BV_Data_An_Cour!$AQ:$AQ,$C128,BV_Data_An_Cour!$AR:$AR,$L$2)</f>
        <v>0</v>
      </c>
      <c r="M128" s="252"/>
      <c r="N128" s="275">
        <f t="shared" si="33"/>
        <v>0</v>
      </c>
      <c r="O128" s="252"/>
      <c r="P128" s="41"/>
      <c r="Q128" s="275">
        <f>SUMIFS(BV_Data_An_Prec!$AM:$AM,BV_Data_An_Prec!$AP:$AP,$B128,BV_Data_An_Prec!$AQ:$AQ,$C128,BV_Data_An_Prec!$AR:$AR,$L$2)</f>
        <v>0</v>
      </c>
      <c r="R128" s="252"/>
      <c r="S128" s="275">
        <f t="shared" si="34"/>
        <v>0</v>
      </c>
      <c r="T128" s="41"/>
      <c r="U128" s="41"/>
      <c r="V128" s="41"/>
      <c r="W128" s="41"/>
      <c r="X128" s="41"/>
      <c r="Y128" s="41"/>
      <c r="Z128" s="41"/>
      <c r="AA128" s="41"/>
      <c r="AB128" s="41"/>
      <c r="AC128" s="41"/>
      <c r="AD128" s="41"/>
      <c r="AE128" s="41"/>
      <c r="AF128" s="41"/>
      <c r="AG128" s="41"/>
      <c r="AH128" s="41"/>
      <c r="AI128" s="41"/>
      <c r="AJ128" s="41"/>
      <c r="AK128" s="41"/>
      <c r="AL128" s="41"/>
      <c r="AM128" s="41"/>
      <c r="AN128" s="41"/>
    </row>
    <row r="129" spans="1:40" ht="15.75" hidden="1" customHeight="1">
      <c r="A129" s="5" t="s">
        <v>422</v>
      </c>
      <c r="B129" s="41" t="s">
        <v>148</v>
      </c>
      <c r="C129" s="310" t="s">
        <v>55</v>
      </c>
      <c r="D129" s="296"/>
      <c r="E129" s="41"/>
      <c r="F129" s="253">
        <f>+INDEX('Budget original'!$A$2:$AO$501,MATCH($A129,'Budget original'!$A$2:$A$501,0),MATCH(F$2,'Budget original'!$A$2:$AO$2,0))</f>
        <v>0</v>
      </c>
      <c r="G129" s="297"/>
      <c r="H129" s="41"/>
      <c r="I129" s="253"/>
      <c r="J129" s="252"/>
      <c r="K129" s="41"/>
      <c r="L129" s="275">
        <f>SUMIFS(BV_Data_An_Cour!$AM:$AM,BV_Data_An_Cour!$AP:$AP,$B129,BV_Data_An_Cour!$AQ:$AQ,$C129,BV_Data_An_Cour!$AR:$AR,$L$2)</f>
        <v>0</v>
      </c>
      <c r="M129" s="252"/>
      <c r="N129" s="275">
        <f t="shared" si="33"/>
        <v>0</v>
      </c>
      <c r="O129" s="252"/>
      <c r="P129" s="41"/>
      <c r="Q129" s="275">
        <f>SUMIFS(BV_Data_An_Prec!$AM:$AM,BV_Data_An_Prec!$AP:$AP,$B129,BV_Data_An_Prec!$AQ:$AQ,$C129,BV_Data_An_Prec!$AR:$AR,$L$2)</f>
        <v>0</v>
      </c>
      <c r="R129" s="252"/>
      <c r="S129" s="275">
        <f t="shared" si="34"/>
        <v>0</v>
      </c>
      <c r="T129" s="41"/>
      <c r="U129" s="41"/>
      <c r="V129" s="41"/>
      <c r="W129" s="41"/>
      <c r="X129" s="41"/>
      <c r="Y129" s="41"/>
      <c r="Z129" s="41"/>
      <c r="AA129" s="41"/>
      <c r="AB129" s="41"/>
      <c r="AC129" s="41"/>
      <c r="AD129" s="41"/>
      <c r="AE129" s="41"/>
      <c r="AF129" s="41"/>
      <c r="AG129" s="41"/>
      <c r="AH129" s="41"/>
      <c r="AI129" s="41"/>
      <c r="AJ129" s="41"/>
      <c r="AK129" s="41"/>
      <c r="AL129" s="41"/>
      <c r="AM129" s="41"/>
      <c r="AN129" s="41"/>
    </row>
    <row r="130" spans="1:40" ht="15.75" hidden="1" customHeight="1">
      <c r="A130" s="5" t="s">
        <v>422</v>
      </c>
      <c r="B130" s="41" t="s">
        <v>148</v>
      </c>
      <c r="C130" s="310" t="s">
        <v>55</v>
      </c>
      <c r="D130" s="296"/>
      <c r="E130" s="41"/>
      <c r="F130" s="253">
        <f>+INDEX('Budget original'!$A$2:$AO$501,MATCH($A130,'Budget original'!$A$2:$A$501,0),MATCH(F$2,'Budget original'!$A$2:$AO$2,0))</f>
        <v>0</v>
      </c>
      <c r="G130" s="297"/>
      <c r="H130" s="41"/>
      <c r="I130" s="253"/>
      <c r="J130" s="252"/>
      <c r="K130" s="41"/>
      <c r="L130" s="275">
        <f>SUMIFS(BV_Data_An_Cour!$AM:$AM,BV_Data_An_Cour!$AP:$AP,$B130,BV_Data_An_Cour!$AQ:$AQ,$C130,BV_Data_An_Cour!$AR:$AR,$L$2)</f>
        <v>0</v>
      </c>
      <c r="M130" s="252"/>
      <c r="N130" s="275">
        <f t="shared" si="33"/>
        <v>0</v>
      </c>
      <c r="O130" s="252"/>
      <c r="P130" s="41"/>
      <c r="Q130" s="275">
        <f>SUMIFS(BV_Data_An_Prec!$AM:$AM,BV_Data_An_Prec!$AP:$AP,$B130,BV_Data_An_Prec!$AQ:$AQ,$C130,BV_Data_An_Prec!$AR:$AR,$L$2)</f>
        <v>0</v>
      </c>
      <c r="R130" s="252"/>
      <c r="S130" s="275">
        <f t="shared" si="34"/>
        <v>0</v>
      </c>
      <c r="T130" s="41"/>
      <c r="U130" s="41"/>
      <c r="V130" s="41"/>
      <c r="W130" s="41"/>
      <c r="X130" s="41"/>
      <c r="Y130" s="41"/>
      <c r="Z130" s="41"/>
      <c r="AA130" s="41"/>
      <c r="AB130" s="41"/>
      <c r="AC130" s="41"/>
      <c r="AD130" s="41"/>
      <c r="AE130" s="41"/>
      <c r="AF130" s="41"/>
      <c r="AG130" s="41"/>
      <c r="AH130" s="41"/>
      <c r="AI130" s="41"/>
      <c r="AJ130" s="41"/>
      <c r="AK130" s="41"/>
      <c r="AL130" s="41"/>
      <c r="AM130" s="41"/>
      <c r="AN130" s="41"/>
    </row>
    <row r="131" spans="1:40" ht="15.75" customHeight="1">
      <c r="A131" s="5" t="s">
        <v>428</v>
      </c>
      <c r="B131" s="41" t="s">
        <v>148</v>
      </c>
      <c r="C131" s="311" t="s">
        <v>120</v>
      </c>
      <c r="D131" s="296"/>
      <c r="E131" s="41"/>
      <c r="F131" s="253">
        <f>+INDEX('Budget original'!$A$2:$AO$501,MATCH($A131,'Budget original'!$A$2:$A$501,0),MATCH(F$2,'Budget original'!$A$2:$AO$2,0))</f>
        <v>0</v>
      </c>
      <c r="G131" s="297"/>
      <c r="H131" s="41"/>
      <c r="I131" s="253"/>
      <c r="J131" s="252"/>
      <c r="K131" s="41"/>
      <c r="L131" s="275">
        <f>SUMIFS(BV_Data_An_Cour!$AM:$AM,BV_Data_An_Cour!$AP:$AP,$B131,BV_Data_An_Cour!$AQ:$AQ,$C131,BV_Data_An_Cour!$AR:$AR,$L$2)</f>
        <v>2484.63</v>
      </c>
      <c r="M131" s="252"/>
      <c r="N131" s="275">
        <f t="shared" si="33"/>
        <v>2484.63</v>
      </c>
      <c r="O131" s="252"/>
      <c r="P131" s="41"/>
      <c r="Q131" s="275">
        <f>SUMIFS(BV_Data_An_Prec!$AM:$AM,BV_Data_An_Prec!$AP:$AP,$B131,BV_Data_An_Prec!$AQ:$AQ,$C131,BV_Data_An_Prec!$AR:$AR,$L$2)</f>
        <v>0</v>
      </c>
      <c r="R131" s="252"/>
      <c r="S131" s="275">
        <f t="shared" si="34"/>
        <v>2484.63</v>
      </c>
      <c r="T131" s="41"/>
      <c r="U131" s="41"/>
      <c r="V131" s="41"/>
      <c r="W131" s="41"/>
      <c r="X131" s="41"/>
      <c r="Y131" s="41"/>
      <c r="Z131" s="41"/>
      <c r="AA131" s="41"/>
      <c r="AB131" s="41"/>
      <c r="AC131" s="41"/>
      <c r="AD131" s="41"/>
      <c r="AE131" s="41"/>
      <c r="AF131" s="41"/>
      <c r="AG131" s="41"/>
      <c r="AH131" s="41"/>
      <c r="AI131" s="41"/>
      <c r="AJ131" s="41"/>
      <c r="AK131" s="41"/>
      <c r="AL131" s="41"/>
      <c r="AM131" s="41"/>
      <c r="AN131" s="41"/>
    </row>
    <row r="132" spans="1:40" ht="15.75" customHeight="1">
      <c r="A132" s="5" t="s">
        <v>429</v>
      </c>
      <c r="B132" s="41" t="s">
        <v>148</v>
      </c>
      <c r="C132" s="310" t="s">
        <v>121</v>
      </c>
      <c r="D132" s="312"/>
      <c r="E132" s="313"/>
      <c r="F132" s="270">
        <f>+INDEX('Budget original'!$A$2:$AO$501,MATCH($A132,'Budget original'!$A$2:$A$501,0),MATCH(F$2,'Budget original'!$A$2:$AO$2,0))</f>
        <v>0</v>
      </c>
      <c r="G132" s="314"/>
      <c r="H132" s="313"/>
      <c r="I132" s="270"/>
      <c r="J132" s="240"/>
      <c r="K132" s="313"/>
      <c r="L132" s="315">
        <f>SUMIFS(BV_Data_An_Cour!$AM:$AM,BV_Data_An_Cour!$AP:$AP,$B132,BV_Data_An_Cour!$AQ:$AQ,$C132,BV_Data_An_Cour!$AR:$AR,$L$2)</f>
        <v>4870.59</v>
      </c>
      <c r="M132" s="240"/>
      <c r="N132" s="315">
        <f t="shared" si="33"/>
        <v>4870.59</v>
      </c>
      <c r="O132" s="240"/>
      <c r="P132" s="313"/>
      <c r="Q132" s="315">
        <f>SUMIFS(BV_Data_An_Prec!$AM:$AM,BV_Data_An_Prec!$AP:$AP,$B132,BV_Data_An_Prec!$AQ:$AQ,$C132,BV_Data_An_Prec!$AR:$AR,$L$2)</f>
        <v>0</v>
      </c>
      <c r="R132" s="240"/>
      <c r="S132" s="315">
        <f t="shared" si="34"/>
        <v>4870.59</v>
      </c>
      <c r="T132" s="41"/>
      <c r="U132" s="41"/>
      <c r="V132" s="41"/>
      <c r="W132" s="41"/>
      <c r="X132" s="41"/>
      <c r="Y132" s="41"/>
      <c r="Z132" s="41"/>
      <c r="AA132" s="41"/>
      <c r="AB132" s="41"/>
      <c r="AC132" s="41"/>
      <c r="AD132" s="41"/>
      <c r="AE132" s="41"/>
      <c r="AF132" s="41"/>
      <c r="AG132" s="41"/>
      <c r="AH132" s="41"/>
      <c r="AI132" s="41"/>
      <c r="AJ132" s="41"/>
      <c r="AK132" s="41"/>
      <c r="AL132" s="41"/>
      <c r="AM132" s="41"/>
      <c r="AN132" s="41"/>
    </row>
    <row r="133" spans="1:40" ht="15.75" customHeight="1">
      <c r="A133" s="5" t="s">
        <v>430</v>
      </c>
      <c r="B133" s="41" t="s">
        <v>148</v>
      </c>
      <c r="C133" s="310" t="s">
        <v>122</v>
      </c>
      <c r="D133" s="296"/>
      <c r="E133" s="41"/>
      <c r="F133" s="253">
        <f>+INDEX('Budget original'!$A$2:$AO$501,MATCH($A133,'Budget original'!$A$2:$A$501,0),MATCH(F$2,'Budget original'!$A$2:$AO$2,0))</f>
        <v>0</v>
      </c>
      <c r="G133" s="297"/>
      <c r="H133" s="41"/>
      <c r="I133" s="253"/>
      <c r="J133" s="252"/>
      <c r="K133" s="41"/>
      <c r="L133" s="275">
        <f>SUMIFS(BV_Data_An_Cour!$AM:$AM,BV_Data_An_Cour!$AP:$AP,$B133,BV_Data_An_Cour!$AQ:$AQ,$C133,BV_Data_An_Cour!$AR:$AR,$L$2)</f>
        <v>351.5</v>
      </c>
      <c r="M133" s="252"/>
      <c r="N133" s="275">
        <f t="shared" si="33"/>
        <v>351.5</v>
      </c>
      <c r="O133" s="252"/>
      <c r="P133" s="41"/>
      <c r="Q133" s="275">
        <f>SUMIFS(BV_Data_An_Prec!$AM:$AM,BV_Data_An_Prec!$AP:$AP,$B133,BV_Data_An_Prec!$AQ:$AQ,$C133,BV_Data_An_Prec!$AR:$AR,$L$2)</f>
        <v>0</v>
      </c>
      <c r="R133" s="252"/>
      <c r="S133" s="275">
        <f t="shared" si="34"/>
        <v>351.5</v>
      </c>
      <c r="T133" s="41"/>
      <c r="U133" s="41"/>
      <c r="V133" s="41"/>
      <c r="W133" s="41"/>
      <c r="X133" s="41"/>
      <c r="Y133" s="41"/>
      <c r="Z133" s="41"/>
      <c r="AA133" s="41"/>
      <c r="AB133" s="41"/>
      <c r="AC133" s="41"/>
      <c r="AD133" s="41"/>
      <c r="AE133" s="41"/>
      <c r="AF133" s="41"/>
      <c r="AG133" s="41"/>
      <c r="AH133" s="41"/>
      <c r="AI133" s="41"/>
      <c r="AJ133" s="41"/>
      <c r="AK133" s="41"/>
      <c r="AL133" s="41"/>
      <c r="AM133" s="41"/>
      <c r="AN133" s="41"/>
    </row>
    <row r="134" spans="1:40" ht="15.75" customHeight="1">
      <c r="A134" s="5" t="s">
        <v>431</v>
      </c>
      <c r="B134" s="41" t="s">
        <v>148</v>
      </c>
      <c r="C134" s="310" t="s">
        <v>123</v>
      </c>
      <c r="D134" s="296"/>
      <c r="E134" s="41"/>
      <c r="F134" s="253">
        <f>+INDEX('Budget original'!$A$2:$AO$501,MATCH($A134,'Budget original'!$A$2:$A$501,0),MATCH(F$2,'Budget original'!$A$2:$AO$2,0))</f>
        <v>0</v>
      </c>
      <c r="G134" s="297"/>
      <c r="H134" s="41"/>
      <c r="I134" s="253"/>
      <c r="J134" s="252"/>
      <c r="K134" s="41"/>
      <c r="L134" s="255">
        <f>SUMIFS(BV_Data_An_Cour!$AM:$AM,BV_Data_An_Cour!$AP:$AP,$B134,BV_Data_An_Cour!$AQ:$AQ,$C134,BV_Data_An_Cour!$AR:$AR,$L$2)</f>
        <v>0</v>
      </c>
      <c r="M134" s="252"/>
      <c r="N134" s="275">
        <f t="shared" si="33"/>
        <v>0</v>
      </c>
      <c r="O134" s="252"/>
      <c r="P134" s="41"/>
      <c r="Q134" s="255">
        <f>SUMIFS(BV_Data_An_Prec!$AM:$AM,BV_Data_An_Prec!$AP:$AP,$B134,BV_Data_An_Prec!$AQ:$AQ,$C134,BV_Data_An_Prec!$AR:$AR,$L$2)</f>
        <v>0</v>
      </c>
      <c r="R134" s="252"/>
      <c r="S134" s="275">
        <f t="shared" si="34"/>
        <v>0</v>
      </c>
      <c r="T134" s="41"/>
      <c r="U134" s="41"/>
      <c r="V134" s="41"/>
      <c r="W134" s="41"/>
      <c r="X134" s="41"/>
      <c r="Y134" s="41"/>
      <c r="Z134" s="41"/>
      <c r="AA134" s="41"/>
      <c r="AB134" s="41"/>
      <c r="AC134" s="41"/>
      <c r="AD134" s="41"/>
      <c r="AE134" s="41"/>
      <c r="AF134" s="41"/>
      <c r="AG134" s="41"/>
      <c r="AH134" s="41"/>
      <c r="AI134" s="41"/>
      <c r="AJ134" s="41"/>
      <c r="AK134" s="41"/>
      <c r="AL134" s="41"/>
      <c r="AM134" s="41"/>
      <c r="AN134" s="41"/>
    </row>
    <row r="135" spans="1:40" ht="15.75" hidden="1" customHeight="1">
      <c r="A135" s="5" t="s">
        <v>422</v>
      </c>
      <c r="B135" s="41" t="s">
        <v>148</v>
      </c>
      <c r="C135" s="252" t="s">
        <v>55</v>
      </c>
      <c r="D135" s="298"/>
      <c r="E135" s="316"/>
      <c r="F135" s="253">
        <f>+INDEX('Budget original'!$A$2:$AO$501,MATCH($A135,'Budget original'!$A$2:$A$501,0),MATCH(F$2,'Budget original'!$A$2:$AO$2,0))</f>
        <v>0</v>
      </c>
      <c r="G135" s="299"/>
      <c r="H135" s="316"/>
      <c r="I135" s="253"/>
      <c r="J135" s="245"/>
      <c r="K135" s="316"/>
      <c r="L135" s="255">
        <f>SUMIFS(BV_Data_An_Cour!$AM:$AM,BV_Data_An_Cour!$AP:$AP,$B135,BV_Data_An_Cour!$AQ:$AQ,$C135,BV_Data_An_Cour!$AR:$AR,$L$2)</f>
        <v>0</v>
      </c>
      <c r="M135" s="245"/>
      <c r="N135" s="295">
        <f t="shared" si="33"/>
        <v>0</v>
      </c>
      <c r="O135" s="245"/>
      <c r="P135" s="316"/>
      <c r="Q135" s="255">
        <f>SUMIFS(BV_Data_An_Prec!$AM:$AM,BV_Data_An_Prec!$AP:$AP,$B135,BV_Data_An_Prec!$AQ:$AQ,$C135,BV_Data_An_Prec!$AR:$AR,$L$2)</f>
        <v>0</v>
      </c>
      <c r="R135" s="245"/>
      <c r="S135" s="295">
        <f t="shared" si="34"/>
        <v>0</v>
      </c>
      <c r="T135" s="41"/>
      <c r="U135" s="41"/>
      <c r="V135" s="41"/>
      <c r="W135" s="41"/>
      <c r="X135" s="41"/>
      <c r="Y135" s="41"/>
      <c r="Z135" s="41"/>
      <c r="AA135" s="41"/>
      <c r="AB135" s="41"/>
      <c r="AC135" s="41"/>
      <c r="AD135" s="41"/>
      <c r="AE135" s="41"/>
      <c r="AF135" s="41"/>
      <c r="AG135" s="41"/>
      <c r="AH135" s="41"/>
      <c r="AI135" s="41"/>
      <c r="AJ135" s="41"/>
      <c r="AK135" s="41"/>
      <c r="AL135" s="41"/>
      <c r="AM135" s="41"/>
      <c r="AN135" s="41"/>
    </row>
    <row r="136" spans="1:40" ht="15.75" customHeight="1">
      <c r="A136" s="5" t="s">
        <v>432</v>
      </c>
      <c r="B136" s="41" t="s">
        <v>148</v>
      </c>
      <c r="C136" s="303" t="s">
        <v>124</v>
      </c>
      <c r="D136" s="304" t="s">
        <v>115</v>
      </c>
      <c r="E136" s="305" t="e">
        <f>F136/F$109</f>
        <v>#DIV/0!</v>
      </c>
      <c r="F136" s="306">
        <f>+SUM(F124:F135)</f>
        <v>0</v>
      </c>
      <c r="G136" s="307"/>
      <c r="H136" s="305"/>
      <c r="I136" s="306"/>
      <c r="J136" s="307" t="s">
        <v>115</v>
      </c>
      <c r="K136" s="305">
        <f>L136/L$109</f>
        <v>0.1742050798932416</v>
      </c>
      <c r="L136" s="306">
        <f>SUM(L124:L135)</f>
        <v>22284.11</v>
      </c>
      <c r="M136" s="353"/>
      <c r="N136" s="318">
        <f t="shared" si="33"/>
        <v>22284.11</v>
      </c>
      <c r="O136" s="307" t="s">
        <v>115</v>
      </c>
      <c r="P136" s="305" t="e">
        <f>Q136/Q$109</f>
        <v>#DIV/0!</v>
      </c>
      <c r="Q136" s="306">
        <f>SUM(Q124:Q135)</f>
        <v>0</v>
      </c>
      <c r="R136" s="353"/>
      <c r="S136" s="318">
        <f t="shared" si="34"/>
        <v>22284.11</v>
      </c>
      <c r="T136" s="41"/>
      <c r="U136" s="41"/>
      <c r="V136" s="41"/>
      <c r="W136" s="41"/>
      <c r="X136" s="41"/>
      <c r="Y136" s="41"/>
      <c r="Z136" s="41"/>
      <c r="AA136" s="41"/>
      <c r="AB136" s="41"/>
      <c r="AC136" s="41"/>
      <c r="AD136" s="41"/>
      <c r="AE136" s="41"/>
      <c r="AF136" s="41"/>
      <c r="AG136" s="41"/>
      <c r="AH136" s="41"/>
      <c r="AI136" s="41"/>
      <c r="AJ136" s="41"/>
      <c r="AK136" s="41"/>
      <c r="AL136" s="41"/>
      <c r="AM136" s="41"/>
      <c r="AN136" s="41"/>
    </row>
    <row r="137" spans="1:40" ht="15.75" hidden="1" customHeight="1">
      <c r="A137" s="5" t="s">
        <v>433</v>
      </c>
      <c r="B137" s="41" t="s">
        <v>148</v>
      </c>
      <c r="C137" s="252" t="s">
        <v>125</v>
      </c>
      <c r="D137" s="296"/>
      <c r="E137" s="41"/>
      <c r="F137" s="253">
        <f>+INDEX('Budget original'!$A$2:$AO$501,MATCH($A137,'Budget original'!$A$2:$A$501,0),MATCH(F$2,'Budget original'!$A$2:$AO$2,0))</f>
        <v>0</v>
      </c>
      <c r="G137" s="297"/>
      <c r="H137" s="41"/>
      <c r="I137" s="253"/>
      <c r="J137" s="252"/>
      <c r="K137" s="41"/>
      <c r="L137" s="255">
        <f>SUMIFS(BV_Data_An_Cour!$AM:$AM,BV_Data_An_Cour!$AP:$AP,$B137,BV_Data_An_Cour!$AQ:$AQ,$C137,BV_Data_An_Cour!$AR:$AR,$L$2)</f>
        <v>0</v>
      </c>
      <c r="M137" s="252"/>
      <c r="N137" s="275">
        <f t="shared" si="33"/>
        <v>0</v>
      </c>
      <c r="O137" s="252"/>
      <c r="P137" s="41"/>
      <c r="Q137" s="255">
        <f>SUMIFS(BV_Data_An_Prec!$AM:$AM,BV_Data_An_Prec!$AP:$AP,$B137,BV_Data_An_Prec!$AQ:$AQ,$C137,BV_Data_An_Prec!$AR:$AR,$L$2)</f>
        <v>0</v>
      </c>
      <c r="R137" s="252"/>
      <c r="S137" s="275">
        <f t="shared" si="34"/>
        <v>0</v>
      </c>
      <c r="T137" s="41"/>
      <c r="U137" s="41"/>
      <c r="V137" s="41"/>
      <c r="W137" s="41"/>
      <c r="X137" s="41"/>
      <c r="Y137" s="41"/>
      <c r="Z137" s="41"/>
      <c r="AA137" s="41"/>
      <c r="AB137" s="41"/>
      <c r="AC137" s="41"/>
      <c r="AD137" s="41"/>
      <c r="AE137" s="41"/>
      <c r="AF137" s="41"/>
      <c r="AG137" s="41"/>
      <c r="AH137" s="41"/>
      <c r="AI137" s="41"/>
      <c r="AJ137" s="41"/>
      <c r="AK137" s="41"/>
      <c r="AL137" s="41"/>
      <c r="AM137" s="41"/>
      <c r="AN137" s="41"/>
    </row>
    <row r="138" spans="1:40" ht="15.75" hidden="1" customHeight="1">
      <c r="A138" s="5" t="s">
        <v>434</v>
      </c>
      <c r="B138" s="41" t="s">
        <v>148</v>
      </c>
      <c r="C138" s="252" t="s">
        <v>126</v>
      </c>
      <c r="D138" s="296"/>
      <c r="E138" s="41"/>
      <c r="F138" s="253">
        <f>+INDEX('Budget original'!$A$2:$AO$501,MATCH($A138,'Budget original'!$A$2:$A$501,0),MATCH(F$2,'Budget original'!$A$2:$AO$2,0))</f>
        <v>0</v>
      </c>
      <c r="G138" s="297"/>
      <c r="H138" s="41"/>
      <c r="I138" s="253"/>
      <c r="J138" s="252"/>
      <c r="K138" s="41"/>
      <c r="L138" s="255">
        <f>SUMIFS(BV_Data_An_Cour!$AM:$AM,BV_Data_An_Cour!$AP:$AP,$B138,BV_Data_An_Cour!$AQ:$AQ,$C138,BV_Data_An_Cour!$AR:$AR,$L$2)</f>
        <v>0</v>
      </c>
      <c r="M138" s="252"/>
      <c r="N138" s="275">
        <f t="shared" si="33"/>
        <v>0</v>
      </c>
      <c r="O138" s="252"/>
      <c r="P138" s="41"/>
      <c r="Q138" s="255">
        <f>SUMIFS(BV_Data_An_Prec!$AM:$AM,BV_Data_An_Prec!$AP:$AP,$B138,BV_Data_An_Prec!$AQ:$AQ,$C138,BV_Data_An_Prec!$AR:$AR,$L$2)</f>
        <v>0</v>
      </c>
      <c r="R138" s="252"/>
      <c r="S138" s="275">
        <f t="shared" si="34"/>
        <v>0</v>
      </c>
      <c r="T138" s="41"/>
      <c r="U138" s="41"/>
      <c r="V138" s="41"/>
      <c r="W138" s="41"/>
      <c r="X138" s="41"/>
      <c r="Y138" s="41"/>
      <c r="Z138" s="41"/>
      <c r="AA138" s="41"/>
      <c r="AB138" s="41"/>
      <c r="AC138" s="41"/>
      <c r="AD138" s="41"/>
      <c r="AE138" s="41"/>
      <c r="AF138" s="41"/>
      <c r="AG138" s="41"/>
      <c r="AH138" s="41"/>
      <c r="AI138" s="41"/>
      <c r="AJ138" s="41"/>
      <c r="AK138" s="41"/>
      <c r="AL138" s="41"/>
      <c r="AM138" s="41"/>
      <c r="AN138" s="41"/>
    </row>
    <row r="139" spans="1:40" ht="15.75" customHeight="1">
      <c r="A139" s="5" t="s">
        <v>435</v>
      </c>
      <c r="B139" s="41" t="s">
        <v>148</v>
      </c>
      <c r="C139" s="245" t="s">
        <v>127</v>
      </c>
      <c r="D139" s="298"/>
      <c r="E139" s="316"/>
      <c r="F139" s="247">
        <f>+INDEX('Budget original'!$A$2:$AO$501,MATCH($A139,'Budget original'!$A$2:$A$501,0),MATCH(F$2,'Budget original'!$A$2:$AO$2,0))</f>
        <v>0</v>
      </c>
      <c r="G139" s="299"/>
      <c r="H139" s="316"/>
      <c r="I139" s="247"/>
      <c r="J139" s="245"/>
      <c r="K139" s="316"/>
      <c r="L139" s="247">
        <f>SUMIFS(BV_Data_An_Cour!$AM:$AM,BV_Data_An_Cour!$AP:$AP,$B139,BV_Data_An_Cour!$AQ:$AQ,$C139,BV_Data_An_Cour!$AR:$AR,$L$2)</f>
        <v>0</v>
      </c>
      <c r="M139" s="245"/>
      <c r="N139" s="295">
        <f t="shared" si="33"/>
        <v>0</v>
      </c>
      <c r="O139" s="245"/>
      <c r="P139" s="316"/>
      <c r="Q139" s="247">
        <f>SUMIFS(BV_Data_An_Prec!$AM:$AM,BV_Data_An_Prec!$AP:$AP,$B139,BV_Data_An_Prec!$AQ:$AQ,$C139,BV_Data_An_Prec!$AR:$AR,$L$2)</f>
        <v>0</v>
      </c>
      <c r="R139" s="245"/>
      <c r="S139" s="295">
        <f t="shared" si="34"/>
        <v>0</v>
      </c>
      <c r="T139" s="41"/>
      <c r="U139" s="41"/>
      <c r="V139" s="41"/>
      <c r="W139" s="41"/>
      <c r="X139" s="41"/>
      <c r="Y139" s="41"/>
      <c r="Z139" s="41"/>
      <c r="AA139" s="41"/>
      <c r="AB139" s="41"/>
      <c r="AC139" s="41"/>
      <c r="AD139" s="41"/>
      <c r="AE139" s="41"/>
      <c r="AF139" s="41"/>
      <c r="AG139" s="41"/>
      <c r="AH139" s="41"/>
      <c r="AI139" s="41"/>
      <c r="AJ139" s="41"/>
      <c r="AK139" s="41"/>
      <c r="AL139" s="41"/>
      <c r="AM139" s="41"/>
      <c r="AN139" s="41"/>
    </row>
    <row r="140" spans="1:40" ht="15.75" customHeight="1">
      <c r="A140" s="5" t="s">
        <v>436</v>
      </c>
      <c r="B140" s="41" t="s">
        <v>148</v>
      </c>
      <c r="C140" s="252" t="s">
        <v>128</v>
      </c>
      <c r="D140" s="296"/>
      <c r="E140" s="41"/>
      <c r="F140" s="253">
        <f>+INDEX('Budget original'!$A$2:$AO$501,MATCH($A140,'Budget original'!$A$2:$A$501,0),MATCH(F$2,'Budget original'!$A$2:$AO$2,0))</f>
        <v>0</v>
      </c>
      <c r="G140" s="297"/>
      <c r="H140" s="41"/>
      <c r="I140" s="253"/>
      <c r="J140" s="252"/>
      <c r="K140" s="41"/>
      <c r="L140" s="255">
        <f>SUMIFS(BV_Data_An_Cour!$AM:$AM,BV_Data_An_Cour!$AP:$AP,$B140,BV_Data_An_Cour!$AQ:$AQ,$C140,BV_Data_An_Cour!$AR:$AR,$L$2)</f>
        <v>1601.64</v>
      </c>
      <c r="M140" s="252"/>
      <c r="N140" s="275">
        <f t="shared" si="33"/>
        <v>1601.64</v>
      </c>
      <c r="O140" s="252"/>
      <c r="P140" s="41"/>
      <c r="Q140" s="255">
        <f>SUMIFS(BV_Data_An_Prec!$AM:$AM,BV_Data_An_Prec!$AP:$AP,$B140,BV_Data_An_Prec!$AQ:$AQ,$C140,BV_Data_An_Prec!$AR:$AR,$L$2)</f>
        <v>0</v>
      </c>
      <c r="R140" s="252"/>
      <c r="S140" s="275">
        <f t="shared" si="34"/>
        <v>1601.64</v>
      </c>
      <c r="T140" s="41"/>
      <c r="U140" s="41"/>
      <c r="V140" s="41"/>
      <c r="W140" s="41"/>
      <c r="X140" s="41"/>
      <c r="Y140" s="41"/>
      <c r="Z140" s="41"/>
      <c r="AA140" s="41"/>
      <c r="AB140" s="41"/>
      <c r="AC140" s="41"/>
      <c r="AD140" s="41"/>
      <c r="AE140" s="41"/>
      <c r="AF140" s="41"/>
      <c r="AG140" s="41"/>
      <c r="AH140" s="41"/>
      <c r="AI140" s="41"/>
      <c r="AJ140" s="41"/>
      <c r="AK140" s="41"/>
      <c r="AL140" s="41"/>
      <c r="AM140" s="41"/>
      <c r="AN140" s="41"/>
    </row>
    <row r="141" spans="1:40" ht="15.75" customHeight="1">
      <c r="A141" s="5" t="s">
        <v>437</v>
      </c>
      <c r="B141" s="41" t="s">
        <v>148</v>
      </c>
      <c r="C141" s="252" t="s">
        <v>129</v>
      </c>
      <c r="D141" s="296"/>
      <c r="E141" s="41"/>
      <c r="F141" s="253">
        <f>+INDEX('Budget original'!$A$2:$AO$501,MATCH($A141,'Budget original'!$A$2:$A$501,0),MATCH(F$2,'Budget original'!$A$2:$AO$2,0))</f>
        <v>0</v>
      </c>
      <c r="G141" s="297"/>
      <c r="H141" s="41"/>
      <c r="I141" s="253"/>
      <c r="J141" s="252"/>
      <c r="K141" s="41"/>
      <c r="L141" s="255">
        <f>SUMIFS(BV_Data_An_Cour!$AM:$AM,BV_Data_An_Cour!$AP:$AP,$B141,BV_Data_An_Cour!$AQ:$AQ,$C141,BV_Data_An_Cour!$AR:$AR,$L$2)</f>
        <v>131</v>
      </c>
      <c r="M141" s="252"/>
      <c r="N141" s="275">
        <f t="shared" si="33"/>
        <v>131</v>
      </c>
      <c r="O141" s="252"/>
      <c r="P141" s="41"/>
      <c r="Q141" s="255">
        <f>SUMIFS(BV_Data_An_Prec!$AM:$AM,BV_Data_An_Prec!$AP:$AP,$B141,BV_Data_An_Prec!$AQ:$AQ,$C141,BV_Data_An_Prec!$AR:$AR,$L$2)</f>
        <v>0</v>
      </c>
      <c r="R141" s="252"/>
      <c r="S141" s="275">
        <f t="shared" si="34"/>
        <v>131</v>
      </c>
      <c r="T141" s="351"/>
      <c r="U141" s="41"/>
      <c r="V141" s="41"/>
      <c r="W141" s="41"/>
      <c r="X141" s="41"/>
      <c r="Y141" s="41"/>
      <c r="Z141" s="41"/>
      <c r="AA141" s="41"/>
      <c r="AB141" s="41"/>
      <c r="AC141" s="41"/>
      <c r="AD141" s="41"/>
      <c r="AE141" s="41"/>
      <c r="AF141" s="41"/>
      <c r="AG141" s="41"/>
      <c r="AH141" s="41"/>
      <c r="AI141" s="41"/>
      <c r="AJ141" s="41"/>
      <c r="AK141" s="41"/>
      <c r="AL141" s="41"/>
      <c r="AM141" s="41"/>
      <c r="AN141" s="41"/>
    </row>
    <row r="142" spans="1:40" ht="15.75" customHeight="1">
      <c r="A142" s="5" t="s">
        <v>438</v>
      </c>
      <c r="B142" s="41" t="s">
        <v>148</v>
      </c>
      <c r="C142" s="245" t="s">
        <v>130</v>
      </c>
      <c r="D142" s="298"/>
      <c r="E142" s="316"/>
      <c r="F142" s="247">
        <f>+INDEX('Budget original'!$A$2:$AO$501,MATCH($A142,'Budget original'!$A$2:$A$501,0),MATCH(F$2,'Budget original'!$A$2:$AO$2,0))</f>
        <v>0</v>
      </c>
      <c r="G142" s="299"/>
      <c r="H142" s="316"/>
      <c r="I142" s="247"/>
      <c r="J142" s="245"/>
      <c r="K142" s="316"/>
      <c r="L142" s="247">
        <f>SUMIFS(BV_Data_An_Cour!$AM:$AM,BV_Data_An_Cour!$AP:$AP,$B142,BV_Data_An_Cour!$AQ:$AQ,$C142,BV_Data_An_Cour!$AR:$AR,$L$2)</f>
        <v>198.99</v>
      </c>
      <c r="M142" s="245"/>
      <c r="N142" s="295">
        <f t="shared" si="33"/>
        <v>198.99</v>
      </c>
      <c r="O142" s="245"/>
      <c r="P142" s="316"/>
      <c r="Q142" s="247">
        <f>SUMIFS(BV_Data_An_Prec!$AM:$AM,BV_Data_An_Prec!$AP:$AP,$B142,BV_Data_An_Prec!$AQ:$AQ,$C142,BV_Data_An_Prec!$AR:$AR,$L$2)</f>
        <v>0</v>
      </c>
      <c r="R142" s="245"/>
      <c r="S142" s="295">
        <f t="shared" si="34"/>
        <v>198.99</v>
      </c>
      <c r="T142" s="41"/>
      <c r="U142" s="1029"/>
      <c r="V142" s="41"/>
      <c r="W142" s="41"/>
      <c r="X142" s="41"/>
      <c r="Y142" s="41"/>
      <c r="Z142" s="41"/>
      <c r="AA142" s="41"/>
      <c r="AB142" s="41"/>
      <c r="AC142" s="41"/>
      <c r="AD142" s="41"/>
      <c r="AE142" s="41"/>
      <c r="AF142" s="41"/>
      <c r="AG142" s="41"/>
      <c r="AH142" s="41"/>
      <c r="AI142" s="41"/>
      <c r="AJ142" s="41"/>
      <c r="AK142" s="41"/>
      <c r="AL142" s="41"/>
      <c r="AM142" s="41"/>
      <c r="AN142" s="41"/>
    </row>
    <row r="143" spans="1:40" ht="15.75" customHeight="1">
      <c r="A143" s="5" t="s">
        <v>439</v>
      </c>
      <c r="B143" s="41" t="s">
        <v>148</v>
      </c>
      <c r="C143" s="252" t="s">
        <v>131</v>
      </c>
      <c r="D143" s="296"/>
      <c r="E143" s="41"/>
      <c r="F143" s="253">
        <f>+INDEX('Budget original'!$A$2:$AO$501,MATCH($A143,'Budget original'!$A$2:$A$501,0),MATCH(F$2,'Budget original'!$A$2:$AO$2,0))</f>
        <v>0</v>
      </c>
      <c r="G143" s="297"/>
      <c r="H143" s="41"/>
      <c r="I143" s="253"/>
      <c r="J143" s="252"/>
      <c r="K143" s="41"/>
      <c r="L143" s="255">
        <f>SUMIFS(BV_Data_An_Cour!$AM:$AM,BV_Data_An_Cour!$AP:$AP,$B143,BV_Data_An_Cour!$AQ:$AQ,$C143,BV_Data_An_Cour!$AR:$AR,$L$2)</f>
        <v>0</v>
      </c>
      <c r="M143" s="252"/>
      <c r="N143" s="275">
        <f t="shared" si="33"/>
        <v>0</v>
      </c>
      <c r="O143" s="252"/>
      <c r="P143" s="41"/>
      <c r="Q143" s="255">
        <f>SUMIFS(BV_Data_An_Prec!$AM:$AM,BV_Data_An_Prec!$AP:$AP,$B143,BV_Data_An_Prec!$AQ:$AQ,$C143,BV_Data_An_Prec!$AR:$AR,$L$2)</f>
        <v>0</v>
      </c>
      <c r="R143" s="252"/>
      <c r="S143" s="275">
        <f t="shared" si="34"/>
        <v>0</v>
      </c>
      <c r="T143" s="41"/>
      <c r="U143" s="41"/>
      <c r="V143" s="41"/>
      <c r="W143" s="41"/>
      <c r="X143" s="41"/>
      <c r="Y143" s="41"/>
      <c r="Z143" s="41"/>
      <c r="AA143" s="41"/>
      <c r="AB143" s="41"/>
      <c r="AC143" s="41"/>
      <c r="AD143" s="41"/>
      <c r="AE143" s="41"/>
      <c r="AF143" s="41"/>
      <c r="AG143" s="41"/>
      <c r="AH143" s="41"/>
      <c r="AI143" s="41"/>
      <c r="AJ143" s="41"/>
      <c r="AK143" s="41"/>
      <c r="AL143" s="41"/>
      <c r="AM143" s="41"/>
      <c r="AN143" s="41"/>
    </row>
    <row r="144" spans="1:40" ht="15.75" customHeight="1">
      <c r="A144" s="5" t="s">
        <v>440</v>
      </c>
      <c r="B144" s="41" t="s">
        <v>148</v>
      </c>
      <c r="C144" s="252" t="s">
        <v>132</v>
      </c>
      <c r="D144" s="296"/>
      <c r="E144" s="41"/>
      <c r="F144" s="253">
        <f>+INDEX('Budget original'!$A$2:$AO$501,MATCH($A144,'Budget original'!$A$2:$A$501,0),MATCH(F$2,'Budget original'!$A$2:$AO$2,0))</f>
        <v>0</v>
      </c>
      <c r="G144" s="297"/>
      <c r="H144" s="41"/>
      <c r="I144" s="253"/>
      <c r="J144" s="252"/>
      <c r="K144" s="41"/>
      <c r="L144" s="255">
        <f>SUMIFS(BV_Data_An_Cour!$AM:$AM,BV_Data_An_Cour!$AP:$AP,$B144,BV_Data_An_Cour!$AQ:$AQ,$C144,BV_Data_An_Cour!$AR:$AR,$L$2)</f>
        <v>0</v>
      </c>
      <c r="M144" s="252"/>
      <c r="N144" s="275">
        <f t="shared" si="33"/>
        <v>0</v>
      </c>
      <c r="O144" s="252"/>
      <c r="P144" s="41"/>
      <c r="Q144" s="255">
        <f>SUMIFS(BV_Data_An_Prec!$AM:$AM,BV_Data_An_Prec!$AP:$AP,$B144,BV_Data_An_Prec!$AQ:$AQ,$C144,BV_Data_An_Prec!$AR:$AR,$L$2)</f>
        <v>0</v>
      </c>
      <c r="R144" s="252"/>
      <c r="S144" s="275">
        <f t="shared" si="34"/>
        <v>0</v>
      </c>
      <c r="T144" s="41"/>
      <c r="U144" s="41"/>
      <c r="V144" s="41"/>
      <c r="W144" s="41"/>
      <c r="X144" s="41"/>
      <c r="Y144" s="41"/>
      <c r="Z144" s="41"/>
      <c r="AA144" s="41"/>
      <c r="AB144" s="41"/>
      <c r="AC144" s="41"/>
      <c r="AD144" s="41"/>
      <c r="AE144" s="41"/>
      <c r="AF144" s="41"/>
      <c r="AG144" s="41"/>
      <c r="AH144" s="41"/>
      <c r="AI144" s="41"/>
      <c r="AJ144" s="41"/>
      <c r="AK144" s="41"/>
      <c r="AL144" s="41"/>
      <c r="AM144" s="41"/>
      <c r="AN144" s="41"/>
    </row>
    <row r="145" spans="1:40" ht="15.75" customHeight="1">
      <c r="A145" s="5" t="s">
        <v>441</v>
      </c>
      <c r="B145" s="41" t="s">
        <v>148</v>
      </c>
      <c r="C145" s="252" t="s">
        <v>133</v>
      </c>
      <c r="D145" s="296"/>
      <c r="E145" s="41"/>
      <c r="F145" s="253">
        <f>+INDEX('Budget original'!$A$2:$AO$501,MATCH($A145,'Budget original'!$A$2:$A$501,0),MATCH(F$2,'Budget original'!$A$2:$AO$2,0))</f>
        <v>0</v>
      </c>
      <c r="G145" s="297"/>
      <c r="H145" s="41"/>
      <c r="I145" s="253"/>
      <c r="J145" s="252"/>
      <c r="K145" s="41"/>
      <c r="L145" s="255">
        <f>SUMIFS(BV_Data_An_Cour!$AM:$AM,BV_Data_An_Cour!$AP:$AP,$B145,BV_Data_An_Cour!$AQ:$AQ,$C145,BV_Data_An_Cour!$AR:$AR,$L$2)</f>
        <v>714.06</v>
      </c>
      <c r="M145" s="252"/>
      <c r="N145" s="275">
        <f t="shared" si="33"/>
        <v>714.06</v>
      </c>
      <c r="O145" s="252"/>
      <c r="P145" s="41"/>
      <c r="Q145" s="255">
        <f>SUMIFS(BV_Data_An_Prec!$AM:$AM,BV_Data_An_Prec!$AP:$AP,$B145,BV_Data_An_Prec!$AQ:$AQ,$C145,BV_Data_An_Prec!$AR:$AR,$L$2)</f>
        <v>0</v>
      </c>
      <c r="R145" s="252"/>
      <c r="S145" s="275">
        <f t="shared" si="34"/>
        <v>714.06</v>
      </c>
      <c r="T145" s="41"/>
      <c r="U145" s="41"/>
      <c r="V145" s="41"/>
      <c r="W145" s="41"/>
      <c r="X145" s="41"/>
      <c r="Y145" s="41"/>
      <c r="Z145" s="41"/>
      <c r="AA145" s="41"/>
      <c r="AB145" s="41"/>
      <c r="AC145" s="41"/>
      <c r="AD145" s="41"/>
      <c r="AE145" s="41"/>
      <c r="AF145" s="41"/>
      <c r="AG145" s="41"/>
      <c r="AH145" s="41"/>
      <c r="AI145" s="41"/>
      <c r="AJ145" s="41"/>
      <c r="AK145" s="41"/>
      <c r="AL145" s="41"/>
      <c r="AM145" s="41"/>
      <c r="AN145" s="41"/>
    </row>
    <row r="146" spans="1:40" ht="15.75" customHeight="1">
      <c r="A146" s="5" t="s">
        <v>442</v>
      </c>
      <c r="B146" s="41" t="s">
        <v>148</v>
      </c>
      <c r="C146" s="252" t="s">
        <v>134</v>
      </c>
      <c r="D146" s="296"/>
      <c r="E146" s="41"/>
      <c r="F146" s="253">
        <f>+INDEX('Budget original'!$A$2:$AO$501,MATCH($A146,'Budget original'!$A$2:$A$501,0),MATCH(F$2,'Budget original'!$A$2:$AO$2,0))</f>
        <v>0</v>
      </c>
      <c r="G146" s="297"/>
      <c r="H146" s="41"/>
      <c r="I146" s="253"/>
      <c r="J146" s="252"/>
      <c r="K146" s="41"/>
      <c r="L146" s="255">
        <f>SUMIFS(BV_Data_An_Cour!$AM:$AM,BV_Data_An_Cour!$AP:$AP,$B146,BV_Data_An_Cour!$AQ:$AQ,$C146,BV_Data_An_Cour!$AR:$AR,$L$2)</f>
        <v>159.79000000000002</v>
      </c>
      <c r="M146" s="252"/>
      <c r="N146" s="275">
        <f t="shared" si="33"/>
        <v>159.79000000000002</v>
      </c>
      <c r="O146" s="252"/>
      <c r="P146" s="41"/>
      <c r="Q146" s="255">
        <f>SUMIFS(BV_Data_An_Prec!$AM:$AM,BV_Data_An_Prec!$AP:$AP,$B146,BV_Data_An_Prec!$AQ:$AQ,$C146,BV_Data_An_Prec!$AR:$AR,$L$2)</f>
        <v>0</v>
      </c>
      <c r="R146" s="252"/>
      <c r="S146" s="275">
        <f t="shared" si="34"/>
        <v>159.79000000000002</v>
      </c>
      <c r="T146" s="41"/>
      <c r="U146" s="41"/>
      <c r="V146" s="41"/>
      <c r="W146" s="41"/>
      <c r="X146" s="41"/>
      <c r="Y146" s="41"/>
      <c r="Z146" s="41"/>
      <c r="AA146" s="41"/>
      <c r="AB146" s="41"/>
      <c r="AC146" s="41"/>
      <c r="AD146" s="41"/>
      <c r="AE146" s="41"/>
      <c r="AF146" s="41"/>
      <c r="AG146" s="41"/>
      <c r="AH146" s="41"/>
      <c r="AI146" s="41"/>
      <c r="AJ146" s="41"/>
      <c r="AK146" s="41"/>
      <c r="AL146" s="41"/>
      <c r="AM146" s="41"/>
      <c r="AN146" s="41"/>
    </row>
    <row r="147" spans="1:40" ht="15.75" customHeight="1">
      <c r="A147" s="5" t="s">
        <v>443</v>
      </c>
      <c r="B147" s="41" t="s">
        <v>148</v>
      </c>
      <c r="C147" s="252" t="s">
        <v>135</v>
      </c>
      <c r="D147" s="296"/>
      <c r="E147" s="41"/>
      <c r="F147" s="253">
        <f>+INDEX('Budget original'!$A$2:$AO$501,MATCH($A147,'Budget original'!$A$2:$A$501,0),MATCH(F$2,'Budget original'!$A$2:$AO$2,0))</f>
        <v>0</v>
      </c>
      <c r="G147" s="297"/>
      <c r="H147" s="41"/>
      <c r="I147" s="253"/>
      <c r="J147" s="252"/>
      <c r="K147" s="41"/>
      <c r="L147" s="255">
        <f>SUMIFS(BV_Data_An_Cour!$AM:$AM,BV_Data_An_Cour!$AP:$AP,$B147,BV_Data_An_Cour!$AQ:$AQ,$C147,BV_Data_An_Cour!$AR:$AR,$L$2)</f>
        <v>0</v>
      </c>
      <c r="M147" s="252"/>
      <c r="N147" s="275">
        <f t="shared" si="33"/>
        <v>0</v>
      </c>
      <c r="O147" s="252"/>
      <c r="P147" s="41"/>
      <c r="Q147" s="255">
        <f>SUMIFS(BV_Data_An_Prec!$AM:$AM,BV_Data_An_Prec!$AP:$AP,$B147,BV_Data_An_Prec!$AQ:$AQ,$C147,BV_Data_An_Prec!$AR:$AR,$L$2)</f>
        <v>0</v>
      </c>
      <c r="R147" s="252"/>
      <c r="S147" s="275">
        <f t="shared" si="34"/>
        <v>0</v>
      </c>
      <c r="T147" s="41"/>
      <c r="U147" s="41"/>
      <c r="V147" s="41"/>
      <c r="W147" s="41"/>
      <c r="X147" s="41"/>
      <c r="Y147" s="41"/>
      <c r="Z147" s="41"/>
      <c r="AA147" s="41"/>
      <c r="AB147" s="41"/>
      <c r="AC147" s="41"/>
      <c r="AD147" s="41"/>
      <c r="AE147" s="41"/>
      <c r="AF147" s="41"/>
      <c r="AG147" s="41"/>
      <c r="AH147" s="41"/>
      <c r="AI147" s="41"/>
      <c r="AJ147" s="41"/>
      <c r="AK147" s="41"/>
      <c r="AL147" s="41"/>
      <c r="AM147" s="41"/>
      <c r="AN147" s="41"/>
    </row>
    <row r="148" spans="1:40" ht="15.75" customHeight="1">
      <c r="A148" s="5" t="s">
        <v>444</v>
      </c>
      <c r="B148" s="41" t="s">
        <v>148</v>
      </c>
      <c r="C148" s="252" t="s">
        <v>136</v>
      </c>
      <c r="D148" s="296"/>
      <c r="E148" s="41"/>
      <c r="F148" s="253">
        <f>+INDEX('Budget original'!$A$2:$AO$501,MATCH($A148,'Budget original'!$A$2:$A$501,0),MATCH(F$2,'Budget original'!$A$2:$AO$2,0))</f>
        <v>0</v>
      </c>
      <c r="G148" s="297"/>
      <c r="H148" s="41"/>
      <c r="I148" s="253"/>
      <c r="J148" s="252"/>
      <c r="K148" s="41"/>
      <c r="L148" s="255">
        <f>SUMIFS(BV_Data_An_Cour!$AM:$AM,BV_Data_An_Cour!$AP:$AP,$B148,BV_Data_An_Cour!$AQ:$AQ,$C148,BV_Data_An_Cour!$AR:$AR,$L$2)</f>
        <v>0</v>
      </c>
      <c r="M148" s="252"/>
      <c r="N148" s="275">
        <f t="shared" si="33"/>
        <v>0</v>
      </c>
      <c r="O148" s="252"/>
      <c r="P148" s="41"/>
      <c r="Q148" s="255">
        <f>SUMIFS(BV_Data_An_Prec!$AM:$AM,BV_Data_An_Prec!$AP:$AP,$B148,BV_Data_An_Prec!$AQ:$AQ,$C148,BV_Data_An_Prec!$AR:$AR,$L$2)</f>
        <v>0</v>
      </c>
      <c r="R148" s="252"/>
      <c r="S148" s="275">
        <f t="shared" si="34"/>
        <v>0</v>
      </c>
      <c r="T148" s="41"/>
      <c r="U148" s="41"/>
      <c r="V148" s="41"/>
      <c r="W148" s="41"/>
      <c r="X148" s="41"/>
      <c r="Y148" s="41"/>
      <c r="Z148" s="41"/>
      <c r="AA148" s="41"/>
      <c r="AB148" s="41"/>
      <c r="AC148" s="41"/>
      <c r="AD148" s="41"/>
      <c r="AE148" s="41"/>
      <c r="AF148" s="41"/>
      <c r="AG148" s="41"/>
      <c r="AH148" s="41"/>
      <c r="AI148" s="41"/>
      <c r="AJ148" s="41"/>
      <c r="AK148" s="41"/>
      <c r="AL148" s="41"/>
      <c r="AM148" s="41"/>
      <c r="AN148" s="41"/>
    </row>
    <row r="149" spans="1:40" ht="15.75" customHeight="1">
      <c r="A149" s="5" t="s">
        <v>445</v>
      </c>
      <c r="B149" s="41" t="s">
        <v>148</v>
      </c>
      <c r="C149" s="252" t="s">
        <v>137</v>
      </c>
      <c r="D149" s="296"/>
      <c r="E149" s="41"/>
      <c r="F149" s="253">
        <f>+INDEX('Budget original'!$A$2:$AO$501,MATCH($A149,'Budget original'!$A$2:$A$501,0),MATCH(F$2,'Budget original'!$A$2:$AO$2,0))</f>
        <v>0</v>
      </c>
      <c r="G149" s="297"/>
      <c r="H149" s="41"/>
      <c r="I149" s="253"/>
      <c r="J149" s="252"/>
      <c r="K149" s="41"/>
      <c r="L149" s="255">
        <f>SUMIFS(BV_Data_An_Cour!$AM:$AM,BV_Data_An_Cour!$AP:$AP,$B149,BV_Data_An_Cour!$AQ:$AQ,$C149,BV_Data_An_Cour!$AR:$AR,$L$2)</f>
        <v>0</v>
      </c>
      <c r="M149" s="252"/>
      <c r="N149" s="275">
        <f t="shared" si="33"/>
        <v>0</v>
      </c>
      <c r="O149" s="252"/>
      <c r="P149" s="41"/>
      <c r="Q149" s="255">
        <f>SUMIFS(BV_Data_An_Prec!$AM:$AM,BV_Data_An_Prec!$AP:$AP,$B149,BV_Data_An_Prec!$AQ:$AQ,$C149,BV_Data_An_Prec!$AR:$AR,$L$2)</f>
        <v>0</v>
      </c>
      <c r="R149" s="252"/>
      <c r="S149" s="275">
        <f t="shared" si="34"/>
        <v>0</v>
      </c>
      <c r="T149" s="41"/>
      <c r="X149" s="41"/>
      <c r="Y149" s="41"/>
      <c r="Z149" s="41"/>
      <c r="AA149" s="41"/>
      <c r="AB149" s="41"/>
      <c r="AC149" s="41"/>
      <c r="AD149" s="41"/>
      <c r="AE149" s="41"/>
      <c r="AF149" s="41"/>
      <c r="AG149" s="41"/>
      <c r="AH149" s="41"/>
      <c r="AI149" s="41"/>
      <c r="AJ149" s="41"/>
      <c r="AK149" s="41"/>
      <c r="AL149" s="41"/>
      <c r="AM149" s="41"/>
      <c r="AN149" s="41"/>
    </row>
    <row r="150" spans="1:40" ht="15.75" customHeight="1">
      <c r="A150" s="5" t="s">
        <v>446</v>
      </c>
      <c r="B150" s="41" t="s">
        <v>148</v>
      </c>
      <c r="C150" s="252" t="s">
        <v>138</v>
      </c>
      <c r="D150" s="296"/>
      <c r="E150" s="41"/>
      <c r="F150" s="253">
        <f>+INDEX('Budget original'!$A$2:$AO$501,MATCH($A150,'Budget original'!$A$2:$A$501,0),MATCH(F$2,'Budget original'!$A$2:$AO$2,0))</f>
        <v>0</v>
      </c>
      <c r="G150" s="297"/>
      <c r="H150" s="41"/>
      <c r="I150" s="253"/>
      <c r="J150" s="252"/>
      <c r="K150" s="41"/>
      <c r="L150" s="769">
        <f>SUMIFS(BV_Data_An_Cour!$AM:$AM,BV_Data_An_Cour!$AP:$AP,$B150,BV_Data_An_Cour!$AQ:$AQ,$C150,BV_Data_An_Cour!$AR:$AR,$L$2)</f>
        <v>0</v>
      </c>
      <c r="M150" s="252"/>
      <c r="N150" s="777">
        <f t="shared" si="33"/>
        <v>0</v>
      </c>
      <c r="O150" s="252"/>
      <c r="P150" s="41"/>
      <c r="Q150" s="769">
        <f>SUMIFS(BV_Data_An_Prec!$AM:$AM,BV_Data_An_Prec!$AP:$AP,$B150,BV_Data_An_Prec!$AQ:$AQ,$C150,BV_Data_An_Prec!$AR:$AR,$L$2)</f>
        <v>0</v>
      </c>
      <c r="R150" s="252"/>
      <c r="S150" s="275">
        <f t="shared" si="34"/>
        <v>0</v>
      </c>
      <c r="T150" s="290"/>
      <c r="X150" s="41"/>
      <c r="Y150" s="41"/>
      <c r="Z150" s="41"/>
      <c r="AA150" s="41"/>
      <c r="AB150" s="41"/>
      <c r="AC150" s="41"/>
      <c r="AD150" s="41"/>
      <c r="AE150" s="41"/>
      <c r="AF150" s="41"/>
      <c r="AG150" s="41"/>
      <c r="AH150" s="41"/>
      <c r="AI150" s="41"/>
      <c r="AJ150" s="41"/>
      <c r="AK150" s="41"/>
      <c r="AL150" s="41"/>
      <c r="AM150" s="41"/>
      <c r="AN150" s="41"/>
    </row>
    <row r="151" spans="1:40" ht="15.75" hidden="1" customHeight="1">
      <c r="A151" s="5" t="s">
        <v>422</v>
      </c>
      <c r="B151" s="41" t="s">
        <v>148</v>
      </c>
      <c r="C151" s="252" t="s">
        <v>55</v>
      </c>
      <c r="D151" s="296"/>
      <c r="E151" s="41"/>
      <c r="F151" s="253">
        <f>+INDEX('Budget original'!$A$2:$AO$501,MATCH($A151,'Budget original'!$A$2:$A$501,0),MATCH(F$2,'Budget original'!$A$2:$AO$2,0))</f>
        <v>0</v>
      </c>
      <c r="G151" s="297"/>
      <c r="H151" s="41"/>
      <c r="I151" s="253"/>
      <c r="J151" s="252"/>
      <c r="K151" s="41"/>
      <c r="L151" s="255">
        <f>SUMIFS(BV_Data_An_Cour!$AM:$AM,BV_Data_An_Cour!$AP:$AP,$B151,BV_Data_An_Cour!$AQ:$AQ,$C151,BV_Data_An_Cour!$AR:$AR,$L$2)</f>
        <v>0</v>
      </c>
      <c r="M151" s="252"/>
      <c r="N151" s="275">
        <f t="shared" si="33"/>
        <v>0</v>
      </c>
      <c r="O151" s="252"/>
      <c r="P151" s="41"/>
      <c r="Q151" s="255">
        <f>SUMIFS(BV_Data_An_Prec!$AM:$AM,BV_Data_An_Prec!$AP:$AP,$B151,BV_Data_An_Prec!$AQ:$AQ,$C151,BV_Data_An_Prec!$AR:$AR,$L$2)</f>
        <v>0</v>
      </c>
      <c r="R151" s="252"/>
      <c r="S151" s="275">
        <f t="shared" si="34"/>
        <v>0</v>
      </c>
      <c r="T151" s="41"/>
      <c r="X151" s="41"/>
      <c r="Y151" s="41"/>
      <c r="Z151" s="41"/>
      <c r="AA151" s="41"/>
      <c r="AB151" s="41"/>
      <c r="AC151" s="41"/>
      <c r="AD151" s="41"/>
      <c r="AE151" s="41"/>
      <c r="AF151" s="41"/>
      <c r="AG151" s="41"/>
      <c r="AH151" s="41"/>
      <c r="AI151" s="41"/>
      <c r="AJ151" s="41"/>
      <c r="AK151" s="41"/>
      <c r="AL151" s="41"/>
      <c r="AM151" s="41"/>
      <c r="AN151" s="41"/>
    </row>
    <row r="152" spans="1:40" ht="15.75" hidden="1" customHeight="1">
      <c r="A152" s="5" t="s">
        <v>422</v>
      </c>
      <c r="B152" s="41" t="s">
        <v>148</v>
      </c>
      <c r="C152" s="252" t="s">
        <v>55</v>
      </c>
      <c r="D152" s="296"/>
      <c r="E152" s="41"/>
      <c r="F152" s="253">
        <f>+INDEX('Budget original'!$A$2:$AO$501,MATCH($A152,'Budget original'!$A$2:$A$501,0),MATCH(F$2,'Budget original'!$A$2:$AO$2,0))</f>
        <v>0</v>
      </c>
      <c r="G152" s="297"/>
      <c r="H152" s="41"/>
      <c r="I152" s="253"/>
      <c r="J152" s="252"/>
      <c r="K152" s="41"/>
      <c r="L152" s="255">
        <f>SUMIFS(BV_Data_An_Cour!$AM:$AM,BV_Data_An_Cour!$AP:$AP,$B152,BV_Data_An_Cour!$AQ:$AQ,$C152,BV_Data_An_Cour!$AR:$AR,$L$2)</f>
        <v>0</v>
      </c>
      <c r="M152" s="252"/>
      <c r="N152" s="275">
        <f t="shared" si="33"/>
        <v>0</v>
      </c>
      <c r="O152" s="252"/>
      <c r="P152" s="41"/>
      <c r="Q152" s="255">
        <f>SUMIFS(BV_Data_An_Prec!$AM:$AM,BV_Data_An_Prec!$AP:$AP,$B152,BV_Data_An_Prec!$AQ:$AQ,$C152,BV_Data_An_Prec!$AR:$AR,$L$2)</f>
        <v>0</v>
      </c>
      <c r="R152" s="252"/>
      <c r="S152" s="275">
        <f t="shared" si="34"/>
        <v>0</v>
      </c>
      <c r="T152" s="41"/>
      <c r="X152" s="41"/>
      <c r="Y152" s="41"/>
      <c r="Z152" s="41"/>
      <c r="AA152" s="41"/>
      <c r="AB152" s="41"/>
      <c r="AC152" s="41"/>
      <c r="AD152" s="41"/>
      <c r="AE152" s="41"/>
      <c r="AF152" s="41"/>
      <c r="AG152" s="41"/>
      <c r="AH152" s="41"/>
      <c r="AI152" s="41"/>
      <c r="AJ152" s="41"/>
      <c r="AK152" s="41"/>
      <c r="AL152" s="41"/>
      <c r="AM152" s="41"/>
      <c r="AN152" s="41"/>
    </row>
    <row r="153" spans="1:40" ht="15.75" hidden="1" customHeight="1">
      <c r="A153" s="5" t="s">
        <v>422</v>
      </c>
      <c r="B153" s="41" t="s">
        <v>148</v>
      </c>
      <c r="C153" s="252" t="s">
        <v>55</v>
      </c>
      <c r="D153" s="296"/>
      <c r="E153" s="41"/>
      <c r="F153" s="253">
        <f>+INDEX('Budget original'!$A$2:$AO$501,MATCH($A153,'Budget original'!$A$2:$A$501,0),MATCH(F$2,'Budget original'!$A$2:$AO$2,0))</f>
        <v>0</v>
      </c>
      <c r="G153" s="297"/>
      <c r="H153" s="41"/>
      <c r="I153" s="253"/>
      <c r="J153" s="252"/>
      <c r="K153" s="41"/>
      <c r="L153" s="255">
        <f>SUMIFS(BV_Data_An_Cour!$AM:$AM,BV_Data_An_Cour!$AP:$AP,$B153,BV_Data_An_Cour!$AQ:$AQ,$C153,BV_Data_An_Cour!$AR:$AR,$L$2)</f>
        <v>0</v>
      </c>
      <c r="M153" s="252"/>
      <c r="N153" s="275">
        <f t="shared" si="33"/>
        <v>0</v>
      </c>
      <c r="O153" s="252"/>
      <c r="P153" s="41"/>
      <c r="Q153" s="255">
        <f>SUMIFS(BV_Data_An_Prec!$AM:$AM,BV_Data_An_Prec!$AP:$AP,$B153,BV_Data_An_Prec!$AQ:$AQ,$C153,BV_Data_An_Prec!$AR:$AR,$L$2)</f>
        <v>0</v>
      </c>
      <c r="R153" s="252"/>
      <c r="S153" s="275">
        <f t="shared" si="34"/>
        <v>0</v>
      </c>
      <c r="T153" s="290"/>
      <c r="X153" s="41"/>
      <c r="Y153" s="41"/>
      <c r="Z153" s="41"/>
      <c r="AA153" s="41"/>
      <c r="AB153" s="41"/>
      <c r="AC153" s="41"/>
      <c r="AD153" s="41"/>
      <c r="AE153" s="41"/>
      <c r="AF153" s="41"/>
      <c r="AG153" s="41"/>
      <c r="AH153" s="41"/>
      <c r="AI153" s="41"/>
      <c r="AJ153" s="41"/>
      <c r="AK153" s="41"/>
      <c r="AL153" s="41"/>
      <c r="AM153" s="41"/>
      <c r="AN153" s="41"/>
    </row>
    <row r="154" spans="1:40" ht="15.75" customHeight="1">
      <c r="A154" s="5" t="s">
        <v>447</v>
      </c>
      <c r="B154" s="41" t="s">
        <v>148</v>
      </c>
      <c r="C154" s="303" t="s">
        <v>139</v>
      </c>
      <c r="D154" s="304" t="s">
        <v>115</v>
      </c>
      <c r="E154" s="305" t="e">
        <f>F154/F$109</f>
        <v>#DIV/0!</v>
      </c>
      <c r="F154" s="306">
        <f>+SUM(F137:F153)</f>
        <v>0</v>
      </c>
      <c r="G154" s="307"/>
      <c r="H154" s="305"/>
      <c r="I154" s="306"/>
      <c r="J154" s="307" t="s">
        <v>115</v>
      </c>
      <c r="K154" s="305">
        <f>L154/L$109</f>
        <v>2.193172029481507E-2</v>
      </c>
      <c r="L154" s="306">
        <f>+SUM(L137:L153)</f>
        <v>2805.48</v>
      </c>
      <c r="M154" s="309"/>
      <c r="N154" s="306">
        <f t="shared" si="33"/>
        <v>2805.48</v>
      </c>
      <c r="O154" s="307" t="s">
        <v>115</v>
      </c>
      <c r="P154" s="305" t="e">
        <f>Q154/Q$109</f>
        <v>#DIV/0!</v>
      </c>
      <c r="Q154" s="306">
        <f>+SUM(Q137:Q153)</f>
        <v>0</v>
      </c>
      <c r="R154" s="309"/>
      <c r="S154" s="306">
        <f t="shared" si="34"/>
        <v>2805.48</v>
      </c>
      <c r="T154" s="317"/>
      <c r="X154" s="41"/>
      <c r="Y154" s="41"/>
      <c r="Z154" s="41"/>
      <c r="AA154" s="41"/>
      <c r="AB154" s="41"/>
      <c r="AC154" s="41"/>
      <c r="AD154" s="41"/>
      <c r="AE154" s="41"/>
      <c r="AF154" s="41"/>
      <c r="AG154" s="41"/>
      <c r="AH154" s="41"/>
      <c r="AI154" s="41"/>
      <c r="AJ154" s="41"/>
      <c r="AK154" s="41"/>
      <c r="AL154" s="41"/>
      <c r="AM154" s="41"/>
      <c r="AN154" s="41"/>
    </row>
    <row r="155" spans="1:40" ht="15.75" customHeight="1">
      <c r="A155" s="5" t="s">
        <v>148</v>
      </c>
      <c r="B155" s="41" t="s">
        <v>148</v>
      </c>
      <c r="C155" s="245"/>
      <c r="D155" s="298"/>
      <c r="E155" s="316"/>
      <c r="F155" s="275"/>
      <c r="G155" s="299"/>
      <c r="H155" s="316"/>
      <c r="I155" s="275"/>
      <c r="J155" s="245"/>
      <c r="K155" s="316"/>
      <c r="L155" s="295"/>
      <c r="M155" s="245"/>
      <c r="N155" s="295"/>
      <c r="O155" s="245"/>
      <c r="P155" s="316"/>
      <c r="Q155" s="295"/>
      <c r="R155" s="245"/>
      <c r="S155" s="295"/>
      <c r="T155" s="317"/>
      <c r="U155" s="41"/>
      <c r="V155" s="41"/>
      <c r="W155" s="41"/>
      <c r="X155" s="41"/>
      <c r="Y155" s="41"/>
      <c r="Z155" s="41"/>
      <c r="AA155" s="41"/>
      <c r="AB155" s="41"/>
      <c r="AC155" s="41"/>
      <c r="AD155" s="41"/>
      <c r="AE155" s="41"/>
      <c r="AF155" s="41"/>
      <c r="AG155" s="41"/>
      <c r="AH155" s="41"/>
      <c r="AI155" s="41"/>
      <c r="AJ155" s="41"/>
      <c r="AK155" s="41"/>
      <c r="AL155" s="41"/>
      <c r="AM155" s="41"/>
      <c r="AN155" s="41"/>
    </row>
    <row r="156" spans="1:40" ht="15.75" customHeight="1">
      <c r="A156" s="5" t="s">
        <v>448</v>
      </c>
      <c r="B156" s="41" t="s">
        <v>148</v>
      </c>
      <c r="C156" s="303" t="s">
        <v>140</v>
      </c>
      <c r="D156" s="304" t="s">
        <v>115</v>
      </c>
      <c r="E156" s="305" t="e">
        <f>F156/F$109</f>
        <v>#DIV/0!</v>
      </c>
      <c r="F156" s="306">
        <f>F123+F136+F154</f>
        <v>0</v>
      </c>
      <c r="G156" s="307"/>
      <c r="H156" s="305"/>
      <c r="I156" s="306"/>
      <c r="J156" s="307" t="s">
        <v>115</v>
      </c>
      <c r="K156" s="305">
        <f>L156/L$109</f>
        <v>0.27888419554806743</v>
      </c>
      <c r="L156" s="306">
        <f>L123+L136+L154</f>
        <v>35674.540000000008</v>
      </c>
      <c r="M156" s="309"/>
      <c r="N156" s="318">
        <f t="shared" ref="N156:N163" si="35">L156-F156</f>
        <v>35674.540000000008</v>
      </c>
      <c r="O156" s="307" t="s">
        <v>115</v>
      </c>
      <c r="P156" s="305" t="e">
        <f>Q156/Q$109</f>
        <v>#DIV/0!</v>
      </c>
      <c r="Q156" s="306">
        <f>Q123+Q136+Q154</f>
        <v>0</v>
      </c>
      <c r="R156" s="309"/>
      <c r="S156" s="318">
        <f t="shared" ref="S156:S163" si="36">L156-Q156</f>
        <v>35674.540000000008</v>
      </c>
      <c r="T156" s="317"/>
      <c r="U156" s="41"/>
      <c r="V156" s="41"/>
      <c r="W156" s="41"/>
      <c r="X156" s="41"/>
      <c r="Y156" s="41"/>
      <c r="Z156" s="41"/>
      <c r="AA156" s="41"/>
      <c r="AB156" s="41"/>
      <c r="AC156" s="41"/>
      <c r="AD156" s="41"/>
      <c r="AE156" s="41"/>
      <c r="AF156" s="41"/>
      <c r="AG156" s="41"/>
      <c r="AH156" s="41"/>
      <c r="AI156" s="41"/>
      <c r="AJ156" s="41"/>
      <c r="AK156" s="41"/>
      <c r="AL156" s="41"/>
      <c r="AM156" s="41"/>
      <c r="AN156" s="41"/>
    </row>
    <row r="157" spans="1:40" ht="15.75" customHeight="1">
      <c r="A157" s="5" t="s">
        <v>449</v>
      </c>
      <c r="B157" s="41" t="s">
        <v>148</v>
      </c>
      <c r="C157" s="252" t="s">
        <v>154</v>
      </c>
      <c r="D157" s="354"/>
      <c r="E157" s="355"/>
      <c r="F157" s="253">
        <f>+INDEX('Budget original'!$A$2:$AO$501,MATCH($A157,'Budget original'!$A$2:$A$501,0),MATCH(F$2,'Budget original'!$A$2:$AO$2,0))</f>
        <v>0</v>
      </c>
      <c r="G157" s="356"/>
      <c r="H157" s="355"/>
      <c r="I157" s="253"/>
      <c r="J157" s="356"/>
      <c r="K157" s="355"/>
      <c r="L157" s="255">
        <v>0</v>
      </c>
      <c r="M157" s="252"/>
      <c r="N157" s="275">
        <f t="shared" si="35"/>
        <v>0</v>
      </c>
      <c r="O157" s="356"/>
      <c r="P157" s="355"/>
      <c r="Q157" s="255">
        <v>0</v>
      </c>
      <c r="R157" s="252"/>
      <c r="S157" s="275">
        <f t="shared" si="36"/>
        <v>0</v>
      </c>
      <c r="T157" s="317"/>
      <c r="U157" s="41"/>
      <c r="V157" s="41"/>
      <c r="W157" s="41"/>
      <c r="X157" s="41"/>
      <c r="Y157" s="41"/>
      <c r="Z157" s="41"/>
      <c r="AA157" s="41"/>
      <c r="AB157" s="41"/>
      <c r="AC157" s="41"/>
      <c r="AD157" s="41"/>
      <c r="AE157" s="41"/>
      <c r="AF157" s="41"/>
      <c r="AG157" s="41"/>
      <c r="AH157" s="41"/>
      <c r="AI157" s="41"/>
      <c r="AJ157" s="41"/>
      <c r="AK157" s="41"/>
      <c r="AL157" s="41"/>
      <c r="AM157" s="41"/>
      <c r="AN157" s="41"/>
    </row>
    <row r="158" spans="1:40" ht="15.75" customHeight="1">
      <c r="A158" s="5" t="s">
        <v>450</v>
      </c>
      <c r="B158" s="41" t="s">
        <v>148</v>
      </c>
      <c r="C158" s="252" t="s">
        <v>155</v>
      </c>
      <c r="D158" s="354"/>
      <c r="E158" s="355"/>
      <c r="F158" s="253">
        <f>+INDEX('Budget original'!$A$2:$AO$501,MATCH($A158,'Budget original'!$A$2:$A$501,0),MATCH(F$2,'Budget original'!$A$2:$AO$2,0))</f>
        <v>0</v>
      </c>
      <c r="G158" s="356"/>
      <c r="H158" s="355"/>
      <c r="I158" s="253"/>
      <c r="J158" s="356"/>
      <c r="K158" s="355"/>
      <c r="L158" s="255">
        <f>-SUMIFS(BV_Data_An_Cour!$AM:$AM,BV_Data_An_Cour!$AP:$AP,$B158,BV_Data_An_Cour!$AQ:$AQ,$C158,BV_Data_An_Cour!$AR:$AR,$L$2)</f>
        <v>0</v>
      </c>
      <c r="M158" s="252"/>
      <c r="N158" s="275">
        <f t="shared" si="35"/>
        <v>0</v>
      </c>
      <c r="O158" s="356"/>
      <c r="P158" s="355"/>
      <c r="Q158" s="255">
        <f>-SUMIFS(BV_Data_An_Prec!$AM:$AM,BV_Data_An_Prec!$AP:$AP,$B158,BV_Data_An_Prec!$AQ:$AQ,$C158,BV_Data_An_Prec!$AR:$AR,$L$2)</f>
        <v>0</v>
      </c>
      <c r="R158" s="252"/>
      <c r="S158" s="275">
        <f t="shared" si="36"/>
        <v>0</v>
      </c>
      <c r="T158" s="317"/>
      <c r="U158" s="41"/>
      <c r="V158" s="41"/>
      <c r="W158" s="41"/>
      <c r="X158" s="41"/>
      <c r="Y158" s="41"/>
      <c r="Z158" s="41"/>
      <c r="AA158" s="41"/>
      <c r="AB158" s="41"/>
      <c r="AC158" s="41"/>
      <c r="AD158" s="41"/>
      <c r="AE158" s="41"/>
      <c r="AF158" s="41"/>
      <c r="AG158" s="41"/>
      <c r="AH158" s="41"/>
      <c r="AI158" s="41"/>
      <c r="AJ158" s="41"/>
      <c r="AK158" s="41"/>
      <c r="AL158" s="41"/>
      <c r="AM158" s="41"/>
      <c r="AN158" s="41"/>
    </row>
    <row r="159" spans="1:40" ht="15.75" customHeight="1">
      <c r="A159" s="5" t="s">
        <v>451</v>
      </c>
      <c r="B159" s="41" t="s">
        <v>148</v>
      </c>
      <c r="C159" s="252" t="s">
        <v>156</v>
      </c>
      <c r="D159" s="296"/>
      <c r="E159" s="41"/>
      <c r="F159" s="253">
        <f>+INDEX('Budget original'!$A$2:$AO$501,MATCH($A159,'Budget original'!$A$2:$A$501,0),MATCH(F$2,'Budget original'!$A$2:$AO$2,0))</f>
        <v>0</v>
      </c>
      <c r="G159" s="297"/>
      <c r="H159" s="41"/>
      <c r="I159" s="253"/>
      <c r="J159" s="252"/>
      <c r="K159" s="41"/>
      <c r="L159" s="255">
        <f>-SUMIFS(BV_Data_An_Cour!$AM:$AM,BV_Data_An_Cour!$AP:$AP,$B159,BV_Data_An_Cour!$AQ:$AQ,$C159,BV_Data_An_Cour!$AR:$AR,$L$2)</f>
        <v>0</v>
      </c>
      <c r="M159" s="252"/>
      <c r="N159" s="275">
        <f t="shared" si="35"/>
        <v>0</v>
      </c>
      <c r="O159" s="252"/>
      <c r="P159" s="41"/>
      <c r="Q159" s="255">
        <f>-SUMIFS(BV_Data_An_Prec!$AM:$AM,BV_Data_An_Prec!$AP:$AP,$B159,BV_Data_An_Prec!$AQ:$AQ,$C159,BV_Data_An_Prec!$AR:$AR,$L$2)</f>
        <v>0</v>
      </c>
      <c r="R159" s="252"/>
      <c r="S159" s="275">
        <f t="shared" si="36"/>
        <v>0</v>
      </c>
      <c r="T159" s="317"/>
      <c r="U159" s="41"/>
      <c r="V159" s="41"/>
      <c r="W159" s="41"/>
      <c r="X159" s="41"/>
      <c r="Y159" s="41"/>
      <c r="Z159" s="41"/>
      <c r="AA159" s="41"/>
      <c r="AB159" s="41"/>
      <c r="AC159" s="41"/>
      <c r="AD159" s="41"/>
      <c r="AE159" s="41"/>
      <c r="AF159" s="41"/>
      <c r="AG159" s="41"/>
      <c r="AH159" s="41"/>
      <c r="AI159" s="41"/>
      <c r="AJ159" s="41"/>
      <c r="AK159" s="41"/>
      <c r="AL159" s="41"/>
      <c r="AM159" s="41"/>
      <c r="AN159" s="41"/>
    </row>
    <row r="160" spans="1:40" ht="15.75" customHeight="1">
      <c r="A160" s="5" t="s">
        <v>452</v>
      </c>
      <c r="B160" s="41" t="s">
        <v>148</v>
      </c>
      <c r="C160" s="252" t="s">
        <v>145</v>
      </c>
      <c r="D160" s="873" t="e">
        <f>E160/474</f>
        <v>#DIV/0!</v>
      </c>
      <c r="E160" s="321" t="e">
        <f>F160/D97</f>
        <v>#DIV/0!</v>
      </c>
      <c r="F160" s="253">
        <f>+INDEX('Budget original'!$A$2:$AO$501,MATCH($A160,'Budget original'!$A$2:$A$501,0),MATCH(F$2,'Budget original'!$A$2:$AO$2,0))</f>
        <v>0</v>
      </c>
      <c r="G160" s="297"/>
      <c r="H160" s="41"/>
      <c r="I160" s="253"/>
      <c r="J160" s="874">
        <f>K160/474</f>
        <v>0</v>
      </c>
      <c r="K160" s="321">
        <f>L160/J97</f>
        <v>0</v>
      </c>
      <c r="L160" s="255">
        <f>-SUMIFS(BV_Data_An_Cour!$AM:$AM,BV_Data_An_Cour!$AP:$AP,$B160,BV_Data_An_Cour!$AQ:$AQ,$C160,BV_Data_An_Cour!$AR:$AR,L$2)</f>
        <v>0</v>
      </c>
      <c r="M160" s="252"/>
      <c r="N160" s="275">
        <f t="shared" si="35"/>
        <v>0</v>
      </c>
      <c r="O160" s="874" t="e">
        <f>P160/474</f>
        <v>#DIV/0!</v>
      </c>
      <c r="P160" s="321" t="e">
        <f>Q160/O97</f>
        <v>#DIV/0!</v>
      </c>
      <c r="Q160" s="255">
        <f>-SUMIFS(BV_Data_An_Prec!$AM:$AM,BV_Data_An_Prec!$AP:$AP,$B160,BV_Data_An_Prec!$AQ:$AQ,$C160,BV_Data_An_Prec!$AR:$AR,Q$2)</f>
        <v>0</v>
      </c>
      <c r="R160" s="252"/>
      <c r="S160" s="275">
        <f t="shared" si="36"/>
        <v>0</v>
      </c>
      <c r="T160" s="317"/>
      <c r="U160" s="41"/>
      <c r="V160" s="41"/>
      <c r="W160" s="41"/>
      <c r="X160" s="41"/>
      <c r="Y160" s="41"/>
      <c r="Z160" s="41"/>
      <c r="AA160" s="41"/>
      <c r="AB160" s="41"/>
      <c r="AC160" s="41"/>
      <c r="AD160" s="41"/>
      <c r="AE160" s="41"/>
      <c r="AF160" s="41"/>
      <c r="AG160" s="41"/>
      <c r="AH160" s="41"/>
      <c r="AI160" s="41"/>
      <c r="AJ160" s="41"/>
      <c r="AK160" s="41"/>
      <c r="AL160" s="41"/>
      <c r="AM160" s="41"/>
      <c r="AN160" s="41"/>
    </row>
    <row r="161" spans="1:40" ht="15.75" hidden="1" customHeight="1">
      <c r="A161" s="5" t="s">
        <v>422</v>
      </c>
      <c r="B161" s="41" t="s">
        <v>148</v>
      </c>
      <c r="C161" s="252" t="s">
        <v>55</v>
      </c>
      <c r="D161" s="296"/>
      <c r="E161" s="41"/>
      <c r="F161" s="253">
        <f>+INDEX('Budget original'!$A$2:$AO$501,MATCH($A161,'Budget original'!$A$2:$A$501,0),MATCH(F$2,'Budget original'!$A$2:$AO$2,0))</f>
        <v>0</v>
      </c>
      <c r="G161" s="297"/>
      <c r="H161" s="41"/>
      <c r="I161" s="253"/>
      <c r="J161" s="252"/>
      <c r="K161" s="41"/>
      <c r="L161" s="255">
        <f>-SUMIFS(BV_Data_An_Cour!$AM:$AM,BV_Data_An_Cour!$AP:$AP,$B161,BV_Data_An_Cour!$AQ:$AQ,$C161,BV_Data_An_Cour!$AR:$AR,$L$2)</f>
        <v>0</v>
      </c>
      <c r="M161" s="252"/>
      <c r="N161" s="275">
        <f t="shared" si="35"/>
        <v>0</v>
      </c>
      <c r="O161" s="252"/>
      <c r="P161" s="41"/>
      <c r="Q161" s="255">
        <f>-SUMIFS(BV_Data_An_Prec!$AM:$AM,BV_Data_An_Prec!$AP:$AP,$B161,BV_Data_An_Prec!$AQ:$AQ,$C161,BV_Data_An_Prec!$AR:$AR,$L$2)</f>
        <v>0</v>
      </c>
      <c r="R161" s="252"/>
      <c r="S161" s="275">
        <f t="shared" si="36"/>
        <v>0</v>
      </c>
      <c r="T161" s="317"/>
      <c r="U161" s="41"/>
      <c r="V161" s="41"/>
      <c r="W161" s="41"/>
      <c r="X161" s="41"/>
      <c r="Y161" s="41"/>
      <c r="Z161" s="41"/>
      <c r="AA161" s="41"/>
      <c r="AB161" s="41"/>
      <c r="AC161" s="41"/>
      <c r="AD161" s="41"/>
      <c r="AE161" s="41"/>
      <c r="AF161" s="41"/>
      <c r="AG161" s="41"/>
      <c r="AH161" s="41"/>
      <c r="AI161" s="41"/>
      <c r="AJ161" s="41"/>
      <c r="AK161" s="41"/>
      <c r="AL161" s="41"/>
      <c r="AM161" s="41"/>
      <c r="AN161" s="41"/>
    </row>
    <row r="162" spans="1:40" ht="15.75" hidden="1" customHeight="1">
      <c r="A162" s="5" t="s">
        <v>422</v>
      </c>
      <c r="B162" s="41" t="s">
        <v>148</v>
      </c>
      <c r="C162" s="252" t="s">
        <v>55</v>
      </c>
      <c r="D162" s="296"/>
      <c r="E162" s="41"/>
      <c r="F162" s="253">
        <f>+INDEX('Budget original'!$A$2:$AO$501,MATCH($A162,'Budget original'!$A$2:$A$501,0),MATCH(F$2,'Budget original'!$A$2:$AO$2,0))</f>
        <v>0</v>
      </c>
      <c r="G162" s="297"/>
      <c r="H162" s="41"/>
      <c r="I162" s="253"/>
      <c r="J162" s="252"/>
      <c r="K162" s="41"/>
      <c r="L162" s="255">
        <f>-SUMIFS(BV_Data_An_Cour!$AM:$AM,BV_Data_An_Cour!$AP:$AP,$B162,BV_Data_An_Cour!$AQ:$AQ,$C162,BV_Data_An_Cour!$AR:$AR,$L$2)</f>
        <v>0</v>
      </c>
      <c r="M162" s="252"/>
      <c r="N162" s="275">
        <f t="shared" si="35"/>
        <v>0</v>
      </c>
      <c r="O162" s="252"/>
      <c r="P162" s="41"/>
      <c r="Q162" s="255">
        <f>-SUMIFS(BV_Data_An_Prec!$AM:$AM,BV_Data_An_Prec!$AP:$AP,$B162,BV_Data_An_Prec!$AQ:$AQ,$C162,BV_Data_An_Prec!$AR:$AR,$L$2)</f>
        <v>0</v>
      </c>
      <c r="R162" s="252"/>
      <c r="S162" s="275">
        <f t="shared" si="36"/>
        <v>0</v>
      </c>
      <c r="T162" s="317"/>
      <c r="U162" s="41"/>
      <c r="V162" s="41"/>
      <c r="W162" s="41"/>
      <c r="X162" s="41"/>
      <c r="Y162" s="41"/>
      <c r="Z162" s="41"/>
      <c r="AA162" s="41"/>
      <c r="AB162" s="41"/>
      <c r="AC162" s="41"/>
      <c r="AD162" s="41"/>
      <c r="AE162" s="41"/>
      <c r="AF162" s="41"/>
      <c r="AG162" s="41"/>
      <c r="AH162" s="41"/>
      <c r="AI162" s="41"/>
      <c r="AJ162" s="41"/>
      <c r="AK162" s="41"/>
      <c r="AL162" s="41"/>
      <c r="AM162" s="41"/>
      <c r="AN162" s="41"/>
    </row>
    <row r="163" spans="1:40" ht="15.75" hidden="1" customHeight="1">
      <c r="A163" s="5" t="s">
        <v>422</v>
      </c>
      <c r="B163" s="41" t="s">
        <v>148</v>
      </c>
      <c r="C163" s="245" t="s">
        <v>55</v>
      </c>
      <c r="D163" s="298"/>
      <c r="E163" s="316"/>
      <c r="F163" s="253">
        <f>+INDEX('Budget original'!$A$2:$AO$501,MATCH($A163,'Budget original'!$A$2:$A$501,0),MATCH(F$2,'Budget original'!$A$2:$AO$2,0))</f>
        <v>0</v>
      </c>
      <c r="G163" s="297"/>
      <c r="H163" s="41"/>
      <c r="I163" s="253"/>
      <c r="J163" s="252"/>
      <c r="K163" s="41"/>
      <c r="L163" s="255">
        <f>-SUMIFS(BV_Data_An_Cour!$AM:$AM,BV_Data_An_Cour!$AP:$AP,$B163,BV_Data_An_Cour!$AQ:$AQ,$C163,BV_Data_An_Cour!$AR:$AR,$L$2)</f>
        <v>0</v>
      </c>
      <c r="M163" s="252"/>
      <c r="N163" s="275">
        <f t="shared" si="35"/>
        <v>0</v>
      </c>
      <c r="O163" s="252"/>
      <c r="P163" s="41"/>
      <c r="Q163" s="255">
        <f>-SUMIFS(BV_Data_An_Prec!$AM:$AM,BV_Data_An_Prec!$AP:$AP,$B163,BV_Data_An_Prec!$AQ:$AQ,$C163,BV_Data_An_Prec!$AR:$AR,$L$2)</f>
        <v>0</v>
      </c>
      <c r="R163" s="252"/>
      <c r="S163" s="275">
        <f t="shared" si="36"/>
        <v>0</v>
      </c>
      <c r="T163" s="317"/>
      <c r="U163" s="41"/>
      <c r="V163" s="41"/>
      <c r="W163" s="41"/>
      <c r="X163" s="41"/>
      <c r="Y163" s="41"/>
      <c r="Z163" s="41"/>
      <c r="AA163" s="41"/>
      <c r="AB163" s="41"/>
      <c r="AC163" s="41"/>
      <c r="AD163" s="41"/>
      <c r="AE163" s="41"/>
      <c r="AF163" s="41"/>
      <c r="AG163" s="41"/>
      <c r="AH163" s="41"/>
      <c r="AI163" s="41"/>
      <c r="AJ163" s="41"/>
      <c r="AK163" s="41"/>
      <c r="AL163" s="41"/>
      <c r="AM163" s="41"/>
      <c r="AN163" s="41"/>
    </row>
    <row r="164" spans="1:40" ht="15.75" customHeight="1">
      <c r="B164" s="41"/>
      <c r="C164" s="303" t="s">
        <v>146</v>
      </c>
      <c r="D164" s="304"/>
      <c r="E164" s="305"/>
      <c r="F164" s="306">
        <f>+SUM(F157:F163)</f>
        <v>0</v>
      </c>
      <c r="G164" s="307"/>
      <c r="H164" s="305"/>
      <c r="I164" s="306"/>
      <c r="J164" s="307"/>
      <c r="K164" s="305"/>
      <c r="L164" s="306">
        <f>+SUM(L157:L163)</f>
        <v>0</v>
      </c>
      <c r="M164" s="309"/>
      <c r="N164" s="306">
        <f>SUM(N157:N160)</f>
        <v>0</v>
      </c>
      <c r="O164" s="307"/>
      <c r="P164" s="305"/>
      <c r="Q164" s="306">
        <f>+SUM(Q157:Q163)</f>
        <v>0</v>
      </c>
      <c r="R164" s="309"/>
      <c r="S164" s="306">
        <f>+SUM(S157:S163)</f>
        <v>0</v>
      </c>
      <c r="T164" s="317"/>
      <c r="U164" s="41"/>
      <c r="V164" s="41"/>
      <c r="W164" s="41"/>
      <c r="X164" s="41"/>
      <c r="Y164" s="41"/>
      <c r="Z164" s="41"/>
      <c r="AA164" s="41"/>
      <c r="AB164" s="41"/>
      <c r="AC164" s="41"/>
      <c r="AD164" s="41"/>
      <c r="AE164" s="41"/>
      <c r="AF164" s="41"/>
      <c r="AG164" s="41"/>
      <c r="AH164" s="41"/>
      <c r="AI164" s="41"/>
      <c r="AJ164" s="41"/>
      <c r="AK164" s="41"/>
      <c r="AL164" s="41"/>
      <c r="AM164" s="41"/>
      <c r="AN164" s="41"/>
    </row>
    <row r="165" spans="1:40" ht="15.75" customHeight="1">
      <c r="B165" s="41"/>
      <c r="C165" s="252"/>
      <c r="D165" s="296"/>
      <c r="E165" s="41"/>
      <c r="F165" s="275"/>
      <c r="G165" s="297"/>
      <c r="H165" s="41"/>
      <c r="I165" s="275"/>
      <c r="J165" s="252"/>
      <c r="K165" s="41"/>
      <c r="L165" s="275"/>
      <c r="M165" s="252"/>
      <c r="N165" s="275"/>
      <c r="O165" s="252"/>
      <c r="P165" s="41"/>
      <c r="Q165" s="275"/>
      <c r="R165" s="252"/>
      <c r="S165" s="275"/>
      <c r="T165" s="355"/>
      <c r="U165" s="41"/>
      <c r="V165" s="41"/>
      <c r="W165" s="41"/>
      <c r="X165" s="41"/>
      <c r="Y165" s="41"/>
      <c r="Z165" s="41"/>
      <c r="AA165" s="41"/>
      <c r="AB165" s="41"/>
      <c r="AC165" s="41"/>
      <c r="AD165" s="41"/>
      <c r="AE165" s="41"/>
      <c r="AF165" s="41"/>
      <c r="AG165" s="41"/>
      <c r="AH165" s="41"/>
      <c r="AI165" s="41"/>
      <c r="AJ165" s="41"/>
      <c r="AK165" s="41"/>
      <c r="AL165" s="41"/>
      <c r="AM165" s="41"/>
      <c r="AN165" s="41"/>
    </row>
    <row r="166" spans="1:40" ht="15.75" customHeight="1">
      <c r="B166" s="41"/>
      <c r="C166" s="330" t="s">
        <v>147</v>
      </c>
      <c r="D166" s="358"/>
      <c r="E166" s="331"/>
      <c r="F166" s="333">
        <f>F109-F156+F164</f>
        <v>0</v>
      </c>
      <c r="G166" s="359"/>
      <c r="H166" s="331"/>
      <c r="I166" s="333"/>
      <c r="J166" s="330"/>
      <c r="K166" s="332"/>
      <c r="L166" s="333">
        <f>L109-L156+L164</f>
        <v>92244.290000000052</v>
      </c>
      <c r="M166" s="330"/>
      <c r="N166" s="333">
        <f>L166-F166</f>
        <v>92244.290000000052</v>
      </c>
      <c r="O166" s="330"/>
      <c r="P166" s="332"/>
      <c r="Q166" s="333">
        <f>Q109-Q156+Q164</f>
        <v>0</v>
      </c>
      <c r="R166" s="330"/>
      <c r="S166" s="333">
        <f>L166-Q166</f>
        <v>92244.290000000052</v>
      </c>
      <c r="T166" s="290"/>
      <c r="U166" s="41"/>
      <c r="V166" s="41"/>
      <c r="W166" s="41"/>
      <c r="X166" s="41"/>
      <c r="Y166" s="41"/>
      <c r="Z166" s="41"/>
      <c r="AA166" s="41"/>
      <c r="AB166" s="41"/>
      <c r="AC166" s="41"/>
      <c r="AD166" s="41"/>
      <c r="AE166" s="41"/>
      <c r="AF166" s="41"/>
      <c r="AG166" s="41"/>
      <c r="AH166" s="41"/>
      <c r="AI166" s="41"/>
      <c r="AJ166" s="41"/>
      <c r="AK166" s="41"/>
      <c r="AL166" s="41"/>
      <c r="AM166" s="41"/>
      <c r="AN166" s="41"/>
    </row>
    <row r="167" spans="1:40" ht="15.75" customHeight="1">
      <c r="B167" s="41"/>
      <c r="C167" s="38"/>
      <c r="D167" s="38"/>
      <c r="E167" s="38"/>
      <c r="F167" s="94"/>
      <c r="G167" s="38"/>
      <c r="H167" s="38"/>
      <c r="I167" s="38"/>
      <c r="J167" s="38"/>
      <c r="K167" s="38"/>
      <c r="L167" s="94"/>
      <c r="M167" s="38"/>
      <c r="N167" s="38"/>
      <c r="O167" s="38"/>
      <c r="P167" s="38"/>
      <c r="Q167" s="38"/>
      <c r="R167" s="94"/>
      <c r="S167" s="38"/>
      <c r="T167" s="94"/>
      <c r="U167" s="38"/>
      <c r="V167" s="41"/>
      <c r="W167" s="41"/>
      <c r="X167" s="41"/>
      <c r="Y167" s="41"/>
      <c r="Z167" s="41"/>
      <c r="AA167" s="41"/>
      <c r="AB167" s="41"/>
      <c r="AC167" s="41"/>
      <c r="AD167" s="41"/>
      <c r="AE167" s="41"/>
      <c r="AF167" s="41"/>
      <c r="AG167" s="41"/>
      <c r="AH167" s="41"/>
      <c r="AI167" s="41"/>
      <c r="AJ167" s="41"/>
      <c r="AK167" s="41"/>
      <c r="AL167" s="41"/>
      <c r="AM167" s="41"/>
      <c r="AN167" s="41"/>
    </row>
    <row r="168" spans="1:40" ht="8.25" customHeight="1">
      <c r="B168" s="41"/>
      <c r="C168" s="38"/>
      <c r="D168" s="38"/>
      <c r="E168" s="38"/>
      <c r="F168" s="38"/>
      <c r="G168" s="38"/>
      <c r="H168" s="38"/>
      <c r="I168" s="38"/>
      <c r="J168" s="38"/>
      <c r="K168" s="38"/>
      <c r="L168" s="38"/>
      <c r="M168" s="38"/>
      <c r="N168" s="38"/>
      <c r="O168" s="38"/>
      <c r="P168" s="38"/>
      <c r="Q168" s="38"/>
      <c r="R168" s="38"/>
      <c r="S168" s="38"/>
      <c r="T168" s="94"/>
      <c r="U168" s="38"/>
      <c r="V168" s="38"/>
      <c r="W168" s="38"/>
      <c r="X168" s="38"/>
      <c r="Y168" s="38"/>
      <c r="Z168" s="38"/>
      <c r="AA168" s="38"/>
      <c r="AB168" s="38"/>
      <c r="AC168" s="38"/>
      <c r="AD168" s="38"/>
      <c r="AE168" s="38"/>
      <c r="AF168" s="38"/>
      <c r="AG168" s="38"/>
      <c r="AH168" s="38"/>
      <c r="AI168" s="38"/>
      <c r="AJ168" s="38"/>
      <c r="AK168" s="38"/>
      <c r="AL168" s="38"/>
      <c r="AM168" s="38"/>
      <c r="AN168" s="38"/>
    </row>
    <row r="169" spans="1:40" ht="33.75" customHeight="1">
      <c r="B169" s="41"/>
      <c r="C169" s="337" t="str">
        <f>C1</f>
        <v>Hyundai</v>
      </c>
      <c r="D169" s="231"/>
      <c r="E169" s="231"/>
      <c r="F169" s="231"/>
      <c r="G169" s="231"/>
      <c r="H169" s="36"/>
      <c r="I169" s="36"/>
      <c r="J169" s="36"/>
      <c r="K169" s="9" t="s">
        <v>157</v>
      </c>
      <c r="L169" s="231"/>
      <c r="M169" s="231"/>
      <c r="N169" s="36"/>
      <c r="O169" s="36"/>
      <c r="P169" s="231"/>
      <c r="Q169" s="36"/>
      <c r="R169" s="231"/>
      <c r="S169" s="10" t="str">
        <f>$S$1</f>
        <v>Réalisé, Février 2025</v>
      </c>
      <c r="T169" s="231"/>
      <c r="U169" s="36"/>
      <c r="V169" s="38"/>
      <c r="W169" s="38"/>
      <c r="X169" s="38"/>
      <c r="Y169" s="38"/>
      <c r="Z169" s="38"/>
      <c r="AA169" s="38"/>
      <c r="AB169" s="38"/>
      <c r="AC169" s="38"/>
      <c r="AD169" s="38"/>
      <c r="AE169" s="38"/>
      <c r="AF169" s="38"/>
      <c r="AG169" s="38"/>
      <c r="AH169" s="38"/>
      <c r="AI169" s="38"/>
      <c r="AJ169" s="38"/>
      <c r="AK169" s="38"/>
      <c r="AL169" s="38"/>
      <c r="AM169" s="38"/>
      <c r="AN169" s="38"/>
    </row>
    <row r="170" spans="1:40" ht="15.75" customHeight="1">
      <c r="B170" s="41"/>
      <c r="C170" s="37"/>
      <c r="D170" s="38"/>
      <c r="E170" s="38"/>
      <c r="F170" s="38"/>
      <c r="G170" s="38"/>
      <c r="H170" s="38"/>
      <c r="I170" s="38"/>
      <c r="J170" s="38"/>
      <c r="K170" s="38"/>
      <c r="L170" s="38"/>
      <c r="M170" s="38"/>
      <c r="N170" s="38"/>
      <c r="O170" s="38"/>
      <c r="P170" s="38"/>
      <c r="Q170" s="38"/>
      <c r="R170" s="38"/>
      <c r="S170" s="38"/>
      <c r="T170" s="38"/>
      <c r="U170" s="38"/>
      <c r="V170" s="36"/>
      <c r="W170" s="36"/>
      <c r="X170" s="36"/>
      <c r="Y170" s="36"/>
      <c r="Z170" s="36"/>
      <c r="AA170" s="36"/>
      <c r="AB170" s="36"/>
      <c r="AC170" s="36"/>
      <c r="AD170" s="36"/>
      <c r="AE170" s="36"/>
      <c r="AF170" s="36"/>
      <c r="AG170" s="36"/>
      <c r="AH170" s="36"/>
      <c r="AI170" s="36"/>
      <c r="AJ170" s="36"/>
      <c r="AK170" s="36"/>
      <c r="AL170" s="36"/>
      <c r="AM170" s="36"/>
      <c r="AN170" s="36"/>
    </row>
    <row r="171" spans="1:40" ht="15.75" customHeight="1">
      <c r="B171" s="41"/>
      <c r="C171" s="237"/>
      <c r="D171" s="1055" t="s">
        <v>339</v>
      </c>
      <c r="E171" s="1056"/>
      <c r="F171" s="1057"/>
      <c r="G171" s="1060"/>
      <c r="H171" s="1056"/>
      <c r="I171" s="1057"/>
      <c r="J171" s="1060" t="s">
        <v>340</v>
      </c>
      <c r="K171" s="1056"/>
      <c r="L171" s="1057"/>
      <c r="M171" s="1060" t="s">
        <v>681</v>
      </c>
      <c r="N171" s="1057"/>
      <c r="O171" s="1055" t="s">
        <v>341</v>
      </c>
      <c r="P171" s="1056"/>
      <c r="Q171" s="1057"/>
      <c r="R171" s="1058" t="s">
        <v>683</v>
      </c>
      <c r="S171" s="1059"/>
      <c r="T171" s="354"/>
      <c r="AA171" s="38"/>
      <c r="AB171" s="38"/>
      <c r="AC171" s="38"/>
      <c r="AD171" s="38"/>
      <c r="AE171" s="38"/>
      <c r="AF171" s="38"/>
      <c r="AG171" s="38"/>
      <c r="AH171" s="38"/>
      <c r="AI171" s="38"/>
      <c r="AJ171" s="38"/>
      <c r="AK171" s="38"/>
      <c r="AL171" s="38"/>
      <c r="AM171" s="38"/>
      <c r="AN171" s="38"/>
    </row>
    <row r="172" spans="1:40" ht="15.75" customHeight="1">
      <c r="A172" s="5" t="s">
        <v>157</v>
      </c>
      <c r="B172" s="41" t="s">
        <v>157</v>
      </c>
      <c r="C172" s="252"/>
      <c r="D172" s="39" t="s">
        <v>158</v>
      </c>
      <c r="E172" s="39" t="s">
        <v>159</v>
      </c>
      <c r="F172" s="338" t="s">
        <v>91</v>
      </c>
      <c r="G172" s="339"/>
      <c r="H172" s="39"/>
      <c r="I172" s="338"/>
      <c r="J172" s="339" t="s">
        <v>158</v>
      </c>
      <c r="K172" s="39" t="s">
        <v>159</v>
      </c>
      <c r="L172" s="338" t="s">
        <v>91</v>
      </c>
      <c r="M172" s="339" t="s">
        <v>523</v>
      </c>
      <c r="N172" s="338" t="s">
        <v>682</v>
      </c>
      <c r="O172" s="339" t="s">
        <v>158</v>
      </c>
      <c r="P172" s="39" t="s">
        <v>159</v>
      </c>
      <c r="Q172" s="338" t="s">
        <v>91</v>
      </c>
      <c r="R172" s="339" t="s">
        <v>453</v>
      </c>
      <c r="S172" s="338" t="s">
        <v>91</v>
      </c>
      <c r="T172" s="39"/>
      <c r="AA172" s="41"/>
      <c r="AB172" s="41"/>
      <c r="AC172" s="41"/>
      <c r="AD172" s="41"/>
      <c r="AE172" s="41"/>
      <c r="AF172" s="41"/>
      <c r="AG172" s="41"/>
      <c r="AH172" s="41"/>
      <c r="AI172" s="41"/>
      <c r="AJ172" s="41"/>
      <c r="AK172" s="41"/>
      <c r="AL172" s="41"/>
      <c r="AM172" s="41"/>
      <c r="AN172" s="41"/>
    </row>
    <row r="173" spans="1:40" ht="15.75" customHeight="1">
      <c r="A173" s="5" t="s">
        <v>454</v>
      </c>
      <c r="B173" s="41" t="s">
        <v>157</v>
      </c>
      <c r="C173" s="252" t="s">
        <v>160</v>
      </c>
      <c r="D173" s="290">
        <f>+INDEX('Budget original'!$A$2:$AO$501,MATCH($A173,'Budget original'!$A$2:$A$501,0),MATCH(D$2,'Budget original'!$A$2:$AO$2,0))</f>
        <v>0</v>
      </c>
      <c r="E173" s="290">
        <f>+INDEX('Budget original'!$A$2:$AO$501,MATCH($A173,'Budget original'!$A$2:$A$501,0),MATCH(E$2,'Budget original'!$A$2:$AO$2,0))</f>
        <v>0</v>
      </c>
      <c r="F173" s="290">
        <f>+INDEX('Budget original'!$A$2:$AO$501,MATCH($A173,'Budget original'!$A$2:$A$501,0),MATCH(F$2,'Budget original'!$A$2:$AO$2,0))</f>
        <v>0</v>
      </c>
      <c r="G173" s="276"/>
      <c r="H173" s="290"/>
      <c r="I173" s="290"/>
      <c r="J173" s="254">
        <f>SUMIFS(BV_Data_An_Cour!$AW:$AW,BV_Data_An_Cour!$AP:$AP,$B173,BV_Data_An_Cour!$AQ:$AQ,$C173,BV_Data_An_Cour!$AY:$AY,J$2)</f>
        <v>567</v>
      </c>
      <c r="K173" s="253">
        <f>-SUMIFS(BV_Data_An_Cour!$AM:$AM,BV_Data_An_Cour!$AS:$AS,"Oui",BV_Data_An_Cour!$AP:$AP,$B173,BV_Data_An_Cour!$AQ:$AQ,$C173)</f>
        <v>66211.759999999995</v>
      </c>
      <c r="L173" s="255">
        <f>-SUMIFS(BV_Data_An_Cour!$AM:$AM,BV_Data_An_Cour!$AP:$AP,$B173,BV_Data_An_Cour!$AQ:$AQ,$C173,BV_Data_An_Cour!$AR:$AR,$L$2)</f>
        <v>50178.719999999994</v>
      </c>
      <c r="M173" s="291" t="e">
        <f>(K173-E173)/E173</f>
        <v>#DIV/0!</v>
      </c>
      <c r="N173" s="275">
        <f>L173-F173</f>
        <v>50178.719999999994</v>
      </c>
      <c r="O173" s="254">
        <f>SUMIFS(BV_Data_An_Prec!$AW:$AW,BV_Data_An_Prec!$AP:$AP,$B173,BV_Data_An_Prec!$AQ:$AQ,$C173,BV_Data_An_Prec!$AY:$AY,O$2)</f>
        <v>0</v>
      </c>
      <c r="P173" s="253">
        <f>-SUMIFS(BV_Data_An_Prec!$AM:$AM,BV_Data_An_Prec!$AS:$AS,"Oui",BV_Data_An_Prec!$AP:$AP,$B173,BV_Data_An_Prec!$AQ:$AQ,$C173)</f>
        <v>0</v>
      </c>
      <c r="Q173" s="255">
        <f>-SUMIFS(BV_Data_An_Prec!$AM:$AM,BV_Data_An_Prec!$AP:$AP,$B173,BV_Data_An_Prec!$AQ:$AQ,$C173,BV_Data_An_Prec!$AR:$AR,$L$2)</f>
        <v>0</v>
      </c>
      <c r="R173" s="291">
        <f>IF(O173=0,0,J173/O173)</f>
        <v>0</v>
      </c>
      <c r="S173" s="275">
        <f>L173-Q173</f>
        <v>50178.719999999994</v>
      </c>
      <c r="T173" s="290"/>
      <c r="AA173" s="41"/>
      <c r="AB173" s="41"/>
      <c r="AC173" s="41"/>
      <c r="AD173" s="41"/>
      <c r="AE173" s="41"/>
      <c r="AF173" s="41"/>
      <c r="AG173" s="41"/>
      <c r="AH173" s="41"/>
      <c r="AI173" s="41"/>
      <c r="AJ173" s="41"/>
      <c r="AK173" s="41"/>
      <c r="AL173" s="41"/>
      <c r="AM173" s="41"/>
      <c r="AN173" s="41"/>
    </row>
    <row r="174" spans="1:40" ht="15.75" customHeight="1">
      <c r="A174" s="5" t="s">
        <v>455</v>
      </c>
      <c r="B174" s="41" t="s">
        <v>157</v>
      </c>
      <c r="C174" s="252" t="s">
        <v>161</v>
      </c>
      <c r="D174" s="290"/>
      <c r="E174" s="347"/>
      <c r="F174" s="360" t="e">
        <f>F173/E173</f>
        <v>#DIV/0!</v>
      </c>
      <c r="G174" s="276"/>
      <c r="H174" s="347"/>
      <c r="I174" s="360"/>
      <c r="J174" s="276"/>
      <c r="K174" s="41"/>
      <c r="L174" s="360">
        <f>IF(L173=0,0,L173/K173)</f>
        <v>0.75785207944933042</v>
      </c>
      <c r="M174" s="291"/>
      <c r="N174" s="275"/>
      <c r="O174" s="276"/>
      <c r="P174" s="41"/>
      <c r="Q174" s="360">
        <f>IF(Q173=0,0,Q173/P173)</f>
        <v>0</v>
      </c>
      <c r="R174" s="276"/>
      <c r="S174" s="275"/>
      <c r="T174" s="290"/>
      <c r="AA174" s="41"/>
      <c r="AB174" s="41"/>
      <c r="AC174" s="41"/>
      <c r="AD174" s="41"/>
      <c r="AE174" s="41"/>
      <c r="AF174" s="41"/>
      <c r="AG174" s="41"/>
      <c r="AH174" s="41"/>
      <c r="AI174" s="41"/>
      <c r="AJ174" s="41"/>
      <c r="AK174" s="41"/>
      <c r="AL174" s="41"/>
      <c r="AM174" s="41"/>
      <c r="AN174" s="41"/>
    </row>
    <row r="175" spans="1:40" ht="15.75" customHeight="1">
      <c r="A175" s="5" t="s">
        <v>157</v>
      </c>
      <c r="B175" s="41" t="s">
        <v>157</v>
      </c>
      <c r="C175" s="245"/>
      <c r="D175" s="293"/>
      <c r="E175" s="361">
        <f>IFERROR(E173/D173,0)</f>
        <v>0</v>
      </c>
      <c r="F175" s="362"/>
      <c r="G175" s="363"/>
      <c r="H175" s="361"/>
      <c r="I175" s="362"/>
      <c r="J175" s="363"/>
      <c r="K175" s="361">
        <f>IFERROR(K173/J173,0)</f>
        <v>116.77559082892415</v>
      </c>
      <c r="L175" s="362"/>
      <c r="M175" s="294"/>
      <c r="N175" s="295"/>
      <c r="O175" s="363"/>
      <c r="P175" s="361">
        <f>IFERROR(P173/O173,0)</f>
        <v>0</v>
      </c>
      <c r="Q175" s="362"/>
      <c r="R175" s="363"/>
      <c r="S175" s="295"/>
      <c r="T175" s="290"/>
      <c r="AA175" s="41"/>
      <c r="AB175" s="41"/>
      <c r="AC175" s="41"/>
      <c r="AD175" s="41"/>
      <c r="AE175" s="41"/>
      <c r="AF175" s="41"/>
      <c r="AG175" s="41"/>
      <c r="AH175" s="41"/>
      <c r="AI175" s="41"/>
      <c r="AJ175" s="41"/>
      <c r="AK175" s="41"/>
      <c r="AL175" s="41"/>
      <c r="AM175" s="41"/>
      <c r="AN175" s="41"/>
    </row>
    <row r="176" spans="1:40" ht="18" customHeight="1">
      <c r="A176" s="5" t="s">
        <v>456</v>
      </c>
      <c r="B176" s="41" t="s">
        <v>157</v>
      </c>
      <c r="C176" s="240" t="s">
        <v>162</v>
      </c>
      <c r="D176" s="364">
        <f>+INDEX('Budget original'!$A$2:$AO$501,MATCH($A176,'Budget original'!$A$2:$A$501,0),MATCH(D$2,'Budget original'!$A$2:$AO$2,0))</f>
        <v>0</v>
      </c>
      <c r="E176" s="290">
        <f>+INDEX('Budget original'!$A$2:$AO$501,MATCH($A176,'Budget original'!$A$2:$A$501,0),MATCH(E$2,'Budget original'!$A$2:$AO$2,0))</f>
        <v>0</v>
      </c>
      <c r="F176" s="290">
        <f>+INDEX('Budget original'!$A$2:$AO$501,MATCH($A176,'Budget original'!$A$2:$A$501,0),MATCH(F$2,'Budget original'!$A$2:$AO$2,0))</f>
        <v>0</v>
      </c>
      <c r="G176" s="365"/>
      <c r="H176" s="290"/>
      <c r="I176" s="290"/>
      <c r="J176" s="254">
        <f>SUMIFS(BV_Data_An_Cour!$AW:$AW,BV_Data_An_Cour!$AP:$AP,$B176,BV_Data_An_Cour!$AQ:$AQ,$C176,BV_Data_An_Cour!$AY:$AY,J$2)</f>
        <v>349</v>
      </c>
      <c r="K176" s="270">
        <f>-SUMIFS(BV_Data_An_Cour!$AM:$AM,BV_Data_An_Cour!$AS:$AS,"Oui",BV_Data_An_Cour!$AP:$AP,$B176,BV_Data_An_Cour!$AQ:$AQ,$C176)</f>
        <v>53557.399999999994</v>
      </c>
      <c r="L176" s="255">
        <f>-SUMIFS(BV_Data_An_Cour!$AM:$AM,BV_Data_An_Cour!$AP:$AP,$B176,BV_Data_An_Cour!$AQ:$AQ,$C176,BV_Data_An_Cour!$AR:$AR,$L$2)</f>
        <v>37382.649999999994</v>
      </c>
      <c r="M176" s="291" t="e">
        <f>(K176-E176)/E176</f>
        <v>#DIV/0!</v>
      </c>
      <c r="N176" s="315">
        <f>L176-F176</f>
        <v>37382.649999999994</v>
      </c>
      <c r="O176" s="254">
        <f>SUMIFS(BV_Data_An_Prec!$AW:$AW,BV_Data_An_Prec!$AP:$AP,$B176,BV_Data_An_Prec!$AQ:$AQ,$C176,BV_Data_An_Prec!$AY:$AY,O$2)</f>
        <v>0</v>
      </c>
      <c r="P176" s="270">
        <f>-SUMIFS(BV_Data_An_Prec!$AM:$AM,BV_Data_An_Prec!$AS:$AS,"Oui",BV_Data_An_Prec!$AP:$AP,$B176,BV_Data_An_Prec!$AQ:$AQ,$C176)</f>
        <v>0</v>
      </c>
      <c r="Q176" s="255">
        <f>-SUMIFS(BV_Data_An_Prec!$AM:$AM,BV_Data_An_Prec!$AP:$AP,$B176,BV_Data_An_Prec!$AQ:$AQ,$C176,BV_Data_An_Prec!$AR:$AR,$L$2)</f>
        <v>0</v>
      </c>
      <c r="R176" s="291">
        <f>IF(O176=0,0,J176/O176)</f>
        <v>0</v>
      </c>
      <c r="S176" s="275">
        <f>L176-Q176</f>
        <v>37382.649999999994</v>
      </c>
      <c r="T176" s="290"/>
      <c r="U176" s="41"/>
      <c r="V176" s="253"/>
      <c r="W176" s="41"/>
      <c r="AA176" s="41"/>
      <c r="AB176" s="41"/>
      <c r="AC176" s="41"/>
      <c r="AD176" s="41"/>
      <c r="AE176" s="41"/>
      <c r="AF176" s="41"/>
      <c r="AG176" s="41"/>
      <c r="AH176" s="41"/>
      <c r="AI176" s="41"/>
      <c r="AJ176" s="41"/>
      <c r="AK176" s="41"/>
      <c r="AL176" s="41"/>
      <c r="AM176" s="41"/>
      <c r="AN176" s="41"/>
    </row>
    <row r="177" spans="1:40" ht="15.75" customHeight="1">
      <c r="A177" s="5" t="s">
        <v>455</v>
      </c>
      <c r="B177" s="41" t="s">
        <v>157</v>
      </c>
      <c r="C177" s="252" t="s">
        <v>161</v>
      </c>
      <c r="D177" s="41"/>
      <c r="E177" s="41"/>
      <c r="F177" s="360" t="e">
        <f>F176/E176</f>
        <v>#DIV/0!</v>
      </c>
      <c r="G177" s="252"/>
      <c r="H177" s="41"/>
      <c r="I177" s="360"/>
      <c r="J177" s="252"/>
      <c r="K177" s="41"/>
      <c r="L177" s="360">
        <f>IF(L176=0,0,L176/K176)</f>
        <v>0.69799224756989697</v>
      </c>
      <c r="M177" s="263"/>
      <c r="N177" s="264"/>
      <c r="O177" s="252"/>
      <c r="P177" s="41"/>
      <c r="Q177" s="360">
        <f>IF(Q176=0,0,Q176/P176)</f>
        <v>0</v>
      </c>
      <c r="R177" s="263"/>
      <c r="S177" s="264"/>
      <c r="T177" s="41"/>
      <c r="U177" s="41"/>
      <c r="V177" s="253"/>
      <c r="W177" s="366"/>
      <c r="AA177" s="41"/>
      <c r="AB177" s="41"/>
      <c r="AC177" s="41"/>
      <c r="AD177" s="41"/>
      <c r="AE177" s="41"/>
      <c r="AF177" s="41"/>
      <c r="AG177" s="41"/>
      <c r="AH177" s="41"/>
      <c r="AI177" s="41"/>
      <c r="AJ177" s="41"/>
      <c r="AK177" s="41"/>
      <c r="AL177" s="41"/>
      <c r="AM177" s="41"/>
      <c r="AN177" s="41"/>
    </row>
    <row r="178" spans="1:40" ht="15.75" customHeight="1">
      <c r="A178" s="5" t="s">
        <v>157</v>
      </c>
      <c r="B178" s="41" t="s">
        <v>157</v>
      </c>
      <c r="C178" s="245"/>
      <c r="D178" s="316"/>
      <c r="E178" s="361">
        <f>IFERROR(E176/D176,0)</f>
        <v>0</v>
      </c>
      <c r="F178" s="362"/>
      <c r="G178" s="363"/>
      <c r="H178" s="361"/>
      <c r="I178" s="362"/>
      <c r="J178" s="363"/>
      <c r="K178" s="361">
        <f>IFERROR(K176/J176,0)</f>
        <v>153.45959885386819</v>
      </c>
      <c r="L178" s="362"/>
      <c r="M178" s="294"/>
      <c r="N178" s="295"/>
      <c r="O178" s="363"/>
      <c r="P178" s="361">
        <f>IFERROR(P176/O176,0)</f>
        <v>0</v>
      </c>
      <c r="Q178" s="362"/>
      <c r="R178" s="367"/>
      <c r="S178" s="368"/>
      <c r="T178" s="41"/>
      <c r="AA178" s="41"/>
      <c r="AB178" s="41"/>
      <c r="AC178" s="41"/>
      <c r="AD178" s="41"/>
      <c r="AE178" s="41"/>
      <c r="AF178" s="41"/>
      <c r="AG178" s="41"/>
      <c r="AH178" s="41"/>
      <c r="AI178" s="41"/>
      <c r="AJ178" s="41"/>
      <c r="AK178" s="41"/>
      <c r="AL178" s="41"/>
      <c r="AM178" s="41"/>
      <c r="AN178" s="41"/>
    </row>
    <row r="179" spans="1:40" ht="15.75" customHeight="1">
      <c r="A179" s="5" t="s">
        <v>457</v>
      </c>
      <c r="B179" s="41" t="s">
        <v>157</v>
      </c>
      <c r="C179" s="252" t="s">
        <v>163</v>
      </c>
      <c r="D179" s="290">
        <f>+INDEX('Budget original'!$A$2:$AO$501,MATCH($A179,'Budget original'!$A$2:$A$501,0),MATCH(D$2,'Budget original'!$A$2:$AO$2,0))</f>
        <v>0</v>
      </c>
      <c r="E179" s="290">
        <f>+INDEX('Budget original'!$A$2:$AO$501,MATCH($A179,'Budget original'!$A$2:$A$501,0),MATCH(E$2,'Budget original'!$A$2:$AO$2,0))</f>
        <v>0</v>
      </c>
      <c r="F179" s="290">
        <f>+INDEX('Budget original'!$A$2:$AO$501,MATCH($A179,'Budget original'!$A$2:$A$501,0),MATCH(F$2,'Budget original'!$A$2:$AO$2,0))</f>
        <v>0</v>
      </c>
      <c r="G179" s="276"/>
      <c r="H179" s="290"/>
      <c r="I179" s="290"/>
      <c r="J179" s="254">
        <f>SUMIFS(BV_Data_An_Cour!$AW:$AW,BV_Data_An_Cour!$AP:$AP,$B179,BV_Data_An_Cour!$AQ:$AQ,$C179,BV_Data_An_Cour!$AY:$AY,J$2)</f>
        <v>135</v>
      </c>
      <c r="K179" s="270">
        <f>-SUMIFS(BV_Data_An_Cour!$AM:$AM,BV_Data_An_Cour!$AS:$AS,"Oui",BV_Data_An_Cour!$AP:$AP,$B179,BV_Data_An_Cour!$AQ:$AQ,$C179)</f>
        <v>22197.109999999997</v>
      </c>
      <c r="L179" s="255">
        <f>-SUMIFS(BV_Data_An_Cour!$AM:$AM,BV_Data_An_Cour!$AP:$AP,$B179,BV_Data_An_Cour!$AQ:$AQ,$C179,BV_Data_An_Cour!$AR:$AR,$L$2)</f>
        <v>16963.049999999996</v>
      </c>
      <c r="M179" s="291" t="e">
        <f>(K179-E179)/E179</f>
        <v>#DIV/0!</v>
      </c>
      <c r="N179" s="275">
        <f>L179-F179</f>
        <v>16963.049999999996</v>
      </c>
      <c r="O179" s="254">
        <f>SUMIFS(BV_Data_An_Prec!$AW:$AW,BV_Data_An_Prec!$AP:$AP,$B179,BV_Data_An_Prec!$AQ:$AQ,$C179,BV_Data_An_Prec!$AY:$AY,O$2)</f>
        <v>0</v>
      </c>
      <c r="P179" s="270">
        <f>-SUMIFS(BV_Data_An_Prec!$AM:$AM,BV_Data_An_Prec!$AS:$AS,"Oui",BV_Data_An_Prec!$AP:$AP,$B179,BV_Data_An_Prec!$AQ:$AQ,$C179)</f>
        <v>0</v>
      </c>
      <c r="Q179" s="255">
        <f>-SUMIFS(BV_Data_An_Prec!$AM:$AM,BV_Data_An_Prec!$AP:$AP,$B179,BV_Data_An_Prec!$AQ:$AQ,$C179,BV_Data_An_Prec!$AR:$AR,$L$2)</f>
        <v>0</v>
      </c>
      <c r="R179" s="291">
        <f>IF(O179=0,0,J179/O179)</f>
        <v>0</v>
      </c>
      <c r="S179" s="275">
        <f>L179-Q179</f>
        <v>16963.049999999996</v>
      </c>
      <c r="T179" s="290"/>
      <c r="AA179" s="41"/>
      <c r="AB179" s="41"/>
      <c r="AC179" s="41"/>
      <c r="AD179" s="41"/>
      <c r="AE179" s="41"/>
      <c r="AF179" s="41"/>
      <c r="AG179" s="41"/>
      <c r="AH179" s="41"/>
      <c r="AI179" s="41"/>
      <c r="AJ179" s="41"/>
      <c r="AK179" s="41"/>
      <c r="AL179" s="41"/>
      <c r="AM179" s="41"/>
      <c r="AN179" s="41"/>
    </row>
    <row r="180" spans="1:40" ht="15.75" customHeight="1">
      <c r="A180" s="5" t="s">
        <v>455</v>
      </c>
      <c r="B180" s="41" t="s">
        <v>157</v>
      </c>
      <c r="C180" s="252" t="s">
        <v>161</v>
      </c>
      <c r="D180" s="290"/>
      <c r="E180" s="347"/>
      <c r="F180" s="360" t="e">
        <f>F179/E179</f>
        <v>#DIV/0!</v>
      </c>
      <c r="G180" s="276"/>
      <c r="H180" s="347"/>
      <c r="I180" s="360"/>
      <c r="J180" s="276"/>
      <c r="K180" s="347"/>
      <c r="L180" s="360">
        <f>IF(L179=0,0,L179/K179)</f>
        <v>0.76420083515376547</v>
      </c>
      <c r="M180" s="291"/>
      <c r="N180" s="275" t="e">
        <f>L180-F180</f>
        <v>#DIV/0!</v>
      </c>
      <c r="O180" s="276"/>
      <c r="P180" s="347"/>
      <c r="Q180" s="360">
        <f>IF(Q179=0,0,Q179/P179)</f>
        <v>0</v>
      </c>
      <c r="R180" s="276">
        <f>O180-K180</f>
        <v>0</v>
      </c>
      <c r="S180" s="275"/>
      <c r="T180" s="290"/>
      <c r="AA180" s="41"/>
      <c r="AB180" s="41"/>
      <c r="AC180" s="41"/>
      <c r="AD180" s="41"/>
      <c r="AE180" s="41"/>
      <c r="AF180" s="41"/>
      <c r="AG180" s="41"/>
      <c r="AH180" s="41"/>
      <c r="AI180" s="41"/>
      <c r="AJ180" s="41"/>
      <c r="AK180" s="41"/>
      <c r="AL180" s="41"/>
      <c r="AM180" s="41"/>
      <c r="AN180" s="41"/>
    </row>
    <row r="181" spans="1:40" ht="15.75" customHeight="1">
      <c r="A181" s="5" t="s">
        <v>157</v>
      </c>
      <c r="B181" s="41" t="s">
        <v>157</v>
      </c>
      <c r="C181" s="252"/>
      <c r="D181" s="290"/>
      <c r="E181" s="361">
        <f>IFERROR(E179/D179,0)</f>
        <v>0</v>
      </c>
      <c r="F181" s="362"/>
      <c r="G181" s="363"/>
      <c r="H181" s="361"/>
      <c r="I181" s="362"/>
      <c r="J181" s="363"/>
      <c r="K181" s="361">
        <f>IFERROR(K179/J179,0)</f>
        <v>164.42303703703701</v>
      </c>
      <c r="L181" s="362"/>
      <c r="M181" s="294"/>
      <c r="N181" s="295"/>
      <c r="O181" s="363"/>
      <c r="P181" s="361">
        <f>IFERROR(P179/O179,0)</f>
        <v>0</v>
      </c>
      <c r="Q181" s="362"/>
      <c r="R181" s="363"/>
      <c r="S181" s="275"/>
      <c r="T181" s="290"/>
      <c r="U181" s="815"/>
      <c r="AA181" s="41"/>
      <c r="AB181" s="41"/>
      <c r="AC181" s="41"/>
      <c r="AD181" s="41"/>
      <c r="AE181" s="41"/>
      <c r="AF181" s="41"/>
      <c r="AG181" s="41"/>
      <c r="AH181" s="41"/>
      <c r="AI181" s="41"/>
      <c r="AJ181" s="41"/>
      <c r="AK181" s="41"/>
      <c r="AL181" s="41"/>
      <c r="AM181" s="41"/>
      <c r="AN181" s="41"/>
    </row>
    <row r="182" spans="1:40" ht="15.75" customHeight="1">
      <c r="A182" s="5" t="s">
        <v>458</v>
      </c>
      <c r="B182" s="41" t="s">
        <v>157</v>
      </c>
      <c r="C182" s="240" t="s">
        <v>164</v>
      </c>
      <c r="D182" s="364">
        <f>+INDEX('Budget original'!$A$2:$AO$501,MATCH($A182,'Budget original'!$A$2:$A$501,0),MATCH(D$2,'Budget original'!$A$2:$AO$2,0))</f>
        <v>0</v>
      </c>
      <c r="E182" s="290">
        <f>+INDEX('Budget original'!$A$2:$AO$501,MATCH($A182,'Budget original'!$A$2:$A$501,0),MATCH(E$2,'Budget original'!$A$2:$AO$2,0))</f>
        <v>0</v>
      </c>
      <c r="F182" s="290">
        <f>+INDEX('Budget original'!$A$2:$AO$501,MATCH($A182,'Budget original'!$A$2:$A$501,0),MATCH(F$2,'Budget original'!$A$2:$AO$2,0))</f>
        <v>0</v>
      </c>
      <c r="G182" s="365"/>
      <c r="H182" s="290"/>
      <c r="I182" s="290"/>
      <c r="J182" s="254">
        <f>SUMIFS(BV_Data_An_Cour!$AW:$AW,BV_Data_An_Cour!$AP:$AP,$B182,BV_Data_An_Cour!$AQ:$AQ,$C182,BV_Data_An_Cour!$AY:$AY,J$2)</f>
        <v>0</v>
      </c>
      <c r="K182" s="270">
        <f>-SUMIFS(BV_Data_An_Cour!$AM:$AM,BV_Data_An_Cour!$AS:$AS,"Oui",BV_Data_An_Cour!$AP:$AP,$B182,BV_Data_An_Cour!$AQ:$AQ,$C182)</f>
        <v>0</v>
      </c>
      <c r="L182" s="271">
        <f>-SUMIFS(BV_Data_An_Cour!$AM:$AM,BV_Data_An_Cour!$AP:$AP,$B182,BV_Data_An_Cour!$AQ:$AQ,$C182,BV_Data_An_Cour!$AR:$AR,$L$2)</f>
        <v>0</v>
      </c>
      <c r="M182" s="369">
        <f>IF(E182=0,0,(K182-E182)/E182)</f>
        <v>0</v>
      </c>
      <c r="N182" s="315">
        <f>L182-F182</f>
        <v>0</v>
      </c>
      <c r="O182" s="254">
        <f>SUMIFS(BV_Data_An_Prec!$AW:$AW,BV_Data_An_Prec!$AP:$AP,$B182,BV_Data_An_Prec!$AQ:$AQ,$C182,BV_Data_An_Prec!$AY:$AY,O$2)</f>
        <v>0</v>
      </c>
      <c r="P182" s="270">
        <f>-SUMIFS(BV_Data_An_Prec!$AM:$AM,BV_Data_An_Prec!$AS:$AS,"Oui",BV_Data_An_Prec!$AP:$AP,$B182,BV_Data_An_Prec!$AQ:$AQ,$C182)</f>
        <v>0</v>
      </c>
      <c r="Q182" s="271">
        <f>-SUMIFS(BV_Data_An_Prec!$AM:$AM,BV_Data_An_Prec!$AP:$AP,$B182,BV_Data_An_Prec!$AQ:$AQ,$C182,BV_Data_An_Prec!$AR:$AR,$L$2)</f>
        <v>0</v>
      </c>
      <c r="R182" s="291">
        <f>IF(O182=0,0,J182/O182)</f>
        <v>0</v>
      </c>
      <c r="S182" s="315">
        <f>L182-Q182</f>
        <v>0</v>
      </c>
      <c r="T182" s="290"/>
      <c r="U182" s="815"/>
      <c r="AA182" s="41"/>
      <c r="AB182" s="41"/>
      <c r="AC182" s="41"/>
      <c r="AD182" s="41"/>
      <c r="AE182" s="41"/>
      <c r="AF182" s="41"/>
      <c r="AG182" s="41"/>
      <c r="AH182" s="41"/>
      <c r="AI182" s="41"/>
      <c r="AJ182" s="41"/>
      <c r="AK182" s="41"/>
      <c r="AL182" s="41"/>
      <c r="AM182" s="41"/>
      <c r="AN182" s="41"/>
    </row>
    <row r="183" spans="1:40" ht="15.75" customHeight="1">
      <c r="A183" s="5" t="s">
        <v>455</v>
      </c>
      <c r="B183" s="41" t="s">
        <v>157</v>
      </c>
      <c r="C183" s="252" t="s">
        <v>161</v>
      </c>
      <c r="D183" s="11"/>
      <c r="E183" s="370"/>
      <c r="F183" s="360">
        <f>IFERROR(F182/E182,0)</f>
        <v>0</v>
      </c>
      <c r="G183" s="269"/>
      <c r="H183" s="370"/>
      <c r="I183" s="360"/>
      <c r="J183" s="371"/>
      <c r="K183" s="370">
        <f>IF(J183&lt;=0,0,L183/J183)</f>
        <v>0</v>
      </c>
      <c r="L183" s="360">
        <f>IF(L182=0,0,L182/K182)</f>
        <v>0</v>
      </c>
      <c r="M183" s="276">
        <f>J183-D183</f>
        <v>0</v>
      </c>
      <c r="N183" s="372"/>
      <c r="O183" s="371"/>
      <c r="P183" s="370">
        <f>IF(O183&lt;=0,0,Q183/O183)</f>
        <v>0</v>
      </c>
      <c r="Q183" s="360">
        <f>IF(Q182=0,0,Q182/P182)</f>
        <v>0</v>
      </c>
      <c r="R183" s="252"/>
      <c r="S183" s="372"/>
      <c r="T183" s="317"/>
      <c r="U183" s="815"/>
      <c r="AA183" s="41"/>
      <c r="AB183" s="41"/>
      <c r="AC183" s="41"/>
      <c r="AD183" s="41"/>
      <c r="AE183" s="41"/>
      <c r="AF183" s="41"/>
      <c r="AG183" s="41"/>
      <c r="AH183" s="41"/>
      <c r="AI183" s="41"/>
      <c r="AJ183" s="41"/>
      <c r="AK183" s="41"/>
      <c r="AL183" s="41"/>
      <c r="AM183" s="41"/>
      <c r="AN183" s="41"/>
    </row>
    <row r="184" spans="1:40" ht="15.75" customHeight="1">
      <c r="A184" s="5" t="s">
        <v>157</v>
      </c>
      <c r="B184" s="41" t="s">
        <v>157</v>
      </c>
      <c r="C184" s="245"/>
      <c r="D184" s="373"/>
      <c r="E184" s="374"/>
      <c r="F184" s="362"/>
      <c r="G184" s="265"/>
      <c r="H184" s="374"/>
      <c r="I184" s="362"/>
      <c r="J184" s="375"/>
      <c r="K184" s="249"/>
      <c r="L184" s="362"/>
      <c r="M184" s="363"/>
      <c r="N184" s="376"/>
      <c r="O184" s="375"/>
      <c r="P184" s="249"/>
      <c r="Q184" s="362"/>
      <c r="R184" s="245"/>
      <c r="S184" s="376"/>
      <c r="T184" s="317"/>
      <c r="AA184" s="41"/>
      <c r="AB184" s="41"/>
      <c r="AC184" s="41"/>
      <c r="AD184" s="41"/>
      <c r="AE184" s="41"/>
      <c r="AF184" s="41"/>
      <c r="AG184" s="41"/>
      <c r="AH184" s="41"/>
      <c r="AI184" s="41"/>
      <c r="AJ184" s="41"/>
      <c r="AK184" s="41"/>
      <c r="AL184" s="41"/>
      <c r="AM184" s="41"/>
      <c r="AN184" s="41"/>
    </row>
    <row r="185" spans="1:40" ht="26.25" customHeight="1">
      <c r="A185" s="5" t="s">
        <v>459</v>
      </c>
      <c r="B185" s="41" t="s">
        <v>157</v>
      </c>
      <c r="C185" s="252" t="s">
        <v>165</v>
      </c>
      <c r="D185" s="41"/>
      <c r="E185" s="41"/>
      <c r="F185" s="275">
        <f>+INDEX('Budget original'!$A$2:$AO$501,MATCH($A185,'Budget original'!$A$2:$A$501,0),MATCH(F$2,'Budget original'!$A$2:$AO$2,0))</f>
        <v>0</v>
      </c>
      <c r="G185" s="252"/>
      <c r="H185" s="290"/>
      <c r="I185" s="290"/>
      <c r="J185" s="276"/>
      <c r="K185" s="290"/>
      <c r="L185" s="290">
        <f>-SUMIFS(BV_Data_An_Cour!$AM:$AM,BV_Data_An_Cour!$AP:$AP,$B185,BV_Data_An_Cour!$AQ:$AQ,$C185,BV_Data_An_Cour!$AR:$AR,$L$2)</f>
        <v>0</v>
      </c>
      <c r="M185" s="371"/>
      <c r="N185" s="275">
        <f>L185-F185</f>
        <v>0</v>
      </c>
      <c r="O185" s="276"/>
      <c r="P185" s="290"/>
      <c r="Q185" s="290">
        <f>-SUMIFS(BV_Data_An_Prec!$AM:$AM,BV_Data_An_Prec!$AP:$AP,$B185,BV_Data_An_Prec!$AQ:$AQ,$C185,BV_Data_An_Prec!$AR:$AR,$L$2)</f>
        <v>0</v>
      </c>
      <c r="R185" s="377"/>
      <c r="S185" s="275">
        <f t="shared" ref="S185:S186" si="37">L185-Q185</f>
        <v>0</v>
      </c>
      <c r="T185" s="41"/>
      <c r="U185" s="41"/>
      <c r="V185" s="41"/>
      <c r="W185" s="41"/>
      <c r="X185" s="41"/>
      <c r="Y185" s="41"/>
      <c r="Z185" s="41"/>
      <c r="AA185" s="41"/>
      <c r="AB185" s="41"/>
      <c r="AC185" s="41"/>
      <c r="AD185" s="41"/>
      <c r="AE185" s="41"/>
      <c r="AF185" s="41"/>
      <c r="AG185" s="41"/>
      <c r="AH185" s="41"/>
      <c r="AI185" s="41"/>
      <c r="AJ185" s="41"/>
      <c r="AK185" s="41"/>
      <c r="AL185" s="41"/>
      <c r="AM185" s="41"/>
      <c r="AN185" s="41"/>
    </row>
    <row r="186" spans="1:40" ht="15.75" customHeight="1">
      <c r="A186" s="5" t="s">
        <v>460</v>
      </c>
      <c r="B186" s="41" t="s">
        <v>157</v>
      </c>
      <c r="C186" s="378" t="s">
        <v>166</v>
      </c>
      <c r="D186" s="379">
        <f>D173+D176+D179+D182+D185</f>
        <v>0</v>
      </c>
      <c r="E186" s="379">
        <f>E173+E176+E179+E182+E185</f>
        <v>0</v>
      </c>
      <c r="F186" s="380">
        <f>F173+F176+F179+F182+F185</f>
        <v>0</v>
      </c>
      <c r="G186" s="381"/>
      <c r="H186" s="379"/>
      <c r="I186" s="380"/>
      <c r="J186" s="381">
        <f t="shared" ref="J186:L186" si="38">J173+J176+J179+J182+J185</f>
        <v>1051</v>
      </c>
      <c r="K186" s="379">
        <f t="shared" si="38"/>
        <v>141966.26999999999</v>
      </c>
      <c r="L186" s="380">
        <f t="shared" si="38"/>
        <v>104524.41999999998</v>
      </c>
      <c r="M186" s="382" t="e">
        <f>(K186-E186)/E186</f>
        <v>#DIV/0!</v>
      </c>
      <c r="N186" s="380">
        <f>L186-F186</f>
        <v>104524.41999999998</v>
      </c>
      <c r="O186" s="381">
        <f t="shared" ref="O186:Q186" si="39">O173+O176+O179+O182+O185</f>
        <v>0</v>
      </c>
      <c r="P186" s="379">
        <f t="shared" si="39"/>
        <v>0</v>
      </c>
      <c r="Q186" s="380">
        <f t="shared" si="39"/>
        <v>0</v>
      </c>
      <c r="R186" s="263">
        <f>IF(O186=0,0,J186/O186)</f>
        <v>0</v>
      </c>
      <c r="S186" s="380">
        <f t="shared" si="37"/>
        <v>104524.41999999998</v>
      </c>
      <c r="T186" s="317"/>
      <c r="U186" s="41"/>
      <c r="V186" s="41"/>
      <c r="W186" s="41"/>
      <c r="X186" s="41"/>
      <c r="Y186" s="41"/>
      <c r="Z186" s="41"/>
      <c r="AA186" s="41"/>
      <c r="AB186" s="41"/>
      <c r="AC186" s="41"/>
      <c r="AD186" s="41"/>
      <c r="AE186" s="41"/>
      <c r="AF186" s="41"/>
      <c r="AG186" s="41"/>
      <c r="AH186" s="41"/>
      <c r="AI186" s="41"/>
      <c r="AJ186" s="41"/>
      <c r="AK186" s="41"/>
      <c r="AL186" s="41"/>
      <c r="AM186" s="41"/>
      <c r="AN186" s="41"/>
    </row>
    <row r="187" spans="1:40" ht="15.75" customHeight="1">
      <c r="A187" s="5" t="s">
        <v>461</v>
      </c>
      <c r="B187" s="41" t="s">
        <v>157</v>
      </c>
      <c r="C187" s="383" t="s">
        <v>167</v>
      </c>
      <c r="D187" s="384"/>
      <c r="E187" s="385"/>
      <c r="F187" s="386" t="e">
        <f>F186/E186</f>
        <v>#DIV/0!</v>
      </c>
      <c r="G187" s="387"/>
      <c r="H187" s="385"/>
      <c r="I187" s="264"/>
      <c r="J187" s="387"/>
      <c r="K187" s="385">
        <f>IF(J186=0,0,K186/J186)</f>
        <v>135.07732635585157</v>
      </c>
      <c r="L187" s="264">
        <f>IF(L186=0,0,L186/K186)</f>
        <v>0.73626235302230592</v>
      </c>
      <c r="M187" s="387"/>
      <c r="N187" s="386" t="e">
        <f>N186/F186</f>
        <v>#DIV/0!</v>
      </c>
      <c r="O187" s="387"/>
      <c r="P187" s="385">
        <f>IF(O186=0,0,P186/O186)</f>
        <v>0</v>
      </c>
      <c r="Q187" s="264">
        <f>IF(Q186=0,0,Q186/P186)</f>
        <v>0</v>
      </c>
      <c r="R187" s="387"/>
      <c r="S187" s="264" t="e">
        <f>S186/Q186</f>
        <v>#DIV/0!</v>
      </c>
      <c r="T187" s="317"/>
      <c r="U187" s="41"/>
      <c r="V187" s="41"/>
      <c r="W187" s="41"/>
      <c r="X187" s="41"/>
      <c r="Y187" s="41"/>
      <c r="Z187" s="41"/>
      <c r="AA187" s="41"/>
      <c r="AB187" s="41"/>
      <c r="AC187" s="41"/>
      <c r="AD187" s="41"/>
      <c r="AE187" s="41"/>
      <c r="AF187" s="41"/>
      <c r="AG187" s="41"/>
      <c r="AH187" s="41"/>
      <c r="AI187" s="41"/>
      <c r="AJ187" s="41"/>
      <c r="AK187" s="41"/>
      <c r="AL187" s="41"/>
      <c r="AM187" s="41"/>
      <c r="AN187" s="41"/>
    </row>
    <row r="188" spans="1:40" ht="15.75" customHeight="1">
      <c r="A188" s="5" t="s">
        <v>157</v>
      </c>
      <c r="B188" s="41" t="s">
        <v>157</v>
      </c>
      <c r="C188" s="258"/>
      <c r="D188" s="388"/>
      <c r="E188" s="389"/>
      <c r="F188" s="390"/>
      <c r="G188" s="391"/>
      <c r="H188" s="389"/>
      <c r="I188" s="390"/>
      <c r="J188" s="391"/>
      <c r="K188" s="389"/>
      <c r="L188" s="390"/>
      <c r="M188" s="391"/>
      <c r="N188" s="390"/>
      <c r="O188" s="391"/>
      <c r="P188" s="389"/>
      <c r="Q188" s="390"/>
      <c r="R188" s="391"/>
      <c r="S188" s="390"/>
      <c r="T188" s="317"/>
      <c r="U188" s="41"/>
      <c r="V188" s="41"/>
      <c r="W188" s="41"/>
      <c r="X188" s="41"/>
      <c r="Y188" s="41"/>
      <c r="Z188" s="41"/>
      <c r="AA188" s="41"/>
      <c r="AB188" s="41"/>
      <c r="AC188" s="41"/>
      <c r="AD188" s="41"/>
      <c r="AE188" s="41"/>
      <c r="AF188" s="41"/>
      <c r="AG188" s="41"/>
      <c r="AH188" s="41"/>
      <c r="AI188" s="41"/>
      <c r="AJ188" s="41"/>
      <c r="AK188" s="41"/>
      <c r="AL188" s="41"/>
      <c r="AM188" s="41"/>
      <c r="AN188" s="41"/>
    </row>
    <row r="189" spans="1:40" ht="19.5" customHeight="1">
      <c r="A189" s="5" t="s">
        <v>462</v>
      </c>
      <c r="B189" s="41" t="s">
        <v>157</v>
      </c>
      <c r="C189" s="252" t="s">
        <v>168</v>
      </c>
      <c r="D189" s="290"/>
      <c r="E189" s="290">
        <f>+INDEX('Budget original'!$A$2:$AO$501,MATCH($A189,'Budget original'!$A$2:$A$501,0),MATCH(E$2,'Budget original'!$A$2:$AO$2,0))</f>
        <v>0</v>
      </c>
      <c r="F189" s="290">
        <f>+INDEX('Budget original'!$A$2:$AO$501,MATCH($A189,'Budget original'!$A$2:$A$501,0),MATCH(F$2,'Budget original'!$A$2:$AO$2,0))</f>
        <v>0</v>
      </c>
      <c r="G189" s="276"/>
      <c r="H189" s="290"/>
      <c r="I189" s="290"/>
      <c r="J189" s="254">
        <f>SUMIFS(BV_Data_An_Cour!$AW:$AW,BV_Data_An_Cour!$AP:$AP,$B189,BV_Data_An_Cour!$AQ:$AQ,$C189,BV_Data_An_Cour!$AY:$AY,J$2)</f>
        <v>117</v>
      </c>
      <c r="K189" s="253">
        <f>-SUMIFS(BV_Data_An_Cour!$AM:$AM,BV_Data_An_Cour!$AS:$AS,"Oui",BV_Data_An_Cour!$AP:$AP,$B189,BV_Data_An_Cour!$AQ:$AQ,$C189)</f>
        <v>28640.12999999999</v>
      </c>
      <c r="L189" s="255">
        <f>-SUMIFS(BV_Data_An_Cour!$AM:$AM,BV_Data_An_Cour!$AP:$AP,$B189,BV_Data_An_Cour!$AQ:$AQ,$C189,BV_Data_An_Cour!$AR:$AR,$L$2)</f>
        <v>3426.0199999999968</v>
      </c>
      <c r="M189" s="291">
        <f>IF(E189=0,0,(K189-E189)/E189)</f>
        <v>0</v>
      </c>
      <c r="N189" s="275">
        <f>L189-F189</f>
        <v>3426.0199999999968</v>
      </c>
      <c r="O189" s="254">
        <f>SUMIFS(BV_Data_An_Prec!$AW:$AW,BV_Data_An_Prec!$AP:$AP,$B189,BV_Data_An_Prec!$AQ:$AQ,$C189,BV_Data_An_Prec!$AY:$AY,O$2)</f>
        <v>0</v>
      </c>
      <c r="P189" s="253">
        <f>-SUMIFS(BV_Data_An_Prec!$AM:$AM,BV_Data_An_Prec!$AS:$AS,"Oui",BV_Data_An_Prec!$AP:$AP,$B189,BV_Data_An_Prec!$AQ:$AQ,$C189)</f>
        <v>0</v>
      </c>
      <c r="Q189" s="255">
        <f>-SUMIFS(BV_Data_An_Prec!$AM:$AM,BV_Data_An_Prec!$AP:$AP,$B189,BV_Data_An_Prec!$AQ:$AQ,$C189,BV_Data_An_Prec!$AR:$AR,$L$2)</f>
        <v>0</v>
      </c>
      <c r="R189" s="291">
        <f>IF(O189=0,0,J189/O189)</f>
        <v>0</v>
      </c>
      <c r="S189" s="275">
        <f>L189-Q189</f>
        <v>3426.0199999999968</v>
      </c>
      <c r="T189" s="317"/>
      <c r="U189" s="41"/>
      <c r="V189" s="41"/>
      <c r="W189" s="41"/>
      <c r="X189" s="41"/>
      <c r="Y189" s="41"/>
      <c r="Z189" s="41"/>
      <c r="AA189" s="41"/>
      <c r="AB189" s="41"/>
      <c r="AC189" s="41"/>
      <c r="AD189" s="41"/>
      <c r="AE189" s="41"/>
      <c r="AF189" s="41"/>
      <c r="AG189" s="41"/>
      <c r="AH189" s="41"/>
      <c r="AI189" s="41"/>
      <c r="AJ189" s="41"/>
      <c r="AK189" s="41"/>
      <c r="AL189" s="41"/>
      <c r="AM189" s="41"/>
      <c r="AN189" s="41"/>
    </row>
    <row r="190" spans="1:40" ht="21" customHeight="1">
      <c r="A190" s="5" t="s">
        <v>455</v>
      </c>
      <c r="B190" s="41" t="s">
        <v>157</v>
      </c>
      <c r="C190" s="252" t="s">
        <v>161</v>
      </c>
      <c r="D190" s="41"/>
      <c r="E190" s="347"/>
      <c r="F190" s="360">
        <f>IFERROR(F189/E189,0)</f>
        <v>0</v>
      </c>
      <c r="G190" s="252"/>
      <c r="H190" s="347"/>
      <c r="I190" s="360"/>
      <c r="J190" s="371"/>
      <c r="K190" s="370"/>
      <c r="L190" s="360">
        <f>IF(L189=0,0,L189/K189)</f>
        <v>0.1196230603701868</v>
      </c>
      <c r="M190" s="371"/>
      <c r="N190" s="372"/>
      <c r="O190" s="371"/>
      <c r="P190" s="370"/>
      <c r="Q190" s="360">
        <f>IF(Q189=0,0,Q189/P189)</f>
        <v>0</v>
      </c>
      <c r="R190" s="371"/>
      <c r="S190" s="372"/>
      <c r="T190" s="317"/>
      <c r="U190" s="41"/>
      <c r="V190" s="41"/>
      <c r="W190" s="41"/>
      <c r="X190" s="41"/>
      <c r="Y190" s="41"/>
      <c r="Z190" s="41"/>
      <c r="AA190" s="41"/>
      <c r="AB190" s="41"/>
      <c r="AC190" s="41"/>
      <c r="AD190" s="41"/>
      <c r="AE190" s="41"/>
      <c r="AF190" s="41"/>
      <c r="AG190" s="41"/>
      <c r="AH190" s="41"/>
      <c r="AI190" s="41"/>
      <c r="AJ190" s="41"/>
      <c r="AK190" s="41"/>
      <c r="AL190" s="41"/>
      <c r="AM190" s="41"/>
      <c r="AN190" s="41"/>
    </row>
    <row r="191" spans="1:40" ht="15.75" customHeight="1">
      <c r="A191" s="5" t="s">
        <v>157</v>
      </c>
      <c r="B191" s="41" t="s">
        <v>157</v>
      </c>
      <c r="C191" s="252"/>
      <c r="D191" s="41"/>
      <c r="E191" s="347"/>
      <c r="F191" s="360"/>
      <c r="G191" s="252"/>
      <c r="H191" s="347"/>
      <c r="I191" s="360"/>
      <c r="J191" s="371"/>
      <c r="K191" s="370"/>
      <c r="L191" s="360"/>
      <c r="M191" s="371"/>
      <c r="N191" s="372"/>
      <c r="O191" s="371"/>
      <c r="P191" s="370"/>
      <c r="Q191" s="360"/>
      <c r="R191" s="371"/>
      <c r="S191" s="372"/>
      <c r="T191" s="317"/>
      <c r="U191" s="41"/>
      <c r="V191" s="41"/>
      <c r="W191" s="41"/>
      <c r="X191" s="41"/>
      <c r="Y191" s="41"/>
      <c r="Z191" s="41"/>
      <c r="AA191" s="41"/>
      <c r="AB191" s="41"/>
      <c r="AC191" s="41"/>
      <c r="AD191" s="41"/>
      <c r="AE191" s="41"/>
      <c r="AF191" s="41"/>
      <c r="AG191" s="41"/>
      <c r="AH191" s="41"/>
      <c r="AI191" s="41"/>
      <c r="AJ191" s="41"/>
      <c r="AK191" s="41"/>
      <c r="AL191" s="41"/>
      <c r="AM191" s="41"/>
      <c r="AN191" s="41"/>
    </row>
    <row r="192" spans="1:40" ht="15.75" customHeight="1">
      <c r="A192" s="5" t="s">
        <v>463</v>
      </c>
      <c r="B192" s="41" t="s">
        <v>157</v>
      </c>
      <c r="C192" s="252" t="s">
        <v>169</v>
      </c>
      <c r="D192" s="41"/>
      <c r="E192" s="290">
        <f>+INDEX('Budget original'!$A$2:$AO$501,MATCH($A192,'Budget original'!$A$2:$A$501,0),MATCH(E$2,'Budget original'!$A$2:$AO$2,0))</f>
        <v>0</v>
      </c>
      <c r="F192" s="290">
        <f>+INDEX('Budget original'!$A$2:$AO$501,MATCH($A192,'Budget original'!$A$2:$A$501,0),MATCH(F$2,'Budget original'!$A$2:$AO$2,0))</f>
        <v>0</v>
      </c>
      <c r="G192" s="252"/>
      <c r="H192" s="290"/>
      <c r="I192" s="290"/>
      <c r="J192" s="254">
        <f>SUMIFS(BV_Data_An_Cour!$AW:$AW,BV_Data_An_Cour!$AP:$AP,$B192,BV_Data_An_Cour!$AQ:$AQ,$C192,BV_Data_An_Cour!$AY:$AY,J$2)</f>
        <v>0</v>
      </c>
      <c r="K192" s="253">
        <f>-SUMIFS(BV_Data_An_Cour!$AM:$AM,BV_Data_An_Cour!$AS:$AS,"Oui",BV_Data_An_Cour!$AP:$AP,$B192,BV_Data_An_Cour!$AQ:$AQ,$C192)</f>
        <v>0</v>
      </c>
      <c r="L192" s="255">
        <f>-SUMIFS(BV_Data_An_Cour!$AM:$AM,BV_Data_An_Cour!$AP:$AP,$B192,BV_Data_An_Cour!$AQ:$AQ,$C192,BV_Data_An_Cour!$AR:$AR,$L$2)</f>
        <v>0</v>
      </c>
      <c r="M192" s="291">
        <f>IF(E192=0,0,(K192-E192)/E192)</f>
        <v>0</v>
      </c>
      <c r="N192" s="275">
        <f>L192-F192</f>
        <v>0</v>
      </c>
      <c r="O192" s="254">
        <f>SUMIFS(BV_Data_An_Prec!$AW:$AW,BV_Data_An_Prec!$AP:$AP,$B192,BV_Data_An_Prec!$AQ:$AQ,$C192,BV_Data_An_Prec!$AY:$AY,O$2)</f>
        <v>0</v>
      </c>
      <c r="P192" s="253">
        <f>-SUMIFS(BV_Data_An_Prec!$AM:$AM,BV_Data_An_Prec!$AS:$AS,"Oui",BV_Data_An_Prec!$AP:$AP,$B192,BV_Data_An_Prec!$AQ:$AQ,$C192)</f>
        <v>0</v>
      </c>
      <c r="Q192" s="255">
        <f>-SUMIFS(BV_Data_An_Prec!$AM:$AM,BV_Data_An_Prec!$AP:$AP,$B192,BV_Data_An_Prec!$AQ:$AQ,$C192,BV_Data_An_Prec!$AR:$AR,$L$2)</f>
        <v>0</v>
      </c>
      <c r="R192" s="291">
        <f>IF(O192=0,0,J192/O192)</f>
        <v>0</v>
      </c>
      <c r="S192" s="275">
        <f>L192-Q192</f>
        <v>0</v>
      </c>
      <c r="T192" s="317"/>
      <c r="U192" s="41"/>
      <c r="V192" s="41"/>
      <c r="W192" s="41"/>
      <c r="X192" s="41"/>
      <c r="Y192" s="41"/>
      <c r="Z192" s="41"/>
      <c r="AA192" s="41"/>
      <c r="AB192" s="41"/>
      <c r="AC192" s="41"/>
      <c r="AD192" s="41"/>
      <c r="AE192" s="41"/>
      <c r="AF192" s="41"/>
      <c r="AG192" s="41"/>
      <c r="AH192" s="41"/>
      <c r="AI192" s="41"/>
      <c r="AJ192" s="41"/>
      <c r="AK192" s="41"/>
      <c r="AL192" s="41"/>
      <c r="AM192" s="41"/>
      <c r="AN192" s="41"/>
    </row>
    <row r="193" spans="1:40" ht="15.75" customHeight="1">
      <c r="A193" s="5" t="s">
        <v>455</v>
      </c>
      <c r="B193" s="41" t="s">
        <v>157</v>
      </c>
      <c r="C193" s="252" t="s">
        <v>161</v>
      </c>
      <c r="D193" s="41"/>
      <c r="E193" s="347"/>
      <c r="F193" s="360">
        <f>IF(F192=0,0,F192/E192)</f>
        <v>0</v>
      </c>
      <c r="G193" s="252"/>
      <c r="H193" s="347"/>
      <c r="I193" s="360"/>
      <c r="J193" s="371"/>
      <c r="K193" s="370"/>
      <c r="L193" s="360">
        <f>IF(L192=0,0,L192/K192)</f>
        <v>0</v>
      </c>
      <c r="M193" s="371"/>
      <c r="N193" s="372"/>
      <c r="O193" s="371"/>
      <c r="P193" s="370"/>
      <c r="Q193" s="360">
        <f>IF(Q192=0,0,Q192/P192)</f>
        <v>0</v>
      </c>
      <c r="R193" s="371"/>
      <c r="S193" s="372"/>
      <c r="T193" s="317"/>
      <c r="U193" s="253"/>
      <c r="V193" s="41"/>
      <c r="W193" s="41"/>
      <c r="X193" s="41"/>
      <c r="Y193" s="41"/>
      <c r="Z193" s="41"/>
      <c r="AA193" s="41"/>
      <c r="AB193" s="41"/>
      <c r="AC193" s="41"/>
      <c r="AD193" s="41"/>
      <c r="AE193" s="41"/>
      <c r="AF193" s="41"/>
      <c r="AG193" s="41"/>
      <c r="AH193" s="41"/>
      <c r="AI193" s="41"/>
      <c r="AJ193" s="41"/>
      <c r="AK193" s="41"/>
      <c r="AL193" s="41"/>
      <c r="AM193" s="41"/>
      <c r="AN193" s="41"/>
    </row>
    <row r="194" spans="1:40" ht="15.75" customHeight="1">
      <c r="A194" s="5" t="s">
        <v>157</v>
      </c>
      <c r="B194" s="41" t="s">
        <v>157</v>
      </c>
      <c r="C194" s="392"/>
      <c r="D194" s="393"/>
      <c r="E194" s="394"/>
      <c r="F194" s="395"/>
      <c r="G194" s="396"/>
      <c r="H194" s="394"/>
      <c r="I194" s="395"/>
      <c r="J194" s="396"/>
      <c r="K194" s="394"/>
      <c r="L194" s="395"/>
      <c r="M194" s="396"/>
      <c r="N194" s="395"/>
      <c r="O194" s="396"/>
      <c r="P194" s="394"/>
      <c r="Q194" s="395"/>
      <c r="R194" s="396"/>
      <c r="S194" s="395"/>
      <c r="T194" s="317"/>
      <c r="U194" s="41"/>
      <c r="V194" s="41"/>
      <c r="W194" s="41"/>
      <c r="X194" s="41"/>
      <c r="Y194" s="41"/>
      <c r="Z194" s="41"/>
      <c r="AA194" s="41"/>
      <c r="AB194" s="41"/>
      <c r="AC194" s="41"/>
      <c r="AD194" s="41"/>
      <c r="AE194" s="41"/>
      <c r="AF194" s="41"/>
      <c r="AG194" s="41"/>
      <c r="AH194" s="41"/>
      <c r="AI194" s="41"/>
      <c r="AJ194" s="41"/>
      <c r="AK194" s="41"/>
      <c r="AL194" s="41"/>
      <c r="AM194" s="41"/>
      <c r="AN194" s="41"/>
    </row>
    <row r="195" spans="1:40" ht="24.75" customHeight="1">
      <c r="A195" s="5" t="s">
        <v>464</v>
      </c>
      <c r="B195" s="41" t="s">
        <v>157</v>
      </c>
      <c r="C195" s="277" t="s">
        <v>170</v>
      </c>
      <c r="D195" s="278"/>
      <c r="E195" s="278">
        <f>E186+E189+E192</f>
        <v>0</v>
      </c>
      <c r="F195" s="280">
        <f>F186+F189+F192</f>
        <v>0</v>
      </c>
      <c r="G195" s="281"/>
      <c r="H195" s="278"/>
      <c r="I195" s="280"/>
      <c r="J195" s="281"/>
      <c r="K195" s="278">
        <f t="shared" ref="K195:L195" si="40">K186+K189+K192</f>
        <v>170606.39999999997</v>
      </c>
      <c r="L195" s="280">
        <f t="shared" si="40"/>
        <v>107950.43999999997</v>
      </c>
      <c r="M195" s="397" t="e">
        <f>L196-F196</f>
        <v>#DIV/0!</v>
      </c>
      <c r="N195" s="280">
        <f>L195-F195</f>
        <v>107950.43999999997</v>
      </c>
      <c r="O195" s="281"/>
      <c r="P195" s="278">
        <f t="shared" ref="P195:Q195" si="41">P186+P189+P192</f>
        <v>0</v>
      </c>
      <c r="Q195" s="280">
        <f t="shared" si="41"/>
        <v>0</v>
      </c>
      <c r="R195" s="397"/>
      <c r="S195" s="280">
        <f>L195-Q195</f>
        <v>107950.43999999997</v>
      </c>
      <c r="T195" s="317"/>
      <c r="U195" s="873"/>
      <c r="V195" s="41"/>
      <c r="W195" s="41"/>
      <c r="X195" s="41"/>
      <c r="Y195" s="41"/>
      <c r="Z195" s="41"/>
      <c r="AA195" s="41"/>
      <c r="AB195" s="41"/>
      <c r="AC195" s="41"/>
      <c r="AD195" s="41"/>
      <c r="AE195" s="41"/>
      <c r="AF195" s="41"/>
      <c r="AG195" s="41"/>
      <c r="AH195" s="41"/>
      <c r="AI195" s="41"/>
      <c r="AJ195" s="41"/>
      <c r="AK195" s="41"/>
      <c r="AL195" s="41"/>
      <c r="AM195" s="41"/>
      <c r="AN195" s="41"/>
    </row>
    <row r="196" spans="1:40" ht="24" customHeight="1">
      <c r="A196" s="5" t="s">
        <v>157</v>
      </c>
      <c r="B196" s="41" t="s">
        <v>157</v>
      </c>
      <c r="C196" s="282"/>
      <c r="D196" s="283"/>
      <c r="E196" s="283"/>
      <c r="F196" s="286" t="e">
        <f>F195/E195</f>
        <v>#DIV/0!</v>
      </c>
      <c r="G196" s="282"/>
      <c r="H196" s="283"/>
      <c r="I196" s="286"/>
      <c r="J196" s="282"/>
      <c r="K196" s="283"/>
      <c r="L196" s="286">
        <f>L195/K195</f>
        <v>0.6327455476465127</v>
      </c>
      <c r="M196" s="285"/>
      <c r="N196" s="286" t="e">
        <f>N195/F195</f>
        <v>#DIV/0!</v>
      </c>
      <c r="O196" s="282"/>
      <c r="P196" s="283"/>
      <c r="Q196" s="286" t="e">
        <f>Q195/P195</f>
        <v>#DIV/0!</v>
      </c>
      <c r="R196" s="285"/>
      <c r="S196" s="286">
        <f>L195/S195</f>
        <v>1</v>
      </c>
      <c r="T196" s="11"/>
      <c r="U196" s="41"/>
      <c r="V196" s="41"/>
      <c r="W196" s="41"/>
      <c r="X196" s="41"/>
      <c r="Y196" s="41"/>
      <c r="Z196" s="41"/>
      <c r="AA196" s="41"/>
      <c r="AB196" s="41"/>
      <c r="AC196" s="41"/>
      <c r="AD196" s="41"/>
      <c r="AE196" s="41"/>
      <c r="AF196" s="41"/>
      <c r="AG196" s="41"/>
      <c r="AH196" s="41"/>
      <c r="AI196" s="41"/>
      <c r="AJ196" s="41"/>
      <c r="AK196" s="41"/>
      <c r="AL196" s="41"/>
      <c r="AM196" s="41"/>
      <c r="AN196" s="41"/>
    </row>
    <row r="197" spans="1:40" ht="15.75" customHeight="1">
      <c r="A197" s="5" t="s">
        <v>157</v>
      </c>
      <c r="B197" s="41" t="s">
        <v>157</v>
      </c>
      <c r="C197" s="269"/>
      <c r="D197" s="11"/>
      <c r="E197" s="11"/>
      <c r="F197" s="264"/>
      <c r="G197" s="269"/>
      <c r="H197" s="11"/>
      <c r="I197" s="264"/>
      <c r="J197" s="269"/>
      <c r="K197" s="317"/>
      <c r="L197" s="264"/>
      <c r="M197" s="263"/>
      <c r="N197" s="264"/>
      <c r="O197" s="269"/>
      <c r="P197" s="317"/>
      <c r="Q197" s="264"/>
      <c r="R197" s="263"/>
      <c r="S197" s="264"/>
      <c r="T197" s="11"/>
      <c r="U197" s="41"/>
      <c r="V197" s="41"/>
      <c r="W197" s="41"/>
      <c r="X197" s="41"/>
      <c r="Y197" s="41"/>
      <c r="Z197" s="41"/>
      <c r="AA197" s="41"/>
      <c r="AB197" s="41"/>
      <c r="AC197" s="41"/>
      <c r="AD197" s="41"/>
      <c r="AE197" s="41"/>
      <c r="AF197" s="41"/>
      <c r="AG197" s="41"/>
      <c r="AH197" s="41"/>
      <c r="AI197" s="41"/>
      <c r="AJ197" s="41"/>
      <c r="AK197" s="41"/>
      <c r="AL197" s="41"/>
      <c r="AM197" s="41"/>
      <c r="AN197" s="41"/>
    </row>
    <row r="198" spans="1:40" ht="15.75" customHeight="1">
      <c r="A198" s="5" t="s">
        <v>465</v>
      </c>
      <c r="B198" s="41" t="s">
        <v>157</v>
      </c>
      <c r="C198" s="288" t="s">
        <v>106</v>
      </c>
      <c r="D198" s="41"/>
      <c r="E198" s="41"/>
      <c r="F198" s="275"/>
      <c r="G198" s="252"/>
      <c r="H198" s="41"/>
      <c r="I198" s="275"/>
      <c r="J198" s="252"/>
      <c r="K198" s="41"/>
      <c r="L198" s="262"/>
      <c r="M198" s="252"/>
      <c r="N198" s="262"/>
      <c r="O198" s="252"/>
      <c r="P198" s="41"/>
      <c r="Q198" s="262"/>
      <c r="R198" s="252"/>
      <c r="S198" s="262"/>
      <c r="T198" s="41"/>
      <c r="U198" s="41"/>
      <c r="V198" s="41"/>
      <c r="W198" s="41"/>
      <c r="X198" s="41"/>
      <c r="Y198" s="41"/>
      <c r="Z198" s="41"/>
      <c r="AA198" s="41"/>
      <c r="AB198" s="41"/>
      <c r="AC198" s="41"/>
      <c r="AD198" s="41"/>
      <c r="AE198" s="41"/>
      <c r="AF198" s="41"/>
      <c r="AG198" s="41"/>
      <c r="AH198" s="41"/>
      <c r="AI198" s="41"/>
      <c r="AJ198" s="41"/>
      <c r="AK198" s="41"/>
      <c r="AL198" s="41"/>
      <c r="AM198" s="41"/>
      <c r="AN198" s="41"/>
    </row>
    <row r="199" spans="1:40" ht="15.75" customHeight="1">
      <c r="A199" s="5" t="s">
        <v>466</v>
      </c>
      <c r="B199" s="41" t="s">
        <v>157</v>
      </c>
      <c r="C199" s="310" t="s">
        <v>116</v>
      </c>
      <c r="D199" s="41"/>
      <c r="E199" s="41"/>
      <c r="F199" s="253">
        <f>+INDEX('Budget original'!$A$2:$AO$501,MATCH($A199,'Budget original'!$A$2:$A$501,0),MATCH(F$2,'Budget original'!$A$2:$AO$2,0))</f>
        <v>0</v>
      </c>
      <c r="G199" s="252"/>
      <c r="H199" s="41"/>
      <c r="I199" s="253"/>
      <c r="J199" s="252"/>
      <c r="K199" s="41"/>
      <c r="L199" s="255">
        <f>SUMIFS(BV_Data_An_Cour!$AM:$AM,BV_Data_An_Cour!$AP:$AP,$B199,BV_Data_An_Cour!$AQ:$AQ,$C199,BV_Data_An_Cour!$AR:$AR,$L$2)</f>
        <v>1961.0499999999997</v>
      </c>
      <c r="M199" s="252"/>
      <c r="N199" s="275">
        <f t="shared" ref="N199:N230" si="42">L199-F199</f>
        <v>1961.0499999999997</v>
      </c>
      <c r="O199" s="252"/>
      <c r="P199" s="41"/>
      <c r="Q199" s="255">
        <f>SUMIFS(BV_Data_An_Prec!$AM:$AM,BV_Data_An_Prec!$AP:$AP,$B199,BV_Data_An_Prec!$AQ:$AQ,$C199,BV_Data_An_Prec!$AR:$AR,$L$2)</f>
        <v>0</v>
      </c>
      <c r="R199" s="252"/>
      <c r="S199" s="255">
        <f t="shared" ref="S199:S230" si="43">L199-Q199</f>
        <v>1961.0499999999997</v>
      </c>
      <c r="T199" s="41"/>
      <c r="U199" s="41"/>
      <c r="V199" s="41"/>
      <c r="W199" s="41"/>
      <c r="X199" s="41"/>
      <c r="Y199" s="41"/>
      <c r="Z199" s="41"/>
      <c r="AA199" s="41"/>
      <c r="AB199" s="41"/>
      <c r="AC199" s="41"/>
      <c r="AD199" s="41"/>
      <c r="AE199" s="41"/>
      <c r="AF199" s="41"/>
      <c r="AG199" s="41"/>
      <c r="AH199" s="41"/>
      <c r="AI199" s="41"/>
      <c r="AJ199" s="41"/>
      <c r="AK199" s="41"/>
      <c r="AL199" s="41"/>
      <c r="AM199" s="41"/>
      <c r="AN199" s="41"/>
    </row>
    <row r="200" spans="1:40" ht="15.75" customHeight="1">
      <c r="A200" s="5" t="s">
        <v>467</v>
      </c>
      <c r="B200" s="41" t="s">
        <v>157</v>
      </c>
      <c r="C200" s="311" t="s">
        <v>117</v>
      </c>
      <c r="D200" s="296"/>
      <c r="E200" s="41"/>
      <c r="F200" s="247">
        <f>+INDEX('Budget original'!$A$2:$AO$501,MATCH($A200,'Budget original'!$A$2:$A$501,0),MATCH(F$2,'Budget original'!$A$2:$AO$2,0))</f>
        <v>0</v>
      </c>
      <c r="G200" s="297"/>
      <c r="H200" s="41"/>
      <c r="I200" s="247"/>
      <c r="J200" s="252"/>
      <c r="K200" s="41"/>
      <c r="L200" s="255">
        <f>SUMIFS(BV_Data_An_Cour!$AM:$AM,BV_Data_An_Cour!$AP:$AP,$B200,BV_Data_An_Cour!$AQ:$AQ,$C200,BV_Data_An_Cour!$AR:$AR,$L$2)</f>
        <v>0</v>
      </c>
      <c r="M200" s="252"/>
      <c r="N200" s="275">
        <f t="shared" si="42"/>
        <v>0</v>
      </c>
      <c r="O200" s="252"/>
      <c r="P200" s="41"/>
      <c r="Q200" s="255">
        <f>SUMIFS(BV_Data_An_Prec!$AM:$AM,BV_Data_An_Prec!$AP:$AP,$B200,BV_Data_An_Prec!$AQ:$AQ,$C200,BV_Data_An_Prec!$AR:$AR,$L$2)</f>
        <v>0</v>
      </c>
      <c r="R200" s="252"/>
      <c r="S200" s="275">
        <f t="shared" si="43"/>
        <v>0</v>
      </c>
      <c r="T200" s="41"/>
      <c r="U200" s="41"/>
      <c r="V200" s="41"/>
      <c r="W200" s="41"/>
      <c r="X200" s="41"/>
      <c r="Y200" s="41"/>
      <c r="Z200" s="41"/>
      <c r="AA200" s="41"/>
      <c r="AB200" s="41"/>
      <c r="AC200" s="41"/>
      <c r="AD200" s="41"/>
      <c r="AE200" s="41"/>
      <c r="AF200" s="41"/>
      <c r="AG200" s="41"/>
      <c r="AH200" s="41"/>
      <c r="AI200" s="41"/>
      <c r="AJ200" s="41"/>
      <c r="AK200" s="41"/>
      <c r="AL200" s="41"/>
      <c r="AM200" s="41"/>
      <c r="AN200" s="41"/>
    </row>
    <row r="201" spans="1:40" ht="20.25">
      <c r="A201" s="5" t="s">
        <v>468</v>
      </c>
      <c r="B201" s="41" t="s">
        <v>157</v>
      </c>
      <c r="C201" s="310" t="s">
        <v>118</v>
      </c>
      <c r="D201" s="312"/>
      <c r="E201" s="313"/>
      <c r="F201" s="253">
        <f>+INDEX('Budget original'!$A$2:$AO$501,MATCH($A201,'Budget original'!$A$2:$A$501,0),MATCH(F$2,'Budget original'!$A$2:$AO$2,0))</f>
        <v>0</v>
      </c>
      <c r="G201" s="314"/>
      <c r="H201" s="313"/>
      <c r="I201" s="253"/>
      <c r="J201" s="240"/>
      <c r="K201" s="313"/>
      <c r="L201" s="271">
        <f>SUMIFS(BV_Data_An_Cour!$AM:$AM,BV_Data_An_Cour!$AP:$AP,$B201,BV_Data_An_Cour!$AQ:$AQ,$C201,BV_Data_An_Cour!$AR:$AR,$L$2)</f>
        <v>28991.1</v>
      </c>
      <c r="M201" s="240"/>
      <c r="N201" s="315">
        <f t="shared" si="42"/>
        <v>28991.1</v>
      </c>
      <c r="O201" s="240"/>
      <c r="P201" s="313"/>
      <c r="Q201" s="271">
        <f>SUMIFS(BV_Data_An_Prec!$AM:$AM,BV_Data_An_Prec!$AP:$AP,$B201,BV_Data_An_Prec!$AQ:$AQ,$C201,BV_Data_An_Prec!$AR:$AR,$L$2)</f>
        <v>0</v>
      </c>
      <c r="R201" s="240"/>
      <c r="S201" s="315">
        <f t="shared" si="43"/>
        <v>28991.1</v>
      </c>
      <c r="T201" s="41"/>
      <c r="U201" s="38"/>
      <c r="V201" s="41"/>
      <c r="W201" s="41"/>
      <c r="X201" s="41"/>
      <c r="Y201" s="41"/>
      <c r="Z201" s="41"/>
      <c r="AA201" s="41"/>
      <c r="AB201" s="41"/>
      <c r="AC201" s="41"/>
      <c r="AD201" s="41"/>
      <c r="AE201" s="41"/>
      <c r="AF201" s="41"/>
      <c r="AG201" s="41"/>
      <c r="AH201" s="41"/>
      <c r="AI201" s="41"/>
      <c r="AJ201" s="41"/>
      <c r="AK201" s="41"/>
      <c r="AL201" s="41"/>
      <c r="AM201" s="41"/>
      <c r="AN201" s="41"/>
    </row>
    <row r="202" spans="1:40" ht="20.25">
      <c r="A202" s="5" t="s">
        <v>469</v>
      </c>
      <c r="B202" s="41" t="s">
        <v>157</v>
      </c>
      <c r="C202" s="310" t="s">
        <v>119</v>
      </c>
      <c r="D202" s="296"/>
      <c r="E202" s="867" t="e">
        <f>F202/E173</f>
        <v>#DIV/0!</v>
      </c>
      <c r="F202" s="253">
        <f>+INDEX('Budget original'!$A$2:$AO$501,MATCH($A202,'Budget original'!$A$2:$A$501,0),MATCH(F$2,'Budget original'!$A$2:$AO$2,0))</f>
        <v>0</v>
      </c>
      <c r="G202" s="297"/>
      <c r="H202" s="41"/>
      <c r="I202" s="253"/>
      <c r="J202" s="252"/>
      <c r="K202" s="875">
        <f>L202/K173</f>
        <v>0</v>
      </c>
      <c r="L202" s="255">
        <f>SUMIFS(BV_Data_An_Cour!$AM:$AM,BV_Data_An_Cour!$AP:$AP,$B202,BV_Data_An_Cour!$AQ:$AQ,$C202,BV_Data_An_Cour!$AR:$AR,$L$2)</f>
        <v>0</v>
      </c>
      <c r="M202" s="252"/>
      <c r="N202" s="275">
        <f t="shared" si="42"/>
        <v>0</v>
      </c>
      <c r="O202" s="252"/>
      <c r="P202" s="875" t="e">
        <f>Q202/P173</f>
        <v>#DIV/0!</v>
      </c>
      <c r="Q202" s="255">
        <f>SUMIFS(BV_Data_An_Prec!$AM:$AM,BV_Data_An_Prec!$AP:$AP,$B202,BV_Data_An_Prec!$AQ:$AQ,$C202,BV_Data_An_Prec!$AR:$AR,$L$2)</f>
        <v>0</v>
      </c>
      <c r="R202" s="252"/>
      <c r="S202" s="275">
        <f t="shared" si="43"/>
        <v>0</v>
      </c>
      <c r="T202" s="41"/>
      <c r="U202" s="41"/>
      <c r="V202" s="41"/>
      <c r="W202" s="41"/>
      <c r="X202" s="41"/>
      <c r="Y202" s="41"/>
      <c r="Z202" s="41"/>
      <c r="AA202" s="41"/>
      <c r="AB202" s="41"/>
      <c r="AC202" s="41"/>
      <c r="AD202" s="41"/>
      <c r="AE202" s="41"/>
      <c r="AF202" s="41"/>
      <c r="AG202" s="41"/>
      <c r="AH202" s="41"/>
      <c r="AI202" s="41"/>
      <c r="AJ202" s="41"/>
      <c r="AK202" s="41"/>
      <c r="AL202" s="41"/>
      <c r="AM202" s="41"/>
      <c r="AN202" s="41"/>
    </row>
    <row r="203" spans="1:40" ht="15.75" hidden="1" customHeight="1">
      <c r="A203" s="5" t="s">
        <v>470</v>
      </c>
      <c r="B203" s="41" t="s">
        <v>157</v>
      </c>
      <c r="C203" s="252" t="s">
        <v>55</v>
      </c>
      <c r="D203" s="296"/>
      <c r="E203" s="41"/>
      <c r="F203" s="253">
        <f>+INDEX('Budget original'!$A$2:$AO$501,MATCH($A203,'Budget original'!$A$2:$A$501,0),MATCH(F$2,'Budget original'!$A$2:$AO$2,0))</f>
        <v>0</v>
      </c>
      <c r="G203" s="297"/>
      <c r="H203" s="41"/>
      <c r="I203" s="253"/>
      <c r="J203" s="252"/>
      <c r="K203" s="41"/>
      <c r="L203" s="255">
        <f>SUMIFS(BV_Data_An_Cour!$AM:$AM,BV_Data_An_Cour!$AP:$AP,$B203,BV_Data_An_Cour!$AQ:$AQ,$C203,BV_Data_An_Cour!$AR:$AR,$L$2)</f>
        <v>0</v>
      </c>
      <c r="M203" s="252"/>
      <c r="N203" s="275">
        <f t="shared" si="42"/>
        <v>0</v>
      </c>
      <c r="O203" s="252"/>
      <c r="P203" s="41"/>
      <c r="Q203" s="255">
        <f>SUMIFS(BV_Data_An_Prec!$AM:$AM,BV_Data_An_Prec!$AP:$AP,$B203,BV_Data_An_Prec!$AQ:$AQ,$C203,BV_Data_An_Prec!$AR:$AR,$L$2)</f>
        <v>0</v>
      </c>
      <c r="R203" s="252"/>
      <c r="S203" s="275">
        <f t="shared" si="43"/>
        <v>0</v>
      </c>
      <c r="T203" s="41"/>
      <c r="U203" s="41"/>
      <c r="V203" s="41"/>
      <c r="W203" s="41"/>
      <c r="X203" s="41"/>
      <c r="Y203" s="41"/>
      <c r="Z203" s="41"/>
      <c r="AA203" s="41"/>
      <c r="AB203" s="41"/>
      <c r="AC203" s="41"/>
      <c r="AD203" s="41"/>
      <c r="AE203" s="41"/>
      <c r="AF203" s="41"/>
      <c r="AG203" s="41"/>
      <c r="AH203" s="41"/>
      <c r="AI203" s="41"/>
      <c r="AJ203" s="41"/>
      <c r="AK203" s="41"/>
      <c r="AL203" s="41"/>
      <c r="AM203" s="41"/>
      <c r="AN203" s="41"/>
    </row>
    <row r="204" spans="1:40" ht="15.75" hidden="1" customHeight="1">
      <c r="A204" s="5" t="s">
        <v>470</v>
      </c>
      <c r="B204" s="41" t="s">
        <v>157</v>
      </c>
      <c r="C204" s="252" t="s">
        <v>55</v>
      </c>
      <c r="D204" s="296"/>
      <c r="E204" s="41"/>
      <c r="F204" s="253">
        <f>+INDEX('Budget original'!$A$2:$AO$501,MATCH($A204,'Budget original'!$A$2:$A$501,0),MATCH(F$2,'Budget original'!$A$2:$AO$2,0))</f>
        <v>0</v>
      </c>
      <c r="G204" s="297"/>
      <c r="H204" s="41"/>
      <c r="I204" s="253"/>
      <c r="J204" s="252"/>
      <c r="K204" s="41"/>
      <c r="L204" s="255">
        <f>SUMIFS(BV_Data_An_Cour!$AM:$AM,BV_Data_An_Cour!$AP:$AP,$B204,BV_Data_An_Cour!$AQ:$AQ,$C204,BV_Data_An_Cour!$AR:$AR,$L$2)</f>
        <v>0</v>
      </c>
      <c r="M204" s="252"/>
      <c r="N204" s="275">
        <f t="shared" si="42"/>
        <v>0</v>
      </c>
      <c r="O204" s="252"/>
      <c r="P204" s="41"/>
      <c r="Q204" s="255">
        <f>SUMIFS(BV_Data_An_Prec!$AM:$AM,BV_Data_An_Prec!$AP:$AP,$B204,BV_Data_An_Prec!$AQ:$AQ,$C204,BV_Data_An_Prec!$AR:$AR,$L$2)</f>
        <v>0</v>
      </c>
      <c r="R204" s="252"/>
      <c r="S204" s="275">
        <f t="shared" si="43"/>
        <v>0</v>
      </c>
      <c r="T204" s="41"/>
      <c r="U204" s="41"/>
      <c r="V204" s="41"/>
      <c r="W204" s="41"/>
      <c r="X204" s="41"/>
      <c r="Y204" s="41"/>
      <c r="Z204" s="41"/>
      <c r="AA204" s="41"/>
      <c r="AB204" s="41"/>
      <c r="AC204" s="41"/>
      <c r="AD204" s="41"/>
      <c r="AE204" s="41"/>
      <c r="AF204" s="41"/>
      <c r="AG204" s="41"/>
      <c r="AH204" s="41"/>
      <c r="AI204" s="41"/>
      <c r="AJ204" s="41"/>
      <c r="AK204" s="41"/>
      <c r="AL204" s="41"/>
      <c r="AM204" s="41"/>
      <c r="AN204" s="41"/>
    </row>
    <row r="205" spans="1:40" ht="15.75" hidden="1" customHeight="1">
      <c r="A205" s="5" t="s">
        <v>470</v>
      </c>
      <c r="B205" s="41" t="s">
        <v>157</v>
      </c>
      <c r="C205" s="252" t="s">
        <v>55</v>
      </c>
      <c r="D205" s="296"/>
      <c r="E205" s="41"/>
      <c r="F205" s="253">
        <f>+INDEX('Budget original'!$A$2:$AO$501,MATCH($A205,'Budget original'!$A$2:$A$501,0),MATCH(F$2,'Budget original'!$A$2:$AO$2,0))</f>
        <v>0</v>
      </c>
      <c r="G205" s="297"/>
      <c r="H205" s="41"/>
      <c r="I205" s="253"/>
      <c r="J205" s="252"/>
      <c r="K205" s="41"/>
      <c r="L205" s="255">
        <f>SUMIFS(BV_Data_An_Cour!$AM:$AM,BV_Data_An_Cour!$AP:$AP,$B205,BV_Data_An_Cour!$AQ:$AQ,$C205,BV_Data_An_Cour!$AR:$AR,$L$2)</f>
        <v>0</v>
      </c>
      <c r="M205" s="252"/>
      <c r="N205" s="275">
        <f t="shared" si="42"/>
        <v>0</v>
      </c>
      <c r="O205" s="252"/>
      <c r="P205" s="41"/>
      <c r="Q205" s="255">
        <f>SUMIFS(BV_Data_An_Prec!$AM:$AM,BV_Data_An_Prec!$AP:$AP,$B205,BV_Data_An_Prec!$AQ:$AQ,$C205,BV_Data_An_Prec!$AR:$AR,$L$2)</f>
        <v>0</v>
      </c>
      <c r="R205" s="252"/>
      <c r="S205" s="275">
        <f t="shared" si="43"/>
        <v>0</v>
      </c>
      <c r="T205" s="41"/>
      <c r="U205" s="41"/>
      <c r="V205" s="41"/>
      <c r="W205" s="41"/>
      <c r="X205" s="41"/>
      <c r="Y205" s="41"/>
      <c r="Z205" s="41"/>
      <c r="AA205" s="41"/>
      <c r="AB205" s="41"/>
      <c r="AC205" s="41"/>
      <c r="AD205" s="41"/>
      <c r="AE205" s="41"/>
      <c r="AF205" s="41"/>
      <c r="AG205" s="41"/>
      <c r="AH205" s="41"/>
      <c r="AI205" s="41"/>
      <c r="AJ205" s="41"/>
      <c r="AK205" s="41"/>
      <c r="AL205" s="41"/>
      <c r="AM205" s="41"/>
      <c r="AN205" s="41"/>
    </row>
    <row r="206" spans="1:40" ht="20.25">
      <c r="A206" s="5" t="s">
        <v>471</v>
      </c>
      <c r="B206" s="41" t="s">
        <v>157</v>
      </c>
      <c r="C206" s="311" t="s">
        <v>120</v>
      </c>
      <c r="D206" s="296"/>
      <c r="E206" s="41"/>
      <c r="F206" s="253">
        <f>+INDEX('Budget original'!$A$2:$AO$501,MATCH($A206,'Budget original'!$A$2:$A$501,0),MATCH(F$2,'Budget original'!$A$2:$AO$2,0))</f>
        <v>0</v>
      </c>
      <c r="G206" s="297"/>
      <c r="H206" s="41"/>
      <c r="I206" s="253"/>
      <c r="J206" s="252"/>
      <c r="K206" s="41"/>
      <c r="L206" s="255">
        <f>SUMIFS(BV_Data_An_Cour!$AM:$AM,BV_Data_An_Cour!$AP:$AP,$B206,BV_Data_An_Cour!$AQ:$AQ,$C206,BV_Data_An_Cour!$AR:$AR,$L$2)</f>
        <v>6936.1000000000022</v>
      </c>
      <c r="M206" s="252"/>
      <c r="N206" s="275">
        <f t="shared" si="42"/>
        <v>6936.1000000000022</v>
      </c>
      <c r="O206" s="252"/>
      <c r="P206" s="41"/>
      <c r="Q206" s="255">
        <f>SUMIFS(BV_Data_An_Prec!$AM:$AM,BV_Data_An_Prec!$AP:$AP,$B206,BV_Data_An_Prec!$AQ:$AQ,$C206,BV_Data_An_Prec!$AR:$AR,$L$2)</f>
        <v>0</v>
      </c>
      <c r="R206" s="252"/>
      <c r="S206" s="275">
        <f t="shared" si="43"/>
        <v>6936.1000000000022</v>
      </c>
      <c r="T206" s="41"/>
      <c r="U206" s="41"/>
      <c r="V206" s="41"/>
      <c r="W206" s="41"/>
      <c r="X206" s="41"/>
      <c r="Y206" s="41"/>
      <c r="Z206" s="41"/>
      <c r="AA206" s="41"/>
      <c r="AB206" s="41"/>
      <c r="AC206" s="41"/>
      <c r="AD206" s="41"/>
      <c r="AE206" s="41"/>
      <c r="AF206" s="41"/>
      <c r="AG206" s="41"/>
      <c r="AH206" s="41"/>
      <c r="AI206" s="41"/>
      <c r="AJ206" s="41"/>
      <c r="AK206" s="41"/>
      <c r="AL206" s="41"/>
      <c r="AM206" s="41"/>
      <c r="AN206" s="41"/>
    </row>
    <row r="207" spans="1:40" ht="15.75" customHeight="1">
      <c r="A207" s="5" t="s">
        <v>472</v>
      </c>
      <c r="B207" s="41" t="s">
        <v>157</v>
      </c>
      <c r="C207" s="310" t="s">
        <v>121</v>
      </c>
      <c r="D207" s="312"/>
      <c r="E207" s="313"/>
      <c r="F207" s="271">
        <f>+INDEX('Budget original'!$A$2:$AO$501,MATCH($A207,'Budget original'!$A$2:$A$501,0),MATCH(F$2,'Budget original'!$A$2:$AO$2,0))</f>
        <v>0</v>
      </c>
      <c r="G207" s="314"/>
      <c r="H207" s="313"/>
      <c r="I207" s="271"/>
      <c r="J207" s="240"/>
      <c r="K207" s="313"/>
      <c r="L207" s="271">
        <f>SUMIFS(BV_Data_An_Cour!$AM:$AM,BV_Data_An_Cour!$AP:$AP,$B207,BV_Data_An_Cour!$AQ:$AQ,$C207,BV_Data_An_Cour!$AR:$AR,$L$2)</f>
        <v>13516.43</v>
      </c>
      <c r="M207" s="240"/>
      <c r="N207" s="315">
        <f t="shared" si="42"/>
        <v>13516.43</v>
      </c>
      <c r="O207" s="240"/>
      <c r="P207" s="313"/>
      <c r="Q207" s="271">
        <f>SUMIFS(BV_Data_An_Prec!$AM:$AM,BV_Data_An_Prec!$AP:$AP,$B207,BV_Data_An_Prec!$AQ:$AQ,$C207,BV_Data_An_Prec!$AR:$AR,$L$2)</f>
        <v>0</v>
      </c>
      <c r="R207" s="240"/>
      <c r="S207" s="315">
        <f t="shared" si="43"/>
        <v>13516.43</v>
      </c>
      <c r="T207" s="41"/>
      <c r="U207" s="41"/>
      <c r="V207" s="41"/>
      <c r="W207" s="41"/>
      <c r="X207" s="41"/>
      <c r="Y207" s="41"/>
      <c r="Z207" s="41"/>
      <c r="AA207" s="41"/>
      <c r="AB207" s="41"/>
      <c r="AC207" s="41"/>
      <c r="AD207" s="41"/>
      <c r="AE207" s="41"/>
      <c r="AF207" s="41"/>
      <c r="AG207" s="41"/>
      <c r="AH207" s="41"/>
      <c r="AI207" s="41"/>
      <c r="AJ207" s="41"/>
      <c r="AK207" s="41"/>
      <c r="AL207" s="41"/>
      <c r="AM207" s="41"/>
      <c r="AN207" s="41"/>
    </row>
    <row r="208" spans="1:40" ht="15.75" customHeight="1">
      <c r="A208" s="5" t="s">
        <v>473</v>
      </c>
      <c r="B208" s="41" t="s">
        <v>157</v>
      </c>
      <c r="C208" s="310" t="s">
        <v>122</v>
      </c>
      <c r="D208" s="296"/>
      <c r="E208" s="41"/>
      <c r="F208" s="253">
        <f>+INDEX('Budget original'!$A$2:$AO$501,MATCH($A208,'Budget original'!$A$2:$A$501,0),MATCH(F$2,'Budget original'!$A$2:$AO$2,0))</f>
        <v>0</v>
      </c>
      <c r="G208" s="297"/>
      <c r="H208" s="41"/>
      <c r="I208" s="253"/>
      <c r="J208" s="252"/>
      <c r="K208" s="41"/>
      <c r="L208" s="255">
        <f>SUMIFS(BV_Data_An_Cour!$AM:$AM,BV_Data_An_Cour!$AP:$AP,$B208,BV_Data_An_Cour!$AQ:$AQ,$C208,BV_Data_An_Cour!$AR:$AR,$L$2)</f>
        <v>1222.52</v>
      </c>
      <c r="M208" s="252"/>
      <c r="N208" s="275">
        <f t="shared" si="42"/>
        <v>1222.52</v>
      </c>
      <c r="O208" s="252"/>
      <c r="P208" s="41"/>
      <c r="Q208" s="255">
        <f>SUMIFS(BV_Data_An_Prec!$AM:$AM,BV_Data_An_Prec!$AP:$AP,$B208,BV_Data_An_Prec!$AQ:$AQ,$C208,BV_Data_An_Prec!$AR:$AR,$L$2)</f>
        <v>0</v>
      </c>
      <c r="R208" s="252"/>
      <c r="S208" s="275">
        <f t="shared" si="43"/>
        <v>1222.52</v>
      </c>
      <c r="T208" s="41"/>
      <c r="U208" s="41"/>
      <c r="V208" s="41"/>
      <c r="W208" s="41"/>
      <c r="X208" s="41"/>
      <c r="Y208" s="41"/>
      <c r="Z208" s="41"/>
      <c r="AA208" s="41"/>
      <c r="AB208" s="41"/>
      <c r="AC208" s="41"/>
      <c r="AD208" s="41"/>
      <c r="AE208" s="41"/>
      <c r="AF208" s="41"/>
      <c r="AG208" s="41"/>
      <c r="AH208" s="41"/>
      <c r="AI208" s="41"/>
      <c r="AJ208" s="41"/>
      <c r="AK208" s="41"/>
      <c r="AL208" s="41"/>
      <c r="AM208" s="41"/>
      <c r="AN208" s="41"/>
    </row>
    <row r="209" spans="1:40" ht="15.75" customHeight="1">
      <c r="A209" s="5" t="s">
        <v>474</v>
      </c>
      <c r="B209" s="41" t="s">
        <v>157</v>
      </c>
      <c r="C209" s="310" t="s">
        <v>123</v>
      </c>
      <c r="D209" s="296"/>
      <c r="E209" s="41"/>
      <c r="F209" s="253">
        <f>+INDEX('Budget original'!$A$2:$AO$501,MATCH($A209,'Budget original'!$A$2:$A$501,0),MATCH(F$2,'Budget original'!$A$2:$AO$2,0))</f>
        <v>0</v>
      </c>
      <c r="G209" s="297"/>
      <c r="H209" s="41"/>
      <c r="I209" s="253"/>
      <c r="J209" s="252"/>
      <c r="K209" s="41"/>
      <c r="L209" s="255">
        <f>SUMIFS(BV_Data_An_Cour!$AM:$AM,BV_Data_An_Cour!$AP:$AP,$B209,BV_Data_An_Cour!$AQ:$AQ,$C209,BV_Data_An_Cour!$AR:$AR,$L$2)</f>
        <v>0</v>
      </c>
      <c r="M209" s="252"/>
      <c r="N209" s="275">
        <f t="shared" si="42"/>
        <v>0</v>
      </c>
      <c r="O209" s="252"/>
      <c r="P209" s="41"/>
      <c r="Q209" s="255">
        <f>SUMIFS(BV_Data_An_Prec!$AM:$AM,BV_Data_An_Prec!$AP:$AP,$B209,BV_Data_An_Prec!$AQ:$AQ,$C209,BV_Data_An_Prec!$AR:$AR,$L$2)</f>
        <v>0</v>
      </c>
      <c r="R209" s="252"/>
      <c r="S209" s="275">
        <f t="shared" si="43"/>
        <v>0</v>
      </c>
      <c r="T209" s="41"/>
      <c r="U209" s="41"/>
      <c r="V209" s="41"/>
      <c r="W209" s="41"/>
      <c r="X209" s="41"/>
      <c r="Y209" s="41"/>
      <c r="Z209" s="41"/>
      <c r="AA209" s="41"/>
      <c r="AB209" s="41"/>
      <c r="AC209" s="41"/>
      <c r="AD209" s="41"/>
      <c r="AE209" s="41"/>
      <c r="AF209" s="41"/>
      <c r="AG209" s="41"/>
      <c r="AH209" s="41"/>
      <c r="AI209" s="41"/>
      <c r="AJ209" s="41"/>
      <c r="AK209" s="41"/>
      <c r="AL209" s="41"/>
      <c r="AM209" s="41"/>
      <c r="AN209" s="41"/>
    </row>
    <row r="210" spans="1:40" ht="15.75" hidden="1" customHeight="1">
      <c r="A210" s="5" t="s">
        <v>470</v>
      </c>
      <c r="B210" s="41" t="s">
        <v>157</v>
      </c>
      <c r="C210" s="252" t="s">
        <v>55</v>
      </c>
      <c r="D210" s="298"/>
      <c r="E210" s="316"/>
      <c r="F210" s="253">
        <f>+INDEX('Budget original'!$A$2:$AO$501,MATCH($A210,'Budget original'!$A$2:$A$501,0),MATCH(F$2,'Budget original'!$A$2:$AO$2,0))</f>
        <v>0</v>
      </c>
      <c r="G210" s="299"/>
      <c r="H210" s="316"/>
      <c r="I210" s="253"/>
      <c r="J210" s="245"/>
      <c r="K210" s="316"/>
      <c r="L210" s="255">
        <f>SUMIFS(BV_Data_An_Cour!$AM:$AM,BV_Data_An_Cour!$AP:$AP,$B210,BV_Data_An_Cour!$AQ:$AQ,$C210,BV_Data_An_Cour!$AR:$AR,$L$2)</f>
        <v>0</v>
      </c>
      <c r="M210" s="245"/>
      <c r="N210" s="255">
        <f t="shared" si="42"/>
        <v>0</v>
      </c>
      <c r="O210" s="245"/>
      <c r="P210" s="316"/>
      <c r="Q210" s="255">
        <f>SUMIFS(BV_Data_An_Prec!$AM:$AM,BV_Data_An_Prec!$AP:$AP,$B210,BV_Data_An_Prec!$AQ:$AQ,$C210,BV_Data_An_Prec!$AR:$AR,$L$2)</f>
        <v>0</v>
      </c>
      <c r="R210" s="245"/>
      <c r="S210" s="295">
        <f t="shared" si="43"/>
        <v>0</v>
      </c>
      <c r="T210" s="41"/>
      <c r="U210" s="41"/>
      <c r="V210" s="41"/>
      <c r="W210" s="41"/>
      <c r="X210" s="41"/>
      <c r="Y210" s="41"/>
      <c r="Z210" s="41"/>
      <c r="AA210" s="41"/>
      <c r="AB210" s="41"/>
      <c r="AC210" s="41"/>
      <c r="AD210" s="41"/>
      <c r="AE210" s="41"/>
      <c r="AF210" s="41"/>
      <c r="AG210" s="41"/>
      <c r="AH210" s="41"/>
      <c r="AI210" s="41"/>
      <c r="AJ210" s="41"/>
      <c r="AK210" s="41"/>
      <c r="AL210" s="41"/>
      <c r="AM210" s="41"/>
      <c r="AN210" s="41"/>
    </row>
    <row r="211" spans="1:40" ht="15.75" customHeight="1">
      <c r="A211" s="5" t="s">
        <v>475</v>
      </c>
      <c r="B211" s="41" t="s">
        <v>157</v>
      </c>
      <c r="C211" s="303" t="s">
        <v>124</v>
      </c>
      <c r="D211" s="304" t="s">
        <v>171</v>
      </c>
      <c r="E211" s="305" t="e">
        <f>F211/F$195</f>
        <v>#DIV/0!</v>
      </c>
      <c r="F211" s="306">
        <f>+SUM(F199:F210)</f>
        <v>0</v>
      </c>
      <c r="G211" s="307"/>
      <c r="H211" s="305"/>
      <c r="I211" s="306"/>
      <c r="J211" s="307" t="s">
        <v>171</v>
      </c>
      <c r="K211" s="305">
        <f>L211/L$195</f>
        <v>0.48751260300560156</v>
      </c>
      <c r="L211" s="306">
        <f>+SUM(L199:L210)</f>
        <v>52627.199999999997</v>
      </c>
      <c r="M211" s="353"/>
      <c r="N211" s="306">
        <f t="shared" si="42"/>
        <v>52627.199999999997</v>
      </c>
      <c r="O211" s="307" t="s">
        <v>171</v>
      </c>
      <c r="P211" s="305" t="e">
        <f>Q211/Q$195</f>
        <v>#DIV/0!</v>
      </c>
      <c r="Q211" s="306">
        <f>+SUM(Q199:Q210)</f>
        <v>0</v>
      </c>
      <c r="R211" s="353"/>
      <c r="S211" s="318">
        <f t="shared" si="43"/>
        <v>52627.199999999997</v>
      </c>
      <c r="T211" s="41"/>
      <c r="U211" s="41"/>
      <c r="V211" s="41"/>
      <c r="W211" s="41"/>
      <c r="X211" s="41"/>
      <c r="Y211" s="41"/>
      <c r="Z211" s="41"/>
      <c r="AA211" s="41"/>
      <c r="AB211" s="41"/>
      <c r="AC211" s="41"/>
      <c r="AD211" s="41"/>
      <c r="AE211" s="41"/>
      <c r="AF211" s="41"/>
      <c r="AG211" s="41"/>
      <c r="AH211" s="41"/>
      <c r="AI211" s="41"/>
      <c r="AJ211" s="41"/>
      <c r="AK211" s="41"/>
      <c r="AL211" s="41"/>
      <c r="AM211" s="41"/>
      <c r="AN211" s="41"/>
    </row>
    <row r="212" spans="1:40" ht="15.75" customHeight="1">
      <c r="A212" s="5" t="s">
        <v>476</v>
      </c>
      <c r="B212" s="41" t="s">
        <v>157</v>
      </c>
      <c r="C212" s="252" t="s">
        <v>125</v>
      </c>
      <c r="D212" s="296"/>
      <c r="E212" s="41"/>
      <c r="F212" s="253">
        <f>+INDEX('Budget original'!$A$2:$AO$501,MATCH($A212,'Budget original'!$A$2:$A$501,0),MATCH(F$2,'Budget original'!$A$2:$AO$2,0))</f>
        <v>0</v>
      </c>
      <c r="G212" s="297"/>
      <c r="H212" s="41"/>
      <c r="I212" s="253"/>
      <c r="J212" s="252"/>
      <c r="K212" s="41"/>
      <c r="L212" s="255">
        <f>SUMIFS(BV_Data_An_Cour!$AM:$AM,BV_Data_An_Cour!$AP:$AP,$B212,BV_Data_An_Cour!$AQ:$AQ,$C212,BV_Data_An_Cour!$AR:$AR,$L$2)</f>
        <v>0</v>
      </c>
      <c r="M212" s="252"/>
      <c r="N212" s="275">
        <f t="shared" si="42"/>
        <v>0</v>
      </c>
      <c r="O212" s="252"/>
      <c r="P212" s="41"/>
      <c r="Q212" s="255">
        <f>SUMIFS(BV_Data_An_Prec!$AM:$AM,BV_Data_An_Prec!$AP:$AP,$B212,BV_Data_An_Prec!$AQ:$AQ,$C212,BV_Data_An_Prec!$AR:$AR,$L$2)</f>
        <v>0</v>
      </c>
      <c r="R212" s="252"/>
      <c r="S212" s="275">
        <f t="shared" si="43"/>
        <v>0</v>
      </c>
      <c r="T212" s="41"/>
      <c r="U212" s="41"/>
      <c r="V212" s="41"/>
      <c r="W212" s="41"/>
      <c r="X212" s="41"/>
      <c r="Y212" s="41"/>
      <c r="Z212" s="41"/>
      <c r="AA212" s="41"/>
      <c r="AB212" s="41"/>
      <c r="AC212" s="41"/>
      <c r="AD212" s="41"/>
      <c r="AE212" s="41"/>
      <c r="AF212" s="41"/>
      <c r="AG212" s="41"/>
      <c r="AH212" s="41"/>
      <c r="AI212" s="41"/>
      <c r="AJ212" s="41"/>
      <c r="AK212" s="41"/>
      <c r="AL212" s="41"/>
      <c r="AM212" s="41"/>
      <c r="AN212" s="41"/>
    </row>
    <row r="213" spans="1:40" ht="15.75" customHeight="1">
      <c r="A213" s="5" t="s">
        <v>477</v>
      </c>
      <c r="B213" s="41" t="s">
        <v>157</v>
      </c>
      <c r="C213" s="252" t="s">
        <v>126</v>
      </c>
      <c r="D213" s="296"/>
      <c r="E213" s="41"/>
      <c r="F213" s="253">
        <f>+INDEX('Budget original'!$A$2:$AO$501,MATCH($A213,'Budget original'!$A$2:$A$501,0),MATCH(F$2,'Budget original'!$A$2:$AO$2,0))</f>
        <v>0</v>
      </c>
      <c r="G213" s="297"/>
      <c r="H213" s="41"/>
      <c r="I213" s="253"/>
      <c r="J213" s="252"/>
      <c r="K213" s="41"/>
      <c r="L213" s="255">
        <f>SUMIFS(BV_Data_An_Cour!$AM:$AM,BV_Data_An_Cour!$AP:$AP,$B213,BV_Data_An_Cour!$AQ:$AQ,$C213,BV_Data_An_Cour!$AR:$AR,$L$2)</f>
        <v>0</v>
      </c>
      <c r="M213" s="252"/>
      <c r="N213" s="275">
        <f t="shared" si="42"/>
        <v>0</v>
      </c>
      <c r="O213" s="252"/>
      <c r="P213" s="41"/>
      <c r="Q213" s="255">
        <f>SUMIFS(BV_Data_An_Prec!$AM:$AM,BV_Data_An_Prec!$AP:$AP,$B213,BV_Data_An_Prec!$AQ:$AQ,$C213,BV_Data_An_Prec!$AR:$AR,$L$2)</f>
        <v>0</v>
      </c>
      <c r="R213" s="252"/>
      <c r="S213" s="275">
        <f t="shared" si="43"/>
        <v>0</v>
      </c>
      <c r="T213" s="41"/>
      <c r="U213" s="877"/>
      <c r="V213" s="41"/>
      <c r="W213" s="41"/>
      <c r="X213" s="41"/>
      <c r="Y213" s="41"/>
      <c r="Z213" s="41"/>
      <c r="AA213" s="41"/>
      <c r="AB213" s="41"/>
      <c r="AC213" s="41"/>
      <c r="AD213" s="41"/>
      <c r="AE213" s="41"/>
      <c r="AF213" s="41"/>
      <c r="AG213" s="41"/>
      <c r="AH213" s="41"/>
      <c r="AI213" s="41"/>
      <c r="AJ213" s="41"/>
      <c r="AK213" s="41"/>
      <c r="AL213" s="41"/>
      <c r="AM213" s="41"/>
      <c r="AN213" s="41"/>
    </row>
    <row r="214" spans="1:40" ht="15.75" customHeight="1">
      <c r="A214" s="5" t="s">
        <v>478</v>
      </c>
      <c r="B214" s="41" t="s">
        <v>157</v>
      </c>
      <c r="C214" s="245" t="s">
        <v>127</v>
      </c>
      <c r="D214" s="298"/>
      <c r="E214" s="316"/>
      <c r="F214" s="247">
        <f>+INDEX('Budget original'!$A$2:$AO$501,MATCH($A214,'Budget original'!$A$2:$A$501,0),MATCH(F$2,'Budget original'!$A$2:$AO$2,0))</f>
        <v>0</v>
      </c>
      <c r="G214" s="299"/>
      <c r="H214" s="316"/>
      <c r="I214" s="247"/>
      <c r="J214" s="245"/>
      <c r="K214" s="316"/>
      <c r="L214" s="255">
        <f>SUMIFS(BV_Data_An_Cour!$AM:$AM,BV_Data_An_Cour!$AP:$AP,$B214,BV_Data_An_Cour!$AQ:$AQ,$C214,BV_Data_An_Cour!$AR:$AR,$L$2)</f>
        <v>241.82999999999856</v>
      </c>
      <c r="M214" s="245"/>
      <c r="N214" s="295">
        <f t="shared" si="42"/>
        <v>241.82999999999856</v>
      </c>
      <c r="O214" s="245"/>
      <c r="P214" s="316"/>
      <c r="Q214" s="255">
        <f>SUMIFS(BV_Data_An_Prec!$AM:$AM,BV_Data_An_Prec!$AP:$AP,$B214,BV_Data_An_Prec!$AQ:$AQ,$C214,BV_Data_An_Prec!$AR:$AR,$L$2)</f>
        <v>0</v>
      </c>
      <c r="R214" s="245"/>
      <c r="S214" s="295">
        <f t="shared" si="43"/>
        <v>241.82999999999856</v>
      </c>
      <c r="T214" s="41"/>
      <c r="U214" s="41"/>
      <c r="V214" s="41"/>
      <c r="W214" s="41"/>
      <c r="X214" s="41"/>
      <c r="Y214" s="41"/>
      <c r="Z214" s="41"/>
      <c r="AA214" s="41"/>
      <c r="AB214" s="41"/>
      <c r="AC214" s="41"/>
      <c r="AD214" s="41"/>
      <c r="AE214" s="41"/>
      <c r="AF214" s="41"/>
      <c r="AG214" s="41"/>
      <c r="AH214" s="41"/>
      <c r="AI214" s="41"/>
      <c r="AJ214" s="41"/>
      <c r="AK214" s="41"/>
      <c r="AL214" s="41"/>
      <c r="AM214" s="41"/>
      <c r="AN214" s="41"/>
    </row>
    <row r="215" spans="1:40" ht="15.75" customHeight="1">
      <c r="A215" s="5" t="s">
        <v>479</v>
      </c>
      <c r="B215" s="41" t="s">
        <v>157</v>
      </c>
      <c r="C215" s="252" t="s">
        <v>128</v>
      </c>
      <c r="D215" s="296"/>
      <c r="E215" s="41"/>
      <c r="F215" s="253">
        <f>+INDEX('Budget original'!$A$2:$AO$501,MATCH($A215,'Budget original'!$A$2:$A$501,0),MATCH(F$2,'Budget original'!$A$2:$AO$2,0))</f>
        <v>0</v>
      </c>
      <c r="G215" s="297"/>
      <c r="H215" s="41"/>
      <c r="I215" s="253"/>
      <c r="J215" s="252"/>
      <c r="K215" s="41"/>
      <c r="L215" s="271">
        <f>SUMIFS(BV_Data_An_Cour!$AM:$AM,BV_Data_An_Cour!$AP:$AP,$B215,BV_Data_An_Cour!$AQ:$AQ,$C215,BV_Data_An_Cour!$AR:$AR,$L$2)</f>
        <v>1601.5900000000001</v>
      </c>
      <c r="M215" s="252"/>
      <c r="N215" s="275">
        <f t="shared" si="42"/>
        <v>1601.5900000000001</v>
      </c>
      <c r="O215" s="252"/>
      <c r="P215" s="41"/>
      <c r="Q215" s="271">
        <f>SUMIFS(BV_Data_An_Prec!$AM:$AM,BV_Data_An_Prec!$AP:$AP,$B215,BV_Data_An_Prec!$AQ:$AQ,$C215,BV_Data_An_Prec!$AR:$AR,$L$2)</f>
        <v>0</v>
      </c>
      <c r="R215" s="252"/>
      <c r="S215" s="275">
        <f t="shared" si="43"/>
        <v>1601.5900000000001</v>
      </c>
      <c r="T215" s="41"/>
      <c r="U215" s="41"/>
      <c r="V215" s="41"/>
      <c r="W215" s="41"/>
      <c r="X215" s="41"/>
      <c r="Y215" s="41"/>
      <c r="Z215" s="41"/>
      <c r="AA215" s="41"/>
      <c r="AB215" s="41"/>
      <c r="AC215" s="41"/>
      <c r="AD215" s="41"/>
      <c r="AE215" s="41"/>
      <c r="AF215" s="41"/>
      <c r="AG215" s="41"/>
      <c r="AH215" s="41"/>
      <c r="AI215" s="41"/>
      <c r="AJ215" s="41"/>
      <c r="AK215" s="41"/>
      <c r="AL215" s="41"/>
      <c r="AM215" s="41"/>
      <c r="AN215" s="41"/>
    </row>
    <row r="216" spans="1:40" ht="15.75" customHeight="1">
      <c r="A216" s="5" t="s">
        <v>480</v>
      </c>
      <c r="B216" s="41" t="s">
        <v>157</v>
      </c>
      <c r="C216" s="252" t="s">
        <v>129</v>
      </c>
      <c r="D216" s="296"/>
      <c r="E216" s="41"/>
      <c r="F216" s="253">
        <f>+INDEX('Budget original'!$A$2:$AO$501,MATCH($A216,'Budget original'!$A$2:$A$501,0),MATCH(F$2,'Budget original'!$A$2:$AO$2,0))</f>
        <v>0</v>
      </c>
      <c r="G216" s="297"/>
      <c r="H216" s="41"/>
      <c r="I216" s="253"/>
      <c r="J216" s="252"/>
      <c r="K216" s="41"/>
      <c r="L216" s="255">
        <f>SUMIFS(BV_Data_An_Cour!$AM:$AM,BV_Data_An_Cour!$AP:$AP,$B216,BV_Data_An_Cour!$AQ:$AQ,$C216,BV_Data_An_Cour!$AR:$AR,$L$2)</f>
        <v>5084.4799999999996</v>
      </c>
      <c r="M216" s="252"/>
      <c r="N216" s="275">
        <f t="shared" si="42"/>
        <v>5084.4799999999996</v>
      </c>
      <c r="O216" s="252"/>
      <c r="P216" s="41"/>
      <c r="Q216" s="255">
        <f>SUMIFS(BV_Data_An_Prec!$AM:$AM,BV_Data_An_Prec!$AP:$AP,$B216,BV_Data_An_Prec!$AQ:$AQ,$C216,BV_Data_An_Prec!$AR:$AR,$L$2)</f>
        <v>0</v>
      </c>
      <c r="R216" s="252"/>
      <c r="S216" s="275">
        <f t="shared" si="43"/>
        <v>5084.4799999999996</v>
      </c>
      <c r="T216" s="41"/>
      <c r="U216" s="41"/>
      <c r="V216" s="41"/>
      <c r="W216" s="41"/>
      <c r="X216" s="41"/>
      <c r="Y216" s="41"/>
      <c r="Z216" s="41"/>
      <c r="AA216" s="41"/>
      <c r="AB216" s="41"/>
      <c r="AC216" s="41"/>
      <c r="AD216" s="41"/>
      <c r="AE216" s="41"/>
      <c r="AF216" s="41"/>
      <c r="AG216" s="41"/>
      <c r="AH216" s="41"/>
      <c r="AI216" s="41"/>
      <c r="AJ216" s="41"/>
      <c r="AK216" s="41"/>
      <c r="AL216" s="41"/>
      <c r="AM216" s="41"/>
      <c r="AN216" s="41"/>
    </row>
    <row r="217" spans="1:40" ht="15.75" customHeight="1">
      <c r="A217" s="5" t="s">
        <v>481</v>
      </c>
      <c r="B217" s="41" t="s">
        <v>157</v>
      </c>
      <c r="C217" s="245" t="s">
        <v>130</v>
      </c>
      <c r="D217" s="298"/>
      <c r="E217" s="316"/>
      <c r="F217" s="247">
        <f>+INDEX('Budget original'!$A$2:$AO$501,MATCH($A217,'Budget original'!$A$2:$A$501,0),MATCH(F$2,'Budget original'!$A$2:$AO$2,0))</f>
        <v>0</v>
      </c>
      <c r="G217" s="299"/>
      <c r="H217" s="316"/>
      <c r="I217" s="247"/>
      <c r="J217" s="245"/>
      <c r="K217" s="316"/>
      <c r="L217" s="255">
        <f>SUMIFS(BV_Data_An_Cour!$AM:$AM,BV_Data_An_Cour!$AP:$AP,$B217,BV_Data_An_Cour!$AQ:$AQ,$C217,BV_Data_An_Cour!$AR:$AR,$L$2)</f>
        <v>198.98</v>
      </c>
      <c r="M217" s="245"/>
      <c r="N217" s="295">
        <f t="shared" si="42"/>
        <v>198.98</v>
      </c>
      <c r="O217" s="245"/>
      <c r="P217" s="316"/>
      <c r="Q217" s="255">
        <f>SUMIFS(BV_Data_An_Prec!$AM:$AM,BV_Data_An_Prec!$AP:$AP,$B217,BV_Data_An_Prec!$AQ:$AQ,$C217,BV_Data_An_Prec!$AR:$AR,$L$2)</f>
        <v>0</v>
      </c>
      <c r="R217" s="245"/>
      <c r="S217" s="295">
        <f t="shared" si="43"/>
        <v>198.98</v>
      </c>
      <c r="T217" s="41"/>
      <c r="U217" s="38"/>
      <c r="V217" s="41"/>
      <c r="W217" s="41"/>
      <c r="X217" s="41"/>
      <c r="Y217" s="41"/>
      <c r="Z217" s="41"/>
      <c r="AA217" s="41"/>
      <c r="AB217" s="41"/>
      <c r="AC217" s="41"/>
      <c r="AD217" s="41"/>
      <c r="AE217" s="41"/>
      <c r="AF217" s="41"/>
      <c r="AG217" s="41"/>
      <c r="AH217" s="41"/>
      <c r="AI217" s="41"/>
      <c r="AJ217" s="41"/>
      <c r="AK217" s="41"/>
      <c r="AL217" s="41"/>
      <c r="AM217" s="41"/>
      <c r="AN217" s="41"/>
    </row>
    <row r="218" spans="1:40" ht="15.75" customHeight="1">
      <c r="A218" s="5" t="s">
        <v>482</v>
      </c>
      <c r="B218" s="41" t="s">
        <v>157</v>
      </c>
      <c r="C218" s="252" t="s">
        <v>483</v>
      </c>
      <c r="D218" s="296"/>
      <c r="E218" s="41"/>
      <c r="F218" s="253"/>
      <c r="G218" s="297"/>
      <c r="H218" s="41"/>
      <c r="I218" s="253"/>
      <c r="J218" s="252"/>
      <c r="K218" s="41"/>
      <c r="L218" s="271">
        <f>SUMIFS(BV_Data_An_Cour!$AM:$AM,BV_Data_An_Cour!$AP:$AP,$B218,BV_Data_An_Cour!$AQ:$AQ,$C218,BV_Data_An_Cour!$AR:$AR,$L$2)</f>
        <v>2936.3399999999992</v>
      </c>
      <c r="M218" s="252"/>
      <c r="N218" s="275">
        <f t="shared" si="42"/>
        <v>2936.3399999999992</v>
      </c>
      <c r="O218" s="252"/>
      <c r="P218" s="41"/>
      <c r="Q218" s="271">
        <f>SUMIFS(BV_Data_An_Prec!$AM:$AM,BV_Data_An_Prec!$AP:$AP,$B218,BV_Data_An_Prec!$AQ:$AQ,$C218,BV_Data_An_Prec!$AR:$AR,$L$2)</f>
        <v>0</v>
      </c>
      <c r="R218" s="252"/>
      <c r="S218" s="275">
        <f t="shared" si="43"/>
        <v>2936.3399999999992</v>
      </c>
      <c r="T218" s="41"/>
      <c r="U218" s="41"/>
      <c r="V218" s="41"/>
      <c r="W218" s="41"/>
      <c r="X218" s="41"/>
      <c r="Y218" s="41"/>
      <c r="Z218" s="41"/>
      <c r="AA218" s="41"/>
      <c r="AB218" s="41"/>
      <c r="AC218" s="41"/>
      <c r="AD218" s="41"/>
      <c r="AE218" s="41"/>
      <c r="AF218" s="41"/>
      <c r="AG218" s="41"/>
      <c r="AH218" s="41"/>
      <c r="AI218" s="41"/>
      <c r="AJ218" s="41"/>
      <c r="AK218" s="41"/>
      <c r="AL218" s="41"/>
      <c r="AM218" s="41"/>
      <c r="AN218" s="41"/>
    </row>
    <row r="219" spans="1:40" ht="15.75" customHeight="1">
      <c r="A219" s="5" t="s">
        <v>484</v>
      </c>
      <c r="B219" s="41" t="s">
        <v>157</v>
      </c>
      <c r="C219" s="252" t="s">
        <v>131</v>
      </c>
      <c r="D219" s="296"/>
      <c r="E219" s="41"/>
      <c r="F219" s="253">
        <f>+INDEX('Budget original'!$A$2:$AO$501,MATCH($A219,'Budget original'!$A$2:$A$501,0),MATCH(F$2,'Budget original'!$A$2:$AO$2,0))</f>
        <v>0</v>
      </c>
      <c r="G219" s="297"/>
      <c r="H219" s="41"/>
      <c r="I219" s="253"/>
      <c r="J219" s="252"/>
      <c r="K219" s="41"/>
      <c r="L219" s="255">
        <f>SUMIFS(BV_Data_An_Cour!$AM:$AM,BV_Data_An_Cour!$AP:$AP,$B219,BV_Data_An_Cour!$AQ:$AQ,$C219,BV_Data_An_Cour!$AR:$AR,$L$2)</f>
        <v>0</v>
      </c>
      <c r="M219" s="252"/>
      <c r="N219" s="275">
        <f t="shared" si="42"/>
        <v>0</v>
      </c>
      <c r="O219" s="252"/>
      <c r="P219" s="41"/>
      <c r="Q219" s="255">
        <f>SUMIFS(BV_Data_An_Prec!$AM:$AM,BV_Data_An_Prec!$AP:$AP,$B219,BV_Data_An_Prec!$AQ:$AQ,$C219,BV_Data_An_Prec!$AR:$AR,$L$2)</f>
        <v>0</v>
      </c>
      <c r="R219" s="252"/>
      <c r="S219" s="275">
        <f t="shared" si="43"/>
        <v>0</v>
      </c>
      <c r="T219" s="41"/>
      <c r="U219" s="41"/>
      <c r="V219" s="41"/>
      <c r="W219" s="41"/>
      <c r="X219" s="41"/>
      <c r="Y219" s="41"/>
      <c r="Z219" s="41"/>
      <c r="AA219" s="41"/>
      <c r="AB219" s="41"/>
      <c r="AC219" s="41"/>
      <c r="AD219" s="41"/>
      <c r="AE219" s="41"/>
      <c r="AF219" s="41"/>
      <c r="AG219" s="41"/>
      <c r="AH219" s="41"/>
      <c r="AI219" s="41"/>
      <c r="AJ219" s="41"/>
      <c r="AK219" s="41"/>
      <c r="AL219" s="41"/>
      <c r="AM219" s="41"/>
      <c r="AN219" s="41"/>
    </row>
    <row r="220" spans="1:40" ht="15.75" customHeight="1">
      <c r="A220" s="5" t="s">
        <v>485</v>
      </c>
      <c r="B220" s="41" t="s">
        <v>157</v>
      </c>
      <c r="C220" s="252" t="s">
        <v>132</v>
      </c>
      <c r="D220" s="296"/>
      <c r="E220" s="41"/>
      <c r="F220" s="253">
        <f>+INDEX('Budget original'!$A$2:$AO$501,MATCH($A220,'Budget original'!$A$2:$A$501,0),MATCH(F$2,'Budget original'!$A$2:$AO$2,0))</f>
        <v>0</v>
      </c>
      <c r="G220" s="297"/>
      <c r="H220" s="41"/>
      <c r="I220" s="253"/>
      <c r="J220" s="252"/>
      <c r="K220" s="41"/>
      <c r="L220" s="255">
        <f>SUMIFS(BV_Data_An_Cour!$AM:$AM,BV_Data_An_Cour!$AP:$AP,$B220,BV_Data_An_Cour!$AQ:$AQ,$C220,BV_Data_An_Cour!$AR:$AR,$L$2)</f>
        <v>1709.58</v>
      </c>
      <c r="M220" s="252"/>
      <c r="N220" s="275">
        <f t="shared" si="42"/>
        <v>1709.58</v>
      </c>
      <c r="O220" s="252"/>
      <c r="P220" s="41"/>
      <c r="Q220" s="255">
        <f>SUMIFS(BV_Data_An_Prec!$AM:$AM,BV_Data_An_Prec!$AP:$AP,$B220,BV_Data_An_Prec!$AQ:$AQ,$C220,BV_Data_An_Prec!$AR:$AR,$L$2)</f>
        <v>0</v>
      </c>
      <c r="R220" s="252"/>
      <c r="S220" s="275">
        <f t="shared" si="43"/>
        <v>1709.58</v>
      </c>
      <c r="T220" s="41"/>
      <c r="U220" s="41"/>
      <c r="V220" s="41"/>
      <c r="W220" s="41"/>
      <c r="X220" s="41"/>
      <c r="Y220" s="41"/>
      <c r="Z220" s="41"/>
      <c r="AA220" s="41"/>
      <c r="AB220" s="41"/>
      <c r="AC220" s="41"/>
      <c r="AD220" s="41"/>
      <c r="AE220" s="41"/>
      <c r="AF220" s="41"/>
      <c r="AG220" s="41"/>
      <c r="AH220" s="41"/>
      <c r="AI220" s="41"/>
      <c r="AJ220" s="41"/>
      <c r="AK220" s="41"/>
      <c r="AL220" s="41"/>
      <c r="AM220" s="41"/>
      <c r="AN220" s="41"/>
    </row>
    <row r="221" spans="1:40" ht="15.75" customHeight="1">
      <c r="A221" s="5" t="s">
        <v>486</v>
      </c>
      <c r="B221" s="41" t="s">
        <v>157</v>
      </c>
      <c r="C221" s="252" t="s">
        <v>133</v>
      </c>
      <c r="D221" s="296"/>
      <c r="E221" s="41"/>
      <c r="F221" s="253">
        <f>+INDEX('Budget original'!$A$2:$AO$501,MATCH($A221,'Budget original'!$A$2:$A$501,0),MATCH(F$2,'Budget original'!$A$2:$AO$2,0))</f>
        <v>0</v>
      </c>
      <c r="G221" s="297"/>
      <c r="H221" s="41"/>
      <c r="I221" s="253"/>
      <c r="J221" s="252"/>
      <c r="K221" s="41"/>
      <c r="L221" s="255">
        <f>SUMIFS(BV_Data_An_Cour!$AM:$AM,BV_Data_An_Cour!$AP:$AP,$B221,BV_Data_An_Cour!$AQ:$AQ,$C221,BV_Data_An_Cour!$AR:$AR,$L$2)</f>
        <v>534.04999999999995</v>
      </c>
      <c r="M221" s="252"/>
      <c r="N221" s="275">
        <f t="shared" si="42"/>
        <v>534.04999999999995</v>
      </c>
      <c r="O221" s="252"/>
      <c r="P221" s="41"/>
      <c r="Q221" s="255">
        <f>SUMIFS(BV_Data_An_Prec!$AM:$AM,BV_Data_An_Prec!$AP:$AP,$B221,BV_Data_An_Prec!$AQ:$AQ,$C221,BV_Data_An_Prec!$AR:$AR,$L$2)</f>
        <v>0</v>
      </c>
      <c r="R221" s="252"/>
      <c r="S221" s="275">
        <f t="shared" si="43"/>
        <v>534.04999999999995</v>
      </c>
      <c r="T221" s="41"/>
      <c r="U221" s="41"/>
      <c r="V221" s="41"/>
      <c r="W221" s="41"/>
      <c r="X221" s="41"/>
      <c r="Y221" s="41"/>
      <c r="Z221" s="41"/>
      <c r="AA221" s="41"/>
      <c r="AB221" s="41"/>
      <c r="AC221" s="41"/>
      <c r="AD221" s="41"/>
      <c r="AE221" s="41"/>
      <c r="AF221" s="41"/>
      <c r="AG221" s="41"/>
      <c r="AH221" s="41"/>
      <c r="AI221" s="41"/>
      <c r="AJ221" s="41"/>
      <c r="AK221" s="41"/>
      <c r="AL221" s="41"/>
      <c r="AM221" s="41"/>
      <c r="AN221" s="41"/>
    </row>
    <row r="222" spans="1:40" ht="15.75" customHeight="1">
      <c r="A222" s="5" t="s">
        <v>487</v>
      </c>
      <c r="B222" s="41" t="s">
        <v>157</v>
      </c>
      <c r="C222" s="252" t="s">
        <v>134</v>
      </c>
      <c r="D222" s="296"/>
      <c r="E222" s="41"/>
      <c r="F222" s="253">
        <f>+INDEX('Budget original'!$A$2:$AO$501,MATCH($A222,'Budget original'!$A$2:$A$501,0),MATCH(F$2,'Budget original'!$A$2:$AO$2,0))</f>
        <v>0</v>
      </c>
      <c r="G222" s="297"/>
      <c r="H222" s="41"/>
      <c r="I222" s="253"/>
      <c r="J222" s="252"/>
      <c r="K222" s="41"/>
      <c r="L222" s="255">
        <f>SUMIFS(BV_Data_An_Cour!$AM:$AM,BV_Data_An_Cour!$AP:$AP,$B222,BV_Data_An_Cour!$AQ:$AQ,$C222,BV_Data_An_Cour!$AR:$AR,$L$2)</f>
        <v>159.80000000000001</v>
      </c>
      <c r="M222" s="252"/>
      <c r="N222" s="275">
        <f t="shared" si="42"/>
        <v>159.80000000000001</v>
      </c>
      <c r="O222" s="252"/>
      <c r="P222" s="41"/>
      <c r="Q222" s="255">
        <f>SUMIFS(BV_Data_An_Prec!$AM:$AM,BV_Data_An_Prec!$AP:$AP,$B222,BV_Data_An_Prec!$AQ:$AQ,$C222,BV_Data_An_Prec!$AR:$AR,$L$2)</f>
        <v>0</v>
      </c>
      <c r="R222" s="252"/>
      <c r="S222" s="275">
        <f t="shared" si="43"/>
        <v>159.80000000000001</v>
      </c>
      <c r="T222" s="41"/>
      <c r="U222" s="41"/>
      <c r="V222" s="41"/>
      <c r="W222" s="41"/>
      <c r="X222" s="41"/>
      <c r="Y222" s="41"/>
      <c r="Z222" s="41"/>
      <c r="AA222" s="41"/>
      <c r="AB222" s="41"/>
      <c r="AC222" s="41"/>
      <c r="AD222" s="41"/>
      <c r="AE222" s="41"/>
      <c r="AF222" s="41"/>
      <c r="AG222" s="41"/>
      <c r="AH222" s="41"/>
      <c r="AI222" s="41"/>
      <c r="AJ222" s="41"/>
      <c r="AK222" s="41"/>
      <c r="AL222" s="41"/>
      <c r="AM222" s="41"/>
      <c r="AN222" s="41"/>
    </row>
    <row r="223" spans="1:40" ht="15.75" customHeight="1">
      <c r="A223" s="5" t="s">
        <v>488</v>
      </c>
      <c r="B223" s="41" t="s">
        <v>157</v>
      </c>
      <c r="C223" s="252" t="s">
        <v>135</v>
      </c>
      <c r="D223" s="296"/>
      <c r="E223" s="41"/>
      <c r="F223" s="253">
        <f>+INDEX('Budget original'!$A$2:$AO$501,MATCH($A223,'Budget original'!$A$2:$A$501,0),MATCH(F$2,'Budget original'!$A$2:$AO$2,0))</f>
        <v>0</v>
      </c>
      <c r="G223" s="297"/>
      <c r="H223" s="41"/>
      <c r="I223" s="253"/>
      <c r="J223" s="252"/>
      <c r="K223" s="41"/>
      <c r="L223" s="255">
        <f>SUMIFS(BV_Data_An_Cour!$AM:$AM,BV_Data_An_Cour!$AP:$AP,$B223,BV_Data_An_Cour!$AQ:$AQ,$C223,BV_Data_An_Cour!$AR:$AR,$L$2)</f>
        <v>0</v>
      </c>
      <c r="M223" s="252"/>
      <c r="N223" s="275">
        <f t="shared" si="42"/>
        <v>0</v>
      </c>
      <c r="O223" s="252"/>
      <c r="P223" s="41"/>
      <c r="Q223" s="255">
        <f>SUMIFS(BV_Data_An_Prec!$AM:$AM,BV_Data_An_Prec!$AP:$AP,$B223,BV_Data_An_Prec!$AQ:$AQ,$C223,BV_Data_An_Prec!$AR:$AR,$L$2)</f>
        <v>0</v>
      </c>
      <c r="R223" s="252"/>
      <c r="S223" s="275">
        <f t="shared" si="43"/>
        <v>0</v>
      </c>
      <c r="T223" s="41"/>
      <c r="U223" s="41"/>
      <c r="V223" s="41"/>
      <c r="W223" s="41"/>
      <c r="X223" s="41"/>
      <c r="Y223" s="41"/>
      <c r="Z223" s="41"/>
      <c r="AA223" s="41"/>
      <c r="AB223" s="41"/>
      <c r="AC223" s="41"/>
      <c r="AD223" s="41"/>
      <c r="AE223" s="41"/>
      <c r="AF223" s="41"/>
      <c r="AG223" s="41"/>
      <c r="AH223" s="41"/>
      <c r="AI223" s="41"/>
      <c r="AJ223" s="41"/>
      <c r="AK223" s="41"/>
      <c r="AL223" s="41"/>
      <c r="AM223" s="41"/>
      <c r="AN223" s="41"/>
    </row>
    <row r="224" spans="1:40" ht="15.75" customHeight="1">
      <c r="A224" s="5" t="s">
        <v>489</v>
      </c>
      <c r="B224" s="41" t="s">
        <v>157</v>
      </c>
      <c r="C224" s="252" t="s">
        <v>136</v>
      </c>
      <c r="D224" s="296"/>
      <c r="E224" s="41"/>
      <c r="F224" s="253">
        <f>+INDEX('Budget original'!$A$2:$AO$501,MATCH($A224,'Budget original'!$A$2:$A$501,0),MATCH(F$2,'Budget original'!$A$2:$AO$2,0))</f>
        <v>0</v>
      </c>
      <c r="G224" s="297"/>
      <c r="H224" s="41"/>
      <c r="I224" s="253"/>
      <c r="J224" s="252"/>
      <c r="K224" s="41"/>
      <c r="L224" s="255">
        <f>SUMIFS(BV_Data_An_Cour!$AM:$AM,BV_Data_An_Cour!$AP:$AP,$B224,BV_Data_An_Cour!$AQ:$AQ,$C224,BV_Data_An_Cour!$AR:$AR,$L$2)</f>
        <v>374</v>
      </c>
      <c r="M224" s="252"/>
      <c r="N224" s="275">
        <f t="shared" si="42"/>
        <v>374</v>
      </c>
      <c r="O224" s="252"/>
      <c r="P224" s="41"/>
      <c r="Q224" s="255">
        <f>SUMIFS(BV_Data_An_Prec!$AM:$AM,BV_Data_An_Prec!$AP:$AP,$B224,BV_Data_An_Prec!$AQ:$AQ,$C224,BV_Data_An_Prec!$AR:$AR,$L$2)</f>
        <v>0</v>
      </c>
      <c r="R224" s="252"/>
      <c r="S224" s="275">
        <f t="shared" si="43"/>
        <v>374</v>
      </c>
      <c r="T224" s="41"/>
      <c r="U224" s="41"/>
      <c r="V224" s="41"/>
      <c r="W224" s="41"/>
      <c r="X224" s="41"/>
      <c r="Y224" s="41"/>
      <c r="Z224" s="41"/>
      <c r="AA224" s="41"/>
      <c r="AB224" s="41"/>
      <c r="AC224" s="41"/>
      <c r="AD224" s="41"/>
      <c r="AE224" s="41"/>
      <c r="AF224" s="41"/>
      <c r="AG224" s="41"/>
      <c r="AH224" s="41"/>
      <c r="AI224" s="41"/>
      <c r="AJ224" s="41"/>
      <c r="AK224" s="41"/>
      <c r="AL224" s="41"/>
      <c r="AM224" s="41"/>
      <c r="AN224" s="41"/>
    </row>
    <row r="225" spans="1:40" ht="15.75" customHeight="1">
      <c r="A225" s="5" t="s">
        <v>490</v>
      </c>
      <c r="B225" s="41" t="s">
        <v>157</v>
      </c>
      <c r="C225" s="252" t="s">
        <v>137</v>
      </c>
      <c r="D225" s="296"/>
      <c r="E225" s="41"/>
      <c r="F225" s="253">
        <f>+INDEX('Budget original'!$A$2:$AO$501,MATCH($A225,'Budget original'!$A$2:$A$501,0),MATCH(F$2,'Budget original'!$A$2:$AO$2,0))</f>
        <v>0</v>
      </c>
      <c r="G225" s="297"/>
      <c r="H225" s="41"/>
      <c r="I225" s="253"/>
      <c r="J225" s="252"/>
      <c r="K225" s="41"/>
      <c r="L225" s="255">
        <f>SUMIFS(BV_Data_An_Cour!$AM:$AM,BV_Data_An_Cour!$AP:$AP,$B225,BV_Data_An_Cour!$AQ:$AQ,$C225,BV_Data_An_Cour!$AR:$AR,$L$2)</f>
        <v>775</v>
      </c>
      <c r="M225" s="252"/>
      <c r="N225" s="275">
        <f t="shared" si="42"/>
        <v>775</v>
      </c>
      <c r="O225" s="252"/>
      <c r="P225" s="41"/>
      <c r="Q225" s="255">
        <f>SUMIFS(BV_Data_An_Prec!$AM:$AM,BV_Data_An_Prec!$AP:$AP,$B225,BV_Data_An_Prec!$AQ:$AQ,$C225,BV_Data_An_Prec!$AR:$AR,$L$2)</f>
        <v>0</v>
      </c>
      <c r="R225" s="252"/>
      <c r="S225" s="275">
        <f t="shared" si="43"/>
        <v>775</v>
      </c>
      <c r="T225" s="41"/>
      <c r="X225" s="41"/>
      <c r="Y225" s="41"/>
      <c r="Z225" s="41"/>
      <c r="AA225" s="41"/>
      <c r="AB225" s="41"/>
      <c r="AC225" s="41"/>
      <c r="AD225" s="41"/>
      <c r="AE225" s="41"/>
      <c r="AF225" s="41"/>
      <c r="AG225" s="41"/>
      <c r="AH225" s="41"/>
      <c r="AI225" s="41"/>
      <c r="AJ225" s="41"/>
      <c r="AK225" s="41"/>
      <c r="AL225" s="41"/>
      <c r="AM225" s="41"/>
      <c r="AN225" s="41"/>
    </row>
    <row r="226" spans="1:40" ht="15.75" customHeight="1">
      <c r="A226" s="5" t="s">
        <v>491</v>
      </c>
      <c r="B226" s="41" t="s">
        <v>157</v>
      </c>
      <c r="C226" s="252" t="s">
        <v>138</v>
      </c>
      <c r="D226" s="296"/>
      <c r="E226" s="41"/>
      <c r="F226" s="253">
        <f>+INDEX('Budget original'!$A$2:$AO$501,MATCH($A226,'Budget original'!$A$2:$A$501,0),MATCH(F$2,'Budget original'!$A$2:$AO$2,0))</f>
        <v>0</v>
      </c>
      <c r="G226" s="297"/>
      <c r="H226" s="41"/>
      <c r="I226" s="253"/>
      <c r="J226" s="252"/>
      <c r="K226" s="41"/>
      <c r="L226" s="255">
        <f>SUMIFS(BV_Data_An_Cour!$AM:$AM,BV_Data_An_Cour!$AP:$AP,$B226,BV_Data_An_Cour!$AQ:$AQ,$C226,BV_Data_An_Cour!$AR:$AR,$L$2)</f>
        <v>0</v>
      </c>
      <c r="M226" s="252"/>
      <c r="N226" s="275">
        <f t="shared" si="42"/>
        <v>0</v>
      </c>
      <c r="O226" s="252"/>
      <c r="P226" s="41"/>
      <c r="Q226" s="255">
        <f>SUMIFS(BV_Data_An_Prec!$AM:$AM,BV_Data_An_Prec!$AP:$AP,$B226,BV_Data_An_Prec!$AQ:$AQ,$C226,BV_Data_An_Prec!$AR:$AR,$L$2)</f>
        <v>0</v>
      </c>
      <c r="R226" s="252"/>
      <c r="S226" s="275">
        <f t="shared" si="43"/>
        <v>0</v>
      </c>
      <c r="T226" s="41"/>
      <c r="X226" s="41"/>
      <c r="Y226" s="41"/>
      <c r="Z226" s="41"/>
      <c r="AA226" s="41"/>
      <c r="AB226" s="41"/>
      <c r="AC226" s="41"/>
      <c r="AD226" s="41"/>
      <c r="AE226" s="41"/>
      <c r="AF226" s="41"/>
      <c r="AG226" s="41"/>
      <c r="AH226" s="41"/>
      <c r="AI226" s="41"/>
      <c r="AJ226" s="41"/>
      <c r="AK226" s="41"/>
      <c r="AL226" s="41"/>
      <c r="AM226" s="41"/>
      <c r="AN226" s="41"/>
    </row>
    <row r="227" spans="1:40" ht="15.75" hidden="1" customHeight="1">
      <c r="A227" s="5" t="s">
        <v>470</v>
      </c>
      <c r="B227" s="41" t="s">
        <v>157</v>
      </c>
      <c r="C227" s="252" t="s">
        <v>55</v>
      </c>
      <c r="D227" s="296"/>
      <c r="E227" s="41"/>
      <c r="F227" s="253">
        <f>+INDEX('Budget original'!$A$2:$AO$501,MATCH($A227,'Budget original'!$A$2:$A$501,0),MATCH(F$2,'Budget original'!$A$2:$AO$2,0))</f>
        <v>0</v>
      </c>
      <c r="G227" s="297"/>
      <c r="H227" s="41"/>
      <c r="I227" s="253"/>
      <c r="J227" s="252"/>
      <c r="K227" s="41"/>
      <c r="L227" s="255">
        <f>SUMIFS(BV_Data_An_Cour!$AM:$AM,BV_Data_An_Cour!$AP:$AP,$B227,BV_Data_An_Cour!$AQ:$AQ,$C227,BV_Data_An_Cour!$AR:$AR,$L$2)</f>
        <v>0</v>
      </c>
      <c r="M227" s="252"/>
      <c r="N227" s="275">
        <f t="shared" si="42"/>
        <v>0</v>
      </c>
      <c r="O227" s="252"/>
      <c r="P227" s="41"/>
      <c r="Q227" s="255">
        <f>SUMIFS(BV_Data_An_Prec!$AM:$AM,BV_Data_An_Prec!$AP:$AP,$B227,BV_Data_An_Prec!$AQ:$AQ,$C227,BV_Data_An_Prec!$AR:$AR,$L$2)</f>
        <v>0</v>
      </c>
      <c r="R227" s="252"/>
      <c r="S227" s="275">
        <f t="shared" si="43"/>
        <v>0</v>
      </c>
      <c r="T227" s="41"/>
      <c r="U227" s="41"/>
      <c r="V227" s="41"/>
      <c r="W227" s="41"/>
      <c r="X227" s="41"/>
      <c r="Y227" s="41"/>
      <c r="Z227" s="41"/>
      <c r="AA227" s="41"/>
      <c r="AB227" s="41"/>
      <c r="AC227" s="41"/>
      <c r="AD227" s="41"/>
      <c r="AE227" s="41"/>
      <c r="AF227" s="41"/>
      <c r="AG227" s="41"/>
      <c r="AH227" s="41"/>
      <c r="AI227" s="41"/>
      <c r="AJ227" s="41"/>
      <c r="AK227" s="41"/>
      <c r="AL227" s="41"/>
      <c r="AM227" s="41"/>
      <c r="AN227" s="41"/>
    </row>
    <row r="228" spans="1:40" ht="15.75" hidden="1" customHeight="1">
      <c r="A228" s="5" t="s">
        <v>470</v>
      </c>
      <c r="B228" s="41" t="s">
        <v>157</v>
      </c>
      <c r="C228" s="252" t="s">
        <v>55</v>
      </c>
      <c r="D228" s="296"/>
      <c r="E228" s="41"/>
      <c r="F228" s="253">
        <f>+INDEX('Budget original'!$A$2:$AO$501,MATCH($A228,'Budget original'!$A$2:$A$501,0),MATCH(F$2,'Budget original'!$A$2:$AO$2,0))</f>
        <v>0</v>
      </c>
      <c r="G228" s="297"/>
      <c r="H228" s="41"/>
      <c r="I228" s="253"/>
      <c r="J228" s="252"/>
      <c r="K228" s="41"/>
      <c r="L228" s="255">
        <f>SUMIFS(BV_Data_An_Cour!$AM:$AM,BV_Data_An_Cour!$AP:$AP,$B228,BV_Data_An_Cour!$AQ:$AQ,$C228,BV_Data_An_Cour!$AR:$AR,$L$2)</f>
        <v>0</v>
      </c>
      <c r="M228" s="252"/>
      <c r="N228" s="275">
        <f t="shared" si="42"/>
        <v>0</v>
      </c>
      <c r="O228" s="252"/>
      <c r="P228" s="41"/>
      <c r="Q228" s="255">
        <f>SUMIFS(BV_Data_An_Prec!$AM:$AM,BV_Data_An_Prec!$AP:$AP,$B228,BV_Data_An_Prec!$AQ:$AQ,$C228,BV_Data_An_Prec!$AR:$AR,$L$2)</f>
        <v>0</v>
      </c>
      <c r="R228" s="252"/>
      <c r="S228" s="275">
        <f t="shared" si="43"/>
        <v>0</v>
      </c>
      <c r="T228" s="41"/>
      <c r="U228" s="41"/>
      <c r="V228" s="41"/>
      <c r="W228" s="41"/>
      <c r="X228" s="41"/>
      <c r="Y228" s="41"/>
      <c r="Z228" s="41"/>
      <c r="AA228" s="41"/>
      <c r="AB228" s="41"/>
      <c r="AC228" s="41"/>
      <c r="AD228" s="41"/>
      <c r="AE228" s="41"/>
      <c r="AF228" s="41"/>
      <c r="AG228" s="41"/>
      <c r="AH228" s="41"/>
      <c r="AI228" s="41"/>
      <c r="AJ228" s="41"/>
      <c r="AK228" s="41"/>
      <c r="AL228" s="41"/>
      <c r="AM228" s="41"/>
      <c r="AN228" s="41"/>
    </row>
    <row r="229" spans="1:40" ht="15.75" hidden="1" customHeight="1">
      <c r="A229" s="5" t="s">
        <v>470</v>
      </c>
      <c r="B229" s="41" t="s">
        <v>157</v>
      </c>
      <c r="C229" s="252" t="s">
        <v>55</v>
      </c>
      <c r="D229" s="296"/>
      <c r="E229" s="41"/>
      <c r="F229" s="253">
        <f>+INDEX('Budget original'!$A$2:$AO$501,MATCH($A229,'Budget original'!$A$2:$A$501,0),MATCH(F$2,'Budget original'!$A$2:$AO$2,0))</f>
        <v>0</v>
      </c>
      <c r="G229" s="297"/>
      <c r="H229" s="41"/>
      <c r="I229" s="253"/>
      <c r="J229" s="252"/>
      <c r="K229" s="41"/>
      <c r="L229" s="255">
        <f>SUMIFS(BV_Data_An_Cour!$AM:$AM,BV_Data_An_Cour!$AP:$AP,$B229,BV_Data_An_Cour!$AQ:$AQ,$C229,BV_Data_An_Cour!$AR:$AR,$L$2)</f>
        <v>0</v>
      </c>
      <c r="M229" s="252"/>
      <c r="N229" s="275">
        <f t="shared" si="42"/>
        <v>0</v>
      </c>
      <c r="O229" s="252"/>
      <c r="P229" s="41"/>
      <c r="Q229" s="255">
        <f>SUMIFS(BV_Data_An_Prec!$AM:$AM,BV_Data_An_Prec!$AP:$AP,$B229,BV_Data_An_Prec!$AQ:$AQ,$C229,BV_Data_An_Prec!$AR:$AR,$L$2)</f>
        <v>0</v>
      </c>
      <c r="R229" s="252"/>
      <c r="S229" s="275">
        <f t="shared" si="43"/>
        <v>0</v>
      </c>
      <c r="T229" s="41"/>
      <c r="U229" s="41"/>
      <c r="V229" s="41"/>
      <c r="W229" s="41"/>
      <c r="X229" s="41"/>
      <c r="Y229" s="41"/>
      <c r="Z229" s="41"/>
      <c r="AA229" s="41"/>
      <c r="AB229" s="41"/>
      <c r="AC229" s="41"/>
      <c r="AD229" s="41"/>
      <c r="AE229" s="41"/>
      <c r="AF229" s="41"/>
      <c r="AG229" s="41"/>
      <c r="AH229" s="41"/>
      <c r="AI229" s="41"/>
      <c r="AJ229" s="41"/>
      <c r="AK229" s="41"/>
      <c r="AL229" s="41"/>
      <c r="AM229" s="41"/>
      <c r="AN229" s="41"/>
    </row>
    <row r="230" spans="1:40" ht="15.75" customHeight="1">
      <c r="B230" s="41"/>
      <c r="C230" s="303" t="s">
        <v>139</v>
      </c>
      <c r="D230" s="304" t="s">
        <v>171</v>
      </c>
      <c r="E230" s="305" t="e">
        <f>F230/F$195</f>
        <v>#DIV/0!</v>
      </c>
      <c r="F230" s="306">
        <f>+SUM(F212:F229)</f>
        <v>0</v>
      </c>
      <c r="G230" s="307"/>
      <c r="H230" s="305"/>
      <c r="I230" s="306"/>
      <c r="J230" s="307" t="s">
        <v>171</v>
      </c>
      <c r="K230" s="305">
        <f>L230/L$195</f>
        <v>0.12612871239802265</v>
      </c>
      <c r="L230" s="306">
        <f>+SUM(L212:L229)</f>
        <v>13615.649999999996</v>
      </c>
      <c r="M230" s="309"/>
      <c r="N230" s="306">
        <f t="shared" si="42"/>
        <v>13615.649999999996</v>
      </c>
      <c r="O230" s="307" t="s">
        <v>171</v>
      </c>
      <c r="P230" s="305" t="e">
        <f>Q230/Q$195</f>
        <v>#DIV/0!</v>
      </c>
      <c r="Q230" s="306">
        <f>+SUM(Q212:Q229)</f>
        <v>0</v>
      </c>
      <c r="R230" s="309"/>
      <c r="S230" s="306">
        <f t="shared" si="43"/>
        <v>13615.649999999996</v>
      </c>
      <c r="T230" s="41"/>
      <c r="U230" s="41"/>
      <c r="V230" s="41"/>
      <c r="W230" s="41"/>
      <c r="X230" s="41"/>
      <c r="Y230" s="41"/>
      <c r="Z230" s="41"/>
      <c r="AA230" s="41"/>
      <c r="AB230" s="41"/>
      <c r="AC230" s="41"/>
      <c r="AD230" s="41"/>
      <c r="AE230" s="41"/>
      <c r="AF230" s="41"/>
      <c r="AG230" s="41"/>
      <c r="AH230" s="41"/>
      <c r="AI230" s="41"/>
      <c r="AJ230" s="41"/>
      <c r="AK230" s="41"/>
      <c r="AL230" s="41"/>
      <c r="AM230" s="41"/>
      <c r="AN230" s="41"/>
    </row>
    <row r="231" spans="1:40" ht="15.75" customHeight="1">
      <c r="B231" s="41"/>
      <c r="C231" s="245"/>
      <c r="D231" s="298"/>
      <c r="E231" s="316"/>
      <c r="F231" s="275"/>
      <c r="G231" s="299"/>
      <c r="H231" s="316"/>
      <c r="I231" s="275"/>
      <c r="J231" s="245"/>
      <c r="K231" s="316"/>
      <c r="L231" s="295"/>
      <c r="M231" s="245"/>
      <c r="N231" s="295"/>
      <c r="O231" s="245"/>
      <c r="P231" s="316"/>
      <c r="Q231" s="295"/>
      <c r="R231" s="245"/>
      <c r="S231" s="295"/>
      <c r="T231" s="41"/>
      <c r="U231" s="41"/>
      <c r="V231" s="41"/>
      <c r="W231" s="41"/>
      <c r="X231" s="41"/>
      <c r="Y231" s="41"/>
      <c r="Z231" s="41"/>
      <c r="AA231" s="41"/>
      <c r="AB231" s="41"/>
      <c r="AC231" s="41"/>
      <c r="AD231" s="41"/>
      <c r="AE231" s="41"/>
      <c r="AF231" s="41"/>
      <c r="AG231" s="41"/>
      <c r="AH231" s="41"/>
      <c r="AI231" s="41"/>
      <c r="AJ231" s="41"/>
      <c r="AK231" s="41"/>
      <c r="AL231" s="41"/>
      <c r="AM231" s="41"/>
      <c r="AN231" s="41"/>
    </row>
    <row r="232" spans="1:40" ht="15.75" customHeight="1">
      <c r="B232" s="41"/>
      <c r="C232" s="303" t="s">
        <v>140</v>
      </c>
      <c r="D232" s="304" t="s">
        <v>115</v>
      </c>
      <c r="E232" s="305" t="e">
        <f>F232/F$195</f>
        <v>#DIV/0!</v>
      </c>
      <c r="F232" s="306">
        <f>F211+F230</f>
        <v>0</v>
      </c>
      <c r="G232" s="307"/>
      <c r="H232" s="305"/>
      <c r="I232" s="306"/>
      <c r="J232" s="307" t="s">
        <v>115</v>
      </c>
      <c r="K232" s="305">
        <f>L232/L$195</f>
        <v>0.61364131540362421</v>
      </c>
      <c r="L232" s="306">
        <f>L211+L230</f>
        <v>66242.849999999991</v>
      </c>
      <c r="M232" s="309"/>
      <c r="N232" s="318">
        <f>L232-F232</f>
        <v>66242.849999999991</v>
      </c>
      <c r="O232" s="307" t="s">
        <v>115</v>
      </c>
      <c r="P232" s="305" t="e">
        <f>Q232/Q$195</f>
        <v>#DIV/0!</v>
      </c>
      <c r="Q232" s="306">
        <f>Q211+Q230</f>
        <v>0</v>
      </c>
      <c r="R232" s="309"/>
      <c r="S232" s="318">
        <f>L232-Q232</f>
        <v>66242.849999999991</v>
      </c>
      <c r="T232" s="41"/>
      <c r="U232" s="41"/>
      <c r="V232" s="41"/>
      <c r="W232" s="41"/>
      <c r="X232" s="41"/>
      <c r="Y232" s="41"/>
      <c r="Z232" s="41"/>
      <c r="AA232" s="41"/>
      <c r="AB232" s="41"/>
      <c r="AC232" s="41"/>
      <c r="AD232" s="41"/>
      <c r="AE232" s="41"/>
      <c r="AF232" s="41"/>
      <c r="AG232" s="41"/>
      <c r="AH232" s="41"/>
      <c r="AI232" s="41"/>
      <c r="AJ232" s="41"/>
      <c r="AK232" s="41"/>
      <c r="AL232" s="41"/>
      <c r="AM232" s="41"/>
      <c r="AN232" s="41"/>
    </row>
    <row r="233" spans="1:40" ht="15.75" customHeight="1">
      <c r="B233" s="41"/>
      <c r="C233" s="252"/>
      <c r="D233" s="296"/>
      <c r="E233" s="41"/>
      <c r="F233" s="275"/>
      <c r="G233" s="297"/>
      <c r="H233" s="41"/>
      <c r="I233" s="275"/>
      <c r="J233" s="252"/>
      <c r="K233" s="41"/>
      <c r="L233" s="275"/>
      <c r="M233" s="252"/>
      <c r="N233" s="275">
        <f>L233-F233</f>
        <v>0</v>
      </c>
      <c r="O233" s="252"/>
      <c r="P233" s="41"/>
      <c r="Q233" s="275"/>
      <c r="R233" s="252"/>
      <c r="S233" s="275"/>
      <c r="T233" s="41"/>
      <c r="U233" s="41"/>
      <c r="V233" s="41"/>
      <c r="W233" s="41"/>
      <c r="X233" s="41"/>
      <c r="Y233" s="41"/>
      <c r="Z233" s="41"/>
      <c r="AA233" s="41"/>
      <c r="AB233" s="41"/>
      <c r="AC233" s="41"/>
      <c r="AD233" s="41"/>
      <c r="AE233" s="41"/>
      <c r="AF233" s="41"/>
      <c r="AG233" s="41"/>
      <c r="AH233" s="41"/>
      <c r="AI233" s="41"/>
      <c r="AJ233" s="41"/>
      <c r="AK233" s="41"/>
      <c r="AL233" s="41"/>
      <c r="AM233" s="41"/>
      <c r="AN233" s="41"/>
    </row>
    <row r="234" spans="1:40" ht="15.75" customHeight="1">
      <c r="B234" s="41"/>
      <c r="C234" s="330" t="s">
        <v>147</v>
      </c>
      <c r="D234" s="358"/>
      <c r="E234" s="331"/>
      <c r="F234" s="333">
        <f>F195-F232</f>
        <v>0</v>
      </c>
      <c r="G234" s="359"/>
      <c r="H234" s="331"/>
      <c r="I234" s="333"/>
      <c r="J234" s="330"/>
      <c r="K234" s="332"/>
      <c r="L234" s="333">
        <f>L195-L232</f>
        <v>41707.589999999982</v>
      </c>
      <c r="M234" s="330"/>
      <c r="N234" s="333">
        <f>L234-F234</f>
        <v>41707.589999999982</v>
      </c>
      <c r="O234" s="330"/>
      <c r="P234" s="332"/>
      <c r="Q234" s="333">
        <f>Q195-Q232</f>
        <v>0</v>
      </c>
      <c r="R234" s="330"/>
      <c r="S234" s="333">
        <f>L234-Q234</f>
        <v>41707.589999999982</v>
      </c>
      <c r="T234" s="41"/>
      <c r="U234" s="41"/>
      <c r="V234" s="41"/>
      <c r="W234" s="41"/>
      <c r="X234" s="41"/>
      <c r="Y234" s="41"/>
      <c r="Z234" s="41"/>
      <c r="AA234" s="41"/>
      <c r="AB234" s="41"/>
      <c r="AC234" s="41"/>
      <c r="AD234" s="41"/>
      <c r="AE234" s="41"/>
      <c r="AF234" s="41"/>
      <c r="AG234" s="41"/>
      <c r="AH234" s="41"/>
      <c r="AI234" s="41"/>
      <c r="AJ234" s="41"/>
      <c r="AK234" s="41"/>
      <c r="AL234" s="41"/>
      <c r="AM234" s="41"/>
      <c r="AN234" s="41"/>
    </row>
    <row r="235" spans="1:40" ht="15.75" customHeight="1" thickTop="1">
      <c r="B235" s="41"/>
      <c r="C235" s="41"/>
      <c r="D235" s="41"/>
      <c r="E235" s="41"/>
      <c r="F235" s="41"/>
      <c r="G235" s="41"/>
      <c r="H235" s="41"/>
      <c r="I235" s="41"/>
      <c r="J235" s="41"/>
      <c r="K235" s="41"/>
      <c r="L235" s="290"/>
      <c r="M235" s="290"/>
      <c r="N235" s="41"/>
      <c r="O235" s="290"/>
      <c r="P235" s="290"/>
      <c r="Q235" s="290"/>
      <c r="R235" s="41"/>
      <c r="S235" s="41"/>
      <c r="T235" s="41"/>
      <c r="U235" s="41"/>
      <c r="V235" s="41"/>
      <c r="W235" s="41"/>
      <c r="X235" s="41"/>
      <c r="Y235" s="41"/>
      <c r="Z235" s="41"/>
      <c r="AA235" s="41"/>
      <c r="AB235" s="41"/>
      <c r="AC235" s="41"/>
      <c r="AD235" s="41"/>
      <c r="AE235" s="41"/>
      <c r="AF235" s="41"/>
      <c r="AG235" s="41"/>
      <c r="AH235" s="41"/>
      <c r="AI235" s="41"/>
      <c r="AJ235" s="41"/>
      <c r="AK235" s="41"/>
      <c r="AL235" s="41"/>
      <c r="AM235" s="41"/>
      <c r="AN235" s="41"/>
    </row>
    <row r="236" spans="1:40" ht="15.75" hidden="1" customHeight="1">
      <c r="B236" s="41"/>
      <c r="C236" s="38"/>
      <c r="D236" s="38"/>
      <c r="E236" s="38"/>
      <c r="F236" s="38"/>
      <c r="G236" s="38"/>
      <c r="H236" s="38"/>
      <c r="I236" s="38"/>
      <c r="J236" s="38"/>
      <c r="K236" s="38"/>
      <c r="L236" s="94"/>
      <c r="M236" s="94"/>
      <c r="N236" s="38"/>
      <c r="O236" s="94"/>
      <c r="P236" s="38"/>
      <c r="Q236" s="94"/>
      <c r="R236" s="38"/>
      <c r="S236" s="38"/>
      <c r="T236" s="38"/>
      <c r="U236" s="38"/>
      <c r="V236" s="41"/>
      <c r="W236" s="41"/>
      <c r="X236" s="41"/>
      <c r="Y236" s="41"/>
      <c r="Z236" s="41"/>
      <c r="AA236" s="41"/>
      <c r="AB236" s="41"/>
      <c r="AC236" s="41"/>
      <c r="AD236" s="41"/>
      <c r="AE236" s="41"/>
      <c r="AF236" s="41"/>
      <c r="AG236" s="41"/>
      <c r="AH236" s="41"/>
      <c r="AI236" s="41"/>
      <c r="AJ236" s="41"/>
      <c r="AK236" s="41"/>
      <c r="AL236" s="41"/>
      <c r="AM236" s="41"/>
      <c r="AN236" s="41"/>
    </row>
    <row r="237" spans="1:40" ht="33" hidden="1" customHeight="1">
      <c r="B237" s="41"/>
      <c r="C237" s="337" t="str">
        <f>C1</f>
        <v>Hyundai</v>
      </c>
      <c r="D237" s="231"/>
      <c r="E237" s="231"/>
      <c r="F237" s="231"/>
      <c r="G237" s="231"/>
      <c r="H237" s="36"/>
      <c r="I237" s="36"/>
      <c r="J237" s="36"/>
      <c r="K237" s="9" t="s">
        <v>172</v>
      </c>
      <c r="L237" s="231"/>
      <c r="M237" s="231"/>
      <c r="N237" s="36"/>
      <c r="O237" s="36"/>
      <c r="P237" s="231"/>
      <c r="Q237" s="36"/>
      <c r="R237" s="231"/>
      <c r="S237" s="10" t="str">
        <f>$S$1</f>
        <v>Réalisé, Février 2025</v>
      </c>
      <c r="T237" s="231"/>
      <c r="U237" s="36"/>
      <c r="V237" s="38"/>
      <c r="W237" s="38"/>
      <c r="X237" s="38"/>
      <c r="Y237" s="38"/>
      <c r="Z237" s="38"/>
      <c r="AA237" s="38"/>
      <c r="AB237" s="38"/>
      <c r="AC237" s="38"/>
      <c r="AD237" s="38"/>
      <c r="AE237" s="38"/>
      <c r="AF237" s="38"/>
      <c r="AG237" s="38"/>
      <c r="AH237" s="38"/>
      <c r="AI237" s="38"/>
      <c r="AJ237" s="38"/>
      <c r="AK237" s="38"/>
      <c r="AL237" s="38"/>
      <c r="AM237" s="38"/>
      <c r="AN237" s="38"/>
    </row>
    <row r="238" spans="1:40" ht="24" hidden="1" customHeight="1">
      <c r="B238" s="41"/>
      <c r="C238" s="37"/>
      <c r="D238" s="38"/>
      <c r="E238" s="38"/>
      <c r="F238" s="38"/>
      <c r="G238" s="38"/>
      <c r="H238" s="38"/>
      <c r="I238" s="38"/>
      <c r="J238" s="38"/>
      <c r="K238" s="38"/>
      <c r="L238" s="38"/>
      <c r="M238" s="38"/>
      <c r="N238" s="38"/>
      <c r="O238" s="38"/>
      <c r="P238" s="38"/>
      <c r="Q238" s="38"/>
      <c r="R238" s="38"/>
      <c r="S238" s="38"/>
      <c r="T238" s="38"/>
      <c r="U238" s="38"/>
      <c r="V238" s="36"/>
      <c r="W238" s="36"/>
      <c r="X238" s="36"/>
      <c r="Y238" s="36"/>
      <c r="Z238" s="36"/>
      <c r="AA238" s="36"/>
      <c r="AB238" s="36"/>
      <c r="AC238" s="36"/>
      <c r="AD238" s="36"/>
      <c r="AE238" s="36"/>
      <c r="AF238" s="36"/>
      <c r="AG238" s="36"/>
      <c r="AH238" s="36"/>
      <c r="AI238" s="36"/>
      <c r="AJ238" s="36"/>
      <c r="AK238" s="36"/>
      <c r="AL238" s="36"/>
      <c r="AM238" s="36"/>
      <c r="AN238" s="36"/>
    </row>
    <row r="239" spans="1:40" ht="15.75" hidden="1" customHeight="1">
      <c r="B239" s="41"/>
      <c r="C239" s="237"/>
      <c r="D239" s="1055" t="s">
        <v>339</v>
      </c>
      <c r="E239" s="1056"/>
      <c r="F239" s="1057"/>
      <c r="G239" s="1060"/>
      <c r="H239" s="1056"/>
      <c r="I239" s="1057"/>
      <c r="J239" s="1060" t="s">
        <v>340</v>
      </c>
      <c r="K239" s="1056"/>
      <c r="L239" s="1057"/>
      <c r="M239" s="1060" t="s">
        <v>681</v>
      </c>
      <c r="N239" s="1057"/>
      <c r="O239" s="1055" t="s">
        <v>341</v>
      </c>
      <c r="P239" s="1056"/>
      <c r="Q239" s="1057"/>
      <c r="R239" s="1058" t="s">
        <v>683</v>
      </c>
      <c r="S239" s="1059"/>
      <c r="T239" s="354"/>
      <c r="U239" s="41"/>
      <c r="V239" s="38"/>
      <c r="W239" s="38"/>
      <c r="X239" s="38"/>
      <c r="Y239" s="38"/>
      <c r="Z239" s="38"/>
      <c r="AA239" s="38"/>
      <c r="AB239" s="38"/>
      <c r="AC239" s="38"/>
      <c r="AD239" s="38"/>
      <c r="AE239" s="38"/>
      <c r="AF239" s="38"/>
      <c r="AG239" s="38"/>
      <c r="AH239" s="38"/>
      <c r="AI239" s="38"/>
      <c r="AJ239" s="38"/>
      <c r="AK239" s="38"/>
      <c r="AL239" s="38"/>
      <c r="AM239" s="38"/>
      <c r="AN239" s="38"/>
    </row>
    <row r="240" spans="1:40" ht="15.75" hidden="1" customHeight="1">
      <c r="A240" s="5" t="s">
        <v>172</v>
      </c>
      <c r="B240" s="41" t="s">
        <v>172</v>
      </c>
      <c r="C240" s="252"/>
      <c r="D240" s="39" t="s">
        <v>158</v>
      </c>
      <c r="E240" s="39" t="s">
        <v>159</v>
      </c>
      <c r="F240" s="338" t="s">
        <v>91</v>
      </c>
      <c r="G240" s="339"/>
      <c r="H240" s="39"/>
      <c r="I240" s="338"/>
      <c r="J240" s="339" t="s">
        <v>158</v>
      </c>
      <c r="K240" s="39" t="s">
        <v>159</v>
      </c>
      <c r="L240" s="338" t="s">
        <v>91</v>
      </c>
      <c r="M240" s="339" t="s">
        <v>158</v>
      </c>
      <c r="N240" s="338" t="s">
        <v>682</v>
      </c>
      <c r="O240" s="39" t="s">
        <v>158</v>
      </c>
      <c r="P240" s="39" t="s">
        <v>159</v>
      </c>
      <c r="Q240" s="338" t="s">
        <v>91</v>
      </c>
      <c r="R240" s="339" t="s">
        <v>453</v>
      </c>
      <c r="S240" s="338" t="s">
        <v>91</v>
      </c>
      <c r="T240" s="39"/>
      <c r="U240" s="41"/>
      <c r="V240" s="41"/>
      <c r="W240" s="41"/>
      <c r="X240" s="41"/>
      <c r="Y240" s="41"/>
      <c r="Z240" s="41"/>
      <c r="AA240" s="41"/>
      <c r="AB240" s="41"/>
      <c r="AC240" s="41"/>
      <c r="AD240" s="41"/>
      <c r="AE240" s="41"/>
      <c r="AF240" s="41"/>
      <c r="AG240" s="41"/>
      <c r="AH240" s="41"/>
      <c r="AI240" s="41"/>
      <c r="AJ240" s="41"/>
      <c r="AK240" s="41"/>
      <c r="AL240" s="41"/>
      <c r="AM240" s="41"/>
      <c r="AN240" s="41"/>
    </row>
    <row r="241" spans="1:40" ht="15.75" hidden="1" customHeight="1">
      <c r="A241" s="5" t="s">
        <v>172</v>
      </c>
      <c r="B241" s="41" t="s">
        <v>172</v>
      </c>
      <c r="C241" s="252"/>
      <c r="D241" s="39"/>
      <c r="E241" s="39"/>
      <c r="F241" s="338"/>
      <c r="G241" s="339"/>
      <c r="H241" s="39"/>
      <c r="I241" s="338"/>
      <c r="J241" s="339"/>
      <c r="K241" s="253"/>
      <c r="L241" s="255"/>
      <c r="M241" s="339"/>
      <c r="N241" s="338"/>
      <c r="O241" s="39"/>
      <c r="P241" s="39"/>
      <c r="Q241" s="338"/>
      <c r="R241" s="339"/>
      <c r="S241" s="338"/>
      <c r="T241" s="39"/>
      <c r="U241" s="41"/>
      <c r="V241" s="41"/>
      <c r="W241" s="41"/>
      <c r="X241" s="41"/>
      <c r="Y241" s="41"/>
      <c r="Z241" s="41"/>
      <c r="AA241" s="41"/>
      <c r="AB241" s="41"/>
      <c r="AC241" s="41"/>
      <c r="AD241" s="41"/>
      <c r="AE241" s="41"/>
      <c r="AF241" s="41"/>
      <c r="AG241" s="41"/>
      <c r="AH241" s="41"/>
      <c r="AI241" s="41"/>
      <c r="AJ241" s="41"/>
      <c r="AK241" s="41"/>
      <c r="AL241" s="41"/>
      <c r="AM241" s="41"/>
      <c r="AN241" s="41"/>
    </row>
    <row r="242" spans="1:40" ht="15.75" hidden="1" customHeight="1">
      <c r="A242" s="5" t="s">
        <v>492</v>
      </c>
      <c r="B242" s="41" t="s">
        <v>172</v>
      </c>
      <c r="C242" s="252" t="s">
        <v>173</v>
      </c>
      <c r="D242" s="398">
        <f>+INDEX('Budget original'!$A$2:$AO$501,MATCH($A242,'Budget original'!$A$2:$A$501,0),MATCH(D$2,'Budget original'!$A$2:$AO$2,0))</f>
        <v>0</v>
      </c>
      <c r="E242" s="290">
        <f>+INDEX('Budget original'!$A$2:$AO$501,MATCH($A242,'Budget original'!$A$2:$A$501,0),MATCH(E$2,'Budget original'!$A$2:$AO$2,0))</f>
        <v>0</v>
      </c>
      <c r="F242" s="290">
        <f>+INDEX('Budget original'!$A$2:$AO$501,MATCH($A242,'Budget original'!$A$2:$A$501,0),MATCH(F$2,'Budget original'!$A$2:$AO$2,0))</f>
        <v>0</v>
      </c>
      <c r="G242" s="320"/>
      <c r="H242" s="290"/>
      <c r="I242" s="290"/>
      <c r="J242" s="276">
        <f>SUMIFS(BV_Data_An_Cour!$AW:$AW,BV_Data_An_Cour!$AP:$AP,$B242,BV_Data_An_Cour!$AQ:$AQ,$C242,BV_Data_An_Cour!$AY:$AY,J$2)</f>
        <v>0</v>
      </c>
      <c r="K242" s="253">
        <f>-SUMIFS(BV_Data_An_Cour!$AM:$AM,BV_Data_An_Cour!$AS:$AS,"Oui",BV_Data_An_Cour!$AP:$AP,$B242,BV_Data_An_Cour!$AQ:$AQ,$C242)</f>
        <v>0</v>
      </c>
      <c r="L242" s="255">
        <f>-SUMIFS(BV_Data_An_Cour!$AM:$AM,BV_Data_An_Cour!$AP:$AP,$B242,BV_Data_An_Cour!$AQ:$AQ,$C242,BV_Data_An_Cour!$AR:$AR,$L$2)</f>
        <v>0</v>
      </c>
      <c r="M242" s="291">
        <f>IFERROR((K242-E242)/E242,0)</f>
        <v>0</v>
      </c>
      <c r="N242" s="275">
        <f>L242-F242</f>
        <v>0</v>
      </c>
      <c r="O242" s="276">
        <f>SUMIFS(BV_Data_An_Prec!$AW:$AW,BV_Data_An_Prec!$AP:$AP,$B242,BV_Data_An_Prec!$AQ:$AQ,$C242,BV_Data_An_Prec!$AY:$AY,O$2)</f>
        <v>0</v>
      </c>
      <c r="P242" s="253">
        <f>-SUMIFS(BV_Data_An_Prec!$AM:$AM,BV_Data_An_Prec!$AS:$AS,"Oui",BV_Data_An_Prec!$AP:$AP,$B242,BV_Data_An_Prec!$AQ:$AQ,$C242)</f>
        <v>0</v>
      </c>
      <c r="Q242" s="255">
        <f>-SUMIFS(BV_Data_An_Prec!$AM:$AM,BV_Data_An_Prec!$AP:$AP,$B242,BV_Data_An_Prec!$AQ:$AQ,$C242,BV_Data_An_Prec!$AR:$AR,$L$2)</f>
        <v>0</v>
      </c>
      <c r="R242" s="291">
        <f>IF(O242=0,0,J242/O242)</f>
        <v>0</v>
      </c>
      <c r="S242" s="275">
        <f>L242-Q242</f>
        <v>0</v>
      </c>
      <c r="T242" s="39"/>
      <c r="U242" s="41"/>
      <c r="V242" s="41"/>
      <c r="W242" s="41"/>
      <c r="X242" s="41"/>
      <c r="Y242" s="41"/>
      <c r="Z242" s="41"/>
      <c r="AA242" s="41"/>
      <c r="AB242" s="41"/>
      <c r="AC242" s="41"/>
      <c r="AD242" s="41"/>
      <c r="AE242" s="41"/>
      <c r="AF242" s="41"/>
      <c r="AG242" s="41"/>
      <c r="AH242" s="41"/>
      <c r="AI242" s="41"/>
      <c r="AJ242" s="41"/>
      <c r="AK242" s="41"/>
      <c r="AL242" s="41"/>
      <c r="AM242" s="41"/>
      <c r="AN242" s="41"/>
    </row>
    <row r="243" spans="1:40" ht="15.75" hidden="1" customHeight="1">
      <c r="A243" s="5" t="s">
        <v>493</v>
      </c>
      <c r="B243" s="41" t="s">
        <v>172</v>
      </c>
      <c r="C243" s="252" t="s">
        <v>161</v>
      </c>
      <c r="D243" s="39"/>
      <c r="E243" s="347"/>
      <c r="F243" s="360">
        <f>IFERROR(F242/E242,0)</f>
        <v>0</v>
      </c>
      <c r="G243" s="252"/>
      <c r="H243" s="347"/>
      <c r="I243" s="360"/>
      <c r="J243" s="276"/>
      <c r="K243" s="41"/>
      <c r="L243" s="360">
        <f>IFERROR(L242/K242,0)</f>
        <v>0</v>
      </c>
      <c r="M243" s="291"/>
      <c r="N243" s="275">
        <f>IFERROR(N242/M242,0)</f>
        <v>0</v>
      </c>
      <c r="O243" s="276"/>
      <c r="P243" s="41"/>
      <c r="Q243" s="360">
        <f>IFERROR(Q242/P242,0)</f>
        <v>0</v>
      </c>
      <c r="R243" s="276"/>
      <c r="S243" s="275">
        <f>IFERROR(S242/R242,0)</f>
        <v>0</v>
      </c>
      <c r="T243" s="39"/>
      <c r="U243" s="41"/>
      <c r="V243" s="41"/>
      <c r="W243" s="41"/>
      <c r="X243" s="41"/>
      <c r="Y243" s="41"/>
      <c r="Z243" s="41"/>
      <c r="AA243" s="41"/>
      <c r="AB243" s="41"/>
      <c r="AC243" s="41"/>
      <c r="AD243" s="41"/>
      <c r="AE243" s="41"/>
      <c r="AF243" s="41"/>
      <c r="AG243" s="41"/>
      <c r="AH243" s="41"/>
      <c r="AI243" s="41"/>
      <c r="AJ243" s="41"/>
      <c r="AK243" s="41"/>
      <c r="AL243" s="41"/>
      <c r="AM243" s="41"/>
      <c r="AN243" s="41"/>
    </row>
    <row r="244" spans="1:40" ht="15.75" hidden="1" customHeight="1">
      <c r="A244" s="5" t="s">
        <v>172</v>
      </c>
      <c r="B244" s="41" t="s">
        <v>172</v>
      </c>
      <c r="C244" s="252"/>
      <c r="D244" s="39"/>
      <c r="E244" s="399"/>
      <c r="F244" s="341"/>
      <c r="G244" s="339"/>
      <c r="H244" s="399"/>
      <c r="I244" s="341"/>
      <c r="J244" s="339"/>
      <c r="K244" s="39"/>
      <c r="L244" s="338"/>
      <c r="M244" s="339"/>
      <c r="N244" s="338"/>
      <c r="O244" s="339"/>
      <c r="P244" s="39"/>
      <c r="Q244" s="338"/>
      <c r="R244" s="340"/>
      <c r="S244" s="338"/>
      <c r="T244" s="39"/>
      <c r="U244" s="41"/>
      <c r="V244" s="41"/>
      <c r="W244" s="41"/>
      <c r="X244" s="41"/>
      <c r="Y244" s="41"/>
      <c r="Z244" s="41"/>
      <c r="AA244" s="41"/>
      <c r="AB244" s="41"/>
      <c r="AC244" s="41"/>
      <c r="AD244" s="41"/>
      <c r="AE244" s="41"/>
      <c r="AF244" s="41"/>
      <c r="AG244" s="41"/>
      <c r="AH244" s="41"/>
      <c r="AI244" s="41"/>
      <c r="AJ244" s="41"/>
      <c r="AK244" s="41"/>
      <c r="AL244" s="41"/>
      <c r="AM244" s="41"/>
      <c r="AN244" s="41"/>
    </row>
    <row r="245" spans="1:40" ht="15.75" hidden="1" customHeight="1">
      <c r="A245" s="5" t="s">
        <v>494</v>
      </c>
      <c r="B245" s="41" t="s">
        <v>172</v>
      </c>
      <c r="C245" s="240" t="s">
        <v>174</v>
      </c>
      <c r="D245" s="364">
        <f>+INDEX('Budget original'!$A$2:$AO$501,MATCH($A245,'Budget original'!$A$2:$A$501,0),MATCH(D$2,'Budget original'!$A$2:$AO$2,0))</f>
        <v>0</v>
      </c>
      <c r="E245" s="290">
        <f>+INDEX('Budget original'!$A$2:$AO$501,MATCH($A245,'Budget original'!$A$2:$A$501,0),MATCH(E$2,'Budget original'!$A$2:$AO$2,0))</f>
        <v>0</v>
      </c>
      <c r="F245" s="290">
        <f>+INDEX('Budget original'!$A$2:$AO$501,MATCH($A245,'Budget original'!$A$2:$A$501,0),MATCH(F$2,'Budget original'!$A$2:$AO$2,0))</f>
        <v>0</v>
      </c>
      <c r="G245" s="400"/>
      <c r="H245" s="290"/>
      <c r="I245" s="290"/>
      <c r="J245" s="365">
        <f>SUMIFS(BV_Data_An_Cour!$AW:$AW,BV_Data_An_Cour!$AP:$AP,$B245,BV_Data_An_Cour!$AQ:$AQ,$C245,BV_Data_An_Cour!$AY:$AY,J$2)</f>
        <v>0</v>
      </c>
      <c r="K245" s="270">
        <f>-SUMIFS(BV_Data_An_Cour!$AM:$AM,BV_Data_An_Cour!$AS:$AS,"Oui",BV_Data_An_Cour!$AP:$AP,$B245,BV_Data_An_Cour!$AQ:$AQ,$C245)</f>
        <v>0</v>
      </c>
      <c r="L245" s="271">
        <f>-SUMIFS(BV_Data_An_Cour!$AM:$AM,BV_Data_An_Cour!$AP:$AP,$B245,BV_Data_An_Cour!$AQ:$AQ,$C245,BV_Data_An_Cour!$AR:$AR,$L$2)</f>
        <v>0</v>
      </c>
      <c r="M245" s="369">
        <f>IFERROR((K245-E245)/E245,0)</f>
        <v>0</v>
      </c>
      <c r="N245" s="315">
        <f>L245-F245</f>
        <v>0</v>
      </c>
      <c r="O245" s="365">
        <f>SUMIFS(BV_Data_An_Prec!$AW:$AW,BV_Data_An_Prec!$AP:$AP,$B245,BV_Data_An_Prec!$AQ:$AQ,$C245,BV_Data_An_Prec!$AY:$AY,O$2)</f>
        <v>0</v>
      </c>
      <c r="P245" s="270">
        <f>-SUMIFS(BV_Data_An_Prec!$AM:$AM,BV_Data_An_Prec!$AS:$AS,"Oui",BV_Data_An_Prec!$AP:$AP,$B245,BV_Data_An_Prec!$AQ:$AQ,$C245)</f>
        <v>0</v>
      </c>
      <c r="Q245" s="271">
        <f>-SUMIFS(BV_Data_An_Prec!$AM:$AM,BV_Data_An_Prec!$AP:$AP,$B245,BV_Data_An_Prec!$AQ:$AQ,$C245,BV_Data_An_Prec!$AR:$AR,$L$2)</f>
        <v>0</v>
      </c>
      <c r="R245" s="291">
        <f>IF(O245=0,0,J245/O245)</f>
        <v>0</v>
      </c>
      <c r="S245" s="315">
        <f>L245-Q245</f>
        <v>0</v>
      </c>
      <c r="T245" s="351"/>
      <c r="U245" s="41"/>
      <c r="V245" s="41"/>
      <c r="W245" s="41"/>
      <c r="X245" s="41"/>
      <c r="Y245" s="41"/>
      <c r="Z245" s="41"/>
      <c r="AA245" s="41"/>
      <c r="AB245" s="41"/>
      <c r="AC245" s="41"/>
      <c r="AD245" s="41"/>
      <c r="AE245" s="41"/>
      <c r="AF245" s="41"/>
      <c r="AG245" s="41"/>
      <c r="AH245" s="41"/>
      <c r="AI245" s="41"/>
      <c r="AJ245" s="41"/>
      <c r="AK245" s="41"/>
      <c r="AL245" s="41"/>
      <c r="AM245" s="41"/>
      <c r="AN245" s="41"/>
    </row>
    <row r="246" spans="1:40" ht="15.75" hidden="1" customHeight="1">
      <c r="A246" s="5" t="s">
        <v>493</v>
      </c>
      <c r="B246" s="41" t="s">
        <v>172</v>
      </c>
      <c r="C246" s="252" t="s">
        <v>161</v>
      </c>
      <c r="D246" s="41"/>
      <c r="E246" s="347"/>
      <c r="F246" s="360" t="e">
        <f>F245/E245</f>
        <v>#DIV/0!</v>
      </c>
      <c r="G246" s="252"/>
      <c r="H246" s="347"/>
      <c r="I246" s="360"/>
      <c r="J246" s="276"/>
      <c r="K246" s="41"/>
      <c r="L246" s="360">
        <f>IFERROR(L245/K245,0)</f>
        <v>0</v>
      </c>
      <c r="M246" s="291"/>
      <c r="N246" s="275">
        <f>IFERROR(N245/F245,0)</f>
        <v>0</v>
      </c>
      <c r="O246" s="276"/>
      <c r="P246" s="41"/>
      <c r="Q246" s="360">
        <f>IFERROR(Q245/P245,0)</f>
        <v>0</v>
      </c>
      <c r="R246" s="276"/>
      <c r="S246" s="275">
        <f>IF(Q245=0,0,S245/Q245)</f>
        <v>0</v>
      </c>
      <c r="T246" s="351"/>
      <c r="U246" s="41"/>
      <c r="V246" s="41"/>
      <c r="W246" s="41"/>
      <c r="X246" s="41"/>
      <c r="Y246" s="41"/>
      <c r="Z246" s="41"/>
      <c r="AA246" s="41"/>
      <c r="AB246" s="41"/>
      <c r="AC246" s="41"/>
      <c r="AD246" s="41"/>
      <c r="AE246" s="41"/>
      <c r="AF246" s="41"/>
      <c r="AG246" s="41"/>
      <c r="AH246" s="41"/>
      <c r="AI246" s="41"/>
      <c r="AJ246" s="41"/>
      <c r="AK246" s="41"/>
      <c r="AL246" s="41"/>
      <c r="AM246" s="41"/>
      <c r="AN246" s="41"/>
    </row>
    <row r="247" spans="1:40" ht="15.75" hidden="1" customHeight="1">
      <c r="A247" s="5" t="s">
        <v>172</v>
      </c>
      <c r="B247" s="41" t="s">
        <v>172</v>
      </c>
      <c r="C247" s="245"/>
      <c r="D247" s="316"/>
      <c r="E247" s="401"/>
      <c r="F247" s="362"/>
      <c r="G247" s="245"/>
      <c r="H247" s="401"/>
      <c r="I247" s="362"/>
      <c r="J247" s="363"/>
      <c r="K247" s="402"/>
      <c r="L247" s="362"/>
      <c r="M247" s="294"/>
      <c r="N247" s="295"/>
      <c r="O247" s="363"/>
      <c r="P247" s="402"/>
      <c r="Q247" s="362"/>
      <c r="R247" s="363"/>
      <c r="S247" s="295"/>
      <c r="T247" s="351"/>
      <c r="U247" s="41"/>
      <c r="V247" s="41"/>
      <c r="W247" s="41"/>
      <c r="X247" s="41"/>
      <c r="Y247" s="41"/>
      <c r="Z247" s="41"/>
      <c r="AA247" s="41"/>
      <c r="AB247" s="41"/>
      <c r="AC247" s="41"/>
      <c r="AD247" s="41"/>
      <c r="AE247" s="41"/>
      <c r="AF247" s="41"/>
      <c r="AG247" s="41"/>
      <c r="AH247" s="41"/>
      <c r="AI247" s="41"/>
      <c r="AJ247" s="41"/>
      <c r="AK247" s="41"/>
      <c r="AL247" s="41"/>
      <c r="AM247" s="41"/>
      <c r="AN247" s="41"/>
    </row>
    <row r="248" spans="1:40" ht="15.75" hidden="1" customHeight="1">
      <c r="A248" s="5" t="s">
        <v>495</v>
      </c>
      <c r="B248" s="41" t="s">
        <v>172</v>
      </c>
      <c r="C248" s="240" t="s">
        <v>175</v>
      </c>
      <c r="D248" s="364">
        <v>0</v>
      </c>
      <c r="E248" s="290">
        <v>0</v>
      </c>
      <c r="F248" s="290">
        <v>0</v>
      </c>
      <c r="G248" s="365"/>
      <c r="H248" s="290"/>
      <c r="I248" s="290"/>
      <c r="J248" s="365">
        <f>SUMIFS(BV_Data_An_Cour!$AW:$AW,BV_Data_An_Cour!$AP:$AP,$B248,BV_Data_An_Cour!$AQ:$AQ,$C248,BV_Data_An_Cour!$AY:$AY,J$2)</f>
        <v>0</v>
      </c>
      <c r="K248" s="253">
        <f>-SUMIFS(BV_Data_An_Cour!$AM:$AM,BV_Data_An_Cour!$AS:$AS,"Oui",BV_Data_An_Cour!$AP:$AP,$B248,BV_Data_An_Cour!$AQ:$AQ,$C248)</f>
        <v>0</v>
      </c>
      <c r="L248" s="255">
        <f>-SUMIFS(BV_Data_An_Cour!$AM:$AM,BV_Data_An_Cour!$AP:$AP,$B248,BV_Data_An_Cour!$AQ:$AQ,$C248,BV_Data_An_Cour!$AR:$AR,$L$2)</f>
        <v>0</v>
      </c>
      <c r="M248" s="291">
        <f>IFERROR((K248-E248)/E248,0)</f>
        <v>0</v>
      </c>
      <c r="N248" s="315">
        <f>L248-F248</f>
        <v>0</v>
      </c>
      <c r="O248" s="365">
        <f>SUMIFS(BV_Data_An_Prec!$AW:$AW,BV_Data_An_Prec!$AP:$AP,$B248,BV_Data_An_Prec!$AQ:$AQ,$C248,BV_Data_An_Prec!$AY:$AY,O$2)</f>
        <v>0</v>
      </c>
      <c r="P248" s="253">
        <f>-SUMIFS(BV_Data_An_Prec!$AM:$AM,BV_Data_An_Prec!$AS:$AS,"Oui",BV_Data_An_Prec!$AP:$AP,$B248,BV_Data_An_Prec!$AQ:$AQ,$C248)</f>
        <v>0</v>
      </c>
      <c r="Q248" s="255">
        <f>-SUMIFS(BV_Data_An_Prec!$AM:$AM,BV_Data_An_Prec!$AP:$AP,$B248,BV_Data_An_Prec!$AQ:$AQ,$C248,BV_Data_An_Prec!$AR:$AR,$L$2)</f>
        <v>0</v>
      </c>
      <c r="R248" s="291">
        <f>IF(O248=0,0,J248/O248)</f>
        <v>0</v>
      </c>
      <c r="S248" s="275">
        <f>L248-Q248</f>
        <v>0</v>
      </c>
      <c r="T248" s="351"/>
      <c r="U248" s="41"/>
      <c r="V248" s="41"/>
      <c r="W248" s="41"/>
      <c r="X248" s="41"/>
      <c r="Y248" s="41"/>
      <c r="Z248" s="41"/>
      <c r="AA248" s="41"/>
      <c r="AB248" s="41"/>
      <c r="AC248" s="41"/>
      <c r="AD248" s="41"/>
      <c r="AE248" s="41"/>
      <c r="AF248" s="41"/>
      <c r="AG248" s="41"/>
      <c r="AH248" s="41"/>
      <c r="AI248" s="41"/>
      <c r="AJ248" s="41"/>
      <c r="AK248" s="41"/>
      <c r="AL248" s="41"/>
      <c r="AM248" s="41"/>
      <c r="AN248" s="41"/>
    </row>
    <row r="249" spans="1:40" ht="15.75" hidden="1" customHeight="1">
      <c r="A249" s="5" t="s">
        <v>493</v>
      </c>
      <c r="B249" s="41" t="s">
        <v>172</v>
      </c>
      <c r="C249" s="252" t="s">
        <v>161</v>
      </c>
      <c r="D249" s="41"/>
      <c r="E249" s="41"/>
      <c r="F249" s="360" t="e">
        <f>F248/E248</f>
        <v>#DIV/0!</v>
      </c>
      <c r="G249" s="252"/>
      <c r="H249" s="41"/>
      <c r="I249" s="360"/>
      <c r="J249" s="252"/>
      <c r="K249" s="41"/>
      <c r="L249" s="360">
        <f>IFERROR(L248/K248,0)</f>
        <v>0</v>
      </c>
      <c r="M249" s="263"/>
      <c r="N249" s="264">
        <f>IF(L248=0,0,N248/L248)</f>
        <v>0</v>
      </c>
      <c r="O249" s="252"/>
      <c r="P249" s="41"/>
      <c r="Q249" s="360">
        <f>IFERROR(Q248/P248,0)</f>
        <v>0</v>
      </c>
      <c r="R249" s="263"/>
      <c r="S249" s="264">
        <f>IF(Q248=0,0,S248/Q248)</f>
        <v>0</v>
      </c>
      <c r="T249" s="351"/>
      <c r="U249" s="41"/>
      <c r="V249" s="41"/>
      <c r="W249" s="41"/>
      <c r="X249" s="41"/>
      <c r="Y249" s="41"/>
      <c r="Z249" s="41"/>
      <c r="AA249" s="41"/>
      <c r="AB249" s="41"/>
      <c r="AC249" s="41"/>
      <c r="AD249" s="41"/>
      <c r="AE249" s="41"/>
      <c r="AF249" s="41"/>
      <c r="AG249" s="41"/>
      <c r="AH249" s="41"/>
      <c r="AI249" s="41"/>
      <c r="AJ249" s="41"/>
      <c r="AK249" s="41"/>
      <c r="AL249" s="41"/>
      <c r="AM249" s="41"/>
      <c r="AN249" s="41"/>
    </row>
    <row r="250" spans="1:40" ht="15.75" hidden="1" customHeight="1">
      <c r="A250" s="5" t="s">
        <v>172</v>
      </c>
      <c r="B250" s="41" t="s">
        <v>172</v>
      </c>
      <c r="C250" s="252"/>
      <c r="D250" s="41"/>
      <c r="E250" s="41"/>
      <c r="F250" s="360"/>
      <c r="G250" s="252"/>
      <c r="H250" s="41"/>
      <c r="I250" s="360"/>
      <c r="J250" s="252"/>
      <c r="K250" s="41"/>
      <c r="L250" s="360"/>
      <c r="M250" s="263"/>
      <c r="N250" s="264"/>
      <c r="O250" s="252"/>
      <c r="P250" s="41"/>
      <c r="Q250" s="360"/>
      <c r="R250" s="263"/>
      <c r="S250" s="264"/>
      <c r="T250" s="351"/>
      <c r="U250" s="41"/>
      <c r="V250" s="41"/>
      <c r="W250" s="41"/>
      <c r="X250" s="41"/>
      <c r="Y250" s="41"/>
      <c r="Z250" s="41"/>
      <c r="AA250" s="41"/>
      <c r="AB250" s="41"/>
      <c r="AC250" s="41"/>
      <c r="AD250" s="41"/>
      <c r="AE250" s="41"/>
      <c r="AF250" s="41"/>
      <c r="AG250" s="41"/>
      <c r="AH250" s="41"/>
      <c r="AI250" s="41"/>
      <c r="AJ250" s="41"/>
      <c r="AK250" s="41"/>
      <c r="AL250" s="41"/>
      <c r="AM250" s="41"/>
      <c r="AN250" s="41"/>
    </row>
    <row r="251" spans="1:40" ht="15.75" hidden="1" customHeight="1">
      <c r="A251" s="5" t="s">
        <v>496</v>
      </c>
      <c r="B251" s="41" t="s">
        <v>172</v>
      </c>
      <c r="C251" s="277" t="s">
        <v>170</v>
      </c>
      <c r="D251" s="278"/>
      <c r="E251" s="278">
        <f>E245+E248+E242</f>
        <v>0</v>
      </c>
      <c r="F251" s="280">
        <f>F245+F248+F242</f>
        <v>0</v>
      </c>
      <c r="G251" s="281"/>
      <c r="H251" s="278"/>
      <c r="I251" s="280"/>
      <c r="J251" s="281"/>
      <c r="K251" s="278">
        <f t="shared" ref="K251:L251" si="44">K245+K248+K242</f>
        <v>0</v>
      </c>
      <c r="L251" s="280">
        <f t="shared" si="44"/>
        <v>0</v>
      </c>
      <c r="M251" s="397" t="e">
        <f>L252-F252</f>
        <v>#DIV/0!</v>
      </c>
      <c r="N251" s="280">
        <f>L251-F251</f>
        <v>0</v>
      </c>
      <c r="O251" s="281"/>
      <c r="P251" s="278">
        <f t="shared" ref="P251:Q251" si="45">P245+P248+P242</f>
        <v>0</v>
      </c>
      <c r="Q251" s="280">
        <f t="shared" si="45"/>
        <v>0</v>
      </c>
      <c r="R251" s="403">
        <f>L252-Q252</f>
        <v>0</v>
      </c>
      <c r="S251" s="280">
        <f>L251-Q251</f>
        <v>0</v>
      </c>
      <c r="T251" s="351"/>
      <c r="U251" s="41"/>
      <c r="V251" s="41"/>
      <c r="W251" s="41"/>
      <c r="X251" s="41"/>
      <c r="Y251" s="41"/>
      <c r="Z251" s="41"/>
      <c r="AA251" s="41"/>
      <c r="AB251" s="41"/>
      <c r="AC251" s="41"/>
      <c r="AD251" s="41"/>
      <c r="AE251" s="41"/>
      <c r="AF251" s="41"/>
      <c r="AG251" s="41"/>
      <c r="AH251" s="41"/>
      <c r="AI251" s="41"/>
      <c r="AJ251" s="41"/>
      <c r="AK251" s="41"/>
      <c r="AL251" s="41"/>
      <c r="AM251" s="41"/>
      <c r="AN251" s="41"/>
    </row>
    <row r="252" spans="1:40" ht="23.25" hidden="1" customHeight="1">
      <c r="A252" s="5" t="s">
        <v>172</v>
      </c>
      <c r="B252" s="41" t="s">
        <v>172</v>
      </c>
      <c r="C252" s="282"/>
      <c r="D252" s="283"/>
      <c r="E252" s="283"/>
      <c r="F252" s="286" t="e">
        <f>F251/E251</f>
        <v>#DIV/0!</v>
      </c>
      <c r="G252" s="282"/>
      <c r="H252" s="283"/>
      <c r="I252" s="286"/>
      <c r="J252" s="282"/>
      <c r="K252" s="283"/>
      <c r="L252" s="286">
        <f>IF(K251=0,0,L251/K251)</f>
        <v>0</v>
      </c>
      <c r="M252" s="285"/>
      <c r="N252" s="286" t="e">
        <f>N251/F251</f>
        <v>#DIV/0!</v>
      </c>
      <c r="O252" s="282"/>
      <c r="P252" s="283"/>
      <c r="Q252" s="286">
        <f>IF(P251=0,0,Q251/P251)</f>
        <v>0</v>
      </c>
      <c r="R252" s="285"/>
      <c r="S252" s="286" t="e">
        <f>S251/Q251</f>
        <v>#DIV/0!</v>
      </c>
      <c r="T252" s="351"/>
      <c r="U252" s="41"/>
      <c r="V252" s="41"/>
      <c r="W252" s="41"/>
      <c r="X252" s="41"/>
      <c r="Y252" s="41"/>
      <c r="Z252" s="41"/>
      <c r="AA252" s="41"/>
      <c r="AB252" s="41"/>
      <c r="AC252" s="41"/>
      <c r="AD252" s="41"/>
      <c r="AE252" s="41"/>
      <c r="AF252" s="41"/>
      <c r="AG252" s="41"/>
      <c r="AH252" s="41"/>
      <c r="AI252" s="41"/>
      <c r="AJ252" s="41"/>
      <c r="AK252" s="41"/>
      <c r="AL252" s="41"/>
      <c r="AM252" s="41"/>
      <c r="AN252" s="41"/>
    </row>
    <row r="253" spans="1:40" ht="15.75" hidden="1" customHeight="1">
      <c r="A253" s="5" t="s">
        <v>172</v>
      </c>
      <c r="B253" s="41" t="s">
        <v>172</v>
      </c>
      <c r="C253" s="252"/>
      <c r="D253" s="41"/>
      <c r="E253" s="41"/>
      <c r="F253" s="275"/>
      <c r="G253" s="252"/>
      <c r="H253" s="41"/>
      <c r="I253" s="275"/>
      <c r="J253" s="252"/>
      <c r="K253" s="41"/>
      <c r="L253" s="262"/>
      <c r="M253" s="252"/>
      <c r="N253" s="262"/>
      <c r="O253" s="252"/>
      <c r="P253" s="41"/>
      <c r="Q253" s="262"/>
      <c r="R253" s="252"/>
      <c r="S253" s="262"/>
      <c r="T253" s="41"/>
      <c r="U253" s="41"/>
      <c r="V253" s="41"/>
      <c r="W253" s="41"/>
      <c r="X253" s="41"/>
      <c r="Y253" s="41"/>
      <c r="Z253" s="41"/>
      <c r="AA253" s="41"/>
      <c r="AB253" s="41"/>
      <c r="AC253" s="41"/>
      <c r="AD253" s="41"/>
      <c r="AE253" s="41"/>
      <c r="AF253" s="41"/>
      <c r="AG253" s="41"/>
      <c r="AH253" s="41"/>
      <c r="AI253" s="41"/>
      <c r="AJ253" s="41"/>
      <c r="AK253" s="41"/>
      <c r="AL253" s="41"/>
      <c r="AM253" s="41"/>
      <c r="AN253" s="41"/>
    </row>
    <row r="254" spans="1:40" ht="15.75" hidden="1" customHeight="1">
      <c r="A254" s="5" t="s">
        <v>497</v>
      </c>
      <c r="B254" s="41" t="s">
        <v>172</v>
      </c>
      <c r="C254" s="288" t="s">
        <v>106</v>
      </c>
      <c r="D254" s="41"/>
      <c r="E254" s="41"/>
      <c r="F254" s="275"/>
      <c r="G254" s="252"/>
      <c r="H254" s="41"/>
      <c r="I254" s="275"/>
      <c r="J254" s="252"/>
      <c r="K254" s="41"/>
      <c r="L254" s="262"/>
      <c r="M254" s="252"/>
      <c r="N254" s="262"/>
      <c r="O254" s="252"/>
      <c r="P254" s="41"/>
      <c r="Q254" s="262"/>
      <c r="R254" s="252"/>
      <c r="S254" s="262"/>
      <c r="T254" s="41"/>
      <c r="U254" s="41"/>
      <c r="V254" s="41"/>
      <c r="W254" s="41"/>
      <c r="X254" s="41"/>
      <c r="Y254" s="41"/>
      <c r="Z254" s="41"/>
      <c r="AA254" s="41"/>
      <c r="AB254" s="41"/>
      <c r="AC254" s="41"/>
      <c r="AD254" s="41"/>
      <c r="AE254" s="41"/>
      <c r="AF254" s="41"/>
      <c r="AG254" s="41"/>
      <c r="AH254" s="41"/>
      <c r="AI254" s="41"/>
      <c r="AJ254" s="41"/>
      <c r="AK254" s="41"/>
      <c r="AL254" s="41"/>
      <c r="AM254" s="41"/>
      <c r="AN254" s="41"/>
    </row>
    <row r="255" spans="1:40" ht="15.75" hidden="1" customHeight="1">
      <c r="A255" s="5" t="s">
        <v>498</v>
      </c>
      <c r="B255" s="41" t="s">
        <v>172</v>
      </c>
      <c r="C255" s="310" t="s">
        <v>116</v>
      </c>
      <c r="D255" s="41"/>
      <c r="E255" s="41"/>
      <c r="F255" s="253">
        <f>+INDEX('Budget original'!$A$2:$AO$501,MATCH($A255,'Budget original'!$A$2:$A$501,0),MATCH(F$2,'Budget original'!$A$2:$AO$2,0))</f>
        <v>0</v>
      </c>
      <c r="G255" s="252"/>
      <c r="H255" s="41"/>
      <c r="I255" s="253"/>
      <c r="J255" s="252"/>
      <c r="K255" s="41"/>
      <c r="L255" s="255">
        <f>SUMIFS(BV_Data_An_Cour!$AM:$AM,BV_Data_An_Cour!$AP:$AP,$B255,BV_Data_An_Cour!$AQ:$AQ,$C255,BV_Data_An_Cour!$AR:$AR,$L$2)</f>
        <v>0</v>
      </c>
      <c r="M255" s="252"/>
      <c r="N255" s="275">
        <f t="shared" ref="N255:N285" si="46">L255-F255</f>
        <v>0</v>
      </c>
      <c r="O255" s="252"/>
      <c r="P255" s="41"/>
      <c r="Q255" s="255">
        <f>SUMIFS(BV_Data_An_Prec!$AM:$AM,BV_Data_An_Prec!$AP:$AP,$B255,BV_Data_An_Prec!$AQ:$AQ,$C255,BV_Data_An_Prec!$AR:$AR,$L$2)</f>
        <v>0</v>
      </c>
      <c r="R255" s="252"/>
      <c r="S255" s="255">
        <f t="shared" ref="S255:S286" si="47">L255-Q255</f>
        <v>0</v>
      </c>
      <c r="T255" s="41"/>
      <c r="U255" s="41"/>
      <c r="V255" s="41"/>
      <c r="W255" s="41"/>
      <c r="X255" s="41"/>
      <c r="Y255" s="41"/>
      <c r="Z255" s="41"/>
      <c r="AA255" s="41"/>
      <c r="AB255" s="41"/>
      <c r="AC255" s="41"/>
      <c r="AD255" s="41"/>
      <c r="AE255" s="41"/>
      <c r="AF255" s="41"/>
      <c r="AG255" s="41"/>
      <c r="AH255" s="41"/>
      <c r="AI255" s="41"/>
      <c r="AJ255" s="41"/>
      <c r="AK255" s="41"/>
      <c r="AL255" s="41"/>
      <c r="AM255" s="41"/>
      <c r="AN255" s="41"/>
    </row>
    <row r="256" spans="1:40" ht="15.75" hidden="1" customHeight="1">
      <c r="A256" s="5" t="s">
        <v>499</v>
      </c>
      <c r="B256" s="41" t="s">
        <v>172</v>
      </c>
      <c r="C256" s="311" t="s">
        <v>117</v>
      </c>
      <c r="D256" s="296"/>
      <c r="E256" s="41"/>
      <c r="F256" s="247">
        <f>+INDEX('Budget original'!$A$2:$AO$501,MATCH($A256,'Budget original'!$A$2:$A$501,0),MATCH(F$2,'Budget original'!$A$2:$AO$2,0))</f>
        <v>0</v>
      </c>
      <c r="G256" s="297"/>
      <c r="H256" s="41"/>
      <c r="I256" s="247"/>
      <c r="J256" s="252"/>
      <c r="K256" s="41"/>
      <c r="L256" s="255">
        <f>SUMIFS(BV_Data_An_Cour!$AM:$AM,BV_Data_An_Cour!$AP:$AP,$B256,BV_Data_An_Cour!$AQ:$AQ,$C256,BV_Data_An_Cour!$AR:$AR,$L$2)</f>
        <v>0</v>
      </c>
      <c r="M256" s="252"/>
      <c r="N256" s="275">
        <f t="shared" si="46"/>
        <v>0</v>
      </c>
      <c r="O256" s="252"/>
      <c r="P256" s="41"/>
      <c r="Q256" s="255">
        <f>SUMIFS(BV_Data_An_Prec!$AM:$AM,BV_Data_An_Prec!$AP:$AP,$B256,BV_Data_An_Prec!$AQ:$AQ,$C256,BV_Data_An_Prec!$AR:$AR,$L$2)</f>
        <v>0</v>
      </c>
      <c r="R256" s="252"/>
      <c r="S256" s="275">
        <f t="shared" si="47"/>
        <v>0</v>
      </c>
      <c r="T256" s="41"/>
      <c r="U256" s="41"/>
      <c r="V256" s="41"/>
      <c r="W256" s="41"/>
      <c r="X256" s="41"/>
      <c r="Y256" s="41"/>
      <c r="Z256" s="41"/>
      <c r="AA256" s="41"/>
      <c r="AB256" s="41"/>
      <c r="AC256" s="41"/>
      <c r="AD256" s="41"/>
      <c r="AE256" s="41"/>
      <c r="AF256" s="41"/>
      <c r="AG256" s="41"/>
      <c r="AH256" s="41"/>
      <c r="AI256" s="41"/>
      <c r="AJ256" s="41"/>
      <c r="AK256" s="41"/>
      <c r="AL256" s="41"/>
      <c r="AM256" s="41"/>
      <c r="AN256" s="41"/>
    </row>
    <row r="257" spans="1:40" ht="15.75" hidden="1" customHeight="1">
      <c r="A257" s="5" t="s">
        <v>500</v>
      </c>
      <c r="B257" s="41" t="s">
        <v>172</v>
      </c>
      <c r="C257" s="310" t="s">
        <v>118</v>
      </c>
      <c r="D257" s="312"/>
      <c r="E257" s="313"/>
      <c r="F257" s="253">
        <f>+INDEX('Budget original'!$A$2:$AO$501,MATCH($A257,'Budget original'!$A$2:$A$501,0),MATCH(F$2,'Budget original'!$A$2:$AO$2,0))</f>
        <v>0</v>
      </c>
      <c r="G257" s="314"/>
      <c r="H257" s="313"/>
      <c r="I257" s="253"/>
      <c r="J257" s="240"/>
      <c r="K257" s="313"/>
      <c r="L257" s="271">
        <f>SUMIFS(BV_Data_An_Cour!$AM:$AM,BV_Data_An_Cour!$AP:$AP,$B257,BV_Data_An_Cour!$AQ:$AQ,$C257,BV_Data_An_Cour!$AR:$AR,$L$2)</f>
        <v>0</v>
      </c>
      <c r="M257" s="240"/>
      <c r="N257" s="315">
        <f t="shared" si="46"/>
        <v>0</v>
      </c>
      <c r="O257" s="240"/>
      <c r="P257" s="313"/>
      <c r="Q257" s="271">
        <f>SUMIFS(BV_Data_An_Prec!$AM:$AM,BV_Data_An_Prec!$AP:$AP,$B257,BV_Data_An_Prec!$AQ:$AQ,$C257,BV_Data_An_Prec!$AR:$AR,$L$2)</f>
        <v>0</v>
      </c>
      <c r="R257" s="240"/>
      <c r="S257" s="315">
        <f t="shared" si="47"/>
        <v>0</v>
      </c>
      <c r="T257" s="41"/>
      <c r="U257" s="41"/>
      <c r="V257" s="41"/>
      <c r="W257" s="41"/>
      <c r="X257" s="41"/>
      <c r="Y257" s="41"/>
      <c r="Z257" s="41"/>
      <c r="AA257" s="41"/>
      <c r="AB257" s="41"/>
      <c r="AC257" s="41"/>
      <c r="AD257" s="41"/>
      <c r="AE257" s="41"/>
      <c r="AF257" s="41"/>
      <c r="AG257" s="41"/>
      <c r="AH257" s="41"/>
      <c r="AI257" s="41"/>
      <c r="AJ257" s="41"/>
      <c r="AK257" s="41"/>
      <c r="AL257" s="41"/>
      <c r="AM257" s="41"/>
      <c r="AN257" s="41"/>
    </row>
    <row r="258" spans="1:40" ht="15.75" hidden="1" customHeight="1">
      <c r="A258" s="5" t="s">
        <v>501</v>
      </c>
      <c r="B258" s="41" t="s">
        <v>172</v>
      </c>
      <c r="C258" s="310" t="s">
        <v>119</v>
      </c>
      <c r="D258" s="296"/>
      <c r="E258" s="41"/>
      <c r="F258" s="253">
        <f>+INDEX('Budget original'!$A$2:$AO$501,MATCH($A258,'Budget original'!$A$2:$A$501,0),MATCH(F$2,'Budget original'!$A$2:$AO$2,0))</f>
        <v>0</v>
      </c>
      <c r="G258" s="297"/>
      <c r="H258" s="41"/>
      <c r="I258" s="253"/>
      <c r="J258" s="252"/>
      <c r="K258" s="41"/>
      <c r="L258" s="255">
        <f>SUMIFS(BV_Data_An_Cour!$AM:$AM,BV_Data_An_Cour!$AP:$AP,$B258,BV_Data_An_Cour!$AQ:$AQ,$C258,BV_Data_An_Cour!$AR:$AR,$L$2)</f>
        <v>0</v>
      </c>
      <c r="M258" s="252"/>
      <c r="N258" s="275">
        <f t="shared" si="46"/>
        <v>0</v>
      </c>
      <c r="O258" s="252"/>
      <c r="P258" s="41"/>
      <c r="Q258" s="255">
        <f>SUMIFS(BV_Data_An_Prec!$AM:$AM,BV_Data_An_Prec!$AP:$AP,$B258,BV_Data_An_Prec!$AQ:$AQ,$C258,BV_Data_An_Prec!$AR:$AR,$L$2)</f>
        <v>0</v>
      </c>
      <c r="R258" s="252"/>
      <c r="S258" s="275">
        <f t="shared" si="47"/>
        <v>0</v>
      </c>
      <c r="T258" s="41"/>
      <c r="U258" s="41"/>
      <c r="V258" s="41"/>
      <c r="W258" s="41"/>
      <c r="X258" s="41"/>
      <c r="Y258" s="41"/>
      <c r="Z258" s="41"/>
      <c r="AA258" s="41"/>
      <c r="AB258" s="41"/>
      <c r="AC258" s="41"/>
      <c r="AD258" s="41"/>
      <c r="AE258" s="41"/>
      <c r="AF258" s="41"/>
      <c r="AG258" s="41"/>
      <c r="AH258" s="41"/>
      <c r="AI258" s="41"/>
      <c r="AJ258" s="41"/>
      <c r="AK258" s="41"/>
      <c r="AL258" s="41"/>
      <c r="AM258" s="41"/>
      <c r="AN258" s="41"/>
    </row>
    <row r="259" spans="1:40" ht="15.75" hidden="1" customHeight="1">
      <c r="A259" s="5" t="s">
        <v>502</v>
      </c>
      <c r="B259" s="41" t="s">
        <v>172</v>
      </c>
      <c r="C259" s="252" t="s">
        <v>55</v>
      </c>
      <c r="D259" s="296"/>
      <c r="E259" s="41"/>
      <c r="F259" s="253">
        <f>+INDEX('Budget original'!$A$2:$AO$501,MATCH($A259,'Budget original'!$A$2:$A$501,0),MATCH(F$2,'Budget original'!$A$2:$AO$2,0))</f>
        <v>0</v>
      </c>
      <c r="G259" s="297"/>
      <c r="H259" s="41"/>
      <c r="I259" s="253"/>
      <c r="J259" s="252"/>
      <c r="K259" s="41"/>
      <c r="L259" s="255">
        <f>SUMIFS(BV_Data_An_Cour!$AM:$AM,BV_Data_An_Cour!$AP:$AP,$B259,BV_Data_An_Cour!$AQ:$AQ,$C259,BV_Data_An_Cour!$AR:$AR,$L$2)</f>
        <v>0</v>
      </c>
      <c r="M259" s="252"/>
      <c r="N259" s="275">
        <f t="shared" si="46"/>
        <v>0</v>
      </c>
      <c r="O259" s="252"/>
      <c r="P259" s="41"/>
      <c r="Q259" s="255">
        <f>SUMIFS(BV_Data_An_Prec!$AM:$AM,BV_Data_An_Prec!$AP:$AP,$B259,BV_Data_An_Prec!$AQ:$AQ,$C259,BV_Data_An_Prec!$AR:$AR,$L$2)</f>
        <v>0</v>
      </c>
      <c r="R259" s="252"/>
      <c r="S259" s="275">
        <f t="shared" si="47"/>
        <v>0</v>
      </c>
      <c r="T259" s="41"/>
      <c r="U259" s="41"/>
      <c r="V259" s="41"/>
      <c r="W259" s="41"/>
      <c r="X259" s="41"/>
      <c r="Y259" s="41"/>
      <c r="Z259" s="41"/>
      <c r="AA259" s="41"/>
      <c r="AB259" s="41"/>
      <c r="AC259" s="41"/>
      <c r="AD259" s="41"/>
      <c r="AE259" s="41"/>
      <c r="AF259" s="41"/>
      <c r="AG259" s="41"/>
      <c r="AH259" s="41"/>
      <c r="AI259" s="41"/>
      <c r="AJ259" s="41"/>
      <c r="AK259" s="41"/>
      <c r="AL259" s="41"/>
      <c r="AM259" s="41"/>
      <c r="AN259" s="41"/>
    </row>
    <row r="260" spans="1:40" ht="15.75" hidden="1" customHeight="1">
      <c r="A260" s="5" t="s">
        <v>502</v>
      </c>
      <c r="B260" s="41" t="s">
        <v>172</v>
      </c>
      <c r="C260" s="252" t="s">
        <v>55</v>
      </c>
      <c r="D260" s="296"/>
      <c r="E260" s="41"/>
      <c r="F260" s="253">
        <f>+INDEX('Budget original'!$A$2:$AO$501,MATCH($A260,'Budget original'!$A$2:$A$501,0),MATCH(F$2,'Budget original'!$A$2:$AO$2,0))</f>
        <v>0</v>
      </c>
      <c r="G260" s="297"/>
      <c r="H260" s="41"/>
      <c r="I260" s="253"/>
      <c r="J260" s="252"/>
      <c r="K260" s="41"/>
      <c r="L260" s="255">
        <f>SUMIFS(BV_Data_An_Cour!$AM:$AM,BV_Data_An_Cour!$AP:$AP,$B260,BV_Data_An_Cour!$AQ:$AQ,$C260,BV_Data_An_Cour!$AR:$AR,$L$2)</f>
        <v>0</v>
      </c>
      <c r="M260" s="252"/>
      <c r="N260" s="275">
        <f t="shared" si="46"/>
        <v>0</v>
      </c>
      <c r="O260" s="252"/>
      <c r="P260" s="41"/>
      <c r="Q260" s="255">
        <f>SUMIFS(BV_Data_An_Prec!$AM:$AM,BV_Data_An_Prec!$AP:$AP,$B260,BV_Data_An_Prec!$AQ:$AQ,$C260,BV_Data_An_Prec!$AR:$AR,$L$2)</f>
        <v>0</v>
      </c>
      <c r="R260" s="252"/>
      <c r="S260" s="275">
        <f t="shared" si="47"/>
        <v>0</v>
      </c>
      <c r="T260" s="41"/>
      <c r="U260" s="41"/>
      <c r="V260" s="41"/>
      <c r="W260" s="41"/>
      <c r="X260" s="41"/>
      <c r="Y260" s="41"/>
      <c r="Z260" s="41"/>
      <c r="AA260" s="41"/>
      <c r="AB260" s="41"/>
      <c r="AC260" s="41"/>
      <c r="AD260" s="41"/>
      <c r="AE260" s="41"/>
      <c r="AF260" s="41"/>
      <c r="AG260" s="41"/>
      <c r="AH260" s="41"/>
      <c r="AI260" s="41"/>
      <c r="AJ260" s="41"/>
      <c r="AK260" s="41"/>
      <c r="AL260" s="41"/>
      <c r="AM260" s="41"/>
      <c r="AN260" s="41"/>
    </row>
    <row r="261" spans="1:40" ht="15.75" hidden="1" customHeight="1">
      <c r="A261" s="5" t="s">
        <v>502</v>
      </c>
      <c r="B261" s="41" t="s">
        <v>172</v>
      </c>
      <c r="C261" s="252" t="s">
        <v>55</v>
      </c>
      <c r="D261" s="296"/>
      <c r="E261" s="41"/>
      <c r="F261" s="253">
        <f>+INDEX('Budget original'!$A$2:$AO$501,MATCH($A261,'Budget original'!$A$2:$A$501,0),MATCH(F$2,'Budget original'!$A$2:$AO$2,0))</f>
        <v>0</v>
      </c>
      <c r="G261" s="297"/>
      <c r="H261" s="41"/>
      <c r="I261" s="253"/>
      <c r="J261" s="252"/>
      <c r="K261" s="41"/>
      <c r="L261" s="255">
        <f>SUMIFS(BV_Data_An_Cour!$AM:$AM,BV_Data_An_Cour!$AP:$AP,$B261,BV_Data_An_Cour!$AQ:$AQ,$C261,BV_Data_An_Cour!$AR:$AR,$L$2)</f>
        <v>0</v>
      </c>
      <c r="M261" s="252"/>
      <c r="N261" s="275">
        <f t="shared" si="46"/>
        <v>0</v>
      </c>
      <c r="O261" s="252"/>
      <c r="P261" s="41"/>
      <c r="Q261" s="255">
        <f>SUMIFS(BV_Data_An_Prec!$AM:$AM,BV_Data_An_Prec!$AP:$AP,$B261,BV_Data_An_Prec!$AQ:$AQ,$C261,BV_Data_An_Prec!$AR:$AR,$L$2)</f>
        <v>0</v>
      </c>
      <c r="R261" s="252"/>
      <c r="S261" s="275">
        <f t="shared" si="47"/>
        <v>0</v>
      </c>
      <c r="T261" s="41"/>
      <c r="U261" s="41"/>
      <c r="V261" s="41"/>
      <c r="W261" s="41"/>
      <c r="X261" s="41"/>
      <c r="Y261" s="41"/>
      <c r="Z261" s="41"/>
      <c r="AA261" s="41"/>
      <c r="AB261" s="41"/>
      <c r="AC261" s="41"/>
      <c r="AD261" s="41"/>
      <c r="AE261" s="41"/>
      <c r="AF261" s="41"/>
      <c r="AG261" s="41"/>
      <c r="AH261" s="41"/>
      <c r="AI261" s="41"/>
      <c r="AJ261" s="41"/>
      <c r="AK261" s="41"/>
      <c r="AL261" s="41"/>
      <c r="AM261" s="41"/>
      <c r="AN261" s="41"/>
    </row>
    <row r="262" spans="1:40" ht="15.75" hidden="1" customHeight="1">
      <c r="A262" s="5" t="s">
        <v>503</v>
      </c>
      <c r="B262" s="41" t="s">
        <v>172</v>
      </c>
      <c r="C262" s="311" t="s">
        <v>120</v>
      </c>
      <c r="D262" s="296"/>
      <c r="E262" s="41"/>
      <c r="F262" s="247">
        <f>+INDEX('Budget original'!$A$2:$AO$501,MATCH($A262,'Budget original'!$A$2:$A$501,0),MATCH(F$2,'Budget original'!$A$2:$AO$2,0))</f>
        <v>0</v>
      </c>
      <c r="G262" s="297"/>
      <c r="H262" s="41"/>
      <c r="I262" s="247"/>
      <c r="J262" s="252"/>
      <c r="K262" s="41"/>
      <c r="L262" s="255">
        <f>SUMIFS(BV_Data_An_Cour!$AM:$AM,BV_Data_An_Cour!$AP:$AP,$B262,BV_Data_An_Cour!$AQ:$AQ,$C262,BV_Data_An_Cour!$AR:$AR,$L$2)</f>
        <v>0</v>
      </c>
      <c r="M262" s="252"/>
      <c r="N262" s="275">
        <f t="shared" si="46"/>
        <v>0</v>
      </c>
      <c r="O262" s="252"/>
      <c r="P262" s="41"/>
      <c r="Q262" s="255">
        <f>SUMIFS(BV_Data_An_Prec!$AM:$AM,BV_Data_An_Prec!$AP:$AP,$B262,BV_Data_An_Prec!$AQ:$AQ,$C262,BV_Data_An_Prec!$AR:$AR,$L$2)</f>
        <v>0</v>
      </c>
      <c r="R262" s="252"/>
      <c r="S262" s="275">
        <f t="shared" si="47"/>
        <v>0</v>
      </c>
      <c r="T262" s="41"/>
      <c r="U262" s="41"/>
      <c r="V262" s="41"/>
      <c r="W262" s="41"/>
      <c r="X262" s="41"/>
      <c r="Y262" s="41"/>
      <c r="Z262" s="41"/>
      <c r="AA262" s="41"/>
      <c r="AB262" s="41"/>
      <c r="AC262" s="41"/>
      <c r="AD262" s="41"/>
      <c r="AE262" s="41"/>
      <c r="AF262" s="41"/>
      <c r="AG262" s="41"/>
      <c r="AH262" s="41"/>
      <c r="AI262" s="41"/>
      <c r="AJ262" s="41"/>
      <c r="AK262" s="41"/>
      <c r="AL262" s="41"/>
      <c r="AM262" s="41"/>
      <c r="AN262" s="41"/>
    </row>
    <row r="263" spans="1:40" ht="15.75" hidden="1" customHeight="1">
      <c r="A263" s="5" t="s">
        <v>504</v>
      </c>
      <c r="B263" s="41" t="s">
        <v>172</v>
      </c>
      <c r="C263" s="310" t="s">
        <v>121</v>
      </c>
      <c r="D263" s="312"/>
      <c r="E263" s="313"/>
      <c r="F263" s="253">
        <f>+INDEX('Budget original'!$A$2:$AO$501,MATCH($A263,'Budget original'!$A$2:$A$501,0),MATCH(F$2,'Budget original'!$A$2:$AO$2,0))</f>
        <v>0</v>
      </c>
      <c r="G263" s="314"/>
      <c r="H263" s="313"/>
      <c r="I263" s="253"/>
      <c r="J263" s="240"/>
      <c r="K263" s="313"/>
      <c r="L263" s="271">
        <f>SUMIFS(BV_Data_An_Cour!$AM:$AM,BV_Data_An_Cour!$AP:$AP,$B263,BV_Data_An_Cour!$AQ:$AQ,$C263,BV_Data_An_Cour!$AR:$AR,$L$2)</f>
        <v>0</v>
      </c>
      <c r="M263" s="240"/>
      <c r="N263" s="315">
        <f t="shared" si="46"/>
        <v>0</v>
      </c>
      <c r="O263" s="240"/>
      <c r="P263" s="313"/>
      <c r="Q263" s="271">
        <f>SUMIFS(BV_Data_An_Prec!$AM:$AM,BV_Data_An_Prec!$AP:$AP,$B263,BV_Data_An_Prec!$AQ:$AQ,$C263,BV_Data_An_Prec!$AR:$AR,$L$2)</f>
        <v>0</v>
      </c>
      <c r="R263" s="240"/>
      <c r="S263" s="315">
        <f t="shared" si="47"/>
        <v>0</v>
      </c>
      <c r="T263" s="41"/>
      <c r="U263" s="41"/>
      <c r="V263" s="41"/>
      <c r="W263" s="41"/>
      <c r="X263" s="41"/>
      <c r="Y263" s="41"/>
      <c r="Z263" s="41"/>
      <c r="AA263" s="41"/>
      <c r="AB263" s="41"/>
      <c r="AC263" s="41"/>
      <c r="AD263" s="41"/>
      <c r="AE263" s="41"/>
      <c r="AF263" s="41"/>
      <c r="AG263" s="41"/>
      <c r="AH263" s="41"/>
      <c r="AI263" s="41"/>
      <c r="AJ263" s="41"/>
      <c r="AK263" s="41"/>
      <c r="AL263" s="41"/>
      <c r="AM263" s="41"/>
      <c r="AN263" s="41"/>
    </row>
    <row r="264" spans="1:40" ht="15.75" hidden="1" customHeight="1">
      <c r="A264" s="5" t="s">
        <v>505</v>
      </c>
      <c r="B264" s="41" t="s">
        <v>172</v>
      </c>
      <c r="C264" s="310" t="s">
        <v>122</v>
      </c>
      <c r="D264" s="296"/>
      <c r="E264" s="41"/>
      <c r="F264" s="253">
        <f>+INDEX('Budget original'!$A$2:$AO$501,MATCH($A264,'Budget original'!$A$2:$A$501,0),MATCH(F$2,'Budget original'!$A$2:$AO$2,0))</f>
        <v>0</v>
      </c>
      <c r="G264" s="297"/>
      <c r="H264" s="41"/>
      <c r="I264" s="253"/>
      <c r="J264" s="252"/>
      <c r="K264" s="41"/>
      <c r="L264" s="255">
        <f>SUMIFS(BV_Data_An_Cour!$AM:$AM,BV_Data_An_Cour!$AP:$AP,$B264,BV_Data_An_Cour!$AQ:$AQ,$C264,BV_Data_An_Cour!$AR:$AR,$L$2)</f>
        <v>0</v>
      </c>
      <c r="M264" s="252"/>
      <c r="N264" s="275">
        <f t="shared" si="46"/>
        <v>0</v>
      </c>
      <c r="O264" s="252"/>
      <c r="P264" s="41"/>
      <c r="Q264" s="255">
        <f>SUMIFS(BV_Data_An_Prec!$AM:$AM,BV_Data_An_Prec!$AP:$AP,$B264,BV_Data_An_Prec!$AQ:$AQ,$C264,BV_Data_An_Prec!$AR:$AR,$L$2)</f>
        <v>0</v>
      </c>
      <c r="R264" s="252"/>
      <c r="S264" s="275">
        <f t="shared" si="47"/>
        <v>0</v>
      </c>
      <c r="T264" s="41"/>
      <c r="U264" s="41"/>
      <c r="V264" s="41"/>
      <c r="W264" s="41"/>
      <c r="X264" s="41"/>
      <c r="Y264" s="41"/>
      <c r="Z264" s="41"/>
      <c r="AA264" s="41"/>
      <c r="AB264" s="41"/>
      <c r="AC264" s="41"/>
      <c r="AD264" s="41"/>
      <c r="AE264" s="41"/>
      <c r="AF264" s="41"/>
      <c r="AG264" s="41"/>
      <c r="AH264" s="41"/>
      <c r="AI264" s="41"/>
      <c r="AJ264" s="41"/>
      <c r="AK264" s="41"/>
      <c r="AL264" s="41"/>
      <c r="AM264" s="41"/>
      <c r="AN264" s="41"/>
    </row>
    <row r="265" spans="1:40" ht="15.75" hidden="1" customHeight="1">
      <c r="A265" s="5" t="s">
        <v>506</v>
      </c>
      <c r="B265" s="41" t="s">
        <v>172</v>
      </c>
      <c r="C265" s="310" t="s">
        <v>123</v>
      </c>
      <c r="D265" s="296"/>
      <c r="E265" s="41"/>
      <c r="F265" s="253">
        <f>+INDEX('Budget original'!$A$2:$AO$501,MATCH($A265,'Budget original'!$A$2:$A$501,0),MATCH(F$2,'Budget original'!$A$2:$AO$2,0))</f>
        <v>0</v>
      </c>
      <c r="G265" s="297"/>
      <c r="H265" s="41"/>
      <c r="I265" s="253"/>
      <c r="J265" s="252"/>
      <c r="K265" s="41"/>
      <c r="L265" s="255">
        <f>SUMIFS(BV_Data_An_Cour!$AM:$AM,BV_Data_An_Cour!$AP:$AP,$B265,BV_Data_An_Cour!$AQ:$AQ,$C265,BV_Data_An_Cour!$AR:$AR,$L$2)</f>
        <v>0</v>
      </c>
      <c r="M265" s="252"/>
      <c r="N265" s="275">
        <f t="shared" si="46"/>
        <v>0</v>
      </c>
      <c r="O265" s="252"/>
      <c r="P265" s="41"/>
      <c r="Q265" s="255">
        <f>SUMIFS(BV_Data_An_Prec!$AM:$AM,BV_Data_An_Prec!$AP:$AP,$B265,BV_Data_An_Prec!$AQ:$AQ,$C265,BV_Data_An_Prec!$AR:$AR,$L$2)</f>
        <v>0</v>
      </c>
      <c r="R265" s="252"/>
      <c r="S265" s="275">
        <f t="shared" si="47"/>
        <v>0</v>
      </c>
      <c r="T265" s="41"/>
      <c r="U265" s="41"/>
      <c r="V265" s="41"/>
      <c r="W265" s="41"/>
      <c r="X265" s="41"/>
      <c r="Y265" s="41"/>
      <c r="Z265" s="41"/>
      <c r="AA265" s="41"/>
      <c r="AB265" s="41"/>
      <c r="AC265" s="41"/>
      <c r="AD265" s="41"/>
      <c r="AE265" s="41"/>
      <c r="AF265" s="41"/>
      <c r="AG265" s="41"/>
      <c r="AH265" s="41"/>
      <c r="AI265" s="41"/>
      <c r="AJ265" s="41"/>
      <c r="AK265" s="41"/>
      <c r="AL265" s="41"/>
      <c r="AM265" s="41"/>
      <c r="AN265" s="41"/>
    </row>
    <row r="266" spans="1:40" ht="15.75" hidden="1" customHeight="1">
      <c r="A266" s="5" t="s">
        <v>502</v>
      </c>
      <c r="B266" s="41" t="s">
        <v>172</v>
      </c>
      <c r="C266" s="252" t="s">
        <v>55</v>
      </c>
      <c r="D266" s="298"/>
      <c r="E266" s="316"/>
      <c r="F266" s="253">
        <f>+INDEX('Budget original'!$A$2:$AO$501,MATCH($A266,'Budget original'!$A$2:$A$501,0),MATCH(F$2,'Budget original'!$A$2:$AO$2,0))</f>
        <v>0</v>
      </c>
      <c r="G266" s="299"/>
      <c r="H266" s="316"/>
      <c r="I266" s="253"/>
      <c r="J266" s="245"/>
      <c r="K266" s="316"/>
      <c r="L266" s="255">
        <f>SUMIFS(BV_Data_An_Cour!$AM:$AM,BV_Data_An_Cour!$AP:$AP,$B266,BV_Data_An_Cour!$AQ:$AQ,$C266,BV_Data_An_Cour!$AR:$AR,$L$2)</f>
        <v>0</v>
      </c>
      <c r="M266" s="245"/>
      <c r="N266" s="295">
        <f t="shared" si="46"/>
        <v>0</v>
      </c>
      <c r="O266" s="245"/>
      <c r="P266" s="316"/>
      <c r="Q266" s="255">
        <f>SUMIFS(BV_Data_An_Prec!$AM:$AM,BV_Data_An_Prec!$AP:$AP,$B266,BV_Data_An_Prec!$AQ:$AQ,$C266,BV_Data_An_Prec!$AR:$AR,$L$2)</f>
        <v>0</v>
      </c>
      <c r="R266" s="245"/>
      <c r="S266" s="295">
        <f t="shared" si="47"/>
        <v>0</v>
      </c>
      <c r="T266" s="41"/>
      <c r="U266" s="41"/>
      <c r="V266" s="41"/>
      <c r="W266" s="41"/>
      <c r="X266" s="41"/>
      <c r="Y266" s="41"/>
      <c r="Z266" s="41"/>
      <c r="AA266" s="41"/>
      <c r="AB266" s="41"/>
      <c r="AC266" s="41"/>
      <c r="AD266" s="41"/>
      <c r="AE266" s="41"/>
      <c r="AF266" s="41"/>
      <c r="AG266" s="41"/>
      <c r="AH266" s="41"/>
      <c r="AI266" s="41"/>
      <c r="AJ266" s="41"/>
      <c r="AK266" s="41"/>
      <c r="AL266" s="41"/>
      <c r="AM266" s="41"/>
      <c r="AN266" s="41"/>
    </row>
    <row r="267" spans="1:40" ht="15.75" hidden="1" customHeight="1">
      <c r="A267" s="5" t="s">
        <v>507</v>
      </c>
      <c r="B267" s="41" t="s">
        <v>172</v>
      </c>
      <c r="C267" s="303" t="s">
        <v>124</v>
      </c>
      <c r="D267" s="304" t="s">
        <v>115</v>
      </c>
      <c r="E267" s="305" t="e">
        <f>F267/F$251</f>
        <v>#DIV/0!</v>
      </c>
      <c r="F267" s="306">
        <f>+SUM(F255:F266)</f>
        <v>0</v>
      </c>
      <c r="G267" s="307"/>
      <c r="H267" s="305"/>
      <c r="I267" s="306"/>
      <c r="J267" s="307" t="s">
        <v>115</v>
      </c>
      <c r="K267" s="305">
        <f>IF(L251=0,0,L267/L$251)</f>
        <v>0</v>
      </c>
      <c r="L267" s="306">
        <f>+SUM(L255:L266)</f>
        <v>0</v>
      </c>
      <c r="M267" s="353"/>
      <c r="N267" s="318">
        <f t="shared" si="46"/>
        <v>0</v>
      </c>
      <c r="O267" s="307" t="s">
        <v>115</v>
      </c>
      <c r="P267" s="305">
        <f>IF(Q251=0,0,Q267/Q$251)</f>
        <v>0</v>
      </c>
      <c r="Q267" s="306">
        <f>+SUM(Q255:Q266)</f>
        <v>0</v>
      </c>
      <c r="R267" s="353"/>
      <c r="S267" s="318">
        <f t="shared" si="47"/>
        <v>0</v>
      </c>
      <c r="T267" s="41"/>
      <c r="U267" s="41"/>
      <c r="V267" s="41"/>
      <c r="W267" s="41"/>
      <c r="X267" s="41"/>
      <c r="Y267" s="41"/>
      <c r="Z267" s="41"/>
      <c r="AA267" s="41"/>
      <c r="AB267" s="41"/>
      <c r="AC267" s="41"/>
      <c r="AD267" s="41"/>
      <c r="AE267" s="41"/>
      <c r="AF267" s="41"/>
      <c r="AG267" s="41"/>
      <c r="AH267" s="41"/>
      <c r="AI267" s="41"/>
      <c r="AJ267" s="41"/>
      <c r="AK267" s="41"/>
      <c r="AL267" s="41"/>
      <c r="AM267" s="41"/>
      <c r="AN267" s="41"/>
    </row>
    <row r="268" spans="1:40" ht="15.75" hidden="1" customHeight="1">
      <c r="A268" s="5" t="s">
        <v>508</v>
      </c>
      <c r="B268" s="41" t="s">
        <v>172</v>
      </c>
      <c r="C268" s="404" t="s">
        <v>125</v>
      </c>
      <c r="D268" s="296"/>
      <c r="E268" s="41"/>
      <c r="F268" s="253">
        <f>+INDEX('Budget original'!$A$2:$AO$501,MATCH($A268,'Budget original'!$A$2:$A$501,0),MATCH(F$2,'Budget original'!$A$2:$AO$2,0))</f>
        <v>0</v>
      </c>
      <c r="G268" s="297"/>
      <c r="H268" s="41"/>
      <c r="I268" s="253"/>
      <c r="J268" s="252"/>
      <c r="K268" s="41"/>
      <c r="L268" s="255">
        <f>SUMIFS(BV_Data_An_Cour!$AM:$AM,BV_Data_An_Cour!$AP:$AP,$B268,BV_Data_An_Cour!$AQ:$AQ,$C268,BV_Data_An_Cour!$AR:$AR,$L$2)</f>
        <v>0</v>
      </c>
      <c r="M268" s="252"/>
      <c r="N268" s="275">
        <f t="shared" si="46"/>
        <v>0</v>
      </c>
      <c r="O268" s="252"/>
      <c r="P268" s="41"/>
      <c r="Q268" s="255">
        <f>SUMIFS(BV_Data_An_Prec!$AM:$AM,BV_Data_An_Prec!$AP:$AP,$B268,BV_Data_An_Prec!$AQ:$AQ,$C268,BV_Data_An_Prec!$AR:$AR,$L$2)</f>
        <v>0</v>
      </c>
      <c r="R268" s="252"/>
      <c r="S268" s="275">
        <f t="shared" si="47"/>
        <v>0</v>
      </c>
      <c r="T268" s="41"/>
      <c r="U268" s="41"/>
      <c r="V268" s="41"/>
      <c r="W268" s="41"/>
      <c r="X268" s="41"/>
      <c r="Y268" s="41"/>
      <c r="Z268" s="41"/>
      <c r="AA268" s="41"/>
      <c r="AB268" s="41"/>
      <c r="AC268" s="41"/>
      <c r="AD268" s="41"/>
      <c r="AE268" s="41"/>
      <c r="AF268" s="41"/>
      <c r="AG268" s="41"/>
      <c r="AH268" s="41"/>
      <c r="AI268" s="41"/>
      <c r="AJ268" s="41"/>
      <c r="AK268" s="41"/>
      <c r="AL268" s="41"/>
      <c r="AM268" s="41"/>
      <c r="AN268" s="41"/>
    </row>
    <row r="269" spans="1:40" ht="15.75" hidden="1" customHeight="1">
      <c r="A269" s="5" t="s">
        <v>509</v>
      </c>
      <c r="B269" s="41" t="s">
        <v>172</v>
      </c>
      <c r="C269" s="310" t="s">
        <v>126</v>
      </c>
      <c r="D269" s="296"/>
      <c r="E269" s="41"/>
      <c r="F269" s="253">
        <f>+INDEX('Budget original'!$A$2:$AO$501,MATCH($A269,'Budget original'!$A$2:$A$501,0),MATCH(F$2,'Budget original'!$A$2:$AO$2,0))</f>
        <v>0</v>
      </c>
      <c r="G269" s="297"/>
      <c r="H269" s="41"/>
      <c r="I269" s="253"/>
      <c r="J269" s="252"/>
      <c r="K269" s="41"/>
      <c r="L269" s="255">
        <f>SUMIFS(BV_Data_An_Cour!$AM:$AM,BV_Data_An_Cour!$AP:$AP,$B269,BV_Data_An_Cour!$AQ:$AQ,$C269,BV_Data_An_Cour!$AR:$AR,$L$2)</f>
        <v>0</v>
      </c>
      <c r="M269" s="252"/>
      <c r="N269" s="275">
        <f t="shared" si="46"/>
        <v>0</v>
      </c>
      <c r="O269" s="252"/>
      <c r="P269" s="41"/>
      <c r="Q269" s="255">
        <f>SUMIFS(BV_Data_An_Prec!$AM:$AM,BV_Data_An_Prec!$AP:$AP,$B269,BV_Data_An_Prec!$AQ:$AQ,$C269,BV_Data_An_Prec!$AR:$AR,$L$2)</f>
        <v>0</v>
      </c>
      <c r="R269" s="252"/>
      <c r="S269" s="275">
        <f t="shared" si="47"/>
        <v>0</v>
      </c>
      <c r="T269" s="41"/>
      <c r="U269" s="877"/>
      <c r="V269" s="41"/>
      <c r="W269" s="41"/>
      <c r="X269" s="41"/>
      <c r="Y269" s="41"/>
      <c r="Z269" s="41"/>
      <c r="AA269" s="41"/>
      <c r="AB269" s="41"/>
      <c r="AC269" s="41"/>
      <c r="AD269" s="41"/>
      <c r="AE269" s="41"/>
      <c r="AF269" s="41"/>
      <c r="AG269" s="41"/>
      <c r="AH269" s="41"/>
      <c r="AI269" s="41"/>
      <c r="AJ269" s="41"/>
      <c r="AK269" s="41"/>
      <c r="AL269" s="41"/>
      <c r="AM269" s="41"/>
      <c r="AN269" s="41"/>
    </row>
    <row r="270" spans="1:40" ht="15.75" hidden="1" customHeight="1">
      <c r="A270" s="5" t="s">
        <v>510</v>
      </c>
      <c r="B270" s="41" t="s">
        <v>172</v>
      </c>
      <c r="C270" s="311" t="s">
        <v>127</v>
      </c>
      <c r="D270" s="298"/>
      <c r="E270" s="316"/>
      <c r="F270" s="247">
        <f>+INDEX('Budget original'!$A$2:$AO$501,MATCH($A270,'Budget original'!$A$2:$A$501,0),MATCH(F$2,'Budget original'!$A$2:$AO$2,0))</f>
        <v>0</v>
      </c>
      <c r="G270" s="299"/>
      <c r="H270" s="316"/>
      <c r="I270" s="247"/>
      <c r="J270" s="245"/>
      <c r="K270" s="316"/>
      <c r="L270" s="255">
        <f>SUMIFS(BV_Data_An_Cour!$AM:$AM,BV_Data_An_Cour!$AP:$AP,$B270,BV_Data_An_Cour!$AQ:$AQ,$C270,BV_Data_An_Cour!$AR:$AR,$L$2)</f>
        <v>0</v>
      </c>
      <c r="M270" s="245"/>
      <c r="N270" s="295">
        <f t="shared" si="46"/>
        <v>0</v>
      </c>
      <c r="O270" s="245"/>
      <c r="P270" s="316"/>
      <c r="Q270" s="255">
        <f>SUMIFS(BV_Data_An_Prec!$AM:$AM,BV_Data_An_Prec!$AP:$AP,$B270,BV_Data_An_Prec!$AQ:$AQ,$C270,BV_Data_An_Prec!$AR:$AR,$L$2)</f>
        <v>0</v>
      </c>
      <c r="R270" s="245"/>
      <c r="S270" s="295">
        <f t="shared" si="47"/>
        <v>0</v>
      </c>
      <c r="T270" s="41"/>
      <c r="U270" s="41" t="s">
        <v>333</v>
      </c>
      <c r="V270" s="41"/>
      <c r="W270" s="41"/>
      <c r="X270" s="41"/>
      <c r="Y270" s="41"/>
      <c r="Z270" s="41"/>
      <c r="AA270" s="41"/>
      <c r="AB270" s="41"/>
      <c r="AC270" s="41"/>
      <c r="AD270" s="41"/>
      <c r="AE270" s="41"/>
      <c r="AF270" s="41"/>
      <c r="AG270" s="41"/>
      <c r="AH270" s="41"/>
      <c r="AI270" s="41"/>
      <c r="AJ270" s="41"/>
      <c r="AK270" s="41"/>
      <c r="AL270" s="41"/>
      <c r="AM270" s="41"/>
      <c r="AN270" s="41"/>
    </row>
    <row r="271" spans="1:40" ht="15.75" hidden="1" customHeight="1">
      <c r="A271" s="5" t="s">
        <v>511</v>
      </c>
      <c r="B271" s="41" t="s">
        <v>172</v>
      </c>
      <c r="C271" s="310" t="s">
        <v>128</v>
      </c>
      <c r="D271" s="296"/>
      <c r="E271" s="41"/>
      <c r="F271" s="253">
        <f>+INDEX('Budget original'!$A$2:$AO$501,MATCH($A271,'Budget original'!$A$2:$A$501,0),MATCH(F$2,'Budget original'!$A$2:$AO$2,0))</f>
        <v>0</v>
      </c>
      <c r="G271" s="297"/>
      <c r="H271" s="41"/>
      <c r="I271" s="253"/>
      <c r="J271" s="252"/>
      <c r="K271" s="41"/>
      <c r="L271" s="271">
        <f>SUMIFS(BV_Data_An_Cour!$AM:$AM,BV_Data_An_Cour!$AP:$AP,$B271,BV_Data_An_Cour!$AQ:$AQ,$C271,BV_Data_An_Cour!$AR:$AR,$L$2)</f>
        <v>0</v>
      </c>
      <c r="M271" s="252"/>
      <c r="N271" s="275">
        <f t="shared" si="46"/>
        <v>0</v>
      </c>
      <c r="O271" s="252"/>
      <c r="P271" s="41"/>
      <c r="Q271" s="271">
        <f>SUMIFS(BV_Data_An_Prec!$AM:$AM,BV_Data_An_Prec!$AP:$AP,$B271,BV_Data_An_Prec!$AQ:$AQ,$C271,BV_Data_An_Prec!$AR:$AR,$L$2)</f>
        <v>0</v>
      </c>
      <c r="R271" s="252"/>
      <c r="S271" s="275">
        <f t="shared" si="47"/>
        <v>0</v>
      </c>
      <c r="T271" s="41"/>
      <c r="U271" s="41"/>
      <c r="V271" s="41"/>
      <c r="W271" s="41"/>
      <c r="X271" s="41"/>
      <c r="Y271" s="41"/>
      <c r="Z271" s="41"/>
      <c r="AA271" s="41"/>
      <c r="AB271" s="41"/>
      <c r="AC271" s="41"/>
      <c r="AD271" s="41"/>
      <c r="AE271" s="41"/>
      <c r="AF271" s="41"/>
      <c r="AG271" s="41"/>
      <c r="AH271" s="41"/>
      <c r="AI271" s="41"/>
      <c r="AJ271" s="41"/>
      <c r="AK271" s="41"/>
      <c r="AL271" s="41"/>
      <c r="AM271" s="41"/>
      <c r="AN271" s="41"/>
    </row>
    <row r="272" spans="1:40" ht="15.75" hidden="1" customHeight="1">
      <c r="A272" s="5" t="s">
        <v>512</v>
      </c>
      <c r="B272" s="41" t="s">
        <v>172</v>
      </c>
      <c r="C272" s="310" t="s">
        <v>129</v>
      </c>
      <c r="D272" s="296"/>
      <c r="E272" s="41"/>
      <c r="F272" s="253">
        <f>+INDEX('Budget original'!$A$2:$AO$501,MATCH($A272,'Budget original'!$A$2:$A$501,0),MATCH(F$2,'Budget original'!$A$2:$AO$2,0))</f>
        <v>0</v>
      </c>
      <c r="G272" s="297"/>
      <c r="H272" s="41"/>
      <c r="I272" s="253"/>
      <c r="J272" s="252"/>
      <c r="K272" s="41"/>
      <c r="L272" s="255">
        <f>SUMIFS(BV_Data_An_Cour!$AM:$AM,BV_Data_An_Cour!$AP:$AP,$B272,BV_Data_An_Cour!$AQ:$AQ,$C272,BV_Data_An_Cour!$AR:$AR,$L$2)</f>
        <v>0</v>
      </c>
      <c r="M272" s="252"/>
      <c r="N272" s="275">
        <f t="shared" si="46"/>
        <v>0</v>
      </c>
      <c r="O272" s="252"/>
      <c r="P272" s="41"/>
      <c r="Q272" s="255">
        <f>SUMIFS(BV_Data_An_Prec!$AM:$AM,BV_Data_An_Prec!$AP:$AP,$B272,BV_Data_An_Prec!$AQ:$AQ,$C272,BV_Data_An_Prec!$AR:$AR,$L$2)</f>
        <v>0</v>
      </c>
      <c r="R272" s="252"/>
      <c r="S272" s="275">
        <f t="shared" si="47"/>
        <v>0</v>
      </c>
      <c r="T272" s="41"/>
      <c r="U272" s="41"/>
      <c r="V272" s="41"/>
      <c r="W272" s="41"/>
      <c r="X272" s="41"/>
      <c r="Y272" s="41"/>
      <c r="Z272" s="41"/>
      <c r="AA272" s="41"/>
      <c r="AB272" s="41"/>
      <c r="AC272" s="41"/>
      <c r="AD272" s="41"/>
      <c r="AE272" s="41"/>
      <c r="AF272" s="41"/>
      <c r="AG272" s="41"/>
      <c r="AH272" s="41"/>
      <c r="AI272" s="41"/>
      <c r="AJ272" s="41"/>
      <c r="AK272" s="41"/>
      <c r="AL272" s="41"/>
      <c r="AM272" s="41"/>
      <c r="AN272" s="41"/>
    </row>
    <row r="273" spans="1:40" ht="15.75" hidden="1" customHeight="1">
      <c r="A273" s="5" t="s">
        <v>513</v>
      </c>
      <c r="B273" s="41" t="s">
        <v>172</v>
      </c>
      <c r="C273" s="310" t="s">
        <v>130</v>
      </c>
      <c r="D273" s="298"/>
      <c r="E273" s="316"/>
      <c r="F273" s="247">
        <f>+INDEX('Budget original'!$A$2:$AO$501,MATCH($A273,'Budget original'!$A$2:$A$501,0),MATCH(F$2,'Budget original'!$A$2:$AO$2,0))</f>
        <v>0</v>
      </c>
      <c r="G273" s="299"/>
      <c r="H273" s="316"/>
      <c r="I273" s="247"/>
      <c r="J273" s="245"/>
      <c r="K273" s="316"/>
      <c r="L273" s="255">
        <f>SUMIFS(BV_Data_An_Cour!$AM:$AM,BV_Data_An_Cour!$AP:$AP,$B273,BV_Data_An_Cour!$AQ:$AQ,$C273,BV_Data_An_Cour!$AR:$AR,$L$2)</f>
        <v>0</v>
      </c>
      <c r="M273" s="245"/>
      <c r="N273" s="295">
        <f t="shared" si="46"/>
        <v>0</v>
      </c>
      <c r="O273" s="245"/>
      <c r="P273" s="316"/>
      <c r="Q273" s="255">
        <f>SUMIFS(BV_Data_An_Prec!$AM:$AM,BV_Data_An_Prec!$AP:$AP,$B273,BV_Data_An_Prec!$AQ:$AQ,$C273,BV_Data_An_Prec!$AR:$AR,$L$2)</f>
        <v>0</v>
      </c>
      <c r="R273" s="245"/>
      <c r="S273" s="295">
        <f t="shared" si="47"/>
        <v>0</v>
      </c>
      <c r="T273" s="41"/>
      <c r="U273" s="41"/>
      <c r="V273" s="41"/>
      <c r="W273" s="41"/>
      <c r="X273" s="41"/>
      <c r="Y273" s="41"/>
      <c r="Z273" s="41"/>
      <c r="AA273" s="41"/>
      <c r="AB273" s="41"/>
      <c r="AC273" s="41"/>
      <c r="AD273" s="41"/>
      <c r="AE273" s="41"/>
      <c r="AF273" s="41"/>
      <c r="AG273" s="41"/>
      <c r="AH273" s="41"/>
      <c r="AI273" s="41"/>
      <c r="AJ273" s="41"/>
      <c r="AK273" s="41"/>
      <c r="AL273" s="41"/>
      <c r="AM273" s="41"/>
      <c r="AN273" s="41"/>
    </row>
    <row r="274" spans="1:40" ht="15.75" hidden="1" customHeight="1">
      <c r="A274" s="5" t="s">
        <v>514</v>
      </c>
      <c r="B274" s="41" t="s">
        <v>172</v>
      </c>
      <c r="C274" s="404" t="s">
        <v>483</v>
      </c>
      <c r="D274" s="296"/>
      <c r="E274" s="41"/>
      <c r="F274" s="253"/>
      <c r="G274" s="297"/>
      <c r="H274" s="41"/>
      <c r="I274" s="253"/>
      <c r="J274" s="252"/>
      <c r="K274" s="41"/>
      <c r="L274" s="271">
        <f>SUMIFS(BV_Data_An_Cour!$AM:$AM,BV_Data_An_Cour!$AP:$AP,$B274,BV_Data_An_Cour!$AQ:$AQ,$C274,BV_Data_An_Cour!$AR:$AR,$L$2)</f>
        <v>0</v>
      </c>
      <c r="M274" s="252"/>
      <c r="N274" s="275">
        <f t="shared" si="46"/>
        <v>0</v>
      </c>
      <c r="O274" s="252"/>
      <c r="P274" s="41"/>
      <c r="Q274" s="271">
        <f>SUMIFS(BV_Data_An_Prec!$AM:$AM,BV_Data_An_Prec!$AP:$AP,$B274,BV_Data_An_Prec!$AQ:$AQ,$C274,BV_Data_An_Prec!$AR:$AR,$L$2)</f>
        <v>0</v>
      </c>
      <c r="R274" s="252"/>
      <c r="S274" s="275">
        <f t="shared" si="47"/>
        <v>0</v>
      </c>
      <c r="T274" s="41"/>
      <c r="U274" s="41"/>
      <c r="V274" s="41"/>
      <c r="W274" s="41"/>
      <c r="X274" s="41"/>
      <c r="Y274" s="41"/>
      <c r="Z274" s="41"/>
      <c r="AA274" s="41"/>
      <c r="AB274" s="41"/>
      <c r="AC274" s="41"/>
      <c r="AD274" s="41"/>
      <c r="AE274" s="41"/>
      <c r="AF274" s="41"/>
      <c r="AG274" s="41"/>
      <c r="AH274" s="41"/>
      <c r="AI274" s="41"/>
      <c r="AJ274" s="41"/>
      <c r="AK274" s="41"/>
      <c r="AL274" s="41"/>
      <c r="AM274" s="41"/>
      <c r="AN274" s="41"/>
    </row>
    <row r="275" spans="1:40" ht="15.75" hidden="1" customHeight="1">
      <c r="A275" s="5" t="s">
        <v>515</v>
      </c>
      <c r="B275" s="41" t="s">
        <v>172</v>
      </c>
      <c r="C275" s="310" t="s">
        <v>131</v>
      </c>
      <c r="D275" s="296"/>
      <c r="E275" s="41"/>
      <c r="F275" s="253">
        <f>+INDEX('Budget original'!$A$2:$AO$501,MATCH($A275,'Budget original'!$A$2:$A$501,0),MATCH(F$2,'Budget original'!$A$2:$AO$2,0))</f>
        <v>0</v>
      </c>
      <c r="G275" s="297"/>
      <c r="H275" s="41"/>
      <c r="I275" s="253"/>
      <c r="J275" s="252"/>
      <c r="K275" s="41"/>
      <c r="L275" s="255">
        <f>SUMIFS(BV_Data_An_Cour!$AM:$AM,BV_Data_An_Cour!$AP:$AP,$B275,BV_Data_An_Cour!$AQ:$AQ,$C275,BV_Data_An_Cour!$AR:$AR,$L$2)</f>
        <v>0</v>
      </c>
      <c r="M275" s="252"/>
      <c r="N275" s="275">
        <f t="shared" si="46"/>
        <v>0</v>
      </c>
      <c r="O275" s="252"/>
      <c r="P275" s="41"/>
      <c r="Q275" s="255">
        <f>SUMIFS(BV_Data_An_Prec!$AM:$AM,BV_Data_An_Prec!$AP:$AP,$B275,BV_Data_An_Prec!$AQ:$AQ,$C275,BV_Data_An_Prec!$AR:$AR,$L$2)</f>
        <v>0</v>
      </c>
      <c r="R275" s="252"/>
      <c r="S275" s="275">
        <f t="shared" si="47"/>
        <v>0</v>
      </c>
      <c r="T275" s="41"/>
      <c r="U275" s="41"/>
      <c r="V275" s="41"/>
      <c r="W275" s="41"/>
      <c r="X275" s="41"/>
      <c r="Y275" s="41"/>
      <c r="Z275" s="41"/>
      <c r="AA275" s="41"/>
      <c r="AB275" s="41"/>
      <c r="AC275" s="41"/>
      <c r="AD275" s="41"/>
      <c r="AE275" s="41"/>
      <c r="AF275" s="41"/>
      <c r="AG275" s="41"/>
      <c r="AH275" s="41"/>
      <c r="AI275" s="41"/>
      <c r="AJ275" s="41"/>
      <c r="AK275" s="41"/>
      <c r="AL275" s="41"/>
      <c r="AM275" s="41"/>
      <c r="AN275" s="41"/>
    </row>
    <row r="276" spans="1:40" ht="15.75" hidden="1" customHeight="1">
      <c r="A276" s="5" t="s">
        <v>516</v>
      </c>
      <c r="B276" s="41" t="s">
        <v>172</v>
      </c>
      <c r="C276" s="310" t="s">
        <v>132</v>
      </c>
      <c r="D276" s="296"/>
      <c r="E276" s="41"/>
      <c r="F276" s="253">
        <f>+INDEX('Budget original'!$A$2:$AO$501,MATCH($A276,'Budget original'!$A$2:$A$501,0),MATCH(F$2,'Budget original'!$A$2:$AO$2,0))</f>
        <v>0</v>
      </c>
      <c r="G276" s="297"/>
      <c r="H276" s="41"/>
      <c r="I276" s="253"/>
      <c r="J276" s="252"/>
      <c r="K276" s="41"/>
      <c r="L276" s="255">
        <f>SUMIFS(BV_Data_An_Cour!$AM:$AM,BV_Data_An_Cour!$AP:$AP,$B276,BV_Data_An_Cour!$AQ:$AQ,$C276,BV_Data_An_Cour!$AR:$AR,$L$2)</f>
        <v>0</v>
      </c>
      <c r="M276" s="252"/>
      <c r="N276" s="275">
        <f t="shared" si="46"/>
        <v>0</v>
      </c>
      <c r="O276" s="252"/>
      <c r="P276" s="41"/>
      <c r="Q276" s="255">
        <f>SUMIFS(BV_Data_An_Prec!$AM:$AM,BV_Data_An_Prec!$AP:$AP,$B276,BV_Data_An_Prec!$AQ:$AQ,$C276,BV_Data_An_Prec!$AR:$AR,$L$2)</f>
        <v>0</v>
      </c>
      <c r="R276" s="252"/>
      <c r="S276" s="275">
        <f t="shared" si="47"/>
        <v>0</v>
      </c>
      <c r="T276" s="41"/>
      <c r="U276" s="41"/>
      <c r="V276" s="41"/>
      <c r="W276" s="41"/>
      <c r="X276" s="41"/>
      <c r="Y276" s="41"/>
      <c r="Z276" s="41"/>
      <c r="AA276" s="41"/>
      <c r="AB276" s="41"/>
      <c r="AC276" s="41"/>
      <c r="AD276" s="41"/>
      <c r="AE276" s="41"/>
      <c r="AF276" s="41"/>
      <c r="AG276" s="41"/>
      <c r="AH276" s="41"/>
      <c r="AI276" s="41"/>
      <c r="AJ276" s="41"/>
      <c r="AK276" s="41"/>
      <c r="AL276" s="41"/>
      <c r="AM276" s="41"/>
      <c r="AN276" s="41"/>
    </row>
    <row r="277" spans="1:40" ht="15.75" hidden="1" customHeight="1">
      <c r="A277" s="5" t="s">
        <v>517</v>
      </c>
      <c r="B277" s="41" t="s">
        <v>172</v>
      </c>
      <c r="C277" s="310" t="s">
        <v>133</v>
      </c>
      <c r="D277" s="296"/>
      <c r="E277" s="41"/>
      <c r="F277" s="253">
        <f>+INDEX('Budget original'!$A$2:$AO$501,MATCH($A277,'Budget original'!$A$2:$A$501,0),MATCH(F$2,'Budget original'!$A$2:$AO$2,0))</f>
        <v>0</v>
      </c>
      <c r="G277" s="297"/>
      <c r="H277" s="41"/>
      <c r="I277" s="253"/>
      <c r="J277" s="252"/>
      <c r="K277" s="41"/>
      <c r="L277" s="255">
        <f>SUMIFS(BV_Data_An_Cour!$AM:$AM,BV_Data_An_Cour!$AP:$AP,$B277,BV_Data_An_Cour!$AQ:$AQ,$C277,BV_Data_An_Cour!$AR:$AR,$L$2)</f>
        <v>0</v>
      </c>
      <c r="M277" s="252"/>
      <c r="N277" s="275">
        <f t="shared" si="46"/>
        <v>0</v>
      </c>
      <c r="O277" s="252"/>
      <c r="P277" s="41"/>
      <c r="Q277" s="255">
        <f>SUMIFS(BV_Data_An_Prec!$AM:$AM,BV_Data_An_Prec!$AP:$AP,$B277,BV_Data_An_Prec!$AQ:$AQ,$C277,BV_Data_An_Prec!$AR:$AR,$L$2)</f>
        <v>0</v>
      </c>
      <c r="R277" s="252"/>
      <c r="S277" s="275">
        <f t="shared" si="47"/>
        <v>0</v>
      </c>
      <c r="T277" s="41"/>
      <c r="U277" s="41"/>
      <c r="V277" s="41"/>
      <c r="W277" s="41"/>
      <c r="X277" s="41"/>
      <c r="Y277" s="41"/>
      <c r="Z277" s="41"/>
      <c r="AA277" s="41"/>
      <c r="AB277" s="41"/>
      <c r="AC277" s="41"/>
      <c r="AD277" s="41"/>
      <c r="AE277" s="41"/>
      <c r="AF277" s="41"/>
      <c r="AG277" s="41"/>
      <c r="AH277" s="41"/>
      <c r="AI277" s="41"/>
      <c r="AJ277" s="41"/>
      <c r="AK277" s="41"/>
      <c r="AL277" s="41"/>
      <c r="AM277" s="41"/>
      <c r="AN277" s="41"/>
    </row>
    <row r="278" spans="1:40" ht="15.75" hidden="1" customHeight="1">
      <c r="A278" s="5" t="s">
        <v>518</v>
      </c>
      <c r="B278" s="41" t="s">
        <v>172</v>
      </c>
      <c r="C278" s="310" t="s">
        <v>134</v>
      </c>
      <c r="D278" s="296"/>
      <c r="E278" s="41"/>
      <c r="F278" s="253">
        <f>+INDEX('Budget original'!$A$2:$AO$501,MATCH($A278,'Budget original'!$A$2:$A$501,0),MATCH(F$2,'Budget original'!$A$2:$AO$2,0))</f>
        <v>0</v>
      </c>
      <c r="G278" s="297"/>
      <c r="H278" s="41"/>
      <c r="I278" s="253"/>
      <c r="J278" s="252"/>
      <c r="K278" s="41"/>
      <c r="L278" s="255">
        <f>SUMIFS(BV_Data_An_Cour!$AM:$AM,BV_Data_An_Cour!$AP:$AP,$B278,BV_Data_An_Cour!$AQ:$AQ,$C278,BV_Data_An_Cour!$AR:$AR,$L$2)</f>
        <v>0</v>
      </c>
      <c r="M278" s="252"/>
      <c r="N278" s="275">
        <f t="shared" si="46"/>
        <v>0</v>
      </c>
      <c r="O278" s="252"/>
      <c r="P278" s="41"/>
      <c r="Q278" s="255">
        <f>SUMIFS(BV_Data_An_Prec!$AM:$AM,BV_Data_An_Prec!$AP:$AP,$B278,BV_Data_An_Prec!$AQ:$AQ,$C278,BV_Data_An_Prec!$AR:$AR,$L$2)</f>
        <v>0</v>
      </c>
      <c r="R278" s="252"/>
      <c r="S278" s="275">
        <f t="shared" si="47"/>
        <v>0</v>
      </c>
      <c r="T278" s="41"/>
      <c r="U278" s="41"/>
      <c r="V278" s="41"/>
      <c r="W278" s="41"/>
      <c r="X278" s="41"/>
      <c r="Y278" s="41"/>
      <c r="Z278" s="41"/>
      <c r="AA278" s="41"/>
      <c r="AB278" s="41"/>
      <c r="AC278" s="41"/>
      <c r="AD278" s="41"/>
      <c r="AE278" s="41"/>
      <c r="AF278" s="41"/>
      <c r="AG278" s="41"/>
      <c r="AH278" s="41"/>
      <c r="AI278" s="41"/>
      <c r="AJ278" s="41"/>
      <c r="AK278" s="41"/>
      <c r="AL278" s="41"/>
      <c r="AM278" s="41"/>
      <c r="AN278" s="41"/>
    </row>
    <row r="279" spans="1:40" ht="15.75" hidden="1" customHeight="1">
      <c r="A279" s="5" t="s">
        <v>519</v>
      </c>
      <c r="B279" s="41" t="s">
        <v>172</v>
      </c>
      <c r="C279" s="310" t="s">
        <v>135</v>
      </c>
      <c r="D279" s="296"/>
      <c r="E279" s="41"/>
      <c r="F279" s="253">
        <f>+INDEX('Budget original'!$A$2:$AO$501,MATCH($A279,'Budget original'!$A$2:$A$501,0),MATCH(F$2,'Budget original'!$A$2:$AO$2,0))</f>
        <v>0</v>
      </c>
      <c r="G279" s="297"/>
      <c r="H279" s="41"/>
      <c r="I279" s="253"/>
      <c r="J279" s="252"/>
      <c r="K279" s="41"/>
      <c r="L279" s="255">
        <f>SUMIFS(BV_Data_An_Cour!$AM:$AM,BV_Data_An_Cour!$AP:$AP,$B279,BV_Data_An_Cour!$AQ:$AQ,$C279,BV_Data_An_Cour!$AR:$AR,$L$2)</f>
        <v>0</v>
      </c>
      <c r="M279" s="252"/>
      <c r="N279" s="275">
        <f t="shared" si="46"/>
        <v>0</v>
      </c>
      <c r="O279" s="252"/>
      <c r="P279" s="41"/>
      <c r="Q279" s="255">
        <f>SUMIFS(BV_Data_An_Prec!$AM:$AM,BV_Data_An_Prec!$AP:$AP,$B279,BV_Data_An_Prec!$AQ:$AQ,$C279,BV_Data_An_Prec!$AR:$AR,$L$2)</f>
        <v>0</v>
      </c>
      <c r="R279" s="252"/>
      <c r="S279" s="275">
        <f t="shared" si="47"/>
        <v>0</v>
      </c>
      <c r="T279" s="41"/>
      <c r="U279" s="41"/>
      <c r="V279" s="41"/>
      <c r="W279" s="41"/>
      <c r="X279" s="41"/>
      <c r="Y279" s="41"/>
      <c r="Z279" s="41"/>
      <c r="AA279" s="41"/>
      <c r="AB279" s="41"/>
      <c r="AC279" s="41"/>
      <c r="AD279" s="41"/>
      <c r="AE279" s="41"/>
      <c r="AF279" s="41"/>
      <c r="AG279" s="41"/>
      <c r="AH279" s="41"/>
      <c r="AI279" s="41"/>
      <c r="AJ279" s="41"/>
      <c r="AK279" s="41"/>
      <c r="AL279" s="41"/>
      <c r="AM279" s="41"/>
      <c r="AN279" s="41"/>
    </row>
    <row r="280" spans="1:40" ht="15.75" hidden="1" customHeight="1">
      <c r="A280" s="5" t="s">
        <v>520</v>
      </c>
      <c r="B280" s="41" t="s">
        <v>172</v>
      </c>
      <c r="C280" s="310" t="s">
        <v>136</v>
      </c>
      <c r="D280" s="296"/>
      <c r="E280" s="41"/>
      <c r="F280" s="253">
        <f>+INDEX('Budget original'!$A$2:$AO$501,MATCH($A280,'Budget original'!$A$2:$A$501,0),MATCH(F$2,'Budget original'!$A$2:$AO$2,0))</f>
        <v>0</v>
      </c>
      <c r="G280" s="297"/>
      <c r="H280" s="41"/>
      <c r="I280" s="253"/>
      <c r="J280" s="252"/>
      <c r="K280" s="41"/>
      <c r="L280" s="255">
        <f>SUMIFS(BV_Data_An_Cour!$AM:$AM,BV_Data_An_Cour!$AP:$AP,$B280,BV_Data_An_Cour!$AQ:$AQ,$C280,BV_Data_An_Cour!$AR:$AR,$L$2)</f>
        <v>0</v>
      </c>
      <c r="M280" s="252"/>
      <c r="N280" s="275">
        <f t="shared" si="46"/>
        <v>0</v>
      </c>
      <c r="O280" s="252"/>
      <c r="P280" s="41"/>
      <c r="Q280" s="255">
        <f>SUMIFS(BV_Data_An_Prec!$AM:$AM,BV_Data_An_Prec!$AP:$AP,$B280,BV_Data_An_Prec!$AQ:$AQ,$C280,BV_Data_An_Prec!$AR:$AR,$L$2)</f>
        <v>0</v>
      </c>
      <c r="R280" s="252"/>
      <c r="S280" s="275">
        <f t="shared" si="47"/>
        <v>0</v>
      </c>
      <c r="T280" s="41"/>
      <c r="U280" s="41"/>
      <c r="V280" s="41"/>
      <c r="W280" s="41"/>
      <c r="X280" s="41"/>
      <c r="Y280" s="41"/>
      <c r="Z280" s="41"/>
      <c r="AA280" s="41"/>
      <c r="AB280" s="41"/>
      <c r="AC280" s="41"/>
      <c r="AD280" s="41"/>
      <c r="AE280" s="41"/>
      <c r="AF280" s="41"/>
      <c r="AG280" s="41"/>
      <c r="AH280" s="41"/>
      <c r="AI280" s="41"/>
      <c r="AJ280" s="41"/>
      <c r="AK280" s="41"/>
      <c r="AL280" s="41"/>
      <c r="AM280" s="41"/>
      <c r="AN280" s="41"/>
    </row>
    <row r="281" spans="1:40" ht="15.75" hidden="1" customHeight="1">
      <c r="A281" s="5" t="s">
        <v>521</v>
      </c>
      <c r="B281" s="41" t="s">
        <v>172</v>
      </c>
      <c r="C281" s="310" t="s">
        <v>137</v>
      </c>
      <c r="D281" s="296"/>
      <c r="E281" s="41"/>
      <c r="F281" s="253">
        <f>+INDEX('Budget original'!$A$2:$AO$501,MATCH($A281,'Budget original'!$A$2:$A$501,0),MATCH(F$2,'Budget original'!$A$2:$AO$2,0))</f>
        <v>0</v>
      </c>
      <c r="G281" s="297"/>
      <c r="H281" s="41"/>
      <c r="I281" s="253"/>
      <c r="J281" s="252"/>
      <c r="K281" s="41"/>
      <c r="L281" s="255">
        <f>SUMIFS(BV_Data_An_Cour!$AM:$AM,BV_Data_An_Cour!$AP:$AP,$B281,BV_Data_An_Cour!$AQ:$AQ,$C281,BV_Data_An_Cour!$AR:$AR,$L$2)</f>
        <v>0</v>
      </c>
      <c r="M281" s="252"/>
      <c r="N281" s="275">
        <f t="shared" si="46"/>
        <v>0</v>
      </c>
      <c r="O281" s="252"/>
      <c r="P281" s="41"/>
      <c r="Q281" s="255">
        <f>SUMIFS(BV_Data_An_Prec!$AM:$AM,BV_Data_An_Prec!$AP:$AP,$B281,BV_Data_An_Prec!$AQ:$AQ,$C281,BV_Data_An_Prec!$AR:$AR,$L$2)</f>
        <v>0</v>
      </c>
      <c r="R281" s="252"/>
      <c r="S281" s="275">
        <f t="shared" si="47"/>
        <v>0</v>
      </c>
      <c r="T281" s="41"/>
      <c r="X281" s="41"/>
      <c r="Y281" s="41"/>
      <c r="Z281" s="41"/>
      <c r="AA281" s="41"/>
      <c r="AB281" s="41"/>
      <c r="AC281" s="41"/>
      <c r="AD281" s="41"/>
      <c r="AE281" s="41"/>
      <c r="AF281" s="41"/>
      <c r="AG281" s="41"/>
      <c r="AH281" s="41"/>
      <c r="AI281" s="41"/>
      <c r="AJ281" s="41"/>
      <c r="AK281" s="41"/>
      <c r="AL281" s="41"/>
      <c r="AM281" s="41"/>
      <c r="AN281" s="41"/>
    </row>
    <row r="282" spans="1:40" ht="15.75" hidden="1" customHeight="1">
      <c r="A282" s="5" t="s">
        <v>522</v>
      </c>
      <c r="B282" s="41" t="s">
        <v>172</v>
      </c>
      <c r="C282" s="310" t="s">
        <v>138</v>
      </c>
      <c r="D282" s="296"/>
      <c r="E282" s="41"/>
      <c r="F282" s="253">
        <f>+INDEX('Budget original'!$A$2:$AO$501,MATCH($A282,'Budget original'!$A$2:$A$501,0),MATCH(F$2,'Budget original'!$A$2:$AO$2,0))</f>
        <v>0</v>
      </c>
      <c r="G282" s="297"/>
      <c r="H282" s="41"/>
      <c r="I282" s="253"/>
      <c r="J282" s="252"/>
      <c r="K282" s="41"/>
      <c r="L282" s="255">
        <f>SUMIFS(BV_Data_An_Cour!$AM:$AM,BV_Data_An_Cour!$AP:$AP,$B282,BV_Data_An_Cour!$AQ:$AQ,$C282,BV_Data_An_Cour!$AR:$AR,$L$2)</f>
        <v>0</v>
      </c>
      <c r="M282" s="252"/>
      <c r="N282" s="275">
        <f t="shared" si="46"/>
        <v>0</v>
      </c>
      <c r="O282" s="252"/>
      <c r="P282" s="41"/>
      <c r="Q282" s="255">
        <f>SUMIFS(BV_Data_An_Prec!$AM:$AM,BV_Data_An_Prec!$AP:$AP,$B282,BV_Data_An_Prec!$AQ:$AQ,$C282,BV_Data_An_Prec!$AR:$AR,$L$2)</f>
        <v>0</v>
      </c>
      <c r="R282" s="252"/>
      <c r="S282" s="275">
        <f t="shared" si="47"/>
        <v>0</v>
      </c>
      <c r="T282" s="41"/>
      <c r="X282" s="41"/>
      <c r="Y282" s="41"/>
      <c r="Z282" s="41"/>
      <c r="AA282" s="41"/>
      <c r="AB282" s="41"/>
      <c r="AC282" s="41"/>
      <c r="AD282" s="41"/>
      <c r="AE282" s="41"/>
      <c r="AF282" s="41"/>
      <c r="AG282" s="41"/>
      <c r="AH282" s="41"/>
      <c r="AI282" s="41"/>
      <c r="AJ282" s="41"/>
      <c r="AK282" s="41"/>
      <c r="AL282" s="41"/>
      <c r="AM282" s="41"/>
      <c r="AN282" s="41"/>
    </row>
    <row r="283" spans="1:40" ht="15.75" hidden="1" customHeight="1">
      <c r="A283" s="5" t="s">
        <v>502</v>
      </c>
      <c r="B283" s="41" t="s">
        <v>172</v>
      </c>
      <c r="C283" s="310" t="s">
        <v>55</v>
      </c>
      <c r="D283" s="296"/>
      <c r="E283" s="41"/>
      <c r="F283" s="253">
        <f>+INDEX('Budget original'!$A$2:$AO$501,MATCH($A283,'Budget original'!$A$2:$A$501,0),MATCH(F$2,'Budget original'!$A$2:$AO$2,0))</f>
        <v>0</v>
      </c>
      <c r="G283" s="297"/>
      <c r="H283" s="41"/>
      <c r="I283" s="253"/>
      <c r="J283" s="252"/>
      <c r="K283" s="41"/>
      <c r="L283" s="255">
        <f>SUMIFS(BV_Data_An_Cour!$AM:$AM,BV_Data_An_Cour!$AP:$AP,$B283,BV_Data_An_Cour!$AQ:$AQ,$C283,BV_Data_An_Cour!$AR:$AR,$L$2)</f>
        <v>0</v>
      </c>
      <c r="M283" s="252"/>
      <c r="N283" s="275">
        <f t="shared" si="46"/>
        <v>0</v>
      </c>
      <c r="O283" s="252"/>
      <c r="P283" s="41"/>
      <c r="Q283" s="255">
        <f>SUMIFS(BV_Data_An_Prec!$AM:$AM,BV_Data_An_Prec!$AP:$AP,$B283,BV_Data_An_Prec!$AQ:$AQ,$C283,BV_Data_An_Prec!$AR:$AR,$L$2)</f>
        <v>0</v>
      </c>
      <c r="R283" s="252"/>
      <c r="S283" s="275">
        <f t="shared" si="47"/>
        <v>0</v>
      </c>
      <c r="T283" s="41"/>
      <c r="X283" s="41"/>
      <c r="Y283" s="41"/>
      <c r="Z283" s="41"/>
      <c r="AA283" s="41"/>
      <c r="AB283" s="41"/>
      <c r="AC283" s="41"/>
      <c r="AD283" s="41"/>
      <c r="AE283" s="41"/>
      <c r="AF283" s="41"/>
      <c r="AG283" s="41"/>
      <c r="AH283" s="41"/>
      <c r="AI283" s="41"/>
      <c r="AJ283" s="41"/>
      <c r="AK283" s="41"/>
      <c r="AL283" s="41"/>
      <c r="AM283" s="41"/>
      <c r="AN283" s="41"/>
    </row>
    <row r="284" spans="1:40" ht="15.75" hidden="1" customHeight="1">
      <c r="A284" s="5" t="s">
        <v>502</v>
      </c>
      <c r="B284" s="41" t="s">
        <v>172</v>
      </c>
      <c r="C284" s="310" t="s">
        <v>55</v>
      </c>
      <c r="D284" s="296"/>
      <c r="E284" s="41"/>
      <c r="F284" s="253">
        <f>+INDEX('Budget original'!$A$2:$AO$501,MATCH($A284,'Budget original'!$A$2:$A$501,0),MATCH(F$2,'Budget original'!$A$2:$AO$2,0))</f>
        <v>0</v>
      </c>
      <c r="G284" s="297"/>
      <c r="H284" s="41"/>
      <c r="I284" s="253"/>
      <c r="J284" s="252"/>
      <c r="K284" s="41"/>
      <c r="L284" s="255">
        <f>SUMIFS(BV_Data_An_Cour!$AM:$AM,BV_Data_An_Cour!$AP:$AP,$B284,BV_Data_An_Cour!$AQ:$AQ,$C284,BV_Data_An_Cour!$AR:$AR,$L$2)</f>
        <v>0</v>
      </c>
      <c r="M284" s="252"/>
      <c r="N284" s="275">
        <f t="shared" si="46"/>
        <v>0</v>
      </c>
      <c r="O284" s="252"/>
      <c r="P284" s="41"/>
      <c r="Q284" s="255">
        <f>SUMIFS(BV_Data_An_Prec!$AM:$AM,BV_Data_An_Prec!$AP:$AP,$B284,BV_Data_An_Prec!$AQ:$AQ,$C284,BV_Data_An_Prec!$AR:$AR,$L$2)</f>
        <v>0</v>
      </c>
      <c r="R284" s="252"/>
      <c r="S284" s="275">
        <f t="shared" si="47"/>
        <v>0</v>
      </c>
      <c r="T284" s="41"/>
      <c r="X284" s="41"/>
      <c r="Y284" s="41"/>
      <c r="Z284" s="41"/>
      <c r="AA284" s="41"/>
      <c r="AB284" s="41"/>
      <c r="AC284" s="41"/>
      <c r="AD284" s="41"/>
      <c r="AE284" s="41"/>
      <c r="AF284" s="41"/>
      <c r="AG284" s="41"/>
      <c r="AH284" s="41"/>
      <c r="AI284" s="41"/>
      <c r="AJ284" s="41"/>
      <c r="AK284" s="41"/>
      <c r="AL284" s="41"/>
      <c r="AM284" s="41"/>
      <c r="AN284" s="41"/>
    </row>
    <row r="285" spans="1:40" ht="15.75" hidden="1" customHeight="1">
      <c r="A285" s="5" t="s">
        <v>502</v>
      </c>
      <c r="B285" s="41" t="s">
        <v>172</v>
      </c>
      <c r="C285" s="310" t="s">
        <v>55</v>
      </c>
      <c r="D285" s="296"/>
      <c r="E285" s="41"/>
      <c r="F285" s="253">
        <f>+INDEX('Budget original'!$A$2:$AO$501,MATCH($A285,'Budget original'!$A$2:$A$501,0),MATCH(F$2,'Budget original'!$A$2:$AO$2,0))</f>
        <v>0</v>
      </c>
      <c r="G285" s="297"/>
      <c r="H285" s="41"/>
      <c r="I285" s="253"/>
      <c r="J285" s="252"/>
      <c r="K285" s="41"/>
      <c r="L285" s="255">
        <f>SUMIFS(BV_Data_An_Cour!$AM:$AM,BV_Data_An_Cour!$AP:$AP,$B285,BV_Data_An_Cour!$AQ:$AQ,$C285,BV_Data_An_Cour!$AR:$AR,$L$2)</f>
        <v>0</v>
      </c>
      <c r="M285" s="252"/>
      <c r="N285" s="275">
        <f t="shared" si="46"/>
        <v>0</v>
      </c>
      <c r="O285" s="252"/>
      <c r="P285" s="41"/>
      <c r="Q285" s="255">
        <f>SUMIFS(BV_Data_An_Prec!$AM:$AM,BV_Data_An_Prec!$AP:$AP,$B285,BV_Data_An_Prec!$AQ:$AQ,$C285,BV_Data_An_Prec!$AR:$AR,$L$2)</f>
        <v>0</v>
      </c>
      <c r="R285" s="252"/>
      <c r="S285" s="275">
        <f t="shared" si="47"/>
        <v>0</v>
      </c>
      <c r="T285" s="41"/>
      <c r="X285" s="41"/>
      <c r="Y285" s="41"/>
      <c r="Z285" s="41"/>
      <c r="AA285" s="41"/>
      <c r="AB285" s="41"/>
      <c r="AC285" s="41"/>
      <c r="AD285" s="41"/>
      <c r="AE285" s="41"/>
      <c r="AF285" s="41"/>
      <c r="AG285" s="41"/>
      <c r="AH285" s="41"/>
      <c r="AI285" s="41"/>
      <c r="AJ285" s="41"/>
      <c r="AK285" s="41"/>
      <c r="AL285" s="41"/>
      <c r="AM285" s="41"/>
      <c r="AN285" s="41"/>
    </row>
    <row r="286" spans="1:40" ht="15.75" hidden="1" customHeight="1">
      <c r="B286" s="41"/>
      <c r="C286" s="303" t="s">
        <v>139</v>
      </c>
      <c r="D286" s="304" t="s">
        <v>115</v>
      </c>
      <c r="E286" s="305" t="e">
        <f>F286/F$245</f>
        <v>#DIV/0!</v>
      </c>
      <c r="F286" s="306">
        <f>+SUM(F268:F285)</f>
        <v>0</v>
      </c>
      <c r="G286" s="307"/>
      <c r="H286" s="305"/>
      <c r="I286" s="306"/>
      <c r="J286" s="307" t="s">
        <v>115</v>
      </c>
      <c r="K286" s="305" t="e">
        <f>L286/L$251</f>
        <v>#DIV/0!</v>
      </c>
      <c r="L286" s="306">
        <f>+SUM(L268:L285)</f>
        <v>0</v>
      </c>
      <c r="M286" s="309"/>
      <c r="N286" s="306">
        <f>+SUM(N268:N285)</f>
        <v>0</v>
      </c>
      <c r="O286" s="307" t="s">
        <v>115</v>
      </c>
      <c r="P286" s="305" t="e">
        <f>Q286/Q$251</f>
        <v>#DIV/0!</v>
      </c>
      <c r="Q286" s="306">
        <f>+SUM(Q268:Q285)</f>
        <v>0</v>
      </c>
      <c r="R286" s="309"/>
      <c r="S286" s="306">
        <f t="shared" si="47"/>
        <v>0</v>
      </c>
      <c r="T286" s="11"/>
      <c r="X286" s="41"/>
      <c r="Y286" s="41"/>
      <c r="Z286" s="41"/>
      <c r="AA286" s="41"/>
      <c r="AB286" s="41"/>
      <c r="AC286" s="41"/>
      <c r="AD286" s="41"/>
      <c r="AE286" s="41"/>
      <c r="AF286" s="41"/>
      <c r="AG286" s="41"/>
      <c r="AH286" s="41"/>
      <c r="AI286" s="41"/>
      <c r="AJ286" s="41"/>
      <c r="AK286" s="41"/>
      <c r="AL286" s="41"/>
      <c r="AM286" s="41"/>
      <c r="AN286" s="41"/>
    </row>
    <row r="287" spans="1:40" ht="15.75" hidden="1" customHeight="1">
      <c r="B287" s="41"/>
      <c r="C287" s="245"/>
      <c r="D287" s="298"/>
      <c r="E287" s="316"/>
      <c r="F287" s="275"/>
      <c r="G287" s="299"/>
      <c r="H287" s="316"/>
      <c r="I287" s="275"/>
      <c r="J287" s="245"/>
      <c r="K287" s="316"/>
      <c r="L287" s="295"/>
      <c r="M287" s="245"/>
      <c r="N287" s="295"/>
      <c r="O287" s="245"/>
      <c r="P287" s="316"/>
      <c r="Q287" s="295"/>
      <c r="R287" s="245"/>
      <c r="S287" s="295"/>
      <c r="T287" s="11"/>
      <c r="U287" s="41"/>
      <c r="V287" s="41"/>
      <c r="W287" s="41"/>
      <c r="X287" s="41"/>
      <c r="Y287" s="41"/>
      <c r="Z287" s="41"/>
      <c r="AA287" s="41"/>
      <c r="AB287" s="41"/>
      <c r="AC287" s="41"/>
      <c r="AD287" s="41"/>
      <c r="AE287" s="41"/>
      <c r="AF287" s="41"/>
      <c r="AG287" s="41"/>
      <c r="AH287" s="41"/>
      <c r="AI287" s="41"/>
      <c r="AJ287" s="41"/>
      <c r="AK287" s="41"/>
      <c r="AL287" s="41"/>
      <c r="AM287" s="41"/>
      <c r="AN287" s="41"/>
    </row>
    <row r="288" spans="1:40" ht="15.75" hidden="1" customHeight="1">
      <c r="B288" s="41"/>
      <c r="C288" s="303" t="s">
        <v>140</v>
      </c>
      <c r="D288" s="304" t="s">
        <v>115</v>
      </c>
      <c r="E288" s="305" t="e">
        <f>F288/F$245</f>
        <v>#DIV/0!</v>
      </c>
      <c r="F288" s="306">
        <f>F267+F286</f>
        <v>0</v>
      </c>
      <c r="G288" s="307"/>
      <c r="H288" s="305"/>
      <c r="I288" s="306"/>
      <c r="J288" s="307" t="s">
        <v>115</v>
      </c>
      <c r="K288" s="305" t="e">
        <f>L288/L$251</f>
        <v>#DIV/0!</v>
      </c>
      <c r="L288" s="306">
        <f>L267+L286</f>
        <v>0</v>
      </c>
      <c r="M288" s="309"/>
      <c r="N288" s="318">
        <f>L288-F288</f>
        <v>0</v>
      </c>
      <c r="O288" s="307" t="s">
        <v>115</v>
      </c>
      <c r="P288" s="305" t="e">
        <f>Q288/Q$251</f>
        <v>#DIV/0!</v>
      </c>
      <c r="Q288" s="306">
        <f>Q267+Q286</f>
        <v>0</v>
      </c>
      <c r="R288" s="309"/>
      <c r="S288" s="318">
        <f>L288-Q288</f>
        <v>0</v>
      </c>
      <c r="T288" s="11"/>
      <c r="U288" s="41"/>
      <c r="V288" s="41"/>
      <c r="W288" s="41"/>
      <c r="X288" s="41"/>
      <c r="Y288" s="41"/>
      <c r="Z288" s="41"/>
      <c r="AA288" s="41"/>
      <c r="AB288" s="41"/>
      <c r="AC288" s="41"/>
      <c r="AD288" s="41"/>
      <c r="AE288" s="41"/>
      <c r="AF288" s="41"/>
      <c r="AG288" s="41"/>
      <c r="AH288" s="41"/>
      <c r="AI288" s="41"/>
      <c r="AJ288" s="41"/>
      <c r="AK288" s="41"/>
      <c r="AL288" s="41"/>
      <c r="AM288" s="41"/>
      <c r="AN288" s="41"/>
    </row>
    <row r="289" spans="1:40" ht="15.75" hidden="1" customHeight="1">
      <c r="B289" s="41"/>
      <c r="C289" s="252"/>
      <c r="D289" s="296"/>
      <c r="E289" s="41"/>
      <c r="F289" s="275"/>
      <c r="G289" s="297"/>
      <c r="H289" s="41"/>
      <c r="I289" s="275"/>
      <c r="J289" s="252"/>
      <c r="K289" s="41"/>
      <c r="L289" s="275"/>
      <c r="M289" s="252"/>
      <c r="N289" s="275">
        <f>L289-F289</f>
        <v>0</v>
      </c>
      <c r="O289" s="252"/>
      <c r="P289" s="41"/>
      <c r="Q289" s="275"/>
      <c r="R289" s="252"/>
      <c r="S289" s="275"/>
      <c r="T289" s="41"/>
      <c r="U289" s="41"/>
      <c r="V289" s="41"/>
      <c r="W289" s="41"/>
      <c r="X289" s="41"/>
      <c r="Y289" s="41"/>
      <c r="Z289" s="41"/>
      <c r="AA289" s="41"/>
      <c r="AB289" s="41"/>
      <c r="AC289" s="41"/>
      <c r="AD289" s="41"/>
      <c r="AE289" s="41"/>
      <c r="AF289" s="41"/>
      <c r="AG289" s="41"/>
      <c r="AH289" s="41"/>
      <c r="AI289" s="41"/>
      <c r="AJ289" s="41"/>
      <c r="AK289" s="41"/>
      <c r="AL289" s="41"/>
      <c r="AM289" s="41"/>
      <c r="AN289" s="41"/>
    </row>
    <row r="290" spans="1:40" ht="29.25" hidden="1" customHeight="1">
      <c r="B290" s="41"/>
      <c r="C290" s="330" t="s">
        <v>147</v>
      </c>
      <c r="D290" s="358"/>
      <c r="E290" s="331"/>
      <c r="F290" s="333">
        <f>F251-F288</f>
        <v>0</v>
      </c>
      <c r="G290" s="359"/>
      <c r="H290" s="331"/>
      <c r="I290" s="333"/>
      <c r="J290" s="330"/>
      <c r="K290" s="332"/>
      <c r="L290" s="333">
        <f>L251-L288</f>
        <v>0</v>
      </c>
      <c r="M290" s="330"/>
      <c r="N290" s="333">
        <f>L290-F290</f>
        <v>0</v>
      </c>
      <c r="O290" s="330"/>
      <c r="P290" s="332"/>
      <c r="Q290" s="333">
        <f>Q251-Q288</f>
        <v>0</v>
      </c>
      <c r="R290" s="330"/>
      <c r="S290" s="333">
        <f>L290-Q290</f>
        <v>0</v>
      </c>
      <c r="T290" s="11"/>
      <c r="U290" s="41"/>
      <c r="V290" s="41"/>
      <c r="W290" s="41"/>
      <c r="X290" s="41"/>
      <c r="Y290" s="41"/>
      <c r="Z290" s="41"/>
      <c r="AA290" s="41"/>
      <c r="AB290" s="41"/>
      <c r="AC290" s="41"/>
      <c r="AD290" s="41"/>
      <c r="AE290" s="41"/>
      <c r="AF290" s="41"/>
      <c r="AG290" s="41"/>
      <c r="AH290" s="41"/>
      <c r="AI290" s="41"/>
      <c r="AJ290" s="41"/>
      <c r="AK290" s="41"/>
      <c r="AL290" s="41"/>
      <c r="AM290" s="41"/>
      <c r="AN290" s="41"/>
    </row>
    <row r="291" spans="1:40" ht="15.75" customHeight="1">
      <c r="B291" s="41"/>
      <c r="C291" s="41"/>
      <c r="D291" s="41"/>
      <c r="E291" s="41"/>
      <c r="F291" s="41"/>
      <c r="G291" s="41"/>
      <c r="H291" s="41"/>
      <c r="I291" s="41"/>
      <c r="J291" s="41"/>
      <c r="K291" s="41"/>
      <c r="L291" s="290"/>
      <c r="M291" s="41"/>
      <c r="N291" s="41"/>
      <c r="O291" s="41"/>
      <c r="P291" s="41"/>
      <c r="Q291" s="41"/>
      <c r="R291" s="41"/>
      <c r="S291" s="41"/>
      <c r="T291" s="41"/>
      <c r="U291" s="41"/>
      <c r="V291" s="41"/>
      <c r="W291" s="41"/>
      <c r="X291" s="41"/>
      <c r="Y291" s="41"/>
      <c r="Z291" s="41"/>
      <c r="AA291" s="41"/>
      <c r="AB291" s="41"/>
      <c r="AC291" s="41"/>
      <c r="AD291" s="41"/>
      <c r="AE291" s="41"/>
      <c r="AF291" s="41"/>
      <c r="AG291" s="41"/>
      <c r="AH291" s="41"/>
      <c r="AI291" s="41"/>
      <c r="AJ291" s="41"/>
      <c r="AK291" s="41"/>
      <c r="AL291" s="41"/>
      <c r="AM291" s="41"/>
      <c r="AN291" s="41"/>
    </row>
    <row r="292" spans="1:40" ht="36" customHeight="1">
      <c r="B292" s="41"/>
      <c r="C292" s="337" t="str">
        <f>C1</f>
        <v>Hyundai</v>
      </c>
      <c r="D292" s="231"/>
      <c r="E292" s="231"/>
      <c r="F292" s="231"/>
      <c r="G292" s="231"/>
      <c r="H292" s="36"/>
      <c r="I292" s="36"/>
      <c r="J292" s="36"/>
      <c r="K292" s="9" t="s">
        <v>176</v>
      </c>
      <c r="L292" s="231"/>
      <c r="M292" s="231"/>
      <c r="N292" s="36"/>
      <c r="O292" s="36"/>
      <c r="P292" s="231"/>
      <c r="Q292" s="36"/>
      <c r="R292" s="231"/>
      <c r="S292" s="10" t="str">
        <f>$S$1</f>
        <v>Réalisé, Février 2025</v>
      </c>
      <c r="T292" s="41"/>
      <c r="U292" s="41"/>
      <c r="V292" s="41"/>
      <c r="W292" s="41"/>
      <c r="X292" s="41"/>
      <c r="Y292" s="41"/>
      <c r="Z292" s="41"/>
      <c r="AA292" s="41"/>
      <c r="AB292" s="41"/>
      <c r="AC292" s="41"/>
      <c r="AD292" s="41"/>
      <c r="AE292" s="41"/>
      <c r="AF292" s="41"/>
      <c r="AG292" s="41"/>
      <c r="AH292" s="41"/>
      <c r="AI292" s="41"/>
      <c r="AJ292" s="41"/>
      <c r="AK292" s="41"/>
      <c r="AL292" s="41"/>
      <c r="AM292" s="41"/>
      <c r="AN292" s="41"/>
    </row>
    <row r="293" spans="1:40" ht="15.75" customHeight="1" thickBot="1">
      <c r="B293" s="41"/>
      <c r="C293" s="37"/>
      <c r="D293" s="38"/>
      <c r="E293" s="38"/>
      <c r="F293" s="38"/>
      <c r="G293" s="38"/>
      <c r="H293" s="38"/>
      <c r="I293" s="38"/>
      <c r="J293" s="38"/>
      <c r="K293" s="38"/>
      <c r="L293" s="38"/>
      <c r="M293" s="38"/>
      <c r="N293" s="38"/>
      <c r="O293" s="38"/>
      <c r="P293" s="38"/>
      <c r="Q293" s="38"/>
      <c r="R293" s="38"/>
      <c r="S293" s="38"/>
      <c r="T293" s="41"/>
      <c r="U293" s="41"/>
      <c r="V293" s="41"/>
      <c r="W293" s="41"/>
      <c r="X293" s="41"/>
      <c r="Y293" s="41"/>
      <c r="Z293" s="41"/>
      <c r="AA293" s="41"/>
      <c r="AB293" s="41"/>
      <c r="AC293" s="41"/>
      <c r="AD293" s="41"/>
      <c r="AE293" s="41"/>
      <c r="AF293" s="41"/>
      <c r="AG293" s="41"/>
      <c r="AH293" s="41"/>
      <c r="AI293" s="41"/>
      <c r="AJ293" s="41"/>
      <c r="AK293" s="41"/>
      <c r="AL293" s="41"/>
      <c r="AM293" s="41"/>
      <c r="AN293" s="41"/>
    </row>
    <row r="294" spans="1:40" ht="15.75" customHeight="1" thickTop="1">
      <c r="B294" s="41"/>
      <c r="C294" s="237"/>
      <c r="D294" s="1055" t="s">
        <v>339</v>
      </c>
      <c r="E294" s="1056"/>
      <c r="F294" s="1057"/>
      <c r="G294" s="1060"/>
      <c r="H294" s="1056"/>
      <c r="I294" s="1057"/>
      <c r="J294" s="1060" t="s">
        <v>340</v>
      </c>
      <c r="K294" s="1056"/>
      <c r="L294" s="1057"/>
      <c r="M294" s="1060" t="s">
        <v>681</v>
      </c>
      <c r="N294" s="1057"/>
      <c r="O294" s="1055" t="s">
        <v>341</v>
      </c>
      <c r="P294" s="1056"/>
      <c r="Q294" s="1057"/>
      <c r="R294" s="1058" t="s">
        <v>683</v>
      </c>
      <c r="S294" s="1059"/>
      <c r="T294" s="41"/>
      <c r="U294" s="41"/>
      <c r="V294" s="41"/>
      <c r="W294" s="41"/>
      <c r="X294" s="41"/>
      <c r="Y294" s="41"/>
      <c r="Z294" s="41"/>
      <c r="AA294" s="41"/>
      <c r="AB294" s="41"/>
      <c r="AC294" s="41"/>
      <c r="AD294" s="41"/>
      <c r="AE294" s="41"/>
      <c r="AF294" s="41"/>
      <c r="AG294" s="41"/>
      <c r="AH294" s="41"/>
      <c r="AI294" s="41"/>
      <c r="AJ294" s="41"/>
      <c r="AK294" s="41"/>
      <c r="AL294" s="41"/>
      <c r="AM294" s="41"/>
      <c r="AN294" s="41"/>
    </row>
    <row r="295" spans="1:40" ht="15.75" customHeight="1">
      <c r="A295" s="5" t="s">
        <v>176</v>
      </c>
      <c r="B295" s="41" t="s">
        <v>176</v>
      </c>
      <c r="C295" s="1039"/>
      <c r="D295" s="39" t="s">
        <v>159</v>
      </c>
      <c r="E295" s="39" t="s">
        <v>177</v>
      </c>
      <c r="F295" s="338" t="s">
        <v>91</v>
      </c>
      <c r="G295" s="339"/>
      <c r="H295" s="39"/>
      <c r="I295" s="338"/>
      <c r="J295" s="39" t="s">
        <v>159</v>
      </c>
      <c r="K295" s="39" t="s">
        <v>177</v>
      </c>
      <c r="L295" s="338" t="s">
        <v>91</v>
      </c>
      <c r="M295" s="339" t="s">
        <v>158</v>
      </c>
      <c r="N295" s="338" t="s">
        <v>682</v>
      </c>
      <c r="O295" s="39" t="s">
        <v>159</v>
      </c>
      <c r="P295" s="39" t="s">
        <v>177</v>
      </c>
      <c r="Q295" s="338" t="s">
        <v>91</v>
      </c>
      <c r="R295" s="339" t="s">
        <v>453</v>
      </c>
      <c r="S295" s="338" t="s">
        <v>91</v>
      </c>
      <c r="T295" s="41"/>
      <c r="U295" s="41"/>
      <c r="V295" s="41"/>
      <c r="W295" s="41"/>
      <c r="X295" s="41"/>
      <c r="Y295" s="41"/>
      <c r="Z295" s="41"/>
      <c r="AA295" s="41"/>
      <c r="AB295" s="41"/>
      <c r="AC295" s="41"/>
      <c r="AD295" s="41"/>
      <c r="AE295" s="41"/>
      <c r="AF295" s="41"/>
      <c r="AG295" s="41"/>
      <c r="AH295" s="41"/>
      <c r="AI295" s="41"/>
      <c r="AJ295" s="41"/>
      <c r="AK295" s="41"/>
      <c r="AL295" s="41"/>
      <c r="AM295" s="41"/>
      <c r="AN295" s="41"/>
    </row>
    <row r="296" spans="1:40" ht="15.75" customHeight="1">
      <c r="A296" s="5" t="s">
        <v>524</v>
      </c>
      <c r="B296" s="41" t="s">
        <v>176</v>
      </c>
      <c r="C296" s="1040" t="s">
        <v>178</v>
      </c>
      <c r="D296" s="290">
        <f>+INDEX('Budget original'!$A$2:$AO$501,MATCH($A296,'Budget original'!$A$2:$A$501,0),MATCH(D$2,'Budget original'!$A$2:$AO$2,0))</f>
        <v>0</v>
      </c>
      <c r="E296" s="351">
        <f>IF(D296=0,0,F296/D296)</f>
        <v>0</v>
      </c>
      <c r="F296" s="275">
        <f>+INDEX('Budget original'!$A$2:$AO$501,MATCH($A296,'Budget original'!$A$2:$A$501,0),MATCH(F$2,'Budget original'!$A$2:$AO$2,0))</f>
        <v>0</v>
      </c>
      <c r="G296" s="290"/>
      <c r="H296" s="351"/>
      <c r="I296" s="275"/>
      <c r="J296" s="253">
        <f>-SUMIFS(BV_Data_An_Cour!$AM:$AM,BV_Data_An_Cour!$AS:$AS,"Oui",BV_Data_An_Cour!$AP:$AP,$B296,BV_Data_An_Cour!$AQ:$AQ,$C296)</f>
        <v>47656.689999999995</v>
      </c>
      <c r="K296" s="351">
        <f t="shared" ref="K296:K305" si="48">IF(J296&lt;=0,0,L296/J296)</f>
        <v>0.34396954551396647</v>
      </c>
      <c r="L296" s="275">
        <f>-SUMIFS(BV_Data_An_Cour!$AM:$AM,BV_Data_An_Cour!$AP:$AP,$B296,BV_Data_An_Cour!$AQ:$AQ,$C296,BV_Data_An_Cour!$AR:$AR,$L$2)</f>
        <v>16392.44999999999</v>
      </c>
      <c r="M296" s="291" t="e">
        <f t="shared" ref="M296:M302" si="49">(+J296-D296)/D296</f>
        <v>#DIV/0!</v>
      </c>
      <c r="N296" s="275">
        <f t="shared" ref="N296:N305" si="50">L296-F296</f>
        <v>16392.44999999999</v>
      </c>
      <c r="O296" s="253">
        <f>-SUMIFS(BV_Data_An_Prec!$AM:$AM,BV_Data_An_Prec!$AS:$AS,"Oui",BV_Data_An_Prec!$AP:$AP,$B296,BV_Data_An_Prec!$AQ:$AQ,$C296)</f>
        <v>0</v>
      </c>
      <c r="P296" s="351">
        <f t="shared" ref="P296:P305" si="51">IF(O296&lt;=0,0,Q296/O296)</f>
        <v>0</v>
      </c>
      <c r="Q296" s="275">
        <f>-SUMIFS(BV_Data_An_Prec!$AM:$AM,BV_Data_An_Prec!$AP:$AP,$B296,BV_Data_An_Prec!$AQ:$AQ,$C296,BV_Data_An_Prec!$AR:$AR,$L$2)</f>
        <v>0</v>
      </c>
      <c r="R296" s="291">
        <f t="shared" ref="R296:R305" si="52">IF(O296=0,0,(J296-O296)/O296)</f>
        <v>0</v>
      </c>
      <c r="S296" s="275">
        <f t="shared" ref="S296:S305" si="53">L296-Q296</f>
        <v>16392.44999999999</v>
      </c>
      <c r="T296" s="41"/>
      <c r="U296" s="41"/>
      <c r="V296" s="41"/>
      <c r="W296" s="41"/>
      <c r="X296" s="41"/>
      <c r="Y296" s="41"/>
      <c r="Z296" s="41"/>
      <c r="AA296" s="41"/>
      <c r="AB296" s="41"/>
      <c r="AC296" s="41"/>
      <c r="AD296" s="41"/>
      <c r="AE296" s="41"/>
      <c r="AF296" s="41"/>
      <c r="AG296" s="41"/>
      <c r="AH296" s="41"/>
      <c r="AI296" s="41"/>
      <c r="AJ296" s="41"/>
      <c r="AK296" s="41"/>
      <c r="AL296" s="41"/>
      <c r="AM296" s="41"/>
      <c r="AN296" s="41"/>
    </row>
    <row r="297" spans="1:40" ht="15.75" customHeight="1">
      <c r="A297" s="5" t="s">
        <v>525</v>
      </c>
      <c r="B297" s="41" t="s">
        <v>176</v>
      </c>
      <c r="C297" s="1040" t="s">
        <v>179</v>
      </c>
      <c r="D297" s="290">
        <f>+INDEX('Budget original'!$A$2:$AO$501,MATCH($A297,'Budget original'!$A$2:$A$501,0),MATCH(D$2,'Budget original'!$A$2:$AO$2,0))</f>
        <v>0</v>
      </c>
      <c r="E297" s="351">
        <f t="shared" ref="E297:E304" si="54">IF(D297=0,0,F297/D297)</f>
        <v>0</v>
      </c>
      <c r="F297" s="275">
        <f>+INDEX('Budget original'!$A$2:$AO$501,MATCH($A297,'Budget original'!$A$2:$A$501,0),MATCH(F$2,'Budget original'!$A$2:$AO$2,0))</f>
        <v>0</v>
      </c>
      <c r="G297" s="290"/>
      <c r="H297" s="351"/>
      <c r="I297" s="275"/>
      <c r="J297" s="253">
        <f>-SUMIFS(BV_Data_An_Cour!$AM:$AM,BV_Data_An_Cour!$AS:$AS,"Oui",BV_Data_An_Cour!$AP:$AP,$B297,BV_Data_An_Cour!$AQ:$AQ,$C297)</f>
        <v>0</v>
      </c>
      <c r="K297" s="351">
        <f t="shared" si="48"/>
        <v>0</v>
      </c>
      <c r="L297" s="275">
        <f>-SUMIFS(BV_Data_An_Cour!$AM:$AM,BV_Data_An_Cour!$AP:$AP,$B297,BV_Data_An_Cour!$AQ:$AQ,$C297,BV_Data_An_Cour!$AR:$AR,$L$2)</f>
        <v>0</v>
      </c>
      <c r="M297" s="291" t="e">
        <f t="shared" si="49"/>
        <v>#DIV/0!</v>
      </c>
      <c r="N297" s="275">
        <f t="shared" si="50"/>
        <v>0</v>
      </c>
      <c r="O297" s="253">
        <f>-SUMIFS(BV_Data_An_Prec!$AM:$AM,BV_Data_An_Prec!$AS:$AS,"Oui",BV_Data_An_Prec!$AP:$AP,$B297,BV_Data_An_Prec!$AQ:$AQ,$C297)</f>
        <v>0</v>
      </c>
      <c r="P297" s="351">
        <f t="shared" si="51"/>
        <v>0</v>
      </c>
      <c r="Q297" s="275">
        <f>-SUMIFS(BV_Data_An_Prec!$AM:$AM,BV_Data_An_Prec!$AP:$AP,$B297,BV_Data_An_Prec!$AQ:$AQ,$C297,BV_Data_An_Prec!$AR:$AR,$L$2)</f>
        <v>0</v>
      </c>
      <c r="R297" s="291">
        <f t="shared" si="52"/>
        <v>0</v>
      </c>
      <c r="S297" s="275">
        <f t="shared" si="53"/>
        <v>0</v>
      </c>
      <c r="T297" s="41"/>
      <c r="U297" s="41"/>
      <c r="V297" s="41"/>
      <c r="W297" s="41"/>
      <c r="X297" s="41"/>
      <c r="Y297" s="41"/>
      <c r="Z297" s="41"/>
      <c r="AA297" s="41"/>
      <c r="AB297" s="41"/>
      <c r="AC297" s="41"/>
      <c r="AD297" s="41"/>
      <c r="AE297" s="41"/>
      <c r="AF297" s="41"/>
      <c r="AG297" s="41"/>
      <c r="AH297" s="41"/>
      <c r="AI297" s="41"/>
      <c r="AJ297" s="41"/>
      <c r="AK297" s="41"/>
      <c r="AL297" s="41"/>
      <c r="AM297" s="41"/>
      <c r="AN297" s="41"/>
    </row>
    <row r="298" spans="1:40" ht="15.75" customHeight="1">
      <c r="A298" s="5" t="s">
        <v>526</v>
      </c>
      <c r="B298" s="41" t="s">
        <v>176</v>
      </c>
      <c r="C298" s="1040" t="s">
        <v>180</v>
      </c>
      <c r="D298" s="290">
        <f>+INDEX('Budget original'!$A$2:$AO$501,MATCH($A298,'Budget original'!$A$2:$A$501,0),MATCH(D$2,'Budget original'!$A$2:$AO$2,0))</f>
        <v>0</v>
      </c>
      <c r="E298" s="351">
        <f t="shared" si="54"/>
        <v>0</v>
      </c>
      <c r="F298" s="275">
        <f>+INDEX('Budget original'!$A$2:$AO$501,MATCH($A298,'Budget original'!$A$2:$A$501,0),MATCH(F$2,'Budget original'!$A$2:$AO$2,0))</f>
        <v>0</v>
      </c>
      <c r="G298" s="290"/>
      <c r="H298" s="351"/>
      <c r="I298" s="275"/>
      <c r="J298" s="253">
        <f>-SUMIFS(BV_Data_An_Cour!$AM:$AM,BV_Data_An_Cour!$AS:$AS,"Oui",BV_Data_An_Cour!$AP:$AP,$B298,BV_Data_An_Cour!$AQ:$AQ,$C298)</f>
        <v>96998.209999999992</v>
      </c>
      <c r="K298" s="351">
        <f t="shared" si="48"/>
        <v>0.17812524581639175</v>
      </c>
      <c r="L298" s="275">
        <f>-SUMIFS(BV_Data_An_Cour!$AM:$AM,BV_Data_An_Cour!$AP:$AP,$B298,BV_Data_An_Cour!$AQ:$AQ,$C298,BV_Data_An_Cour!$AR:$AR,$L$2)</f>
        <v>17277.829999999987</v>
      </c>
      <c r="M298" s="291" t="e">
        <f t="shared" si="49"/>
        <v>#DIV/0!</v>
      </c>
      <c r="N298" s="275">
        <f t="shared" si="50"/>
        <v>17277.829999999987</v>
      </c>
      <c r="O298" s="253">
        <f>-SUMIFS(BV_Data_An_Prec!$AM:$AM,BV_Data_An_Prec!$AS:$AS,"Oui",BV_Data_An_Prec!$AP:$AP,$B298,BV_Data_An_Prec!$AQ:$AQ,$C298)</f>
        <v>0</v>
      </c>
      <c r="P298" s="351">
        <f t="shared" si="51"/>
        <v>0</v>
      </c>
      <c r="Q298" s="275">
        <f>-SUMIFS(BV_Data_An_Prec!$AM:$AM,BV_Data_An_Prec!$AP:$AP,$B298,BV_Data_An_Prec!$AQ:$AQ,$C298,BV_Data_An_Prec!$AR:$AR,$L$2)</f>
        <v>0</v>
      </c>
      <c r="R298" s="291">
        <f t="shared" si="52"/>
        <v>0</v>
      </c>
      <c r="S298" s="275">
        <f t="shared" si="53"/>
        <v>17277.829999999987</v>
      </c>
      <c r="T298" s="41"/>
      <c r="U298" s="41"/>
      <c r="V298" s="41"/>
      <c r="W298" s="41"/>
      <c r="X298" s="41"/>
      <c r="Y298" s="41"/>
      <c r="Z298" s="41"/>
      <c r="AA298" s="41"/>
      <c r="AB298" s="41"/>
      <c r="AC298" s="41"/>
      <c r="AD298" s="41"/>
      <c r="AE298" s="41"/>
      <c r="AF298" s="41"/>
      <c r="AG298" s="41"/>
      <c r="AH298" s="41"/>
      <c r="AI298" s="41"/>
      <c r="AJ298" s="41"/>
      <c r="AK298" s="41"/>
      <c r="AL298" s="41"/>
      <c r="AM298" s="41"/>
      <c r="AN298" s="41"/>
    </row>
    <row r="299" spans="1:40" ht="15.75" customHeight="1">
      <c r="A299" s="5" t="s">
        <v>527</v>
      </c>
      <c r="B299" s="41" t="s">
        <v>176</v>
      </c>
      <c r="C299" s="1040" t="s">
        <v>181</v>
      </c>
      <c r="D299" s="290">
        <f>+INDEX('Budget original'!$A$2:$AO$501,MATCH($A299,'Budget original'!$A$2:$A$501,0),MATCH(D$2,'Budget original'!$A$2:$AO$2,0))</f>
        <v>0</v>
      </c>
      <c r="E299" s="351">
        <f t="shared" si="54"/>
        <v>0</v>
      </c>
      <c r="F299" s="275">
        <f>+INDEX('Budget original'!$A$2:$AO$501,MATCH($A299,'Budget original'!$A$2:$A$501,0),MATCH(F$2,'Budget original'!$A$2:$AO$2,0))</f>
        <v>0</v>
      </c>
      <c r="G299" s="290"/>
      <c r="H299" s="351"/>
      <c r="I299" s="275"/>
      <c r="J299" s="253">
        <f>-SUMIFS(BV_Data_An_Cour!$AM:$AM,BV_Data_An_Cour!$AS:$AS,"Oui",BV_Data_An_Cour!$AP:$AP,$B299,BV_Data_An_Cour!$AQ:$AQ,$C299)</f>
        <v>8553.18</v>
      </c>
      <c r="K299" s="351">
        <f t="shared" si="48"/>
        <v>0.29395032023177342</v>
      </c>
      <c r="L299" s="275">
        <f>-SUMIFS(BV_Data_An_Cour!$AM:$AM,BV_Data_An_Cour!$AP:$AP,$B299,BV_Data_An_Cour!$AQ:$AQ,$C299,BV_Data_An_Cour!$AR:$AR,$L$2)</f>
        <v>2514.21</v>
      </c>
      <c r="M299" s="291" t="e">
        <f t="shared" si="49"/>
        <v>#DIV/0!</v>
      </c>
      <c r="N299" s="275">
        <f t="shared" si="50"/>
        <v>2514.21</v>
      </c>
      <c r="O299" s="253">
        <f>-SUMIFS(BV_Data_An_Prec!$AM:$AM,BV_Data_An_Prec!$AS:$AS,"Oui",BV_Data_An_Prec!$AP:$AP,$B299,BV_Data_An_Prec!$AQ:$AQ,$C299)</f>
        <v>0</v>
      </c>
      <c r="P299" s="351">
        <f t="shared" si="51"/>
        <v>0</v>
      </c>
      <c r="Q299" s="275">
        <f>-SUMIFS(BV_Data_An_Prec!$AM:$AM,BV_Data_An_Prec!$AP:$AP,$B299,BV_Data_An_Prec!$AQ:$AQ,$C299,BV_Data_An_Prec!$AR:$AR,$L$2)</f>
        <v>0</v>
      </c>
      <c r="R299" s="291">
        <f t="shared" si="52"/>
        <v>0</v>
      </c>
      <c r="S299" s="275">
        <f t="shared" si="53"/>
        <v>2514.21</v>
      </c>
      <c r="T299" s="41"/>
      <c r="U299" s="41"/>
      <c r="V299" s="41"/>
      <c r="W299" s="41"/>
      <c r="X299" s="41"/>
      <c r="Y299" s="41"/>
      <c r="Z299" s="41"/>
      <c r="AA299" s="41"/>
      <c r="AB299" s="41"/>
      <c r="AC299" s="41"/>
      <c r="AD299" s="41"/>
      <c r="AE299" s="41"/>
      <c r="AF299" s="41"/>
      <c r="AG299" s="41"/>
      <c r="AH299" s="41"/>
      <c r="AI299" s="41"/>
      <c r="AJ299" s="41"/>
      <c r="AK299" s="41"/>
      <c r="AL299" s="41"/>
      <c r="AM299" s="41"/>
      <c r="AN299" s="41"/>
    </row>
    <row r="300" spans="1:40" ht="15.75" customHeight="1">
      <c r="A300" s="5" t="s">
        <v>528</v>
      </c>
      <c r="B300" s="41" t="s">
        <v>176</v>
      </c>
      <c r="C300" s="1040" t="s">
        <v>182</v>
      </c>
      <c r="D300" s="290">
        <f>+INDEX('Budget original'!$A$2:$AO$501,MATCH($A300,'Budget original'!$A$2:$A$501,0),MATCH(D$2,'Budget original'!$A$2:$AO$2,0))</f>
        <v>0</v>
      </c>
      <c r="E300" s="351">
        <f t="shared" si="54"/>
        <v>0</v>
      </c>
      <c r="F300" s="275">
        <f>+INDEX('Budget original'!$A$2:$AO$501,MATCH($A300,'Budget original'!$A$2:$A$501,0),MATCH(F$2,'Budget original'!$A$2:$AO$2,0))</f>
        <v>0</v>
      </c>
      <c r="G300" s="290"/>
      <c r="H300" s="351"/>
      <c r="I300" s="275"/>
      <c r="J300" s="253">
        <f>-SUMIFS(BV_Data_An_Cour!$AM:$AM,BV_Data_An_Cour!$AS:$AS,"Oui",BV_Data_An_Cour!$AP:$AP,$B300,BV_Data_An_Cour!$AQ:$AQ,$C300)</f>
        <v>18230.939999999999</v>
      </c>
      <c r="K300" s="351">
        <f t="shared" si="48"/>
        <v>0.26785014925176653</v>
      </c>
      <c r="L300" s="275">
        <f>-SUMIFS(BV_Data_An_Cour!$AM:$AM,BV_Data_An_Cour!$AP:$AP,$B300,BV_Data_An_Cour!$AQ:$AQ,$C300,BV_Data_An_Cour!$AR:$AR,$L$2)</f>
        <v>4883.16</v>
      </c>
      <c r="M300" s="291" t="e">
        <f t="shared" si="49"/>
        <v>#DIV/0!</v>
      </c>
      <c r="N300" s="275">
        <f t="shared" si="50"/>
        <v>4883.16</v>
      </c>
      <c r="O300" s="253">
        <f>-SUMIFS(BV_Data_An_Prec!$AM:$AM,BV_Data_An_Prec!$AS:$AS,"Oui",BV_Data_An_Prec!$AP:$AP,$B300,BV_Data_An_Prec!$AQ:$AQ,$C300)</f>
        <v>0</v>
      </c>
      <c r="P300" s="351">
        <f t="shared" si="51"/>
        <v>0</v>
      </c>
      <c r="Q300" s="275">
        <f>-SUMIFS(BV_Data_An_Prec!$AM:$AM,BV_Data_An_Prec!$AP:$AP,$B300,BV_Data_An_Prec!$AQ:$AQ,$C300,BV_Data_An_Prec!$AR:$AR,$L$2)</f>
        <v>0</v>
      </c>
      <c r="R300" s="291">
        <f t="shared" si="52"/>
        <v>0</v>
      </c>
      <c r="S300" s="275">
        <f t="shared" si="53"/>
        <v>4883.16</v>
      </c>
      <c r="T300" s="41"/>
      <c r="U300" s="41"/>
      <c r="V300" s="41"/>
      <c r="W300" s="41"/>
      <c r="X300" s="41"/>
      <c r="Y300" s="41"/>
      <c r="Z300" s="41"/>
      <c r="AA300" s="41"/>
      <c r="AB300" s="41"/>
      <c r="AC300" s="41"/>
      <c r="AD300" s="41"/>
      <c r="AE300" s="41"/>
      <c r="AF300" s="41"/>
      <c r="AG300" s="41"/>
      <c r="AH300" s="41"/>
      <c r="AI300" s="41"/>
      <c r="AJ300" s="41"/>
      <c r="AK300" s="41"/>
      <c r="AL300" s="41"/>
      <c r="AM300" s="41"/>
      <c r="AN300" s="41"/>
    </row>
    <row r="301" spans="1:40" ht="15.75" customHeight="1">
      <c r="A301" s="5" t="s">
        <v>529</v>
      </c>
      <c r="B301" s="41" t="s">
        <v>176</v>
      </c>
      <c r="C301" s="1040" t="s">
        <v>183</v>
      </c>
      <c r="D301" s="290">
        <f>+INDEX('Budget original'!$A$2:$AO$501,MATCH($A301,'Budget original'!$A$2:$A$501,0),MATCH(D$2,'Budget original'!$A$2:$AO$2,0))</f>
        <v>0</v>
      </c>
      <c r="E301" s="351">
        <f t="shared" si="54"/>
        <v>0</v>
      </c>
      <c r="F301" s="275">
        <f>+INDEX('Budget original'!$A$2:$AO$501,MATCH($A301,'Budget original'!$A$2:$A$501,0),MATCH(F$2,'Budget original'!$A$2:$AO$2,0))</f>
        <v>0</v>
      </c>
      <c r="G301" s="290"/>
      <c r="H301" s="351"/>
      <c r="I301" s="275"/>
      <c r="J301" s="253">
        <f>-SUMIFS(BV_Data_An_Cour!$AM:$AM,BV_Data_An_Cour!$AS:$AS,"Oui",BV_Data_An_Cour!$AP:$AP,$B301,BV_Data_An_Cour!$AQ:$AQ,$C301)</f>
        <v>364984.36</v>
      </c>
      <c r="K301" s="351">
        <f t="shared" si="48"/>
        <v>0.17534285578702596</v>
      </c>
      <c r="L301" s="275">
        <f>-SUMIFS(BV_Data_An_Cour!$AM:$AM,BV_Data_An_Cour!$AP:$AP,$B301,BV_Data_An_Cour!$AQ:$AQ,$C301,BV_Data_An_Cour!$AR:$AR,$L$2)</f>
        <v>63997.399999999965</v>
      </c>
      <c r="M301" s="291" t="e">
        <f t="shared" si="49"/>
        <v>#DIV/0!</v>
      </c>
      <c r="N301" s="275">
        <f t="shared" si="50"/>
        <v>63997.399999999965</v>
      </c>
      <c r="O301" s="253">
        <f>-SUMIFS(BV_Data_An_Prec!$AM:$AM,BV_Data_An_Prec!$AS:$AS,"Oui",BV_Data_An_Prec!$AP:$AP,$B301,BV_Data_An_Prec!$AQ:$AQ,$C301)</f>
        <v>0</v>
      </c>
      <c r="P301" s="351">
        <f t="shared" si="51"/>
        <v>0</v>
      </c>
      <c r="Q301" s="275">
        <f>-SUMIFS(BV_Data_An_Prec!$AM:$AM,BV_Data_An_Prec!$AP:$AP,$B301,BV_Data_An_Prec!$AQ:$AQ,$C301,BV_Data_An_Prec!$AR:$AR,$L$2)</f>
        <v>0</v>
      </c>
      <c r="R301" s="291">
        <f t="shared" si="52"/>
        <v>0</v>
      </c>
      <c r="S301" s="275">
        <f t="shared" si="53"/>
        <v>63997.399999999965</v>
      </c>
      <c r="T301" s="41"/>
      <c r="U301" s="41"/>
      <c r="V301" s="41"/>
      <c r="W301" s="41"/>
      <c r="X301" s="41"/>
      <c r="Y301" s="41"/>
      <c r="Z301" s="41"/>
      <c r="AA301" s="41"/>
      <c r="AB301" s="41"/>
      <c r="AC301" s="41"/>
      <c r="AD301" s="41"/>
      <c r="AE301" s="41"/>
      <c r="AF301" s="41"/>
      <c r="AG301" s="41"/>
      <c r="AH301" s="41"/>
      <c r="AI301" s="41"/>
      <c r="AJ301" s="41"/>
      <c r="AK301" s="41"/>
      <c r="AL301" s="41"/>
      <c r="AM301" s="41"/>
      <c r="AN301" s="41"/>
    </row>
    <row r="302" spans="1:40" ht="15.75" hidden="1" customHeight="1">
      <c r="A302" s="5" t="s">
        <v>530</v>
      </c>
      <c r="B302" s="41" t="s">
        <v>176</v>
      </c>
      <c r="C302" s="1040" t="s">
        <v>55</v>
      </c>
      <c r="D302" s="290">
        <f>+INDEX('Budget original'!$A$2:$AO$501,MATCH($A302,'Budget original'!$A$2:$A$501,0),MATCH(D$2,'Budget original'!$A$2:$AO$2,0))</f>
        <v>0</v>
      </c>
      <c r="E302" s="351">
        <f>IF(D302=0,0,F302/D302)</f>
        <v>0</v>
      </c>
      <c r="F302" s="275">
        <f>+INDEX('Budget original'!$A$2:$AO$501,MATCH($A302,'Budget original'!$A$2:$A$501,0),MATCH(F$2,'Budget original'!$A$2:$AO$2,0))</f>
        <v>0</v>
      </c>
      <c r="G302" s="290"/>
      <c r="H302" s="351"/>
      <c r="I302" s="275"/>
      <c r="J302" s="253">
        <f>-SUMIFS(BV_Data_An_Cour!$AM:$AM,BV_Data_An_Cour!$AS:$AS,"Oui",BV_Data_An_Cour!$AP:$AP,$B302,BV_Data_An_Cour!$AQ:$AQ,$C302)</f>
        <v>0</v>
      </c>
      <c r="K302" s="351">
        <f t="shared" si="48"/>
        <v>0</v>
      </c>
      <c r="L302" s="275">
        <f>-SUMIFS(BV_Data_An_Cour!$AM:$AM,BV_Data_An_Cour!$AP:$AP,$B302,BV_Data_An_Cour!$AQ:$AQ,$C302,BV_Data_An_Cour!$AR:$AR,$L$2)</f>
        <v>0</v>
      </c>
      <c r="M302" s="291" t="e">
        <f t="shared" si="49"/>
        <v>#DIV/0!</v>
      </c>
      <c r="N302" s="275">
        <f t="shared" si="50"/>
        <v>0</v>
      </c>
      <c r="O302" s="253">
        <f>-SUMIFS(BV_Data_An_Prec!$AM:$AM,BV_Data_An_Prec!$AS:$AS,"Oui",BV_Data_An_Prec!$AP:$AP,$B302,BV_Data_An_Prec!$AQ:$AQ,$C302)</f>
        <v>0</v>
      </c>
      <c r="P302" s="351">
        <f t="shared" si="51"/>
        <v>0</v>
      </c>
      <c r="Q302" s="275">
        <f>-SUMIFS(BV_Data_An_Prec!$AM:$AM,BV_Data_An_Prec!$AP:$AP,$B302,BV_Data_An_Prec!$AQ:$AQ,$C302,BV_Data_An_Prec!$AR:$AR,$L$2)</f>
        <v>0</v>
      </c>
      <c r="R302" s="291">
        <f t="shared" si="52"/>
        <v>0</v>
      </c>
      <c r="S302" s="275">
        <f t="shared" si="53"/>
        <v>0</v>
      </c>
      <c r="T302" s="41"/>
      <c r="U302" s="41"/>
      <c r="V302" s="41"/>
      <c r="W302" s="41"/>
      <c r="X302" s="41"/>
      <c r="Y302" s="41"/>
      <c r="Z302" s="41"/>
      <c r="AA302" s="41"/>
      <c r="AB302" s="41"/>
      <c r="AC302" s="41"/>
      <c r="AD302" s="41"/>
      <c r="AE302" s="41"/>
      <c r="AF302" s="41"/>
      <c r="AG302" s="41"/>
      <c r="AH302" s="41"/>
      <c r="AI302" s="41"/>
      <c r="AJ302" s="41"/>
      <c r="AK302" s="41"/>
      <c r="AL302" s="41"/>
      <c r="AM302" s="41"/>
      <c r="AN302" s="41"/>
    </row>
    <row r="303" spans="1:40" ht="15.75" customHeight="1">
      <c r="A303" s="5" t="s">
        <v>531</v>
      </c>
      <c r="B303" s="41" t="s">
        <v>176</v>
      </c>
      <c r="C303" s="1040" t="s">
        <v>184</v>
      </c>
      <c r="D303" s="290">
        <f>+INDEX('Budget original'!$A$2:$AO$501,MATCH($A303,'Budget original'!$A$2:$A$501,0),MATCH(D$2,'Budget original'!$A$2:$AO$2,0))</f>
        <v>0</v>
      </c>
      <c r="E303" s="351">
        <f t="shared" si="54"/>
        <v>0</v>
      </c>
      <c r="F303" s="275">
        <f>+INDEX('Budget original'!$A$2:$AO$501,MATCH($A303,'Budget original'!$A$2:$A$501,0),MATCH(F$2,'Budget original'!$A$2:$AO$2,0))</f>
        <v>0</v>
      </c>
      <c r="G303" s="290"/>
      <c r="H303" s="351"/>
      <c r="I303" s="275"/>
      <c r="J303" s="253">
        <f>-SUMIFS(BV_Data_An_Cour!$AM:$AM,BV_Data_An_Cour!$AS:$AS,"Oui",BV_Data_An_Cour!$AP:$AP,$B303,BV_Data_An_Cour!$AQ:$AQ,$C303)</f>
        <v>0</v>
      </c>
      <c r="K303" s="351">
        <f t="shared" si="48"/>
        <v>0</v>
      </c>
      <c r="L303" s="275">
        <f>-SUMIFS(BV_Data_An_Cour!$AM:$AM,BV_Data_An_Cour!$AP:$AP,$B303,BV_Data_An_Cour!$AQ:$AQ,$C303,BV_Data_An_Cour!$AR:$AR,$L$2)</f>
        <v>8502.5</v>
      </c>
      <c r="M303" s="291"/>
      <c r="N303" s="275">
        <f t="shared" si="50"/>
        <v>8502.5</v>
      </c>
      <c r="O303" s="253">
        <f>-SUMIFS(BV_Data_An_Prec!$AM:$AM,BV_Data_An_Prec!$AS:$AS,"Oui",BV_Data_An_Prec!$AP:$AP,$B303,BV_Data_An_Prec!$AQ:$AQ,$C303)</f>
        <v>0</v>
      </c>
      <c r="P303" s="351">
        <f t="shared" si="51"/>
        <v>0</v>
      </c>
      <c r="Q303" s="275">
        <f>-SUMIFS(BV_Data_An_Prec!$AM:$AM,BV_Data_An_Prec!$AP:$AP,$B303,BV_Data_An_Prec!$AQ:$AQ,$C303,BV_Data_An_Prec!$AR:$AR,$L$2)</f>
        <v>0</v>
      </c>
      <c r="R303" s="291">
        <f t="shared" si="52"/>
        <v>0</v>
      </c>
      <c r="S303" s="275">
        <f t="shared" si="53"/>
        <v>8502.5</v>
      </c>
      <c r="T303" s="41"/>
      <c r="U303" s="41"/>
      <c r="V303" s="41"/>
      <c r="W303" s="41"/>
      <c r="X303" s="41"/>
      <c r="Y303" s="41"/>
      <c r="Z303" s="41"/>
      <c r="AA303" s="41"/>
      <c r="AB303" s="41"/>
      <c r="AC303" s="41"/>
      <c r="AD303" s="41"/>
      <c r="AE303" s="41"/>
      <c r="AF303" s="41"/>
      <c r="AG303" s="41"/>
      <c r="AH303" s="41"/>
      <c r="AI303" s="41"/>
      <c r="AJ303" s="41"/>
      <c r="AK303" s="41"/>
      <c r="AL303" s="41"/>
      <c r="AM303" s="41"/>
      <c r="AN303" s="41"/>
    </row>
    <row r="304" spans="1:40" ht="15.75" customHeight="1">
      <c r="A304" s="5" t="s">
        <v>532</v>
      </c>
      <c r="B304" s="41" t="s">
        <v>176</v>
      </c>
      <c r="C304" s="1041" t="s">
        <v>185</v>
      </c>
      <c r="D304" s="290">
        <f>+INDEX('Budget original'!$A$2:$AO$501,MATCH($A304,'Budget original'!$A$2:$A$501,0),MATCH(D$2,'Budget original'!$A$2:$AO$2,0))</f>
        <v>0</v>
      </c>
      <c r="E304" s="351">
        <f t="shared" si="54"/>
        <v>0</v>
      </c>
      <c r="F304" s="275">
        <f>+INDEX('Budget original'!$A$2:$AO$501,MATCH($A304,'Budget original'!$A$2:$A$501,0),MATCH(F$2,'Budget original'!$A$2:$AO$2,0))</f>
        <v>0</v>
      </c>
      <c r="G304" s="290"/>
      <c r="H304" s="351"/>
      <c r="I304" s="275"/>
      <c r="J304" s="253">
        <f>-SUMIFS(BV_Data_An_Cour!$AM:$AM,BV_Data_An_Cour!$AS:$AS,"Oui",BV_Data_An_Cour!$AP:$AP,$B304,BV_Data_An_Cour!$AQ:$AQ,$C304)</f>
        <v>0</v>
      </c>
      <c r="K304" s="351">
        <f t="shared" si="48"/>
        <v>0</v>
      </c>
      <c r="L304" s="275">
        <f>-SUMIFS(BV_Data_An_Cour!$AM:$AM,BV_Data_An_Cour!$AP:$AP,$B304,BV_Data_An_Cour!$AQ:$AQ,$C304,BV_Data_An_Cour!$AR:$AR,$L$2)</f>
        <v>0</v>
      </c>
      <c r="M304" s="291"/>
      <c r="N304" s="275">
        <f t="shared" si="50"/>
        <v>0</v>
      </c>
      <c r="O304" s="253">
        <f>-SUMIFS(BV_Data_An_Prec!$AM:$AM,BV_Data_An_Prec!$AS:$AS,"Oui",BV_Data_An_Prec!$AP:$AP,$B304,BV_Data_An_Prec!$AQ:$AQ,$C304)</f>
        <v>0</v>
      </c>
      <c r="P304" s="351">
        <f t="shared" si="51"/>
        <v>0</v>
      </c>
      <c r="Q304" s="275">
        <f>-SUMIFS(BV_Data_An_Prec!$AM:$AM,BV_Data_An_Prec!$AP:$AP,$B304,BV_Data_An_Prec!$AQ:$AQ,$C304,BV_Data_An_Prec!$AR:$AR,$L$2)</f>
        <v>0</v>
      </c>
      <c r="R304" s="291">
        <f t="shared" si="52"/>
        <v>0</v>
      </c>
      <c r="S304" s="275">
        <f t="shared" si="53"/>
        <v>0</v>
      </c>
      <c r="T304" s="41"/>
      <c r="U304" s="41"/>
      <c r="V304" s="41"/>
      <c r="W304" s="41"/>
      <c r="X304" s="41"/>
      <c r="Y304" s="41"/>
      <c r="Z304" s="41"/>
      <c r="AA304" s="41"/>
      <c r="AB304" s="41"/>
      <c r="AC304" s="41"/>
      <c r="AD304" s="41"/>
      <c r="AE304" s="41"/>
      <c r="AF304" s="41"/>
      <c r="AG304" s="41"/>
      <c r="AH304" s="41"/>
      <c r="AI304" s="41"/>
      <c r="AJ304" s="41"/>
      <c r="AK304" s="41"/>
      <c r="AL304" s="41"/>
      <c r="AM304" s="41"/>
      <c r="AN304" s="41"/>
    </row>
    <row r="305" spans="1:40" ht="15.75" customHeight="1">
      <c r="A305" s="5" t="s">
        <v>533</v>
      </c>
      <c r="B305" s="41" t="s">
        <v>176</v>
      </c>
      <c r="C305" s="1042" t="s">
        <v>186</v>
      </c>
      <c r="D305" s="388">
        <f>SUM(D296:D304)</f>
        <v>0</v>
      </c>
      <c r="E305" s="405">
        <f>IF(D305&lt;=0,0,F305/D305)</f>
        <v>0</v>
      </c>
      <c r="F305" s="390">
        <f>SUM(F296:F304)</f>
        <v>0</v>
      </c>
      <c r="G305" s="388"/>
      <c r="H305" s="405"/>
      <c r="I305" s="390"/>
      <c r="J305" s="388">
        <f t="shared" ref="J305" si="55">SUM(J296:J304)</f>
        <v>536423.38</v>
      </c>
      <c r="K305" s="405">
        <f t="shared" si="48"/>
        <v>0.21171252826452111</v>
      </c>
      <c r="L305" s="390">
        <f>SUM(L296:L304)</f>
        <v>113567.54999999994</v>
      </c>
      <c r="M305" s="406" t="e">
        <f>(+J305-D305)/D305</f>
        <v>#DIV/0!</v>
      </c>
      <c r="N305" s="390">
        <f t="shared" si="50"/>
        <v>113567.54999999994</v>
      </c>
      <c r="O305" s="388">
        <f t="shared" ref="O305" si="56">SUM(O296:O304)</f>
        <v>0</v>
      </c>
      <c r="P305" s="405">
        <f t="shared" si="51"/>
        <v>0</v>
      </c>
      <c r="Q305" s="390">
        <f>SUM(Q296:Q304)</f>
        <v>0</v>
      </c>
      <c r="R305" s="406">
        <f t="shared" si="52"/>
        <v>0</v>
      </c>
      <c r="S305" s="390">
        <f t="shared" si="53"/>
        <v>113567.54999999994</v>
      </c>
      <c r="T305" s="41"/>
      <c r="U305" s="41"/>
      <c r="V305" s="41"/>
      <c r="W305" s="41"/>
      <c r="X305" s="41"/>
      <c r="Y305" s="41"/>
      <c r="Z305" s="41"/>
      <c r="AA305" s="41"/>
      <c r="AB305" s="41"/>
      <c r="AC305" s="41"/>
      <c r="AD305" s="41"/>
      <c r="AE305" s="41"/>
      <c r="AF305" s="41"/>
      <c r="AG305" s="41"/>
      <c r="AH305" s="41"/>
      <c r="AI305" s="41"/>
      <c r="AJ305" s="41"/>
      <c r="AK305" s="41"/>
      <c r="AL305" s="41"/>
      <c r="AM305" s="41"/>
      <c r="AN305" s="41"/>
    </row>
    <row r="306" spans="1:40" ht="15.75" customHeight="1">
      <c r="A306" s="5" t="s">
        <v>176</v>
      </c>
      <c r="B306" s="41" t="s">
        <v>176</v>
      </c>
      <c r="C306" s="1040"/>
      <c r="D306" s="41"/>
      <c r="E306" s="41"/>
      <c r="F306" s="262"/>
      <c r="G306" s="252"/>
      <c r="H306" s="41"/>
      <c r="I306" s="262"/>
      <c r="J306" s="252"/>
      <c r="K306" s="41"/>
      <c r="L306" s="262"/>
      <c r="M306" s="252"/>
      <c r="N306" s="264" t="e">
        <f>N305/F305</f>
        <v>#DIV/0!</v>
      </c>
      <c r="O306" s="252"/>
      <c r="P306" s="41"/>
      <c r="Q306" s="262"/>
      <c r="R306" s="252"/>
      <c r="S306" s="264">
        <f>IF(Q305=0,0,S305/Q305)</f>
        <v>0</v>
      </c>
      <c r="T306" s="41"/>
      <c r="U306" s="41"/>
      <c r="V306" s="41"/>
      <c r="W306" s="41"/>
      <c r="X306" s="41"/>
      <c r="Y306" s="41"/>
      <c r="Z306" s="41"/>
      <c r="AA306" s="41"/>
      <c r="AB306" s="41"/>
      <c r="AC306" s="41"/>
      <c r="AD306" s="41"/>
      <c r="AE306" s="41"/>
      <c r="AF306" s="41"/>
      <c r="AG306" s="41"/>
      <c r="AH306" s="41"/>
      <c r="AI306" s="41"/>
      <c r="AJ306" s="41"/>
      <c r="AK306" s="41"/>
      <c r="AL306" s="41"/>
      <c r="AM306" s="41"/>
      <c r="AN306" s="41"/>
    </row>
    <row r="307" spans="1:40" ht="15.75" customHeight="1">
      <c r="A307" s="5" t="s">
        <v>176</v>
      </c>
      <c r="B307" s="41" t="s">
        <v>176</v>
      </c>
      <c r="C307" s="1041"/>
      <c r="D307" s="316"/>
      <c r="E307" s="316"/>
      <c r="F307" s="407"/>
      <c r="G307" s="245"/>
      <c r="H307" s="316"/>
      <c r="I307" s="407"/>
      <c r="J307" s="245"/>
      <c r="K307" s="316"/>
      <c r="L307" s="407"/>
      <c r="M307" s="245"/>
      <c r="N307" s="368"/>
      <c r="O307" s="245"/>
      <c r="P307" s="316"/>
      <c r="Q307" s="407"/>
      <c r="R307" s="245"/>
      <c r="S307" s="368"/>
      <c r="T307" s="41"/>
      <c r="U307" s="41"/>
      <c r="V307" s="41"/>
      <c r="W307" s="41"/>
      <c r="X307" s="41"/>
      <c r="Y307" s="41"/>
      <c r="Z307" s="41"/>
      <c r="AA307" s="41"/>
      <c r="AB307" s="41"/>
      <c r="AC307" s="41"/>
      <c r="AD307" s="41"/>
      <c r="AE307" s="41"/>
      <c r="AF307" s="41"/>
      <c r="AG307" s="41"/>
      <c r="AH307" s="41"/>
      <c r="AI307" s="41"/>
      <c r="AJ307" s="41"/>
      <c r="AK307" s="41"/>
      <c r="AL307" s="41"/>
      <c r="AM307" s="41"/>
      <c r="AN307" s="41"/>
    </row>
    <row r="308" spans="1:40" ht="15.75" customHeight="1">
      <c r="A308" s="5" t="s">
        <v>534</v>
      </c>
      <c r="B308" s="41" t="s">
        <v>176</v>
      </c>
      <c r="C308" s="1040" t="s">
        <v>187</v>
      </c>
      <c r="D308" s="290">
        <f>+INDEX('Budget original'!$A$2:$AO$501,MATCH($A308,'Budget original'!$A$2:$A$501,0),MATCH(D$2,'Budget original'!$A$2:$AO$2,0))</f>
        <v>0</v>
      </c>
      <c r="E308" s="351">
        <f>IF(D308=0,0,F308/D308)</f>
        <v>0</v>
      </c>
      <c r="F308" s="315">
        <f>+INDEX('Budget original'!$A$2:$AO$501,MATCH($A308,'Budget original'!$A$2:$A$501,0),MATCH(F$2,'Budget original'!$A$2:$AO$2,0))</f>
        <v>0</v>
      </c>
      <c r="G308" s="290"/>
      <c r="H308" s="351"/>
      <c r="I308" s="315"/>
      <c r="J308" s="253">
        <f>-SUMIFS(BV_Data_An_Cour!$AM:$AM,BV_Data_An_Cour!$AS:$AS,"Oui",BV_Data_An_Cour!$AP:$AP,$B308,BV_Data_An_Cour!$AQ:$AQ,$C308)</f>
        <v>29312.300000000003</v>
      </c>
      <c r="K308" s="351">
        <f t="shared" ref="K308:K310" si="57">IF(J308&lt;=0,0,L308/J308)</f>
        <v>0.20178218699999648</v>
      </c>
      <c r="L308" s="315">
        <f>-SUMIFS(BV_Data_An_Cour!$AM:$AM,BV_Data_An_Cour!$AP:$AP,$B308,BV_Data_An_Cour!$AQ:$AQ,$C308,BV_Data_An_Cour!$AR:$AR,$L$2)</f>
        <v>5914.6999999999971</v>
      </c>
      <c r="M308" s="291" t="e">
        <f>(+J308-D308)/D308</f>
        <v>#DIV/0!</v>
      </c>
      <c r="N308" s="275">
        <f>L308-F308</f>
        <v>5914.6999999999971</v>
      </c>
      <c r="O308" s="253">
        <f>-SUMIFS(BV_Data_An_Prec!$AM:$AM,BV_Data_An_Prec!$AS:$AS,"Oui",BV_Data_An_Prec!$AP:$AP,$B308,BV_Data_An_Prec!$AQ:$AQ,$C308)</f>
        <v>0</v>
      </c>
      <c r="P308" s="351">
        <f t="shared" ref="P308:P310" si="58">IF(O308&lt;=0,0,Q308/O308)</f>
        <v>0</v>
      </c>
      <c r="Q308" s="315">
        <f>-SUMIFS(BV_Data_An_Prec!$AM:$AM,BV_Data_An_Prec!$AP:$AP,$B308,BV_Data_An_Prec!$AQ:$AQ,$C308,BV_Data_An_Prec!$AR:$AR,$L$2)</f>
        <v>0</v>
      </c>
      <c r="R308" s="291">
        <f t="shared" ref="R308:R310" si="59">IF(O308=0,0,(J308-O308)/O308)</f>
        <v>0</v>
      </c>
      <c r="S308" s="275">
        <f t="shared" ref="S308:S310" si="60">L308-Q308</f>
        <v>5914.6999999999971</v>
      </c>
      <c r="T308" s="41"/>
      <c r="U308" s="41"/>
      <c r="V308" s="41"/>
      <c r="W308" s="41"/>
      <c r="X308" s="41"/>
      <c r="Y308" s="41"/>
      <c r="Z308" s="41"/>
      <c r="AA308" s="41"/>
      <c r="AB308" s="41"/>
      <c r="AC308" s="41"/>
      <c r="AD308" s="41"/>
      <c r="AE308" s="41"/>
      <c r="AF308" s="41"/>
      <c r="AG308" s="41"/>
      <c r="AH308" s="41"/>
      <c r="AI308" s="41"/>
      <c r="AJ308" s="41"/>
      <c r="AK308" s="41"/>
      <c r="AL308" s="41"/>
      <c r="AM308" s="41"/>
      <c r="AN308" s="41"/>
    </row>
    <row r="309" spans="1:40" ht="15.75" customHeight="1">
      <c r="A309" s="5" t="s">
        <v>535</v>
      </c>
      <c r="B309" s="41" t="s">
        <v>176</v>
      </c>
      <c r="C309" s="1041" t="s">
        <v>188</v>
      </c>
      <c r="D309" s="290">
        <f>+INDEX('Budget original'!$A$2:$AO$501,MATCH($A309,'Budget original'!$A$2:$A$501,0),MATCH(D$2,'Budget original'!$A$2:$AO$2,0))</f>
        <v>0</v>
      </c>
      <c r="E309" s="351">
        <f>IF(D309=0,0,F309/D309)</f>
        <v>0</v>
      </c>
      <c r="F309" s="295">
        <f>+INDEX('Budget original'!$A$2:$AO$501,MATCH($A309,'Budget original'!$A$2:$A$501,0),MATCH(F$2,'Budget original'!$A$2:$AO$2,0))</f>
        <v>0</v>
      </c>
      <c r="G309" s="290"/>
      <c r="H309" s="351"/>
      <c r="I309" s="295"/>
      <c r="J309" s="253">
        <f>-SUMIFS(BV_Data_An_Cour!$AM:$AM,BV_Data_An_Cour!$AS:$AS,"Oui",BV_Data_An_Cour!$AP:$AP,$B309,BV_Data_An_Cour!$AQ:$AQ,$C309)</f>
        <v>14065.490000000002</v>
      </c>
      <c r="K309" s="351">
        <f t="shared" si="57"/>
        <v>0.26607249374177527</v>
      </c>
      <c r="L309" s="295">
        <f>-SUMIFS(BV_Data_An_Cour!$AM:$AM,BV_Data_An_Cour!$AP:$AP,$B309,BV_Data_An_Cour!$AQ:$AQ,$C309,BV_Data_An_Cour!$AR:$AR,$L$2)</f>
        <v>3742.4400000000028</v>
      </c>
      <c r="M309" s="291" t="e">
        <f>(+J309-D309)/D309</f>
        <v>#DIV/0!</v>
      </c>
      <c r="N309" s="275">
        <f>L309-F309</f>
        <v>3742.4400000000028</v>
      </c>
      <c r="O309" s="253">
        <f>-SUMIFS(BV_Data_An_Prec!$AM:$AM,BV_Data_An_Prec!$AS:$AS,"Oui",BV_Data_An_Prec!$AP:$AP,$B309,BV_Data_An_Prec!$AQ:$AQ,$C309)</f>
        <v>0</v>
      </c>
      <c r="P309" s="351">
        <f t="shared" si="58"/>
        <v>0</v>
      </c>
      <c r="Q309" s="295">
        <f>-SUMIFS(BV_Data_An_Prec!$AM:$AM,BV_Data_An_Prec!$AP:$AP,$B309,BV_Data_An_Prec!$AQ:$AQ,$C309,BV_Data_An_Prec!$AR:$AR,$L$2)</f>
        <v>0</v>
      </c>
      <c r="R309" s="291">
        <f t="shared" si="59"/>
        <v>0</v>
      </c>
      <c r="S309" s="275">
        <f t="shared" si="60"/>
        <v>3742.4400000000028</v>
      </c>
      <c r="T309" s="41"/>
      <c r="U309" s="41"/>
      <c r="V309" s="41"/>
      <c r="W309" s="41"/>
      <c r="X309" s="41"/>
      <c r="Y309" s="41"/>
      <c r="Z309" s="41"/>
      <c r="AA309" s="41"/>
      <c r="AB309" s="41"/>
      <c r="AC309" s="41"/>
      <c r="AD309" s="41"/>
      <c r="AE309" s="41"/>
      <c r="AF309" s="41"/>
      <c r="AG309" s="41"/>
      <c r="AH309" s="41"/>
      <c r="AI309" s="41"/>
      <c r="AJ309" s="41"/>
      <c r="AK309" s="41"/>
      <c r="AL309" s="41"/>
      <c r="AM309" s="41"/>
      <c r="AN309" s="41"/>
    </row>
    <row r="310" spans="1:40" ht="15.75" customHeight="1">
      <c r="A310" s="5" t="s">
        <v>536</v>
      </c>
      <c r="B310" s="41" t="s">
        <v>176</v>
      </c>
      <c r="C310" s="269" t="s">
        <v>189</v>
      </c>
      <c r="D310" s="388">
        <f>D305+D308+D309</f>
        <v>0</v>
      </c>
      <c r="E310" s="405">
        <f>IF(D310&lt;=0,0,F310/D310)</f>
        <v>0</v>
      </c>
      <c r="F310" s="390">
        <f>F305+F308+F309</f>
        <v>0</v>
      </c>
      <c r="G310" s="391"/>
      <c r="H310" s="405"/>
      <c r="I310" s="390"/>
      <c r="J310" s="391">
        <f t="shared" ref="J310" si="61">J305+J308+J309</f>
        <v>579801.17000000004</v>
      </c>
      <c r="K310" s="405">
        <f t="shared" si="57"/>
        <v>0.21252921928391405</v>
      </c>
      <c r="L310" s="390">
        <f>L305+L308+L309</f>
        <v>123224.68999999994</v>
      </c>
      <c r="M310" s="406" t="e">
        <f>(+J310-D310)/D310</f>
        <v>#DIV/0!</v>
      </c>
      <c r="N310" s="390">
        <f>L310-F310</f>
        <v>123224.68999999994</v>
      </c>
      <c r="O310" s="391">
        <f t="shared" ref="O310" si="62">O305+O308+O309</f>
        <v>0</v>
      </c>
      <c r="P310" s="405">
        <f t="shared" si="58"/>
        <v>0</v>
      </c>
      <c r="Q310" s="390">
        <f>Q305+Q308+Q309</f>
        <v>0</v>
      </c>
      <c r="R310" s="406">
        <f t="shared" si="59"/>
        <v>0</v>
      </c>
      <c r="S310" s="390">
        <f t="shared" si="60"/>
        <v>123224.68999999994</v>
      </c>
      <c r="T310" s="41"/>
      <c r="U310" s="290"/>
      <c r="V310" s="41"/>
      <c r="W310" s="41"/>
      <c r="X310" s="41"/>
      <c r="Y310" s="41"/>
      <c r="Z310" s="41"/>
      <c r="AA310" s="41"/>
      <c r="AB310" s="41"/>
      <c r="AC310" s="41"/>
      <c r="AD310" s="41"/>
      <c r="AE310" s="41"/>
      <c r="AF310" s="41"/>
      <c r="AG310" s="41"/>
      <c r="AH310" s="41"/>
      <c r="AI310" s="41"/>
      <c r="AJ310" s="41"/>
      <c r="AK310" s="41"/>
      <c r="AL310" s="41"/>
      <c r="AM310" s="41"/>
      <c r="AN310" s="41"/>
    </row>
    <row r="311" spans="1:40" ht="15.75" customHeight="1">
      <c r="A311" s="5" t="s">
        <v>176</v>
      </c>
      <c r="B311" s="41" t="s">
        <v>176</v>
      </c>
      <c r="C311" s="252"/>
      <c r="D311" s="41"/>
      <c r="E311" s="41"/>
      <c r="F311" s="262"/>
      <c r="G311" s="252"/>
      <c r="H311" s="41"/>
      <c r="I311" s="262"/>
      <c r="J311" s="252"/>
      <c r="K311" s="41"/>
      <c r="L311" s="262"/>
      <c r="M311" s="252"/>
      <c r="N311" s="264" t="e">
        <f>N310/F310</f>
        <v>#DIV/0!</v>
      </c>
      <c r="O311" s="252"/>
      <c r="P311" s="41"/>
      <c r="Q311" s="262"/>
      <c r="R311" s="252"/>
      <c r="S311" s="264">
        <f>IF(Q310=0,0,S310/Q310)</f>
        <v>0</v>
      </c>
      <c r="T311" s="41"/>
      <c r="U311" s="41"/>
      <c r="V311" s="41"/>
      <c r="W311" s="41"/>
      <c r="X311" s="41"/>
      <c r="Y311" s="41"/>
      <c r="Z311" s="41"/>
      <c r="AA311" s="41"/>
      <c r="AB311" s="41"/>
      <c r="AC311" s="41"/>
      <c r="AD311" s="41"/>
      <c r="AE311" s="41"/>
      <c r="AF311" s="41"/>
      <c r="AG311" s="41"/>
      <c r="AH311" s="41"/>
      <c r="AI311" s="41"/>
      <c r="AJ311" s="41"/>
      <c r="AK311" s="41"/>
      <c r="AL311" s="41"/>
      <c r="AM311" s="41"/>
      <c r="AN311" s="41"/>
    </row>
    <row r="312" spans="1:40" ht="15.75" customHeight="1">
      <c r="A312" s="5" t="s">
        <v>176</v>
      </c>
      <c r="B312" s="41" t="s">
        <v>176</v>
      </c>
      <c r="C312" s="252"/>
      <c r="D312" s="41"/>
      <c r="E312" s="41"/>
      <c r="F312" s="262"/>
      <c r="G312" s="252"/>
      <c r="H312" s="41"/>
      <c r="I312" s="262"/>
      <c r="J312" s="252"/>
      <c r="K312" s="41"/>
      <c r="L312" s="262"/>
      <c r="M312" s="252"/>
      <c r="N312" s="264"/>
      <c r="O312" s="252"/>
      <c r="P312" s="41"/>
      <c r="Q312" s="262"/>
      <c r="R312" s="252"/>
      <c r="S312" s="264"/>
      <c r="T312" s="41"/>
      <c r="U312" s="41"/>
      <c r="V312" s="41"/>
      <c r="W312" s="41"/>
      <c r="X312" s="41"/>
      <c r="Y312" s="41"/>
      <c r="Z312" s="41"/>
      <c r="AA312" s="41"/>
      <c r="AB312" s="41"/>
      <c r="AC312" s="41"/>
      <c r="AD312" s="41"/>
      <c r="AE312" s="41"/>
      <c r="AF312" s="41"/>
      <c r="AG312" s="41"/>
      <c r="AH312" s="41"/>
      <c r="AI312" s="41"/>
      <c r="AJ312" s="41"/>
      <c r="AK312" s="41"/>
      <c r="AL312" s="41"/>
      <c r="AM312" s="41"/>
      <c r="AN312" s="41"/>
    </row>
    <row r="313" spans="1:40" ht="15.75" customHeight="1">
      <c r="A313" s="5" t="s">
        <v>537</v>
      </c>
      <c r="B313" s="41" t="s">
        <v>176</v>
      </c>
      <c r="C313" s="245" t="s">
        <v>190</v>
      </c>
      <c r="D313" s="293">
        <f>+INDEX('Budget original'!$A$2:$AO$501,MATCH($A313,'Budget original'!$A$2:$A$501,0),MATCH(D$2,'Budget original'!$A$2:$AO$2,0))</f>
        <v>0</v>
      </c>
      <c r="E313" s="352">
        <f>IF(D313=0,0,F313/D313)</f>
        <v>0</v>
      </c>
      <c r="F313" s="295">
        <f>+INDEX('Budget original'!$A$2:$AO$501,MATCH($A313,'Budget original'!$A$2:$A$501,0),MATCH(F$2,'Budget original'!$A$2:$AO$2,0))</f>
        <v>0</v>
      </c>
      <c r="G313" s="363"/>
      <c r="H313" s="352"/>
      <c r="I313" s="295"/>
      <c r="J313" s="266">
        <f>-SUMIFS(BV_Data_An_Cour!$AM:$AM,BV_Data_An_Cour!$AS:$AS,"Oui",BV_Data_An_Cour!$AP:$AP,$B313,BV_Data_An_Cour!$AQ:$AQ,$C313)</f>
        <v>0</v>
      </c>
      <c r="K313" s="352">
        <f>IF(J313&lt;=0,0,L313/J313)</f>
        <v>0</v>
      </c>
      <c r="L313" s="247">
        <f>-SUMIFS(BV_Data_An_Cour!$AM:$AM,BV_Data_An_Cour!$AP:$AP,$B313,BV_Data_An_Cour!$AQ:$AQ,$C313,BV_Data_An_Cour!$AR:$AR,$L$2)</f>
        <v>0</v>
      </c>
      <c r="M313" s="352">
        <f>IF(F313=0,0,(+L313-F313)/F313)</f>
        <v>0</v>
      </c>
      <c r="N313" s="295">
        <f>L313-F313</f>
        <v>0</v>
      </c>
      <c r="O313" s="266">
        <f>-SUMIFS(BV_Data_An_Prec!$AM:$AM,BV_Data_An_Prec!$AS:$AS,"Oui",BV_Data_An_Prec!$AP:$AP,$B313,BV_Data_An_Prec!$AQ:$AQ,$C313)</f>
        <v>0</v>
      </c>
      <c r="P313" s="352">
        <f>IF(O313&lt;=0,0,Q313/O313)</f>
        <v>0</v>
      </c>
      <c r="Q313" s="247">
        <f>-SUMIFS(BV_Data_An_Prec!$AM:$AM,BV_Data_An_Prec!$AP:$AP,$B313,BV_Data_An_Prec!$AQ:$AQ,$C313,BV_Data_An_Prec!$AR:$AR,$L$2)</f>
        <v>0</v>
      </c>
      <c r="R313" s="352">
        <f>IF(S313=0,0,(+O313-K313)/K313)</f>
        <v>0</v>
      </c>
      <c r="S313" s="295">
        <f>L313-Q313</f>
        <v>0</v>
      </c>
      <c r="T313" s="41"/>
      <c r="U313" s="290"/>
      <c r="V313" s="41"/>
      <c r="W313" s="41"/>
      <c r="X313" s="41"/>
      <c r="Y313" s="41"/>
      <c r="Z313" s="41"/>
      <c r="AA313" s="41"/>
      <c r="AB313" s="41"/>
      <c r="AC313" s="41"/>
      <c r="AD313" s="41"/>
      <c r="AE313" s="41"/>
      <c r="AF313" s="41"/>
      <c r="AG313" s="41"/>
      <c r="AH313" s="41"/>
      <c r="AI313" s="41"/>
      <c r="AJ313" s="41"/>
      <c r="AK313" s="41"/>
      <c r="AL313" s="41"/>
      <c r="AM313" s="41"/>
      <c r="AN313" s="41"/>
    </row>
    <row r="314" spans="1:40" ht="15.75" customHeight="1" thickBot="1">
      <c r="A314" s="5" t="s">
        <v>176</v>
      </c>
      <c r="B314" s="41" t="s">
        <v>176</v>
      </c>
      <c r="C314" s="252"/>
      <c r="D314" s="290"/>
      <c r="E314" s="351"/>
      <c r="F314" s="275"/>
      <c r="G314" s="276"/>
      <c r="H314" s="351"/>
      <c r="I314" s="275"/>
      <c r="J314" s="276"/>
      <c r="K314" s="351"/>
      <c r="L314" s="275"/>
      <c r="M314" s="291"/>
      <c r="N314" s="275"/>
      <c r="O314" s="276"/>
      <c r="P314" s="351"/>
      <c r="Q314" s="275"/>
      <c r="R314" s="291"/>
      <c r="S314" s="275"/>
      <c r="T314" s="41"/>
      <c r="U314" s="41"/>
      <c r="V314" s="41"/>
      <c r="W314" s="41"/>
      <c r="X314" s="41"/>
      <c r="Y314" s="41"/>
      <c r="Z314" s="41"/>
      <c r="AA314" s="41"/>
      <c r="AB314" s="41"/>
      <c r="AC314" s="41"/>
      <c r="AD314" s="41"/>
      <c r="AE314" s="41"/>
      <c r="AF314" s="41"/>
      <c r="AG314" s="41"/>
      <c r="AH314" s="41"/>
      <c r="AI314" s="41"/>
      <c r="AJ314" s="41"/>
      <c r="AK314" s="41"/>
      <c r="AL314" s="41"/>
      <c r="AM314" s="41"/>
      <c r="AN314" s="41"/>
    </row>
    <row r="315" spans="1:40" ht="15.75" customHeight="1" thickTop="1">
      <c r="A315" s="5" t="s">
        <v>538</v>
      </c>
      <c r="B315" s="41" t="s">
        <v>176</v>
      </c>
      <c r="C315" s="277" t="s">
        <v>191</v>
      </c>
      <c r="D315" s="278">
        <f>D310+D313</f>
        <v>0</v>
      </c>
      <c r="E315" s="408">
        <f>IF(D315&lt;=0,0,F315/D315)</f>
        <v>0</v>
      </c>
      <c r="F315" s="280">
        <f>F310+F313</f>
        <v>0</v>
      </c>
      <c r="G315" s="281"/>
      <c r="H315" s="408"/>
      <c r="I315" s="280"/>
      <c r="J315" s="281">
        <f t="shared" ref="J315" si="63">J310+J313</f>
        <v>579801.17000000004</v>
      </c>
      <c r="K315" s="408">
        <f>IF(J315&lt;=0,0,L315/J315)</f>
        <v>0.21252921928391405</v>
      </c>
      <c r="L315" s="280">
        <f>L310+L313</f>
        <v>123224.68999999994</v>
      </c>
      <c r="M315" s="409" t="e">
        <f>(+J315-D315)/D315</f>
        <v>#DIV/0!</v>
      </c>
      <c r="N315" s="410">
        <f>L315-F315</f>
        <v>123224.68999999994</v>
      </c>
      <c r="O315" s="281">
        <f t="shared" ref="O315" si="64">O310+O313</f>
        <v>0</v>
      </c>
      <c r="P315" s="408">
        <f>IF(O315&lt;=0,0,Q315/O315)</f>
        <v>0</v>
      </c>
      <c r="Q315" s="280">
        <f>Q310+Q313</f>
        <v>0</v>
      </c>
      <c r="R315" s="409">
        <f>IF(O315=0,0,(J315-O315)/O315)</f>
        <v>0</v>
      </c>
      <c r="S315" s="410">
        <f>L315-Q315</f>
        <v>123224.68999999994</v>
      </c>
      <c r="T315" s="41"/>
      <c r="U315" s="290"/>
      <c r="V315" s="290"/>
      <c r="W315" s="290"/>
      <c r="X315" s="41"/>
      <c r="Y315" s="41"/>
      <c r="Z315" s="41"/>
      <c r="AA315" s="41"/>
      <c r="AB315" s="41"/>
      <c r="AC315" s="41"/>
      <c r="AD315" s="41"/>
      <c r="AE315" s="41"/>
      <c r="AF315" s="41"/>
      <c r="AG315" s="41"/>
      <c r="AH315" s="41"/>
      <c r="AI315" s="41"/>
      <c r="AJ315" s="41"/>
      <c r="AK315" s="41"/>
      <c r="AL315" s="41"/>
      <c r="AM315" s="41"/>
      <c r="AN315" s="41"/>
    </row>
    <row r="316" spans="1:40" ht="15.75" customHeight="1" thickBot="1">
      <c r="A316" s="5" t="s">
        <v>176</v>
      </c>
      <c r="B316" s="41" t="s">
        <v>176</v>
      </c>
      <c r="C316" s="330"/>
      <c r="D316" s="411"/>
      <c r="E316" s="412"/>
      <c r="F316" s="333"/>
      <c r="G316" s="413"/>
      <c r="H316" s="412"/>
      <c r="I316" s="333"/>
      <c r="J316" s="413"/>
      <c r="K316" s="412"/>
      <c r="L316" s="770" t="e">
        <f>L315/F315</f>
        <v>#DIV/0!</v>
      </c>
      <c r="M316" s="414"/>
      <c r="N316" s="286" t="e">
        <f>N315/F315</f>
        <v>#DIV/0!</v>
      </c>
      <c r="O316" s="413"/>
      <c r="P316" s="412"/>
      <c r="Q316" s="770">
        <f>Q315/L315</f>
        <v>0</v>
      </c>
      <c r="R316" s="414"/>
      <c r="S316" s="286">
        <f>IF(Q315=0,0,S315/Q315)</f>
        <v>0</v>
      </c>
      <c r="T316" s="41"/>
      <c r="U316" s="41"/>
      <c r="V316" s="41"/>
      <c r="W316" s="41"/>
      <c r="X316" s="41"/>
      <c r="Y316" s="41"/>
      <c r="Z316" s="41"/>
      <c r="AA316" s="41"/>
      <c r="AB316" s="41"/>
      <c r="AC316" s="41"/>
      <c r="AD316" s="41"/>
      <c r="AE316" s="41"/>
      <c r="AF316" s="41"/>
      <c r="AG316" s="41"/>
      <c r="AH316" s="41"/>
      <c r="AI316" s="41"/>
      <c r="AJ316" s="41"/>
      <c r="AK316" s="41"/>
      <c r="AL316" s="41"/>
      <c r="AM316" s="41"/>
      <c r="AN316" s="41"/>
    </row>
    <row r="317" spans="1:40" ht="15.75" customHeight="1" thickTop="1">
      <c r="A317" s="5" t="s">
        <v>176</v>
      </c>
      <c r="B317" s="41" t="s">
        <v>176</v>
      </c>
      <c r="C317" s="269"/>
      <c r="D317" s="317"/>
      <c r="E317" s="370"/>
      <c r="F317" s="372"/>
      <c r="G317" s="371"/>
      <c r="H317" s="370"/>
      <c r="I317" s="372"/>
      <c r="J317" s="371"/>
      <c r="K317" s="370"/>
      <c r="L317" s="372"/>
      <c r="M317" s="252"/>
      <c r="N317" s="264"/>
      <c r="O317" s="371"/>
      <c r="P317" s="370"/>
      <c r="Q317" s="372"/>
      <c r="R317" s="252"/>
      <c r="S317" s="264"/>
      <c r="T317" s="41"/>
      <c r="U317" s="41"/>
      <c r="V317" s="41"/>
      <c r="W317" s="41"/>
      <c r="X317" s="41"/>
      <c r="Y317" s="41"/>
      <c r="Z317" s="41"/>
      <c r="AA317" s="41"/>
      <c r="AB317" s="41"/>
      <c r="AC317" s="41"/>
      <c r="AD317" s="41"/>
      <c r="AE317" s="41"/>
      <c r="AF317" s="41"/>
      <c r="AG317" s="41"/>
      <c r="AH317" s="41"/>
      <c r="AI317" s="41"/>
      <c r="AJ317" s="41"/>
      <c r="AK317" s="41"/>
      <c r="AL317" s="41"/>
      <c r="AM317" s="41"/>
      <c r="AN317" s="41"/>
    </row>
    <row r="318" spans="1:40" ht="15.75" customHeight="1">
      <c r="A318" s="5" t="s">
        <v>539</v>
      </c>
      <c r="B318" s="41" t="s">
        <v>176</v>
      </c>
      <c r="C318" s="288" t="s">
        <v>106</v>
      </c>
      <c r="D318" s="41"/>
      <c r="E318" s="41"/>
      <c r="F318" s="275"/>
      <c r="G318" s="252"/>
      <c r="H318" s="41"/>
      <c r="I318" s="275"/>
      <c r="J318" s="252"/>
      <c r="K318" s="41"/>
      <c r="L318" s="262"/>
      <c r="M318" s="252"/>
      <c r="N318" s="262"/>
      <c r="O318" s="252"/>
      <c r="P318" s="41"/>
      <c r="Q318" s="262"/>
      <c r="R318" s="252"/>
      <c r="S318" s="262"/>
      <c r="T318" s="41"/>
      <c r="U318" s="41"/>
      <c r="V318" s="41"/>
      <c r="W318" s="41"/>
      <c r="X318" s="41"/>
      <c r="Y318" s="41"/>
      <c r="Z318" s="41"/>
      <c r="AA318" s="41"/>
      <c r="AB318" s="41"/>
      <c r="AC318" s="41"/>
      <c r="AD318" s="41"/>
      <c r="AE318" s="41"/>
      <c r="AF318" s="41"/>
      <c r="AG318" s="41"/>
      <c r="AH318" s="41"/>
      <c r="AI318" s="41"/>
      <c r="AJ318" s="41"/>
      <c r="AK318" s="41"/>
      <c r="AL318" s="41"/>
      <c r="AM318" s="41"/>
      <c r="AN318" s="41"/>
    </row>
    <row r="319" spans="1:40" ht="15.75" customHeight="1">
      <c r="A319" s="5" t="s">
        <v>540</v>
      </c>
      <c r="B319" s="41" t="s">
        <v>176</v>
      </c>
      <c r="C319" s="310" t="s">
        <v>116</v>
      </c>
      <c r="D319" s="41"/>
      <c r="E319" s="41"/>
      <c r="F319" s="253">
        <f>+INDEX('Budget original'!$A$2:$AO$501,MATCH($A319,'Budget original'!$A$2:$A$501,0),MATCH(F$2,'Budget original'!$A$2:$AO$2,0))</f>
        <v>0</v>
      </c>
      <c r="G319" s="252"/>
      <c r="H319" s="41"/>
      <c r="I319" s="253"/>
      <c r="J319" s="252"/>
      <c r="K319" s="41"/>
      <c r="L319" s="255">
        <f>SUMIFS(BV_Data_An_Cour!$AM:$AM,BV_Data_An_Cour!$AP:$AP,$B319,BV_Data_An_Cour!$AQ:$AQ,$C319,BV_Data_An_Cour!$AR:$AR,$L$2)</f>
        <v>2347.2999999999993</v>
      </c>
      <c r="M319" s="252"/>
      <c r="N319" s="255">
        <f t="shared" ref="N319:N349" si="65">L319-F319</f>
        <v>2347.2999999999993</v>
      </c>
      <c r="O319" s="252"/>
      <c r="P319" s="41"/>
      <c r="Q319" s="255">
        <f>SUMIFS(BV_Data_An_Prec!$AM:$AM,BV_Data_An_Prec!$AP:$AP,$B319,BV_Data_An_Prec!$AQ:$AQ,$C319,BV_Data_An_Prec!$AR:$AR,$L$2)</f>
        <v>0</v>
      </c>
      <c r="R319" s="252"/>
      <c r="S319" s="255">
        <f t="shared" ref="S319:S349" si="66">L319-Q319</f>
        <v>2347.2999999999993</v>
      </c>
      <c r="T319" s="41"/>
      <c r="U319" s="41"/>
      <c r="V319" s="41"/>
      <c r="W319" s="41"/>
      <c r="X319" s="41"/>
      <c r="Y319" s="41"/>
      <c r="Z319" s="41"/>
      <c r="AA319" s="41"/>
      <c r="AB319" s="41"/>
      <c r="AC319" s="41"/>
      <c r="AD319" s="41"/>
      <c r="AE319" s="41"/>
      <c r="AF319" s="41"/>
      <c r="AG319" s="41"/>
      <c r="AH319" s="41"/>
      <c r="AI319" s="41"/>
      <c r="AJ319" s="41"/>
      <c r="AK319" s="41"/>
      <c r="AL319" s="41"/>
      <c r="AM319" s="41"/>
      <c r="AN319" s="41"/>
    </row>
    <row r="320" spans="1:40" ht="15.75" customHeight="1">
      <c r="A320" s="5" t="s">
        <v>541</v>
      </c>
      <c r="B320" s="41" t="s">
        <v>176</v>
      </c>
      <c r="C320" s="311" t="s">
        <v>117</v>
      </c>
      <c r="D320" s="296"/>
      <c r="E320" s="41"/>
      <c r="F320" s="247">
        <f>+INDEX('Budget original'!$A$2:$AO$501,MATCH($A320,'Budget original'!$A$2:$A$501,0),MATCH(F$2,'Budget original'!$A$2:$AO$2,0))</f>
        <v>0</v>
      </c>
      <c r="G320" s="297"/>
      <c r="H320" s="41"/>
      <c r="I320" s="247"/>
      <c r="J320" s="252"/>
      <c r="K320" s="41"/>
      <c r="L320" s="255">
        <f>SUMIFS(BV_Data_An_Cour!$AM:$AM,BV_Data_An_Cour!$AP:$AP,$B320,BV_Data_An_Cour!$AQ:$AQ,$C320,BV_Data_An_Cour!$AR:$AR,$L$2)</f>
        <v>0</v>
      </c>
      <c r="M320" s="252"/>
      <c r="N320" s="255">
        <f t="shared" si="65"/>
        <v>0</v>
      </c>
      <c r="O320" s="252"/>
      <c r="P320" s="41"/>
      <c r="Q320" s="255">
        <f>SUMIFS(BV_Data_An_Prec!$AM:$AM,BV_Data_An_Prec!$AP:$AP,$B320,BV_Data_An_Prec!$AQ:$AQ,$C320,BV_Data_An_Prec!$AR:$AR,$L$2)</f>
        <v>0</v>
      </c>
      <c r="R320" s="252"/>
      <c r="S320" s="275">
        <f t="shared" si="66"/>
        <v>0</v>
      </c>
      <c r="T320" s="41"/>
      <c r="U320" s="41"/>
      <c r="V320" s="41"/>
      <c r="W320" s="41"/>
      <c r="X320" s="41"/>
      <c r="Y320" s="41"/>
      <c r="Z320" s="41"/>
      <c r="AA320" s="41"/>
      <c r="AB320" s="41"/>
      <c r="AC320" s="41"/>
      <c r="AD320" s="41"/>
      <c r="AE320" s="41"/>
      <c r="AF320" s="41"/>
      <c r="AG320" s="41"/>
      <c r="AH320" s="41"/>
      <c r="AI320" s="41"/>
      <c r="AJ320" s="41"/>
      <c r="AK320" s="41"/>
      <c r="AL320" s="41"/>
      <c r="AM320" s="41"/>
      <c r="AN320" s="41"/>
    </row>
    <row r="321" spans="1:40" ht="15.75" customHeight="1">
      <c r="A321" s="5" t="s">
        <v>542</v>
      </c>
      <c r="B321" s="41" t="s">
        <v>176</v>
      </c>
      <c r="C321" s="310" t="s">
        <v>118</v>
      </c>
      <c r="D321" s="312"/>
      <c r="E321" s="313"/>
      <c r="F321" s="253">
        <f>+INDEX('Budget original'!$A$2:$AO$501,MATCH($A321,'Budget original'!$A$2:$A$501,0),MATCH(F$2,'Budget original'!$A$2:$AO$2,0))</f>
        <v>0</v>
      </c>
      <c r="G321" s="314"/>
      <c r="H321" s="313"/>
      <c r="I321" s="253"/>
      <c r="J321" s="240"/>
      <c r="K321" s="313"/>
      <c r="L321" s="271">
        <f>SUMIFS(BV_Data_An_Cour!$AM:$AM,BV_Data_An_Cour!$AP:$AP,$B321,BV_Data_An_Cour!$AQ:$AQ,$C321,BV_Data_An_Cour!$AR:$AR,$L$2)</f>
        <v>18201.32</v>
      </c>
      <c r="M321" s="240"/>
      <c r="N321" s="271">
        <f t="shared" si="65"/>
        <v>18201.32</v>
      </c>
      <c r="O321" s="240"/>
      <c r="P321" s="313"/>
      <c r="Q321" s="271">
        <f>SUMIFS(BV_Data_An_Prec!$AM:$AM,BV_Data_An_Prec!$AP:$AP,$B321,BV_Data_An_Prec!$AQ:$AQ,$C321,BV_Data_An_Prec!$AR:$AR,$L$2)</f>
        <v>0</v>
      </c>
      <c r="R321" s="240"/>
      <c r="S321" s="315">
        <f t="shared" si="66"/>
        <v>18201.32</v>
      </c>
      <c r="T321" s="41"/>
      <c r="U321" s="415"/>
      <c r="V321" s="415"/>
      <c r="W321" s="41"/>
      <c r="X321" s="41"/>
      <c r="Y321" s="41"/>
      <c r="Z321" s="41"/>
      <c r="AA321" s="41"/>
      <c r="AB321" s="41"/>
      <c r="AC321" s="41"/>
      <c r="AD321" s="41"/>
      <c r="AE321" s="41"/>
      <c r="AF321" s="41"/>
      <c r="AG321" s="41"/>
      <c r="AH321" s="41"/>
      <c r="AI321" s="41"/>
      <c r="AJ321" s="41"/>
      <c r="AK321" s="41"/>
      <c r="AL321" s="41"/>
      <c r="AM321" s="41"/>
      <c r="AN321" s="41"/>
    </row>
    <row r="322" spans="1:40" ht="15.75" customHeight="1">
      <c r="A322" s="5" t="s">
        <v>543</v>
      </c>
      <c r="B322" s="41" t="s">
        <v>176</v>
      </c>
      <c r="C322" s="310" t="s">
        <v>119</v>
      </c>
      <c r="D322" s="296"/>
      <c r="E322" s="41"/>
      <c r="F322" s="253">
        <f>+INDEX('Budget original'!$A$2:$AO$501,MATCH($A322,'Budget original'!$A$2:$A$501,0),MATCH(F$2,'Budget original'!$A$2:$AO$2,0))</f>
        <v>0</v>
      </c>
      <c r="G322" s="297"/>
      <c r="H322" s="41"/>
      <c r="I322" s="253"/>
      <c r="J322" s="252"/>
      <c r="K322" s="41"/>
      <c r="L322" s="255">
        <f>SUMIFS(BV_Data_An_Cour!$AM:$AM,BV_Data_An_Cour!$AP:$AP,$B322,BV_Data_An_Cour!$AQ:$AQ,$C322,BV_Data_An_Cour!$AR:$AR,$L$2)</f>
        <v>0</v>
      </c>
      <c r="M322" s="252"/>
      <c r="N322" s="255">
        <f t="shared" si="65"/>
        <v>0</v>
      </c>
      <c r="O322" s="252"/>
      <c r="P322" s="41"/>
      <c r="Q322" s="255">
        <f>SUMIFS(BV_Data_An_Prec!$AM:$AM,BV_Data_An_Prec!$AP:$AP,$B322,BV_Data_An_Prec!$AQ:$AQ,$C322,BV_Data_An_Prec!$AR:$AR,$L$2)</f>
        <v>0</v>
      </c>
      <c r="R322" s="252"/>
      <c r="S322" s="275">
        <f t="shared" si="66"/>
        <v>0</v>
      </c>
      <c r="T322" s="41"/>
      <c r="U322" s="41"/>
      <c r="V322" s="41"/>
      <c r="W322" s="41"/>
      <c r="X322" s="41"/>
      <c r="Y322" s="41"/>
      <c r="Z322" s="41"/>
      <c r="AA322" s="41"/>
      <c r="AB322" s="41"/>
      <c r="AC322" s="41"/>
      <c r="AD322" s="41"/>
      <c r="AE322" s="41"/>
      <c r="AF322" s="41"/>
      <c r="AG322" s="41"/>
      <c r="AH322" s="41"/>
      <c r="AI322" s="41"/>
      <c r="AJ322" s="41"/>
      <c r="AK322" s="41"/>
      <c r="AL322" s="41"/>
      <c r="AM322" s="41"/>
      <c r="AN322" s="41"/>
    </row>
    <row r="323" spans="1:40" ht="15.75" hidden="1" customHeight="1">
      <c r="A323" s="5" t="s">
        <v>530</v>
      </c>
      <c r="B323" s="41" t="s">
        <v>176</v>
      </c>
      <c r="C323" s="252" t="s">
        <v>55</v>
      </c>
      <c r="D323" s="296"/>
      <c r="E323" s="41"/>
      <c r="F323" s="253">
        <f>+INDEX('Budget original'!$A$2:$AO$501,MATCH($A323,'Budget original'!$A$2:$A$501,0),MATCH(F$2,'Budget original'!$A$2:$AO$2,0))</f>
        <v>0</v>
      </c>
      <c r="G323" s="297"/>
      <c r="H323" s="41"/>
      <c r="I323" s="253"/>
      <c r="J323" s="252"/>
      <c r="K323" s="41"/>
      <c r="L323" s="255">
        <f>SUMIFS(BV_Data_An_Cour!$AM:$AM,BV_Data_An_Cour!$AP:$AP,$B323,BV_Data_An_Cour!$AQ:$AQ,$C323,BV_Data_An_Cour!$AR:$AR,$L$2)</f>
        <v>0</v>
      </c>
      <c r="M323" s="252"/>
      <c r="N323" s="255">
        <f t="shared" si="65"/>
        <v>0</v>
      </c>
      <c r="O323" s="252"/>
      <c r="P323" s="41"/>
      <c r="Q323" s="255">
        <f>SUMIFS(BV_Data_An_Prec!$AM:$AM,BV_Data_An_Prec!$AP:$AP,$B323,BV_Data_An_Prec!$AQ:$AQ,$C323,BV_Data_An_Prec!$AR:$AR,$L$2)</f>
        <v>0</v>
      </c>
      <c r="R323" s="252"/>
      <c r="S323" s="275">
        <f t="shared" si="66"/>
        <v>0</v>
      </c>
      <c r="T323" s="41"/>
      <c r="U323" s="41"/>
      <c r="V323" s="41"/>
      <c r="W323" s="41"/>
      <c r="X323" s="41"/>
      <c r="Y323" s="41"/>
      <c r="Z323" s="41"/>
      <c r="AA323" s="41"/>
      <c r="AB323" s="41"/>
      <c r="AC323" s="41"/>
      <c r="AD323" s="41"/>
      <c r="AE323" s="41"/>
      <c r="AF323" s="41"/>
      <c r="AG323" s="41"/>
      <c r="AH323" s="41"/>
      <c r="AI323" s="41"/>
      <c r="AJ323" s="41"/>
      <c r="AK323" s="41"/>
      <c r="AL323" s="41"/>
      <c r="AM323" s="41"/>
      <c r="AN323" s="41"/>
    </row>
    <row r="324" spans="1:40" ht="15.75" hidden="1" customHeight="1">
      <c r="A324" s="5" t="s">
        <v>530</v>
      </c>
      <c r="B324" s="41" t="s">
        <v>176</v>
      </c>
      <c r="C324" s="252" t="s">
        <v>55</v>
      </c>
      <c r="D324" s="296"/>
      <c r="E324" s="41"/>
      <c r="F324" s="253">
        <f>+INDEX('Budget original'!$A$2:$AO$501,MATCH($A324,'Budget original'!$A$2:$A$501,0),MATCH(F$2,'Budget original'!$A$2:$AO$2,0))</f>
        <v>0</v>
      </c>
      <c r="G324" s="297"/>
      <c r="H324" s="41"/>
      <c r="I324" s="253"/>
      <c r="J324" s="252"/>
      <c r="K324" s="41"/>
      <c r="L324" s="255">
        <f>SUMIFS(BV_Data_An_Cour!$AM:$AM,BV_Data_An_Cour!$AP:$AP,$B324,BV_Data_An_Cour!$AQ:$AQ,$C324,BV_Data_An_Cour!$AR:$AR,$L$2)</f>
        <v>0</v>
      </c>
      <c r="M324" s="252"/>
      <c r="N324" s="255">
        <f t="shared" si="65"/>
        <v>0</v>
      </c>
      <c r="O324" s="252"/>
      <c r="P324" s="41"/>
      <c r="Q324" s="255">
        <f>SUMIFS(BV_Data_An_Prec!$AM:$AM,BV_Data_An_Prec!$AP:$AP,$B324,BV_Data_An_Prec!$AQ:$AQ,$C324,BV_Data_An_Prec!$AR:$AR,$L$2)</f>
        <v>0</v>
      </c>
      <c r="R324" s="252"/>
      <c r="S324" s="275">
        <f t="shared" si="66"/>
        <v>0</v>
      </c>
      <c r="T324" s="41"/>
      <c r="U324" s="41"/>
      <c r="V324" s="41"/>
      <c r="W324" s="41"/>
      <c r="X324" s="41"/>
      <c r="Y324" s="41"/>
      <c r="Z324" s="41"/>
      <c r="AA324" s="41"/>
      <c r="AB324" s="41"/>
      <c r="AC324" s="41"/>
      <c r="AD324" s="41"/>
      <c r="AE324" s="41"/>
      <c r="AF324" s="41"/>
      <c r="AG324" s="41"/>
      <c r="AH324" s="41"/>
      <c r="AI324" s="41"/>
      <c r="AJ324" s="41"/>
      <c r="AK324" s="41"/>
      <c r="AL324" s="41"/>
      <c r="AM324" s="41"/>
      <c r="AN324" s="41"/>
    </row>
    <row r="325" spans="1:40" ht="15.75" hidden="1" customHeight="1">
      <c r="A325" s="5" t="s">
        <v>530</v>
      </c>
      <c r="B325" s="41" t="s">
        <v>176</v>
      </c>
      <c r="C325" s="252" t="s">
        <v>55</v>
      </c>
      <c r="D325" s="296"/>
      <c r="E325" s="41"/>
      <c r="F325" s="253">
        <f>+INDEX('Budget original'!$A$2:$AO$501,MATCH($A325,'Budget original'!$A$2:$A$501,0),MATCH(F$2,'Budget original'!$A$2:$AO$2,0))</f>
        <v>0</v>
      </c>
      <c r="G325" s="297"/>
      <c r="H325" s="41"/>
      <c r="I325" s="253"/>
      <c r="J325" s="252"/>
      <c r="K325" s="41"/>
      <c r="L325" s="255">
        <f>SUMIFS(BV_Data_An_Cour!$AM:$AM,BV_Data_An_Cour!$AP:$AP,$B325,BV_Data_An_Cour!$AQ:$AQ,$C325,BV_Data_An_Cour!$AR:$AR,$L$2)</f>
        <v>0</v>
      </c>
      <c r="M325" s="252"/>
      <c r="N325" s="255">
        <f t="shared" si="65"/>
        <v>0</v>
      </c>
      <c r="O325" s="252"/>
      <c r="P325" s="41"/>
      <c r="Q325" s="255">
        <f>SUMIFS(BV_Data_An_Prec!$AM:$AM,BV_Data_An_Prec!$AP:$AP,$B325,BV_Data_An_Prec!$AQ:$AQ,$C325,BV_Data_An_Prec!$AR:$AR,$L$2)</f>
        <v>0</v>
      </c>
      <c r="R325" s="252"/>
      <c r="S325" s="275">
        <f t="shared" si="66"/>
        <v>0</v>
      </c>
      <c r="T325" s="41"/>
      <c r="U325" s="41"/>
      <c r="V325" s="41"/>
      <c r="W325" s="41"/>
      <c r="X325" s="41"/>
      <c r="Y325" s="41"/>
      <c r="Z325" s="41"/>
      <c r="AA325" s="41"/>
      <c r="AB325" s="41"/>
      <c r="AC325" s="41"/>
      <c r="AD325" s="41"/>
      <c r="AE325" s="41"/>
      <c r="AF325" s="41"/>
      <c r="AG325" s="41"/>
      <c r="AH325" s="41"/>
      <c r="AI325" s="41"/>
      <c r="AJ325" s="41"/>
      <c r="AK325" s="41"/>
      <c r="AL325" s="41"/>
      <c r="AM325" s="41"/>
      <c r="AN325" s="41"/>
    </row>
    <row r="326" spans="1:40" ht="15.75" customHeight="1">
      <c r="A326" s="5" t="s">
        <v>544</v>
      </c>
      <c r="B326" s="41" t="s">
        <v>176</v>
      </c>
      <c r="C326" s="311" t="s">
        <v>120</v>
      </c>
      <c r="D326" s="296"/>
      <c r="E326" s="41"/>
      <c r="F326" s="247">
        <f>+INDEX('Budget original'!$A$2:$AO$501,MATCH($A326,'Budget original'!$A$2:$A$501,0),MATCH(F$2,'Budget original'!$A$2:$AO$2,0))</f>
        <v>0</v>
      </c>
      <c r="G326" s="297"/>
      <c r="H326" s="41"/>
      <c r="I326" s="247"/>
      <c r="J326" s="252"/>
      <c r="K326" s="41"/>
      <c r="L326" s="255">
        <f>SUMIFS(BV_Data_An_Cour!$AM:$AM,BV_Data_An_Cour!$AP:$AP,$B326,BV_Data_An_Cour!$AQ:$AQ,$C326,BV_Data_An_Cour!$AR:$AR,$L$2)</f>
        <v>1645.13</v>
      </c>
      <c r="M326" s="252"/>
      <c r="N326" s="255">
        <f t="shared" si="65"/>
        <v>1645.13</v>
      </c>
      <c r="O326" s="252"/>
      <c r="P326" s="41"/>
      <c r="Q326" s="255">
        <f>SUMIFS(BV_Data_An_Prec!$AM:$AM,BV_Data_An_Prec!$AP:$AP,$B326,BV_Data_An_Prec!$AQ:$AQ,$C326,BV_Data_An_Prec!$AR:$AR,$L$2)</f>
        <v>0</v>
      </c>
      <c r="R326" s="252"/>
      <c r="S326" s="275">
        <f t="shared" si="66"/>
        <v>1645.13</v>
      </c>
      <c r="T326" s="41"/>
      <c r="U326" s="41"/>
      <c r="V326" s="41"/>
      <c r="W326" s="41"/>
      <c r="X326" s="41"/>
      <c r="Y326" s="41"/>
      <c r="Z326" s="41"/>
      <c r="AA326" s="41"/>
      <c r="AB326" s="41"/>
      <c r="AC326" s="41"/>
      <c r="AD326" s="41"/>
      <c r="AE326" s="41"/>
      <c r="AF326" s="41"/>
      <c r="AG326" s="41"/>
      <c r="AH326" s="41"/>
      <c r="AI326" s="41"/>
      <c r="AJ326" s="41"/>
      <c r="AK326" s="41"/>
      <c r="AL326" s="41"/>
      <c r="AM326" s="41"/>
      <c r="AN326" s="41"/>
    </row>
    <row r="327" spans="1:40" ht="15.75" customHeight="1">
      <c r="A327" s="5" t="s">
        <v>545</v>
      </c>
      <c r="B327" s="41" t="s">
        <v>176</v>
      </c>
      <c r="C327" s="310" t="s">
        <v>121</v>
      </c>
      <c r="D327" s="312"/>
      <c r="E327" s="313"/>
      <c r="F327" s="253">
        <f>+INDEX('Budget original'!$A$2:$AO$501,MATCH($A327,'Budget original'!$A$2:$A$501,0),MATCH(F$2,'Budget original'!$A$2:$AO$2,0))</f>
        <v>0</v>
      </c>
      <c r="G327" s="314"/>
      <c r="H327" s="313"/>
      <c r="I327" s="253"/>
      <c r="J327" s="240"/>
      <c r="K327" s="313"/>
      <c r="L327" s="271">
        <f>SUMIFS(BV_Data_An_Cour!$AM:$AM,BV_Data_An_Cour!$AP:$AP,$B327,BV_Data_An_Cour!$AQ:$AQ,$C327,BV_Data_An_Cour!$AR:$AR,$L$2)</f>
        <v>3853.4300000000003</v>
      </c>
      <c r="M327" s="240"/>
      <c r="N327" s="271">
        <f t="shared" si="65"/>
        <v>3853.4300000000003</v>
      </c>
      <c r="O327" s="240"/>
      <c r="P327" s="313"/>
      <c r="Q327" s="271">
        <f>SUMIFS(BV_Data_An_Prec!$AM:$AM,BV_Data_An_Prec!$AP:$AP,$B327,BV_Data_An_Prec!$AQ:$AQ,$C327,BV_Data_An_Prec!$AR:$AR,$L$2)</f>
        <v>0</v>
      </c>
      <c r="R327" s="240"/>
      <c r="S327" s="315">
        <f t="shared" si="66"/>
        <v>3853.4300000000003</v>
      </c>
      <c r="T327" s="41"/>
      <c r="U327" s="41"/>
      <c r="V327" s="41"/>
      <c r="W327" s="41"/>
      <c r="X327" s="41"/>
      <c r="Y327" s="41"/>
      <c r="Z327" s="41"/>
      <c r="AA327" s="41"/>
      <c r="AB327" s="41"/>
      <c r="AC327" s="41"/>
      <c r="AD327" s="41"/>
      <c r="AE327" s="41"/>
      <c r="AF327" s="41"/>
      <c r="AG327" s="41"/>
      <c r="AH327" s="41"/>
      <c r="AI327" s="41"/>
      <c r="AJ327" s="41"/>
      <c r="AK327" s="41"/>
      <c r="AL327" s="41"/>
      <c r="AM327" s="41"/>
      <c r="AN327" s="41"/>
    </row>
    <row r="328" spans="1:40" ht="15.75" customHeight="1">
      <c r="A328" s="5" t="s">
        <v>546</v>
      </c>
      <c r="B328" s="41" t="s">
        <v>176</v>
      </c>
      <c r="C328" s="310" t="s">
        <v>122</v>
      </c>
      <c r="D328" s="296"/>
      <c r="E328" s="41"/>
      <c r="F328" s="253">
        <f>+INDEX('Budget original'!$A$2:$AO$501,MATCH($A328,'Budget original'!$A$2:$A$501,0),MATCH(F$2,'Budget original'!$A$2:$AO$2,0))</f>
        <v>0</v>
      </c>
      <c r="G328" s="297"/>
      <c r="H328" s="41"/>
      <c r="I328" s="253"/>
      <c r="J328" s="252"/>
      <c r="K328" s="41"/>
      <c r="L328" s="255">
        <f>SUMIFS(BV_Data_An_Cour!$AM:$AM,BV_Data_An_Cour!$AP:$AP,$B328,BV_Data_An_Cour!$AQ:$AQ,$C328,BV_Data_An_Cour!$AR:$AR,$L$2)</f>
        <v>198.91000000000003</v>
      </c>
      <c r="M328" s="252"/>
      <c r="N328" s="255">
        <f t="shared" si="65"/>
        <v>198.91000000000003</v>
      </c>
      <c r="O328" s="252"/>
      <c r="P328" s="41"/>
      <c r="Q328" s="255">
        <f>SUMIFS(BV_Data_An_Prec!$AM:$AM,BV_Data_An_Prec!$AP:$AP,$B328,BV_Data_An_Prec!$AQ:$AQ,$C328,BV_Data_An_Prec!$AR:$AR,$L$2)</f>
        <v>0</v>
      </c>
      <c r="R328" s="252"/>
      <c r="S328" s="275">
        <f t="shared" si="66"/>
        <v>198.91000000000003</v>
      </c>
      <c r="T328" s="41"/>
      <c r="U328" s="41"/>
      <c r="V328" s="41"/>
      <c r="W328" s="41"/>
      <c r="X328" s="41"/>
      <c r="Y328" s="41"/>
      <c r="Z328" s="41"/>
      <c r="AA328" s="41"/>
      <c r="AB328" s="41"/>
      <c r="AC328" s="41"/>
      <c r="AD328" s="41"/>
      <c r="AE328" s="41"/>
      <c r="AF328" s="41"/>
      <c r="AG328" s="41"/>
      <c r="AH328" s="41"/>
      <c r="AI328" s="41"/>
      <c r="AJ328" s="41"/>
      <c r="AK328" s="41"/>
      <c r="AL328" s="41"/>
      <c r="AM328" s="41"/>
      <c r="AN328" s="41"/>
    </row>
    <row r="329" spans="1:40" ht="15.75" customHeight="1">
      <c r="A329" s="5" t="s">
        <v>547</v>
      </c>
      <c r="B329" s="41" t="s">
        <v>176</v>
      </c>
      <c r="C329" s="310" t="s">
        <v>123</v>
      </c>
      <c r="D329" s="296"/>
      <c r="E329" s="41"/>
      <c r="F329" s="253">
        <f>+INDEX('Budget original'!$A$2:$AO$501,MATCH($A329,'Budget original'!$A$2:$A$501,0),MATCH(F$2,'Budget original'!$A$2:$AO$2,0))</f>
        <v>0</v>
      </c>
      <c r="G329" s="297"/>
      <c r="H329" s="41"/>
      <c r="I329" s="253"/>
      <c r="J329" s="252"/>
      <c r="K329" s="41"/>
      <c r="L329" s="255">
        <f>SUMIFS(BV_Data_An_Cour!$AM:$AM,BV_Data_An_Cour!$AP:$AP,$B329,BV_Data_An_Cour!$AQ:$AQ,$C329,BV_Data_An_Cour!$AR:$AR,$L$2)</f>
        <v>0</v>
      </c>
      <c r="M329" s="252"/>
      <c r="N329" s="255">
        <f t="shared" si="65"/>
        <v>0</v>
      </c>
      <c r="O329" s="252"/>
      <c r="P329" s="41"/>
      <c r="Q329" s="255">
        <f>SUMIFS(BV_Data_An_Prec!$AM:$AM,BV_Data_An_Prec!$AP:$AP,$B329,BV_Data_An_Prec!$AQ:$AQ,$C329,BV_Data_An_Prec!$AR:$AR,$L$2)</f>
        <v>0</v>
      </c>
      <c r="R329" s="252"/>
      <c r="S329" s="275">
        <f t="shared" si="66"/>
        <v>0</v>
      </c>
      <c r="T329" s="41"/>
      <c r="U329" s="41"/>
      <c r="V329" s="41"/>
      <c r="W329" s="41"/>
      <c r="X329" s="41"/>
      <c r="Y329" s="41"/>
      <c r="Z329" s="41"/>
      <c r="AA329" s="41"/>
      <c r="AB329" s="41"/>
      <c r="AC329" s="41"/>
      <c r="AD329" s="41"/>
      <c r="AE329" s="41"/>
      <c r="AF329" s="41"/>
      <c r="AG329" s="41"/>
      <c r="AH329" s="41"/>
      <c r="AI329" s="41"/>
      <c r="AJ329" s="41"/>
      <c r="AK329" s="41"/>
      <c r="AL329" s="41"/>
      <c r="AM329" s="41"/>
      <c r="AN329" s="41"/>
    </row>
    <row r="330" spans="1:40" ht="15.75" hidden="1" customHeight="1">
      <c r="A330" s="5" t="s">
        <v>530</v>
      </c>
      <c r="B330" s="41" t="s">
        <v>176</v>
      </c>
      <c r="C330" s="252" t="s">
        <v>55</v>
      </c>
      <c r="D330" s="298"/>
      <c r="E330" s="316"/>
      <c r="F330" s="253">
        <f>+INDEX('Budget original'!$A$2:$AO$501,MATCH($A330,'Budget original'!$A$2:$A$501,0),MATCH(F$2,'Budget original'!$A$2:$AO$2,0))</f>
        <v>0</v>
      </c>
      <c r="G330" s="299"/>
      <c r="H330" s="316"/>
      <c r="I330" s="253"/>
      <c r="J330" s="245"/>
      <c r="K330" s="316"/>
      <c r="L330" s="255">
        <f>SUMIFS(BV_Data_An_Cour!$AM:$AM,BV_Data_An_Cour!$AP:$AP,$B330,BV_Data_An_Cour!$AQ:$AQ,$C330,BV_Data_An_Cour!$AR:$AR,$L$2)</f>
        <v>0</v>
      </c>
      <c r="M330" s="245"/>
      <c r="N330" s="295">
        <f t="shared" si="65"/>
        <v>0</v>
      </c>
      <c r="O330" s="245"/>
      <c r="P330" s="316"/>
      <c r="Q330" s="255">
        <f>SUMIFS(BV_Data_An_Prec!$AM:$AM,BV_Data_An_Prec!$AP:$AP,$B330,BV_Data_An_Prec!$AQ:$AQ,$C330,BV_Data_An_Prec!$AR:$AR,$L$2)</f>
        <v>0</v>
      </c>
      <c r="R330" s="245"/>
      <c r="S330" s="295">
        <f t="shared" si="66"/>
        <v>0</v>
      </c>
      <c r="T330" s="41"/>
      <c r="U330" s="41"/>
      <c r="V330" s="41"/>
      <c r="W330" s="41"/>
      <c r="X330" s="41"/>
      <c r="Y330" s="41"/>
      <c r="Z330" s="41"/>
      <c r="AA330" s="41"/>
      <c r="AB330" s="41"/>
      <c r="AC330" s="41"/>
      <c r="AD330" s="41"/>
      <c r="AE330" s="41"/>
      <c r="AF330" s="41"/>
      <c r="AG330" s="41"/>
      <c r="AH330" s="41"/>
      <c r="AI330" s="41"/>
      <c r="AJ330" s="41"/>
      <c r="AK330" s="41"/>
      <c r="AL330" s="41"/>
      <c r="AM330" s="41"/>
      <c r="AN330" s="41"/>
    </row>
    <row r="331" spans="1:40" ht="15.75" customHeight="1">
      <c r="A331" s="5" t="s">
        <v>548</v>
      </c>
      <c r="B331" s="41" t="s">
        <v>176</v>
      </c>
      <c r="C331" s="303" t="s">
        <v>124</v>
      </c>
      <c r="D331" s="304" t="s">
        <v>115</v>
      </c>
      <c r="E331" s="305" t="e">
        <f>F331/F$315</f>
        <v>#DIV/0!</v>
      </c>
      <c r="F331" s="306">
        <f>+SUM(F319:F330)</f>
        <v>0</v>
      </c>
      <c r="G331" s="307"/>
      <c r="H331" s="305"/>
      <c r="I331" s="306"/>
      <c r="J331" s="307" t="s">
        <v>115</v>
      </c>
      <c r="K331" s="305">
        <f>L331/L$315</f>
        <v>0.21299375961100014</v>
      </c>
      <c r="L331" s="306">
        <f>+SUM(L319:L330)</f>
        <v>26246.09</v>
      </c>
      <c r="M331" s="353"/>
      <c r="N331" s="318">
        <f t="shared" si="65"/>
        <v>26246.09</v>
      </c>
      <c r="O331" s="307" t="s">
        <v>115</v>
      </c>
      <c r="P331" s="305" t="e">
        <f>Q331/Q$315</f>
        <v>#DIV/0!</v>
      </c>
      <c r="Q331" s="306">
        <f>+SUM(Q319:Q330)</f>
        <v>0</v>
      </c>
      <c r="R331" s="353"/>
      <c r="S331" s="318">
        <f t="shared" si="66"/>
        <v>26246.09</v>
      </c>
      <c r="T331" s="41"/>
      <c r="U331" s="41"/>
      <c r="V331" s="41"/>
      <c r="W331" s="41"/>
      <c r="X331" s="41"/>
      <c r="Y331" s="41"/>
      <c r="Z331" s="41"/>
      <c r="AA331" s="41"/>
      <c r="AB331" s="41"/>
      <c r="AC331" s="41"/>
      <c r="AD331" s="41"/>
      <c r="AE331" s="41"/>
      <c r="AF331" s="41"/>
      <c r="AG331" s="41"/>
      <c r="AH331" s="41"/>
      <c r="AI331" s="41"/>
      <c r="AJ331" s="41"/>
      <c r="AK331" s="41"/>
      <c r="AL331" s="41"/>
      <c r="AM331" s="41"/>
      <c r="AN331" s="41"/>
    </row>
    <row r="332" spans="1:40" ht="15.75" customHeight="1">
      <c r="A332" s="5" t="s">
        <v>549</v>
      </c>
      <c r="B332" s="41" t="s">
        <v>176</v>
      </c>
      <c r="C332" s="404" t="s">
        <v>125</v>
      </c>
      <c r="D332" s="296"/>
      <c r="E332" s="41"/>
      <c r="F332" s="253">
        <f>+INDEX('Budget original'!$A$2:$AO$501,MATCH($A332,'Budget original'!$A$2:$A$501,0),MATCH(F$2,'Budget original'!$A$2:$AO$2,0))</f>
        <v>0</v>
      </c>
      <c r="G332" s="297"/>
      <c r="H332" s="41"/>
      <c r="I332" s="253"/>
      <c r="J332" s="252"/>
      <c r="K332" s="41"/>
      <c r="L332" s="275">
        <f>SUMIFS(BV_Data_An_Cour!$AM:$AM,BV_Data_An_Cour!$AP:$AP,$B332,BV_Data_An_Cour!$AQ:$AQ,$C332,BV_Data_An_Cour!$AR:$AR,$L$2)</f>
        <v>12124.660000000002</v>
      </c>
      <c r="M332" s="252"/>
      <c r="N332" s="275">
        <f t="shared" si="65"/>
        <v>12124.660000000002</v>
      </c>
      <c r="O332" s="252"/>
      <c r="P332" s="41"/>
      <c r="Q332" s="275">
        <f>SUMIFS(BV_Data_An_Prec!$AM:$AM,BV_Data_An_Prec!$AP:$AP,$B332,BV_Data_An_Prec!$AQ:$AQ,$C332,BV_Data_An_Prec!$AR:$AR,$L$2)</f>
        <v>0</v>
      </c>
      <c r="R332" s="252"/>
      <c r="S332" s="275">
        <f t="shared" si="66"/>
        <v>12124.660000000002</v>
      </c>
      <c r="T332" s="41"/>
      <c r="U332" s="41"/>
      <c r="V332" s="41"/>
      <c r="W332" s="290"/>
      <c r="X332" s="41"/>
      <c r="Y332" s="41"/>
      <c r="Z332" s="41"/>
      <c r="AA332" s="41"/>
      <c r="AB332" s="41"/>
      <c r="AC332" s="41"/>
      <c r="AD332" s="41"/>
      <c r="AE332" s="41"/>
      <c r="AF332" s="41"/>
      <c r="AG332" s="41"/>
      <c r="AH332" s="41"/>
      <c r="AI332" s="41"/>
      <c r="AJ332" s="41"/>
      <c r="AK332" s="41"/>
      <c r="AL332" s="41"/>
      <c r="AM332" s="41"/>
      <c r="AN332" s="41"/>
    </row>
    <row r="333" spans="1:40" ht="15.75" customHeight="1">
      <c r="A333" s="5" t="s">
        <v>550</v>
      </c>
      <c r="B333" s="41" t="s">
        <v>176</v>
      </c>
      <c r="C333" s="310" t="s">
        <v>126</v>
      </c>
      <c r="D333" s="296"/>
      <c r="E333" s="41"/>
      <c r="F333" s="253">
        <f>+INDEX('Budget original'!$A$2:$AO$501,MATCH($A333,'Budget original'!$A$2:$A$501,0),MATCH(F$2,'Budget original'!$A$2:$AO$2,0))</f>
        <v>0</v>
      </c>
      <c r="G333" s="297"/>
      <c r="H333" s="41"/>
      <c r="I333" s="253"/>
      <c r="J333" s="252"/>
      <c r="K333" s="41"/>
      <c r="L333" s="275">
        <f>SUMIFS(BV_Data_An_Cour!$AM:$AM,BV_Data_An_Cour!$AP:$AP,$B333,BV_Data_An_Cour!$AQ:$AQ,$C333,BV_Data_An_Cour!$AR:$AR,$L$2)</f>
        <v>0</v>
      </c>
      <c r="M333" s="252"/>
      <c r="N333" s="275">
        <f t="shared" si="65"/>
        <v>0</v>
      </c>
      <c r="O333" s="252"/>
      <c r="P333" s="41"/>
      <c r="Q333" s="275">
        <f>SUMIFS(BV_Data_An_Prec!$AM:$AM,BV_Data_An_Prec!$AP:$AP,$B333,BV_Data_An_Prec!$AQ:$AQ,$C333,BV_Data_An_Prec!$AR:$AR,$L$2)</f>
        <v>0</v>
      </c>
      <c r="R333" s="252"/>
      <c r="S333" s="275">
        <f t="shared" si="66"/>
        <v>0</v>
      </c>
      <c r="T333" s="41"/>
      <c r="U333" s="41"/>
      <c r="V333" s="41"/>
      <c r="W333" s="41"/>
      <c r="X333" s="41"/>
      <c r="Y333" s="41"/>
      <c r="Z333" s="41"/>
      <c r="AA333" s="41"/>
      <c r="AB333" s="41"/>
      <c r="AC333" s="41"/>
      <c r="AD333" s="41"/>
      <c r="AE333" s="41"/>
      <c r="AF333" s="41"/>
      <c r="AG333" s="41"/>
      <c r="AH333" s="41"/>
      <c r="AI333" s="41"/>
      <c r="AJ333" s="41"/>
      <c r="AK333" s="41"/>
      <c r="AL333" s="41"/>
      <c r="AM333" s="41"/>
      <c r="AN333" s="41"/>
    </row>
    <row r="334" spans="1:40" ht="15.75" customHeight="1">
      <c r="A334" s="5" t="s">
        <v>551</v>
      </c>
      <c r="B334" s="41" t="s">
        <v>176</v>
      </c>
      <c r="C334" s="311" t="s">
        <v>127</v>
      </c>
      <c r="D334" s="298"/>
      <c r="E334" s="316"/>
      <c r="F334" s="247">
        <f>+INDEX('Budget original'!$A$2:$AO$501,MATCH($A334,'Budget original'!$A$2:$A$501,0),MATCH(F$2,'Budget original'!$A$2:$AO$2,0))</f>
        <v>0</v>
      </c>
      <c r="G334" s="299"/>
      <c r="H334" s="316"/>
      <c r="I334" s="247"/>
      <c r="J334" s="245"/>
      <c r="K334" s="316"/>
      <c r="L334" s="295">
        <f>SUMIFS(BV_Data_An_Cour!$AM:$AM,BV_Data_An_Cour!$AP:$AP,$B334,BV_Data_An_Cour!$AQ:$AQ,$C334,BV_Data_An_Cour!$AR:$AR,$L$2)</f>
        <v>348.66000000000008</v>
      </c>
      <c r="M334" s="245"/>
      <c r="N334" s="295">
        <f t="shared" si="65"/>
        <v>348.66000000000008</v>
      </c>
      <c r="O334" s="245"/>
      <c r="P334" s="316"/>
      <c r="Q334" s="295">
        <f>SUMIFS(BV_Data_An_Prec!$AM:$AM,BV_Data_An_Prec!$AP:$AP,$B334,BV_Data_An_Prec!$AQ:$AQ,$C334,BV_Data_An_Prec!$AR:$AR,$L$2)</f>
        <v>0</v>
      </c>
      <c r="R334" s="245"/>
      <c r="S334" s="295">
        <f t="shared" si="66"/>
        <v>348.66000000000008</v>
      </c>
      <c r="T334" s="41"/>
      <c r="U334" s="41"/>
      <c r="V334" s="41"/>
      <c r="W334" s="41"/>
      <c r="X334" s="41"/>
      <c r="Y334" s="41"/>
      <c r="Z334" s="41"/>
      <c r="AA334" s="41"/>
      <c r="AB334" s="41"/>
      <c r="AC334" s="41"/>
      <c r="AD334" s="41"/>
      <c r="AE334" s="41"/>
      <c r="AF334" s="41"/>
      <c r="AG334" s="41"/>
      <c r="AH334" s="41"/>
      <c r="AI334" s="41"/>
      <c r="AJ334" s="41"/>
      <c r="AK334" s="41"/>
      <c r="AL334" s="41"/>
      <c r="AM334" s="41"/>
      <c r="AN334" s="41"/>
    </row>
    <row r="335" spans="1:40" ht="15.75" customHeight="1">
      <c r="A335" s="5" t="s">
        <v>552</v>
      </c>
      <c r="B335" s="41" t="s">
        <v>176</v>
      </c>
      <c r="C335" s="310" t="s">
        <v>128</v>
      </c>
      <c r="D335" s="296"/>
      <c r="E335" s="41"/>
      <c r="F335" s="253">
        <f>+INDEX('Budget original'!$A$2:$AO$501,MATCH($A335,'Budget original'!$A$2:$A$501,0),MATCH(F$2,'Budget original'!$A$2:$AO$2,0))</f>
        <v>0</v>
      </c>
      <c r="G335" s="297"/>
      <c r="H335" s="41"/>
      <c r="I335" s="253"/>
      <c r="J335" s="252"/>
      <c r="K335" s="41"/>
      <c r="L335" s="275">
        <f>SUMIFS(BV_Data_An_Cour!$AM:$AM,BV_Data_An_Cour!$AP:$AP,$B335,BV_Data_An_Cour!$AQ:$AQ,$C335,BV_Data_An_Cour!$AR:$AR,$L$2)</f>
        <v>2096.92</v>
      </c>
      <c r="M335" s="252"/>
      <c r="N335" s="275">
        <f t="shared" si="65"/>
        <v>2096.92</v>
      </c>
      <c r="O335" s="252"/>
      <c r="P335" s="41"/>
      <c r="Q335" s="275">
        <f>SUMIFS(BV_Data_An_Prec!$AM:$AM,BV_Data_An_Prec!$AP:$AP,$B335,BV_Data_An_Prec!$AQ:$AQ,$C335,BV_Data_An_Prec!$AR:$AR,$L$2)</f>
        <v>0</v>
      </c>
      <c r="R335" s="252"/>
      <c r="S335" s="275">
        <f t="shared" si="66"/>
        <v>2096.92</v>
      </c>
      <c r="T335" s="41"/>
      <c r="U335" s="41"/>
      <c r="V335" s="41"/>
      <c r="W335" s="41"/>
      <c r="X335" s="41"/>
      <c r="Y335" s="41"/>
      <c r="Z335" s="41"/>
      <c r="AA335" s="41"/>
      <c r="AB335" s="41"/>
      <c r="AC335" s="41"/>
      <c r="AD335" s="41"/>
      <c r="AE335" s="41"/>
      <c r="AF335" s="41"/>
      <c r="AG335" s="41"/>
      <c r="AH335" s="41"/>
      <c r="AI335" s="41"/>
      <c r="AJ335" s="41"/>
      <c r="AK335" s="41"/>
      <c r="AL335" s="41"/>
      <c r="AM335" s="41"/>
      <c r="AN335" s="41"/>
    </row>
    <row r="336" spans="1:40" ht="15.75" customHeight="1">
      <c r="A336" s="5" t="s">
        <v>553</v>
      </c>
      <c r="B336" s="41" t="s">
        <v>176</v>
      </c>
      <c r="C336" s="310" t="s">
        <v>129</v>
      </c>
      <c r="D336" s="296"/>
      <c r="E336" s="41"/>
      <c r="F336" s="253">
        <f>+INDEX('Budget original'!$A$2:$AO$501,MATCH($A336,'Budget original'!$A$2:$A$501,0),MATCH(F$2,'Budget original'!$A$2:$AO$2,0))</f>
        <v>0</v>
      </c>
      <c r="G336" s="297"/>
      <c r="H336" s="41"/>
      <c r="I336" s="253"/>
      <c r="J336" s="252"/>
      <c r="K336" s="41"/>
      <c r="L336" s="275">
        <f>SUMIFS(BV_Data_An_Cour!$AM:$AM,BV_Data_An_Cour!$AP:$AP,$B336,BV_Data_An_Cour!$AQ:$AQ,$C336,BV_Data_An_Cour!$AR:$AR,$L$2)</f>
        <v>196</v>
      </c>
      <c r="M336" s="252"/>
      <c r="N336" s="275">
        <f t="shared" si="65"/>
        <v>196</v>
      </c>
      <c r="O336" s="252"/>
      <c r="P336" s="41"/>
      <c r="Q336" s="275">
        <f>SUMIFS(BV_Data_An_Prec!$AM:$AM,BV_Data_An_Prec!$AP:$AP,$B336,BV_Data_An_Prec!$AQ:$AQ,$C336,BV_Data_An_Prec!$AR:$AR,$L$2)</f>
        <v>0</v>
      </c>
      <c r="R336" s="252"/>
      <c r="S336" s="275">
        <f t="shared" si="66"/>
        <v>196</v>
      </c>
      <c r="T336" s="41"/>
      <c r="U336" s="41"/>
      <c r="V336" s="41"/>
      <c r="W336" s="41"/>
      <c r="X336" s="41"/>
      <c r="Y336" s="41"/>
      <c r="Z336" s="41"/>
      <c r="AA336" s="41"/>
      <c r="AB336" s="41"/>
      <c r="AC336" s="41"/>
      <c r="AD336" s="41"/>
      <c r="AE336" s="41"/>
      <c r="AF336" s="41"/>
      <c r="AG336" s="41"/>
      <c r="AH336" s="41"/>
      <c r="AI336" s="41"/>
      <c r="AJ336" s="41"/>
      <c r="AK336" s="41"/>
      <c r="AL336" s="41"/>
      <c r="AM336" s="41"/>
      <c r="AN336" s="41"/>
    </row>
    <row r="337" spans="1:40" ht="15.75" customHeight="1">
      <c r="A337" s="5" t="s">
        <v>554</v>
      </c>
      <c r="B337" s="41" t="s">
        <v>176</v>
      </c>
      <c r="C337" s="311" t="s">
        <v>130</v>
      </c>
      <c r="D337" s="298"/>
      <c r="E337" s="316"/>
      <c r="F337" s="247">
        <f>+INDEX('Budget original'!$A$2:$AO$501,MATCH($A337,'Budget original'!$A$2:$A$501,0),MATCH(F$2,'Budget original'!$A$2:$AO$2,0))</f>
        <v>0</v>
      </c>
      <c r="G337" s="299"/>
      <c r="H337" s="316"/>
      <c r="I337" s="247"/>
      <c r="J337" s="245"/>
      <c r="K337" s="316"/>
      <c r="L337" s="295">
        <f>SUMIFS(BV_Data_An_Cour!$AM:$AM,BV_Data_An_Cour!$AP:$AP,$B337,BV_Data_An_Cour!$AQ:$AQ,$C337,BV_Data_An_Cour!$AR:$AR,$L$2)</f>
        <v>19862.850000000002</v>
      </c>
      <c r="M337" s="245"/>
      <c r="N337" s="295">
        <f t="shared" si="65"/>
        <v>19862.850000000002</v>
      </c>
      <c r="O337" s="245"/>
      <c r="P337" s="316"/>
      <c r="Q337" s="295">
        <f>SUMIFS(BV_Data_An_Prec!$AM:$AM,BV_Data_An_Prec!$AP:$AP,$B337,BV_Data_An_Prec!$AQ:$AQ,$C337,BV_Data_An_Prec!$AR:$AR,$L$2)</f>
        <v>0</v>
      </c>
      <c r="R337" s="245"/>
      <c r="S337" s="295">
        <f t="shared" si="66"/>
        <v>19862.850000000002</v>
      </c>
      <c r="T337" s="41"/>
      <c r="U337" s="138"/>
      <c r="V337" s="41"/>
      <c r="W337" s="41"/>
      <c r="X337" s="41"/>
      <c r="Y337" s="41"/>
      <c r="Z337" s="41"/>
      <c r="AA337" s="41"/>
      <c r="AB337" s="41"/>
      <c r="AC337" s="41"/>
      <c r="AD337" s="41"/>
      <c r="AE337" s="41"/>
      <c r="AF337" s="41"/>
      <c r="AG337" s="41"/>
      <c r="AH337" s="41"/>
      <c r="AI337" s="41"/>
      <c r="AJ337" s="41"/>
      <c r="AK337" s="41"/>
      <c r="AL337" s="41"/>
      <c r="AM337" s="41"/>
      <c r="AN337" s="41"/>
    </row>
    <row r="338" spans="1:40" ht="15.75" customHeight="1">
      <c r="A338" s="5" t="s">
        <v>555</v>
      </c>
      <c r="B338" s="41" t="s">
        <v>176</v>
      </c>
      <c r="C338" s="310" t="s">
        <v>483</v>
      </c>
      <c r="D338" s="296"/>
      <c r="E338" s="41"/>
      <c r="F338" s="253"/>
      <c r="G338" s="297"/>
      <c r="H338" s="41"/>
      <c r="I338" s="253"/>
      <c r="J338" s="252"/>
      <c r="K338" s="41"/>
      <c r="L338" s="275">
        <f>SUMIFS(BV_Data_An_Cour!$AM:$AM,BV_Data_An_Cour!$AP:$AP,$B338,BV_Data_An_Cour!$AQ:$AQ,$C338,BV_Data_An_Cour!$AR:$AR,$L$2)</f>
        <v>0</v>
      </c>
      <c r="M338" s="252"/>
      <c r="N338" s="275">
        <f t="shared" si="65"/>
        <v>0</v>
      </c>
      <c r="O338" s="252"/>
      <c r="P338" s="41"/>
      <c r="Q338" s="275">
        <f>SUMIFS(BV_Data_An_Prec!$AM:$AM,BV_Data_An_Prec!$AP:$AP,$B338,BV_Data_An_Prec!$AQ:$AQ,$C338,BV_Data_An_Prec!$AR:$AR,$L$2)</f>
        <v>0</v>
      </c>
      <c r="R338" s="252"/>
      <c r="S338" s="275">
        <f t="shared" si="66"/>
        <v>0</v>
      </c>
      <c r="T338" s="41"/>
      <c r="U338" s="41"/>
      <c r="V338" s="41"/>
      <c r="W338" s="41"/>
      <c r="X338" s="41"/>
      <c r="Y338" s="41"/>
      <c r="Z338" s="41"/>
      <c r="AA338" s="41"/>
      <c r="AB338" s="41"/>
      <c r="AC338" s="41"/>
      <c r="AD338" s="41"/>
      <c r="AE338" s="41"/>
      <c r="AF338" s="41"/>
      <c r="AG338" s="41"/>
      <c r="AH338" s="41"/>
      <c r="AI338" s="41"/>
      <c r="AJ338" s="41"/>
      <c r="AK338" s="41"/>
      <c r="AL338" s="41"/>
      <c r="AM338" s="41"/>
      <c r="AN338" s="41"/>
    </row>
    <row r="339" spans="1:40" ht="15.75" customHeight="1">
      <c r="A339" s="5" t="s">
        <v>556</v>
      </c>
      <c r="B339" s="41" t="s">
        <v>176</v>
      </c>
      <c r="C339" s="310" t="s">
        <v>131</v>
      </c>
      <c r="D339" s="296"/>
      <c r="E339" s="41"/>
      <c r="F339" s="253">
        <f>+INDEX('Budget original'!$A$2:$AO$501,MATCH($A339,'Budget original'!$A$2:$A$501,0),MATCH(F$2,'Budget original'!$A$2:$AO$2,0))</f>
        <v>0</v>
      </c>
      <c r="G339" s="297"/>
      <c r="H339" s="41"/>
      <c r="I339" s="253"/>
      <c r="J339" s="252"/>
      <c r="K339" s="41"/>
      <c r="L339" s="275">
        <f>SUMIFS(BV_Data_An_Cour!$AM:$AM,BV_Data_An_Cour!$AP:$AP,$B339,BV_Data_An_Cour!$AQ:$AQ,$C339,BV_Data_An_Cour!$AR:$AR,$L$2)</f>
        <v>0</v>
      </c>
      <c r="M339" s="252"/>
      <c r="N339" s="275">
        <f t="shared" si="65"/>
        <v>0</v>
      </c>
      <c r="O339" s="252"/>
      <c r="P339" s="41"/>
      <c r="Q339" s="275">
        <f>SUMIFS(BV_Data_An_Prec!$AM:$AM,BV_Data_An_Prec!$AP:$AP,$B339,BV_Data_An_Prec!$AQ:$AQ,$C339,BV_Data_An_Prec!$AR:$AR,$L$2)</f>
        <v>0</v>
      </c>
      <c r="R339" s="252"/>
      <c r="S339" s="275">
        <f t="shared" si="66"/>
        <v>0</v>
      </c>
      <c r="T339" s="41"/>
      <c r="U339" s="41"/>
      <c r="V339" s="41"/>
      <c r="W339" s="41"/>
      <c r="X339" s="41"/>
      <c r="Y339" s="41"/>
      <c r="Z339" s="41"/>
      <c r="AA339" s="41"/>
      <c r="AB339" s="41"/>
      <c r="AC339" s="41"/>
      <c r="AD339" s="41"/>
      <c r="AE339" s="41"/>
      <c r="AF339" s="41"/>
      <c r="AG339" s="41"/>
      <c r="AH339" s="41"/>
      <c r="AI339" s="41"/>
      <c r="AJ339" s="41"/>
      <c r="AK339" s="41"/>
      <c r="AL339" s="41"/>
      <c r="AM339" s="41"/>
      <c r="AN339" s="41"/>
    </row>
    <row r="340" spans="1:40" ht="15.75" customHeight="1">
      <c r="A340" s="5" t="s">
        <v>557</v>
      </c>
      <c r="B340" s="41" t="s">
        <v>176</v>
      </c>
      <c r="C340" s="310" t="s">
        <v>132</v>
      </c>
      <c r="D340" s="296"/>
      <c r="E340" s="41"/>
      <c r="F340" s="253">
        <f>+INDEX('Budget original'!$A$2:$AO$501,MATCH($A340,'Budget original'!$A$2:$A$501,0),MATCH(F$2,'Budget original'!$A$2:$AO$2,0))</f>
        <v>0</v>
      </c>
      <c r="G340" s="297"/>
      <c r="H340" s="41"/>
      <c r="I340" s="253"/>
      <c r="J340" s="252"/>
      <c r="K340" s="41"/>
      <c r="L340" s="275">
        <f>SUMIFS(BV_Data_An_Cour!$AM:$AM,BV_Data_An_Cour!$AP:$AP,$B340,BV_Data_An_Cour!$AQ:$AQ,$C340,BV_Data_An_Cour!$AR:$AR,$L$2)</f>
        <v>0</v>
      </c>
      <c r="M340" s="252"/>
      <c r="N340" s="275">
        <f t="shared" si="65"/>
        <v>0</v>
      </c>
      <c r="O340" s="252"/>
      <c r="P340" s="41"/>
      <c r="Q340" s="275">
        <f>SUMIFS(BV_Data_An_Prec!$AM:$AM,BV_Data_An_Prec!$AP:$AP,$B340,BV_Data_An_Prec!$AQ:$AQ,$C340,BV_Data_An_Prec!$AR:$AR,$L$2)</f>
        <v>0</v>
      </c>
      <c r="R340" s="252"/>
      <c r="S340" s="275">
        <f t="shared" si="66"/>
        <v>0</v>
      </c>
      <c r="T340" s="41"/>
      <c r="U340" s="41"/>
      <c r="V340" s="41"/>
      <c r="W340" s="41"/>
      <c r="X340" s="41"/>
      <c r="Y340" s="41"/>
      <c r="Z340" s="41"/>
      <c r="AA340" s="41"/>
      <c r="AB340" s="41"/>
      <c r="AC340" s="41"/>
      <c r="AD340" s="41"/>
      <c r="AE340" s="41"/>
      <c r="AF340" s="41"/>
      <c r="AG340" s="41"/>
      <c r="AH340" s="41"/>
      <c r="AI340" s="41"/>
      <c r="AJ340" s="41"/>
      <c r="AK340" s="41"/>
      <c r="AL340" s="41"/>
      <c r="AM340" s="41"/>
      <c r="AN340" s="41"/>
    </row>
    <row r="341" spans="1:40" ht="15.75" customHeight="1">
      <c r="A341" s="5" t="s">
        <v>558</v>
      </c>
      <c r="B341" s="41" t="s">
        <v>176</v>
      </c>
      <c r="C341" s="310" t="s">
        <v>133</v>
      </c>
      <c r="D341" s="296"/>
      <c r="E341" s="41"/>
      <c r="F341" s="253">
        <f>+INDEX('Budget original'!$A$2:$AO$501,MATCH($A341,'Budget original'!$A$2:$A$501,0),MATCH(F$2,'Budget original'!$A$2:$AO$2,0))</f>
        <v>0</v>
      </c>
      <c r="G341" s="297"/>
      <c r="H341" s="41"/>
      <c r="I341" s="253"/>
      <c r="J341" s="252"/>
      <c r="K341" s="41"/>
      <c r="L341" s="275">
        <f>SUMIFS(BV_Data_An_Cour!$AM:$AM,BV_Data_An_Cour!$AP:$AP,$B341,BV_Data_An_Cour!$AQ:$AQ,$C341,BV_Data_An_Cour!$AR:$AR,$L$2)</f>
        <v>756.99</v>
      </c>
      <c r="M341" s="252"/>
      <c r="N341" s="275">
        <f t="shared" si="65"/>
        <v>756.99</v>
      </c>
      <c r="O341" s="252"/>
      <c r="P341" s="41"/>
      <c r="Q341" s="275">
        <f>SUMIFS(BV_Data_An_Prec!$AM:$AM,BV_Data_An_Prec!$AP:$AP,$B341,BV_Data_An_Prec!$AQ:$AQ,$C341,BV_Data_An_Prec!$AR:$AR,$L$2)</f>
        <v>0</v>
      </c>
      <c r="R341" s="252"/>
      <c r="S341" s="275">
        <f t="shared" si="66"/>
        <v>756.99</v>
      </c>
      <c r="T341" s="41"/>
      <c r="U341" s="41"/>
      <c r="V341" s="41"/>
      <c r="W341" s="41"/>
      <c r="X341" s="41"/>
      <c r="Y341" s="41"/>
      <c r="Z341" s="41"/>
      <c r="AA341" s="41"/>
      <c r="AB341" s="41"/>
      <c r="AC341" s="41"/>
      <c r="AD341" s="41"/>
      <c r="AE341" s="41"/>
      <c r="AF341" s="41"/>
      <c r="AG341" s="41"/>
      <c r="AH341" s="41"/>
      <c r="AI341" s="41"/>
      <c r="AJ341" s="41"/>
      <c r="AK341" s="41"/>
      <c r="AL341" s="41"/>
      <c r="AM341" s="41"/>
      <c r="AN341" s="41"/>
    </row>
    <row r="342" spans="1:40" ht="15.75" customHeight="1">
      <c r="A342" s="5" t="s">
        <v>559</v>
      </c>
      <c r="B342" s="41" t="s">
        <v>176</v>
      </c>
      <c r="C342" s="310" t="s">
        <v>134</v>
      </c>
      <c r="D342" s="296"/>
      <c r="E342" s="41"/>
      <c r="F342" s="253">
        <f>+INDEX('Budget original'!$A$2:$AO$501,MATCH($A342,'Budget original'!$A$2:$A$501,0),MATCH(F$2,'Budget original'!$A$2:$AO$2,0))</f>
        <v>0</v>
      </c>
      <c r="G342" s="297"/>
      <c r="H342" s="41"/>
      <c r="I342" s="253"/>
      <c r="J342" s="252"/>
      <c r="K342" s="41"/>
      <c r="L342" s="275">
        <f>SUMIFS(BV_Data_An_Cour!$AM:$AM,BV_Data_An_Cour!$AP:$AP,$B342,BV_Data_An_Cour!$AQ:$AQ,$C342,BV_Data_An_Cour!$AR:$AR,$L$2)</f>
        <v>159.79000000000002</v>
      </c>
      <c r="M342" s="252"/>
      <c r="N342" s="275">
        <f t="shared" si="65"/>
        <v>159.79000000000002</v>
      </c>
      <c r="O342" s="252"/>
      <c r="P342" s="41"/>
      <c r="Q342" s="275">
        <f>SUMIFS(BV_Data_An_Prec!$AM:$AM,BV_Data_An_Prec!$AP:$AP,$B342,BV_Data_An_Prec!$AQ:$AQ,$C342,BV_Data_An_Prec!$AR:$AR,$L$2)</f>
        <v>0</v>
      </c>
      <c r="R342" s="252"/>
      <c r="S342" s="275">
        <f t="shared" si="66"/>
        <v>159.79000000000002</v>
      </c>
      <c r="T342" s="41"/>
      <c r="U342" s="41"/>
      <c r="V342" s="41"/>
      <c r="W342" s="41"/>
      <c r="X342" s="41"/>
      <c r="Y342" s="41"/>
      <c r="Z342" s="41"/>
      <c r="AA342" s="41"/>
      <c r="AB342" s="41"/>
      <c r="AC342" s="41"/>
      <c r="AD342" s="41"/>
      <c r="AE342" s="41"/>
      <c r="AF342" s="41"/>
      <c r="AG342" s="41"/>
      <c r="AH342" s="41"/>
      <c r="AI342" s="41"/>
      <c r="AJ342" s="41"/>
      <c r="AK342" s="41"/>
      <c r="AL342" s="41"/>
      <c r="AM342" s="41"/>
      <c r="AN342" s="41"/>
    </row>
    <row r="343" spans="1:40" ht="15.75" customHeight="1">
      <c r="A343" s="5" t="s">
        <v>560</v>
      </c>
      <c r="B343" s="41" t="s">
        <v>176</v>
      </c>
      <c r="C343" s="310" t="s">
        <v>135</v>
      </c>
      <c r="D343" s="296"/>
      <c r="E343" s="41"/>
      <c r="F343" s="253">
        <f>+INDEX('Budget original'!$A$2:$AO$501,MATCH($A343,'Budget original'!$A$2:$A$501,0),MATCH(F$2,'Budget original'!$A$2:$AO$2,0))</f>
        <v>0</v>
      </c>
      <c r="G343" s="297"/>
      <c r="H343" s="41"/>
      <c r="I343" s="253"/>
      <c r="J343" s="252"/>
      <c r="K343" s="41"/>
      <c r="L343" s="275">
        <f>SUMIFS(BV_Data_An_Cour!$AM:$AM,BV_Data_An_Cour!$AP:$AP,$B343,BV_Data_An_Cour!$AQ:$AQ,$C343,BV_Data_An_Cour!$AR:$AR,$L$2)</f>
        <v>0</v>
      </c>
      <c r="M343" s="252"/>
      <c r="N343" s="275">
        <f t="shared" si="65"/>
        <v>0</v>
      </c>
      <c r="O343" s="252"/>
      <c r="P343" s="41"/>
      <c r="Q343" s="275">
        <f>SUMIFS(BV_Data_An_Prec!$AM:$AM,BV_Data_An_Prec!$AP:$AP,$B343,BV_Data_An_Prec!$AQ:$AQ,$C343,BV_Data_An_Prec!$AR:$AR,$L$2)</f>
        <v>0</v>
      </c>
      <c r="R343" s="252"/>
      <c r="S343" s="275">
        <f t="shared" si="66"/>
        <v>0</v>
      </c>
      <c r="T343" s="41"/>
      <c r="U343" s="41"/>
      <c r="V343" s="41"/>
      <c r="W343" s="41"/>
      <c r="X343" s="41"/>
      <c r="Y343" s="41"/>
      <c r="Z343" s="41"/>
      <c r="AA343" s="41"/>
      <c r="AB343" s="41"/>
      <c r="AC343" s="41"/>
      <c r="AD343" s="41"/>
      <c r="AE343" s="41"/>
      <c r="AF343" s="41"/>
      <c r="AG343" s="41"/>
      <c r="AH343" s="41"/>
      <c r="AI343" s="41"/>
      <c r="AJ343" s="41"/>
      <c r="AK343" s="41"/>
      <c r="AL343" s="41"/>
      <c r="AM343" s="41"/>
      <c r="AN343" s="41"/>
    </row>
    <row r="344" spans="1:40" ht="15.75" customHeight="1">
      <c r="A344" s="5" t="s">
        <v>561</v>
      </c>
      <c r="B344" s="41" t="s">
        <v>176</v>
      </c>
      <c r="C344" s="310" t="s">
        <v>136</v>
      </c>
      <c r="D344" s="296"/>
      <c r="E344" s="41"/>
      <c r="F344" s="253">
        <f>+INDEX('Budget original'!$A$2:$AO$501,MATCH($A344,'Budget original'!$A$2:$A$501,0),MATCH(F$2,'Budget original'!$A$2:$AO$2,0))</f>
        <v>0</v>
      </c>
      <c r="G344" s="297"/>
      <c r="H344" s="41"/>
      <c r="I344" s="253"/>
      <c r="J344" s="252"/>
      <c r="K344" s="41"/>
      <c r="L344" s="275">
        <f>SUMIFS(BV_Data_An_Cour!$AM:$AM,BV_Data_An_Cour!$AP:$AP,$B344,BV_Data_An_Cour!$AQ:$AQ,$C344,BV_Data_An_Cour!$AR:$AR,$L$2)</f>
        <v>0</v>
      </c>
      <c r="M344" s="252"/>
      <c r="N344" s="275">
        <f t="shared" si="65"/>
        <v>0</v>
      </c>
      <c r="O344" s="252"/>
      <c r="P344" s="41"/>
      <c r="Q344" s="275">
        <f>SUMIFS(BV_Data_An_Prec!$AM:$AM,BV_Data_An_Prec!$AP:$AP,$B344,BV_Data_An_Prec!$AQ:$AQ,$C344,BV_Data_An_Prec!$AR:$AR,$L$2)</f>
        <v>0</v>
      </c>
      <c r="R344" s="252"/>
      <c r="S344" s="275">
        <f t="shared" si="66"/>
        <v>0</v>
      </c>
      <c r="T344" s="41"/>
      <c r="U344" s="41"/>
      <c r="V344" s="41"/>
      <c r="W344" s="41"/>
      <c r="X344" s="41"/>
      <c r="Y344" s="41"/>
      <c r="Z344" s="41"/>
      <c r="AA344" s="41"/>
      <c r="AB344" s="41"/>
      <c r="AC344" s="41"/>
      <c r="AD344" s="41"/>
      <c r="AE344" s="41"/>
      <c r="AF344" s="41"/>
      <c r="AG344" s="41"/>
      <c r="AH344" s="41"/>
      <c r="AI344" s="41"/>
      <c r="AJ344" s="41"/>
      <c r="AK344" s="41"/>
      <c r="AL344" s="41"/>
      <c r="AM344" s="41"/>
      <c r="AN344" s="41"/>
    </row>
    <row r="345" spans="1:40" ht="15.75" customHeight="1">
      <c r="A345" s="5" t="s">
        <v>562</v>
      </c>
      <c r="B345" s="41" t="s">
        <v>176</v>
      </c>
      <c r="C345" s="310" t="s">
        <v>137</v>
      </c>
      <c r="D345" s="296"/>
      <c r="E345" s="41"/>
      <c r="F345" s="253">
        <f>+INDEX('Budget original'!$A$2:$AO$501,MATCH($A345,'Budget original'!$A$2:$A$501,0),MATCH(F$2,'Budget original'!$A$2:$AO$2,0))</f>
        <v>0</v>
      </c>
      <c r="G345" s="297"/>
      <c r="H345" s="41"/>
      <c r="I345" s="253"/>
      <c r="J345" s="252"/>
      <c r="K345" s="41"/>
      <c r="L345" s="275">
        <f>SUMIFS(BV_Data_An_Cour!$AM:$AM,BV_Data_An_Cour!$AP:$AP,$B345,BV_Data_An_Cour!$AQ:$AQ,$C345,BV_Data_An_Cour!$AR:$AR,$L$2)</f>
        <v>0</v>
      </c>
      <c r="M345" s="252"/>
      <c r="N345" s="275">
        <f t="shared" si="65"/>
        <v>0</v>
      </c>
      <c r="O345" s="252"/>
      <c r="P345" s="41"/>
      <c r="Q345" s="275">
        <f>SUMIFS(BV_Data_An_Prec!$AM:$AM,BV_Data_An_Prec!$AP:$AP,$B345,BV_Data_An_Prec!$AQ:$AQ,$C345,BV_Data_An_Prec!$AR:$AR,$L$2)</f>
        <v>0</v>
      </c>
      <c r="R345" s="252"/>
      <c r="S345" s="275">
        <f t="shared" si="66"/>
        <v>0</v>
      </c>
      <c r="T345" s="41"/>
      <c r="X345" s="41"/>
      <c r="Y345" s="41"/>
      <c r="Z345" s="41"/>
      <c r="AA345" s="41"/>
      <c r="AB345" s="41"/>
      <c r="AC345" s="41"/>
      <c r="AD345" s="41"/>
      <c r="AE345" s="41"/>
      <c r="AF345" s="41"/>
      <c r="AG345" s="41"/>
      <c r="AH345" s="41"/>
      <c r="AI345" s="41"/>
      <c r="AJ345" s="41"/>
      <c r="AK345" s="41"/>
      <c r="AL345" s="41"/>
      <c r="AM345" s="41"/>
      <c r="AN345" s="41"/>
    </row>
    <row r="346" spans="1:40" ht="15.75" customHeight="1">
      <c r="A346" s="5" t="s">
        <v>563</v>
      </c>
      <c r="B346" s="41" t="s">
        <v>176</v>
      </c>
      <c r="C346" s="310" t="s">
        <v>138</v>
      </c>
      <c r="D346" s="296"/>
      <c r="E346" s="41"/>
      <c r="F346" s="253">
        <f>+INDEX('Budget original'!$A$2:$AO$501,MATCH($A346,'Budget original'!$A$2:$A$501,0),MATCH(F$2,'Budget original'!$A$2:$AO$2,0))</f>
        <v>0</v>
      </c>
      <c r="G346" s="297"/>
      <c r="H346" s="41"/>
      <c r="I346" s="253"/>
      <c r="J346" s="252"/>
      <c r="K346" s="41"/>
      <c r="L346" s="275">
        <f>SUMIFS(BV_Data_An_Cour!$AM:$AM,BV_Data_An_Cour!$AP:$AP,$B346,BV_Data_An_Cour!$AQ:$AQ,$C346,BV_Data_An_Cour!$AR:$AR,$L$2)</f>
        <v>0</v>
      </c>
      <c r="M346" s="252"/>
      <c r="N346" s="275">
        <f t="shared" si="65"/>
        <v>0</v>
      </c>
      <c r="O346" s="252"/>
      <c r="P346" s="41"/>
      <c r="Q346" s="275">
        <f>SUMIFS(BV_Data_An_Prec!$AM:$AM,BV_Data_An_Prec!$AP:$AP,$B346,BV_Data_An_Prec!$AQ:$AQ,$C346,BV_Data_An_Prec!$AR:$AR,$L$2)</f>
        <v>0</v>
      </c>
      <c r="R346" s="252"/>
      <c r="S346" s="275">
        <f t="shared" si="66"/>
        <v>0</v>
      </c>
      <c r="T346" s="41"/>
      <c r="X346" s="41"/>
      <c r="Y346" s="41"/>
      <c r="Z346" s="41"/>
      <c r="AA346" s="41"/>
      <c r="AB346" s="41"/>
      <c r="AC346" s="41"/>
      <c r="AD346" s="41"/>
      <c r="AE346" s="41"/>
      <c r="AF346" s="41"/>
      <c r="AG346" s="41"/>
      <c r="AH346" s="41"/>
      <c r="AI346" s="41"/>
      <c r="AJ346" s="41"/>
      <c r="AK346" s="41"/>
      <c r="AL346" s="41"/>
      <c r="AM346" s="41"/>
      <c r="AN346" s="41"/>
    </row>
    <row r="347" spans="1:40" ht="15.75" hidden="1" customHeight="1">
      <c r="A347" s="5" t="s">
        <v>530</v>
      </c>
      <c r="B347" s="41" t="s">
        <v>176</v>
      </c>
      <c r="C347" s="310" t="s">
        <v>55</v>
      </c>
      <c r="D347" s="296"/>
      <c r="E347" s="41"/>
      <c r="F347" s="253">
        <f>+INDEX('Budget original'!$A$2:$AO$501,MATCH($A347,'Budget original'!$A$2:$A$501,0),MATCH(F$2,'Budget original'!$A$2:$AO$2,0))</f>
        <v>0</v>
      </c>
      <c r="G347" s="297"/>
      <c r="H347" s="41"/>
      <c r="I347" s="253"/>
      <c r="J347" s="252"/>
      <c r="K347" s="41"/>
      <c r="L347" s="255">
        <f>SUMIFS(BV_Data_An_Cour!$AM:$AM,BV_Data_An_Cour!$AP:$AP,$B347,BV_Data_An_Cour!$AQ:$AQ,$C347,BV_Data_An_Cour!$AR:$AR,$L$2)</f>
        <v>0</v>
      </c>
      <c r="M347" s="252"/>
      <c r="N347" s="275">
        <f t="shared" si="65"/>
        <v>0</v>
      </c>
      <c r="O347" s="252"/>
      <c r="P347" s="41"/>
      <c r="Q347" s="255">
        <f>SUMIFS(BV_Data_An_Prec!$AM:$AM,BV_Data_An_Prec!$AP:$AP,$B347,BV_Data_An_Prec!$AQ:$AQ,$C347,BV_Data_An_Prec!$AR:$AR,$L$2)</f>
        <v>0</v>
      </c>
      <c r="R347" s="252"/>
      <c r="S347" s="275">
        <f t="shared" si="66"/>
        <v>0</v>
      </c>
      <c r="T347" s="41"/>
      <c r="X347" s="41"/>
      <c r="Y347" s="41"/>
      <c r="Z347" s="41"/>
      <c r="AA347" s="41"/>
      <c r="AB347" s="41"/>
      <c r="AC347" s="41"/>
      <c r="AD347" s="41"/>
      <c r="AE347" s="41"/>
      <c r="AF347" s="41"/>
      <c r="AG347" s="41"/>
      <c r="AH347" s="41"/>
      <c r="AI347" s="41"/>
      <c r="AJ347" s="41"/>
      <c r="AK347" s="41"/>
      <c r="AL347" s="41"/>
      <c r="AM347" s="41"/>
      <c r="AN347" s="41"/>
    </row>
    <row r="348" spans="1:40" ht="15.75" hidden="1" customHeight="1">
      <c r="A348" s="5" t="s">
        <v>530</v>
      </c>
      <c r="B348" s="41" t="s">
        <v>176</v>
      </c>
      <c r="C348" s="310" t="s">
        <v>55</v>
      </c>
      <c r="D348" s="296"/>
      <c r="E348" s="41"/>
      <c r="F348" s="253">
        <f>+INDEX('Budget original'!$A$2:$AO$501,MATCH($A348,'Budget original'!$A$2:$A$501,0),MATCH(F$2,'Budget original'!$A$2:$AO$2,0))</f>
        <v>0</v>
      </c>
      <c r="G348" s="297"/>
      <c r="H348" s="41"/>
      <c r="I348" s="253"/>
      <c r="J348" s="252"/>
      <c r="K348" s="41"/>
      <c r="L348" s="255">
        <f>SUMIFS(BV_Data_An_Cour!$AM:$AM,BV_Data_An_Cour!$AP:$AP,$B348,BV_Data_An_Cour!$AQ:$AQ,$C348,BV_Data_An_Cour!$AR:$AR,$L$2)</f>
        <v>0</v>
      </c>
      <c r="M348" s="252"/>
      <c r="N348" s="275">
        <f t="shared" si="65"/>
        <v>0</v>
      </c>
      <c r="O348" s="252"/>
      <c r="P348" s="41"/>
      <c r="Q348" s="255">
        <f>SUMIFS(BV_Data_An_Prec!$AM:$AM,BV_Data_An_Prec!$AP:$AP,$B348,BV_Data_An_Prec!$AQ:$AQ,$C348,BV_Data_An_Prec!$AR:$AR,$L$2)</f>
        <v>0</v>
      </c>
      <c r="R348" s="252"/>
      <c r="S348" s="275">
        <f t="shared" si="66"/>
        <v>0</v>
      </c>
      <c r="T348" s="41"/>
      <c r="X348" s="41"/>
      <c r="Y348" s="41"/>
      <c r="Z348" s="41"/>
      <c r="AA348" s="41"/>
      <c r="AB348" s="41"/>
      <c r="AC348" s="41"/>
      <c r="AD348" s="41"/>
      <c r="AE348" s="41"/>
      <c r="AF348" s="41"/>
      <c r="AG348" s="41"/>
      <c r="AH348" s="41"/>
      <c r="AI348" s="41"/>
      <c r="AJ348" s="41"/>
      <c r="AK348" s="41"/>
      <c r="AL348" s="41"/>
      <c r="AM348" s="41"/>
      <c r="AN348" s="41"/>
    </row>
    <row r="349" spans="1:40" ht="15.75" hidden="1" customHeight="1">
      <c r="A349" s="5" t="s">
        <v>530</v>
      </c>
      <c r="B349" s="41" t="s">
        <v>176</v>
      </c>
      <c r="C349" s="310" t="s">
        <v>55</v>
      </c>
      <c r="D349" s="296"/>
      <c r="E349" s="41"/>
      <c r="F349" s="253">
        <f>+INDEX('Budget original'!$A$2:$AO$501,MATCH($A349,'Budget original'!$A$2:$A$501,0),MATCH(F$2,'Budget original'!$A$2:$AO$2,0))</f>
        <v>0</v>
      </c>
      <c r="G349" s="297"/>
      <c r="H349" s="41"/>
      <c r="I349" s="253"/>
      <c r="J349" s="252"/>
      <c r="K349" s="41"/>
      <c r="L349" s="255">
        <f>SUMIFS(BV_Data_An_Cour!$AM:$AM,BV_Data_An_Cour!$AP:$AP,$B349,BV_Data_An_Cour!$AQ:$AQ,$C349,BV_Data_An_Cour!$AR:$AR,$L$2)</f>
        <v>0</v>
      </c>
      <c r="M349" s="252"/>
      <c r="N349" s="275">
        <f t="shared" si="65"/>
        <v>0</v>
      </c>
      <c r="O349" s="252"/>
      <c r="P349" s="41"/>
      <c r="Q349" s="255">
        <f>SUMIFS(BV_Data_An_Prec!$AM:$AM,BV_Data_An_Prec!$AP:$AP,$B349,BV_Data_An_Prec!$AQ:$AQ,$C349,BV_Data_An_Prec!$AR:$AR,$L$2)</f>
        <v>0</v>
      </c>
      <c r="R349" s="252"/>
      <c r="S349" s="275">
        <f t="shared" si="66"/>
        <v>0</v>
      </c>
      <c r="T349" s="41"/>
      <c r="X349" s="41"/>
      <c r="Y349" s="41"/>
      <c r="Z349" s="41"/>
      <c r="AA349" s="41"/>
      <c r="AB349" s="41"/>
      <c r="AC349" s="41"/>
      <c r="AD349" s="41"/>
      <c r="AE349" s="41"/>
      <c r="AF349" s="41"/>
      <c r="AG349" s="41"/>
      <c r="AH349" s="41"/>
      <c r="AI349" s="41"/>
      <c r="AJ349" s="41"/>
      <c r="AK349" s="41"/>
      <c r="AL349" s="41"/>
      <c r="AM349" s="41"/>
      <c r="AN349" s="41"/>
    </row>
    <row r="350" spans="1:40" ht="15.75" customHeight="1">
      <c r="B350" s="3"/>
      <c r="C350" s="303" t="s">
        <v>139</v>
      </c>
      <c r="D350" s="304" t="s">
        <v>115</v>
      </c>
      <c r="E350" s="305" t="e">
        <f>F350/F$315</f>
        <v>#DIV/0!</v>
      </c>
      <c r="F350" s="306">
        <f>+SUM(F332:F349)</f>
        <v>0</v>
      </c>
      <c r="G350" s="307"/>
      <c r="H350" s="305"/>
      <c r="I350" s="306"/>
      <c r="J350" s="307" t="s">
        <v>115</v>
      </c>
      <c r="K350" s="305">
        <f>L350/L$315</f>
        <v>0.28846386223410275</v>
      </c>
      <c r="L350" s="306">
        <f>+SUM(L332:L349)</f>
        <v>35545.870000000003</v>
      </c>
      <c r="M350" s="309"/>
      <c r="N350" s="306">
        <f>+SUM(N332:N349)</f>
        <v>35545.870000000003</v>
      </c>
      <c r="O350" s="307" t="s">
        <v>115</v>
      </c>
      <c r="P350" s="305" t="e">
        <f>Q350/Q$315</f>
        <v>#DIV/0!</v>
      </c>
      <c r="Q350" s="306">
        <f>+SUM(Q332:Q349)</f>
        <v>0</v>
      </c>
      <c r="R350" s="309"/>
      <c r="S350" s="306">
        <f>+SUM(S332:S349)</f>
        <v>35545.870000000003</v>
      </c>
      <c r="T350" s="41"/>
      <c r="X350" s="41"/>
      <c r="Y350" s="41"/>
      <c r="Z350" s="41"/>
      <c r="AA350" s="41"/>
      <c r="AB350" s="41"/>
      <c r="AC350" s="41"/>
      <c r="AD350" s="41"/>
      <c r="AE350" s="41"/>
      <c r="AF350" s="41"/>
      <c r="AG350" s="41"/>
      <c r="AH350" s="41"/>
      <c r="AI350" s="41"/>
      <c r="AJ350" s="41"/>
      <c r="AK350" s="41"/>
      <c r="AL350" s="41"/>
      <c r="AM350" s="41"/>
      <c r="AN350" s="41"/>
    </row>
    <row r="351" spans="1:40" ht="15.75" customHeight="1">
      <c r="B351" s="3"/>
      <c r="C351" s="245"/>
      <c r="D351" s="298"/>
      <c r="E351" s="316"/>
      <c r="F351" s="275"/>
      <c r="G351" s="299"/>
      <c r="H351" s="316"/>
      <c r="I351" s="275"/>
      <c r="J351" s="245"/>
      <c r="K351" s="316"/>
      <c r="L351" s="295"/>
      <c r="M351" s="245"/>
      <c r="N351" s="295"/>
      <c r="O351" s="245"/>
      <c r="P351" s="316"/>
      <c r="Q351" s="295"/>
      <c r="R351" s="245"/>
      <c r="S351" s="295"/>
      <c r="T351" s="41"/>
      <c r="U351" s="41"/>
      <c r="V351" s="41"/>
      <c r="W351" s="41"/>
      <c r="X351" s="41"/>
      <c r="Y351" s="41"/>
      <c r="Z351" s="41"/>
      <c r="AA351" s="41"/>
      <c r="AB351" s="41"/>
      <c r="AC351" s="41"/>
      <c r="AD351" s="41"/>
      <c r="AE351" s="41"/>
      <c r="AF351" s="41"/>
      <c r="AG351" s="41"/>
      <c r="AH351" s="41"/>
      <c r="AI351" s="41"/>
      <c r="AJ351" s="41"/>
      <c r="AK351" s="41"/>
      <c r="AL351" s="41"/>
      <c r="AM351" s="41"/>
      <c r="AN351" s="41"/>
    </row>
    <row r="352" spans="1:40" ht="15.75" customHeight="1">
      <c r="B352" s="3"/>
      <c r="C352" s="303" t="s">
        <v>140</v>
      </c>
      <c r="D352" s="304" t="s">
        <v>115</v>
      </c>
      <c r="E352" s="305" t="e">
        <f>F352/F$315</f>
        <v>#DIV/0!</v>
      </c>
      <c r="F352" s="306">
        <f>F331+F350</f>
        <v>0</v>
      </c>
      <c r="G352" s="307"/>
      <c r="H352" s="305"/>
      <c r="I352" s="306"/>
      <c r="J352" s="307" t="s">
        <v>115</v>
      </c>
      <c r="K352" s="305">
        <f>L352/L$315</f>
        <v>0.5014576218451029</v>
      </c>
      <c r="L352" s="306">
        <f>L331+L350</f>
        <v>61791.960000000006</v>
      </c>
      <c r="M352" s="309"/>
      <c r="N352" s="318">
        <f>L352-F352</f>
        <v>61791.960000000006</v>
      </c>
      <c r="O352" s="307" t="s">
        <v>115</v>
      </c>
      <c r="P352" s="305" t="e">
        <f>Q352/Q$315</f>
        <v>#DIV/0!</v>
      </c>
      <c r="Q352" s="306">
        <f>Q331+Q350</f>
        <v>0</v>
      </c>
      <c r="R352" s="309"/>
      <c r="S352" s="318">
        <f>L352-Q352</f>
        <v>61791.960000000006</v>
      </c>
      <c r="T352" s="41"/>
      <c r="U352" s="41"/>
      <c r="V352" s="41"/>
      <c r="W352" s="41"/>
      <c r="X352" s="41"/>
      <c r="Y352" s="41"/>
      <c r="Z352" s="41"/>
      <c r="AA352" s="41"/>
      <c r="AB352" s="41"/>
      <c r="AC352" s="41"/>
      <c r="AD352" s="41"/>
      <c r="AE352" s="41"/>
      <c r="AF352" s="41"/>
      <c r="AG352" s="41"/>
      <c r="AH352" s="41"/>
      <c r="AI352" s="41"/>
      <c r="AJ352" s="41"/>
      <c r="AK352" s="41"/>
      <c r="AL352" s="41"/>
      <c r="AM352" s="41"/>
      <c r="AN352" s="41"/>
    </row>
    <row r="353" spans="1:40" ht="15.75" customHeight="1">
      <c r="B353" s="3"/>
      <c r="C353" s="252"/>
      <c r="D353" s="296"/>
      <c r="E353" s="41"/>
      <c r="F353" s="275"/>
      <c r="G353" s="297"/>
      <c r="H353" s="41"/>
      <c r="I353" s="275"/>
      <c r="J353" s="252"/>
      <c r="K353" s="41"/>
      <c r="L353" s="275"/>
      <c r="M353" s="252"/>
      <c r="N353" s="275">
        <f>L353-F353</f>
        <v>0</v>
      </c>
      <c r="O353" s="252"/>
      <c r="P353" s="41"/>
      <c r="Q353" s="275"/>
      <c r="R353" s="252"/>
      <c r="S353" s="275"/>
      <c r="T353" s="41"/>
      <c r="U353" s="41"/>
      <c r="V353" s="41"/>
      <c r="W353" s="41"/>
      <c r="X353" s="41"/>
      <c r="Y353" s="41"/>
      <c r="Z353" s="41"/>
      <c r="AA353" s="41"/>
      <c r="AB353" s="41"/>
      <c r="AC353" s="41"/>
      <c r="AD353" s="41"/>
      <c r="AE353" s="41"/>
      <c r="AF353" s="41"/>
      <c r="AG353" s="41"/>
      <c r="AH353" s="41"/>
      <c r="AI353" s="41"/>
      <c r="AJ353" s="41"/>
      <c r="AK353" s="41"/>
      <c r="AL353" s="41"/>
      <c r="AM353" s="41"/>
      <c r="AN353" s="41"/>
    </row>
    <row r="354" spans="1:40" ht="24" customHeight="1" thickBot="1">
      <c r="B354" s="3"/>
      <c r="C354" s="330" t="s">
        <v>147</v>
      </c>
      <c r="D354" s="358"/>
      <c r="E354" s="331"/>
      <c r="F354" s="333">
        <f>F315-F352</f>
        <v>0</v>
      </c>
      <c r="G354" s="359"/>
      <c r="H354" s="331"/>
      <c r="I354" s="333"/>
      <c r="J354" s="330"/>
      <c r="K354" s="332"/>
      <c r="L354" s="333">
        <f>L315-L352</f>
        <v>61432.729999999938</v>
      </c>
      <c r="M354" s="330"/>
      <c r="N354" s="333">
        <f>L354-F354</f>
        <v>61432.729999999938</v>
      </c>
      <c r="O354" s="330"/>
      <c r="P354" s="332"/>
      <c r="Q354" s="333">
        <f>Q315-Q352</f>
        <v>0</v>
      </c>
      <c r="R354" s="330"/>
      <c r="S354" s="333">
        <f>L354-Q354</f>
        <v>61432.729999999938</v>
      </c>
      <c r="T354" s="41"/>
      <c r="U354" s="41"/>
      <c r="V354" s="41"/>
      <c r="W354" s="41"/>
      <c r="X354" s="41"/>
      <c r="Y354" s="41"/>
      <c r="Z354" s="41"/>
      <c r="AA354" s="41"/>
      <c r="AB354" s="41"/>
      <c r="AC354" s="41"/>
      <c r="AD354" s="41"/>
      <c r="AE354" s="41"/>
      <c r="AF354" s="41"/>
      <c r="AG354" s="41"/>
      <c r="AH354" s="41"/>
      <c r="AI354" s="41"/>
      <c r="AJ354" s="41"/>
      <c r="AK354" s="41"/>
      <c r="AL354" s="41"/>
      <c r="AM354" s="41"/>
      <c r="AN354" s="41"/>
    </row>
    <row r="355" spans="1:40" ht="15.75" customHeight="1" thickTop="1">
      <c r="B355" s="3"/>
      <c r="C355" s="11"/>
      <c r="D355" s="296"/>
      <c r="E355" s="41"/>
      <c r="F355" s="317"/>
      <c r="G355" s="296"/>
      <c r="H355" s="41"/>
      <c r="I355" s="317"/>
      <c r="J355" s="11"/>
      <c r="K355" s="11"/>
      <c r="L355" s="317"/>
      <c r="M355" s="11"/>
      <c r="N355" s="317"/>
      <c r="O355" s="11"/>
      <c r="P355" s="11"/>
      <c r="Q355" s="317"/>
      <c r="R355" s="11"/>
      <c r="S355" s="317"/>
      <c r="T355" s="41"/>
      <c r="U355" s="41"/>
      <c r="V355" s="41"/>
      <c r="W355" s="41"/>
      <c r="X355" s="41"/>
      <c r="Y355" s="41"/>
      <c r="Z355" s="41"/>
      <c r="AA355" s="41"/>
      <c r="AB355" s="41"/>
      <c r="AC355" s="41"/>
      <c r="AD355" s="41"/>
      <c r="AE355" s="41"/>
      <c r="AF355" s="41"/>
      <c r="AG355" s="41"/>
      <c r="AH355" s="41"/>
      <c r="AI355" s="41"/>
      <c r="AJ355" s="41"/>
      <c r="AK355" s="41"/>
      <c r="AL355" s="41"/>
      <c r="AM355" s="41"/>
      <c r="AN355" s="41"/>
    </row>
    <row r="356" spans="1:40" ht="15.75" customHeight="1">
      <c r="B356" s="3"/>
      <c r="C356" s="11"/>
      <c r="D356" s="296"/>
      <c r="E356" s="41"/>
      <c r="F356" s="317"/>
      <c r="G356" s="296"/>
      <c r="H356" s="41"/>
      <c r="I356" s="317"/>
      <c r="J356" s="11"/>
      <c r="K356" s="11"/>
      <c r="L356" s="317"/>
      <c r="M356" s="11"/>
      <c r="N356" s="317"/>
      <c r="O356" s="11"/>
      <c r="P356" s="11"/>
      <c r="Q356" s="317"/>
      <c r="R356" s="11"/>
      <c r="S356" s="317"/>
      <c r="T356" s="41"/>
      <c r="U356" s="41"/>
      <c r="V356" s="41"/>
      <c r="W356" s="41"/>
      <c r="X356" s="41"/>
      <c r="Y356" s="41"/>
      <c r="Z356" s="41"/>
      <c r="AA356" s="41"/>
      <c r="AB356" s="41"/>
      <c r="AC356" s="41"/>
      <c r="AD356" s="41"/>
      <c r="AE356" s="41"/>
      <c r="AF356" s="41"/>
      <c r="AG356" s="41"/>
      <c r="AH356" s="41"/>
      <c r="AI356" s="41"/>
      <c r="AJ356" s="41"/>
      <c r="AK356" s="41"/>
      <c r="AL356" s="41"/>
      <c r="AM356" s="41"/>
      <c r="AN356" s="41"/>
    </row>
    <row r="357" spans="1:40" ht="34.5" hidden="1" customHeight="1">
      <c r="B357" s="3"/>
      <c r="C357" s="337" t="str">
        <f>+C292</f>
        <v>Hyundai</v>
      </c>
      <c r="D357" s="231"/>
      <c r="E357" s="231"/>
      <c r="F357" s="231"/>
      <c r="G357" s="231"/>
      <c r="H357" s="36"/>
      <c r="I357" s="36"/>
      <c r="J357" s="36"/>
      <c r="K357" s="9" t="s">
        <v>192</v>
      </c>
      <c r="L357" s="231"/>
      <c r="M357" s="231"/>
      <c r="N357" s="36"/>
      <c r="O357" s="36"/>
      <c r="P357" s="231"/>
      <c r="Q357" s="36"/>
      <c r="R357" s="231"/>
      <c r="S357" s="10" t="str">
        <f>$S$1</f>
        <v>Réalisé, Février 2025</v>
      </c>
      <c r="T357" s="38"/>
      <c r="U357" s="38"/>
      <c r="V357" s="41"/>
      <c r="W357" s="38"/>
      <c r="X357" s="38"/>
      <c r="Y357" s="38"/>
      <c r="Z357" s="38"/>
      <c r="AA357" s="38"/>
      <c r="AB357" s="38"/>
      <c r="AC357" s="38"/>
      <c r="AD357" s="38"/>
      <c r="AE357" s="38"/>
      <c r="AF357" s="38"/>
      <c r="AG357" s="38"/>
      <c r="AH357" s="38"/>
      <c r="AI357" s="38"/>
      <c r="AJ357" s="38"/>
      <c r="AK357" s="38"/>
      <c r="AL357" s="38"/>
      <c r="AM357" s="38"/>
      <c r="AN357" s="38"/>
    </row>
    <row r="358" spans="1:40" ht="15.75" hidden="1" customHeight="1" thickBot="1">
      <c r="B358" s="3"/>
      <c r="C358" s="37"/>
      <c r="D358" s="38"/>
      <c r="E358" s="38"/>
      <c r="F358" s="38"/>
      <c r="G358" s="38"/>
      <c r="H358" s="38"/>
      <c r="I358" s="38"/>
      <c r="J358" s="38"/>
      <c r="K358" s="38"/>
      <c r="L358" s="38"/>
      <c r="M358" s="38"/>
      <c r="N358" s="38"/>
      <c r="O358" s="38"/>
      <c r="P358" s="38"/>
      <c r="Q358" s="38"/>
      <c r="R358" s="38"/>
      <c r="S358" s="38"/>
      <c r="T358" s="38"/>
      <c r="U358" s="38"/>
      <c r="V358" s="41"/>
      <c r="W358" s="38"/>
      <c r="X358" s="38"/>
      <c r="Y358" s="38"/>
      <c r="Z358" s="38"/>
      <c r="AA358" s="38"/>
      <c r="AB358" s="38"/>
      <c r="AC358" s="38"/>
      <c r="AD358" s="38"/>
      <c r="AE358" s="38"/>
      <c r="AF358" s="38"/>
      <c r="AG358" s="38"/>
      <c r="AH358" s="38"/>
      <c r="AI358" s="38"/>
      <c r="AJ358" s="38"/>
      <c r="AK358" s="38"/>
      <c r="AL358" s="38"/>
      <c r="AM358" s="38"/>
      <c r="AN358" s="38"/>
    </row>
    <row r="359" spans="1:40" ht="15.75" hidden="1" customHeight="1" thickTop="1">
      <c r="B359" s="3"/>
      <c r="C359" s="237"/>
      <c r="D359" s="1055" t="s">
        <v>339</v>
      </c>
      <c r="E359" s="1056"/>
      <c r="F359" s="1057"/>
      <c r="G359" s="1060"/>
      <c r="H359" s="1056"/>
      <c r="I359" s="1057"/>
      <c r="J359" s="1060" t="s">
        <v>340</v>
      </c>
      <c r="K359" s="1056"/>
      <c r="L359" s="1057"/>
      <c r="M359" s="1060"/>
      <c r="N359" s="1057"/>
      <c r="O359" s="1055" t="s">
        <v>341</v>
      </c>
      <c r="P359" s="1056"/>
      <c r="Q359" s="1057"/>
      <c r="R359" s="1060" t="s">
        <v>342</v>
      </c>
      <c r="S359" s="1057"/>
      <c r="T359" s="38"/>
      <c r="U359" s="38"/>
      <c r="V359" s="41"/>
      <c r="W359" s="38"/>
      <c r="X359" s="38"/>
      <c r="Y359" s="38"/>
      <c r="Z359" s="38"/>
      <c r="AA359" s="38"/>
      <c r="AB359" s="38"/>
      <c r="AC359" s="38"/>
      <c r="AD359" s="38"/>
      <c r="AE359" s="38"/>
      <c r="AF359" s="38"/>
      <c r="AG359" s="38"/>
      <c r="AH359" s="38"/>
      <c r="AI359" s="38"/>
      <c r="AJ359" s="38"/>
      <c r="AK359" s="38"/>
      <c r="AL359" s="38"/>
      <c r="AM359" s="38"/>
      <c r="AN359" s="38"/>
    </row>
    <row r="360" spans="1:40" ht="15.75" hidden="1" customHeight="1" thickBot="1">
      <c r="A360" s="5" t="s">
        <v>192</v>
      </c>
      <c r="B360" s="41" t="s">
        <v>192</v>
      </c>
      <c r="C360" s="252"/>
      <c r="D360" s="416" t="s">
        <v>159</v>
      </c>
      <c r="E360" s="416" t="s">
        <v>177</v>
      </c>
      <c r="F360" s="417" t="s">
        <v>91</v>
      </c>
      <c r="G360" s="418"/>
      <c r="H360" s="416"/>
      <c r="I360" s="417"/>
      <c r="J360" s="339" t="s">
        <v>159</v>
      </c>
      <c r="K360" s="39" t="s">
        <v>177</v>
      </c>
      <c r="L360" s="338" t="s">
        <v>91</v>
      </c>
      <c r="M360" s="339"/>
      <c r="N360" s="338"/>
      <c r="O360" s="339" t="s">
        <v>159</v>
      </c>
      <c r="P360" s="39" t="s">
        <v>177</v>
      </c>
      <c r="Q360" s="338" t="s">
        <v>91</v>
      </c>
      <c r="R360" s="339" t="s">
        <v>453</v>
      </c>
      <c r="S360" s="338" t="s">
        <v>91</v>
      </c>
      <c r="T360" s="38"/>
      <c r="U360" s="38"/>
      <c r="V360" s="41"/>
      <c r="W360" s="38"/>
      <c r="X360" s="38"/>
      <c r="Y360" s="38"/>
      <c r="Z360" s="38"/>
      <c r="AA360" s="38"/>
      <c r="AB360" s="38"/>
      <c r="AC360" s="38"/>
      <c r="AD360" s="38"/>
      <c r="AE360" s="38"/>
      <c r="AF360" s="38"/>
      <c r="AG360" s="38"/>
      <c r="AH360" s="38"/>
      <c r="AI360" s="38"/>
      <c r="AJ360" s="38"/>
      <c r="AK360" s="38"/>
      <c r="AL360" s="38"/>
      <c r="AM360" s="38"/>
      <c r="AN360" s="38"/>
    </row>
    <row r="361" spans="1:40" ht="15.75" hidden="1" customHeight="1" thickTop="1">
      <c r="A361" s="5" t="s">
        <v>564</v>
      </c>
      <c r="B361" s="41" t="s">
        <v>192</v>
      </c>
      <c r="C361" s="277" t="s">
        <v>192</v>
      </c>
      <c r="D361" s="419">
        <f>+INDEX('Budget original'!$A$2:$AO$501,MATCH($A361,'Budget original'!$A$2:$A$501,0),MATCH(D$2,'Budget original'!$A$2:$AO$2,0))</f>
        <v>0</v>
      </c>
      <c r="E361" s="420">
        <f>IFERROR(F361/D361,0)</f>
        <v>0</v>
      </c>
      <c r="F361" s="421">
        <f>+INDEX('Budget original'!$A$2:$AO$501,MATCH($A361,'Budget original'!$A$2:$A$501,0),MATCH(F$2,'Budget original'!$A$2:$AO$2,0))</f>
        <v>0</v>
      </c>
      <c r="G361" s="419"/>
      <c r="H361" s="420"/>
      <c r="I361" s="419"/>
      <c r="J361" s="422">
        <f>-SUMIFS(BV_Data_An_Cour!$AM:$AM,BV_Data_An_Cour!$AS:$AS,"Oui",BV_Data_An_Cour!$AP:$AP,$B361,BV_Data_An_Cour!$AQ:$AQ,$C361)</f>
        <v>0</v>
      </c>
      <c r="K361" s="408">
        <f>IF(J361&lt;=0,0,L361/J361)</f>
        <v>0</v>
      </c>
      <c r="L361" s="423">
        <f>-SUMIFS(BV_Data_An_Cour!$AM:$AM,BV_Data_An_Cour!$AS:$AS,"Oui",BV_Data_An_Cour!$AP:$AP,$B361,BV_Data_An_Cour!$AQ:$AQ,$C361)</f>
        <v>0</v>
      </c>
      <c r="M361" s="409"/>
      <c r="N361" s="410"/>
      <c r="O361" s="422">
        <f>-SUMIFS(BV_Data_An_Prec!$AM:$AM,BV_Data_An_Prec!$AS:$AS,"Oui",BV_Data_An_Prec!$AP:$AP,$B361,BV_Data_An_Prec!$AQ:$AQ,$C361)</f>
        <v>0</v>
      </c>
      <c r="P361" s="408">
        <f>IF(O361&lt;=0,0,Q361/O361)</f>
        <v>0</v>
      </c>
      <c r="Q361" s="423">
        <f>-SUMIFS(BV_Data_An_Prec!$AM:$AM,BV_Data_An_Prec!$AS:$AS,"Oui",BV_Data_An_Prec!$AP:$AP,$B361,BV_Data_An_Prec!$AQ:$AQ,$C361)</f>
        <v>0</v>
      </c>
      <c r="R361" s="409">
        <f>IF(O361=0,0,(J361-O361)/O361)</f>
        <v>0</v>
      </c>
      <c r="S361" s="410">
        <f>L361-Q361</f>
        <v>0</v>
      </c>
      <c r="T361" s="38"/>
      <c r="U361" s="38"/>
      <c r="V361" s="424"/>
      <c r="W361" s="38"/>
      <c r="X361" s="38"/>
      <c r="Y361" s="38"/>
      <c r="Z361" s="38"/>
      <c r="AA361" s="38"/>
      <c r="AB361" s="38"/>
      <c r="AC361" s="38"/>
      <c r="AD361" s="38"/>
      <c r="AE361" s="38"/>
      <c r="AF361" s="38"/>
      <c r="AG361" s="38"/>
      <c r="AH361" s="38"/>
      <c r="AI361" s="38"/>
      <c r="AJ361" s="38"/>
      <c r="AK361" s="38"/>
      <c r="AL361" s="38"/>
      <c r="AM361" s="38"/>
      <c r="AN361" s="38"/>
    </row>
    <row r="362" spans="1:40" ht="15.75" hidden="1" customHeight="1" thickBot="1">
      <c r="A362" s="5" t="s">
        <v>192</v>
      </c>
      <c r="B362" s="41" t="s">
        <v>192</v>
      </c>
      <c r="C362" s="330"/>
      <c r="D362" s="411"/>
      <c r="E362" s="412"/>
      <c r="F362" s="333"/>
      <c r="G362" s="413"/>
      <c r="H362" s="412"/>
      <c r="I362" s="333"/>
      <c r="J362" s="413"/>
      <c r="K362" s="412"/>
      <c r="L362" s="333"/>
      <c r="M362" s="414"/>
      <c r="N362" s="286"/>
      <c r="O362" s="413"/>
      <c r="P362" s="412"/>
      <c r="Q362" s="333"/>
      <c r="R362" s="414"/>
      <c r="S362" s="286"/>
      <c r="T362" s="38"/>
      <c r="U362" s="38"/>
      <c r="V362" s="41"/>
      <c r="W362" s="38"/>
      <c r="X362" s="38"/>
      <c r="Y362" s="38"/>
      <c r="Z362" s="38"/>
      <c r="AA362" s="38"/>
      <c r="AB362" s="38"/>
      <c r="AC362" s="38"/>
      <c r="AD362" s="38"/>
      <c r="AE362" s="38"/>
      <c r="AF362" s="38"/>
      <c r="AG362" s="38"/>
      <c r="AH362" s="38"/>
      <c r="AI362" s="38"/>
      <c r="AJ362" s="38"/>
      <c r="AK362" s="38"/>
      <c r="AL362" s="38"/>
      <c r="AM362" s="38"/>
      <c r="AN362" s="38"/>
    </row>
    <row r="363" spans="1:40" ht="15.75" hidden="1" customHeight="1" thickTop="1">
      <c r="A363" s="5" t="s">
        <v>565</v>
      </c>
      <c r="B363" s="41" t="s">
        <v>192</v>
      </c>
      <c r="C363" s="269" t="s">
        <v>193</v>
      </c>
      <c r="D363" s="317">
        <f>+D361</f>
        <v>0</v>
      </c>
      <c r="E363" s="370">
        <f>IF(D363&lt;=0,0,F363/D363)</f>
        <v>0</v>
      </c>
      <c r="F363" s="372">
        <f>+F361</f>
        <v>0</v>
      </c>
      <c r="G363" s="371"/>
      <c r="H363" s="370"/>
      <c r="I363" s="372"/>
      <c r="J363" s="371">
        <f t="shared" ref="J363" si="67">+J361</f>
        <v>0</v>
      </c>
      <c r="K363" s="370">
        <f>IF(J363&lt;=0,0,L363/J363)</f>
        <v>0</v>
      </c>
      <c r="L363" s="372">
        <f>+L361</f>
        <v>0</v>
      </c>
      <c r="M363" s="351"/>
      <c r="N363" s="425"/>
      <c r="O363" s="371">
        <f t="shared" ref="O363" si="68">+O361</f>
        <v>0</v>
      </c>
      <c r="P363" s="370">
        <f>IF(O363&lt;=0,0,Q363/O363)</f>
        <v>0</v>
      </c>
      <c r="Q363" s="372">
        <f>+Q361</f>
        <v>0</v>
      </c>
      <c r="R363" s="252">
        <f>IF(O363=0,0,(J363-O363)/O363)</f>
        <v>0</v>
      </c>
      <c r="S363" s="264">
        <f>L363-Q363</f>
        <v>0</v>
      </c>
      <c r="T363" s="38"/>
      <c r="U363" s="38"/>
      <c r="V363" s="41"/>
      <c r="W363" s="38"/>
      <c r="X363" s="38"/>
      <c r="Y363" s="38"/>
      <c r="Z363" s="38"/>
      <c r="AA363" s="38"/>
      <c r="AB363" s="38"/>
      <c r="AC363" s="38"/>
      <c r="AD363" s="38"/>
      <c r="AE363" s="38"/>
      <c r="AF363" s="38"/>
      <c r="AG363" s="38"/>
      <c r="AH363" s="38"/>
      <c r="AI363" s="38"/>
      <c r="AJ363" s="38"/>
      <c r="AK363" s="38"/>
      <c r="AL363" s="38"/>
      <c r="AM363" s="38"/>
      <c r="AN363" s="38"/>
    </row>
    <row r="364" spans="1:40" ht="15.75" hidden="1" customHeight="1">
      <c r="A364" s="5" t="s">
        <v>192</v>
      </c>
      <c r="B364" s="41" t="s">
        <v>192</v>
      </c>
      <c r="C364" s="288"/>
      <c r="D364" s="41"/>
      <c r="E364" s="41"/>
      <c r="F364" s="275"/>
      <c r="G364" s="252"/>
      <c r="H364" s="41"/>
      <c r="I364" s="275"/>
      <c r="J364" s="252"/>
      <c r="K364" s="41"/>
      <c r="L364" s="262"/>
      <c r="M364" s="252"/>
      <c r="N364" s="360"/>
      <c r="O364" s="252"/>
      <c r="P364" s="41"/>
      <c r="Q364" s="262"/>
      <c r="R364" s="252"/>
      <c r="S364" s="262">
        <f>IF(Q363=0,0,S363/Q363)</f>
        <v>0</v>
      </c>
      <c r="T364" s="38"/>
      <c r="U364" s="38"/>
      <c r="V364" s="41"/>
      <c r="W364" s="38"/>
      <c r="X364" s="38"/>
      <c r="Y364" s="38"/>
      <c r="Z364" s="38"/>
      <c r="AA364" s="38"/>
      <c r="AB364" s="38"/>
      <c r="AC364" s="38"/>
      <c r="AD364" s="38"/>
      <c r="AE364" s="38"/>
      <c r="AF364" s="38"/>
      <c r="AG364" s="38"/>
      <c r="AH364" s="38"/>
      <c r="AI364" s="38"/>
      <c r="AJ364" s="38"/>
      <c r="AK364" s="38"/>
      <c r="AL364" s="38"/>
      <c r="AM364" s="38"/>
      <c r="AN364" s="38"/>
    </row>
    <row r="365" spans="1:40" ht="15.75" hidden="1" customHeight="1">
      <c r="A365" s="5" t="s">
        <v>566</v>
      </c>
      <c r="B365" s="41" t="s">
        <v>192</v>
      </c>
      <c r="C365" s="288" t="s">
        <v>106</v>
      </c>
      <c r="D365" s="41"/>
      <c r="E365" s="41"/>
      <c r="F365" s="275"/>
      <c r="G365" s="252"/>
      <c r="H365" s="41"/>
      <c r="I365" s="275"/>
      <c r="J365" s="252"/>
      <c r="K365" s="41"/>
      <c r="L365" s="262"/>
      <c r="M365" s="252"/>
      <c r="N365" s="262"/>
      <c r="O365" s="252"/>
      <c r="P365" s="41"/>
      <c r="Q365" s="262"/>
      <c r="R365" s="252"/>
      <c r="S365" s="262"/>
      <c r="T365" s="38"/>
      <c r="U365" s="38"/>
      <c r="V365" s="41"/>
      <c r="W365" s="38"/>
      <c r="X365" s="38"/>
      <c r="Y365" s="38"/>
      <c r="Z365" s="38"/>
      <c r="AA365" s="38"/>
      <c r="AB365" s="38"/>
      <c r="AC365" s="38"/>
      <c r="AD365" s="38"/>
      <c r="AE365" s="38"/>
      <c r="AF365" s="38"/>
      <c r="AG365" s="38"/>
      <c r="AH365" s="38"/>
      <c r="AI365" s="38"/>
      <c r="AJ365" s="38"/>
      <c r="AK365" s="38"/>
      <c r="AL365" s="38"/>
      <c r="AM365" s="38"/>
      <c r="AN365" s="38"/>
    </row>
    <row r="366" spans="1:40" ht="15.75" hidden="1" customHeight="1">
      <c r="A366" s="5" t="s">
        <v>567</v>
      </c>
      <c r="B366" s="41" t="s">
        <v>192</v>
      </c>
      <c r="C366" s="310" t="s">
        <v>116</v>
      </c>
      <c r="D366" s="41"/>
      <c r="E366" s="41"/>
      <c r="F366" s="253">
        <f>+INDEX('Budget original'!$A$2:$AO$501,MATCH($A366,'Budget original'!$A$2:$A$501,0),MATCH(F$2,'Budget original'!$A$2:$AO$2,0))</f>
        <v>0</v>
      </c>
      <c r="G366" s="252"/>
      <c r="H366" s="41"/>
      <c r="I366" s="253"/>
      <c r="J366" s="252"/>
      <c r="K366" s="41"/>
      <c r="L366" s="255">
        <f>-SUMIFS(BV_Data_An_Cour!$AM:$AM,BV_Data_An_Cour!$AP:$AP,$B366,BV_Data_An_Cour!$AQ:$AQ,$C366,BV_Data_An_Cour!$AR:$AR,$L$2)</f>
        <v>0</v>
      </c>
      <c r="M366" s="252"/>
      <c r="N366" s="262"/>
      <c r="O366" s="252"/>
      <c r="P366" s="41"/>
      <c r="Q366" s="255">
        <f>-SUMIFS(BV_Data_An_Prec!$AM:$AM,BV_Data_An_Prec!$AP:$AP,$B366,BV_Data_An_Prec!$AQ:$AQ,$C366,BV_Data_An_Prec!$AR:$AR,$L$2)</f>
        <v>0</v>
      </c>
      <c r="R366" s="252"/>
      <c r="S366" s="255">
        <f t="shared" ref="S366:S395" si="69">L366-Q366</f>
        <v>0</v>
      </c>
      <c r="T366" s="38"/>
      <c r="U366" s="38"/>
      <c r="V366" s="41"/>
      <c r="W366" s="38"/>
      <c r="X366" s="38"/>
      <c r="Y366" s="38"/>
      <c r="Z366" s="38"/>
      <c r="AA366" s="38"/>
      <c r="AB366" s="38"/>
      <c r="AC366" s="38"/>
      <c r="AD366" s="38"/>
      <c r="AE366" s="38"/>
      <c r="AF366" s="38"/>
      <c r="AG366" s="38"/>
      <c r="AH366" s="38"/>
      <c r="AI366" s="38"/>
      <c r="AJ366" s="38"/>
      <c r="AK366" s="38"/>
      <c r="AL366" s="38"/>
      <c r="AM366" s="38"/>
      <c r="AN366" s="38"/>
    </row>
    <row r="367" spans="1:40" ht="15.75" hidden="1" customHeight="1">
      <c r="A367" s="5" t="s">
        <v>568</v>
      </c>
      <c r="B367" s="41" t="s">
        <v>192</v>
      </c>
      <c r="C367" s="311" t="s">
        <v>117</v>
      </c>
      <c r="D367" s="296"/>
      <c r="E367" s="41"/>
      <c r="F367" s="247">
        <f>+INDEX('Budget original'!$A$2:$AO$501,MATCH($A367,'Budget original'!$A$2:$A$501,0),MATCH(F$2,'Budget original'!$A$2:$AO$2,0))</f>
        <v>0</v>
      </c>
      <c r="G367" s="297"/>
      <c r="H367" s="41"/>
      <c r="I367" s="247"/>
      <c r="J367" s="252"/>
      <c r="K367" s="41"/>
      <c r="L367" s="247">
        <f>-SUMIFS(BV_Data_An_Cour!$AM:$AM,BV_Data_An_Cour!$AP:$AP,$B367,BV_Data_An_Cour!$AQ:$AQ,$C367,BV_Data_An_Cour!$AR:$AR,$L$2)</f>
        <v>0</v>
      </c>
      <c r="M367" s="252"/>
      <c r="N367" s="275"/>
      <c r="O367" s="252"/>
      <c r="P367" s="41"/>
      <c r="Q367" s="247">
        <f>-SUMIFS(BV_Data_An_Prec!$AM:$AM,BV_Data_An_Prec!$AP:$AP,$B367,BV_Data_An_Prec!$AQ:$AQ,$C367,BV_Data_An_Prec!$AR:$AR,$L$2)</f>
        <v>0</v>
      </c>
      <c r="R367" s="252"/>
      <c r="S367" s="275">
        <f t="shared" si="69"/>
        <v>0</v>
      </c>
      <c r="T367" s="38"/>
      <c r="U367" s="38"/>
      <c r="V367" s="41"/>
      <c r="W367" s="38"/>
      <c r="X367" s="38"/>
      <c r="Y367" s="38"/>
      <c r="Z367" s="38"/>
      <c r="AA367" s="38"/>
      <c r="AB367" s="38"/>
      <c r="AC367" s="38"/>
      <c r="AD367" s="38"/>
      <c r="AE367" s="38"/>
      <c r="AF367" s="38"/>
      <c r="AG367" s="38"/>
      <c r="AH367" s="38"/>
      <c r="AI367" s="38"/>
      <c r="AJ367" s="38"/>
      <c r="AK367" s="38"/>
      <c r="AL367" s="38"/>
      <c r="AM367" s="38"/>
      <c r="AN367" s="38"/>
    </row>
    <row r="368" spans="1:40" ht="15.75" hidden="1" customHeight="1">
      <c r="A368" s="5" t="s">
        <v>569</v>
      </c>
      <c r="B368" s="41" t="s">
        <v>192</v>
      </c>
      <c r="C368" s="310" t="s">
        <v>118</v>
      </c>
      <c r="D368" s="312"/>
      <c r="E368" s="313"/>
      <c r="F368" s="253">
        <f>+INDEX('Budget original'!$A$2:$AO$501,MATCH($A368,'Budget original'!$A$2:$A$501,0),MATCH(F$2,'Budget original'!$A$2:$AO$2,0))</f>
        <v>0</v>
      </c>
      <c r="G368" s="314"/>
      <c r="H368" s="313"/>
      <c r="I368" s="253"/>
      <c r="J368" s="240"/>
      <c r="K368" s="313"/>
      <c r="L368" s="255">
        <f>-SUMIFS(BV_Data_An_Cour!$AM:$AM,BV_Data_An_Cour!$AP:$AP,$B368,BV_Data_An_Cour!$AQ:$AQ,$C368,BV_Data_An_Cour!$AR:$AR,$L$2)</f>
        <v>0</v>
      </c>
      <c r="M368" s="240"/>
      <c r="N368" s="315"/>
      <c r="O368" s="240"/>
      <c r="P368" s="313"/>
      <c r="Q368" s="255">
        <f>-SUMIFS(BV_Data_An_Prec!$AM:$AM,BV_Data_An_Prec!$AP:$AP,$B368,BV_Data_An_Prec!$AQ:$AQ,$C368,BV_Data_An_Prec!$AR:$AR,$L$2)</f>
        <v>0</v>
      </c>
      <c r="R368" s="240"/>
      <c r="S368" s="315">
        <f t="shared" si="69"/>
        <v>0</v>
      </c>
      <c r="T368" s="38"/>
      <c r="U368" s="38"/>
      <c r="V368" s="41"/>
      <c r="W368" s="38"/>
      <c r="X368" s="38"/>
      <c r="Y368" s="38"/>
      <c r="Z368" s="38"/>
      <c r="AA368" s="38"/>
      <c r="AB368" s="38"/>
      <c r="AC368" s="38"/>
      <c r="AD368" s="38"/>
      <c r="AE368" s="38"/>
      <c r="AF368" s="38"/>
      <c r="AG368" s="38"/>
      <c r="AH368" s="38"/>
      <c r="AI368" s="38"/>
      <c r="AJ368" s="38"/>
      <c r="AK368" s="38"/>
      <c r="AL368" s="38"/>
      <c r="AM368" s="38"/>
      <c r="AN368" s="38"/>
    </row>
    <row r="369" spans="1:40" ht="15.75" hidden="1" customHeight="1">
      <c r="A369" s="5" t="s">
        <v>570</v>
      </c>
      <c r="B369" s="41" t="s">
        <v>192</v>
      </c>
      <c r="C369" s="310" t="s">
        <v>119</v>
      </c>
      <c r="D369" s="296"/>
      <c r="E369" s="41"/>
      <c r="F369" s="253">
        <f>+INDEX('Budget original'!$A$2:$AO$501,MATCH($A369,'Budget original'!$A$2:$A$501,0),MATCH(F$2,'Budget original'!$A$2:$AO$2,0))</f>
        <v>0</v>
      </c>
      <c r="G369" s="297"/>
      <c r="H369" s="41"/>
      <c r="I369" s="253"/>
      <c r="J369" s="252"/>
      <c r="K369" s="41"/>
      <c r="L369" s="255">
        <f>-SUMIFS(BV_Data_An_Cour!$AM:$AM,BV_Data_An_Cour!$AP:$AP,$B369,BV_Data_An_Cour!$AQ:$AQ,$C369,BV_Data_An_Cour!$AR:$AR,$L$2)</f>
        <v>0</v>
      </c>
      <c r="M369" s="252"/>
      <c r="N369" s="275"/>
      <c r="O369" s="252"/>
      <c r="P369" s="41"/>
      <c r="Q369" s="255">
        <f>-SUMIFS(BV_Data_An_Prec!$AM:$AM,BV_Data_An_Prec!$AP:$AP,$B369,BV_Data_An_Prec!$AQ:$AQ,$C369,BV_Data_An_Prec!$AR:$AR,$L$2)</f>
        <v>0</v>
      </c>
      <c r="R369" s="252"/>
      <c r="S369" s="275">
        <f t="shared" si="69"/>
        <v>0</v>
      </c>
      <c r="T369" s="38"/>
      <c r="U369" s="38"/>
      <c r="V369" s="41"/>
      <c r="W369" s="38"/>
      <c r="X369" s="38"/>
      <c r="Y369" s="38"/>
      <c r="Z369" s="38"/>
      <c r="AA369" s="38"/>
      <c r="AB369" s="38"/>
      <c r="AC369" s="38"/>
      <c r="AD369" s="38"/>
      <c r="AE369" s="38"/>
      <c r="AF369" s="38"/>
      <c r="AG369" s="38"/>
      <c r="AH369" s="38"/>
      <c r="AI369" s="38"/>
      <c r="AJ369" s="38"/>
      <c r="AK369" s="38"/>
      <c r="AL369" s="38"/>
      <c r="AM369" s="38"/>
      <c r="AN369" s="38"/>
    </row>
    <row r="370" spans="1:40" ht="15.75" hidden="1" customHeight="1">
      <c r="A370" s="5" t="s">
        <v>571</v>
      </c>
      <c r="B370" s="41" t="s">
        <v>192</v>
      </c>
      <c r="C370" s="252" t="s">
        <v>55</v>
      </c>
      <c r="D370" s="296"/>
      <c r="E370" s="41"/>
      <c r="F370" s="253">
        <f>+INDEX('Budget original'!$A$2:$AO$501,MATCH($A370,'Budget original'!$A$2:$A$501,0),MATCH(F$2,'Budget original'!$A$2:$AO$2,0))</f>
        <v>0</v>
      </c>
      <c r="G370" s="297"/>
      <c r="H370" s="41"/>
      <c r="I370" s="253"/>
      <c r="J370" s="252"/>
      <c r="K370" s="41"/>
      <c r="L370" s="255">
        <f>-SUMIFS(BV_Data_An_Cour!$AM:$AM,BV_Data_An_Cour!$AP:$AP,$B370,BV_Data_An_Cour!$AQ:$AQ,$C370,BV_Data_An_Cour!$AR:$AR,$L$2)</f>
        <v>0</v>
      </c>
      <c r="M370" s="252"/>
      <c r="N370" s="275"/>
      <c r="O370" s="252"/>
      <c r="P370" s="41"/>
      <c r="Q370" s="255">
        <f>-SUMIFS(BV_Data_An_Prec!$AM:$AM,BV_Data_An_Prec!$AP:$AP,$B370,BV_Data_An_Prec!$AQ:$AQ,$C370,BV_Data_An_Prec!$AR:$AR,$L$2)</f>
        <v>0</v>
      </c>
      <c r="R370" s="252"/>
      <c r="S370" s="275">
        <f t="shared" si="69"/>
        <v>0</v>
      </c>
      <c r="T370" s="38"/>
      <c r="U370" s="38"/>
      <c r="V370" s="41"/>
      <c r="W370" s="38"/>
      <c r="X370" s="38"/>
      <c r="Y370" s="38"/>
      <c r="Z370" s="38"/>
      <c r="AA370" s="38"/>
      <c r="AB370" s="38"/>
      <c r="AC370" s="38"/>
      <c r="AD370" s="38"/>
      <c r="AE370" s="38"/>
      <c r="AF370" s="38"/>
      <c r="AG370" s="38"/>
      <c r="AH370" s="38"/>
      <c r="AI370" s="38"/>
      <c r="AJ370" s="38"/>
      <c r="AK370" s="38"/>
      <c r="AL370" s="38"/>
      <c r="AM370" s="38"/>
      <c r="AN370" s="38"/>
    </row>
    <row r="371" spans="1:40" ht="15.75" hidden="1" customHeight="1">
      <c r="A371" s="5" t="s">
        <v>571</v>
      </c>
      <c r="B371" s="41" t="s">
        <v>192</v>
      </c>
      <c r="C371" s="252" t="s">
        <v>55</v>
      </c>
      <c r="D371" s="296"/>
      <c r="E371" s="41"/>
      <c r="F371" s="253">
        <f>+INDEX('Budget original'!$A$2:$AO$501,MATCH($A371,'Budget original'!$A$2:$A$501,0),MATCH(F$2,'Budget original'!$A$2:$AO$2,0))</f>
        <v>0</v>
      </c>
      <c r="G371" s="297"/>
      <c r="H371" s="41"/>
      <c r="I371" s="253"/>
      <c r="J371" s="252"/>
      <c r="K371" s="41"/>
      <c r="L371" s="255">
        <f>-SUMIFS(BV_Data_An_Cour!$AM:$AM,BV_Data_An_Cour!$AP:$AP,$B371,BV_Data_An_Cour!$AQ:$AQ,$C371,BV_Data_An_Cour!$AR:$AR,$L$2)</f>
        <v>0</v>
      </c>
      <c r="M371" s="252"/>
      <c r="N371" s="275"/>
      <c r="O371" s="252"/>
      <c r="P371" s="41"/>
      <c r="Q371" s="255">
        <f>-SUMIFS(BV_Data_An_Prec!$AM:$AM,BV_Data_An_Prec!$AP:$AP,$B371,BV_Data_An_Prec!$AQ:$AQ,$C371,BV_Data_An_Prec!$AR:$AR,$L$2)</f>
        <v>0</v>
      </c>
      <c r="R371" s="252"/>
      <c r="S371" s="275">
        <f t="shared" si="69"/>
        <v>0</v>
      </c>
      <c r="T371" s="38"/>
      <c r="U371" s="38"/>
      <c r="V371" s="41"/>
      <c r="W371" s="38"/>
      <c r="X371" s="38"/>
      <c r="Y371" s="38"/>
      <c r="Z371" s="38"/>
      <c r="AA371" s="38"/>
      <c r="AB371" s="38"/>
      <c r="AC371" s="38"/>
      <c r="AD371" s="38"/>
      <c r="AE371" s="38"/>
      <c r="AF371" s="38"/>
      <c r="AG371" s="38"/>
      <c r="AH371" s="38"/>
      <c r="AI371" s="38"/>
      <c r="AJ371" s="38"/>
      <c r="AK371" s="38"/>
      <c r="AL371" s="38"/>
      <c r="AM371" s="38"/>
      <c r="AN371" s="38"/>
    </row>
    <row r="372" spans="1:40" ht="15.75" hidden="1" customHeight="1">
      <c r="A372" s="5" t="s">
        <v>571</v>
      </c>
      <c r="B372" s="41" t="s">
        <v>192</v>
      </c>
      <c r="C372" s="252" t="s">
        <v>55</v>
      </c>
      <c r="D372" s="296"/>
      <c r="E372" s="41"/>
      <c r="F372" s="253">
        <f>+INDEX('Budget original'!$A$2:$AO$501,MATCH($A372,'Budget original'!$A$2:$A$501,0),MATCH(F$2,'Budget original'!$A$2:$AO$2,0))</f>
        <v>0</v>
      </c>
      <c r="G372" s="297"/>
      <c r="H372" s="41"/>
      <c r="I372" s="253"/>
      <c r="J372" s="252"/>
      <c r="K372" s="41"/>
      <c r="L372" s="255">
        <f>-SUMIFS(BV_Data_An_Cour!$AM:$AM,BV_Data_An_Cour!$AP:$AP,$B372,BV_Data_An_Cour!$AQ:$AQ,$C372,BV_Data_An_Cour!$AR:$AR,$L$2)</f>
        <v>0</v>
      </c>
      <c r="M372" s="252"/>
      <c r="N372" s="275"/>
      <c r="O372" s="252"/>
      <c r="P372" s="41"/>
      <c r="Q372" s="255">
        <f>-SUMIFS(BV_Data_An_Prec!$AM:$AM,BV_Data_An_Prec!$AP:$AP,$B372,BV_Data_An_Prec!$AQ:$AQ,$C372,BV_Data_An_Prec!$AR:$AR,$L$2)</f>
        <v>0</v>
      </c>
      <c r="R372" s="252"/>
      <c r="S372" s="275">
        <f t="shared" si="69"/>
        <v>0</v>
      </c>
      <c r="T372" s="38"/>
      <c r="U372" s="38"/>
      <c r="V372" s="41"/>
      <c r="W372" s="38"/>
      <c r="X372" s="38"/>
      <c r="Y372" s="38"/>
      <c r="Z372" s="38"/>
      <c r="AA372" s="38"/>
      <c r="AB372" s="38"/>
      <c r="AC372" s="38"/>
      <c r="AD372" s="38"/>
      <c r="AE372" s="38"/>
      <c r="AF372" s="38"/>
      <c r="AG372" s="38"/>
      <c r="AH372" s="38"/>
      <c r="AI372" s="38"/>
      <c r="AJ372" s="38"/>
      <c r="AK372" s="38"/>
      <c r="AL372" s="38"/>
      <c r="AM372" s="38"/>
      <c r="AN372" s="38"/>
    </row>
    <row r="373" spans="1:40" ht="15.75" hidden="1" customHeight="1">
      <c r="A373" s="5" t="s">
        <v>572</v>
      </c>
      <c r="B373" s="41" t="s">
        <v>192</v>
      </c>
      <c r="C373" s="311" t="s">
        <v>120</v>
      </c>
      <c r="D373" s="296"/>
      <c r="E373" s="41"/>
      <c r="F373" s="247">
        <f>+INDEX('Budget original'!$A$2:$AO$501,MATCH($A373,'Budget original'!$A$2:$A$501,0),MATCH(F$2,'Budget original'!$A$2:$AO$2,0))</f>
        <v>0</v>
      </c>
      <c r="G373" s="297"/>
      <c r="H373" s="41"/>
      <c r="I373" s="247"/>
      <c r="J373" s="252"/>
      <c r="K373" s="41"/>
      <c r="L373" s="247">
        <f>-SUMIFS(BV_Data_An_Cour!$AM:$AM,BV_Data_An_Cour!$AP:$AP,$B373,BV_Data_An_Cour!$AQ:$AQ,$C373,BV_Data_An_Cour!$AR:$AR,$L$2)</f>
        <v>0</v>
      </c>
      <c r="M373" s="252"/>
      <c r="N373" s="275"/>
      <c r="O373" s="252"/>
      <c r="P373" s="41"/>
      <c r="Q373" s="247">
        <f>-SUMIFS(BV_Data_An_Prec!$AM:$AM,BV_Data_An_Prec!$AP:$AP,$B373,BV_Data_An_Prec!$AQ:$AQ,$C373,BV_Data_An_Prec!$AR:$AR,$L$2)</f>
        <v>0</v>
      </c>
      <c r="R373" s="252"/>
      <c r="S373" s="275">
        <f t="shared" si="69"/>
        <v>0</v>
      </c>
      <c r="T373" s="38"/>
      <c r="U373" s="38"/>
      <c r="V373" s="41"/>
      <c r="W373" s="38"/>
      <c r="X373" s="38"/>
      <c r="Y373" s="38"/>
      <c r="Z373" s="38"/>
      <c r="AA373" s="38"/>
      <c r="AB373" s="38"/>
      <c r="AC373" s="38"/>
      <c r="AD373" s="38"/>
      <c r="AE373" s="38"/>
      <c r="AF373" s="38"/>
      <c r="AG373" s="38"/>
      <c r="AH373" s="38"/>
      <c r="AI373" s="38"/>
      <c r="AJ373" s="38"/>
      <c r="AK373" s="38"/>
      <c r="AL373" s="38"/>
      <c r="AM373" s="38"/>
      <c r="AN373" s="38"/>
    </row>
    <row r="374" spans="1:40" ht="15.75" hidden="1" customHeight="1">
      <c r="A374" s="5" t="s">
        <v>573</v>
      </c>
      <c r="B374" s="41" t="s">
        <v>192</v>
      </c>
      <c r="C374" s="310" t="s">
        <v>121</v>
      </c>
      <c r="D374" s="312"/>
      <c r="E374" s="313"/>
      <c r="F374" s="253">
        <f>+INDEX('Budget original'!$A$2:$AO$501,MATCH($A374,'Budget original'!$A$2:$A$501,0),MATCH(F$2,'Budget original'!$A$2:$AO$2,0))</f>
        <v>0</v>
      </c>
      <c r="G374" s="314"/>
      <c r="H374" s="313"/>
      <c r="I374" s="253"/>
      <c r="J374" s="240"/>
      <c r="K374" s="313"/>
      <c r="L374" s="255">
        <f>-SUMIFS(BV_Data_An_Cour!$AM:$AM,BV_Data_An_Cour!$AP:$AP,$B374,BV_Data_An_Cour!$AQ:$AQ,$C374,BV_Data_An_Cour!$AR:$AR,$L$2)</f>
        <v>0</v>
      </c>
      <c r="M374" s="240"/>
      <c r="N374" s="315"/>
      <c r="O374" s="240"/>
      <c r="P374" s="313"/>
      <c r="Q374" s="255">
        <f>-SUMIFS(BV_Data_An_Prec!$AM:$AM,BV_Data_An_Prec!$AP:$AP,$B374,BV_Data_An_Prec!$AQ:$AQ,$C374,BV_Data_An_Prec!$AR:$AR,$L$2)</f>
        <v>0</v>
      </c>
      <c r="R374" s="240"/>
      <c r="S374" s="315">
        <f t="shared" si="69"/>
        <v>0</v>
      </c>
      <c r="T374" s="38"/>
      <c r="U374" s="38"/>
      <c r="V374" s="41"/>
      <c r="W374" s="38"/>
      <c r="X374" s="38"/>
      <c r="Y374" s="38"/>
      <c r="Z374" s="38"/>
      <c r="AA374" s="38"/>
      <c r="AB374" s="38"/>
      <c r="AC374" s="38"/>
      <c r="AD374" s="38"/>
      <c r="AE374" s="38"/>
      <c r="AF374" s="38"/>
      <c r="AG374" s="38"/>
      <c r="AH374" s="38"/>
      <c r="AI374" s="38"/>
      <c r="AJ374" s="38"/>
      <c r="AK374" s="38"/>
      <c r="AL374" s="38"/>
      <c r="AM374" s="38"/>
      <c r="AN374" s="38"/>
    </row>
    <row r="375" spans="1:40" ht="15.75" hidden="1" customHeight="1">
      <c r="A375" s="5" t="s">
        <v>574</v>
      </c>
      <c r="B375" s="41" t="s">
        <v>192</v>
      </c>
      <c r="C375" s="310" t="s">
        <v>122</v>
      </c>
      <c r="D375" s="296"/>
      <c r="E375" s="41"/>
      <c r="F375" s="253">
        <f>+INDEX('Budget original'!$A$2:$AO$501,MATCH($A375,'Budget original'!$A$2:$A$501,0),MATCH(F$2,'Budget original'!$A$2:$AO$2,0))</f>
        <v>0</v>
      </c>
      <c r="G375" s="297"/>
      <c r="H375" s="41"/>
      <c r="I375" s="253"/>
      <c r="J375" s="252"/>
      <c r="K375" s="41"/>
      <c r="L375" s="255">
        <f>-SUMIFS(BV_Data_An_Cour!$AM:$AM,BV_Data_An_Cour!$AP:$AP,$B375,BV_Data_An_Cour!$AQ:$AQ,$C375,BV_Data_An_Cour!$AR:$AR,$L$2)</f>
        <v>0</v>
      </c>
      <c r="M375" s="252"/>
      <c r="N375" s="275"/>
      <c r="O375" s="252"/>
      <c r="P375" s="41"/>
      <c r="Q375" s="255">
        <f>-SUMIFS(BV_Data_An_Prec!$AM:$AM,BV_Data_An_Prec!$AP:$AP,$B375,BV_Data_An_Prec!$AQ:$AQ,$C375,BV_Data_An_Prec!$AR:$AR,$L$2)</f>
        <v>0</v>
      </c>
      <c r="R375" s="252"/>
      <c r="S375" s="275">
        <f t="shared" si="69"/>
        <v>0</v>
      </c>
      <c r="T375" s="38"/>
      <c r="U375" s="38"/>
      <c r="V375" s="41"/>
      <c r="W375" s="38"/>
      <c r="X375" s="38"/>
      <c r="Y375" s="38"/>
      <c r="Z375" s="38"/>
      <c r="AA375" s="38"/>
      <c r="AB375" s="38"/>
      <c r="AC375" s="38"/>
      <c r="AD375" s="38"/>
      <c r="AE375" s="38"/>
      <c r="AF375" s="38"/>
      <c r="AG375" s="38"/>
      <c r="AH375" s="38"/>
      <c r="AI375" s="38"/>
      <c r="AJ375" s="38"/>
      <c r="AK375" s="38"/>
      <c r="AL375" s="38"/>
      <c r="AM375" s="38"/>
      <c r="AN375" s="38"/>
    </row>
    <row r="376" spans="1:40" ht="15.75" hidden="1" customHeight="1">
      <c r="A376" s="5" t="s">
        <v>575</v>
      </c>
      <c r="B376" s="41" t="s">
        <v>192</v>
      </c>
      <c r="C376" s="310" t="s">
        <v>123</v>
      </c>
      <c r="D376" s="296"/>
      <c r="E376" s="41"/>
      <c r="F376" s="253">
        <f>+INDEX('Budget original'!$A$2:$AO$501,MATCH($A376,'Budget original'!$A$2:$A$501,0),MATCH(F$2,'Budget original'!$A$2:$AO$2,0))</f>
        <v>0</v>
      </c>
      <c r="G376" s="297"/>
      <c r="H376" s="41"/>
      <c r="I376" s="253"/>
      <c r="J376" s="252"/>
      <c r="K376" s="41"/>
      <c r="L376" s="255">
        <f>-SUMIFS(BV_Data_An_Cour!$AM:$AM,BV_Data_An_Cour!$AP:$AP,$B376,BV_Data_An_Cour!$AQ:$AQ,$C376,BV_Data_An_Cour!$AR:$AR,$L$2)</f>
        <v>0</v>
      </c>
      <c r="M376" s="252"/>
      <c r="N376" s="275"/>
      <c r="O376" s="252"/>
      <c r="P376" s="41"/>
      <c r="Q376" s="255">
        <f>-SUMIFS(BV_Data_An_Prec!$AM:$AM,BV_Data_An_Prec!$AP:$AP,$B376,BV_Data_An_Prec!$AQ:$AQ,$C376,BV_Data_An_Prec!$AR:$AR,$L$2)</f>
        <v>0</v>
      </c>
      <c r="R376" s="252"/>
      <c r="S376" s="275">
        <f t="shared" si="69"/>
        <v>0</v>
      </c>
      <c r="T376" s="38"/>
      <c r="U376" s="38"/>
      <c r="V376" s="41"/>
      <c r="W376" s="38"/>
      <c r="X376" s="38"/>
      <c r="Y376" s="38"/>
      <c r="Z376" s="38"/>
      <c r="AA376" s="38"/>
      <c r="AB376" s="38"/>
      <c r="AC376" s="38"/>
      <c r="AD376" s="38"/>
      <c r="AE376" s="38"/>
      <c r="AF376" s="38"/>
      <c r="AG376" s="38"/>
      <c r="AH376" s="38"/>
      <c r="AI376" s="38"/>
      <c r="AJ376" s="38"/>
      <c r="AK376" s="38"/>
      <c r="AL376" s="38"/>
      <c r="AM376" s="38"/>
      <c r="AN376" s="38"/>
    </row>
    <row r="377" spans="1:40" ht="15.75" hidden="1" customHeight="1">
      <c r="A377" s="5" t="s">
        <v>571</v>
      </c>
      <c r="B377" s="41" t="s">
        <v>192</v>
      </c>
      <c r="C377" s="252" t="s">
        <v>55</v>
      </c>
      <c r="D377" s="298"/>
      <c r="E377" s="316"/>
      <c r="F377" s="253">
        <f>+INDEX('Budget original'!$A$2:$AO$501,MATCH($A377,'Budget original'!$A$2:$A$501,0),MATCH(F$2,'Budget original'!$A$2:$AO$2,0))</f>
        <v>0</v>
      </c>
      <c r="G377" s="299"/>
      <c r="H377" s="316"/>
      <c r="I377" s="253"/>
      <c r="J377" s="245"/>
      <c r="K377" s="316"/>
      <c r="L377" s="255">
        <f>-SUMIFS(BV_Data_An_Cour!$AM:$AM,BV_Data_An_Cour!$AP:$AP,$B377,BV_Data_An_Cour!$AQ:$AQ,$C377,BV_Data_An_Cour!$AR:$AR,$L$2)</f>
        <v>0</v>
      </c>
      <c r="M377" s="245"/>
      <c r="N377" s="295"/>
      <c r="O377" s="245"/>
      <c r="P377" s="316"/>
      <c r="Q377" s="255">
        <f>-SUMIFS(BV_Data_An_Prec!$AM:$AM,BV_Data_An_Prec!$AP:$AP,$B377,BV_Data_An_Prec!$AQ:$AQ,$C377,BV_Data_An_Prec!$AR:$AR,$L$2)</f>
        <v>0</v>
      </c>
      <c r="R377" s="245"/>
      <c r="S377" s="295">
        <f t="shared" si="69"/>
        <v>0</v>
      </c>
      <c r="T377" s="38"/>
      <c r="U377" s="38"/>
      <c r="V377" s="41"/>
      <c r="W377" s="38"/>
      <c r="X377" s="38"/>
      <c r="Y377" s="38"/>
      <c r="Z377" s="38"/>
      <c r="AA377" s="38"/>
      <c r="AB377" s="38"/>
      <c r="AC377" s="38"/>
      <c r="AD377" s="38"/>
      <c r="AE377" s="38"/>
      <c r="AF377" s="38"/>
      <c r="AG377" s="38"/>
      <c r="AH377" s="38"/>
      <c r="AI377" s="38"/>
      <c r="AJ377" s="38"/>
      <c r="AK377" s="38"/>
      <c r="AL377" s="38"/>
      <c r="AM377" s="38"/>
      <c r="AN377" s="38"/>
    </row>
    <row r="378" spans="1:40" ht="15.75" hidden="1" customHeight="1">
      <c r="A378" s="5" t="s">
        <v>576</v>
      </c>
      <c r="B378" s="41" t="s">
        <v>192</v>
      </c>
      <c r="C378" s="303" t="s">
        <v>124</v>
      </c>
      <c r="D378" s="304" t="s">
        <v>115</v>
      </c>
      <c r="E378" s="305">
        <f>IFERROR(F378/F$361,0)</f>
        <v>0</v>
      </c>
      <c r="F378" s="306">
        <f>+SUM(F366:F377)</f>
        <v>0</v>
      </c>
      <c r="G378" s="307"/>
      <c r="H378" s="305"/>
      <c r="I378" s="306"/>
      <c r="J378" s="307" t="s">
        <v>115</v>
      </c>
      <c r="K378" s="305">
        <f>IFERROR(L378/L$361,0)</f>
        <v>0</v>
      </c>
      <c r="L378" s="306">
        <f>+SUM(L366:L377)</f>
        <v>0</v>
      </c>
      <c r="M378" s="353"/>
      <c r="N378" s="318"/>
      <c r="O378" s="307" t="s">
        <v>115</v>
      </c>
      <c r="P378" s="305">
        <f>IFERROR(Q378/Q$361,0)</f>
        <v>0</v>
      </c>
      <c r="Q378" s="306">
        <f>+SUM(Q366:Q377)</f>
        <v>0</v>
      </c>
      <c r="R378" s="353"/>
      <c r="S378" s="318">
        <f t="shared" si="69"/>
        <v>0</v>
      </c>
      <c r="T378" s="38"/>
      <c r="U378" s="38"/>
      <c r="V378" s="41"/>
      <c r="W378" s="38"/>
      <c r="X378" s="38"/>
      <c r="Y378" s="38"/>
      <c r="Z378" s="38"/>
      <c r="AA378" s="38"/>
      <c r="AB378" s="38"/>
      <c r="AC378" s="38"/>
      <c r="AD378" s="38"/>
      <c r="AE378" s="38"/>
      <c r="AF378" s="38"/>
      <c r="AG378" s="38"/>
      <c r="AH378" s="38"/>
      <c r="AI378" s="38"/>
      <c r="AJ378" s="38"/>
      <c r="AK378" s="38"/>
      <c r="AL378" s="38"/>
      <c r="AM378" s="38"/>
      <c r="AN378" s="38"/>
    </row>
    <row r="379" spans="1:40" ht="15.75" hidden="1" customHeight="1">
      <c r="A379" s="5" t="s">
        <v>577</v>
      </c>
      <c r="B379" s="41" t="s">
        <v>192</v>
      </c>
      <c r="C379" s="404" t="s">
        <v>125</v>
      </c>
      <c r="D379" s="296"/>
      <c r="E379" s="41"/>
      <c r="F379" s="253">
        <f>+INDEX('Budget original'!$A$2:$AO$501,MATCH($A379,'Budget original'!$A$2:$A$501,0),MATCH(F$2,'Budget original'!$A$2:$AO$2,0))</f>
        <v>0</v>
      </c>
      <c r="G379" s="297"/>
      <c r="H379" s="41"/>
      <c r="I379" s="253"/>
      <c r="J379" s="252"/>
      <c r="K379" s="41"/>
      <c r="L379" s="255">
        <f>-SUMIFS(BV_Data_An_Cour!$AM:$AM,BV_Data_An_Cour!$AP:$AP,$B379,BV_Data_An_Cour!$AQ:$AQ,$C379,BV_Data_An_Cour!$AR:$AR,$L$2)</f>
        <v>0</v>
      </c>
      <c r="M379" s="252"/>
      <c r="N379" s="275"/>
      <c r="O379" s="252"/>
      <c r="P379" s="41"/>
      <c r="Q379" s="255">
        <f>-SUMIFS(BV_Data_An_Prec!$AM:$AM,BV_Data_An_Prec!$AP:$AP,$B379,BV_Data_An_Prec!$AQ:$AQ,$C379,BV_Data_An_Prec!$AR:$AR,$L$2)</f>
        <v>0</v>
      </c>
      <c r="R379" s="252"/>
      <c r="S379" s="275">
        <f t="shared" si="69"/>
        <v>0</v>
      </c>
      <c r="T379" s="38"/>
      <c r="U379" s="38"/>
      <c r="V379" s="41"/>
      <c r="W379" s="38"/>
      <c r="X379" s="38"/>
      <c r="Y379" s="38"/>
      <c r="Z379" s="38"/>
      <c r="AA379" s="38"/>
      <c r="AB379" s="38"/>
      <c r="AC379" s="38"/>
      <c r="AD379" s="38"/>
      <c r="AE379" s="38"/>
      <c r="AF379" s="38"/>
      <c r="AG379" s="38"/>
      <c r="AH379" s="38"/>
      <c r="AI379" s="38"/>
      <c r="AJ379" s="38"/>
      <c r="AK379" s="38"/>
      <c r="AL379" s="38"/>
      <c r="AM379" s="38"/>
      <c r="AN379" s="38"/>
    </row>
    <row r="380" spans="1:40" ht="15.75" hidden="1" customHeight="1">
      <c r="A380" s="5" t="s">
        <v>578</v>
      </c>
      <c r="B380" s="41" t="s">
        <v>192</v>
      </c>
      <c r="C380" s="310" t="s">
        <v>126</v>
      </c>
      <c r="D380" s="296"/>
      <c r="E380" s="41"/>
      <c r="F380" s="253">
        <f>+INDEX('Budget original'!$A$2:$AO$501,MATCH($A380,'Budget original'!$A$2:$A$501,0),MATCH(F$2,'Budget original'!$A$2:$AO$2,0))</f>
        <v>0</v>
      </c>
      <c r="G380" s="297"/>
      <c r="H380" s="41"/>
      <c r="I380" s="253"/>
      <c r="J380" s="252"/>
      <c r="K380" s="41"/>
      <c r="L380" s="255">
        <f>-SUMIFS(BV_Data_An_Cour!$AM:$AM,BV_Data_An_Cour!$AP:$AP,$B380,BV_Data_An_Cour!$AQ:$AQ,$C380,BV_Data_An_Cour!$AR:$AR,$L$2)</f>
        <v>0</v>
      </c>
      <c r="M380" s="252"/>
      <c r="N380" s="275"/>
      <c r="O380" s="252"/>
      <c r="P380" s="41"/>
      <c r="Q380" s="255">
        <f>-SUMIFS(BV_Data_An_Prec!$AM:$AM,BV_Data_An_Prec!$AP:$AP,$B380,BV_Data_An_Prec!$AQ:$AQ,$C380,BV_Data_An_Prec!$AR:$AR,$L$2)</f>
        <v>0</v>
      </c>
      <c r="R380" s="252"/>
      <c r="S380" s="275">
        <f t="shared" si="69"/>
        <v>0</v>
      </c>
      <c r="T380" s="38"/>
      <c r="U380" s="38"/>
      <c r="V380" s="41"/>
      <c r="W380" s="38"/>
      <c r="X380" s="38"/>
      <c r="Y380" s="38"/>
      <c r="Z380" s="38"/>
      <c r="AA380" s="38"/>
      <c r="AB380" s="38"/>
      <c r="AC380" s="38"/>
      <c r="AD380" s="38"/>
      <c r="AE380" s="38"/>
      <c r="AF380" s="38"/>
      <c r="AG380" s="38"/>
      <c r="AH380" s="38"/>
      <c r="AI380" s="38"/>
      <c r="AJ380" s="38"/>
      <c r="AK380" s="38"/>
      <c r="AL380" s="38"/>
      <c r="AM380" s="38"/>
      <c r="AN380" s="38"/>
    </row>
    <row r="381" spans="1:40" ht="15.75" hidden="1" customHeight="1">
      <c r="A381" s="5" t="s">
        <v>579</v>
      </c>
      <c r="B381" s="41" t="s">
        <v>192</v>
      </c>
      <c r="C381" s="311" t="s">
        <v>127</v>
      </c>
      <c r="D381" s="298"/>
      <c r="E381" s="316"/>
      <c r="F381" s="247">
        <f>+INDEX('Budget original'!$A$2:$AO$501,MATCH($A381,'Budget original'!$A$2:$A$501,0),MATCH(F$2,'Budget original'!$A$2:$AO$2,0))</f>
        <v>0</v>
      </c>
      <c r="G381" s="299"/>
      <c r="H381" s="316"/>
      <c r="I381" s="247"/>
      <c r="J381" s="245"/>
      <c r="K381" s="316"/>
      <c r="L381" s="247">
        <f>-SUMIFS(BV_Data_An_Cour!$AM:$AM,BV_Data_An_Cour!$AP:$AP,$B381,BV_Data_An_Cour!$AQ:$AQ,$C381,BV_Data_An_Cour!$AR:$AR,$L$2)</f>
        <v>0</v>
      </c>
      <c r="M381" s="245"/>
      <c r="N381" s="295"/>
      <c r="O381" s="245"/>
      <c r="P381" s="316"/>
      <c r="Q381" s="247">
        <f>-SUMIFS(BV_Data_An_Prec!$AM:$AM,BV_Data_An_Prec!$AP:$AP,$B381,BV_Data_An_Prec!$AQ:$AQ,$C381,BV_Data_An_Prec!$AR:$AR,$L$2)</f>
        <v>0</v>
      </c>
      <c r="R381" s="245"/>
      <c r="S381" s="295">
        <f t="shared" si="69"/>
        <v>0</v>
      </c>
      <c r="T381" s="38"/>
      <c r="U381" s="38"/>
      <c r="V381" s="41"/>
      <c r="W381" s="38"/>
      <c r="X381" s="38"/>
      <c r="Y381" s="38"/>
      <c r="Z381" s="38"/>
      <c r="AA381" s="38"/>
      <c r="AB381" s="38"/>
      <c r="AC381" s="38"/>
      <c r="AD381" s="38"/>
      <c r="AE381" s="38"/>
      <c r="AF381" s="38"/>
      <c r="AG381" s="38"/>
      <c r="AH381" s="38"/>
      <c r="AI381" s="38"/>
      <c r="AJ381" s="38"/>
      <c r="AK381" s="38"/>
      <c r="AL381" s="38"/>
      <c r="AM381" s="38"/>
      <c r="AN381" s="38"/>
    </row>
    <row r="382" spans="1:40" ht="15.75" hidden="1" customHeight="1">
      <c r="A382" s="5" t="s">
        <v>580</v>
      </c>
      <c r="B382" s="41" t="s">
        <v>192</v>
      </c>
      <c r="C382" s="310" t="s">
        <v>128</v>
      </c>
      <c r="D382" s="296"/>
      <c r="E382" s="41"/>
      <c r="F382" s="253">
        <f>+INDEX('Budget original'!$A$2:$AO$501,MATCH($A382,'Budget original'!$A$2:$A$501,0),MATCH(F$2,'Budget original'!$A$2:$AO$2,0))</f>
        <v>0</v>
      </c>
      <c r="G382" s="297"/>
      <c r="H382" s="41"/>
      <c r="I382" s="253"/>
      <c r="J382" s="252"/>
      <c r="K382" s="41"/>
      <c r="L382" s="255">
        <f>-SUMIFS(BV_Data_An_Cour!$AM:$AM,BV_Data_An_Cour!$AP:$AP,$B382,BV_Data_An_Cour!$AQ:$AQ,$C382,BV_Data_An_Cour!$AR:$AR,$L$2)</f>
        <v>0</v>
      </c>
      <c r="M382" s="252"/>
      <c r="N382" s="275"/>
      <c r="O382" s="252"/>
      <c r="P382" s="41"/>
      <c r="Q382" s="255">
        <f>-SUMIFS(BV_Data_An_Prec!$AM:$AM,BV_Data_An_Prec!$AP:$AP,$B382,BV_Data_An_Prec!$AQ:$AQ,$C382,BV_Data_An_Prec!$AR:$AR,$L$2)</f>
        <v>0</v>
      </c>
      <c r="R382" s="252"/>
      <c r="S382" s="275">
        <f t="shared" si="69"/>
        <v>0</v>
      </c>
      <c r="T382" s="38"/>
      <c r="U382" s="38"/>
      <c r="V382" s="41"/>
      <c r="W382" s="38"/>
      <c r="X382" s="38"/>
      <c r="Y382" s="38"/>
      <c r="Z382" s="38"/>
      <c r="AA382" s="38"/>
      <c r="AB382" s="38"/>
      <c r="AC382" s="38"/>
      <c r="AD382" s="38"/>
      <c r="AE382" s="38"/>
      <c r="AF382" s="38"/>
      <c r="AG382" s="38"/>
      <c r="AH382" s="38"/>
      <c r="AI382" s="38"/>
      <c r="AJ382" s="38"/>
      <c r="AK382" s="38"/>
      <c r="AL382" s="38"/>
      <c r="AM382" s="38"/>
      <c r="AN382" s="38"/>
    </row>
    <row r="383" spans="1:40" ht="15.75" hidden="1" customHeight="1">
      <c r="A383" s="5" t="s">
        <v>581</v>
      </c>
      <c r="B383" s="41" t="s">
        <v>192</v>
      </c>
      <c r="C383" s="310" t="s">
        <v>129</v>
      </c>
      <c r="D383" s="296"/>
      <c r="E383" s="41"/>
      <c r="F383" s="253">
        <f>+INDEX('Budget original'!$A$2:$AO$501,MATCH($A383,'Budget original'!$A$2:$A$501,0),MATCH(F$2,'Budget original'!$A$2:$AO$2,0))</f>
        <v>0</v>
      </c>
      <c r="G383" s="297"/>
      <c r="H383" s="41"/>
      <c r="I383" s="253"/>
      <c r="J383" s="252"/>
      <c r="K383" s="41"/>
      <c r="L383" s="255">
        <f>-SUMIFS(BV_Data_An_Cour!$AM:$AM,BV_Data_An_Cour!$AP:$AP,$B383,BV_Data_An_Cour!$AQ:$AQ,$C383,BV_Data_An_Cour!$AR:$AR,$L$2)</f>
        <v>0</v>
      </c>
      <c r="M383" s="252"/>
      <c r="N383" s="275"/>
      <c r="O383" s="252"/>
      <c r="P383" s="41"/>
      <c r="Q383" s="255">
        <f>-SUMIFS(BV_Data_An_Prec!$AM:$AM,BV_Data_An_Prec!$AP:$AP,$B383,BV_Data_An_Prec!$AQ:$AQ,$C383,BV_Data_An_Prec!$AR:$AR,$L$2)</f>
        <v>0</v>
      </c>
      <c r="R383" s="252"/>
      <c r="S383" s="275">
        <f t="shared" si="69"/>
        <v>0</v>
      </c>
      <c r="T383" s="38"/>
      <c r="U383" s="38"/>
      <c r="V383" s="41"/>
      <c r="W383" s="38"/>
      <c r="X383" s="38"/>
      <c r="Y383" s="38"/>
      <c r="Z383" s="38"/>
      <c r="AA383" s="38"/>
      <c r="AB383" s="38"/>
      <c r="AC383" s="38"/>
      <c r="AD383" s="38"/>
      <c r="AE383" s="38"/>
      <c r="AF383" s="38"/>
      <c r="AG383" s="38"/>
      <c r="AH383" s="38"/>
      <c r="AI383" s="38"/>
      <c r="AJ383" s="38"/>
      <c r="AK383" s="38"/>
      <c r="AL383" s="38"/>
      <c r="AM383" s="38"/>
      <c r="AN383" s="38"/>
    </row>
    <row r="384" spans="1:40" ht="15.75" hidden="1" customHeight="1">
      <c r="A384" s="5" t="s">
        <v>582</v>
      </c>
      <c r="B384" s="41" t="s">
        <v>192</v>
      </c>
      <c r="C384" s="310" t="s">
        <v>130</v>
      </c>
      <c r="D384" s="298"/>
      <c r="E384" s="316"/>
      <c r="F384" s="247">
        <f>+INDEX('Budget original'!$A$2:$AO$501,MATCH($A384,'Budget original'!$A$2:$A$501,0),MATCH(F$2,'Budget original'!$A$2:$AO$2,0))</f>
        <v>0</v>
      </c>
      <c r="G384" s="299"/>
      <c r="H384" s="316"/>
      <c r="I384" s="247"/>
      <c r="J384" s="245"/>
      <c r="K384" s="316"/>
      <c r="L384" s="247">
        <f>-SUMIFS(BV_Data_An_Cour!$AM:$AM,BV_Data_An_Cour!$AP:$AP,$B384,BV_Data_An_Cour!$AQ:$AQ,$C384,BV_Data_An_Cour!$AR:$AR,$L$2)</f>
        <v>0</v>
      </c>
      <c r="M384" s="245"/>
      <c r="N384" s="295"/>
      <c r="O384" s="245"/>
      <c r="P384" s="316"/>
      <c r="Q384" s="247">
        <f>-SUMIFS(BV_Data_An_Prec!$AM:$AM,BV_Data_An_Prec!$AP:$AP,$B384,BV_Data_An_Prec!$AQ:$AQ,$C384,BV_Data_An_Prec!$AR:$AR,$L$2)</f>
        <v>0</v>
      </c>
      <c r="R384" s="245"/>
      <c r="S384" s="295">
        <f t="shared" si="69"/>
        <v>0</v>
      </c>
      <c r="T384" s="38"/>
      <c r="U384" s="38"/>
      <c r="V384" s="41"/>
      <c r="W384" s="38"/>
      <c r="X384" s="38"/>
      <c r="Y384" s="38"/>
      <c r="Z384" s="38"/>
      <c r="AA384" s="38"/>
      <c r="AB384" s="38"/>
      <c r="AC384" s="38"/>
      <c r="AD384" s="38"/>
      <c r="AE384" s="38"/>
      <c r="AF384" s="38"/>
      <c r="AG384" s="38"/>
      <c r="AH384" s="38"/>
      <c r="AI384" s="38"/>
      <c r="AJ384" s="38"/>
      <c r="AK384" s="38"/>
      <c r="AL384" s="38"/>
      <c r="AM384" s="38"/>
      <c r="AN384" s="38"/>
    </row>
    <row r="385" spans="1:40" ht="20.25" hidden="1" customHeight="1">
      <c r="A385" s="5" t="s">
        <v>583</v>
      </c>
      <c r="B385" s="41" t="s">
        <v>192</v>
      </c>
      <c r="C385" s="404" t="s">
        <v>131</v>
      </c>
      <c r="D385" s="296"/>
      <c r="E385" s="41"/>
      <c r="F385" s="253">
        <f>+INDEX('Budget original'!$A$2:$AO$501,MATCH($A385,'Budget original'!$A$2:$A$501,0),MATCH(F$2,'Budget original'!$A$2:$AO$2,0))</f>
        <v>0</v>
      </c>
      <c r="G385" s="297"/>
      <c r="H385" s="41"/>
      <c r="I385" s="253"/>
      <c r="J385" s="252"/>
      <c r="K385" s="41"/>
      <c r="L385" s="255">
        <f>-SUMIFS(BV_Data_An_Cour!$AM:$AM,BV_Data_An_Cour!$AP:$AP,$B385,BV_Data_An_Cour!$AQ:$AQ,$C385,BV_Data_An_Cour!$AR:$AR,$L$2)</f>
        <v>0</v>
      </c>
      <c r="M385" s="252"/>
      <c r="N385" s="275"/>
      <c r="O385" s="252"/>
      <c r="P385" s="41"/>
      <c r="Q385" s="255">
        <f>-SUMIFS(BV_Data_An_Prec!$AM:$AM,BV_Data_An_Prec!$AP:$AP,$B385,BV_Data_An_Prec!$AQ:$AQ,$C385,BV_Data_An_Prec!$AR:$AR,$L$2)</f>
        <v>0</v>
      </c>
      <c r="R385" s="252"/>
      <c r="S385" s="275">
        <f t="shared" si="69"/>
        <v>0</v>
      </c>
      <c r="T385" s="38"/>
      <c r="U385" s="38"/>
      <c r="V385" s="41"/>
      <c r="W385" s="38"/>
      <c r="X385" s="38"/>
      <c r="Y385" s="38"/>
      <c r="Z385" s="38"/>
      <c r="AA385" s="38"/>
      <c r="AB385" s="38"/>
      <c r="AC385" s="38"/>
      <c r="AD385" s="38"/>
      <c r="AE385" s="38"/>
      <c r="AF385" s="38"/>
      <c r="AG385" s="38"/>
      <c r="AH385" s="38"/>
      <c r="AI385" s="38"/>
      <c r="AJ385" s="38"/>
      <c r="AK385" s="38"/>
      <c r="AL385" s="38"/>
      <c r="AM385" s="38"/>
      <c r="AN385" s="38"/>
    </row>
    <row r="386" spans="1:40" ht="20.25" hidden="1" customHeight="1">
      <c r="A386" s="5" t="s">
        <v>584</v>
      </c>
      <c r="B386" s="41" t="s">
        <v>192</v>
      </c>
      <c r="C386" s="310" t="s">
        <v>132</v>
      </c>
      <c r="D386" s="296"/>
      <c r="E386" s="41"/>
      <c r="F386" s="253">
        <f>+INDEX('Budget original'!$A$2:$AO$501,MATCH($A386,'Budget original'!$A$2:$A$501,0),MATCH(F$2,'Budget original'!$A$2:$AO$2,0))</f>
        <v>0</v>
      </c>
      <c r="G386" s="297"/>
      <c r="H386" s="41"/>
      <c r="I386" s="253"/>
      <c r="J386" s="252"/>
      <c r="K386" s="41"/>
      <c r="L386" s="255">
        <f>-SUMIFS(BV_Data_An_Cour!$AM:$AM,BV_Data_An_Cour!$AP:$AP,$B386,BV_Data_An_Cour!$AQ:$AQ,$C386,BV_Data_An_Cour!$AR:$AR,$L$2)</f>
        <v>0</v>
      </c>
      <c r="M386" s="252"/>
      <c r="N386" s="275"/>
      <c r="O386" s="252"/>
      <c r="P386" s="41"/>
      <c r="Q386" s="255">
        <f>-SUMIFS(BV_Data_An_Prec!$AM:$AM,BV_Data_An_Prec!$AP:$AP,$B386,BV_Data_An_Prec!$AQ:$AQ,$C386,BV_Data_An_Prec!$AR:$AR,$L$2)</f>
        <v>0</v>
      </c>
      <c r="R386" s="252"/>
      <c r="S386" s="275">
        <f t="shared" si="69"/>
        <v>0</v>
      </c>
      <c r="T386" s="38"/>
      <c r="U386" s="38"/>
      <c r="V386" s="41"/>
      <c r="W386" s="38"/>
      <c r="X386" s="38"/>
      <c r="Y386" s="38"/>
      <c r="Z386" s="38"/>
      <c r="AA386" s="38"/>
      <c r="AB386" s="38"/>
      <c r="AC386" s="38"/>
      <c r="AD386" s="38"/>
      <c r="AE386" s="38"/>
      <c r="AF386" s="38"/>
      <c r="AG386" s="38"/>
      <c r="AH386" s="38"/>
      <c r="AI386" s="38"/>
      <c r="AJ386" s="38"/>
      <c r="AK386" s="38"/>
      <c r="AL386" s="38"/>
      <c r="AM386" s="38"/>
      <c r="AN386" s="38"/>
    </row>
    <row r="387" spans="1:40" ht="20.25" hidden="1" customHeight="1">
      <c r="A387" s="5" t="s">
        <v>585</v>
      </c>
      <c r="B387" s="41" t="s">
        <v>192</v>
      </c>
      <c r="C387" s="310" t="s">
        <v>133</v>
      </c>
      <c r="D387" s="296"/>
      <c r="E387" s="41"/>
      <c r="F387" s="253">
        <f>+INDEX('Budget original'!$A$2:$AO$501,MATCH($A387,'Budget original'!$A$2:$A$501,0),MATCH(F$2,'Budget original'!$A$2:$AO$2,0))</f>
        <v>0</v>
      </c>
      <c r="G387" s="297"/>
      <c r="H387" s="41"/>
      <c r="I387" s="253"/>
      <c r="J387" s="252"/>
      <c r="K387" s="41"/>
      <c r="L387" s="255">
        <f>-SUMIFS(BV_Data_An_Cour!$AM:$AM,BV_Data_An_Cour!$AP:$AP,$B387,BV_Data_An_Cour!$AQ:$AQ,$C387,BV_Data_An_Cour!$AR:$AR,$L$2)</f>
        <v>0</v>
      </c>
      <c r="M387" s="252"/>
      <c r="N387" s="275"/>
      <c r="O387" s="252"/>
      <c r="P387" s="41"/>
      <c r="Q387" s="255">
        <f>-SUMIFS(BV_Data_An_Prec!$AM:$AM,BV_Data_An_Prec!$AP:$AP,$B387,BV_Data_An_Prec!$AQ:$AQ,$C387,BV_Data_An_Prec!$AR:$AR,$L$2)</f>
        <v>0</v>
      </c>
      <c r="R387" s="252"/>
      <c r="S387" s="275">
        <f t="shared" si="69"/>
        <v>0</v>
      </c>
      <c r="T387" s="38"/>
      <c r="U387" s="38"/>
      <c r="V387" s="41"/>
      <c r="W387" s="38"/>
      <c r="X387" s="38"/>
      <c r="Y387" s="38"/>
      <c r="Z387" s="38"/>
      <c r="AA387" s="38"/>
      <c r="AB387" s="38"/>
      <c r="AC387" s="38"/>
      <c r="AD387" s="38"/>
      <c r="AE387" s="38"/>
      <c r="AF387" s="38"/>
      <c r="AG387" s="38"/>
      <c r="AH387" s="38"/>
      <c r="AI387" s="38"/>
      <c r="AJ387" s="38"/>
      <c r="AK387" s="38"/>
      <c r="AL387" s="38"/>
      <c r="AM387" s="38"/>
      <c r="AN387" s="38"/>
    </row>
    <row r="388" spans="1:40" ht="20.25" hidden="1" customHeight="1">
      <c r="A388" s="5" t="s">
        <v>586</v>
      </c>
      <c r="B388" s="41" t="s">
        <v>192</v>
      </c>
      <c r="C388" s="310" t="s">
        <v>134</v>
      </c>
      <c r="D388" s="296"/>
      <c r="E388" s="41"/>
      <c r="F388" s="253">
        <f>+INDEX('Budget original'!$A$2:$AO$501,MATCH($A388,'Budget original'!$A$2:$A$501,0),MATCH(F$2,'Budget original'!$A$2:$AO$2,0))</f>
        <v>0</v>
      </c>
      <c r="G388" s="297"/>
      <c r="H388" s="41"/>
      <c r="I388" s="253"/>
      <c r="J388" s="252"/>
      <c r="K388" s="41"/>
      <c r="L388" s="255">
        <f>-SUMIFS(BV_Data_An_Cour!$AM:$AM,BV_Data_An_Cour!$AP:$AP,$B388,BV_Data_An_Cour!$AQ:$AQ,$C388,BV_Data_An_Cour!$AR:$AR,$L$2)</f>
        <v>0</v>
      </c>
      <c r="M388" s="252"/>
      <c r="N388" s="275"/>
      <c r="O388" s="252"/>
      <c r="P388" s="41"/>
      <c r="Q388" s="255">
        <f>-SUMIFS(BV_Data_An_Prec!$AM:$AM,BV_Data_An_Prec!$AP:$AP,$B388,BV_Data_An_Prec!$AQ:$AQ,$C388,BV_Data_An_Prec!$AR:$AR,$L$2)</f>
        <v>0</v>
      </c>
      <c r="R388" s="252"/>
      <c r="S388" s="275">
        <f t="shared" si="69"/>
        <v>0</v>
      </c>
      <c r="T388" s="38"/>
      <c r="U388" s="38"/>
      <c r="V388" s="41"/>
      <c r="W388" s="38"/>
      <c r="X388" s="38"/>
      <c r="Y388" s="38"/>
      <c r="Z388" s="38"/>
      <c r="AA388" s="38"/>
      <c r="AB388" s="38"/>
      <c r="AC388" s="38"/>
      <c r="AD388" s="38"/>
      <c r="AE388" s="38"/>
      <c r="AF388" s="38"/>
      <c r="AG388" s="38"/>
      <c r="AH388" s="38"/>
      <c r="AI388" s="38"/>
      <c r="AJ388" s="38"/>
      <c r="AK388" s="38"/>
      <c r="AL388" s="38"/>
      <c r="AM388" s="38"/>
      <c r="AN388" s="38"/>
    </row>
    <row r="389" spans="1:40" ht="20.25" hidden="1" customHeight="1">
      <c r="A389" s="5" t="s">
        <v>587</v>
      </c>
      <c r="B389" s="41" t="s">
        <v>192</v>
      </c>
      <c r="C389" s="310" t="s">
        <v>135</v>
      </c>
      <c r="D389" s="296"/>
      <c r="E389" s="41"/>
      <c r="F389" s="253">
        <f>+INDEX('Budget original'!$A$2:$AO$501,MATCH($A389,'Budget original'!$A$2:$A$501,0),MATCH(F$2,'Budget original'!$A$2:$AO$2,0))</f>
        <v>0</v>
      </c>
      <c r="G389" s="297"/>
      <c r="H389" s="41"/>
      <c r="I389" s="253"/>
      <c r="J389" s="252"/>
      <c r="K389" s="41"/>
      <c r="L389" s="255">
        <f>-SUMIFS(BV_Data_An_Cour!$AM:$AM,BV_Data_An_Cour!$AP:$AP,$B389,BV_Data_An_Cour!$AQ:$AQ,$C389,BV_Data_An_Cour!$AR:$AR,$L$2)</f>
        <v>0</v>
      </c>
      <c r="M389" s="252"/>
      <c r="N389" s="275"/>
      <c r="O389" s="252"/>
      <c r="P389" s="41"/>
      <c r="Q389" s="255">
        <f>-SUMIFS(BV_Data_An_Prec!$AM:$AM,BV_Data_An_Prec!$AP:$AP,$B389,BV_Data_An_Prec!$AQ:$AQ,$C389,BV_Data_An_Prec!$AR:$AR,$L$2)</f>
        <v>0</v>
      </c>
      <c r="R389" s="252"/>
      <c r="S389" s="275">
        <f t="shared" si="69"/>
        <v>0</v>
      </c>
      <c r="T389" s="38"/>
      <c r="U389" s="38"/>
      <c r="V389" s="41"/>
      <c r="W389" s="38"/>
      <c r="X389" s="38"/>
      <c r="Y389" s="38"/>
      <c r="Z389" s="38"/>
      <c r="AA389" s="38"/>
      <c r="AB389" s="38"/>
      <c r="AC389" s="38"/>
      <c r="AD389" s="38"/>
      <c r="AE389" s="38"/>
      <c r="AF389" s="38"/>
      <c r="AG389" s="38"/>
      <c r="AH389" s="38"/>
      <c r="AI389" s="38"/>
      <c r="AJ389" s="38"/>
      <c r="AK389" s="38"/>
      <c r="AL389" s="38"/>
      <c r="AM389" s="38"/>
      <c r="AN389" s="38"/>
    </row>
    <row r="390" spans="1:40" ht="20.25" hidden="1" customHeight="1">
      <c r="A390" s="5" t="s">
        <v>588</v>
      </c>
      <c r="B390" s="41" t="s">
        <v>192</v>
      </c>
      <c r="C390" s="310" t="s">
        <v>136</v>
      </c>
      <c r="D390" s="296"/>
      <c r="E390" s="41"/>
      <c r="F390" s="253">
        <f>+INDEX('Budget original'!$A$2:$AO$501,MATCH($A390,'Budget original'!$A$2:$A$501,0),MATCH(F$2,'Budget original'!$A$2:$AO$2,0))</f>
        <v>0</v>
      </c>
      <c r="G390" s="297"/>
      <c r="H390" s="41"/>
      <c r="I390" s="253"/>
      <c r="J390" s="252"/>
      <c r="K390" s="41"/>
      <c r="L390" s="255">
        <f>-SUMIFS(BV_Data_An_Cour!$AM:$AM,BV_Data_An_Cour!$AP:$AP,$B390,BV_Data_An_Cour!$AQ:$AQ,$C390,BV_Data_An_Cour!$AR:$AR,$L$2)</f>
        <v>0</v>
      </c>
      <c r="M390" s="252"/>
      <c r="N390" s="275"/>
      <c r="O390" s="252"/>
      <c r="P390" s="41"/>
      <c r="Q390" s="255">
        <f>-SUMIFS(BV_Data_An_Prec!$AM:$AM,BV_Data_An_Prec!$AP:$AP,$B390,BV_Data_An_Prec!$AQ:$AQ,$C390,BV_Data_An_Prec!$AR:$AR,$L$2)</f>
        <v>0</v>
      </c>
      <c r="R390" s="252"/>
      <c r="S390" s="275">
        <f t="shared" si="69"/>
        <v>0</v>
      </c>
      <c r="T390" s="38"/>
      <c r="U390" s="38"/>
      <c r="V390" s="41"/>
      <c r="W390" s="38"/>
      <c r="X390" s="38"/>
      <c r="Y390" s="38"/>
      <c r="Z390" s="38"/>
      <c r="AA390" s="38"/>
      <c r="AB390" s="38"/>
      <c r="AC390" s="38"/>
      <c r="AD390" s="38"/>
      <c r="AE390" s="38"/>
      <c r="AF390" s="38"/>
      <c r="AG390" s="38"/>
      <c r="AH390" s="38"/>
      <c r="AI390" s="38"/>
      <c r="AJ390" s="38"/>
      <c r="AK390" s="38"/>
      <c r="AL390" s="38"/>
      <c r="AM390" s="38"/>
      <c r="AN390" s="38"/>
    </row>
    <row r="391" spans="1:40" ht="20.25" hidden="1" customHeight="1">
      <c r="A391" s="5" t="s">
        <v>589</v>
      </c>
      <c r="B391" s="41" t="s">
        <v>192</v>
      </c>
      <c r="C391" s="310" t="s">
        <v>137</v>
      </c>
      <c r="D391" s="296"/>
      <c r="E391" s="41"/>
      <c r="F391" s="253">
        <f>+INDEX('Budget original'!$A$2:$AO$501,MATCH($A391,'Budget original'!$A$2:$A$501,0),MATCH(F$2,'Budget original'!$A$2:$AO$2,0))</f>
        <v>0</v>
      </c>
      <c r="G391" s="297"/>
      <c r="H391" s="41"/>
      <c r="I391" s="253"/>
      <c r="J391" s="252"/>
      <c r="K391" s="41"/>
      <c r="L391" s="255">
        <f>-SUMIFS(BV_Data_An_Cour!$AM:$AM,BV_Data_An_Cour!$AP:$AP,$B391,BV_Data_An_Cour!$AQ:$AQ,$C391,BV_Data_An_Cour!$AR:$AR,$L$2)</f>
        <v>0</v>
      </c>
      <c r="M391" s="252"/>
      <c r="N391" s="275"/>
      <c r="O391" s="252"/>
      <c r="P391" s="41"/>
      <c r="Q391" s="255">
        <f>-SUMIFS(BV_Data_An_Prec!$AM:$AM,BV_Data_An_Prec!$AP:$AP,$B391,BV_Data_An_Prec!$AQ:$AQ,$C391,BV_Data_An_Prec!$AR:$AR,$L$2)</f>
        <v>0</v>
      </c>
      <c r="R391" s="252"/>
      <c r="S391" s="275">
        <f t="shared" si="69"/>
        <v>0</v>
      </c>
      <c r="T391" s="38"/>
      <c r="U391" s="38"/>
      <c r="V391" s="41"/>
      <c r="W391" s="38"/>
      <c r="X391" s="38"/>
      <c r="Y391" s="38"/>
      <c r="Z391" s="38"/>
      <c r="AA391" s="38"/>
      <c r="AB391" s="38"/>
      <c r="AC391" s="38"/>
      <c r="AD391" s="38"/>
      <c r="AE391" s="38"/>
      <c r="AF391" s="38"/>
      <c r="AG391" s="38"/>
      <c r="AH391" s="38"/>
      <c r="AI391" s="38"/>
      <c r="AJ391" s="38"/>
      <c r="AK391" s="38"/>
      <c r="AL391" s="38"/>
      <c r="AM391" s="38"/>
      <c r="AN391" s="38"/>
    </row>
    <row r="392" spans="1:40" ht="20.25" hidden="1" customHeight="1">
      <c r="A392" s="5" t="s">
        <v>590</v>
      </c>
      <c r="B392" s="41" t="s">
        <v>192</v>
      </c>
      <c r="C392" s="310" t="s">
        <v>138</v>
      </c>
      <c r="D392" s="296"/>
      <c r="E392" s="41"/>
      <c r="F392" s="253">
        <f>+INDEX('Budget original'!$A$2:$AO$501,MATCH($A392,'Budget original'!$A$2:$A$501,0),MATCH(F$2,'Budget original'!$A$2:$AO$2,0))</f>
        <v>0</v>
      </c>
      <c r="G392" s="297"/>
      <c r="H392" s="41"/>
      <c r="I392" s="253"/>
      <c r="J392" s="252"/>
      <c r="K392" s="41"/>
      <c r="L392" s="255">
        <f>-SUMIFS(BV_Data_An_Cour!$AM:$AM,BV_Data_An_Cour!$AP:$AP,$B392,BV_Data_An_Cour!$AQ:$AQ,$C392,BV_Data_An_Cour!$AR:$AR,$L$2)</f>
        <v>0</v>
      </c>
      <c r="M392" s="252"/>
      <c r="N392" s="275"/>
      <c r="O392" s="252"/>
      <c r="P392" s="41"/>
      <c r="Q392" s="255">
        <f>-SUMIFS(BV_Data_An_Prec!$AM:$AM,BV_Data_An_Prec!$AP:$AP,$B392,BV_Data_An_Prec!$AQ:$AQ,$C392,BV_Data_An_Prec!$AR:$AR,$L$2)</f>
        <v>0</v>
      </c>
      <c r="R392" s="252"/>
      <c r="S392" s="275">
        <f t="shared" si="69"/>
        <v>0</v>
      </c>
      <c r="T392" s="38"/>
      <c r="U392" s="38"/>
      <c r="V392" s="41"/>
      <c r="W392" s="38"/>
      <c r="X392" s="38"/>
      <c r="Y392" s="38"/>
      <c r="Z392" s="38"/>
      <c r="AA392" s="38"/>
      <c r="AB392" s="38"/>
      <c r="AC392" s="38"/>
      <c r="AD392" s="38"/>
      <c r="AE392" s="38"/>
      <c r="AF392" s="38"/>
      <c r="AG392" s="38"/>
      <c r="AH392" s="38"/>
      <c r="AI392" s="38"/>
      <c r="AJ392" s="38"/>
      <c r="AK392" s="38"/>
      <c r="AL392" s="38"/>
      <c r="AM392" s="38"/>
      <c r="AN392" s="38"/>
    </row>
    <row r="393" spans="1:40" ht="15.75" hidden="1" customHeight="1">
      <c r="A393" s="5" t="s">
        <v>571</v>
      </c>
      <c r="B393" s="41" t="s">
        <v>192</v>
      </c>
      <c r="C393" s="310" t="s">
        <v>55</v>
      </c>
      <c r="D393" s="296"/>
      <c r="E393" s="41"/>
      <c r="F393" s="253">
        <f>+INDEX('Budget original'!$A$2:$AO$501,MATCH($A393,'Budget original'!$A$2:$A$501,0),MATCH(F$2,'Budget original'!$A$2:$AO$2,0))</f>
        <v>0</v>
      </c>
      <c r="G393" s="297"/>
      <c r="H393" s="41"/>
      <c r="I393" s="253"/>
      <c r="J393" s="252"/>
      <c r="K393" s="41"/>
      <c r="L393" s="255">
        <f>-SUMIFS(BV_Data_An_Cour!$AM:$AM,BV_Data_An_Cour!$AP:$AP,$B393,BV_Data_An_Cour!$AQ:$AQ,$C393,BV_Data_An_Cour!$AR:$AR,$L$2)</f>
        <v>0</v>
      </c>
      <c r="M393" s="252"/>
      <c r="N393" s="275"/>
      <c r="O393" s="252"/>
      <c r="P393" s="41"/>
      <c r="Q393" s="255">
        <f>-SUMIFS(BV_Data_An_Prec!$AM:$AM,BV_Data_An_Prec!$AP:$AP,$B393,BV_Data_An_Prec!$AQ:$AQ,$C393,BV_Data_An_Prec!$AR:$AR,$L$2)</f>
        <v>0</v>
      </c>
      <c r="R393" s="252"/>
      <c r="S393" s="275">
        <f t="shared" si="69"/>
        <v>0</v>
      </c>
      <c r="T393" s="38"/>
      <c r="U393" s="38"/>
      <c r="V393" s="41"/>
      <c r="W393" s="38"/>
      <c r="X393" s="38"/>
      <c r="Y393" s="38"/>
      <c r="Z393" s="38"/>
      <c r="AA393" s="38"/>
      <c r="AB393" s="38"/>
      <c r="AC393" s="38"/>
      <c r="AD393" s="38"/>
      <c r="AE393" s="38"/>
      <c r="AF393" s="38"/>
      <c r="AG393" s="38"/>
      <c r="AH393" s="38"/>
      <c r="AI393" s="38"/>
      <c r="AJ393" s="38"/>
      <c r="AK393" s="38"/>
      <c r="AL393" s="38"/>
      <c r="AM393" s="38"/>
      <c r="AN393" s="38"/>
    </row>
    <row r="394" spans="1:40" ht="15.75" hidden="1" customHeight="1">
      <c r="A394" s="5" t="s">
        <v>571</v>
      </c>
      <c r="B394" s="41" t="s">
        <v>192</v>
      </c>
      <c r="C394" s="310" t="s">
        <v>55</v>
      </c>
      <c r="D394" s="296"/>
      <c r="E394" s="41"/>
      <c r="F394" s="253">
        <f>+INDEX('Budget original'!$A$2:$AO$501,MATCH($A394,'Budget original'!$A$2:$A$501,0),MATCH(F$2,'Budget original'!$A$2:$AO$2,0))</f>
        <v>0</v>
      </c>
      <c r="G394" s="297"/>
      <c r="H394" s="41"/>
      <c r="I394" s="253"/>
      <c r="J394" s="252"/>
      <c r="K394" s="41"/>
      <c r="L394" s="255">
        <f>-SUMIFS(BV_Data_An_Cour!$AM:$AM,BV_Data_An_Cour!$AP:$AP,$B394,BV_Data_An_Cour!$AQ:$AQ,$C394,BV_Data_An_Cour!$AR:$AR,$L$2)</f>
        <v>0</v>
      </c>
      <c r="M394" s="252"/>
      <c r="N394" s="275"/>
      <c r="O394" s="252"/>
      <c r="P394" s="41"/>
      <c r="Q394" s="255">
        <f>-SUMIFS(BV_Data_An_Prec!$AM:$AM,BV_Data_An_Prec!$AP:$AP,$B394,BV_Data_An_Prec!$AQ:$AQ,$C394,BV_Data_An_Prec!$AR:$AR,$L$2)</f>
        <v>0</v>
      </c>
      <c r="R394" s="252"/>
      <c r="S394" s="275">
        <f t="shared" si="69"/>
        <v>0</v>
      </c>
      <c r="T394" s="38"/>
      <c r="U394" s="38"/>
      <c r="V394" s="41"/>
      <c r="W394" s="38"/>
      <c r="X394" s="38"/>
      <c r="Y394" s="38"/>
      <c r="Z394" s="38"/>
      <c r="AA394" s="38"/>
      <c r="AB394" s="38"/>
      <c r="AC394" s="38"/>
      <c r="AD394" s="38"/>
      <c r="AE394" s="38"/>
      <c r="AF394" s="38"/>
      <c r="AG394" s="38"/>
      <c r="AH394" s="38"/>
      <c r="AI394" s="38"/>
      <c r="AJ394" s="38"/>
      <c r="AK394" s="38"/>
      <c r="AL394" s="38"/>
      <c r="AM394" s="38"/>
      <c r="AN394" s="38"/>
    </row>
    <row r="395" spans="1:40" ht="15.75" hidden="1" customHeight="1">
      <c r="A395" s="5" t="s">
        <v>571</v>
      </c>
      <c r="B395" s="41" t="s">
        <v>192</v>
      </c>
      <c r="C395" s="310" t="s">
        <v>55</v>
      </c>
      <c r="D395" s="298"/>
      <c r="E395" s="316"/>
      <c r="F395" s="253">
        <f>+INDEX('Budget original'!$A$2:$AO$501,MATCH($A395,'Budget original'!$A$2:$A$501,0),MATCH(F$2,'Budget original'!$A$2:$AO$2,0))</f>
        <v>0</v>
      </c>
      <c r="G395" s="299"/>
      <c r="H395" s="316"/>
      <c r="I395" s="253"/>
      <c r="J395" s="245"/>
      <c r="K395" s="316"/>
      <c r="L395" s="255">
        <f>-SUMIFS(BV_Data_An_Cour!$AM:$AM,BV_Data_An_Cour!$AP:$AP,$B395,BV_Data_An_Cour!$AQ:$AQ,$C395,BV_Data_An_Cour!$AR:$AR,$L$2)</f>
        <v>0</v>
      </c>
      <c r="M395" s="245"/>
      <c r="N395" s="295"/>
      <c r="O395" s="245"/>
      <c r="P395" s="316"/>
      <c r="Q395" s="255">
        <f>-SUMIFS(BV_Data_An_Prec!$AM:$AM,BV_Data_An_Prec!$AP:$AP,$B395,BV_Data_An_Prec!$AQ:$AQ,$C395,BV_Data_An_Prec!$AR:$AR,$L$2)</f>
        <v>0</v>
      </c>
      <c r="R395" s="245"/>
      <c r="S395" s="295">
        <f t="shared" si="69"/>
        <v>0</v>
      </c>
      <c r="T395" s="38"/>
      <c r="U395" s="38"/>
      <c r="V395" s="41"/>
      <c r="W395" s="38"/>
      <c r="X395" s="38"/>
      <c r="Y395" s="38"/>
      <c r="Z395" s="38"/>
      <c r="AA395" s="38"/>
      <c r="AB395" s="38"/>
      <c r="AC395" s="38"/>
      <c r="AD395" s="38"/>
      <c r="AE395" s="38"/>
      <c r="AF395" s="38"/>
      <c r="AG395" s="38"/>
      <c r="AH395" s="38"/>
      <c r="AI395" s="38"/>
      <c r="AJ395" s="38"/>
      <c r="AK395" s="38"/>
      <c r="AL395" s="38"/>
      <c r="AM395" s="38"/>
      <c r="AN395" s="38"/>
    </row>
    <row r="396" spans="1:40" ht="15.75" hidden="1" customHeight="1">
      <c r="B396" s="3"/>
      <c r="C396" s="303" t="s">
        <v>139</v>
      </c>
      <c r="D396" s="304" t="s">
        <v>115</v>
      </c>
      <c r="E396" s="305">
        <f>IFERROR(F396/F$361,0)</f>
        <v>0</v>
      </c>
      <c r="F396" s="306">
        <f>+SUM(F379:F395)</f>
        <v>0</v>
      </c>
      <c r="G396" s="307"/>
      <c r="H396" s="305"/>
      <c r="I396" s="306"/>
      <c r="J396" s="307" t="s">
        <v>115</v>
      </c>
      <c r="K396" s="305">
        <f>IFERROR(L396/L$361,0)</f>
        <v>0</v>
      </c>
      <c r="L396" s="306">
        <f>+SUM(L379:L395)</f>
        <v>0</v>
      </c>
      <c r="M396" s="353"/>
      <c r="N396" s="306"/>
      <c r="O396" s="307" t="s">
        <v>115</v>
      </c>
      <c r="P396" s="305">
        <f>IFERROR(Q396/Q$361,0)</f>
        <v>0</v>
      </c>
      <c r="Q396" s="306">
        <f>+SUM(Q379:Q395)</f>
        <v>0</v>
      </c>
      <c r="R396" s="353"/>
      <c r="S396" s="318">
        <f>+SUM(S379:S395)</f>
        <v>0</v>
      </c>
      <c r="T396" s="38"/>
      <c r="U396" s="38"/>
      <c r="V396" s="41"/>
      <c r="W396" s="38"/>
      <c r="X396" s="38"/>
      <c r="Y396" s="38"/>
      <c r="Z396" s="38"/>
      <c r="AA396" s="38"/>
      <c r="AB396" s="38"/>
      <c r="AC396" s="38"/>
      <c r="AD396" s="38"/>
      <c r="AE396" s="38"/>
      <c r="AF396" s="38"/>
      <c r="AG396" s="38"/>
      <c r="AH396" s="38"/>
      <c r="AI396" s="38"/>
      <c r="AJ396" s="38"/>
      <c r="AK396" s="38"/>
      <c r="AL396" s="38"/>
      <c r="AM396" s="38"/>
      <c r="AN396" s="38"/>
    </row>
    <row r="397" spans="1:40" ht="15.75" hidden="1" customHeight="1">
      <c r="B397" s="3"/>
      <c r="C397" s="252"/>
      <c r="D397" s="41"/>
      <c r="E397" s="41"/>
      <c r="F397" s="262"/>
      <c r="G397" s="252"/>
      <c r="H397" s="41"/>
      <c r="I397" s="262"/>
      <c r="J397" s="252"/>
      <c r="K397" s="41"/>
      <c r="L397" s="262"/>
      <c r="M397" s="269"/>
      <c r="N397" s="287"/>
      <c r="O397" s="252"/>
      <c r="P397" s="41"/>
      <c r="Q397" s="262"/>
      <c r="R397" s="252"/>
      <c r="S397" s="287"/>
      <c r="T397" s="38"/>
      <c r="U397" s="38"/>
      <c r="V397" s="41"/>
      <c r="W397" s="38"/>
      <c r="X397" s="38"/>
      <c r="Y397" s="38"/>
      <c r="Z397" s="38"/>
      <c r="AA397" s="38"/>
      <c r="AB397" s="38"/>
      <c r="AC397" s="38"/>
      <c r="AD397" s="38"/>
      <c r="AE397" s="38"/>
      <c r="AF397" s="38"/>
      <c r="AG397" s="38"/>
      <c r="AH397" s="38"/>
      <c r="AI397" s="38"/>
      <c r="AJ397" s="38"/>
      <c r="AK397" s="38"/>
      <c r="AL397" s="38"/>
      <c r="AM397" s="38"/>
      <c r="AN397" s="38"/>
    </row>
    <row r="398" spans="1:40" ht="15.75" hidden="1" customHeight="1">
      <c r="B398" s="3"/>
      <c r="C398" s="303" t="s">
        <v>140</v>
      </c>
      <c r="D398" s="304" t="s">
        <v>115</v>
      </c>
      <c r="E398" s="305">
        <f>IFERROR(F398/F$361,0)</f>
        <v>0</v>
      </c>
      <c r="F398" s="306">
        <f>F378+F396</f>
        <v>0</v>
      </c>
      <c r="G398" s="307"/>
      <c r="H398" s="305"/>
      <c r="I398" s="306"/>
      <c r="J398" s="307" t="s">
        <v>115</v>
      </c>
      <c r="K398" s="305">
        <f>IFERROR(L398/L$361,0)</f>
        <v>0</v>
      </c>
      <c r="L398" s="306">
        <f>L378+L396</f>
        <v>0</v>
      </c>
      <c r="M398" s="303"/>
      <c r="N398" s="306"/>
      <c r="O398" s="307" t="s">
        <v>115</v>
      </c>
      <c r="P398" s="305">
        <f>IFERROR(Q398/Q$361,0)</f>
        <v>0</v>
      </c>
      <c r="Q398" s="306">
        <f>Q378+Q396</f>
        <v>0</v>
      </c>
      <c r="R398" s="309"/>
      <c r="S398" s="306">
        <f>L398-Q398</f>
        <v>0</v>
      </c>
      <c r="T398" s="38"/>
      <c r="U398" s="38"/>
      <c r="V398" s="41"/>
      <c r="W398" s="38"/>
      <c r="X398" s="38"/>
      <c r="Y398" s="38"/>
      <c r="Z398" s="38"/>
      <c r="AA398" s="38"/>
      <c r="AB398" s="38"/>
      <c r="AC398" s="38"/>
      <c r="AD398" s="38"/>
      <c r="AE398" s="38"/>
      <c r="AF398" s="38"/>
      <c r="AG398" s="38"/>
      <c r="AH398" s="38"/>
      <c r="AI398" s="38"/>
      <c r="AJ398" s="38"/>
      <c r="AK398" s="38"/>
      <c r="AL398" s="38"/>
      <c r="AM398" s="38"/>
      <c r="AN398" s="38"/>
    </row>
    <row r="399" spans="1:40" ht="15.75" hidden="1" customHeight="1" thickBot="1">
      <c r="B399" s="3"/>
      <c r="C399" s="252"/>
      <c r="D399" s="41"/>
      <c r="E399" s="41"/>
      <c r="F399" s="275"/>
      <c r="G399" s="252"/>
      <c r="H399" s="41"/>
      <c r="I399" s="275"/>
      <c r="J399" s="252"/>
      <c r="K399" s="41"/>
      <c r="L399" s="275"/>
      <c r="M399" s="269"/>
      <c r="N399" s="287"/>
      <c r="O399" s="252"/>
      <c r="P399" s="41"/>
      <c r="Q399" s="275"/>
      <c r="R399" s="252"/>
      <c r="S399" s="287"/>
      <c r="T399" s="38"/>
      <c r="U399" s="38"/>
      <c r="V399" s="41"/>
      <c r="W399" s="38"/>
      <c r="X399" s="38"/>
      <c r="Y399" s="38"/>
      <c r="Z399" s="38"/>
      <c r="AA399" s="38"/>
      <c r="AB399" s="38"/>
      <c r="AC399" s="38"/>
      <c r="AD399" s="38"/>
      <c r="AE399" s="38"/>
      <c r="AF399" s="38"/>
      <c r="AG399" s="38"/>
      <c r="AH399" s="38"/>
      <c r="AI399" s="38"/>
      <c r="AJ399" s="38"/>
      <c r="AK399" s="38"/>
      <c r="AL399" s="38"/>
      <c r="AM399" s="38"/>
      <c r="AN399" s="38"/>
    </row>
    <row r="400" spans="1:40" ht="15.75" hidden="1" customHeight="1" thickTop="1" thickBot="1">
      <c r="B400" s="3"/>
      <c r="C400" s="426" t="s">
        <v>147</v>
      </c>
      <c r="D400" s="427"/>
      <c r="E400" s="427"/>
      <c r="F400" s="428">
        <f>F363-F398</f>
        <v>0</v>
      </c>
      <c r="G400" s="426"/>
      <c r="H400" s="427"/>
      <c r="I400" s="428"/>
      <c r="J400" s="429"/>
      <c r="K400" s="430"/>
      <c r="L400" s="428">
        <f>L363-L398</f>
        <v>0</v>
      </c>
      <c r="M400" s="426"/>
      <c r="N400" s="428"/>
      <c r="O400" s="429"/>
      <c r="P400" s="430"/>
      <c r="Q400" s="428">
        <f>Q363-Q398</f>
        <v>0</v>
      </c>
      <c r="R400" s="429"/>
      <c r="S400" s="428">
        <f>L400-Q400</f>
        <v>0</v>
      </c>
      <c r="T400" s="38"/>
      <c r="U400" s="38"/>
      <c r="V400" s="41"/>
      <c r="W400" s="38"/>
      <c r="X400" s="38"/>
      <c r="Y400" s="38"/>
      <c r="Z400" s="38"/>
      <c r="AA400" s="38"/>
      <c r="AB400" s="38"/>
      <c r="AC400" s="38"/>
      <c r="AD400" s="38"/>
      <c r="AE400" s="38"/>
      <c r="AF400" s="38"/>
      <c r="AG400" s="38"/>
      <c r="AH400" s="38"/>
      <c r="AI400" s="38"/>
      <c r="AJ400" s="38"/>
      <c r="AK400" s="38"/>
      <c r="AL400" s="38"/>
      <c r="AM400" s="38"/>
      <c r="AN400" s="38"/>
    </row>
    <row r="401" spans="1:61" ht="15.75" customHeight="1">
      <c r="B401" s="3"/>
      <c r="C401" s="11"/>
      <c r="D401" s="837"/>
      <c r="E401" s="41"/>
      <c r="F401" s="317">
        <f>F315+F251+F195</f>
        <v>0</v>
      </c>
      <c r="G401" s="296"/>
      <c r="H401" s="41"/>
      <c r="I401" s="317"/>
      <c r="J401" s="837"/>
      <c r="K401" s="11"/>
      <c r="L401" s="317">
        <f>L315+L251+L195</f>
        <v>231175.12999999992</v>
      </c>
      <c r="M401" s="11"/>
      <c r="N401" s="317"/>
      <c r="O401" s="11"/>
      <c r="P401" s="11"/>
      <c r="Q401" s="317"/>
      <c r="R401" s="11"/>
      <c r="S401" s="317"/>
      <c r="T401" s="41"/>
      <c r="U401" s="41"/>
      <c r="V401" s="41"/>
      <c r="W401" s="41"/>
      <c r="X401" s="41"/>
      <c r="Y401" s="41"/>
      <c r="Z401" s="41"/>
      <c r="AA401" s="41"/>
      <c r="AB401" s="41"/>
      <c r="AC401" s="41"/>
      <c r="AD401" s="41"/>
      <c r="AE401" s="41"/>
      <c r="AF401" s="41"/>
      <c r="AG401" s="41"/>
      <c r="AH401" s="41"/>
      <c r="AI401" s="41"/>
      <c r="AJ401" s="41"/>
      <c r="AK401" s="41"/>
      <c r="AL401" s="41"/>
      <c r="AM401" s="41"/>
      <c r="AN401" s="41"/>
    </row>
    <row r="402" spans="1:61" ht="15.75" customHeight="1">
      <c r="B402" s="3"/>
      <c r="F402" s="317">
        <f>F354+F234+F290</f>
        <v>0</v>
      </c>
      <c r="L402" s="317">
        <f>L354+L234+L290</f>
        <v>103140.31999999992</v>
      </c>
      <c r="V402" s="41"/>
      <c r="W402" s="38"/>
      <c r="X402" s="38"/>
      <c r="Y402" s="38"/>
      <c r="Z402" s="38"/>
      <c r="AA402" s="38"/>
      <c r="AB402" s="38"/>
      <c r="AC402" s="38"/>
      <c r="AD402" s="38"/>
      <c r="AE402" s="38"/>
      <c r="AF402" s="38"/>
      <c r="AG402" s="38"/>
      <c r="AH402" s="38"/>
      <c r="AI402" s="38"/>
      <c r="AJ402" s="38"/>
      <c r="AK402" s="38"/>
      <c r="AL402" s="38"/>
      <c r="AM402" s="38"/>
      <c r="AN402" s="38"/>
    </row>
    <row r="403" spans="1:61" ht="35.25">
      <c r="B403" s="3"/>
      <c r="C403" s="431" t="s">
        <v>591</v>
      </c>
      <c r="F403" s="835"/>
      <c r="L403" s="835"/>
      <c r="V403" s="771" t="str">
        <f>C1</f>
        <v>Hyundai</v>
      </c>
      <c r="W403" s="36"/>
      <c r="X403" s="36"/>
      <c r="Y403" s="36"/>
      <c r="Z403" s="36"/>
      <c r="AA403" s="36"/>
      <c r="AB403" s="36"/>
      <c r="AC403" s="36"/>
      <c r="AD403" s="36"/>
      <c r="AE403" s="231" t="s">
        <v>680</v>
      </c>
      <c r="AF403" s="36"/>
      <c r="AG403" s="36"/>
      <c r="AH403" s="36"/>
      <c r="AI403" s="36"/>
      <c r="AJ403" s="772"/>
      <c r="AK403" s="773"/>
      <c r="AL403" s="774"/>
      <c r="AM403" s="774"/>
      <c r="AN403" s="774"/>
      <c r="AO403" s="772" t="str">
        <f>$S$1</f>
        <v>Réalisé, Février 2025</v>
      </c>
      <c r="AP403" s="38"/>
      <c r="AQ403" s="38"/>
      <c r="AR403" s="38"/>
      <c r="AS403" s="38"/>
      <c r="AT403" s="38"/>
      <c r="AU403" s="38"/>
      <c r="AV403" s="38"/>
      <c r="AW403" s="38"/>
      <c r="AX403" s="38"/>
      <c r="AY403" s="38"/>
      <c r="AZ403" s="38"/>
      <c r="BA403" s="38"/>
      <c r="BB403" s="38"/>
      <c r="BC403" s="38"/>
      <c r="BD403" s="38"/>
      <c r="BE403" s="38"/>
      <c r="BF403" s="38"/>
      <c r="BG403" s="38"/>
      <c r="BH403" s="38"/>
      <c r="BI403" s="38"/>
    </row>
    <row r="404" spans="1:61" ht="15.75" customHeight="1" thickBot="1">
      <c r="B404" s="3"/>
      <c r="C404" s="431" t="s">
        <v>591</v>
      </c>
      <c r="V404" s="432"/>
      <c r="W404" s="234"/>
      <c r="X404" s="234"/>
      <c r="Y404" s="234"/>
      <c r="Z404" s="234"/>
      <c r="AA404" s="234"/>
      <c r="AB404" s="234"/>
      <c r="AC404" s="234"/>
      <c r="AD404" s="234"/>
      <c r="AE404" s="234"/>
      <c r="AF404" s="234"/>
      <c r="AG404" s="234"/>
      <c r="AH404" s="234"/>
      <c r="AI404" s="234"/>
      <c r="AJ404" s="234"/>
      <c r="AK404" s="234"/>
      <c r="AL404" s="38"/>
      <c r="AM404" s="38"/>
      <c r="AN404" s="38"/>
      <c r="AO404" s="38"/>
      <c r="AP404" s="38"/>
      <c r="AQ404" s="38"/>
      <c r="AR404" s="38"/>
      <c r="AS404" s="38"/>
      <c r="AT404" s="38"/>
      <c r="AU404" s="38"/>
      <c r="AV404" s="38"/>
      <c r="AW404" s="38"/>
      <c r="AX404" s="38"/>
      <c r="AY404" s="38"/>
      <c r="AZ404" s="38"/>
      <c r="BA404" s="38"/>
      <c r="BB404" s="38"/>
      <c r="BC404" s="38"/>
      <c r="BD404" s="38"/>
      <c r="BE404" s="38"/>
      <c r="BF404" s="38"/>
      <c r="BG404" s="38"/>
      <c r="BH404" s="38"/>
      <c r="BI404" s="38"/>
    </row>
    <row r="405" spans="1:61" ht="15.75" customHeight="1">
      <c r="A405" s="5" t="s">
        <v>592</v>
      </c>
      <c r="B405" s="3"/>
      <c r="C405" s="431" t="s">
        <v>591</v>
      </c>
      <c r="V405" s="433"/>
      <c r="W405" s="434"/>
      <c r="X405" s="1064" t="s">
        <v>593</v>
      </c>
      <c r="Y405" s="1062"/>
      <c r="Z405" s="1065"/>
      <c r="AA405" s="1061"/>
      <c r="AB405" s="1062"/>
      <c r="AC405" s="1065"/>
      <c r="AD405" s="1061" t="s">
        <v>340</v>
      </c>
      <c r="AE405" s="1062"/>
      <c r="AF405" s="1065"/>
      <c r="AG405" s="1061" t="s">
        <v>681</v>
      </c>
      <c r="AH405" s="1062"/>
      <c r="AI405" s="1065"/>
      <c r="AJ405" s="1061" t="s">
        <v>594</v>
      </c>
      <c r="AK405" s="1062"/>
      <c r="AL405" s="1062"/>
      <c r="AM405" s="1061" t="s">
        <v>595</v>
      </c>
      <c r="AN405" s="1062"/>
      <c r="AO405" s="1063"/>
      <c r="AP405" s="38"/>
      <c r="AQ405" s="38"/>
      <c r="AR405" s="38"/>
      <c r="AS405" s="38"/>
      <c r="AT405" s="38"/>
      <c r="AU405" s="38"/>
      <c r="AV405" s="38"/>
      <c r="AW405" s="38"/>
      <c r="AX405" s="38"/>
      <c r="AY405" s="38"/>
      <c r="AZ405" s="38"/>
      <c r="BA405" s="38"/>
      <c r="BB405" s="38"/>
      <c r="BC405" s="38"/>
      <c r="BD405" s="38"/>
      <c r="BE405" s="38"/>
      <c r="BF405" s="38"/>
      <c r="BG405" s="38"/>
      <c r="BH405" s="38"/>
      <c r="BI405" s="38"/>
    </row>
    <row r="406" spans="1:61" ht="15.75" customHeight="1">
      <c r="A406" s="5" t="s">
        <v>592</v>
      </c>
      <c r="B406" s="3"/>
      <c r="C406" s="431" t="s">
        <v>591</v>
      </c>
      <c r="V406" s="245"/>
      <c r="W406" s="399" t="s">
        <v>596</v>
      </c>
      <c r="X406" s="399" t="s">
        <v>195</v>
      </c>
      <c r="Y406" s="399" t="s">
        <v>196</v>
      </c>
      <c r="Z406" s="435" t="s">
        <v>197</v>
      </c>
      <c r="AA406" s="399"/>
      <c r="AB406" s="399"/>
      <c r="AC406" s="435"/>
      <c r="AD406" s="436" t="s">
        <v>195</v>
      </c>
      <c r="AE406" s="399" t="s">
        <v>196</v>
      </c>
      <c r="AF406" s="399" t="s">
        <v>197</v>
      </c>
      <c r="AG406" s="436" t="s">
        <v>597</v>
      </c>
      <c r="AH406" s="399" t="s">
        <v>598</v>
      </c>
      <c r="AI406" s="399" t="s">
        <v>599</v>
      </c>
      <c r="AJ406" s="436" t="s">
        <v>195</v>
      </c>
      <c r="AK406" s="399" t="s">
        <v>196</v>
      </c>
      <c r="AL406" s="399" t="s">
        <v>197</v>
      </c>
      <c r="AM406" s="437" t="s">
        <v>597</v>
      </c>
      <c r="AN406" s="399" t="s">
        <v>598</v>
      </c>
      <c r="AO406" s="341" t="s">
        <v>599</v>
      </c>
      <c r="AP406" s="38"/>
      <c r="AQ406" s="38"/>
      <c r="AR406" s="38"/>
      <c r="AS406" s="38"/>
      <c r="AT406" s="38"/>
      <c r="AU406" s="38"/>
      <c r="AV406" s="38"/>
      <c r="AW406" s="38"/>
      <c r="AX406" s="38"/>
      <c r="AY406" s="38"/>
      <c r="AZ406" s="38"/>
      <c r="BA406" s="38"/>
      <c r="BB406" s="38"/>
      <c r="BC406" s="38"/>
      <c r="BD406" s="38"/>
      <c r="BE406" s="38"/>
      <c r="BF406" s="38"/>
      <c r="BG406" s="38"/>
      <c r="BH406" s="38"/>
      <c r="BI406" s="38"/>
    </row>
    <row r="407" spans="1:61" ht="15.75" customHeight="1">
      <c r="A407" s="5" t="s">
        <v>92</v>
      </c>
      <c r="B407" s="3"/>
      <c r="C407" s="431" t="s">
        <v>591</v>
      </c>
      <c r="V407" s="311" t="s">
        <v>92</v>
      </c>
      <c r="W407" s="438"/>
      <c r="X407" s="438"/>
      <c r="Y407" s="438"/>
      <c r="Z407" s="439">
        <f>F5+F93+E195+E251+D315+D363</f>
        <v>0</v>
      </c>
      <c r="AA407" s="438"/>
      <c r="AB407" s="438"/>
      <c r="AC407" s="439"/>
      <c r="AD407" s="440"/>
      <c r="AE407" s="441"/>
      <c r="AF407" s="439">
        <f>L5+L93+K195+K251+J315+J363</f>
        <v>2854914.6299999994</v>
      </c>
      <c r="AG407" s="440"/>
      <c r="AH407" s="441"/>
      <c r="AI407" s="442"/>
      <c r="AJ407" s="440"/>
      <c r="AK407" s="441"/>
      <c r="AL407" s="439">
        <f>Q5+Q93+P195+O251+O315+O363</f>
        <v>0</v>
      </c>
      <c r="AM407" s="443"/>
      <c r="AN407" s="441"/>
      <c r="AO407" s="444"/>
      <c r="AP407" s="38"/>
      <c r="AQ407" s="38"/>
      <c r="AR407" s="38"/>
      <c r="AS407" s="38"/>
      <c r="AT407" s="38"/>
      <c r="AU407" s="38"/>
      <c r="AV407" s="38"/>
      <c r="AW407" s="38"/>
      <c r="AX407" s="38"/>
      <c r="AY407" s="38"/>
      <c r="AZ407" s="38"/>
      <c r="BA407" s="38"/>
      <c r="BB407" s="38"/>
      <c r="BC407" s="38"/>
      <c r="BD407" s="38"/>
      <c r="BE407" s="38"/>
      <c r="BF407" s="38"/>
      <c r="BG407" s="38"/>
      <c r="BH407" s="38"/>
      <c r="BI407" s="38"/>
    </row>
    <row r="408" spans="1:61" ht="15.75" customHeight="1">
      <c r="A408" s="5" t="s">
        <v>198</v>
      </c>
      <c r="B408" s="3"/>
      <c r="C408" s="431" t="s">
        <v>591</v>
      </c>
      <c r="V408" s="445" t="s">
        <v>198</v>
      </c>
      <c r="W408" s="446"/>
      <c r="X408" s="884" t="e">
        <f>Z408/Z407</f>
        <v>#DIV/0!</v>
      </c>
      <c r="Y408" s="446"/>
      <c r="Z408" s="447">
        <f>F27+F109+F195+F251+F315+F363</f>
        <v>0</v>
      </c>
      <c r="AA408" s="446"/>
      <c r="AB408" s="446"/>
      <c r="AC408" s="447"/>
      <c r="AD408" s="884">
        <f>AF408/AF407</f>
        <v>0.1624550538661817</v>
      </c>
      <c r="AE408" s="449"/>
      <c r="AF408" s="447">
        <f>L27+L109+L195+L251+L315+L363</f>
        <v>463795.31000000011</v>
      </c>
      <c r="AG408" s="448"/>
      <c r="AH408" s="449">
        <f>AF408-Z408</f>
        <v>463795.31000000011</v>
      </c>
      <c r="AI408" s="450" t="e">
        <f>AH408/Z408</f>
        <v>#DIV/0!</v>
      </c>
      <c r="AJ408" s="884" t="e">
        <f>AL408/AL407</f>
        <v>#DIV/0!</v>
      </c>
      <c r="AK408" s="449"/>
      <c r="AL408" s="447">
        <f>Q27+Q109+Q195+Q251+Q315+Q363</f>
        <v>0</v>
      </c>
      <c r="AM408" s="451"/>
      <c r="AN408" s="449">
        <f>AF408-AL408</f>
        <v>463795.31000000011</v>
      </c>
      <c r="AO408" s="452">
        <f>IF(AL408=0,0,AN408/AL408)</f>
        <v>0</v>
      </c>
      <c r="AP408" s="38"/>
      <c r="AQ408" s="38"/>
      <c r="AR408" s="38"/>
      <c r="AS408" s="38"/>
      <c r="AT408" s="38"/>
      <c r="AU408" s="38"/>
      <c r="AV408" s="38"/>
      <c r="AW408" s="38"/>
      <c r="AX408" s="38"/>
      <c r="AY408" s="38"/>
      <c r="AZ408" s="38"/>
      <c r="BA408" s="38"/>
      <c r="BB408" s="38"/>
      <c r="BC408" s="38"/>
      <c r="BD408" s="38"/>
      <c r="BE408" s="38"/>
      <c r="BF408" s="38"/>
      <c r="BG408" s="38"/>
      <c r="BH408" s="38"/>
      <c r="BI408" s="38"/>
    </row>
    <row r="409" spans="1:61" ht="15.75" customHeight="1">
      <c r="A409" s="5" t="s">
        <v>199</v>
      </c>
      <c r="B409" s="3"/>
      <c r="C409" s="431" t="s">
        <v>591</v>
      </c>
      <c r="V409" s="453" t="s">
        <v>199</v>
      </c>
      <c r="W409" s="454"/>
      <c r="X409" s="454"/>
      <c r="Y409" s="454"/>
      <c r="Z409" s="455"/>
      <c r="AA409" s="454"/>
      <c r="AB409" s="454"/>
      <c r="AC409" s="455"/>
      <c r="AD409" s="456"/>
      <c r="AE409" s="454"/>
      <c r="AF409" s="455"/>
      <c r="AG409" s="456"/>
      <c r="AH409" s="457"/>
      <c r="AI409" s="458"/>
      <c r="AJ409" s="456"/>
      <c r="AK409" s="454"/>
      <c r="AL409" s="455"/>
      <c r="AM409" s="459"/>
      <c r="AN409" s="457"/>
      <c r="AO409" s="460"/>
      <c r="AP409" s="38"/>
      <c r="AQ409" s="38"/>
      <c r="AR409" s="38"/>
      <c r="AS409" s="38"/>
      <c r="AT409" s="38"/>
      <c r="AU409" s="38"/>
      <c r="AV409" s="38"/>
      <c r="AW409" s="38"/>
      <c r="AX409" s="38"/>
      <c r="AY409" s="38"/>
      <c r="AZ409" s="38"/>
      <c r="BA409" s="38"/>
      <c r="BB409" s="38"/>
      <c r="BC409" s="38"/>
      <c r="BD409" s="38"/>
      <c r="BE409" s="38"/>
      <c r="BF409" s="38"/>
      <c r="BG409" s="38"/>
      <c r="BH409" s="38"/>
      <c r="BI409" s="38"/>
    </row>
    <row r="410" spans="1:61" ht="15.75" customHeight="1">
      <c r="A410" s="5" t="s">
        <v>107</v>
      </c>
      <c r="B410" s="3"/>
      <c r="C410" s="431" t="s">
        <v>591</v>
      </c>
      <c r="V410" s="310" t="s">
        <v>107</v>
      </c>
      <c r="W410" s="461" t="s">
        <v>600</v>
      </c>
      <c r="X410" s="454"/>
      <c r="Y410" s="462" t="e">
        <f t="shared" ref="Y410:Y419" si="70">Z410/(D$13+D$97)</f>
        <v>#DIV/0!</v>
      </c>
      <c r="Z410" s="455">
        <f t="shared" ref="Z410:Z416" si="71">+SUMIF($C:$C,$V410,F:F)</f>
        <v>0</v>
      </c>
      <c r="AA410" s="454"/>
      <c r="AB410" s="462"/>
      <c r="AC410" s="455"/>
      <c r="AD410" s="463"/>
      <c r="AE410" s="462">
        <f t="shared" ref="AE410:AE415" si="72">IF(AF410=0,0,AF410/(J$13+J$97))</f>
        <v>1068.9025000000001</v>
      </c>
      <c r="AF410" s="455">
        <f t="shared" ref="AF410:AF416" si="73">+SUMIF($C:$C,$V410,L:L)</f>
        <v>42756.100000000006</v>
      </c>
      <c r="AG410" s="456" t="e">
        <f t="shared" ref="AG410:AG419" si="74">AE410-Y410</f>
        <v>#DIV/0!</v>
      </c>
      <c r="AH410" s="457">
        <f t="shared" ref="AH410:AH419" si="75">AF410-Z410</f>
        <v>42756.100000000006</v>
      </c>
      <c r="AI410" s="458">
        <f t="shared" ref="AI410:AI419" si="76">IF(Z410=0,0,AH410/Z410)</f>
        <v>0</v>
      </c>
      <c r="AJ410" s="463"/>
      <c r="AK410" s="462">
        <f t="shared" ref="AK410:AK415" si="77">IF(AL410=0,0,AL410/(P$13+P$97))</f>
        <v>0</v>
      </c>
      <c r="AL410" s="455">
        <f>SUMIFS(BV_Data_An_Prec!$AM:$AM,BV_Data_An_Prec!$AQ:$AQ,$V410)</f>
        <v>0</v>
      </c>
      <c r="AM410" s="459">
        <f>AE410-AK410</f>
        <v>1068.9025000000001</v>
      </c>
      <c r="AN410" s="457">
        <f t="shared" ref="AN410:AN432" si="78">AF410-AL410</f>
        <v>42756.100000000006</v>
      </c>
      <c r="AO410" s="464">
        <f t="shared" ref="AO410:AO432" si="79">IF(AL410=0,0,AN410/AL410)</f>
        <v>0</v>
      </c>
      <c r="AP410" s="38"/>
      <c r="AQ410" s="38"/>
      <c r="AR410" s="3"/>
      <c r="AS410" s="38"/>
      <c r="AT410" s="38"/>
      <c r="AU410" s="38"/>
      <c r="AV410" s="38"/>
      <c r="AW410" s="38"/>
      <c r="AX410" s="38"/>
      <c r="AY410" s="38"/>
      <c r="AZ410" s="38"/>
      <c r="BA410" s="38"/>
      <c r="BB410" s="38"/>
      <c r="BC410" s="38"/>
      <c r="BD410" s="38"/>
      <c r="BE410" s="38"/>
      <c r="BF410" s="38"/>
      <c r="BG410" s="38"/>
      <c r="BH410" s="38"/>
      <c r="BI410" s="38"/>
    </row>
    <row r="411" spans="1:61" ht="15.75" customHeight="1">
      <c r="A411" s="5" t="s">
        <v>108</v>
      </c>
      <c r="B411" s="3"/>
      <c r="C411" s="431" t="s">
        <v>591</v>
      </c>
      <c r="V411" s="311" t="s">
        <v>108</v>
      </c>
      <c r="W411" s="465" t="s">
        <v>601</v>
      </c>
      <c r="X411" s="438"/>
      <c r="Y411" s="466" t="e">
        <f t="shared" si="70"/>
        <v>#DIV/0!</v>
      </c>
      <c r="Z411" s="439">
        <f t="shared" si="71"/>
        <v>0</v>
      </c>
      <c r="AA411" s="438"/>
      <c r="AB411" s="466"/>
      <c r="AC411" s="439"/>
      <c r="AD411" s="467"/>
      <c r="AE411" s="466">
        <f t="shared" si="72"/>
        <v>504.91500000000013</v>
      </c>
      <c r="AF411" s="439">
        <f t="shared" si="73"/>
        <v>20196.600000000006</v>
      </c>
      <c r="AG411" s="440" t="e">
        <f t="shared" si="74"/>
        <v>#DIV/0!</v>
      </c>
      <c r="AH411" s="441">
        <f t="shared" si="75"/>
        <v>20196.600000000006</v>
      </c>
      <c r="AI411" s="468">
        <f t="shared" si="76"/>
        <v>0</v>
      </c>
      <c r="AJ411" s="467"/>
      <c r="AK411" s="466">
        <f t="shared" si="77"/>
        <v>0</v>
      </c>
      <c r="AL411" s="439">
        <f>SUMIFS(BV_Data_An_Prec!$AM:$AM,BV_Data_An_Prec!$AQ:$AQ,$V411)</f>
        <v>0</v>
      </c>
      <c r="AM411" s="459">
        <f t="shared" ref="AM411:AM416" si="80">AE411-AK411</f>
        <v>504.91500000000013</v>
      </c>
      <c r="AN411" s="441">
        <f t="shared" si="78"/>
        <v>20196.600000000006</v>
      </c>
      <c r="AO411" s="444">
        <f t="shared" si="79"/>
        <v>0</v>
      </c>
      <c r="AP411" s="38"/>
      <c r="AQ411" s="38"/>
      <c r="AR411" s="41"/>
      <c r="AS411" s="38"/>
      <c r="AT411" s="38"/>
      <c r="AU411" s="38"/>
      <c r="AV411" s="38"/>
      <c r="AW411" s="38"/>
      <c r="AX411" s="38"/>
      <c r="AY411" s="38"/>
      <c r="AZ411" s="38"/>
      <c r="BA411" s="38"/>
      <c r="BB411" s="38"/>
      <c r="BC411" s="38"/>
      <c r="BD411" s="38"/>
      <c r="BE411" s="38"/>
      <c r="BF411" s="38"/>
      <c r="BG411" s="38"/>
      <c r="BH411" s="38"/>
      <c r="BI411" s="38"/>
    </row>
    <row r="412" spans="1:61" ht="15.75" customHeight="1">
      <c r="A412" s="5" t="s">
        <v>109</v>
      </c>
      <c r="B412" s="3"/>
      <c r="C412" s="431" t="s">
        <v>591</v>
      </c>
      <c r="V412" s="310" t="s">
        <v>109</v>
      </c>
      <c r="W412" s="461" t="s">
        <v>602</v>
      </c>
      <c r="X412" s="454"/>
      <c r="Y412" s="462" t="e">
        <f t="shared" si="70"/>
        <v>#DIV/0!</v>
      </c>
      <c r="Z412" s="455">
        <f t="shared" si="71"/>
        <v>0</v>
      </c>
      <c r="AA412" s="454"/>
      <c r="AB412" s="462"/>
      <c r="AC412" s="455"/>
      <c r="AD412" s="463"/>
      <c r="AE412" s="462">
        <f t="shared" si="72"/>
        <v>70.416499999999999</v>
      </c>
      <c r="AF412" s="455">
        <f t="shared" si="73"/>
        <v>2816.66</v>
      </c>
      <c r="AG412" s="456" t="e">
        <f t="shared" si="74"/>
        <v>#DIV/0!</v>
      </c>
      <c r="AH412" s="457">
        <f t="shared" si="75"/>
        <v>2816.66</v>
      </c>
      <c r="AI412" s="458">
        <f t="shared" si="76"/>
        <v>0</v>
      </c>
      <c r="AJ412" s="463"/>
      <c r="AK412" s="462">
        <f t="shared" si="77"/>
        <v>0</v>
      </c>
      <c r="AL412" s="455">
        <f>SUMIFS(BV_Data_An_Prec!$AM:$AM,BV_Data_An_Prec!$AQ:$AQ,$V412)</f>
        <v>0</v>
      </c>
      <c r="AM412" s="459">
        <f t="shared" si="80"/>
        <v>70.416499999999999</v>
      </c>
      <c r="AN412" s="457">
        <f t="shared" si="78"/>
        <v>2816.66</v>
      </c>
      <c r="AO412" s="464">
        <f t="shared" si="79"/>
        <v>0</v>
      </c>
      <c r="AP412" s="38"/>
      <c r="AQ412" s="38"/>
      <c r="AR412" s="41"/>
      <c r="AS412" s="38"/>
      <c r="AT412" s="38"/>
      <c r="AU412" s="38"/>
      <c r="AV412" s="38"/>
      <c r="AW412" s="38"/>
      <c r="AX412" s="38"/>
      <c r="AY412" s="38"/>
      <c r="AZ412" s="38"/>
      <c r="BA412" s="38"/>
      <c r="BB412" s="38"/>
      <c r="BC412" s="38"/>
      <c r="BD412" s="38"/>
      <c r="BE412" s="38"/>
      <c r="BF412" s="38"/>
      <c r="BG412" s="38"/>
      <c r="BH412" s="38"/>
      <c r="BI412" s="38"/>
    </row>
    <row r="413" spans="1:61" ht="15.75" customHeight="1">
      <c r="A413" s="5" t="s">
        <v>110</v>
      </c>
      <c r="B413" s="3"/>
      <c r="C413" s="431" t="s">
        <v>591</v>
      </c>
      <c r="V413" s="310" t="s">
        <v>110</v>
      </c>
      <c r="W413" s="461" t="s">
        <v>603</v>
      </c>
      <c r="X413" s="454"/>
      <c r="Y413" s="462" t="e">
        <f t="shared" si="70"/>
        <v>#DIV/0!</v>
      </c>
      <c r="Z413" s="455">
        <f t="shared" si="71"/>
        <v>0</v>
      </c>
      <c r="AA413" s="454"/>
      <c r="AB413" s="462"/>
      <c r="AC413" s="455"/>
      <c r="AD413" s="463"/>
      <c r="AE413" s="462">
        <f t="shared" si="72"/>
        <v>0</v>
      </c>
      <c r="AF413" s="455">
        <f t="shared" si="73"/>
        <v>0</v>
      </c>
      <c r="AG413" s="456" t="e">
        <f t="shared" si="74"/>
        <v>#DIV/0!</v>
      </c>
      <c r="AH413" s="457">
        <f t="shared" si="75"/>
        <v>0</v>
      </c>
      <c r="AI413" s="458">
        <f t="shared" si="76"/>
        <v>0</v>
      </c>
      <c r="AJ413" s="463"/>
      <c r="AK413" s="462">
        <f t="shared" si="77"/>
        <v>0</v>
      </c>
      <c r="AL413" s="455">
        <f>SUMIFS(BV_Data_An_Prec!$AM:$AM,BV_Data_An_Prec!$AQ:$AQ,$V413)</f>
        <v>0</v>
      </c>
      <c r="AM413" s="459">
        <f t="shared" si="80"/>
        <v>0</v>
      </c>
      <c r="AN413" s="457">
        <f t="shared" si="78"/>
        <v>0</v>
      </c>
      <c r="AO413" s="464">
        <f t="shared" si="79"/>
        <v>0</v>
      </c>
      <c r="AP413" s="38"/>
      <c r="AQ413" s="38"/>
      <c r="AR413" s="41"/>
      <c r="AS413" s="38"/>
      <c r="AT413" s="38"/>
      <c r="AU413" s="38"/>
      <c r="AV413" s="38"/>
      <c r="AW413" s="38"/>
      <c r="AX413" s="38"/>
      <c r="AY413" s="38"/>
      <c r="AZ413" s="38"/>
      <c r="BA413" s="38"/>
      <c r="BB413" s="38"/>
      <c r="BC413" s="38"/>
      <c r="BD413" s="38"/>
      <c r="BE413" s="38"/>
      <c r="BF413" s="38"/>
      <c r="BG413" s="38"/>
      <c r="BH413" s="38"/>
      <c r="BI413" s="38"/>
    </row>
    <row r="414" spans="1:61" ht="15.75" customHeight="1">
      <c r="A414" s="5" t="s">
        <v>111</v>
      </c>
      <c r="B414" s="3"/>
      <c r="C414" s="431" t="s">
        <v>591</v>
      </c>
      <c r="V414" s="311" t="s">
        <v>111</v>
      </c>
      <c r="W414" s="465"/>
      <c r="X414" s="438"/>
      <c r="Y414" s="466" t="e">
        <f t="shared" si="70"/>
        <v>#DIV/0!</v>
      </c>
      <c r="Z414" s="439">
        <f t="shared" si="71"/>
        <v>0</v>
      </c>
      <c r="AA414" s="438"/>
      <c r="AB414" s="466"/>
      <c r="AC414" s="439"/>
      <c r="AD414" s="467"/>
      <c r="AE414" s="466">
        <f t="shared" si="72"/>
        <v>58.923999999999999</v>
      </c>
      <c r="AF414" s="439">
        <f t="shared" si="73"/>
        <v>2356.96</v>
      </c>
      <c r="AG414" s="440" t="e">
        <f t="shared" si="74"/>
        <v>#DIV/0!</v>
      </c>
      <c r="AH414" s="441">
        <f t="shared" si="75"/>
        <v>2356.96</v>
      </c>
      <c r="AI414" s="468">
        <f t="shared" si="76"/>
        <v>0</v>
      </c>
      <c r="AJ414" s="467"/>
      <c r="AK414" s="466">
        <f t="shared" si="77"/>
        <v>0</v>
      </c>
      <c r="AL414" s="439">
        <f>SUMIFS(BV_Data_An_Prec!$AM:$AM,BV_Data_An_Prec!$AQ:$AQ,$V414)</f>
        <v>0</v>
      </c>
      <c r="AM414" s="459">
        <f t="shared" si="80"/>
        <v>58.923999999999999</v>
      </c>
      <c r="AN414" s="441">
        <f t="shared" si="78"/>
        <v>2356.96</v>
      </c>
      <c r="AO414" s="444">
        <f t="shared" si="79"/>
        <v>0</v>
      </c>
      <c r="AP414" s="38"/>
      <c r="AQ414" s="38"/>
      <c r="AR414" s="41"/>
      <c r="AS414" s="38"/>
      <c r="AT414" s="38"/>
      <c r="AU414" s="38"/>
      <c r="AV414" s="38"/>
      <c r="AW414" s="38"/>
      <c r="AX414" s="38"/>
      <c r="AY414" s="38"/>
      <c r="AZ414" s="38"/>
      <c r="BA414" s="38"/>
      <c r="BB414" s="38"/>
      <c r="BC414" s="38"/>
      <c r="BD414" s="38"/>
      <c r="BE414" s="38"/>
      <c r="BF414" s="38"/>
      <c r="BG414" s="38"/>
      <c r="BH414" s="38"/>
      <c r="BI414" s="38"/>
    </row>
    <row r="415" spans="1:61" ht="15.75" customHeight="1">
      <c r="A415" s="5" t="s">
        <v>112</v>
      </c>
      <c r="B415" s="3"/>
      <c r="C415" s="431" t="s">
        <v>591</v>
      </c>
      <c r="V415" s="310" t="s">
        <v>112</v>
      </c>
      <c r="W415" s="461" t="s">
        <v>604</v>
      </c>
      <c r="X415" s="458"/>
      <c r="Y415" s="462" t="e">
        <f t="shared" si="70"/>
        <v>#DIV/0!</v>
      </c>
      <c r="Z415" s="455">
        <f t="shared" si="71"/>
        <v>0</v>
      </c>
      <c r="AA415" s="458"/>
      <c r="AB415" s="462"/>
      <c r="AC415" s="455"/>
      <c r="AD415" s="463"/>
      <c r="AE415" s="462">
        <f t="shared" si="72"/>
        <v>218.59699999999992</v>
      </c>
      <c r="AF415" s="455">
        <f t="shared" si="73"/>
        <v>8743.8799999999974</v>
      </c>
      <c r="AG415" s="456" t="e">
        <f t="shared" si="74"/>
        <v>#DIV/0!</v>
      </c>
      <c r="AH415" s="457">
        <f t="shared" si="75"/>
        <v>8743.8799999999974</v>
      </c>
      <c r="AI415" s="458">
        <f t="shared" si="76"/>
        <v>0</v>
      </c>
      <c r="AJ415" s="463"/>
      <c r="AK415" s="462">
        <f t="shared" si="77"/>
        <v>0</v>
      </c>
      <c r="AL415" s="455">
        <f>SUMIFS(BV_Data_An_Prec!$AM:$AM,BV_Data_An_Prec!$AQ:$AQ,$V415)</f>
        <v>0</v>
      </c>
      <c r="AM415" s="459">
        <f t="shared" si="80"/>
        <v>218.59699999999992</v>
      </c>
      <c r="AN415" s="457">
        <f t="shared" si="78"/>
        <v>8743.8799999999974</v>
      </c>
      <c r="AO415" s="464">
        <f t="shared" si="79"/>
        <v>0</v>
      </c>
      <c r="AP415" s="38"/>
      <c r="AQ415" s="38"/>
      <c r="AR415" s="41"/>
      <c r="AS415" s="38"/>
      <c r="AT415" s="38"/>
      <c r="AU415" s="38"/>
      <c r="AV415" s="38"/>
      <c r="AW415" s="38"/>
      <c r="AX415" s="38"/>
      <c r="AY415" s="38"/>
      <c r="AZ415" s="38"/>
      <c r="BA415" s="38"/>
      <c r="BB415" s="38"/>
      <c r="BC415" s="38"/>
      <c r="BD415" s="38"/>
      <c r="BE415" s="38"/>
      <c r="BF415" s="38"/>
      <c r="BG415" s="38"/>
      <c r="BH415" s="38"/>
      <c r="BI415" s="38"/>
    </row>
    <row r="416" spans="1:61" ht="15.75" customHeight="1">
      <c r="A416" s="5" t="s">
        <v>113</v>
      </c>
      <c r="B416" s="3"/>
      <c r="C416" s="431" t="s">
        <v>591</v>
      </c>
      <c r="V416" s="310" t="s">
        <v>113</v>
      </c>
      <c r="W416" s="461" t="s">
        <v>605</v>
      </c>
      <c r="X416" s="454"/>
      <c r="Y416" s="462" t="e">
        <f t="shared" si="70"/>
        <v>#DIV/0!</v>
      </c>
      <c r="Z416" s="455">
        <f t="shared" si="71"/>
        <v>0</v>
      </c>
      <c r="AA416" s="454"/>
      <c r="AB416" s="462"/>
      <c r="AC416" s="455"/>
      <c r="AD416" s="463"/>
      <c r="AE416" s="462">
        <f t="shared" ref="AE416:AE419" si="81">IF(AF416=0,0,AF416/(J$13+J$13))</f>
        <v>452.94382352941176</v>
      </c>
      <c r="AF416" s="455">
        <f t="shared" si="73"/>
        <v>30800.18</v>
      </c>
      <c r="AG416" s="830" t="e">
        <f t="shared" si="74"/>
        <v>#DIV/0!</v>
      </c>
      <c r="AH416" s="778">
        <f t="shared" si="75"/>
        <v>30800.18</v>
      </c>
      <c r="AI416" s="458">
        <f t="shared" si="76"/>
        <v>0</v>
      </c>
      <c r="AJ416" s="463"/>
      <c r="AK416" s="462">
        <f t="shared" ref="AK416:AK419" si="82">IF(AL416=0,0,AL416/(P$13+P$13))</f>
        <v>0</v>
      </c>
      <c r="AL416" s="455">
        <f>SUMIFS(BV_Data_An_Prec!$AM:$AM,BV_Data_An_Prec!$AQ:$AQ,$V416)</f>
        <v>0</v>
      </c>
      <c r="AM416" s="459">
        <f t="shared" si="80"/>
        <v>452.94382352941176</v>
      </c>
      <c r="AN416" s="457">
        <f t="shared" si="78"/>
        <v>30800.18</v>
      </c>
      <c r="AO416" s="464">
        <f t="shared" si="79"/>
        <v>0</v>
      </c>
      <c r="AP416" s="38"/>
      <c r="AQ416" s="38"/>
      <c r="AR416" s="41"/>
      <c r="AS416" s="38"/>
      <c r="AT416" s="38"/>
      <c r="AU416" s="38"/>
      <c r="AV416" s="38"/>
      <c r="AW416" s="38"/>
      <c r="AX416" s="38"/>
      <c r="AY416" s="38"/>
      <c r="AZ416" s="38"/>
      <c r="BA416" s="38"/>
      <c r="BB416" s="38"/>
      <c r="BC416" s="38"/>
      <c r="BD416" s="38"/>
      <c r="BE416" s="38"/>
      <c r="BF416" s="38"/>
      <c r="BG416" s="38"/>
      <c r="BH416" s="38"/>
      <c r="BI416" s="38"/>
    </row>
    <row r="417" spans="1:61" ht="15.75" hidden="1" customHeight="1">
      <c r="A417" s="5" t="s">
        <v>55</v>
      </c>
      <c r="B417" s="3"/>
      <c r="C417" s="431" t="s">
        <v>591</v>
      </c>
      <c r="V417" s="310" t="s">
        <v>55</v>
      </c>
      <c r="W417" s="461"/>
      <c r="X417" s="458"/>
      <c r="Y417" s="462" t="e">
        <f t="shared" si="70"/>
        <v>#DIV/0!</v>
      </c>
      <c r="Z417" s="455">
        <f>IFERROR(SUMIF($C:$C,$V417,F:F),0)</f>
        <v>0</v>
      </c>
      <c r="AA417" s="454"/>
      <c r="AB417" s="462"/>
      <c r="AC417" s="455"/>
      <c r="AD417" s="463"/>
      <c r="AE417" s="462">
        <f t="shared" si="81"/>
        <v>0</v>
      </c>
      <c r="AF417" s="455">
        <f>IFERROR(SUMIF($C:$C,$V417,L:L),0)</f>
        <v>0</v>
      </c>
      <c r="AG417" s="456" t="e">
        <f t="shared" si="74"/>
        <v>#DIV/0!</v>
      </c>
      <c r="AH417" s="457">
        <f t="shared" si="75"/>
        <v>0</v>
      </c>
      <c r="AI417" s="458">
        <f t="shared" si="76"/>
        <v>0</v>
      </c>
      <c r="AJ417" s="463"/>
      <c r="AK417" s="462">
        <f t="shared" si="82"/>
        <v>0</v>
      </c>
      <c r="AL417" s="455">
        <f>IFERROR(SUMIF($C:$C,$V417,R:R),0)</f>
        <v>0</v>
      </c>
      <c r="AM417" s="459" t="e">
        <f t="shared" ref="AM417:AM419" si="83">AE417-Y417</f>
        <v>#DIV/0!</v>
      </c>
      <c r="AN417" s="457">
        <f t="shared" si="78"/>
        <v>0</v>
      </c>
      <c r="AO417" s="464">
        <f t="shared" si="79"/>
        <v>0</v>
      </c>
      <c r="AP417" s="38"/>
      <c r="AQ417" s="38"/>
      <c r="AR417" s="41"/>
      <c r="AS417" s="38"/>
      <c r="AT417" s="38"/>
      <c r="AU417" s="38"/>
      <c r="AV417" s="38"/>
      <c r="AW417" s="38"/>
      <c r="AX417" s="38"/>
      <c r="AY417" s="38"/>
      <c r="AZ417" s="38"/>
      <c r="BA417" s="38"/>
      <c r="BB417" s="38"/>
      <c r="BC417" s="38"/>
      <c r="BD417" s="38"/>
      <c r="BE417" s="38"/>
      <c r="BF417" s="38"/>
      <c r="BG417" s="38"/>
      <c r="BH417" s="38"/>
      <c r="BI417" s="38"/>
    </row>
    <row r="418" spans="1:61" ht="15.75" hidden="1" customHeight="1">
      <c r="A418" s="5" t="s">
        <v>55</v>
      </c>
      <c r="B418" s="3"/>
      <c r="C418" s="431" t="s">
        <v>591</v>
      </c>
      <c r="V418" s="310" t="s">
        <v>55</v>
      </c>
      <c r="W418" s="461"/>
      <c r="X418" s="458"/>
      <c r="Y418" s="462" t="e">
        <f t="shared" si="70"/>
        <v>#DIV/0!</v>
      </c>
      <c r="Z418" s="455">
        <f>IFERROR(SUMIF($C:$C,$V418,F:F),0)</f>
        <v>0</v>
      </c>
      <c r="AA418" s="454"/>
      <c r="AB418" s="462"/>
      <c r="AC418" s="455"/>
      <c r="AD418" s="463"/>
      <c r="AE418" s="462">
        <f t="shared" si="81"/>
        <v>0</v>
      </c>
      <c r="AF418" s="455">
        <f>IFERROR(SUMIF($C:$C,$V418,L:L),0)</f>
        <v>0</v>
      </c>
      <c r="AG418" s="456" t="e">
        <f t="shared" si="74"/>
        <v>#DIV/0!</v>
      </c>
      <c r="AH418" s="457">
        <f t="shared" si="75"/>
        <v>0</v>
      </c>
      <c r="AI418" s="458">
        <f t="shared" si="76"/>
        <v>0</v>
      </c>
      <c r="AJ418" s="463"/>
      <c r="AK418" s="462">
        <f t="shared" si="82"/>
        <v>0</v>
      </c>
      <c r="AL418" s="455">
        <f>IFERROR(SUMIF($C:$C,$V418,R:R),0)</f>
        <v>0</v>
      </c>
      <c r="AM418" s="459" t="e">
        <f t="shared" si="83"/>
        <v>#DIV/0!</v>
      </c>
      <c r="AN418" s="457">
        <f t="shared" si="78"/>
        <v>0</v>
      </c>
      <c r="AO418" s="464">
        <f t="shared" si="79"/>
        <v>0</v>
      </c>
      <c r="AP418" s="38"/>
      <c r="AQ418" s="38"/>
      <c r="AR418" s="41"/>
      <c r="AS418" s="38"/>
      <c r="AT418" s="38"/>
      <c r="AU418" s="38"/>
      <c r="AV418" s="38"/>
      <c r="AW418" s="38"/>
      <c r="AX418" s="38"/>
      <c r="AY418" s="38"/>
      <c r="AZ418" s="38"/>
      <c r="BA418" s="38"/>
      <c r="BB418" s="38"/>
      <c r="BC418" s="38"/>
      <c r="BD418" s="38"/>
      <c r="BE418" s="38"/>
      <c r="BF418" s="38"/>
      <c r="BG418" s="38"/>
      <c r="BH418" s="38"/>
      <c r="BI418" s="38"/>
    </row>
    <row r="419" spans="1:61" ht="15.75" hidden="1" customHeight="1">
      <c r="A419" s="5" t="s">
        <v>55</v>
      </c>
      <c r="B419" s="3"/>
      <c r="C419" s="431" t="s">
        <v>591</v>
      </c>
      <c r="V419" s="310" t="s">
        <v>55</v>
      </c>
      <c r="W419" s="461" t="s">
        <v>605</v>
      </c>
      <c r="X419" s="454"/>
      <c r="Y419" s="462" t="e">
        <f t="shared" si="70"/>
        <v>#DIV/0!</v>
      </c>
      <c r="Z419" s="455">
        <f>IFERROR(SUMIF($C:$C,$V419,F:F),0)</f>
        <v>0</v>
      </c>
      <c r="AA419" s="454"/>
      <c r="AB419" s="462"/>
      <c r="AC419" s="455"/>
      <c r="AD419" s="463"/>
      <c r="AE419" s="462">
        <f t="shared" si="81"/>
        <v>0</v>
      </c>
      <c r="AF419" s="455">
        <f>IFERROR(SUMIF($C:$C,$V419,L:L),0)</f>
        <v>0</v>
      </c>
      <c r="AG419" s="456" t="e">
        <f t="shared" si="74"/>
        <v>#DIV/0!</v>
      </c>
      <c r="AH419" s="457">
        <f t="shared" si="75"/>
        <v>0</v>
      </c>
      <c r="AI419" s="458">
        <f t="shared" si="76"/>
        <v>0</v>
      </c>
      <c r="AJ419" s="463"/>
      <c r="AK419" s="462">
        <f t="shared" si="82"/>
        <v>0</v>
      </c>
      <c r="AL419" s="455">
        <f>IFERROR(SUMIF($C:$C,$V419,R:R),0)</f>
        <v>0</v>
      </c>
      <c r="AM419" s="459" t="e">
        <f t="shared" si="83"/>
        <v>#DIV/0!</v>
      </c>
      <c r="AN419" s="457">
        <f t="shared" si="78"/>
        <v>0</v>
      </c>
      <c r="AO419" s="464">
        <f t="shared" si="79"/>
        <v>0</v>
      </c>
      <c r="AP419" s="38"/>
      <c r="AQ419" s="38"/>
      <c r="AR419" s="41"/>
      <c r="AS419" s="38"/>
      <c r="AT419" s="38"/>
      <c r="AU419" s="38"/>
      <c r="AV419" s="38"/>
      <c r="AW419" s="38"/>
      <c r="AX419" s="38"/>
      <c r="AY419" s="38"/>
      <c r="AZ419" s="38"/>
      <c r="BA419" s="38"/>
      <c r="BB419" s="38"/>
      <c r="BC419" s="38"/>
      <c r="BD419" s="38"/>
      <c r="BE419" s="38"/>
      <c r="BF419" s="38"/>
      <c r="BG419" s="38"/>
      <c r="BH419" s="38"/>
      <c r="BI419" s="38"/>
    </row>
    <row r="420" spans="1:61" ht="15.75" customHeight="1">
      <c r="A420" s="5" t="s">
        <v>114</v>
      </c>
      <c r="B420" s="3"/>
      <c r="C420" s="431" t="s">
        <v>591</v>
      </c>
      <c r="V420" s="469" t="s">
        <v>114</v>
      </c>
      <c r="W420" s="470"/>
      <c r="X420" s="471" t="e">
        <f>Z420/Z408</f>
        <v>#DIV/0!</v>
      </c>
      <c r="Y420" s="470"/>
      <c r="Z420" s="472">
        <f>SUM(Z410:Z419)</f>
        <v>0</v>
      </c>
      <c r="AA420" s="471"/>
      <c r="AB420" s="470"/>
      <c r="AC420" s="472"/>
      <c r="AD420" s="473">
        <f>AF420/AF408</f>
        <v>0.23215064421414691</v>
      </c>
      <c r="AE420" s="470"/>
      <c r="AF420" s="472">
        <f>SUM(AF410:AF419)</f>
        <v>107670.38</v>
      </c>
      <c r="AG420" s="474"/>
      <c r="AH420" s="475">
        <f t="shared" ref="AH420:AH452" si="84">AF420-Z420</f>
        <v>107670.38</v>
      </c>
      <c r="AI420" s="471" t="e">
        <f>AH420/Z420</f>
        <v>#DIV/0!</v>
      </c>
      <c r="AJ420" s="473" t="e">
        <f>AL420/AL408</f>
        <v>#DIV/0!</v>
      </c>
      <c r="AK420" s="470"/>
      <c r="AL420" s="1038">
        <f>SUM(AL410:AL419)</f>
        <v>0</v>
      </c>
      <c r="AM420" s="476"/>
      <c r="AN420" s="475">
        <f t="shared" si="78"/>
        <v>107670.38</v>
      </c>
      <c r="AO420" s="452">
        <f t="shared" si="79"/>
        <v>0</v>
      </c>
      <c r="AP420" s="38"/>
      <c r="AQ420" s="38"/>
      <c r="AR420" s="41"/>
      <c r="AS420" s="38"/>
      <c r="AT420" s="38"/>
      <c r="AU420" s="38"/>
      <c r="AV420" s="38"/>
      <c r="AW420" s="38"/>
      <c r="AX420" s="38"/>
      <c r="AY420" s="38"/>
      <c r="AZ420" s="38"/>
      <c r="BA420" s="38"/>
      <c r="BB420" s="38"/>
      <c r="BC420" s="38"/>
      <c r="BD420" s="38"/>
      <c r="BE420" s="38"/>
      <c r="BF420" s="38"/>
      <c r="BG420" s="38"/>
      <c r="BH420" s="38"/>
      <c r="BI420" s="38"/>
    </row>
    <row r="421" spans="1:61" ht="15.75" customHeight="1">
      <c r="A421" s="5" t="s">
        <v>200</v>
      </c>
      <c r="B421" s="3"/>
      <c r="C421" s="431" t="s">
        <v>591</v>
      </c>
      <c r="V421" s="310" t="s">
        <v>200</v>
      </c>
      <c r="W421" s="461" t="s">
        <v>606</v>
      </c>
      <c r="X421" s="454"/>
      <c r="Y421" s="454"/>
      <c r="Z421" s="455">
        <f>+INDEX('Budget original'!$A$2:$AO$501,MATCH($A421,'Budget original'!$A$2:$A$501,0),MATCH(F$2,'Budget original'!$A$2:$AO$2,0))</f>
        <v>0</v>
      </c>
      <c r="AA421" s="454"/>
      <c r="AB421" s="454"/>
      <c r="AC421" s="455"/>
      <c r="AD421" s="463"/>
      <c r="AE421" s="462"/>
      <c r="AF421" s="455">
        <f>SUMIFS(BV_Data_An_Cour!$AM:$AM,BV_Data_An_Cour!$AQ:$AQ,$V421)</f>
        <v>0</v>
      </c>
      <c r="AG421" s="456"/>
      <c r="AH421" s="457">
        <f t="shared" si="84"/>
        <v>0</v>
      </c>
      <c r="AI421" s="458">
        <f t="shared" ref="AI421:AI433" si="85">IF(Z421=0,0,AH421/Z421)</f>
        <v>0</v>
      </c>
      <c r="AJ421" s="463"/>
      <c r="AK421" s="462"/>
      <c r="AL421" s="455">
        <f>SUMIFS(BV_Data_An_Prec!$AM:$AM,BV_Data_An_Prec!$AQ:$AQ,$V421)</f>
        <v>0</v>
      </c>
      <c r="AM421" s="459"/>
      <c r="AN421" s="457">
        <f t="shared" si="78"/>
        <v>0</v>
      </c>
      <c r="AO421" s="464">
        <f t="shared" si="79"/>
        <v>0</v>
      </c>
      <c r="AP421" s="38"/>
      <c r="AQ421" s="38"/>
      <c r="AR421" s="38"/>
      <c r="AS421" s="38"/>
      <c r="AT421" s="38"/>
      <c r="AU421" s="38"/>
      <c r="AV421" s="38"/>
      <c r="AW421" s="38"/>
      <c r="AX421" s="38"/>
      <c r="AY421" s="38"/>
      <c r="AZ421" s="38"/>
      <c r="BA421" s="38"/>
      <c r="BB421" s="38"/>
      <c r="BC421" s="38"/>
      <c r="BD421" s="38"/>
      <c r="BE421" s="38"/>
      <c r="BF421" s="38"/>
      <c r="BG421" s="38"/>
      <c r="BH421" s="38"/>
      <c r="BI421" s="38"/>
    </row>
    <row r="422" spans="1:61" ht="15.75" customHeight="1">
      <c r="A422" s="5" t="s">
        <v>116</v>
      </c>
      <c r="B422" s="3"/>
      <c r="C422" s="431" t="s">
        <v>591</v>
      </c>
      <c r="V422" s="310" t="s">
        <v>116</v>
      </c>
      <c r="W422" s="461" t="s">
        <v>607</v>
      </c>
      <c r="X422" s="454"/>
      <c r="Y422" s="454"/>
      <c r="Z422" s="455">
        <f t="shared" ref="Z422:Z432" si="86">+SUMIF($C:$C,$V422,F:F)</f>
        <v>0</v>
      </c>
      <c r="AA422" s="454"/>
      <c r="AB422" s="454"/>
      <c r="AC422" s="455"/>
      <c r="AD422" s="463"/>
      <c r="AE422" s="462"/>
      <c r="AF422" s="455">
        <f>+SUMIF($C:$C,$V422,L:L)</f>
        <v>23648.77</v>
      </c>
      <c r="AG422" s="456"/>
      <c r="AH422" s="457">
        <f t="shared" si="84"/>
        <v>23648.77</v>
      </c>
      <c r="AI422" s="458">
        <f t="shared" si="85"/>
        <v>0</v>
      </c>
      <c r="AJ422" s="463"/>
      <c r="AK422" s="462"/>
      <c r="AL422" s="455">
        <f>SUMIFS(BV_Data_An_Prec!$AM:$AM,BV_Data_An_Prec!$AQ:$AQ,$V422)</f>
        <v>0</v>
      </c>
      <c r="AM422" s="459"/>
      <c r="AN422" s="457">
        <f t="shared" si="78"/>
        <v>23648.77</v>
      </c>
      <c r="AO422" s="464">
        <f t="shared" si="79"/>
        <v>0</v>
      </c>
      <c r="AP422" s="38"/>
      <c r="AQ422" s="38"/>
      <c r="AR422" s="38"/>
      <c r="AS422" s="38"/>
      <c r="AT422" s="38"/>
      <c r="AU422" s="38"/>
      <c r="AV422" s="38"/>
      <c r="AW422" s="38"/>
      <c r="AX422" s="38"/>
      <c r="AY422" s="38"/>
      <c r="AZ422" s="38"/>
      <c r="BA422" s="38"/>
      <c r="BB422" s="38"/>
      <c r="BC422" s="38"/>
      <c r="BD422" s="38"/>
      <c r="BE422" s="38"/>
      <c r="BF422" s="38"/>
      <c r="BG422" s="38"/>
      <c r="BH422" s="38"/>
      <c r="BI422" s="38"/>
    </row>
    <row r="423" spans="1:61" ht="15.75" customHeight="1">
      <c r="A423" s="5" t="s">
        <v>117</v>
      </c>
      <c r="B423" s="3"/>
      <c r="C423" s="431" t="s">
        <v>591</v>
      </c>
      <c r="V423" s="311" t="s">
        <v>117</v>
      </c>
      <c r="W423" s="465" t="s">
        <v>608</v>
      </c>
      <c r="X423" s="438"/>
      <c r="Y423" s="438"/>
      <c r="Z423" s="439">
        <f t="shared" si="86"/>
        <v>0</v>
      </c>
      <c r="AA423" s="438"/>
      <c r="AB423" s="438"/>
      <c r="AC423" s="439"/>
      <c r="AD423" s="467"/>
      <c r="AE423" s="466"/>
      <c r="AF423" s="439">
        <f>+SUMIF($C:$C,$V423,L:L)</f>
        <v>0</v>
      </c>
      <c r="AG423" s="440"/>
      <c r="AH423" s="441">
        <f t="shared" si="84"/>
        <v>0</v>
      </c>
      <c r="AI423" s="468">
        <f t="shared" si="85"/>
        <v>0</v>
      </c>
      <c r="AJ423" s="467"/>
      <c r="AK423" s="466"/>
      <c r="AL423" s="439">
        <f>SUMIFS(BV_Data_An_Prec!$AM:$AM,BV_Data_An_Prec!$AQ:$AQ,$V423)</f>
        <v>0</v>
      </c>
      <c r="AM423" s="443"/>
      <c r="AN423" s="441">
        <f t="shared" si="78"/>
        <v>0</v>
      </c>
      <c r="AO423" s="444">
        <f t="shared" si="79"/>
        <v>0</v>
      </c>
      <c r="AP423" s="38"/>
      <c r="AQ423" s="38"/>
      <c r="AR423" s="38"/>
      <c r="AS423" s="38"/>
      <c r="AT423" s="38"/>
      <c r="AU423" s="38"/>
      <c r="AV423" s="38"/>
      <c r="AW423" s="38"/>
      <c r="AX423" s="38"/>
      <c r="AY423" s="38"/>
      <c r="AZ423" s="38"/>
      <c r="BA423" s="38"/>
      <c r="BB423" s="38"/>
      <c r="BC423" s="38"/>
      <c r="BD423" s="38"/>
      <c r="BE423" s="38"/>
      <c r="BF423" s="38"/>
      <c r="BG423" s="38"/>
      <c r="BH423" s="38"/>
      <c r="BI423" s="38"/>
    </row>
    <row r="424" spans="1:61" ht="15.75" customHeight="1">
      <c r="A424" s="5" t="s">
        <v>118</v>
      </c>
      <c r="B424" s="3"/>
      <c r="C424" s="431" t="s">
        <v>591</v>
      </c>
      <c r="V424" s="310" t="s">
        <v>118</v>
      </c>
      <c r="W424" s="461" t="s">
        <v>609</v>
      </c>
      <c r="X424" s="454"/>
      <c r="Y424" s="454"/>
      <c r="Z424" s="455">
        <f t="shared" si="86"/>
        <v>0</v>
      </c>
      <c r="AA424" s="454"/>
      <c r="AB424" s="454"/>
      <c r="AC424" s="455"/>
      <c r="AD424" s="463"/>
      <c r="AE424" s="462"/>
      <c r="AF424" s="455">
        <f>+SUMIF($C:$C,$V424,L:L)</f>
        <v>59730.51</v>
      </c>
      <c r="AG424" s="456"/>
      <c r="AH424" s="457">
        <f t="shared" si="84"/>
        <v>59730.51</v>
      </c>
      <c r="AI424" s="458">
        <f t="shared" si="85"/>
        <v>0</v>
      </c>
      <c r="AJ424" s="463"/>
      <c r="AK424" s="462"/>
      <c r="AL424" s="455">
        <f>SUMIFS(BV_Data_An_Prec!$AM:$AM,BV_Data_An_Prec!$AQ:$AQ,$V424)</f>
        <v>0</v>
      </c>
      <c r="AM424" s="459"/>
      <c r="AN424" s="457">
        <f t="shared" si="78"/>
        <v>59730.51</v>
      </c>
      <c r="AO424" s="464">
        <f t="shared" si="79"/>
        <v>0</v>
      </c>
      <c r="AP424" s="38"/>
      <c r="AQ424" s="38"/>
      <c r="AR424" s="38"/>
      <c r="AS424" s="38"/>
      <c r="AT424" s="38"/>
      <c r="AU424" s="38"/>
      <c r="AV424" s="38"/>
      <c r="AW424" s="38"/>
      <c r="AX424" s="38"/>
      <c r="AY424" s="38"/>
      <c r="AZ424" s="38"/>
      <c r="BA424" s="38"/>
      <c r="BB424" s="38"/>
      <c r="BC424" s="38"/>
      <c r="BD424" s="38"/>
      <c r="BE424" s="38"/>
      <c r="BF424" s="38"/>
      <c r="BG424" s="38"/>
      <c r="BH424" s="38"/>
      <c r="BI424" s="38"/>
    </row>
    <row r="425" spans="1:61" ht="15.75" customHeight="1">
      <c r="A425" s="5" t="s">
        <v>119</v>
      </c>
      <c r="B425" s="3"/>
      <c r="C425" s="431" t="s">
        <v>591</v>
      </c>
      <c r="V425" s="310" t="s">
        <v>119</v>
      </c>
      <c r="W425" s="461" t="s">
        <v>610</v>
      </c>
      <c r="X425" s="454"/>
      <c r="Y425" s="454"/>
      <c r="Z425" s="455">
        <f t="shared" si="86"/>
        <v>0</v>
      </c>
      <c r="AA425" s="454"/>
      <c r="AB425" s="454"/>
      <c r="AC425" s="455"/>
      <c r="AD425" s="463"/>
      <c r="AE425" s="462"/>
      <c r="AF425" s="455">
        <f>+SUMIF($C:$C,$V425,L:L)</f>
        <v>0</v>
      </c>
      <c r="AG425" s="456"/>
      <c r="AH425" s="457">
        <f t="shared" si="84"/>
        <v>0</v>
      </c>
      <c r="AI425" s="458">
        <f t="shared" si="85"/>
        <v>0</v>
      </c>
      <c r="AJ425" s="463"/>
      <c r="AK425" s="462"/>
      <c r="AL425" s="455">
        <f>SUMIFS(BV_Data_An_Prec!$AM:$AM,BV_Data_An_Prec!$AQ:$AQ,$V425)</f>
        <v>0</v>
      </c>
      <c r="AM425" s="459"/>
      <c r="AN425" s="457">
        <f t="shared" si="78"/>
        <v>0</v>
      </c>
      <c r="AO425" s="464">
        <f t="shared" si="79"/>
        <v>0</v>
      </c>
      <c r="AP425" s="38"/>
      <c r="AQ425" s="38"/>
      <c r="AR425" s="38"/>
      <c r="AS425" s="38"/>
      <c r="AT425" s="38"/>
      <c r="AU425" s="38"/>
      <c r="AV425" s="38"/>
      <c r="AW425" s="38"/>
      <c r="AX425" s="38"/>
      <c r="AY425" s="38"/>
      <c r="AZ425" s="38"/>
      <c r="BA425" s="38"/>
      <c r="BB425" s="38"/>
      <c r="BC425" s="38"/>
      <c r="BD425" s="38"/>
      <c r="BE425" s="38"/>
      <c r="BF425" s="38"/>
      <c r="BG425" s="38"/>
      <c r="BH425" s="38"/>
      <c r="BI425" s="38"/>
    </row>
    <row r="426" spans="1:61" ht="15.75" hidden="1" customHeight="1">
      <c r="A426" s="5" t="s">
        <v>55</v>
      </c>
      <c r="B426" s="3"/>
      <c r="C426" s="431" t="s">
        <v>591</v>
      </c>
      <c r="V426" s="310" t="s">
        <v>55</v>
      </c>
      <c r="W426" s="461"/>
      <c r="X426" s="454"/>
      <c r="Y426" s="454"/>
      <c r="Z426" s="455">
        <f t="shared" si="86"/>
        <v>0</v>
      </c>
      <c r="AA426" s="454"/>
      <c r="AB426" s="454"/>
      <c r="AC426" s="455"/>
      <c r="AD426" s="463"/>
      <c r="AE426" s="462"/>
      <c r="AF426" s="455">
        <f>IFERROR(SUMIF($C:$C,$V426,L:L),0)</f>
        <v>0</v>
      </c>
      <c r="AG426" s="456"/>
      <c r="AH426" s="457">
        <f t="shared" si="84"/>
        <v>0</v>
      </c>
      <c r="AI426" s="458">
        <f t="shared" si="85"/>
        <v>0</v>
      </c>
      <c r="AJ426" s="463"/>
      <c r="AK426" s="462"/>
      <c r="AL426" s="455">
        <f>SUMIFS(BV_Data_An_Prec!$AM:$AM,BV_Data_An_Prec!$AQ:$AQ,$V426)</f>
        <v>0</v>
      </c>
      <c r="AM426" s="459"/>
      <c r="AN426" s="457">
        <f t="shared" si="78"/>
        <v>0</v>
      </c>
      <c r="AO426" s="464">
        <f t="shared" si="79"/>
        <v>0</v>
      </c>
      <c r="AP426" s="38"/>
      <c r="AQ426" s="38"/>
      <c r="AR426" s="38"/>
      <c r="AS426" s="38"/>
      <c r="AT426" s="38"/>
      <c r="AU426" s="38"/>
      <c r="AV426" s="38"/>
      <c r="AW426" s="38"/>
      <c r="AX426" s="38"/>
      <c r="AY426" s="38"/>
      <c r="AZ426" s="38"/>
      <c r="BA426" s="38"/>
      <c r="BB426" s="38"/>
      <c r="BC426" s="38"/>
      <c r="BD426" s="38"/>
      <c r="BE426" s="38"/>
      <c r="BF426" s="38"/>
      <c r="BG426" s="38"/>
      <c r="BH426" s="38"/>
      <c r="BI426" s="38"/>
    </row>
    <row r="427" spans="1:61" ht="15.75" hidden="1" customHeight="1">
      <c r="A427" s="5" t="s">
        <v>55</v>
      </c>
      <c r="B427" s="3"/>
      <c r="C427" s="431" t="s">
        <v>591</v>
      </c>
      <c r="V427" s="310" t="s">
        <v>55</v>
      </c>
      <c r="W427" s="461"/>
      <c r="X427" s="454"/>
      <c r="Y427" s="454"/>
      <c r="Z427" s="455">
        <f t="shared" si="86"/>
        <v>0</v>
      </c>
      <c r="AA427" s="454"/>
      <c r="AB427" s="454"/>
      <c r="AC427" s="455"/>
      <c r="AD427" s="463"/>
      <c r="AE427" s="462"/>
      <c r="AF427" s="455">
        <f>IFERROR(SUMIF($C:$C,$V427,L:L),0)</f>
        <v>0</v>
      </c>
      <c r="AG427" s="456"/>
      <c r="AH427" s="457">
        <f t="shared" si="84"/>
        <v>0</v>
      </c>
      <c r="AI427" s="458">
        <f t="shared" si="85"/>
        <v>0</v>
      </c>
      <c r="AJ427" s="463"/>
      <c r="AK427" s="462"/>
      <c r="AL427" s="455">
        <f>SUMIFS(BV_Data_An_Prec!$AM:$AM,BV_Data_An_Prec!$AQ:$AQ,$V427)</f>
        <v>0</v>
      </c>
      <c r="AM427" s="459"/>
      <c r="AN427" s="457">
        <f t="shared" si="78"/>
        <v>0</v>
      </c>
      <c r="AO427" s="464">
        <f t="shared" si="79"/>
        <v>0</v>
      </c>
      <c r="AP427" s="38"/>
      <c r="AQ427" s="38"/>
      <c r="AR427" s="38"/>
      <c r="AS427" s="38"/>
      <c r="AT427" s="38"/>
      <c r="AU427" s="38"/>
      <c r="AV427" s="38"/>
      <c r="AW427" s="38"/>
      <c r="AX427" s="38"/>
      <c r="AY427" s="38"/>
      <c r="AZ427" s="38"/>
      <c r="BA427" s="38"/>
      <c r="BB427" s="38"/>
      <c r="BC427" s="38"/>
      <c r="BD427" s="38"/>
      <c r="BE427" s="38"/>
      <c r="BF427" s="38"/>
      <c r="BG427" s="38"/>
      <c r="BH427" s="38"/>
      <c r="BI427" s="38"/>
    </row>
    <row r="428" spans="1:61" ht="15.75" hidden="1" customHeight="1">
      <c r="A428" s="5" t="s">
        <v>55</v>
      </c>
      <c r="B428" s="3"/>
      <c r="C428" s="431" t="s">
        <v>591</v>
      </c>
      <c r="V428" s="310" t="s">
        <v>55</v>
      </c>
      <c r="W428" s="461"/>
      <c r="X428" s="454"/>
      <c r="Y428" s="454"/>
      <c r="Z428" s="455">
        <f t="shared" si="86"/>
        <v>0</v>
      </c>
      <c r="AA428" s="454"/>
      <c r="AB428" s="454"/>
      <c r="AC428" s="455"/>
      <c r="AD428" s="463"/>
      <c r="AE428" s="462"/>
      <c r="AF428" s="455">
        <f>IFERROR(SUMIF($C:$C,$V428,L:L),0)</f>
        <v>0</v>
      </c>
      <c r="AG428" s="456"/>
      <c r="AH428" s="457">
        <f t="shared" si="84"/>
        <v>0</v>
      </c>
      <c r="AI428" s="458">
        <f t="shared" si="85"/>
        <v>0</v>
      </c>
      <c r="AJ428" s="463"/>
      <c r="AK428" s="462"/>
      <c r="AL428" s="455">
        <f>SUMIFS(BV_Data_An_Prec!$AM:$AM,BV_Data_An_Prec!$AQ:$AQ,$V428)</f>
        <v>0</v>
      </c>
      <c r="AM428" s="459"/>
      <c r="AN428" s="457">
        <f t="shared" si="78"/>
        <v>0</v>
      </c>
      <c r="AO428" s="464">
        <f t="shared" si="79"/>
        <v>0</v>
      </c>
      <c r="AP428" s="38"/>
      <c r="AQ428" s="38"/>
      <c r="AR428" s="38"/>
      <c r="AS428" s="38"/>
      <c r="AT428" s="38"/>
      <c r="AU428" s="38"/>
      <c r="AV428" s="38"/>
      <c r="AW428" s="38"/>
      <c r="AX428" s="38"/>
      <c r="AY428" s="38"/>
      <c r="AZ428" s="38"/>
      <c r="BA428" s="38"/>
      <c r="BB428" s="38"/>
      <c r="BC428" s="38"/>
      <c r="BD428" s="38"/>
      <c r="BE428" s="38"/>
      <c r="BF428" s="38"/>
      <c r="BG428" s="38"/>
      <c r="BH428" s="38"/>
      <c r="BI428" s="38"/>
    </row>
    <row r="429" spans="1:61" ht="15.75" customHeight="1">
      <c r="A429" s="5" t="s">
        <v>120</v>
      </c>
      <c r="B429" s="3"/>
      <c r="C429" s="431" t="s">
        <v>591</v>
      </c>
      <c r="V429" s="311" t="s">
        <v>120</v>
      </c>
      <c r="W429" s="465" t="s">
        <v>611</v>
      </c>
      <c r="X429" s="438"/>
      <c r="Y429" s="868" t="e">
        <f>Z429/(SUM(Z421:Z425)+E195-F195+Z410+Z411)</f>
        <v>#DIV/0!</v>
      </c>
      <c r="Z429" s="439">
        <f t="shared" si="86"/>
        <v>0</v>
      </c>
      <c r="AA429" s="438"/>
      <c r="AB429" s="438"/>
      <c r="AC429" s="439"/>
      <c r="AD429" s="467"/>
      <c r="AE429" s="466"/>
      <c r="AF429" s="439">
        <f>+SUMIF($C:$C,$V429,L:L)</f>
        <v>20218.930000000004</v>
      </c>
      <c r="AG429" s="440"/>
      <c r="AH429" s="441">
        <f t="shared" si="84"/>
        <v>20218.930000000004</v>
      </c>
      <c r="AI429" s="468">
        <f t="shared" si="85"/>
        <v>0</v>
      </c>
      <c r="AJ429" s="467"/>
      <c r="AK429" s="466"/>
      <c r="AL429" s="439">
        <f>SUMIFS(BV_Data_An_Prec!$AM:$AM,BV_Data_An_Prec!$AQ:$AQ,$V429)</f>
        <v>0</v>
      </c>
      <c r="AM429" s="443"/>
      <c r="AN429" s="441">
        <f t="shared" si="78"/>
        <v>20218.930000000004</v>
      </c>
      <c r="AO429" s="444">
        <f t="shared" si="79"/>
        <v>0</v>
      </c>
      <c r="AP429" s="38"/>
      <c r="AQ429" s="38"/>
      <c r="AR429" s="38"/>
      <c r="AS429" s="38"/>
      <c r="AT429" s="38"/>
      <c r="AU429" s="38"/>
      <c r="AV429" s="38"/>
      <c r="AW429" s="38"/>
      <c r="AX429" s="38"/>
      <c r="AY429" s="38"/>
      <c r="AZ429" s="38"/>
      <c r="BA429" s="38"/>
      <c r="BB429" s="38"/>
      <c r="BC429" s="38"/>
      <c r="BD429" s="38"/>
      <c r="BE429" s="38"/>
      <c r="BF429" s="38"/>
      <c r="BG429" s="38"/>
      <c r="BH429" s="38"/>
      <c r="BI429" s="38"/>
    </row>
    <row r="430" spans="1:61" ht="15.75" customHeight="1">
      <c r="A430" s="5" t="s">
        <v>121</v>
      </c>
      <c r="B430" s="3"/>
      <c r="C430" s="431" t="s">
        <v>591</v>
      </c>
      <c r="V430" s="310" t="s">
        <v>121</v>
      </c>
      <c r="W430" s="461" t="s">
        <v>612</v>
      </c>
      <c r="X430" s="454"/>
      <c r="Y430" s="869" t="e">
        <f>Z430/(SUM(Z421:Z425)+E195-F195+Z410+Z411)</f>
        <v>#DIV/0!</v>
      </c>
      <c r="Z430" s="455">
        <f t="shared" si="86"/>
        <v>0</v>
      </c>
      <c r="AA430" s="454"/>
      <c r="AB430" s="454"/>
      <c r="AC430" s="455"/>
      <c r="AD430" s="463"/>
      <c r="AE430" s="462"/>
      <c r="AF430" s="455">
        <f>+SUMIF($C:$C,$V430,L:L)</f>
        <v>39821.82</v>
      </c>
      <c r="AG430" s="456"/>
      <c r="AH430" s="457">
        <f t="shared" si="84"/>
        <v>39821.82</v>
      </c>
      <c r="AI430" s="458">
        <f t="shared" si="85"/>
        <v>0</v>
      </c>
      <c r="AJ430" s="463"/>
      <c r="AK430" s="462"/>
      <c r="AL430" s="455">
        <f>SUMIFS(BV_Data_An_Prec!$AM:$AM,BV_Data_An_Prec!$AQ:$AQ,$V430)</f>
        <v>0</v>
      </c>
      <c r="AM430" s="459"/>
      <c r="AN430" s="457">
        <f t="shared" si="78"/>
        <v>39821.82</v>
      </c>
      <c r="AO430" s="464">
        <f t="shared" si="79"/>
        <v>0</v>
      </c>
      <c r="AP430" s="38"/>
      <c r="AQ430" s="38"/>
      <c r="AR430" s="38"/>
      <c r="AS430" s="38"/>
      <c r="AT430" s="38"/>
      <c r="AU430" s="38"/>
      <c r="AV430" s="38"/>
      <c r="AW430" s="38"/>
      <c r="AX430" s="38"/>
      <c r="AY430" s="38"/>
      <c r="AZ430" s="38"/>
      <c r="BA430" s="38"/>
      <c r="BB430" s="38"/>
      <c r="BC430" s="38"/>
      <c r="BD430" s="38"/>
      <c r="BE430" s="38"/>
      <c r="BF430" s="38"/>
      <c r="BG430" s="38"/>
      <c r="BH430" s="38"/>
      <c r="BI430" s="38"/>
    </row>
    <row r="431" spans="1:61" ht="15.75" customHeight="1">
      <c r="A431" s="5" t="s">
        <v>122</v>
      </c>
      <c r="B431" s="3"/>
      <c r="C431" s="431" t="s">
        <v>591</v>
      </c>
      <c r="V431" s="310" t="s">
        <v>122</v>
      </c>
      <c r="W431" s="461" t="s">
        <v>613</v>
      </c>
      <c r="X431" s="454"/>
      <c r="Y431" s="869" t="e">
        <f>Z431/(SUM(Z421:Z425)+E195-F195+Z411+Z410)</f>
        <v>#DIV/0!</v>
      </c>
      <c r="Z431" s="455">
        <f t="shared" si="86"/>
        <v>0</v>
      </c>
      <c r="AA431" s="454"/>
      <c r="AB431" s="454"/>
      <c r="AC431" s="455"/>
      <c r="AD431" s="463"/>
      <c r="AE431" s="462"/>
      <c r="AF431" s="455">
        <f>+SUMIF($C:$C,$V431,L:L)</f>
        <v>3307.0299999999997</v>
      </c>
      <c r="AG431" s="456"/>
      <c r="AH431" s="457">
        <f t="shared" si="84"/>
        <v>3307.0299999999997</v>
      </c>
      <c r="AI431" s="458">
        <f t="shared" si="85"/>
        <v>0</v>
      </c>
      <c r="AJ431" s="463"/>
      <c r="AK431" s="462"/>
      <c r="AL431" s="455">
        <f>SUMIFS(BV_Data_An_Prec!$AM:$AM,BV_Data_An_Prec!$AQ:$AQ,$V431)</f>
        <v>0</v>
      </c>
      <c r="AM431" s="459"/>
      <c r="AN431" s="457">
        <f t="shared" si="78"/>
        <v>3307.0299999999997</v>
      </c>
      <c r="AO431" s="464">
        <f t="shared" si="79"/>
        <v>0</v>
      </c>
      <c r="AP431" s="38"/>
      <c r="AQ431" s="38"/>
      <c r="AR431" s="38"/>
      <c r="AS431" s="38"/>
      <c r="AT431" s="38"/>
      <c r="AU431" s="38"/>
      <c r="AV431" s="38"/>
      <c r="AW431" s="38"/>
      <c r="AX431" s="38"/>
      <c r="AY431" s="38"/>
      <c r="AZ431" s="38"/>
      <c r="BA431" s="38"/>
      <c r="BB431" s="38"/>
      <c r="BC431" s="38"/>
      <c r="BD431" s="38"/>
      <c r="BE431" s="38"/>
      <c r="BF431" s="38"/>
      <c r="BG431" s="38"/>
      <c r="BH431" s="38"/>
      <c r="BI431" s="38"/>
    </row>
    <row r="432" spans="1:61" ht="15.75" customHeight="1">
      <c r="A432" s="5" t="s">
        <v>123</v>
      </c>
      <c r="B432" s="3"/>
      <c r="C432" s="431" t="s">
        <v>591</v>
      </c>
      <c r="V432" s="310" t="s">
        <v>123</v>
      </c>
      <c r="W432" s="461"/>
      <c r="X432" s="454"/>
      <c r="Y432" s="454"/>
      <c r="Z432" s="455">
        <f t="shared" si="86"/>
        <v>0</v>
      </c>
      <c r="AA432" s="454"/>
      <c r="AB432" s="454"/>
      <c r="AC432" s="455"/>
      <c r="AD432" s="463"/>
      <c r="AE432" s="462"/>
      <c r="AF432" s="455">
        <f>+SUMIF($C:$C,$V432,L:L)</f>
        <v>0</v>
      </c>
      <c r="AG432" s="456"/>
      <c r="AH432" s="457">
        <f t="shared" si="84"/>
        <v>0</v>
      </c>
      <c r="AI432" s="477">
        <f t="shared" si="85"/>
        <v>0</v>
      </c>
      <c r="AJ432" s="463"/>
      <c r="AK432" s="462"/>
      <c r="AL432" s="455">
        <f>SUMIFS(BV_Data_An_Prec!$AM:$AM,BV_Data_An_Prec!$AQ:$AQ,$V432)</f>
        <v>0</v>
      </c>
      <c r="AM432" s="459"/>
      <c r="AN432" s="457">
        <f t="shared" si="78"/>
        <v>0</v>
      </c>
      <c r="AO432" s="464">
        <f t="shared" si="79"/>
        <v>0</v>
      </c>
      <c r="AP432" s="38"/>
      <c r="AQ432" s="38"/>
      <c r="AR432" s="38"/>
      <c r="AS432" s="38"/>
      <c r="AT432" s="38"/>
      <c r="AU432" s="38"/>
      <c r="AV432" s="38"/>
      <c r="AW432" s="38"/>
      <c r="AX432" s="38"/>
      <c r="AY432" s="38"/>
      <c r="AZ432" s="38"/>
      <c r="BA432" s="38"/>
      <c r="BB432" s="38"/>
      <c r="BC432" s="38"/>
      <c r="BD432" s="38"/>
      <c r="BE432" s="38"/>
      <c r="BF432" s="38"/>
      <c r="BG432" s="38"/>
      <c r="BH432" s="38"/>
      <c r="BI432" s="38"/>
    </row>
    <row r="433" spans="1:62" ht="15.75" hidden="1" customHeight="1">
      <c r="A433" s="5" t="s">
        <v>55</v>
      </c>
      <c r="B433" s="3"/>
      <c r="C433" s="431" t="s">
        <v>591</v>
      </c>
      <c r="V433" s="252" t="s">
        <v>55</v>
      </c>
      <c r="W433" s="461"/>
      <c r="X433" s="454"/>
      <c r="Y433" s="462"/>
      <c r="Z433" s="455">
        <f>IFERROR(SUMIF($C:$C,$V433,F:F),0)</f>
        <v>0</v>
      </c>
      <c r="AA433" s="454"/>
      <c r="AB433" s="454"/>
      <c r="AC433" s="455"/>
      <c r="AD433" s="463"/>
      <c r="AE433" s="462"/>
      <c r="AF433" s="455">
        <f>IFERROR(SUMIF($C:$C,$V433,L:L),0)</f>
        <v>0</v>
      </c>
      <c r="AG433" s="456"/>
      <c r="AH433" s="457">
        <f t="shared" si="84"/>
        <v>0</v>
      </c>
      <c r="AI433" s="458">
        <f t="shared" si="85"/>
        <v>0</v>
      </c>
      <c r="AJ433" s="463"/>
      <c r="AK433" s="462"/>
      <c r="AL433" s="455">
        <f>IFERROR(SUMIF($C:$C,$V433,R:R),0)</f>
        <v>0</v>
      </c>
      <c r="AM433" s="459"/>
      <c r="AN433" s="457"/>
      <c r="AO433" s="444"/>
      <c r="AP433" s="38"/>
      <c r="AQ433" s="38"/>
      <c r="AR433" s="38"/>
      <c r="AS433" s="38"/>
      <c r="AT433" s="38"/>
      <c r="AU433" s="38"/>
      <c r="AV433" s="38"/>
      <c r="AW433" s="38"/>
      <c r="AX433" s="38"/>
      <c r="AY433" s="38"/>
      <c r="AZ433" s="38"/>
      <c r="BA433" s="38"/>
      <c r="BB433" s="38"/>
      <c r="BC433" s="38"/>
      <c r="BD433" s="38"/>
      <c r="BE433" s="38"/>
      <c r="BF433" s="38"/>
      <c r="BG433" s="38"/>
      <c r="BH433" s="38"/>
      <c r="BI433" s="38"/>
    </row>
    <row r="434" spans="1:62" ht="15.75" customHeight="1">
      <c r="A434" s="5" t="s">
        <v>124</v>
      </c>
      <c r="B434" s="3"/>
      <c r="C434" s="431" t="s">
        <v>591</v>
      </c>
      <c r="V434" s="469" t="s">
        <v>124</v>
      </c>
      <c r="W434" s="470"/>
      <c r="X434" s="471" t="e">
        <f>Z434/Z408</f>
        <v>#DIV/0!</v>
      </c>
      <c r="Y434" s="470"/>
      <c r="Z434" s="472">
        <f>SUM(Z421:Z433)</f>
        <v>0</v>
      </c>
      <c r="AA434" s="471"/>
      <c r="AB434" s="470"/>
      <c r="AC434" s="472"/>
      <c r="AD434" s="473">
        <f>AF434/AF408</f>
        <v>0.31636167256628783</v>
      </c>
      <c r="AE434" s="478"/>
      <c r="AF434" s="472">
        <f>SUM(AF421:AF433)</f>
        <v>146727.06</v>
      </c>
      <c r="AG434" s="474"/>
      <c r="AH434" s="475">
        <f t="shared" si="84"/>
        <v>146727.06</v>
      </c>
      <c r="AI434" s="471" t="e">
        <f>AH434/Z434</f>
        <v>#DIV/0!</v>
      </c>
      <c r="AJ434" s="473" t="e">
        <f>AL434/AL408</f>
        <v>#DIV/0!</v>
      </c>
      <c r="AK434" s="478"/>
      <c r="AL434" s="1038">
        <f>SUM(AL421:AL433)</f>
        <v>0</v>
      </c>
      <c r="AM434" s="480"/>
      <c r="AN434" s="475">
        <f t="shared" ref="AN434:AN452" si="87">AF434-AL434</f>
        <v>146727.06</v>
      </c>
      <c r="AO434" s="452">
        <f t="shared" ref="AO434:AO462" si="88">IF(AL434=0,0,AN434/AL434)</f>
        <v>0</v>
      </c>
      <c r="AP434" s="38"/>
      <c r="AQ434" s="38"/>
      <c r="AR434" s="38"/>
      <c r="AS434" s="38"/>
      <c r="AT434" s="38"/>
      <c r="AU434" s="38"/>
      <c r="AV434" s="38"/>
      <c r="AW434" s="38"/>
      <c r="AX434" s="38"/>
      <c r="AY434" s="38"/>
      <c r="AZ434" s="38"/>
      <c r="BA434" s="38"/>
      <c r="BB434" s="38"/>
      <c r="BC434" s="38"/>
      <c r="BD434" s="38"/>
      <c r="BE434" s="38"/>
      <c r="BF434" s="38"/>
      <c r="BG434" s="38"/>
      <c r="BH434" s="38"/>
      <c r="BI434" s="38"/>
    </row>
    <row r="435" spans="1:62" ht="15.75" customHeight="1">
      <c r="A435" s="5" t="s">
        <v>125</v>
      </c>
      <c r="B435" s="3"/>
      <c r="C435" s="431" t="s">
        <v>591</v>
      </c>
      <c r="V435" s="404" t="s">
        <v>125</v>
      </c>
      <c r="W435" s="481" t="s">
        <v>604</v>
      </c>
      <c r="X435" s="482"/>
      <c r="Y435" s="482"/>
      <c r="Z435" s="483">
        <f t="shared" ref="Z435:Z449" si="89">+SUMIF($C:$C,$V435,F:F)</f>
        <v>0</v>
      </c>
      <c r="AA435" s="482"/>
      <c r="AB435" s="482"/>
      <c r="AC435" s="483"/>
      <c r="AD435" s="484"/>
      <c r="AE435" s="485"/>
      <c r="AF435" s="483">
        <f t="shared" ref="AF435:AF448" si="90">+SUMIF($C:$C,$V435,L:L)</f>
        <v>12124.660000000002</v>
      </c>
      <c r="AG435" s="484"/>
      <c r="AH435" s="486">
        <f t="shared" si="84"/>
        <v>12124.660000000002</v>
      </c>
      <c r="AI435" s="487">
        <f t="shared" ref="AI435:AI452" si="91">IF(Z435=0,0,AH435/Z435)</f>
        <v>0</v>
      </c>
      <c r="AJ435" s="484"/>
      <c r="AK435" s="485"/>
      <c r="AL435" s="483">
        <f>SUMIFS(BV_Data_An_Prec!$AM:$AM,BV_Data_An_Prec!$AQ:$AQ,$V435)</f>
        <v>0</v>
      </c>
      <c r="AM435" s="488"/>
      <c r="AN435" s="486">
        <f t="shared" si="87"/>
        <v>12124.660000000002</v>
      </c>
      <c r="AO435" s="460">
        <f t="shared" si="88"/>
        <v>0</v>
      </c>
      <c r="AP435" s="38"/>
      <c r="AQ435" s="38"/>
      <c r="AR435" s="38"/>
      <c r="AS435" s="38"/>
      <c r="AT435" s="38"/>
      <c r="AU435" s="38"/>
      <c r="AV435" s="38"/>
      <c r="AW435" s="38"/>
      <c r="AX435" s="38"/>
      <c r="AY435" s="38"/>
      <c r="AZ435" s="38"/>
      <c r="BA435" s="38"/>
      <c r="BB435" s="38"/>
      <c r="BC435" s="38"/>
      <c r="BD435" s="38"/>
      <c r="BE435" s="38"/>
      <c r="BF435" s="38"/>
      <c r="BG435" s="38"/>
      <c r="BH435" s="38"/>
      <c r="BI435" s="38"/>
    </row>
    <row r="436" spans="1:62" ht="15.75" customHeight="1">
      <c r="A436" s="5" t="s">
        <v>126</v>
      </c>
      <c r="B436" s="3"/>
      <c r="C436" s="431" t="s">
        <v>591</v>
      </c>
      <c r="V436" s="310" t="s">
        <v>126</v>
      </c>
      <c r="W436" s="461" t="s">
        <v>614</v>
      </c>
      <c r="X436" s="454"/>
      <c r="Y436" s="454"/>
      <c r="Z436" s="455">
        <f t="shared" si="89"/>
        <v>0</v>
      </c>
      <c r="AA436" s="454"/>
      <c r="AB436" s="454"/>
      <c r="AC436" s="455"/>
      <c r="AD436" s="463"/>
      <c r="AE436" s="462"/>
      <c r="AF436" s="455">
        <f t="shared" si="90"/>
        <v>0</v>
      </c>
      <c r="AG436" s="456"/>
      <c r="AH436" s="457">
        <f t="shared" si="84"/>
        <v>0</v>
      </c>
      <c r="AI436" s="458">
        <f t="shared" si="91"/>
        <v>0</v>
      </c>
      <c r="AJ436" s="463"/>
      <c r="AK436" s="462"/>
      <c r="AL436" s="455">
        <f>SUMIFS(BV_Data_An_Prec!$AM:$AM,BV_Data_An_Prec!$AQ:$AQ,$V436)</f>
        <v>0</v>
      </c>
      <c r="AM436" s="459"/>
      <c r="AN436" s="457">
        <f t="shared" si="87"/>
        <v>0</v>
      </c>
      <c r="AO436" s="464">
        <f t="shared" si="88"/>
        <v>0</v>
      </c>
      <c r="AP436" s="38"/>
      <c r="AQ436" s="38"/>
      <c r="AR436" s="38"/>
      <c r="AS436" s="38"/>
      <c r="AT436" s="38"/>
      <c r="AU436" s="38"/>
      <c r="AV436" s="38"/>
      <c r="AW436" s="38"/>
      <c r="AX436" s="38"/>
      <c r="AY436" s="38"/>
      <c r="AZ436" s="38"/>
      <c r="BA436" s="38"/>
      <c r="BB436" s="38"/>
      <c r="BC436" s="38"/>
      <c r="BD436" s="38"/>
      <c r="BE436" s="38"/>
      <c r="BF436" s="38"/>
      <c r="BG436" s="38"/>
      <c r="BH436" s="38"/>
      <c r="BI436" s="38"/>
    </row>
    <row r="437" spans="1:62" ht="15.75" customHeight="1">
      <c r="A437" s="5" t="s">
        <v>127</v>
      </c>
      <c r="B437" s="3"/>
      <c r="C437" s="431" t="s">
        <v>591</v>
      </c>
      <c r="U437" s="489"/>
      <c r="V437" s="311" t="s">
        <v>127</v>
      </c>
      <c r="W437" s="465" t="s">
        <v>615</v>
      </c>
      <c r="X437" s="438"/>
      <c r="Y437" s="438"/>
      <c r="Z437" s="439">
        <f t="shared" si="89"/>
        <v>0</v>
      </c>
      <c r="AA437" s="438"/>
      <c r="AB437" s="438"/>
      <c r="AC437" s="439"/>
      <c r="AD437" s="467"/>
      <c r="AE437" s="466"/>
      <c r="AF437" s="439">
        <f t="shared" si="90"/>
        <v>590.48999999999864</v>
      </c>
      <c r="AG437" s="440"/>
      <c r="AH437" s="441">
        <f t="shared" si="84"/>
        <v>590.48999999999864</v>
      </c>
      <c r="AI437" s="468">
        <f t="shared" si="91"/>
        <v>0</v>
      </c>
      <c r="AJ437" s="467"/>
      <c r="AK437" s="466"/>
      <c r="AL437" s="439">
        <f>SUMIFS(BV_Data_An_Prec!$AM:$AM,BV_Data_An_Prec!$AQ:$AQ,$V437)</f>
        <v>0</v>
      </c>
      <c r="AM437" s="443"/>
      <c r="AN437" s="441">
        <f t="shared" si="87"/>
        <v>590.48999999999864</v>
      </c>
      <c r="AO437" s="444">
        <f t="shared" si="88"/>
        <v>0</v>
      </c>
      <c r="AP437" s="38"/>
      <c r="AQ437" s="38"/>
      <c r="AR437" s="38"/>
      <c r="AS437" s="38"/>
      <c r="AT437" s="38"/>
      <c r="AU437" s="38"/>
      <c r="AV437" s="38"/>
      <c r="AW437" s="38"/>
      <c r="AX437" s="38"/>
      <c r="AY437" s="38"/>
      <c r="AZ437" s="38"/>
      <c r="BA437" s="38"/>
      <c r="BB437" s="38"/>
      <c r="BC437" s="38"/>
      <c r="BD437" s="38"/>
      <c r="BE437" s="38"/>
      <c r="BF437" s="38"/>
      <c r="BG437" s="38"/>
      <c r="BH437" s="38"/>
      <c r="BI437" s="38"/>
    </row>
    <row r="438" spans="1:62" ht="15.75" customHeight="1">
      <c r="A438" s="5" t="s">
        <v>128</v>
      </c>
      <c r="B438" s="3"/>
      <c r="C438" s="431" t="s">
        <v>591</v>
      </c>
      <c r="U438" s="489"/>
      <c r="V438" s="310" t="s">
        <v>128</v>
      </c>
      <c r="W438" s="461" t="s">
        <v>616</v>
      </c>
      <c r="X438" s="454"/>
      <c r="Y438" s="454"/>
      <c r="Z438" s="455">
        <f t="shared" si="89"/>
        <v>0</v>
      </c>
      <c r="AA438" s="454"/>
      <c r="AB438" s="454"/>
      <c r="AC438" s="455"/>
      <c r="AD438" s="463"/>
      <c r="AE438" s="462"/>
      <c r="AF438" s="455">
        <f t="shared" si="90"/>
        <v>6958.0400000000009</v>
      </c>
      <c r="AG438" s="456"/>
      <c r="AH438" s="457">
        <f t="shared" si="84"/>
        <v>6958.0400000000009</v>
      </c>
      <c r="AI438" s="458">
        <f t="shared" si="91"/>
        <v>0</v>
      </c>
      <c r="AJ438" s="463"/>
      <c r="AK438" s="462"/>
      <c r="AL438" s="455">
        <f>SUMIFS(BV_Data_An_Prec!$AM:$AM,BV_Data_An_Prec!$AQ:$AQ,$V438)</f>
        <v>0</v>
      </c>
      <c r="AM438" s="459"/>
      <c r="AN438" s="457">
        <f t="shared" si="87"/>
        <v>6958.0400000000009</v>
      </c>
      <c r="AO438" s="464">
        <f t="shared" si="88"/>
        <v>0</v>
      </c>
      <c r="AP438" s="38"/>
      <c r="AQ438" s="38"/>
      <c r="AR438" s="38"/>
      <c r="AS438" s="38"/>
      <c r="AT438" s="38"/>
      <c r="AU438" s="38"/>
      <c r="AV438" s="38"/>
      <c r="AW438" s="38"/>
      <c r="AX438" s="38"/>
      <c r="AY438" s="38"/>
      <c r="AZ438" s="38"/>
      <c r="BA438" s="38"/>
      <c r="BB438" s="38"/>
      <c r="BC438" s="38"/>
      <c r="BD438" s="38"/>
      <c r="BE438" s="38"/>
      <c r="BF438" s="38"/>
      <c r="BG438" s="38"/>
      <c r="BH438" s="38"/>
      <c r="BI438" s="38"/>
    </row>
    <row r="439" spans="1:62" ht="15.75" customHeight="1">
      <c r="A439" s="5" t="s">
        <v>129</v>
      </c>
      <c r="B439" s="3"/>
      <c r="C439" s="431" t="s">
        <v>591</v>
      </c>
      <c r="U439" s="489"/>
      <c r="V439" s="310" t="s">
        <v>129</v>
      </c>
      <c r="W439" s="461" t="s">
        <v>617</v>
      </c>
      <c r="X439" s="454"/>
      <c r="Y439" s="454"/>
      <c r="Z439" s="455">
        <f t="shared" si="89"/>
        <v>0</v>
      </c>
      <c r="AA439" s="454"/>
      <c r="AB439" s="454"/>
      <c r="AC439" s="455"/>
      <c r="AD439" s="463"/>
      <c r="AE439" s="462"/>
      <c r="AF439" s="455">
        <f t="shared" si="90"/>
        <v>5542.48</v>
      </c>
      <c r="AG439" s="456"/>
      <c r="AH439" s="457">
        <f t="shared" si="84"/>
        <v>5542.48</v>
      </c>
      <c r="AI439" s="458">
        <f t="shared" si="91"/>
        <v>0</v>
      </c>
      <c r="AJ439" s="463"/>
      <c r="AK439" s="462"/>
      <c r="AL439" s="455">
        <f>SUMIFS(BV_Data_An_Prec!$AM:$AM,BV_Data_An_Prec!$AQ:$AQ,$V439)</f>
        <v>0</v>
      </c>
      <c r="AM439" s="459"/>
      <c r="AN439" s="457">
        <f t="shared" si="87"/>
        <v>5542.48</v>
      </c>
      <c r="AO439" s="464">
        <f t="shared" si="88"/>
        <v>0</v>
      </c>
      <c r="AP439" s="38"/>
      <c r="AQ439" s="38"/>
      <c r="AR439" s="38"/>
      <c r="AS439" s="38"/>
      <c r="AT439" s="38"/>
      <c r="AU439" s="38"/>
      <c r="AV439" s="38"/>
      <c r="AW439" s="38"/>
      <c r="AX439" s="38"/>
      <c r="AY439" s="38"/>
      <c r="AZ439" s="38"/>
      <c r="BA439" s="38"/>
      <c r="BB439" s="38"/>
      <c r="BC439" s="38"/>
      <c r="BD439" s="38"/>
      <c r="BE439" s="38"/>
      <c r="BF439" s="38"/>
      <c r="BG439" s="38"/>
      <c r="BH439" s="38"/>
      <c r="BI439" s="38"/>
    </row>
    <row r="440" spans="1:62" ht="15.75" customHeight="1">
      <c r="A440" s="5" t="s">
        <v>130</v>
      </c>
      <c r="B440" s="3"/>
      <c r="C440" s="431" t="s">
        <v>591</v>
      </c>
      <c r="V440" s="310" t="s">
        <v>130</v>
      </c>
      <c r="W440" s="461" t="s">
        <v>618</v>
      </c>
      <c r="X440" s="454"/>
      <c r="Y440" s="454"/>
      <c r="Z440" s="455">
        <f t="shared" si="89"/>
        <v>0</v>
      </c>
      <c r="AA440" s="454"/>
      <c r="AB440" s="454"/>
      <c r="AC440" s="455"/>
      <c r="AD440" s="463"/>
      <c r="AE440" s="462"/>
      <c r="AF440" s="455">
        <f>SUMIFS(BV_Data_An_Cour!$AM:$AM,BV_Data_An_Cour!$AQ:$AQ,$V440)</f>
        <v>38610.33</v>
      </c>
      <c r="AG440" s="456"/>
      <c r="AH440" s="457">
        <f t="shared" si="84"/>
        <v>38610.33</v>
      </c>
      <c r="AI440" s="458">
        <f t="shared" si="91"/>
        <v>0</v>
      </c>
      <c r="AJ440" s="463"/>
      <c r="AK440" s="462"/>
      <c r="AL440" s="455">
        <f>SUMIFS(BV_Data_An_Prec!$AM:$AM,BV_Data_An_Prec!$AQ:$AQ,$V440)</f>
        <v>0</v>
      </c>
      <c r="AM440" s="459"/>
      <c r="AN440" s="457">
        <f t="shared" si="87"/>
        <v>38610.33</v>
      </c>
      <c r="AO440" s="464">
        <f t="shared" si="88"/>
        <v>0</v>
      </c>
      <c r="AP440" s="38"/>
      <c r="AQ440" s="38"/>
      <c r="AR440" s="38"/>
      <c r="AS440" s="38"/>
      <c r="AT440" s="38"/>
      <c r="AU440" s="38"/>
      <c r="AV440" s="38"/>
      <c r="AW440" s="38"/>
      <c r="AX440" s="38"/>
      <c r="AY440" s="38"/>
      <c r="AZ440" s="38"/>
      <c r="BA440" s="38"/>
      <c r="BB440" s="38"/>
      <c r="BC440" s="38"/>
      <c r="BD440" s="38"/>
      <c r="BE440" s="38"/>
      <c r="BF440" s="38"/>
      <c r="BG440" s="38"/>
      <c r="BH440" s="38"/>
      <c r="BI440" s="38"/>
    </row>
    <row r="441" spans="1:62" ht="15.75" customHeight="1">
      <c r="B441" s="3"/>
      <c r="C441" s="431" t="s">
        <v>591</v>
      </c>
      <c r="V441" s="404" t="s">
        <v>483</v>
      </c>
      <c r="W441" s="481"/>
      <c r="X441" s="482"/>
      <c r="Y441" s="482"/>
      <c r="Z441" s="483">
        <f t="shared" si="89"/>
        <v>0</v>
      </c>
      <c r="AA441" s="482"/>
      <c r="AB441" s="482"/>
      <c r="AC441" s="483"/>
      <c r="AD441" s="484"/>
      <c r="AE441" s="485"/>
      <c r="AF441" s="483">
        <f t="shared" si="90"/>
        <v>2936.3399999999992</v>
      </c>
      <c r="AG441" s="490"/>
      <c r="AH441" s="486">
        <f t="shared" si="84"/>
        <v>2936.3399999999992</v>
      </c>
      <c r="AI441" s="487">
        <f t="shared" si="91"/>
        <v>0</v>
      </c>
      <c r="AJ441" s="484"/>
      <c r="AK441" s="485"/>
      <c r="AL441" s="483">
        <f>SUMIFS(BV_Data_An_Prec!$AM:$AM,BV_Data_An_Prec!$AQ:$AQ,$V441)</f>
        <v>0</v>
      </c>
      <c r="AM441" s="488"/>
      <c r="AN441" s="486">
        <f t="shared" si="87"/>
        <v>2936.3399999999992</v>
      </c>
      <c r="AO441" s="460">
        <f t="shared" si="88"/>
        <v>0</v>
      </c>
      <c r="AP441" s="38"/>
      <c r="AQ441" s="38"/>
      <c r="AR441" s="38"/>
      <c r="AS441" s="38"/>
      <c r="AT441" s="38"/>
      <c r="AU441" s="38"/>
      <c r="AV441" s="38"/>
      <c r="AW441" s="38"/>
      <c r="AX441" s="38"/>
      <c r="AY441" s="38"/>
      <c r="AZ441" s="38"/>
      <c r="BA441" s="38"/>
      <c r="BB441" s="38"/>
      <c r="BC441" s="38"/>
      <c r="BD441" s="38"/>
      <c r="BE441" s="38"/>
      <c r="BF441" s="38"/>
      <c r="BG441" s="38"/>
      <c r="BH441" s="38"/>
      <c r="BI441" s="38"/>
    </row>
    <row r="442" spans="1:62" ht="15.75" customHeight="1">
      <c r="A442" s="5" t="s">
        <v>131</v>
      </c>
      <c r="B442" s="3"/>
      <c r="C442" s="431" t="s">
        <v>591</v>
      </c>
      <c r="V442" s="310" t="s">
        <v>131</v>
      </c>
      <c r="W442" s="461" t="s">
        <v>619</v>
      </c>
      <c r="X442" s="454"/>
      <c r="Y442" s="462"/>
      <c r="Z442" s="455">
        <f t="shared" si="89"/>
        <v>0</v>
      </c>
      <c r="AA442" s="454"/>
      <c r="AB442" s="462"/>
      <c r="AC442" s="455"/>
      <c r="AD442" s="463"/>
      <c r="AE442" s="462"/>
      <c r="AF442" s="455">
        <f t="shared" si="90"/>
        <v>0</v>
      </c>
      <c r="AG442" s="456"/>
      <c r="AH442" s="457">
        <f t="shared" si="84"/>
        <v>0</v>
      </c>
      <c r="AI442" s="458">
        <f t="shared" si="91"/>
        <v>0</v>
      </c>
      <c r="AJ442" s="463"/>
      <c r="AK442" s="462"/>
      <c r="AL442" s="455">
        <f>SUMIFS(BV_Data_An_Prec!$AM:$AM,BV_Data_An_Prec!$AQ:$AQ,$V442)</f>
        <v>0</v>
      </c>
      <c r="AM442" s="459"/>
      <c r="AN442" s="457">
        <f t="shared" si="87"/>
        <v>0</v>
      </c>
      <c r="AO442" s="464">
        <f t="shared" si="88"/>
        <v>0</v>
      </c>
      <c r="AP442" s="38"/>
      <c r="AQ442" s="38"/>
      <c r="AR442" s="38"/>
      <c r="AS442" s="38"/>
      <c r="AT442" s="38"/>
      <c r="AU442" s="38"/>
      <c r="AV442" s="38"/>
      <c r="AW442" s="38"/>
      <c r="AX442" s="38"/>
      <c r="AY442" s="38"/>
      <c r="AZ442" s="38"/>
      <c r="BA442" s="38"/>
      <c r="BB442" s="38"/>
      <c r="BC442" s="38"/>
      <c r="BD442" s="38"/>
      <c r="BE442" s="38"/>
      <c r="BF442" s="38"/>
      <c r="BG442" s="38"/>
      <c r="BH442" s="38"/>
      <c r="BI442" s="38"/>
      <c r="BJ442" s="38"/>
    </row>
    <row r="443" spans="1:62" ht="15.75" customHeight="1">
      <c r="A443" s="5" t="s">
        <v>132</v>
      </c>
      <c r="B443" s="3"/>
      <c r="C443" s="431" t="s">
        <v>591</v>
      </c>
      <c r="U443" s="38"/>
      <c r="V443" s="310" t="s">
        <v>132</v>
      </c>
      <c r="W443" s="461" t="s">
        <v>620</v>
      </c>
      <c r="X443" s="454"/>
      <c r="Y443" s="454"/>
      <c r="Z443" s="455">
        <f t="shared" si="89"/>
        <v>0</v>
      </c>
      <c r="AA443" s="454"/>
      <c r="AB443" s="454"/>
      <c r="AC443" s="455"/>
      <c r="AD443" s="463"/>
      <c r="AE443" s="462"/>
      <c r="AF443" s="455">
        <f t="shared" si="90"/>
        <v>1709.58</v>
      </c>
      <c r="AG443" s="456"/>
      <c r="AH443" s="457">
        <f t="shared" si="84"/>
        <v>1709.58</v>
      </c>
      <c r="AI443" s="477">
        <f t="shared" si="91"/>
        <v>0</v>
      </c>
      <c r="AJ443" s="463"/>
      <c r="AK443" s="462"/>
      <c r="AL443" s="455">
        <f>SUMIFS(BV_Data_An_Prec!$AM:$AM,BV_Data_An_Prec!$AQ:$AQ,$V443)</f>
        <v>0</v>
      </c>
      <c r="AM443" s="459"/>
      <c r="AN443" s="457">
        <f t="shared" si="87"/>
        <v>1709.58</v>
      </c>
      <c r="AO443" s="464">
        <f t="shared" si="88"/>
        <v>0</v>
      </c>
      <c r="AP443" s="38"/>
      <c r="AQ443" s="38"/>
      <c r="AR443" s="38"/>
      <c r="AS443" s="38"/>
      <c r="AT443" s="38"/>
      <c r="AU443" s="38"/>
      <c r="AV443" s="38"/>
      <c r="AW443" s="38"/>
      <c r="AX443" s="38"/>
      <c r="AY443" s="38"/>
      <c r="AZ443" s="38"/>
      <c r="BA443" s="38"/>
      <c r="BB443" s="38"/>
      <c r="BC443" s="38"/>
      <c r="BD443" s="38"/>
      <c r="BE443" s="38"/>
      <c r="BF443" s="38"/>
      <c r="BG443" s="38"/>
      <c r="BH443" s="38"/>
      <c r="BI443" s="38"/>
      <c r="BJ443" s="38"/>
    </row>
    <row r="444" spans="1:62" ht="15.75" customHeight="1">
      <c r="A444" s="5" t="s">
        <v>133</v>
      </c>
      <c r="B444" s="3"/>
      <c r="C444" s="431" t="s">
        <v>591</v>
      </c>
      <c r="T444" s="38"/>
      <c r="U444" s="38"/>
      <c r="V444" s="310" t="s">
        <v>133</v>
      </c>
      <c r="W444" s="461" t="s">
        <v>621</v>
      </c>
      <c r="X444" s="454"/>
      <c r="Y444" s="454"/>
      <c r="Z444" s="455">
        <f t="shared" si="89"/>
        <v>0</v>
      </c>
      <c r="AA444" s="454"/>
      <c r="AB444" s="454"/>
      <c r="AC444" s="455"/>
      <c r="AD444" s="463"/>
      <c r="AE444" s="462"/>
      <c r="AF444" s="455">
        <f t="shared" si="90"/>
        <v>2959.16</v>
      </c>
      <c r="AG444" s="456"/>
      <c r="AH444" s="457">
        <f t="shared" si="84"/>
        <v>2959.16</v>
      </c>
      <c r="AI444" s="458">
        <f t="shared" si="91"/>
        <v>0</v>
      </c>
      <c r="AJ444" s="463"/>
      <c r="AK444" s="462"/>
      <c r="AL444" s="455">
        <f>SUMIFS(BV_Data_An_Prec!$AM:$AM,BV_Data_An_Prec!$AQ:$AQ,$V444)</f>
        <v>0</v>
      </c>
      <c r="AM444" s="459"/>
      <c r="AN444" s="457">
        <f t="shared" si="87"/>
        <v>2959.16</v>
      </c>
      <c r="AO444" s="464">
        <f t="shared" si="88"/>
        <v>0</v>
      </c>
      <c r="AP444" s="38"/>
      <c r="AQ444" s="38"/>
      <c r="AR444" s="38"/>
      <c r="AS444" s="38"/>
      <c r="AT444" s="38"/>
      <c r="AU444" s="38"/>
      <c r="AV444" s="38"/>
      <c r="AW444" s="38"/>
      <c r="AX444" s="38"/>
      <c r="AY444" s="38"/>
      <c r="AZ444" s="38"/>
      <c r="BA444" s="38"/>
      <c r="BB444" s="38"/>
      <c r="BC444" s="38"/>
      <c r="BD444" s="38"/>
      <c r="BE444" s="38"/>
      <c r="BF444" s="38"/>
      <c r="BG444" s="38"/>
      <c r="BH444" s="38"/>
      <c r="BI444" s="38"/>
      <c r="BJ444" s="38"/>
    </row>
    <row r="445" spans="1:62" ht="15.75" customHeight="1">
      <c r="A445" s="5" t="s">
        <v>134</v>
      </c>
      <c r="B445" s="3"/>
      <c r="C445" s="431" t="s">
        <v>591</v>
      </c>
      <c r="T445" s="38"/>
      <c r="U445" s="38"/>
      <c r="V445" s="310" t="s">
        <v>134</v>
      </c>
      <c r="W445" s="461" t="s">
        <v>622</v>
      </c>
      <c r="X445" s="454"/>
      <c r="Y445" s="454"/>
      <c r="Z445" s="455">
        <f t="shared" si="89"/>
        <v>0</v>
      </c>
      <c r="AA445" s="454"/>
      <c r="AB445" s="454"/>
      <c r="AC445" s="455"/>
      <c r="AD445" s="463"/>
      <c r="AE445" s="462"/>
      <c r="AF445" s="455">
        <f t="shared" si="90"/>
        <v>639.17000000000007</v>
      </c>
      <c r="AG445" s="456"/>
      <c r="AH445" s="457">
        <f t="shared" si="84"/>
        <v>639.17000000000007</v>
      </c>
      <c r="AI445" s="477">
        <f t="shared" si="91"/>
        <v>0</v>
      </c>
      <c r="AJ445" s="463"/>
      <c r="AK445" s="462"/>
      <c r="AL445" s="455">
        <f>SUMIFS(BV_Data_An_Prec!$AM:$AM,BV_Data_An_Prec!$AQ:$AQ,$V445)</f>
        <v>0</v>
      </c>
      <c r="AM445" s="459"/>
      <c r="AN445" s="457">
        <f t="shared" si="87"/>
        <v>639.17000000000007</v>
      </c>
      <c r="AO445" s="464">
        <f t="shared" si="88"/>
        <v>0</v>
      </c>
      <c r="AP445" s="38"/>
      <c r="AQ445" s="38"/>
      <c r="AR445" s="38"/>
      <c r="AS445" s="38"/>
      <c r="AT445" s="38"/>
      <c r="AU445" s="38"/>
      <c r="AV445" s="38"/>
      <c r="AW445" s="38"/>
      <c r="AX445" s="38"/>
      <c r="AY445" s="38"/>
      <c r="AZ445" s="38"/>
      <c r="BA445" s="38"/>
      <c r="BB445" s="38"/>
      <c r="BC445" s="38"/>
      <c r="BD445" s="38"/>
      <c r="BE445" s="38"/>
      <c r="BF445" s="38"/>
      <c r="BG445" s="38"/>
      <c r="BH445" s="38"/>
      <c r="BI445" s="38"/>
      <c r="BJ445" s="38"/>
    </row>
    <row r="446" spans="1:62" ht="15.75" customHeight="1">
      <c r="A446" s="5" t="s">
        <v>135</v>
      </c>
      <c r="B446" s="3"/>
      <c r="C446" s="431" t="s">
        <v>591</v>
      </c>
      <c r="T446" s="38"/>
      <c r="U446" s="38"/>
      <c r="V446" s="310" t="s">
        <v>135</v>
      </c>
      <c r="W446" s="461" t="s">
        <v>623</v>
      </c>
      <c r="X446" s="454"/>
      <c r="Y446" s="454"/>
      <c r="Z446" s="455">
        <f t="shared" si="89"/>
        <v>0</v>
      </c>
      <c r="AA446" s="454"/>
      <c r="AB446" s="454"/>
      <c r="AC446" s="455"/>
      <c r="AD446" s="463"/>
      <c r="AE446" s="462"/>
      <c r="AF446" s="455">
        <f t="shared" si="90"/>
        <v>0</v>
      </c>
      <c r="AG446" s="456"/>
      <c r="AH446" s="457">
        <f t="shared" si="84"/>
        <v>0</v>
      </c>
      <c r="AI446" s="458">
        <f t="shared" si="91"/>
        <v>0</v>
      </c>
      <c r="AJ446" s="463"/>
      <c r="AK446" s="462"/>
      <c r="AL446" s="455">
        <f>SUMIFS(BV_Data_An_Prec!$AM:$AM,BV_Data_An_Prec!$AQ:$AQ,$V446)</f>
        <v>0</v>
      </c>
      <c r="AM446" s="459"/>
      <c r="AN446" s="457">
        <f t="shared" si="87"/>
        <v>0</v>
      </c>
      <c r="AO446" s="464">
        <f t="shared" si="88"/>
        <v>0</v>
      </c>
      <c r="AP446" s="38"/>
      <c r="AQ446" s="38"/>
      <c r="AR446" s="38"/>
      <c r="AS446" s="38"/>
      <c r="AT446" s="38"/>
      <c r="AU446" s="38"/>
      <c r="AV446" s="38"/>
      <c r="AW446" s="38"/>
      <c r="AX446" s="38"/>
      <c r="AY446" s="38"/>
      <c r="AZ446" s="38"/>
      <c r="BA446" s="38"/>
      <c r="BB446" s="38"/>
      <c r="BC446" s="38"/>
      <c r="BD446" s="38"/>
      <c r="BE446" s="38"/>
      <c r="BF446" s="38"/>
      <c r="BG446" s="38"/>
      <c r="BH446" s="38"/>
      <c r="BI446" s="38"/>
      <c r="BJ446" s="38"/>
    </row>
    <row r="447" spans="1:62" ht="15.75" customHeight="1">
      <c r="A447" s="5" t="s">
        <v>136</v>
      </c>
      <c r="B447" s="3"/>
      <c r="C447" s="431" t="s">
        <v>591</v>
      </c>
      <c r="T447" s="38"/>
      <c r="U447" s="38"/>
      <c r="V447" s="310" t="s">
        <v>136</v>
      </c>
      <c r="W447" s="461" t="s">
        <v>624</v>
      </c>
      <c r="X447" s="454"/>
      <c r="Y447" s="462"/>
      <c r="Z447" s="455">
        <f t="shared" si="89"/>
        <v>0</v>
      </c>
      <c r="AA447" s="454"/>
      <c r="AB447" s="462"/>
      <c r="AC447" s="455"/>
      <c r="AD447" s="463"/>
      <c r="AE447" s="462"/>
      <c r="AF447" s="455">
        <f>SUMIFS(BV_Data_An_Cour!$AM:$AM,BV_Data_An_Cour!$AQ:$AQ,$V447)</f>
        <v>409</v>
      </c>
      <c r="AG447" s="456"/>
      <c r="AH447" s="457">
        <f t="shared" si="84"/>
        <v>409</v>
      </c>
      <c r="AI447" s="477">
        <f t="shared" si="91"/>
        <v>0</v>
      </c>
      <c r="AJ447" s="463"/>
      <c r="AK447" s="462"/>
      <c r="AL447" s="455">
        <f>SUMIFS(BV_Data_An_Prec!$AM:$AM,BV_Data_An_Prec!$AQ:$AQ,$V447)</f>
        <v>0</v>
      </c>
      <c r="AM447" s="459"/>
      <c r="AN447" s="457">
        <f t="shared" si="87"/>
        <v>409</v>
      </c>
      <c r="AO447" s="464">
        <f t="shared" si="88"/>
        <v>0</v>
      </c>
      <c r="AP447" s="38"/>
      <c r="AQ447" s="38"/>
      <c r="AR447" s="38"/>
      <c r="AS447" s="38"/>
      <c r="AT447" s="38"/>
      <c r="AU447" s="38"/>
      <c r="AV447" s="38"/>
      <c r="AW447" s="38"/>
      <c r="AX447" s="38"/>
      <c r="AY447" s="38"/>
      <c r="AZ447" s="38"/>
      <c r="BA447" s="38"/>
      <c r="BB447" s="38"/>
      <c r="BC447" s="38"/>
      <c r="BD447" s="38"/>
      <c r="BE447" s="38"/>
      <c r="BF447" s="38"/>
      <c r="BG447" s="38"/>
      <c r="BH447" s="38"/>
      <c r="BI447" s="38"/>
      <c r="BJ447" s="38"/>
    </row>
    <row r="448" spans="1:62" ht="15.75" customHeight="1">
      <c r="A448" s="5" t="s">
        <v>137</v>
      </c>
      <c r="B448" s="3"/>
      <c r="C448" s="431" t="s">
        <v>591</v>
      </c>
      <c r="T448" s="38"/>
      <c r="U448" s="38"/>
      <c r="V448" s="310" t="s">
        <v>137</v>
      </c>
      <c r="W448" s="461" t="s">
        <v>625</v>
      </c>
      <c r="X448" s="454"/>
      <c r="Y448" s="462"/>
      <c r="Z448" s="455">
        <f t="shared" si="89"/>
        <v>0</v>
      </c>
      <c r="AA448" s="454"/>
      <c r="AB448" s="462"/>
      <c r="AC448" s="455"/>
      <c r="AD448" s="463"/>
      <c r="AE448" s="462"/>
      <c r="AF448" s="455">
        <f t="shared" si="90"/>
        <v>1550</v>
      </c>
      <c r="AG448" s="456"/>
      <c r="AH448" s="457">
        <f t="shared" si="84"/>
        <v>1550</v>
      </c>
      <c r="AI448" s="458">
        <f t="shared" si="91"/>
        <v>0</v>
      </c>
      <c r="AJ448" s="463"/>
      <c r="AK448" s="462"/>
      <c r="AL448" s="455">
        <f>SUMIFS(BV_Data_An_Prec!$AM:$AM,BV_Data_An_Prec!$AQ:$AQ,$V448)</f>
        <v>0</v>
      </c>
      <c r="AM448" s="459"/>
      <c r="AN448" s="457">
        <f t="shared" si="87"/>
        <v>1550</v>
      </c>
      <c r="AO448" s="464">
        <f t="shared" si="88"/>
        <v>0</v>
      </c>
      <c r="AQ448" s="38"/>
      <c r="AR448" s="38"/>
      <c r="AS448" s="38"/>
      <c r="AT448" s="38"/>
      <c r="AU448" s="38"/>
      <c r="AV448" s="38"/>
      <c r="AW448" s="38"/>
      <c r="AX448" s="38"/>
      <c r="AY448" s="38"/>
      <c r="AZ448" s="38"/>
      <c r="BA448" s="38"/>
      <c r="BB448" s="38"/>
      <c r="BC448" s="38"/>
      <c r="BD448" s="38"/>
      <c r="BE448" s="38"/>
      <c r="BF448" s="38"/>
      <c r="BG448" s="38"/>
      <c r="BH448" s="38"/>
      <c r="BI448" s="38"/>
      <c r="BJ448" s="38"/>
    </row>
    <row r="449" spans="1:62" ht="15.75" customHeight="1">
      <c r="A449" s="5" t="s">
        <v>138</v>
      </c>
      <c r="B449" s="3"/>
      <c r="C449" s="431" t="s">
        <v>591</v>
      </c>
      <c r="T449" s="38"/>
      <c r="U449" s="38"/>
      <c r="V449" s="310" t="s">
        <v>138</v>
      </c>
      <c r="W449" s="461" t="s">
        <v>626</v>
      </c>
      <c r="X449" s="454"/>
      <c r="Y449" s="869" t="e">
        <f>Z449/Z407</f>
        <v>#DIV/0!</v>
      </c>
      <c r="Z449" s="455">
        <f t="shared" si="89"/>
        <v>0</v>
      </c>
      <c r="AA449" s="454"/>
      <c r="AB449" s="462"/>
      <c r="AC449" s="455"/>
      <c r="AD449" s="463"/>
      <c r="AE449" s="462"/>
      <c r="AF449" s="455">
        <f>SUMIFS(BV_Data_An_Cour!$AM:$AM,BV_Data_An_Cour!$AQ:$AQ,$V449)</f>
        <v>3690.6900000000005</v>
      </c>
      <c r="AG449" s="456"/>
      <c r="AH449" s="778">
        <f t="shared" si="84"/>
        <v>3690.6900000000005</v>
      </c>
      <c r="AI449" s="458">
        <f t="shared" si="91"/>
        <v>0</v>
      </c>
      <c r="AJ449" s="463"/>
      <c r="AK449" s="462"/>
      <c r="AL449" s="455">
        <f>SUMIFS(BV_Data_An_Prec!$AM:$AM,BV_Data_An_Prec!$AQ:$AQ,$V449)</f>
        <v>0</v>
      </c>
      <c r="AM449" s="459"/>
      <c r="AN449" s="457">
        <f t="shared" si="87"/>
        <v>3690.6900000000005</v>
      </c>
      <c r="AO449" s="464">
        <f t="shared" si="88"/>
        <v>0</v>
      </c>
      <c r="AQ449" s="38"/>
      <c r="AR449" s="38"/>
      <c r="AS449" s="38"/>
      <c r="AT449" s="38"/>
      <c r="AU449" s="38"/>
      <c r="AV449" s="38"/>
      <c r="AW449" s="38"/>
      <c r="AX449" s="38"/>
      <c r="AY449" s="38"/>
      <c r="AZ449" s="38"/>
      <c r="BA449" s="38"/>
      <c r="BB449" s="38"/>
      <c r="BC449" s="38"/>
      <c r="BD449" s="38"/>
      <c r="BE449" s="38"/>
      <c r="BF449" s="38"/>
      <c r="BG449" s="38"/>
      <c r="BH449" s="38"/>
      <c r="BI449" s="38"/>
      <c r="BJ449" s="38"/>
    </row>
    <row r="450" spans="1:62" ht="15.75" hidden="1" customHeight="1">
      <c r="A450" s="5" t="s">
        <v>55</v>
      </c>
      <c r="B450" s="3"/>
      <c r="C450" s="431" t="s">
        <v>591</v>
      </c>
      <c r="T450" s="38"/>
      <c r="U450" s="38"/>
      <c r="V450" s="310" t="s">
        <v>55</v>
      </c>
      <c r="W450" s="461"/>
      <c r="X450" s="454"/>
      <c r="Y450" s="462"/>
      <c r="Z450" s="455">
        <f>IFERROR(SUMIF($C:$C,$V450,F:F),0)</f>
        <v>0</v>
      </c>
      <c r="AA450" s="454"/>
      <c r="AB450" s="454"/>
      <c r="AC450" s="455"/>
      <c r="AD450" s="463"/>
      <c r="AE450" s="462"/>
      <c r="AF450" s="455">
        <f>IFERROR(SUMIF($C:$C,$V450,L:L),0)</f>
        <v>0</v>
      </c>
      <c r="AG450" s="456"/>
      <c r="AH450" s="457">
        <f t="shared" si="84"/>
        <v>0</v>
      </c>
      <c r="AI450" s="458">
        <f t="shared" si="91"/>
        <v>0</v>
      </c>
      <c r="AJ450" s="463"/>
      <c r="AK450" s="462"/>
      <c r="AL450" s="455">
        <f>IFERROR(SUMIF($C:$C,$V450,R:R),0)</f>
        <v>0</v>
      </c>
      <c r="AM450" s="459"/>
      <c r="AN450" s="457">
        <f t="shared" si="87"/>
        <v>0</v>
      </c>
      <c r="AO450" s="464">
        <f t="shared" si="88"/>
        <v>0</v>
      </c>
      <c r="AP450" s="38"/>
      <c r="AQ450" s="38"/>
      <c r="AR450" s="38"/>
      <c r="AS450" s="38"/>
      <c r="AT450" s="38"/>
      <c r="AU450" s="38"/>
      <c r="AV450" s="38"/>
      <c r="AW450" s="38"/>
      <c r="AX450" s="38"/>
      <c r="AY450" s="38"/>
      <c r="AZ450" s="38"/>
      <c r="BA450" s="38"/>
      <c r="BB450" s="38"/>
      <c r="BC450" s="38"/>
      <c r="BD450" s="38"/>
      <c r="BE450" s="38"/>
      <c r="BF450" s="38"/>
      <c r="BG450" s="38"/>
      <c r="BH450" s="38"/>
      <c r="BI450" s="38"/>
      <c r="BJ450" s="38"/>
    </row>
    <row r="451" spans="1:62" ht="15.75" hidden="1" customHeight="1">
      <c r="A451" s="5" t="s">
        <v>55</v>
      </c>
      <c r="B451" s="3"/>
      <c r="C451" s="431" t="s">
        <v>591</v>
      </c>
      <c r="T451" s="38"/>
      <c r="U451" s="38"/>
      <c r="V451" s="310" t="s">
        <v>55</v>
      </c>
      <c r="W451" s="461"/>
      <c r="X451" s="454"/>
      <c r="Y451" s="462"/>
      <c r="Z451" s="455">
        <f>IFERROR(SUMIF($C:$C,$V451,F:F),0)</f>
        <v>0</v>
      </c>
      <c r="AA451" s="454"/>
      <c r="AB451" s="454"/>
      <c r="AC451" s="455"/>
      <c r="AD451" s="463"/>
      <c r="AE451" s="462"/>
      <c r="AF451" s="455">
        <f>IFERROR(SUMIF($C:$C,$V451,L:L),0)</f>
        <v>0</v>
      </c>
      <c r="AG451" s="456"/>
      <c r="AH451" s="457">
        <f t="shared" si="84"/>
        <v>0</v>
      </c>
      <c r="AI451" s="458">
        <f t="shared" si="91"/>
        <v>0</v>
      </c>
      <c r="AJ451" s="463"/>
      <c r="AK451" s="462"/>
      <c r="AL451" s="455">
        <f>IFERROR(SUMIF($C:$C,$V451,R:R),0)</f>
        <v>0</v>
      </c>
      <c r="AM451" s="459"/>
      <c r="AN451" s="457">
        <f t="shared" si="87"/>
        <v>0</v>
      </c>
      <c r="AO451" s="464">
        <f t="shared" si="88"/>
        <v>0</v>
      </c>
      <c r="AP451" s="38"/>
      <c r="AQ451" s="38"/>
      <c r="AR451" s="38"/>
      <c r="AS451" s="38"/>
      <c r="AT451" s="38"/>
      <c r="AU451" s="38"/>
      <c r="AV451" s="38"/>
      <c r="AW451" s="38"/>
      <c r="AX451" s="38"/>
      <c r="AY451" s="38"/>
      <c r="AZ451" s="38"/>
      <c r="BA451" s="38"/>
      <c r="BB451" s="38"/>
      <c r="BC451" s="38"/>
      <c r="BD451" s="38"/>
      <c r="BE451" s="38"/>
      <c r="BF451" s="38"/>
      <c r="BG451" s="38"/>
      <c r="BH451" s="38"/>
      <c r="BI451" s="38"/>
      <c r="BJ451" s="38"/>
    </row>
    <row r="452" spans="1:62" ht="15.75" hidden="1" customHeight="1">
      <c r="A452" s="5" t="s">
        <v>55</v>
      </c>
      <c r="B452" s="3"/>
      <c r="C452" s="431" t="s">
        <v>591</v>
      </c>
      <c r="T452" s="38"/>
      <c r="U452" s="38"/>
      <c r="V452" s="310" t="s">
        <v>55</v>
      </c>
      <c r="W452" s="461"/>
      <c r="X452" s="454"/>
      <c r="Y452" s="462"/>
      <c r="Z452" s="455">
        <f>IFERROR(SUMIF($C:$C,$V452,F:F),0)</f>
        <v>0</v>
      </c>
      <c r="AA452" s="454"/>
      <c r="AB452" s="454"/>
      <c r="AC452" s="455"/>
      <c r="AD452" s="463"/>
      <c r="AE452" s="462"/>
      <c r="AF452" s="455">
        <f>IFERROR(SUMIF($C:$C,$V452,L:L),0)</f>
        <v>0</v>
      </c>
      <c r="AG452" s="456"/>
      <c r="AH452" s="457">
        <f t="shared" si="84"/>
        <v>0</v>
      </c>
      <c r="AI452" s="458">
        <f t="shared" si="91"/>
        <v>0</v>
      </c>
      <c r="AJ452" s="463"/>
      <c r="AK452" s="462"/>
      <c r="AL452" s="455">
        <f>IFERROR(SUMIF($C:$C,$V452,R:R),0)</f>
        <v>0</v>
      </c>
      <c r="AM452" s="459"/>
      <c r="AN452" s="457">
        <f t="shared" si="87"/>
        <v>0</v>
      </c>
      <c r="AO452" s="464">
        <f t="shared" si="88"/>
        <v>0</v>
      </c>
      <c r="AP452" s="38"/>
      <c r="AQ452" s="38"/>
      <c r="AR452" s="38"/>
      <c r="AS452" s="38"/>
      <c r="AT452" s="38"/>
      <c r="AU452" s="38"/>
      <c r="AV452" s="38"/>
      <c r="AW452" s="38"/>
      <c r="AX452" s="38"/>
      <c r="AY452" s="38"/>
      <c r="AZ452" s="38"/>
      <c r="BA452" s="38"/>
      <c r="BB452" s="38"/>
      <c r="BC452" s="38"/>
      <c r="BD452" s="38"/>
      <c r="BE452" s="38"/>
      <c r="BF452" s="38"/>
      <c r="BG452" s="38"/>
      <c r="BH452" s="38"/>
      <c r="BI452" s="38"/>
      <c r="BJ452" s="38"/>
    </row>
    <row r="453" spans="1:62" ht="15.75" customHeight="1">
      <c r="A453" s="5" t="s">
        <v>139</v>
      </c>
      <c r="B453" s="3"/>
      <c r="C453" s="431" t="s">
        <v>591</v>
      </c>
      <c r="T453" s="38"/>
      <c r="U453" s="38"/>
      <c r="V453" s="469" t="s">
        <v>139</v>
      </c>
      <c r="W453" s="491"/>
      <c r="X453" s="471" t="e">
        <f>Z453/+Z408</f>
        <v>#DIV/0!</v>
      </c>
      <c r="Y453" s="470"/>
      <c r="Z453" s="472">
        <f>+SUM(Z435:Z452)</f>
        <v>0</v>
      </c>
      <c r="AA453" s="471"/>
      <c r="AB453" s="470"/>
      <c r="AC453" s="472"/>
      <c r="AD453" s="473">
        <f>AF453/AF408</f>
        <v>0.16757379456898774</v>
      </c>
      <c r="AE453" s="470"/>
      <c r="AF453" s="472">
        <f>+SUM(AF435:AF452)</f>
        <v>77719.94</v>
      </c>
      <c r="AG453" s="479"/>
      <c r="AH453" s="492">
        <f>+SUM(AH435:AH452)</f>
        <v>77719.94</v>
      </c>
      <c r="AI453" s="471" t="e">
        <f>AH453/Z453</f>
        <v>#DIV/0!</v>
      </c>
      <c r="AJ453" s="473" t="e">
        <f>AL453/AL408</f>
        <v>#DIV/0!</v>
      </c>
      <c r="AK453" s="470"/>
      <c r="AL453" s="472">
        <f>+SUM(AL435:AL452)</f>
        <v>0</v>
      </c>
      <c r="AM453" s="480"/>
      <c r="AN453" s="475">
        <f>+SUM(AN435:AN452)</f>
        <v>77719.94</v>
      </c>
      <c r="AO453" s="493">
        <f t="shared" si="88"/>
        <v>0</v>
      </c>
      <c r="AP453" s="38"/>
      <c r="AQ453" s="38"/>
      <c r="AR453" s="38"/>
      <c r="AS453" s="38"/>
      <c r="AT453" s="38"/>
      <c r="AU453" s="38"/>
      <c r="AV453" s="38"/>
      <c r="AW453" s="38"/>
      <c r="AX453" s="38"/>
      <c r="AY453" s="38"/>
      <c r="AZ453" s="38"/>
      <c r="BA453" s="38"/>
      <c r="BB453" s="38"/>
      <c r="BC453" s="38"/>
      <c r="BD453" s="38"/>
      <c r="BE453" s="38"/>
      <c r="BF453" s="38"/>
      <c r="BG453" s="38"/>
      <c r="BH453" s="38"/>
      <c r="BI453" s="38"/>
      <c r="BJ453" s="38"/>
    </row>
    <row r="454" spans="1:62" ht="15.75" customHeight="1">
      <c r="A454" s="5" t="s">
        <v>201</v>
      </c>
      <c r="B454" s="3"/>
      <c r="C454" s="431" t="s">
        <v>591</v>
      </c>
      <c r="D454" s="38"/>
      <c r="E454" s="38"/>
      <c r="F454" s="38"/>
      <c r="G454" s="38"/>
      <c r="H454" s="38"/>
      <c r="I454" s="38"/>
      <c r="J454" s="38"/>
      <c r="K454" s="38"/>
      <c r="L454" s="38"/>
      <c r="M454" s="38"/>
      <c r="N454" s="38"/>
      <c r="O454" s="38"/>
      <c r="P454" s="38"/>
      <c r="Q454" s="38"/>
      <c r="R454" s="38"/>
      <c r="S454" s="38"/>
      <c r="T454" s="38"/>
      <c r="U454" s="38"/>
      <c r="V454" s="310" t="s">
        <v>201</v>
      </c>
      <c r="W454" s="461" t="s">
        <v>627</v>
      </c>
      <c r="X454" s="454"/>
      <c r="Y454" s="462"/>
      <c r="Z454" s="455">
        <f>+INDEX('Budget original'!$A$2:$AO$501,MATCH($A454,'Budget original'!$A$2:$A$501,0),MATCH(F$2,'Budget original'!$A$2:$AO$2,0))</f>
        <v>0</v>
      </c>
      <c r="AA454" s="454"/>
      <c r="AB454" s="462"/>
      <c r="AC454" s="455"/>
      <c r="AD454" s="463"/>
      <c r="AE454" s="462"/>
      <c r="AF454" s="455">
        <f>SUMIFS(BV_Data_An_Cour!$AM:$AM,BV_Data_An_Cour!$AQ:$AQ,$V454)</f>
        <v>130000</v>
      </c>
      <c r="AG454" s="456"/>
      <c r="AH454" s="457">
        <f t="shared" ref="AH454:AH462" si="92">AF454-Z454</f>
        <v>130000</v>
      </c>
      <c r="AI454" s="458">
        <f t="shared" ref="AI454:AI462" si="93">IF(Z454=0,0,AH454/Z454)</f>
        <v>0</v>
      </c>
      <c r="AJ454" s="463"/>
      <c r="AK454" s="462"/>
      <c r="AL454" s="455">
        <f>SUMIFS(BV_Data_An_Prec!$AM:$AM,BV_Data_An_Prec!$AQ:$AQ,$V454)</f>
        <v>0</v>
      </c>
      <c r="AM454" s="459"/>
      <c r="AN454" s="457">
        <f t="shared" ref="AN454:AN462" si="94">AF454-AL454</f>
        <v>130000</v>
      </c>
      <c r="AO454" s="464">
        <f t="shared" si="88"/>
        <v>0</v>
      </c>
      <c r="AP454" s="38"/>
      <c r="AQ454" s="38"/>
      <c r="AR454" s="38"/>
      <c r="AS454" s="38"/>
      <c r="AT454" s="38"/>
      <c r="AU454" s="38"/>
      <c r="AV454" s="38"/>
      <c r="AW454" s="38"/>
      <c r="AX454" s="38"/>
      <c r="AY454" s="38"/>
      <c r="AZ454" s="38"/>
      <c r="BA454" s="38"/>
      <c r="BB454" s="38"/>
      <c r="BC454" s="38"/>
      <c r="BD454" s="38"/>
      <c r="BE454" s="38"/>
      <c r="BF454" s="38"/>
      <c r="BG454" s="38"/>
      <c r="BH454" s="38"/>
      <c r="BI454" s="38"/>
      <c r="BJ454" s="38"/>
    </row>
    <row r="455" spans="1:62" ht="15.75" customHeight="1">
      <c r="A455" s="5" t="s">
        <v>202</v>
      </c>
      <c r="B455" s="3"/>
      <c r="C455" s="431" t="s">
        <v>591</v>
      </c>
      <c r="D455" s="38"/>
      <c r="E455" s="38"/>
      <c r="F455" s="38"/>
      <c r="G455" s="38"/>
      <c r="H455" s="38"/>
      <c r="I455" s="38"/>
      <c r="J455" s="38"/>
      <c r="K455" s="38"/>
      <c r="L455" s="38"/>
      <c r="M455" s="38"/>
      <c r="N455" s="38"/>
      <c r="O455" s="38"/>
      <c r="P455" s="38"/>
      <c r="Q455" s="38"/>
      <c r="R455" s="38"/>
      <c r="S455" s="38"/>
      <c r="T455" s="38"/>
      <c r="U455" s="38"/>
      <c r="V455" s="310" t="s">
        <v>202</v>
      </c>
      <c r="W455" s="461" t="s">
        <v>628</v>
      </c>
      <c r="X455" s="454"/>
      <c r="Y455" s="462"/>
      <c r="Z455" s="455">
        <f>+INDEX('Budget original'!$A$2:$AO$501,MATCH($A455,'Budget original'!$A$2:$A$501,0),MATCH(F$2,'Budget original'!$A$2:$AO$2,0))</f>
        <v>0</v>
      </c>
      <c r="AA455" s="454"/>
      <c r="AB455" s="462"/>
      <c r="AC455" s="455"/>
      <c r="AD455" s="463"/>
      <c r="AE455" s="462"/>
      <c r="AF455" s="455">
        <f>SUMIFS(BV_Data_An_Cour!$AM:$AM,BV_Data_An_Cour!$AQ:$AQ,$V455)</f>
        <v>44158.83</v>
      </c>
      <c r="AG455" s="456"/>
      <c r="AH455" s="457">
        <f t="shared" si="92"/>
        <v>44158.83</v>
      </c>
      <c r="AI455" s="458">
        <f t="shared" si="93"/>
        <v>0</v>
      </c>
      <c r="AJ455" s="463"/>
      <c r="AK455" s="462"/>
      <c r="AL455" s="455">
        <f>SUMIFS(BV_Data_An_Prec!$AM:$AM,BV_Data_An_Prec!$AQ:$AQ,$V455)</f>
        <v>0</v>
      </c>
      <c r="AM455" s="459"/>
      <c r="AN455" s="457">
        <f t="shared" si="94"/>
        <v>44158.83</v>
      </c>
      <c r="AO455" s="464">
        <f t="shared" si="88"/>
        <v>0</v>
      </c>
      <c r="AP455" s="38"/>
      <c r="AQ455" s="38"/>
      <c r="AR455" s="38"/>
      <c r="AS455" s="38"/>
      <c r="AT455" s="38"/>
      <c r="AU455" s="38"/>
      <c r="AV455" s="38"/>
      <c r="AW455" s="38"/>
      <c r="AX455" s="38"/>
      <c r="AY455" s="38"/>
      <c r="AZ455" s="38"/>
      <c r="BA455" s="38"/>
      <c r="BB455" s="38"/>
      <c r="BC455" s="38"/>
      <c r="BD455" s="38"/>
      <c r="BE455" s="38"/>
      <c r="BF455" s="38"/>
      <c r="BG455" s="38"/>
      <c r="BH455" s="38"/>
      <c r="BI455" s="38"/>
      <c r="BJ455" s="38"/>
    </row>
    <row r="456" spans="1:62" ht="15.75" customHeight="1">
      <c r="A456" s="5" t="s">
        <v>203</v>
      </c>
      <c r="B456" s="3"/>
      <c r="C456" s="431" t="s">
        <v>591</v>
      </c>
      <c r="D456" s="38"/>
      <c r="E456" s="38"/>
      <c r="F456" s="38"/>
      <c r="G456" s="38"/>
      <c r="H456" s="38"/>
      <c r="I456" s="38"/>
      <c r="J456" s="38"/>
      <c r="K456" s="38"/>
      <c r="L456" s="38"/>
      <c r="M456" s="38"/>
      <c r="N456" s="38"/>
      <c r="O456" s="38"/>
      <c r="P456" s="38"/>
      <c r="Q456" s="38"/>
      <c r="R456" s="38"/>
      <c r="S456" s="38"/>
      <c r="T456" s="38"/>
      <c r="U456" s="38"/>
      <c r="V456" s="311" t="s">
        <v>203</v>
      </c>
      <c r="W456" s="465" t="s">
        <v>629</v>
      </c>
      <c r="X456" s="438"/>
      <c r="Y456" s="466"/>
      <c r="Z456" s="439">
        <f>+INDEX('Budget original'!$A$2:$AO$501,MATCH($A456,'Budget original'!$A$2:$A$501,0),MATCH(F$2,'Budget original'!$A$2:$AO$2,0))</f>
        <v>0</v>
      </c>
      <c r="AA456" s="438"/>
      <c r="AB456" s="466"/>
      <c r="AC456" s="439"/>
      <c r="AD456" s="467"/>
      <c r="AE456" s="466"/>
      <c r="AF456" s="439">
        <f>SUMIFS(BV_Data_An_Cour!$AM:$AM,BV_Data_An_Cour!$AQ:$AQ,$V456)</f>
        <v>0</v>
      </c>
      <c r="AG456" s="440"/>
      <c r="AH456" s="441">
        <f t="shared" si="92"/>
        <v>0</v>
      </c>
      <c r="AI456" s="468">
        <f t="shared" si="93"/>
        <v>0</v>
      </c>
      <c r="AJ456" s="467"/>
      <c r="AK456" s="466"/>
      <c r="AL456" s="439">
        <f>SUMIFS(BV_Data_An_Prec!$AM:$AM,BV_Data_An_Prec!$AQ:$AQ,$V456)</f>
        <v>0</v>
      </c>
      <c r="AM456" s="443"/>
      <c r="AN456" s="441">
        <f t="shared" si="94"/>
        <v>0</v>
      </c>
      <c r="AO456" s="444">
        <f t="shared" si="88"/>
        <v>0</v>
      </c>
      <c r="AP456" s="38"/>
      <c r="AQ456" s="38"/>
      <c r="AR456" s="38"/>
      <c r="AS456" s="38"/>
      <c r="AT456" s="38"/>
      <c r="AU456" s="38"/>
      <c r="AV456" s="38"/>
      <c r="AW456" s="38"/>
      <c r="AX456" s="38"/>
      <c r="AY456" s="38"/>
      <c r="AZ456" s="38"/>
      <c r="BA456" s="38"/>
      <c r="BB456" s="38"/>
      <c r="BC456" s="38"/>
      <c r="BD456" s="38"/>
      <c r="BE456" s="38"/>
      <c r="BF456" s="38"/>
      <c r="BG456" s="38"/>
      <c r="BH456" s="38"/>
      <c r="BI456" s="38"/>
      <c r="BJ456" s="38"/>
    </row>
    <row r="457" spans="1:62" ht="15.75" customHeight="1">
      <c r="A457" s="5" t="s">
        <v>204</v>
      </c>
      <c r="B457" s="3"/>
      <c r="C457" s="431" t="s">
        <v>591</v>
      </c>
      <c r="D457" s="38"/>
      <c r="E457" s="38"/>
      <c r="F457" s="38"/>
      <c r="G457" s="38"/>
      <c r="H457" s="38"/>
      <c r="I457" s="38"/>
      <c r="J457" s="38"/>
      <c r="K457" s="38"/>
      <c r="L457" s="38"/>
      <c r="M457" s="38"/>
      <c r="N457" s="38"/>
      <c r="O457" s="38"/>
      <c r="P457" s="38"/>
      <c r="Q457" s="38"/>
      <c r="R457" s="38"/>
      <c r="S457" s="38"/>
      <c r="T457" s="38"/>
      <c r="U457" s="38"/>
      <c r="V457" s="310" t="s">
        <v>204</v>
      </c>
      <c r="W457" s="461"/>
      <c r="X457" s="454"/>
      <c r="Y457" s="462"/>
      <c r="Z457" s="455">
        <f>+INDEX('Budget original'!$A$2:$AO$501,MATCH($A457,'Budget original'!$A$2:$A$501,0),MATCH(F$2,'Budget original'!$A$2:$AO$2,0))</f>
        <v>0</v>
      </c>
      <c r="AA457" s="454"/>
      <c r="AB457" s="462"/>
      <c r="AC457" s="455"/>
      <c r="AD457" s="463"/>
      <c r="AE457" s="462"/>
      <c r="AF457" s="455">
        <f>SUMIFS(BV_Data_An_Cour!$AM:$AM,BV_Data_An_Cour!$AQ:$AQ,$V457)</f>
        <v>0</v>
      </c>
      <c r="AG457" s="456"/>
      <c r="AH457" s="457">
        <f t="shared" si="92"/>
        <v>0</v>
      </c>
      <c r="AI457" s="458">
        <f t="shared" si="93"/>
        <v>0</v>
      </c>
      <c r="AJ457" s="463"/>
      <c r="AK457" s="462"/>
      <c r="AL457" s="455">
        <f>SUMIFS(BV_Data_An_Prec!$AM:$AM,BV_Data_An_Prec!$AQ:$AQ,$V457)</f>
        <v>0</v>
      </c>
      <c r="AM457" s="459"/>
      <c r="AN457" s="457">
        <f t="shared" si="94"/>
        <v>0</v>
      </c>
      <c r="AO457" s="464">
        <f t="shared" si="88"/>
        <v>0</v>
      </c>
      <c r="AP457" s="38"/>
      <c r="AQ457" s="38"/>
      <c r="AR457" s="38"/>
      <c r="AS457" s="38"/>
      <c r="AT457" s="38"/>
      <c r="AU457" s="38"/>
      <c r="AV457" s="38"/>
      <c r="AW457" s="38"/>
      <c r="AX457" s="38"/>
      <c r="AY457" s="38"/>
      <c r="AZ457" s="38"/>
      <c r="BA457" s="38"/>
      <c r="BB457" s="38"/>
      <c r="BC457" s="38"/>
      <c r="BD457" s="38"/>
      <c r="BE457" s="38"/>
      <c r="BF457" s="38"/>
      <c r="BG457" s="38"/>
      <c r="BH457" s="38"/>
      <c r="BI457" s="38"/>
      <c r="BJ457" s="38"/>
    </row>
    <row r="458" spans="1:62" ht="15.75" customHeight="1">
      <c r="A458" s="5" t="s">
        <v>205</v>
      </c>
      <c r="B458" s="3"/>
      <c r="C458" s="431" t="s">
        <v>591</v>
      </c>
      <c r="D458" s="38"/>
      <c r="E458" s="38"/>
      <c r="F458" s="38"/>
      <c r="G458" s="38"/>
      <c r="H458" s="38"/>
      <c r="I458" s="38"/>
      <c r="J458" s="38"/>
      <c r="K458" s="38"/>
      <c r="L458" s="38"/>
      <c r="M458" s="38"/>
      <c r="N458" s="38"/>
      <c r="O458" s="38"/>
      <c r="P458" s="38"/>
      <c r="Q458" s="38"/>
      <c r="R458" s="38"/>
      <c r="S458" s="38"/>
      <c r="T458" s="38"/>
      <c r="U458" s="38"/>
      <c r="V458" s="311" t="s">
        <v>205</v>
      </c>
      <c r="W458" s="465" t="s">
        <v>630</v>
      </c>
      <c r="X458" s="438"/>
      <c r="Y458" s="466"/>
      <c r="Z458" s="439">
        <f>+INDEX('Budget original'!$A$2:$AO$501,MATCH($A458,'Budget original'!$A$2:$A$501,0),MATCH(F$2,'Budget original'!$A$2:$AO$2,0))</f>
        <v>0</v>
      </c>
      <c r="AA458" s="438"/>
      <c r="AB458" s="466"/>
      <c r="AC458" s="439"/>
      <c r="AD458" s="467"/>
      <c r="AE458" s="466"/>
      <c r="AF458" s="439">
        <f>SUMIF(BV_Data_An_Cour!$AQ:$AQ,Print_Mois!$V458,BV_Data_An_Cour!$AM:$AM)</f>
        <v>4738.3899999999994</v>
      </c>
      <c r="AG458" s="440"/>
      <c r="AH458" s="441">
        <f t="shared" si="92"/>
        <v>4738.3899999999994</v>
      </c>
      <c r="AI458" s="468">
        <f t="shared" si="93"/>
        <v>0</v>
      </c>
      <c r="AJ458" s="467"/>
      <c r="AK458" s="466"/>
      <c r="AL458" s="439">
        <f>SUMIFS(BV_Data_An_Prec!$AM:$AM,BV_Data_An_Prec!$AQ:$AQ,$V458)</f>
        <v>0</v>
      </c>
      <c r="AM458" s="443"/>
      <c r="AN458" s="441">
        <f t="shared" si="94"/>
        <v>4738.3899999999994</v>
      </c>
      <c r="AO458" s="444">
        <f t="shared" si="88"/>
        <v>0</v>
      </c>
      <c r="AP458" s="38"/>
      <c r="AQ458" s="38"/>
      <c r="AR458" s="38"/>
      <c r="AS458" s="38"/>
      <c r="AT458" s="38"/>
      <c r="AU458" s="38"/>
      <c r="AV458" s="38"/>
      <c r="AW458" s="38"/>
      <c r="AX458" s="38"/>
      <c r="AY458" s="38"/>
      <c r="AZ458" s="38"/>
      <c r="BA458" s="38"/>
      <c r="BB458" s="38"/>
      <c r="BC458" s="38"/>
      <c r="BD458" s="38"/>
      <c r="BE458" s="38"/>
      <c r="BF458" s="38"/>
      <c r="BG458" s="38"/>
      <c r="BH458" s="38"/>
      <c r="BI458" s="38"/>
      <c r="BJ458" s="38"/>
    </row>
    <row r="459" spans="1:62" ht="15.75" customHeight="1">
      <c r="A459" s="5" t="s">
        <v>206</v>
      </c>
      <c r="B459" s="3"/>
      <c r="C459" s="431" t="s">
        <v>591</v>
      </c>
      <c r="D459" s="38"/>
      <c r="E459" s="38"/>
      <c r="F459" s="38"/>
      <c r="G459" s="38"/>
      <c r="H459" s="38"/>
      <c r="I459" s="38"/>
      <c r="J459" s="38"/>
      <c r="K459" s="38"/>
      <c r="L459" s="38"/>
      <c r="M459" s="38"/>
      <c r="N459" s="38"/>
      <c r="O459" s="38"/>
      <c r="P459" s="38"/>
      <c r="Q459" s="38"/>
      <c r="R459" s="38"/>
      <c r="S459" s="38"/>
      <c r="T459" s="38"/>
      <c r="U459" s="38"/>
      <c r="V459" s="310" t="s">
        <v>206</v>
      </c>
      <c r="W459" s="461" t="s">
        <v>631</v>
      </c>
      <c r="X459" s="494"/>
      <c r="Y459" s="495"/>
      <c r="Z459" s="455">
        <f>+INDEX('Budget original'!$A$2:$AO$501,MATCH($A459,'Budget original'!$A$2:$A$501,0),MATCH(F$2,'Budget original'!$A$2:$AO$2,0))</f>
        <v>0</v>
      </c>
      <c r="AA459" s="494"/>
      <c r="AB459" s="495"/>
      <c r="AC459" s="455"/>
      <c r="AD459" s="463"/>
      <c r="AE459" s="462"/>
      <c r="AF459" s="455">
        <f>SUMIFS(BV_Data_An_Cour!$AM:$AM,BV_Data_An_Cour!$AQ:$AQ,$V459)</f>
        <v>16364.04</v>
      </c>
      <c r="AG459" s="456"/>
      <c r="AH459" s="457">
        <f t="shared" si="92"/>
        <v>16364.04</v>
      </c>
      <c r="AI459" s="458">
        <f t="shared" si="93"/>
        <v>0</v>
      </c>
      <c r="AJ459" s="463"/>
      <c r="AK459" s="462"/>
      <c r="AL459" s="455">
        <f>SUMIFS(BV_Data_An_Prec!$AM:$AM,BV_Data_An_Prec!$AQ:$AQ,$V459)</f>
        <v>0</v>
      </c>
      <c r="AM459" s="459"/>
      <c r="AN459" s="457">
        <f t="shared" si="94"/>
        <v>16364.04</v>
      </c>
      <c r="AO459" s="464">
        <f t="shared" si="88"/>
        <v>0</v>
      </c>
      <c r="AP459" s="38"/>
      <c r="AQ459" s="38"/>
      <c r="AR459" s="38"/>
      <c r="AS459" s="38"/>
      <c r="AT459" s="38"/>
      <c r="AU459" s="38"/>
      <c r="AV459" s="38"/>
      <c r="AW459" s="38"/>
      <c r="AX459" s="38"/>
      <c r="AY459" s="38"/>
      <c r="AZ459" s="38"/>
      <c r="BA459" s="38"/>
      <c r="BB459" s="38"/>
      <c r="BC459" s="38"/>
      <c r="BD459" s="38"/>
      <c r="BE459" s="38"/>
      <c r="BF459" s="38"/>
      <c r="BG459" s="38"/>
      <c r="BH459" s="38"/>
      <c r="BI459" s="38"/>
      <c r="BJ459" s="38"/>
    </row>
    <row r="460" spans="1:62" ht="15.75" customHeight="1">
      <c r="A460" s="5" t="s">
        <v>207</v>
      </c>
      <c r="B460" s="3"/>
      <c r="C460" s="431" t="s">
        <v>591</v>
      </c>
      <c r="D460" s="38"/>
      <c r="E460" s="38"/>
      <c r="F460" s="38"/>
      <c r="G460" s="38"/>
      <c r="H460" s="38"/>
      <c r="I460" s="38"/>
      <c r="J460" s="38"/>
      <c r="K460" s="38"/>
      <c r="L460" s="38"/>
      <c r="M460" s="38"/>
      <c r="N460" s="38"/>
      <c r="O460" s="38"/>
      <c r="P460" s="38"/>
      <c r="Q460" s="38"/>
      <c r="R460" s="38"/>
      <c r="S460" s="38"/>
      <c r="T460" s="38"/>
      <c r="U460" s="38"/>
      <c r="V460" s="310" t="s">
        <v>207</v>
      </c>
      <c r="W460" s="461" t="s">
        <v>632</v>
      </c>
      <c r="X460" s="454"/>
      <c r="Y460" s="462"/>
      <c r="Z460" s="455">
        <f>+INDEX('Budget original'!$A$2:$AO$501,MATCH($A460,'Budget original'!$A$2:$A$501,0),MATCH(F$2,'Budget original'!$A$2:$AO$2,0))</f>
        <v>0</v>
      </c>
      <c r="AA460" s="454"/>
      <c r="AB460" s="462"/>
      <c r="AC460" s="455"/>
      <c r="AD460" s="463"/>
      <c r="AE460" s="462"/>
      <c r="AF460" s="455">
        <f>SUMIFS(BV_Data_An_Cour!$AM:$AM,BV_Data_An_Cour!$AQ:$AQ,$V460)</f>
        <v>4000</v>
      </c>
      <c r="AG460" s="456"/>
      <c r="AH460" s="457">
        <f t="shared" si="92"/>
        <v>4000</v>
      </c>
      <c r="AI460" s="458">
        <f t="shared" si="93"/>
        <v>0</v>
      </c>
      <c r="AJ460" s="463"/>
      <c r="AK460" s="462"/>
      <c r="AL460" s="455">
        <f>SUMIFS(BV_Data_An_Prec!$AM:$AM,BV_Data_An_Prec!$AQ:$AQ,$V460)</f>
        <v>0</v>
      </c>
      <c r="AM460" s="459"/>
      <c r="AN460" s="457">
        <f t="shared" si="94"/>
        <v>4000</v>
      </c>
      <c r="AO460" s="464">
        <f t="shared" si="88"/>
        <v>0</v>
      </c>
      <c r="AP460" s="38"/>
      <c r="AQ460" s="38"/>
      <c r="AR460" s="38"/>
      <c r="AS460" s="38"/>
      <c r="AT460" s="38"/>
      <c r="AU460" s="38"/>
      <c r="AV460" s="38"/>
      <c r="AW460" s="38"/>
      <c r="AX460" s="38"/>
      <c r="AY460" s="38"/>
      <c r="AZ460" s="38"/>
      <c r="BA460" s="38"/>
      <c r="BB460" s="38"/>
      <c r="BC460" s="38"/>
      <c r="BD460" s="38"/>
      <c r="BE460" s="38"/>
      <c r="BF460" s="38"/>
      <c r="BG460" s="38"/>
      <c r="BH460" s="38"/>
      <c r="BI460" s="38"/>
      <c r="BJ460" s="38"/>
    </row>
    <row r="461" spans="1:62" ht="15.75" customHeight="1">
      <c r="A461" s="5" t="s">
        <v>208</v>
      </c>
      <c r="B461" s="3"/>
      <c r="C461" s="431" t="s">
        <v>591</v>
      </c>
      <c r="D461" s="38"/>
      <c r="E461" s="38"/>
      <c r="F461" s="38"/>
      <c r="G461" s="38"/>
      <c r="H461" s="38"/>
      <c r="I461" s="38"/>
      <c r="J461" s="38"/>
      <c r="K461" s="38"/>
      <c r="L461" s="38"/>
      <c r="M461" s="38"/>
      <c r="N461" s="38"/>
      <c r="O461" s="38"/>
      <c r="P461" s="38"/>
      <c r="Q461" s="38"/>
      <c r="R461" s="38"/>
      <c r="S461" s="38"/>
      <c r="T461" s="38"/>
      <c r="U461" s="38"/>
      <c r="V461" s="311" t="s">
        <v>208</v>
      </c>
      <c r="W461" s="465" t="s">
        <v>633</v>
      </c>
      <c r="X461" s="438"/>
      <c r="Y461" s="466"/>
      <c r="Z461" s="439">
        <f>+INDEX('Budget original'!$A$2:$AO$501,MATCH($A461,'Budget original'!$A$2:$A$501,0),MATCH(F$2,'Budget original'!$A$2:$AO$2,0))</f>
        <v>0</v>
      </c>
      <c r="AA461" s="438"/>
      <c r="AB461" s="466"/>
      <c r="AC461" s="439"/>
      <c r="AD461" s="467"/>
      <c r="AE461" s="466"/>
      <c r="AF461" s="439">
        <f>SUMIFS(BV_Data_An_Cour!$AM:$AM,BV_Data_An_Cour!$AQ:$AQ,$V461)</f>
        <v>0</v>
      </c>
      <c r="AG461" s="440"/>
      <c r="AH461" s="441">
        <f t="shared" si="92"/>
        <v>0</v>
      </c>
      <c r="AI461" s="468">
        <f t="shared" si="93"/>
        <v>0</v>
      </c>
      <c r="AJ461" s="467"/>
      <c r="AK461" s="466"/>
      <c r="AL461" s="439">
        <f>SUMIFS(BV_Data_An_Prec!$AM:$AM,BV_Data_An_Prec!$AQ:$AQ,$V461)</f>
        <v>0</v>
      </c>
      <c r="AM461" s="443"/>
      <c r="AN461" s="441">
        <f t="shared" si="94"/>
        <v>0</v>
      </c>
      <c r="AO461" s="444">
        <f t="shared" si="88"/>
        <v>0</v>
      </c>
      <c r="AP461" s="38"/>
      <c r="AQ461" s="38"/>
      <c r="AR461" s="38"/>
      <c r="AS461" s="38"/>
      <c r="AT461" s="38"/>
      <c r="AU461" s="38"/>
      <c r="AV461" s="38"/>
      <c r="AW461" s="38"/>
      <c r="AX461" s="38"/>
      <c r="AY461" s="38"/>
      <c r="AZ461" s="38"/>
      <c r="BA461" s="38"/>
      <c r="BB461" s="38"/>
      <c r="BC461" s="38"/>
      <c r="BD461" s="38"/>
      <c r="BE461" s="38"/>
      <c r="BF461" s="38"/>
      <c r="BG461" s="38"/>
      <c r="BH461" s="38"/>
      <c r="BI461" s="38"/>
      <c r="BJ461" s="38"/>
    </row>
    <row r="462" spans="1:62" ht="15.75" customHeight="1">
      <c r="A462" s="5" t="s">
        <v>209</v>
      </c>
      <c r="B462" s="3"/>
      <c r="C462" s="431" t="s">
        <v>591</v>
      </c>
      <c r="D462" s="38"/>
      <c r="E462" s="38"/>
      <c r="F462" s="38"/>
      <c r="G462" s="38"/>
      <c r="H462" s="38"/>
      <c r="I462" s="38"/>
      <c r="J462" s="38"/>
      <c r="K462" s="38"/>
      <c r="L462" s="38"/>
      <c r="M462" s="38"/>
      <c r="N462" s="38"/>
      <c r="O462" s="38"/>
      <c r="P462" s="38"/>
      <c r="Q462" s="38"/>
      <c r="R462" s="38"/>
      <c r="S462" s="38"/>
      <c r="T462" s="38"/>
      <c r="U462" s="80"/>
      <c r="V462" s="310" t="s">
        <v>209</v>
      </c>
      <c r="W462" s="461" t="s">
        <v>634</v>
      </c>
      <c r="X462" s="454"/>
      <c r="Y462" s="462"/>
      <c r="Z462" s="455">
        <f>+INDEX('Budget original'!$A$2:$AO$501,MATCH($A462,'Budget original'!$A$2:$A$501,0),MATCH(F$2,'Budget original'!$A$2:$AO$2,0))</f>
        <v>0</v>
      </c>
      <c r="AA462" s="454"/>
      <c r="AB462" s="462"/>
      <c r="AC462" s="455"/>
      <c r="AD462" s="463"/>
      <c r="AE462" s="462"/>
      <c r="AF462" s="455">
        <f>SUMIFS(BV_Data_An_Cour!$AM:$AM,BV_Data_An_Cour!$AQ:$AQ,$V462)</f>
        <v>0</v>
      </c>
      <c r="AG462" s="456"/>
      <c r="AH462" s="457">
        <f t="shared" si="92"/>
        <v>0</v>
      </c>
      <c r="AI462" s="496">
        <f t="shared" si="93"/>
        <v>0</v>
      </c>
      <c r="AJ462" s="463"/>
      <c r="AK462" s="462"/>
      <c r="AL462" s="455">
        <f>SUMIFS(BV_Data_An_Prec!$AM:$AM,BV_Data_An_Prec!$AQ:$AQ,$V462)</f>
        <v>0</v>
      </c>
      <c r="AM462" s="459"/>
      <c r="AN462" s="457">
        <f t="shared" si="94"/>
        <v>0</v>
      </c>
      <c r="AO462" s="464">
        <f t="shared" si="88"/>
        <v>0</v>
      </c>
      <c r="AP462" s="38"/>
      <c r="AQ462" s="38"/>
      <c r="AR462" s="38"/>
      <c r="AS462" s="38"/>
      <c r="AT462" s="38"/>
      <c r="AU462" s="38"/>
      <c r="AV462" s="38"/>
      <c r="AW462" s="38"/>
      <c r="AX462" s="38"/>
      <c r="AY462" s="38"/>
      <c r="AZ462" s="38"/>
      <c r="BA462" s="38"/>
      <c r="BB462" s="38"/>
      <c r="BC462" s="38"/>
      <c r="BD462" s="38"/>
      <c r="BE462" s="38"/>
      <c r="BF462" s="38"/>
      <c r="BG462" s="38"/>
      <c r="BH462" s="38"/>
      <c r="BI462" s="38"/>
      <c r="BJ462" s="38"/>
    </row>
    <row r="463" spans="1:62" ht="15.75" customHeight="1">
      <c r="A463" s="5" t="s">
        <v>210</v>
      </c>
      <c r="B463" s="3"/>
      <c r="C463" s="431" t="s">
        <v>591</v>
      </c>
      <c r="D463" s="38"/>
      <c r="E463" s="38"/>
      <c r="F463" s="38"/>
      <c r="G463" s="38"/>
      <c r="H463" s="38"/>
      <c r="I463" s="38"/>
      <c r="J463" s="38"/>
      <c r="K463" s="38"/>
      <c r="L463" s="38"/>
      <c r="M463" s="38"/>
      <c r="N463" s="38"/>
      <c r="O463" s="38"/>
      <c r="P463" s="38"/>
      <c r="Q463" s="38"/>
      <c r="R463" s="38"/>
      <c r="S463" s="38"/>
      <c r="T463" s="38"/>
      <c r="U463" s="80"/>
      <c r="V463" s="310" t="s">
        <v>210</v>
      </c>
      <c r="W463" s="461" t="s">
        <v>635</v>
      </c>
      <c r="X463" s="454"/>
      <c r="Y463" s="462"/>
      <c r="Z463" s="455">
        <v>0</v>
      </c>
      <c r="AA463" s="454"/>
      <c r="AB463" s="462"/>
      <c r="AC463" s="455"/>
      <c r="AD463" s="463"/>
      <c r="AE463" s="462"/>
      <c r="AF463" s="455">
        <f>SUMIFS(BV_Data_An_Cour!$AM:$AM,BV_Data_An_Cour!$AQ:$AQ,$V463)</f>
        <v>0</v>
      </c>
      <c r="AG463" s="456"/>
      <c r="AH463" s="457">
        <v>0</v>
      </c>
      <c r="AI463" s="477">
        <v>0</v>
      </c>
      <c r="AJ463" s="463"/>
      <c r="AK463" s="462"/>
      <c r="AL463" s="455">
        <f>SUMIFS(BV_Data_An_Prec!$AM:$AM,BV_Data_An_Prec!$AQ:$AQ,$V463)</f>
        <v>0</v>
      </c>
      <c r="AM463" s="459"/>
      <c r="AN463" s="457">
        <v>0</v>
      </c>
      <c r="AO463" s="464">
        <v>0</v>
      </c>
      <c r="AP463" s="38"/>
      <c r="AQ463" s="38"/>
      <c r="AR463" s="38"/>
      <c r="AS463" s="38"/>
      <c r="AT463" s="38"/>
      <c r="AU463" s="38"/>
      <c r="AV463" s="38"/>
      <c r="AW463" s="38"/>
      <c r="AX463" s="38"/>
      <c r="AY463" s="38"/>
      <c r="AZ463" s="38"/>
      <c r="BA463" s="38"/>
      <c r="BB463" s="38"/>
      <c r="BC463" s="38"/>
      <c r="BD463" s="38"/>
      <c r="BE463" s="38"/>
      <c r="BF463" s="38"/>
      <c r="BG463" s="38"/>
      <c r="BH463" s="38"/>
      <c r="BI463" s="38"/>
      <c r="BJ463" s="38"/>
    </row>
    <row r="464" spans="1:62" ht="15.75" hidden="1" customHeight="1">
      <c r="A464" s="5" t="s">
        <v>55</v>
      </c>
      <c r="B464" s="3"/>
      <c r="C464" s="431" t="s">
        <v>591</v>
      </c>
      <c r="D464" s="38"/>
      <c r="E464" s="38"/>
      <c r="F464" s="38"/>
      <c r="G464" s="38"/>
      <c r="H464" s="38"/>
      <c r="I464" s="38"/>
      <c r="J464" s="38"/>
      <c r="K464" s="38"/>
      <c r="L464" s="38"/>
      <c r="M464" s="38"/>
      <c r="N464" s="38"/>
      <c r="O464" s="38"/>
      <c r="P464" s="38"/>
      <c r="Q464" s="38"/>
      <c r="R464" s="38"/>
      <c r="S464" s="38"/>
      <c r="T464" s="38"/>
      <c r="U464" s="80"/>
      <c r="V464" s="310" t="s">
        <v>55</v>
      </c>
      <c r="W464" s="461"/>
      <c r="X464" s="454"/>
      <c r="Y464" s="462"/>
      <c r="Z464" s="455">
        <f>IFERROR(SUMIF($C:$C,$V464,F:F),0)</f>
        <v>0</v>
      </c>
      <c r="AA464" s="454"/>
      <c r="AB464" s="454"/>
      <c r="AC464" s="455"/>
      <c r="AD464" s="463"/>
      <c r="AE464" s="462"/>
      <c r="AF464" s="455">
        <f>IFERROR(SUMIF($C:$C,$V464,L:L),0)</f>
        <v>0</v>
      </c>
      <c r="AG464" s="456"/>
      <c r="AH464" s="457">
        <f>AF464-Z464</f>
        <v>0</v>
      </c>
      <c r="AI464" s="458">
        <f>IF(Z464=0,0,AH464/Z464)</f>
        <v>0</v>
      </c>
      <c r="AJ464" s="463"/>
      <c r="AK464" s="462"/>
      <c r="AL464" s="455">
        <f>SUMIFS(BV_Data_An_Prec!$AM:$AM,BV_Data_An_Prec!$AQ:$AQ,$V464)</f>
        <v>0</v>
      </c>
      <c r="AM464" s="459"/>
      <c r="AN464" s="457">
        <v>0</v>
      </c>
      <c r="AO464" s="464">
        <v>1</v>
      </c>
      <c r="AP464" s="38"/>
      <c r="AQ464" s="38"/>
      <c r="AR464" s="38"/>
      <c r="AS464" s="38"/>
      <c r="AT464" s="38"/>
      <c r="AU464" s="38"/>
      <c r="AV464" s="38"/>
      <c r="AW464" s="38"/>
      <c r="AX464" s="38"/>
      <c r="AY464" s="38"/>
      <c r="AZ464" s="38"/>
      <c r="BA464" s="38"/>
      <c r="BB464" s="38"/>
      <c r="BC464" s="38"/>
      <c r="BD464" s="38"/>
      <c r="BE464" s="38"/>
      <c r="BF464" s="38"/>
      <c r="BG464" s="38"/>
      <c r="BH464" s="38"/>
      <c r="BI464" s="38"/>
      <c r="BJ464" s="38"/>
    </row>
    <row r="465" spans="1:62" ht="15.75" hidden="1" customHeight="1">
      <c r="A465" s="5" t="s">
        <v>55</v>
      </c>
      <c r="B465" s="3"/>
      <c r="C465" s="431" t="s">
        <v>591</v>
      </c>
      <c r="D465" s="38"/>
      <c r="E465" s="38"/>
      <c r="F465" s="38"/>
      <c r="G465" s="38"/>
      <c r="H465" s="38"/>
      <c r="I465" s="38"/>
      <c r="J465" s="38"/>
      <c r="K465" s="38"/>
      <c r="L465" s="38"/>
      <c r="M465" s="38"/>
      <c r="N465" s="38"/>
      <c r="O465" s="38"/>
      <c r="P465" s="38"/>
      <c r="Q465" s="38"/>
      <c r="R465" s="38"/>
      <c r="S465" s="38"/>
      <c r="T465" s="38"/>
      <c r="U465" s="80"/>
      <c r="V465" s="310" t="s">
        <v>55</v>
      </c>
      <c r="W465" s="461"/>
      <c r="X465" s="454"/>
      <c r="Y465" s="462"/>
      <c r="Z465" s="455">
        <f>IFERROR(SUMIF($C:$C,$V465,F:F),0)</f>
        <v>0</v>
      </c>
      <c r="AA465" s="454"/>
      <c r="AB465" s="454"/>
      <c r="AC465" s="455"/>
      <c r="AD465" s="463"/>
      <c r="AE465" s="462"/>
      <c r="AF465" s="455">
        <f>IFERROR(SUMIF($C:$C,$V465,L:L),0)</f>
        <v>0</v>
      </c>
      <c r="AG465" s="456"/>
      <c r="AH465" s="457">
        <f>AF465-Z465</f>
        <v>0</v>
      </c>
      <c r="AI465" s="458">
        <f>IF(Z465=0,0,AH465/Z465)</f>
        <v>0</v>
      </c>
      <c r="AJ465" s="463"/>
      <c r="AK465" s="462"/>
      <c r="AL465" s="455">
        <f>SUMIFS(BV_Data_An_Prec!$AM:$AM,BV_Data_An_Prec!$AQ:$AQ,$V465)</f>
        <v>0</v>
      </c>
      <c r="AM465" s="459"/>
      <c r="AN465" s="457">
        <v>0</v>
      </c>
      <c r="AO465" s="464">
        <v>2</v>
      </c>
      <c r="AP465" s="38"/>
      <c r="AQ465" s="38"/>
      <c r="AR465" s="38"/>
      <c r="AS465" s="38"/>
      <c r="AT465" s="38"/>
      <c r="AU465" s="38"/>
      <c r="AV465" s="38"/>
      <c r="AW465" s="38"/>
      <c r="AX465" s="38"/>
      <c r="AY465" s="38"/>
      <c r="AZ465" s="38"/>
      <c r="BA465" s="38"/>
      <c r="BB465" s="38"/>
      <c r="BC465" s="38"/>
      <c r="BD465" s="38"/>
      <c r="BE465" s="38"/>
      <c r="BF465" s="38"/>
      <c r="BG465" s="38"/>
      <c r="BH465" s="38"/>
      <c r="BI465" s="38"/>
      <c r="BJ465" s="38"/>
    </row>
    <row r="466" spans="1:62" ht="15.75" hidden="1" customHeight="1">
      <c r="A466" s="5" t="s">
        <v>55</v>
      </c>
      <c r="B466" s="3"/>
      <c r="C466" s="431" t="s">
        <v>591</v>
      </c>
      <c r="D466" s="38"/>
      <c r="E466" s="38"/>
      <c r="F466" s="38"/>
      <c r="G466" s="38"/>
      <c r="H466" s="38"/>
      <c r="I466" s="38"/>
      <c r="J466" s="38"/>
      <c r="K466" s="38"/>
      <c r="L466" s="38"/>
      <c r="M466" s="38"/>
      <c r="N466" s="38"/>
      <c r="O466" s="38"/>
      <c r="P466" s="38"/>
      <c r="Q466" s="38"/>
      <c r="R466" s="38"/>
      <c r="S466" s="38"/>
      <c r="T466" s="38"/>
      <c r="U466" s="38"/>
      <c r="V466" s="310" t="s">
        <v>55</v>
      </c>
      <c r="W466" s="461"/>
      <c r="X466" s="454"/>
      <c r="Y466" s="462"/>
      <c r="Z466" s="455">
        <f>IFERROR(SUMIF($C:$C,$V466,F:F),0)</f>
        <v>0</v>
      </c>
      <c r="AA466" s="454"/>
      <c r="AB466" s="454"/>
      <c r="AC466" s="455"/>
      <c r="AD466" s="463"/>
      <c r="AE466" s="462"/>
      <c r="AF466" s="455">
        <f>IFERROR(SUMIF($C:$C,$V466,L:L),0)</f>
        <v>0</v>
      </c>
      <c r="AG466" s="456"/>
      <c r="AH466" s="457">
        <f>AF466-Z466</f>
        <v>0</v>
      </c>
      <c r="AI466" s="458">
        <f>IF(Z466=0,0,AH466/Z466)</f>
        <v>0</v>
      </c>
      <c r="AJ466" s="463"/>
      <c r="AK466" s="462"/>
      <c r="AL466" s="455">
        <f>SUMIFS(BV_Data_An_Prec!$AM:$AM,BV_Data_An_Prec!$AQ:$AQ,$V466)</f>
        <v>0</v>
      </c>
      <c r="AM466" s="459"/>
      <c r="AN466" s="457">
        <v>0</v>
      </c>
      <c r="AO466" s="464">
        <v>3</v>
      </c>
      <c r="AP466" s="38"/>
      <c r="AQ466" s="38"/>
      <c r="AR466" s="38"/>
      <c r="AS466" s="38"/>
      <c r="AT466" s="38"/>
      <c r="AU466" s="38"/>
      <c r="AV466" s="38"/>
      <c r="AW466" s="38"/>
      <c r="AX466" s="38"/>
      <c r="AY466" s="38"/>
      <c r="AZ466" s="38"/>
      <c r="BA466" s="38"/>
      <c r="BB466" s="38"/>
      <c r="BC466" s="38"/>
      <c r="BD466" s="38"/>
      <c r="BE466" s="38"/>
      <c r="BF466" s="38"/>
      <c r="BG466" s="38"/>
      <c r="BH466" s="38"/>
      <c r="BI466" s="38"/>
      <c r="BJ466" s="38"/>
    </row>
    <row r="467" spans="1:62" ht="15.75" customHeight="1">
      <c r="A467" s="5" t="s">
        <v>211</v>
      </c>
      <c r="B467" s="3"/>
      <c r="C467" s="431" t="s">
        <v>591</v>
      </c>
      <c r="D467" s="38"/>
      <c r="E467" s="38"/>
      <c r="F467" s="38"/>
      <c r="G467" s="38"/>
      <c r="H467" s="38"/>
      <c r="I467" s="38"/>
      <c r="J467" s="38"/>
      <c r="K467" s="38"/>
      <c r="L467" s="38"/>
      <c r="M467" s="38"/>
      <c r="N467" s="38"/>
      <c r="O467" s="38"/>
      <c r="P467" s="38"/>
      <c r="Q467" s="38"/>
      <c r="R467" s="38"/>
      <c r="S467" s="38"/>
      <c r="T467" s="38"/>
      <c r="U467" s="38"/>
      <c r="V467" s="469" t="s">
        <v>211</v>
      </c>
      <c r="W467" s="470"/>
      <c r="X467" s="471" t="e">
        <f>Z467/+Z408</f>
        <v>#DIV/0!</v>
      </c>
      <c r="Y467" s="470"/>
      <c r="Z467" s="472">
        <f>SUM(Z454:Z466)</f>
        <v>0</v>
      </c>
      <c r="AA467" s="471"/>
      <c r="AB467" s="470"/>
      <c r="AC467" s="472"/>
      <c r="AD467" s="473">
        <f>AF467/AF408</f>
        <v>0.42963189946875485</v>
      </c>
      <c r="AE467" s="470"/>
      <c r="AF467" s="472">
        <f>SUM(AF454:AF466)</f>
        <v>199261.26000000004</v>
      </c>
      <c r="AG467" s="479"/>
      <c r="AH467" s="492">
        <f>SUM(AH454:AH466)</f>
        <v>199261.26000000004</v>
      </c>
      <c r="AI467" s="471">
        <f>IF(Z467=0,0,AH467/Z467)</f>
        <v>0</v>
      </c>
      <c r="AJ467" s="473" t="e">
        <f>AL467/AL408</f>
        <v>#DIV/0!</v>
      </c>
      <c r="AK467" s="470"/>
      <c r="AL467" s="472">
        <f>SUM(AL454:AL466)</f>
        <v>0</v>
      </c>
      <c r="AM467" s="480"/>
      <c r="AN467" s="475">
        <f>SUM(AN454:AN466)</f>
        <v>199261.26000000004</v>
      </c>
      <c r="AO467" s="493">
        <f t="shared" ref="AO467:AO484" si="95">IF(AL467=0,0,AN467/AL467)</f>
        <v>0</v>
      </c>
      <c r="AP467" s="38"/>
      <c r="AQ467" s="38"/>
      <c r="AR467" s="38"/>
      <c r="AS467" s="38"/>
      <c r="AT467" s="38"/>
      <c r="AU467" s="38"/>
      <c r="AV467" s="38"/>
      <c r="AW467" s="38"/>
      <c r="AX467" s="38"/>
      <c r="AY467" s="38"/>
      <c r="AZ467" s="38"/>
      <c r="BA467" s="38"/>
      <c r="BB467" s="38"/>
      <c r="BC467" s="38"/>
      <c r="BD467" s="38"/>
      <c r="BE467" s="38"/>
      <c r="BF467" s="38"/>
      <c r="BG467" s="38"/>
      <c r="BH467" s="38"/>
      <c r="BI467" s="38"/>
      <c r="BJ467" s="38"/>
    </row>
    <row r="468" spans="1:62" ht="15.75" customHeight="1">
      <c r="A468" s="5" t="s">
        <v>592</v>
      </c>
      <c r="B468" s="3"/>
      <c r="C468" s="431" t="s">
        <v>591</v>
      </c>
      <c r="D468" s="38"/>
      <c r="E468" s="38"/>
      <c r="F468" s="38"/>
      <c r="G468" s="38"/>
      <c r="H468" s="38"/>
      <c r="I468" s="38"/>
      <c r="J468" s="38"/>
      <c r="K468" s="38"/>
      <c r="L468" s="38"/>
      <c r="M468" s="38"/>
      <c r="N468" s="38"/>
      <c r="O468" s="38"/>
      <c r="P468" s="38"/>
      <c r="Q468" s="38"/>
      <c r="R468" s="38"/>
      <c r="S468" s="38"/>
      <c r="T468" s="38"/>
      <c r="U468" s="38"/>
      <c r="V468" s="310"/>
      <c r="W468" s="454"/>
      <c r="X468" s="454"/>
      <c r="Y468" s="454"/>
      <c r="Z468" s="497"/>
      <c r="AA468" s="454"/>
      <c r="AB468" s="454"/>
      <c r="AC468" s="497"/>
      <c r="AD468" s="463"/>
      <c r="AE468" s="454"/>
      <c r="AF468" s="497"/>
      <c r="AG468" s="463"/>
      <c r="AH468" s="457">
        <f t="shared" ref="AH468:AH482" si="96">AF468-Z468</f>
        <v>0</v>
      </c>
      <c r="AI468" s="458"/>
      <c r="AJ468" s="463"/>
      <c r="AK468" s="454"/>
      <c r="AL468" s="497"/>
      <c r="AM468" s="498"/>
      <c r="AN468" s="457">
        <f t="shared" ref="AN468:AN484" si="97">AF468-AL468</f>
        <v>0</v>
      </c>
      <c r="AO468" s="499">
        <f t="shared" si="95"/>
        <v>0</v>
      </c>
      <c r="AP468" s="38"/>
      <c r="AQ468" s="38"/>
      <c r="AR468" s="38"/>
      <c r="AS468" s="38"/>
      <c r="AT468" s="38"/>
      <c r="AU468" s="38"/>
      <c r="AV468" s="38"/>
      <c r="AW468" s="38"/>
      <c r="AX468" s="38"/>
      <c r="AY468" s="38"/>
      <c r="AZ468" s="38"/>
      <c r="BA468" s="38"/>
      <c r="BB468" s="38"/>
      <c r="BC468" s="38"/>
      <c r="BD468" s="38"/>
      <c r="BE468" s="38"/>
      <c r="BF468" s="38"/>
      <c r="BG468" s="38"/>
      <c r="BH468" s="38"/>
      <c r="BI468" s="38"/>
      <c r="BJ468" s="38"/>
    </row>
    <row r="469" spans="1:62" ht="15.75" customHeight="1">
      <c r="A469" s="5" t="s">
        <v>140</v>
      </c>
      <c r="B469" s="3"/>
      <c r="C469" s="431" t="s">
        <v>591</v>
      </c>
      <c r="D469" s="38"/>
      <c r="E469" s="38"/>
      <c r="F469" s="38"/>
      <c r="G469" s="38"/>
      <c r="H469" s="38"/>
      <c r="I469" s="38"/>
      <c r="J469" s="38"/>
      <c r="K469" s="38"/>
      <c r="L469" s="38"/>
      <c r="M469" s="38"/>
      <c r="N469" s="38"/>
      <c r="O469" s="38"/>
      <c r="P469" s="38"/>
      <c r="Q469" s="38"/>
      <c r="R469" s="38"/>
      <c r="S469" s="38"/>
      <c r="T469" s="38"/>
      <c r="U469" s="38"/>
      <c r="V469" s="469" t="s">
        <v>140</v>
      </c>
      <c r="W469" s="470"/>
      <c r="X469" s="471" t="e">
        <f>Z469/+Z408</f>
        <v>#DIV/0!</v>
      </c>
      <c r="Y469" s="470"/>
      <c r="Z469" s="472">
        <f>Z420+Z434+Z453+Z467</f>
        <v>0</v>
      </c>
      <c r="AA469" s="471"/>
      <c r="AB469" s="470"/>
      <c r="AC469" s="472"/>
      <c r="AD469" s="473">
        <f>AF469/AF408</f>
        <v>1.1457180108181773</v>
      </c>
      <c r="AE469" s="470"/>
      <c r="AF469" s="472">
        <f>AF420+AF434+AF453+AF467</f>
        <v>531378.64</v>
      </c>
      <c r="AG469" s="479"/>
      <c r="AH469" s="492">
        <f t="shared" si="96"/>
        <v>531378.64</v>
      </c>
      <c r="AI469" s="471" t="e">
        <f>AH469/Z469</f>
        <v>#DIV/0!</v>
      </c>
      <c r="AJ469" s="473" t="e">
        <f>AL469/AL408</f>
        <v>#DIV/0!</v>
      </c>
      <c r="AK469" s="470"/>
      <c r="AL469" s="472">
        <f>AL420+AL434+AL453+AL467</f>
        <v>0</v>
      </c>
      <c r="AM469" s="480"/>
      <c r="AN469" s="475">
        <f t="shared" si="97"/>
        <v>531378.64</v>
      </c>
      <c r="AO469" s="452">
        <f t="shared" si="95"/>
        <v>0</v>
      </c>
      <c r="AP469" s="38"/>
      <c r="AQ469" s="38"/>
      <c r="AR469" s="38"/>
      <c r="AS469" s="38"/>
      <c r="AT469" s="38"/>
      <c r="AU469" s="38"/>
      <c r="AV469" s="38"/>
      <c r="AW469" s="38"/>
      <c r="AX469" s="38"/>
      <c r="AY469" s="38"/>
      <c r="AZ469" s="38"/>
      <c r="BA469" s="38"/>
      <c r="BB469" s="38"/>
      <c r="BC469" s="38"/>
      <c r="BD469" s="38"/>
      <c r="BE469" s="38"/>
      <c r="BF469" s="38"/>
      <c r="BG469" s="38"/>
      <c r="BH469" s="38"/>
      <c r="BI469" s="38"/>
      <c r="BJ469" s="38"/>
    </row>
    <row r="470" spans="1:62" ht="15.75" customHeight="1">
      <c r="A470" s="5" t="s">
        <v>212</v>
      </c>
      <c r="B470" s="3"/>
      <c r="C470" s="431" t="s">
        <v>591</v>
      </c>
      <c r="D470" s="38"/>
      <c r="E470" s="38"/>
      <c r="F470" s="38"/>
      <c r="G470" s="38"/>
      <c r="H470" s="38"/>
      <c r="I470" s="38"/>
      <c r="J470" s="38"/>
      <c r="K470" s="38"/>
      <c r="L470" s="38"/>
      <c r="M470" s="38"/>
      <c r="N470" s="38"/>
      <c r="O470" s="38"/>
      <c r="P470" s="38"/>
      <c r="Q470" s="38"/>
      <c r="R470" s="38"/>
      <c r="S470" s="38"/>
      <c r="T470" s="38"/>
      <c r="U470" s="38"/>
      <c r="V470" s="310" t="s">
        <v>212</v>
      </c>
      <c r="W470" s="495"/>
      <c r="X470" s="495"/>
      <c r="Y470" s="454"/>
      <c r="Z470" s="483">
        <f>+INDEX('Budget original'!$A$2:$AO$501,MATCH($A470,'Budget original'!$A$2:$A$501,0),MATCH(F$2,'Budget original'!$A$2:$AO$2,0))</f>
        <v>0</v>
      </c>
      <c r="AA470" s="500"/>
      <c r="AB470" s="501"/>
      <c r="AC470" s="483"/>
      <c r="AD470" s="502"/>
      <c r="AE470" s="501"/>
      <c r="AF470" s="483">
        <f>-SUMIFS(BV_Data_An_Cour!$AM:$AM,BV_Data_An_Cour!$AQ:$AQ,$V470)</f>
        <v>96532.66</v>
      </c>
      <c r="AG470" s="503"/>
      <c r="AH470" s="457">
        <f t="shared" si="96"/>
        <v>96532.66</v>
      </c>
      <c r="AI470" s="496" t="e">
        <f>IF(AH470=0,0,AH470/Z470)</f>
        <v>#DIV/0!</v>
      </c>
      <c r="AJ470" s="502"/>
      <c r="AK470" s="501"/>
      <c r="AL470" s="483">
        <f>-SUMIFS(BV_Data_An_Prec!$AM:$AM,BV_Data_An_Prec!$AQ:$AQ,$V470)</f>
        <v>0</v>
      </c>
      <c r="AM470" s="505"/>
      <c r="AN470" s="457">
        <f t="shared" si="97"/>
        <v>96532.66</v>
      </c>
      <c r="AO470" s="464">
        <f t="shared" si="95"/>
        <v>0</v>
      </c>
      <c r="AP470" s="38"/>
      <c r="AQ470" s="38"/>
      <c r="AR470" s="38"/>
      <c r="AS470" s="38"/>
      <c r="AT470" s="38"/>
      <c r="AU470" s="38"/>
      <c r="AV470" s="38"/>
      <c r="AW470" s="38"/>
      <c r="AX470" s="38"/>
      <c r="AY470" s="38"/>
      <c r="AZ470" s="38"/>
      <c r="BA470" s="38"/>
      <c r="BB470" s="38"/>
      <c r="BC470" s="38"/>
      <c r="BD470" s="38"/>
      <c r="BE470" s="38"/>
      <c r="BF470" s="38"/>
      <c r="BG470" s="38"/>
      <c r="BH470" s="38"/>
      <c r="BI470" s="38"/>
      <c r="BJ470" s="38"/>
    </row>
    <row r="471" spans="1:62" ht="15.75" customHeight="1">
      <c r="A471" s="5" t="s">
        <v>144</v>
      </c>
      <c r="B471" s="3"/>
      <c r="C471" s="431" t="s">
        <v>591</v>
      </c>
      <c r="D471" s="38"/>
      <c r="E471" s="38"/>
      <c r="F471" s="38"/>
      <c r="G471" s="38"/>
      <c r="H471" s="38"/>
      <c r="I471" s="38"/>
      <c r="J471" s="38"/>
      <c r="K471" s="38"/>
      <c r="L471" s="38"/>
      <c r="M471" s="38"/>
      <c r="N471" s="38"/>
      <c r="O471" s="38"/>
      <c r="P471" s="38"/>
      <c r="Q471" s="38"/>
      <c r="R471" s="38"/>
      <c r="S471" s="38"/>
      <c r="T471" s="38"/>
      <c r="U471" s="38"/>
      <c r="V471" s="310" t="s">
        <v>144</v>
      </c>
      <c r="W471" s="454"/>
      <c r="X471" s="454"/>
      <c r="Y471" s="454"/>
      <c r="Z471" s="455">
        <f t="shared" ref="Z471:Z477" si="98">+SUMIF($C:$C,$V471,F:F)</f>
        <v>0</v>
      </c>
      <c r="AA471" s="494"/>
      <c r="AB471" s="457"/>
      <c r="AC471" s="455"/>
      <c r="AD471" s="506"/>
      <c r="AE471" s="507"/>
      <c r="AF471" s="455">
        <f t="shared" ref="AF471:AF477" si="99">+SUMIF($C:$C,$V471,L:L)</f>
        <v>77638</v>
      </c>
      <c r="AG471" s="508"/>
      <c r="AH471" s="457">
        <f t="shared" si="96"/>
        <v>77638</v>
      </c>
      <c r="AI471" s="477">
        <f>IF(Z471=0,0,AH471/Z471)</f>
        <v>0</v>
      </c>
      <c r="AJ471" s="506"/>
      <c r="AK471" s="507"/>
      <c r="AL471" s="455">
        <f>-SUMIFS(BV_Data_An_Prec!$AM:$AM,BV_Data_An_Prec!$AQ:$AQ,$V471)</f>
        <v>0</v>
      </c>
      <c r="AM471" s="506"/>
      <c r="AN471" s="457">
        <f t="shared" si="97"/>
        <v>77638</v>
      </c>
      <c r="AO471" s="464">
        <f t="shared" si="95"/>
        <v>0</v>
      </c>
      <c r="AP471" s="38"/>
      <c r="AQ471" s="38"/>
      <c r="AR471" s="38"/>
      <c r="AS471" s="38"/>
      <c r="AT471" s="38"/>
      <c r="AU471" s="38"/>
      <c r="AV471" s="38"/>
      <c r="AW471" s="38"/>
      <c r="AX471" s="38"/>
      <c r="AY471" s="38"/>
      <c r="AZ471" s="38"/>
      <c r="BA471" s="38"/>
      <c r="BB471" s="38"/>
      <c r="BC471" s="38"/>
      <c r="BD471" s="38"/>
      <c r="BE471" s="38"/>
      <c r="BF471" s="38"/>
      <c r="BG471" s="38"/>
      <c r="BH471" s="38"/>
      <c r="BI471" s="38"/>
      <c r="BJ471" s="38"/>
    </row>
    <row r="472" spans="1:62" ht="15.75" customHeight="1">
      <c r="A472" s="5" t="s">
        <v>141</v>
      </c>
      <c r="B472" s="3"/>
      <c r="C472" s="431" t="s">
        <v>591</v>
      </c>
      <c r="D472" s="38"/>
      <c r="E472" s="38"/>
      <c r="F472" s="38"/>
      <c r="G472" s="38"/>
      <c r="H472" s="38"/>
      <c r="I472" s="38"/>
      <c r="J472" s="38"/>
      <c r="K472" s="38"/>
      <c r="L472" s="38"/>
      <c r="M472" s="38"/>
      <c r="N472" s="38"/>
      <c r="O472" s="38"/>
      <c r="P472" s="38"/>
      <c r="Q472" s="38"/>
      <c r="R472" s="38"/>
      <c r="S472" s="38"/>
      <c r="T472" s="38"/>
      <c r="U472" s="38"/>
      <c r="V472" s="310" t="s">
        <v>141</v>
      </c>
      <c r="W472" s="454"/>
      <c r="X472" s="454"/>
      <c r="Y472" s="454"/>
      <c r="Z472" s="455">
        <f t="shared" si="98"/>
        <v>0</v>
      </c>
      <c r="AA472" s="494"/>
      <c r="AB472" s="495"/>
      <c r="AC472" s="455"/>
      <c r="AD472" s="509"/>
      <c r="AF472" s="455">
        <f t="shared" si="99"/>
        <v>0</v>
      </c>
      <c r="AG472" s="508"/>
      <c r="AH472" s="457">
        <f t="shared" si="96"/>
        <v>0</v>
      </c>
      <c r="AI472" s="477">
        <f t="shared" ref="AI472:AI481" si="100">IF(AH472=0,0,AH472/Z472)</f>
        <v>0</v>
      </c>
      <c r="AJ472" s="509"/>
      <c r="AL472" s="455">
        <f>-SUMIFS(BV_Data_An_Prec!$AM:$AM,BV_Data_An_Prec!$AQ:$AQ,$V472)</f>
        <v>0</v>
      </c>
      <c r="AM472" s="506"/>
      <c r="AN472" s="457">
        <f t="shared" si="97"/>
        <v>0</v>
      </c>
      <c r="AO472" s="464">
        <f t="shared" si="95"/>
        <v>0</v>
      </c>
      <c r="AP472" s="38"/>
      <c r="AQ472" s="38"/>
      <c r="AR472" s="38"/>
      <c r="AS472" s="38"/>
      <c r="AT472" s="38"/>
      <c r="AU472" s="38"/>
      <c r="AV472" s="38"/>
      <c r="AW472" s="38"/>
      <c r="AX472" s="38"/>
      <c r="AY472" s="38"/>
      <c r="AZ472" s="38"/>
      <c r="BA472" s="38"/>
      <c r="BB472" s="38"/>
      <c r="BC472" s="38"/>
      <c r="BD472" s="38"/>
      <c r="BE472" s="38"/>
      <c r="BF472" s="38"/>
      <c r="BG472" s="38"/>
      <c r="BH472" s="38"/>
      <c r="BI472" s="38"/>
      <c r="BJ472" s="38"/>
    </row>
    <row r="473" spans="1:62" ht="15.75" customHeight="1">
      <c r="A473" s="5" t="s">
        <v>142</v>
      </c>
      <c r="B473" s="3"/>
      <c r="C473" s="431" t="s">
        <v>591</v>
      </c>
      <c r="D473" s="38"/>
      <c r="E473" s="38"/>
      <c r="F473" s="38"/>
      <c r="G473" s="38"/>
      <c r="H473" s="38"/>
      <c r="I473" s="38"/>
      <c r="J473" s="38"/>
      <c r="K473" s="38"/>
      <c r="L473" s="38"/>
      <c r="M473" s="38"/>
      <c r="N473" s="38"/>
      <c r="O473" s="38"/>
      <c r="P473" s="38"/>
      <c r="Q473" s="38"/>
      <c r="R473" s="38"/>
      <c r="S473" s="38"/>
      <c r="T473" s="38"/>
      <c r="U473" s="38"/>
      <c r="V473" s="310" t="s">
        <v>142</v>
      </c>
      <c r="W473" s="454"/>
      <c r="X473" s="454"/>
      <c r="Y473" s="454"/>
      <c r="Z473" s="455">
        <f t="shared" si="98"/>
        <v>0</v>
      </c>
      <c r="AA473" s="494"/>
      <c r="AB473" s="495"/>
      <c r="AC473" s="455"/>
      <c r="AD473" s="509"/>
      <c r="AE473" s="495"/>
      <c r="AF473" s="455">
        <f t="shared" si="99"/>
        <v>0</v>
      </c>
      <c r="AG473" s="508"/>
      <c r="AH473" s="457">
        <f t="shared" si="96"/>
        <v>0</v>
      </c>
      <c r="AI473" s="477">
        <f t="shared" si="100"/>
        <v>0</v>
      </c>
      <c r="AJ473" s="509"/>
      <c r="AK473" s="495"/>
      <c r="AL473" s="455">
        <f>-SUMIFS(BV_Data_An_Prec!$AM:$AM,BV_Data_An_Prec!$AQ:$AQ,$V473)</f>
        <v>0</v>
      </c>
      <c r="AM473" s="506"/>
      <c r="AN473" s="457">
        <f t="shared" si="97"/>
        <v>0</v>
      </c>
      <c r="AO473" s="464">
        <f t="shared" si="95"/>
        <v>0</v>
      </c>
      <c r="AP473" s="38"/>
      <c r="AQ473" s="38"/>
      <c r="AR473" s="38"/>
      <c r="AS473" s="38"/>
      <c r="AT473" s="38"/>
      <c r="AU473" s="38"/>
      <c r="AV473" s="38"/>
      <c r="AW473" s="38"/>
      <c r="AX473" s="38"/>
      <c r="AY473" s="38"/>
      <c r="AZ473" s="38"/>
      <c r="BA473" s="38"/>
      <c r="BB473" s="38"/>
      <c r="BC473" s="38"/>
      <c r="BD473" s="38"/>
      <c r="BE473" s="38"/>
      <c r="BF473" s="38"/>
      <c r="BG473" s="38"/>
      <c r="BH473" s="38"/>
      <c r="BI473" s="38"/>
      <c r="BJ473" s="38"/>
    </row>
    <row r="474" spans="1:62" ht="15.75" customHeight="1">
      <c r="A474" s="5" t="s">
        <v>143</v>
      </c>
      <c r="B474" s="3"/>
      <c r="C474" s="431" t="s">
        <v>591</v>
      </c>
      <c r="D474" s="38"/>
      <c r="E474" s="38"/>
      <c r="F474" s="38"/>
      <c r="G474" s="38"/>
      <c r="H474" s="38"/>
      <c r="I474" s="38"/>
      <c r="J474" s="38"/>
      <c r="K474" s="38"/>
      <c r="L474" s="38"/>
      <c r="M474" s="38"/>
      <c r="N474" s="38"/>
      <c r="O474" s="38"/>
      <c r="P474" s="38"/>
      <c r="Q474" s="38"/>
      <c r="R474" s="38"/>
      <c r="S474" s="38"/>
      <c r="T474" s="38"/>
      <c r="U474" s="38"/>
      <c r="V474" s="310" t="s">
        <v>143</v>
      </c>
      <c r="W474" s="454"/>
      <c r="X474" s="454"/>
      <c r="Y474" s="454"/>
      <c r="Z474" s="455">
        <f t="shared" si="98"/>
        <v>0</v>
      </c>
      <c r="AA474" s="494"/>
      <c r="AB474" s="495"/>
      <c r="AC474" s="455"/>
      <c r="AD474" s="509"/>
      <c r="AE474" s="495"/>
      <c r="AF474" s="455">
        <f t="shared" si="99"/>
        <v>0</v>
      </c>
      <c r="AG474" s="508"/>
      <c r="AH474" s="457">
        <f t="shared" si="96"/>
        <v>0</v>
      </c>
      <c r="AI474" s="477">
        <f t="shared" si="100"/>
        <v>0</v>
      </c>
      <c r="AJ474" s="509"/>
      <c r="AK474" s="495"/>
      <c r="AL474" s="455">
        <f>-SUMIFS(BV_Data_An_Prec!$AM:$AM,BV_Data_An_Prec!$AQ:$AQ,$V474)</f>
        <v>0</v>
      </c>
      <c r="AM474" s="506"/>
      <c r="AN474" s="457">
        <f t="shared" si="97"/>
        <v>0</v>
      </c>
      <c r="AO474" s="464">
        <f t="shared" si="95"/>
        <v>0</v>
      </c>
      <c r="AP474" s="38"/>
      <c r="AQ474" s="38"/>
      <c r="AR474" s="38"/>
      <c r="AS474" s="38"/>
      <c r="AT474" s="38"/>
      <c r="AU474" s="38"/>
      <c r="AV474" s="38"/>
      <c r="AW474" s="38"/>
      <c r="AX474" s="38"/>
      <c r="AY474" s="38"/>
      <c r="AZ474" s="38"/>
      <c r="BA474" s="38"/>
      <c r="BB474" s="38"/>
      <c r="BC474" s="38"/>
      <c r="BD474" s="38"/>
      <c r="BE474" s="38"/>
      <c r="BF474" s="38"/>
      <c r="BG474" s="38"/>
      <c r="BH474" s="38"/>
      <c r="BI474" s="38"/>
      <c r="BJ474" s="38"/>
    </row>
    <row r="475" spans="1:62" ht="15.75" customHeight="1">
      <c r="A475" s="5" t="s">
        <v>154</v>
      </c>
      <c r="B475" s="3"/>
      <c r="C475" s="431" t="s">
        <v>591</v>
      </c>
      <c r="D475" s="38"/>
      <c r="E475" s="38"/>
      <c r="F475" s="38"/>
      <c r="G475" s="38"/>
      <c r="H475" s="38"/>
      <c r="I475" s="38"/>
      <c r="J475" s="38"/>
      <c r="K475" s="38"/>
      <c r="L475" s="38"/>
      <c r="M475" s="38"/>
      <c r="N475" s="38"/>
      <c r="O475" s="38"/>
      <c r="P475" s="38"/>
      <c r="Q475" s="38"/>
      <c r="R475" s="38"/>
      <c r="S475" s="38"/>
      <c r="T475" s="38"/>
      <c r="U475" s="38"/>
      <c r="V475" s="310" t="s">
        <v>154</v>
      </c>
      <c r="W475" s="454"/>
      <c r="X475" s="454"/>
      <c r="Y475" s="454"/>
      <c r="Z475" s="455">
        <f t="shared" si="98"/>
        <v>0</v>
      </c>
      <c r="AA475" s="494"/>
      <c r="AB475" s="495"/>
      <c r="AC475" s="455"/>
      <c r="AD475" s="509"/>
      <c r="AE475" s="495"/>
      <c r="AF475" s="455">
        <f t="shared" si="99"/>
        <v>0</v>
      </c>
      <c r="AG475" s="508"/>
      <c r="AH475" s="457">
        <f t="shared" si="96"/>
        <v>0</v>
      </c>
      <c r="AI475" s="477">
        <f t="shared" si="100"/>
        <v>0</v>
      </c>
      <c r="AJ475" s="509"/>
      <c r="AK475" s="495"/>
      <c r="AL475" s="455">
        <f>-SUMIFS(BV_Data_An_Prec!$AM:$AM,BV_Data_An_Prec!$AQ:$AQ,$V475)</f>
        <v>0</v>
      </c>
      <c r="AM475" s="506"/>
      <c r="AN475" s="457">
        <f t="shared" si="97"/>
        <v>0</v>
      </c>
      <c r="AO475" s="464">
        <f t="shared" si="95"/>
        <v>0</v>
      </c>
      <c r="AP475" s="38"/>
      <c r="AQ475" s="38"/>
      <c r="AR475" s="38"/>
      <c r="AS475" s="38"/>
      <c r="AT475" s="38"/>
      <c r="AU475" s="38"/>
      <c r="AV475" s="38"/>
      <c r="AW475" s="38"/>
      <c r="AX475" s="38"/>
      <c r="AY475" s="38"/>
      <c r="AZ475" s="38"/>
      <c r="BA475" s="38"/>
      <c r="BB475" s="38"/>
      <c r="BC475" s="38"/>
      <c r="BD475" s="38"/>
      <c r="BE475" s="38"/>
      <c r="BF475" s="38"/>
      <c r="BG475" s="38"/>
      <c r="BH475" s="38"/>
      <c r="BI475" s="38"/>
      <c r="BJ475" s="38"/>
    </row>
    <row r="476" spans="1:62" ht="15.75" customHeight="1">
      <c r="A476" s="5" t="s">
        <v>155</v>
      </c>
      <c r="B476" s="3"/>
      <c r="C476" s="431" t="s">
        <v>591</v>
      </c>
      <c r="D476" s="38"/>
      <c r="E476" s="38"/>
      <c r="F476" s="38"/>
      <c r="G476" s="38"/>
      <c r="H476" s="38"/>
      <c r="I476" s="38"/>
      <c r="J476" s="38"/>
      <c r="K476" s="38"/>
      <c r="L476" s="38"/>
      <c r="M476" s="38"/>
      <c r="N476" s="38"/>
      <c r="O476" s="38"/>
      <c r="P476" s="38"/>
      <c r="Q476" s="38"/>
      <c r="R476" s="38"/>
      <c r="S476" s="38"/>
      <c r="T476" s="38"/>
      <c r="U476" s="38"/>
      <c r="V476" s="310" t="s">
        <v>155</v>
      </c>
      <c r="W476" s="454"/>
      <c r="X476" s="454"/>
      <c r="Y476" s="454"/>
      <c r="Z476" s="455">
        <f t="shared" si="98"/>
        <v>0</v>
      </c>
      <c r="AA476" s="494"/>
      <c r="AB476" s="495"/>
      <c r="AC476" s="455"/>
      <c r="AD476" s="509"/>
      <c r="AE476" s="495"/>
      <c r="AF476" s="455">
        <f t="shared" si="99"/>
        <v>0</v>
      </c>
      <c r="AG476" s="508"/>
      <c r="AH476" s="457">
        <f t="shared" si="96"/>
        <v>0</v>
      </c>
      <c r="AI476" s="477">
        <f t="shared" si="100"/>
        <v>0</v>
      </c>
      <c r="AJ476" s="509"/>
      <c r="AK476" s="495"/>
      <c r="AL476" s="455">
        <f>-SUMIFS(BV_Data_An_Prec!$AM:$AM,BV_Data_An_Prec!$AQ:$AQ,$V476)</f>
        <v>0</v>
      </c>
      <c r="AM476" s="506"/>
      <c r="AN476" s="457">
        <f t="shared" si="97"/>
        <v>0</v>
      </c>
      <c r="AO476" s="464">
        <f t="shared" si="95"/>
        <v>0</v>
      </c>
      <c r="AP476" s="38"/>
      <c r="AQ476" s="38"/>
      <c r="AR476" s="38"/>
      <c r="AS476" s="38"/>
      <c r="AT476" s="38"/>
      <c r="AU476" s="38"/>
      <c r="AV476" s="38"/>
      <c r="AW476" s="38"/>
      <c r="AX476" s="38"/>
      <c r="AY476" s="38"/>
      <c r="AZ476" s="38"/>
      <c r="BA476" s="38"/>
      <c r="BB476" s="38"/>
      <c r="BC476" s="38"/>
      <c r="BD476" s="38"/>
      <c r="BE476" s="38"/>
      <c r="BF476" s="38"/>
      <c r="BG476" s="38"/>
      <c r="BH476" s="38"/>
      <c r="BI476" s="38"/>
      <c r="BJ476" s="38"/>
    </row>
    <row r="477" spans="1:62" ht="15.75" customHeight="1">
      <c r="A477" s="5" t="s">
        <v>156</v>
      </c>
      <c r="B477" s="3"/>
      <c r="C477" s="431" t="s">
        <v>591</v>
      </c>
      <c r="D477" s="38"/>
      <c r="E477" s="38"/>
      <c r="F477" s="38"/>
      <c r="G477" s="38"/>
      <c r="H477" s="38"/>
      <c r="I477" s="38"/>
      <c r="J477" s="38"/>
      <c r="K477" s="38"/>
      <c r="L477" s="38"/>
      <c r="M477" s="38"/>
      <c r="N477" s="38"/>
      <c r="O477" s="38"/>
      <c r="P477" s="38"/>
      <c r="Q477" s="38"/>
      <c r="R477" s="38"/>
      <c r="S477" s="38"/>
      <c r="T477" s="38"/>
      <c r="U477" s="38"/>
      <c r="V477" s="310" t="s">
        <v>156</v>
      </c>
      <c r="W477" s="454"/>
      <c r="X477" s="454"/>
      <c r="Y477" s="454"/>
      <c r="Z477" s="455">
        <f t="shared" si="98"/>
        <v>0</v>
      </c>
      <c r="AA477" s="494"/>
      <c r="AB477" s="495"/>
      <c r="AC477" s="455"/>
      <c r="AD477" s="509"/>
      <c r="AE477" s="495"/>
      <c r="AF477" s="455">
        <f t="shared" si="99"/>
        <v>0</v>
      </c>
      <c r="AG477" s="508"/>
      <c r="AH477" s="457">
        <f t="shared" si="96"/>
        <v>0</v>
      </c>
      <c r="AI477" s="477">
        <f t="shared" si="100"/>
        <v>0</v>
      </c>
      <c r="AJ477" s="509"/>
      <c r="AK477" s="495"/>
      <c r="AL477" s="455">
        <f>-SUMIFS(BV_Data_An_Prec!$AM:$AM,BV_Data_An_Prec!$AQ:$AQ,$V477)</f>
        <v>0</v>
      </c>
      <c r="AM477" s="506"/>
      <c r="AN477" s="457">
        <f t="shared" si="97"/>
        <v>0</v>
      </c>
      <c r="AO477" s="464">
        <f t="shared" si="95"/>
        <v>0</v>
      </c>
      <c r="AP477" s="38"/>
      <c r="AQ477" s="38"/>
      <c r="AR477" s="38"/>
      <c r="AS477" s="38"/>
      <c r="AT477" s="38"/>
      <c r="AU477" s="38"/>
      <c r="AV477" s="38"/>
      <c r="AW477" s="38"/>
      <c r="AX477" s="38"/>
      <c r="AY477" s="38"/>
      <c r="AZ477" s="38"/>
      <c r="BA477" s="38"/>
      <c r="BB477" s="38"/>
      <c r="BC477" s="38"/>
      <c r="BD477" s="38"/>
      <c r="BE477" s="38"/>
      <c r="BF477" s="38"/>
      <c r="BG477" s="38"/>
      <c r="BH477" s="38"/>
      <c r="BI477" s="38"/>
      <c r="BJ477" s="38"/>
    </row>
    <row r="478" spans="1:62" ht="15.75" hidden="1" customHeight="1">
      <c r="A478" s="5" t="s">
        <v>55</v>
      </c>
      <c r="B478" s="3"/>
      <c r="C478" s="431" t="s">
        <v>591</v>
      </c>
      <c r="D478" s="38"/>
      <c r="E478" s="38"/>
      <c r="F478" s="38"/>
      <c r="G478" s="38"/>
      <c r="H478" s="38"/>
      <c r="I478" s="38"/>
      <c r="J478" s="38"/>
      <c r="K478" s="38"/>
      <c r="L478" s="38"/>
      <c r="M478" s="38"/>
      <c r="N478" s="38"/>
      <c r="O478" s="38"/>
      <c r="P478" s="38"/>
      <c r="Q478" s="38"/>
      <c r="R478" s="38"/>
      <c r="S478" s="38"/>
      <c r="T478" s="38"/>
      <c r="U478" s="38"/>
      <c r="V478" s="310" t="s">
        <v>55</v>
      </c>
      <c r="W478" s="454"/>
      <c r="X478" s="454"/>
      <c r="Y478" s="454"/>
      <c r="Z478" s="455">
        <f>+INDEX('Budget original'!$A$2:$AO$501,MATCH($A478,'Budget original'!$A$2:$A$501,0),MATCH(F$2,'Budget original'!$A$2:$AO$2,0))</f>
        <v>0</v>
      </c>
      <c r="AA478" s="454"/>
      <c r="AB478" s="454"/>
      <c r="AC478" s="455"/>
      <c r="AD478" s="463"/>
      <c r="AE478" s="462"/>
      <c r="AF478" s="455">
        <f>IFERROR(SUMIF($C:$C,$V478,L:L),0)</f>
        <v>0</v>
      </c>
      <c r="AG478" s="456"/>
      <c r="AH478" s="457">
        <f t="shared" si="96"/>
        <v>0</v>
      </c>
      <c r="AI478" s="458">
        <f t="shared" si="100"/>
        <v>0</v>
      </c>
      <c r="AJ478" s="463"/>
      <c r="AK478" s="462"/>
      <c r="AL478" s="455">
        <f>-SUMIFS(BV_Data_An_Prec!$AM:$AM,BV_Data_An_Prec!$AQ:$AQ,$V478)</f>
        <v>0</v>
      </c>
      <c r="AM478" s="506"/>
      <c r="AN478" s="457">
        <f t="shared" si="97"/>
        <v>0</v>
      </c>
      <c r="AO478" s="464">
        <f t="shared" si="95"/>
        <v>0</v>
      </c>
      <c r="AP478" s="38"/>
      <c r="AQ478" s="38"/>
      <c r="AR478" s="38"/>
      <c r="AS478" s="38"/>
      <c r="AT478" s="38"/>
      <c r="AU478" s="38"/>
      <c r="AV478" s="38"/>
      <c r="AW478" s="38"/>
      <c r="AX478" s="38"/>
      <c r="AY478" s="38"/>
      <c r="AZ478" s="38"/>
      <c r="BA478" s="38"/>
      <c r="BB478" s="38"/>
      <c r="BC478" s="38"/>
      <c r="BD478" s="38"/>
      <c r="BE478" s="38"/>
      <c r="BF478" s="38"/>
      <c r="BG478" s="38"/>
      <c r="BH478" s="38"/>
      <c r="BI478" s="38"/>
      <c r="BJ478" s="38"/>
    </row>
    <row r="479" spans="1:62" ht="15.75" hidden="1" customHeight="1">
      <c r="A479" s="5" t="s">
        <v>55</v>
      </c>
      <c r="B479" s="3"/>
      <c r="C479" s="431" t="s">
        <v>591</v>
      </c>
      <c r="D479" s="38"/>
      <c r="E479" s="38"/>
      <c r="F479" s="38"/>
      <c r="G479" s="38"/>
      <c r="H479" s="38"/>
      <c r="I479" s="38"/>
      <c r="J479" s="38"/>
      <c r="K479" s="38"/>
      <c r="L479" s="38"/>
      <c r="M479" s="38"/>
      <c r="N479" s="38"/>
      <c r="O479" s="38"/>
      <c r="P479" s="38"/>
      <c r="Q479" s="38"/>
      <c r="R479" s="38"/>
      <c r="S479" s="38"/>
      <c r="T479" s="38"/>
      <c r="U479" s="38"/>
      <c r="V479" s="310" t="s">
        <v>55</v>
      </c>
      <c r="W479" s="454"/>
      <c r="X479" s="454"/>
      <c r="Y479" s="454"/>
      <c r="Z479" s="455">
        <f>IFERROR(SUMIF($C:$C,$V479,F:F),0)</f>
        <v>0</v>
      </c>
      <c r="AA479" s="454"/>
      <c r="AB479" s="454"/>
      <c r="AC479" s="455"/>
      <c r="AD479" s="463"/>
      <c r="AE479" s="462"/>
      <c r="AF479" s="455">
        <f>IFERROR(SUMIF($C:$C,$V479,L:L),0)</f>
        <v>0</v>
      </c>
      <c r="AG479" s="456"/>
      <c r="AH479" s="457">
        <f t="shared" si="96"/>
        <v>0</v>
      </c>
      <c r="AI479" s="458">
        <f t="shared" si="100"/>
        <v>0</v>
      </c>
      <c r="AJ479" s="463"/>
      <c r="AK479" s="462"/>
      <c r="AL479" s="455">
        <f>-SUMIFS(BV_Data_An_Prec!$AM:$AM,BV_Data_An_Prec!$AQ:$AQ,$V479)</f>
        <v>0</v>
      </c>
      <c r="AM479" s="506"/>
      <c r="AN479" s="457">
        <f t="shared" si="97"/>
        <v>0</v>
      </c>
      <c r="AO479" s="464">
        <f t="shared" si="95"/>
        <v>0</v>
      </c>
      <c r="AP479" s="38"/>
      <c r="AQ479" s="38"/>
      <c r="AR479" s="38"/>
      <c r="AS479" s="38"/>
      <c r="AT479" s="38"/>
      <c r="AU479" s="38"/>
      <c r="AV479" s="38"/>
      <c r="AW479" s="38"/>
      <c r="AX479" s="38"/>
      <c r="AY479" s="38"/>
      <c r="AZ479" s="38"/>
      <c r="BA479" s="38"/>
      <c r="BB479" s="38"/>
      <c r="BC479" s="38"/>
      <c r="BD479" s="38"/>
      <c r="BE479" s="38"/>
      <c r="BF479" s="38"/>
      <c r="BG479" s="38"/>
      <c r="BH479" s="38"/>
      <c r="BI479" s="38"/>
      <c r="BJ479" s="38"/>
    </row>
    <row r="480" spans="1:62" ht="15.75" hidden="1" customHeight="1">
      <c r="A480" s="5" t="s">
        <v>55</v>
      </c>
      <c r="B480" s="3"/>
      <c r="C480" s="431" t="s">
        <v>591</v>
      </c>
      <c r="D480" s="38"/>
      <c r="E480" s="38"/>
      <c r="F480" s="38"/>
      <c r="G480" s="38"/>
      <c r="H480" s="38"/>
      <c r="I480" s="38"/>
      <c r="J480" s="38"/>
      <c r="K480" s="38"/>
      <c r="L480" s="38"/>
      <c r="M480" s="38"/>
      <c r="N480" s="38"/>
      <c r="O480" s="38"/>
      <c r="P480" s="38"/>
      <c r="Q480" s="38"/>
      <c r="R480" s="38"/>
      <c r="S480" s="38"/>
      <c r="T480" s="38"/>
      <c r="U480" s="38"/>
      <c r="V480" s="310" t="s">
        <v>55</v>
      </c>
      <c r="W480" s="454"/>
      <c r="X480" s="454"/>
      <c r="Y480" s="454"/>
      <c r="Z480" s="455">
        <f>IFERROR(SUMIF($C:$C,$V480,F:F),0)</f>
        <v>0</v>
      </c>
      <c r="AA480" s="454"/>
      <c r="AB480" s="454"/>
      <c r="AC480" s="455"/>
      <c r="AD480" s="463"/>
      <c r="AE480" s="462"/>
      <c r="AF480" s="455">
        <f>IFERROR(SUMIF($C:$C,$V480,L:L),0)</f>
        <v>0</v>
      </c>
      <c r="AG480" s="456"/>
      <c r="AH480" s="457">
        <f t="shared" si="96"/>
        <v>0</v>
      </c>
      <c r="AI480" s="458">
        <f t="shared" si="100"/>
        <v>0</v>
      </c>
      <c r="AJ480" s="463"/>
      <c r="AK480" s="462"/>
      <c r="AL480" s="455">
        <f>-SUMIFS(BV_Data_An_Prec!$AM:$AM,BV_Data_An_Prec!$AQ:$AQ,$V480)</f>
        <v>0</v>
      </c>
      <c r="AM480" s="506"/>
      <c r="AN480" s="457">
        <f t="shared" si="97"/>
        <v>0</v>
      </c>
      <c r="AO480" s="464">
        <f t="shared" si="95"/>
        <v>0</v>
      </c>
      <c r="AP480" s="38"/>
      <c r="AQ480" s="38"/>
      <c r="AR480" s="38"/>
      <c r="AS480" s="38"/>
      <c r="AT480" s="38"/>
      <c r="AU480" s="38"/>
      <c r="AV480" s="38"/>
      <c r="AW480" s="38"/>
      <c r="AX480" s="38"/>
      <c r="AY480" s="38"/>
      <c r="AZ480" s="38"/>
      <c r="BA480" s="38"/>
      <c r="BB480" s="38"/>
      <c r="BC480" s="38"/>
      <c r="BD480" s="38"/>
      <c r="BE480" s="38"/>
      <c r="BF480" s="38"/>
      <c r="BG480" s="38"/>
      <c r="BH480" s="38"/>
      <c r="BI480" s="38"/>
      <c r="BJ480" s="38"/>
    </row>
    <row r="481" spans="1:62" ht="15.75" customHeight="1">
      <c r="A481" s="5" t="s">
        <v>145</v>
      </c>
      <c r="B481" s="3"/>
      <c r="C481" s="431" t="s">
        <v>591</v>
      </c>
      <c r="D481" s="38"/>
      <c r="E481" s="38"/>
      <c r="F481" s="38"/>
      <c r="G481" s="38"/>
      <c r="H481" s="38"/>
      <c r="I481" s="38"/>
      <c r="J481" s="38"/>
      <c r="K481" s="38"/>
      <c r="L481" s="38"/>
      <c r="M481" s="38"/>
      <c r="N481" s="38"/>
      <c r="O481" s="38"/>
      <c r="P481" s="38"/>
      <c r="Q481" s="38"/>
      <c r="R481" s="38"/>
      <c r="S481" s="38"/>
      <c r="T481" s="38"/>
      <c r="U481" s="38"/>
      <c r="V481" s="311" t="s">
        <v>145</v>
      </c>
      <c r="W481" s="454"/>
      <c r="X481" s="454"/>
      <c r="Y481" s="454"/>
      <c r="Z481" s="455">
        <f>+SUMIF($C:$C,$V481,F:F)</f>
        <v>0</v>
      </c>
      <c r="AA481" s="494"/>
      <c r="AB481" s="495"/>
      <c r="AC481" s="455"/>
      <c r="AD481" s="511">
        <f>AF481/499</f>
        <v>0</v>
      </c>
      <c r="AE481" s="494">
        <f>(AF481/399)/(J13+J15+J97)</f>
        <v>0</v>
      </c>
      <c r="AF481" s="455">
        <f>+SUMIF($C:$C,$V481,L:L)</f>
        <v>0</v>
      </c>
      <c r="AG481" s="508"/>
      <c r="AH481" s="457">
        <f t="shared" si="96"/>
        <v>0</v>
      </c>
      <c r="AI481" s="477">
        <f t="shared" si="100"/>
        <v>0</v>
      </c>
      <c r="AJ481" s="511">
        <f>AL481/499</f>
        <v>0</v>
      </c>
      <c r="AK481" s="494" t="e">
        <f>(AL481/399)/(P13+P15+P97)</f>
        <v>#DIV/0!</v>
      </c>
      <c r="AL481" s="455">
        <f>-SUMIFS(BV_Data_An_Prec!$AM:$AM,BV_Data_An_Prec!$AQ:$AQ,$V481)</f>
        <v>0</v>
      </c>
      <c r="AM481" s="506"/>
      <c r="AN481" s="457">
        <f t="shared" si="97"/>
        <v>0</v>
      </c>
      <c r="AO481" s="464">
        <f t="shared" si="95"/>
        <v>0</v>
      </c>
      <c r="AP481" s="38"/>
      <c r="AQ481" s="38"/>
      <c r="AR481" s="38"/>
      <c r="AS481" s="38"/>
      <c r="AT481" s="38"/>
      <c r="AU481" s="38"/>
      <c r="AV481" s="38"/>
      <c r="AW481" s="38"/>
      <c r="AX481" s="38"/>
      <c r="AY481" s="38"/>
      <c r="AZ481" s="38"/>
      <c r="BA481" s="38"/>
      <c r="BB481" s="38"/>
      <c r="BC481" s="38"/>
      <c r="BD481" s="38"/>
      <c r="BE481" s="38"/>
      <c r="BF481" s="38"/>
      <c r="BG481" s="38"/>
      <c r="BH481" s="38"/>
      <c r="BI481" s="38"/>
      <c r="BJ481" s="38"/>
    </row>
    <row r="482" spans="1:62" ht="15.75" customHeight="1">
      <c r="A482" s="5" t="s">
        <v>213</v>
      </c>
      <c r="B482" s="3"/>
      <c r="C482" s="431" t="s">
        <v>591</v>
      </c>
      <c r="D482" s="38"/>
      <c r="E482" s="38"/>
      <c r="F482" s="38"/>
      <c r="G482" s="38"/>
      <c r="H482" s="38"/>
      <c r="I482" s="38"/>
      <c r="J482" s="38"/>
      <c r="K482" s="38"/>
      <c r="L482" s="38"/>
      <c r="M482" s="38"/>
      <c r="N482" s="38"/>
      <c r="O482" s="38"/>
      <c r="P482" s="38"/>
      <c r="Q482" s="38"/>
      <c r="R482" s="38"/>
      <c r="S482" s="38"/>
      <c r="T482" s="38"/>
      <c r="U482" s="38"/>
      <c r="V482" s="469" t="s">
        <v>213</v>
      </c>
      <c r="W482" s="470"/>
      <c r="X482" s="471" t="e">
        <f>Z482/+Z408</f>
        <v>#DIV/0!</v>
      </c>
      <c r="Y482" s="491"/>
      <c r="Z482" s="472">
        <f>SUM(Z470:Z481)</f>
        <v>0</v>
      </c>
      <c r="AA482" s="471"/>
      <c r="AB482" s="491"/>
      <c r="AC482" s="472"/>
      <c r="AD482" s="471">
        <f>AF482/+AF408</f>
        <v>0.3755334653987768</v>
      </c>
      <c r="AE482" s="491"/>
      <c r="AF482" s="472">
        <f>SUM(AF470:AF481)</f>
        <v>174170.66</v>
      </c>
      <c r="AG482" s="479"/>
      <c r="AH482" s="475">
        <f t="shared" si="96"/>
        <v>174170.66</v>
      </c>
      <c r="AI482" s="471" t="e">
        <f>AH482/Z482</f>
        <v>#DIV/0!</v>
      </c>
      <c r="AJ482" s="471" t="e">
        <f>AL482/+AL408</f>
        <v>#DIV/0!</v>
      </c>
      <c r="AK482" s="491"/>
      <c r="AL482" s="472">
        <f>SUM(AL470:AL481)</f>
        <v>0</v>
      </c>
      <c r="AM482" s="512"/>
      <c r="AN482" s="475">
        <f t="shared" si="97"/>
        <v>174170.66</v>
      </c>
      <c r="AO482" s="493">
        <f t="shared" si="95"/>
        <v>0</v>
      </c>
      <c r="AP482" s="38"/>
      <c r="AQ482" s="38"/>
      <c r="AR482" s="38"/>
      <c r="AS482" s="38"/>
      <c r="AT482" s="38"/>
      <c r="AU482" s="38"/>
      <c r="AV482" s="38"/>
      <c r="AW482" s="38"/>
      <c r="AX482" s="38"/>
      <c r="AY482" s="38"/>
      <c r="AZ482" s="38"/>
      <c r="BA482" s="38"/>
      <c r="BB482" s="38"/>
      <c r="BC482" s="38"/>
      <c r="BD482" s="38"/>
      <c r="BE482" s="38"/>
      <c r="BF482" s="38"/>
      <c r="BG482" s="38"/>
      <c r="BH482" s="38"/>
      <c r="BI482" s="38"/>
      <c r="BJ482" s="38"/>
    </row>
    <row r="483" spans="1:62" ht="6" customHeight="1">
      <c r="A483" s="5" t="s">
        <v>592</v>
      </c>
      <c r="B483" s="3"/>
      <c r="C483" s="431" t="s">
        <v>591</v>
      </c>
      <c r="D483" s="38"/>
      <c r="E483" s="38"/>
      <c r="F483" s="38"/>
      <c r="G483" s="38"/>
      <c r="H483" s="38"/>
      <c r="I483" s="38"/>
      <c r="J483" s="38"/>
      <c r="K483" s="38"/>
      <c r="L483" s="38"/>
      <c r="M483" s="38"/>
      <c r="N483" s="38"/>
      <c r="O483" s="38"/>
      <c r="P483" s="38"/>
      <c r="Q483" s="38"/>
      <c r="R483" s="38"/>
      <c r="S483" s="38"/>
      <c r="T483" s="38"/>
      <c r="U483" s="38"/>
      <c r="V483" s="513"/>
      <c r="W483" s="514"/>
      <c r="X483" s="514"/>
      <c r="Y483" s="515"/>
      <c r="Z483" s="516"/>
      <c r="AA483" s="514"/>
      <c r="AB483" s="517"/>
      <c r="AC483" s="516"/>
      <c r="AD483" s="514"/>
      <c r="AE483" s="517"/>
      <c r="AF483" s="516"/>
      <c r="AG483" s="519"/>
      <c r="AH483" s="520"/>
      <c r="AI483" s="521"/>
      <c r="AJ483" s="514"/>
      <c r="AK483" s="517"/>
      <c r="AL483" s="516"/>
      <c r="AM483" s="522"/>
      <c r="AN483" s="520">
        <f t="shared" si="97"/>
        <v>0</v>
      </c>
      <c r="AO483" s="523">
        <f t="shared" si="95"/>
        <v>0</v>
      </c>
      <c r="AP483" s="38"/>
      <c r="AQ483" s="38"/>
      <c r="AR483" s="38"/>
      <c r="AS483" s="38"/>
      <c r="AT483" s="38"/>
      <c r="AU483" s="38"/>
      <c r="AV483" s="38"/>
      <c r="AW483" s="38"/>
      <c r="AX483" s="38"/>
      <c r="AY483" s="38"/>
      <c r="AZ483" s="38"/>
      <c r="BA483" s="38"/>
      <c r="BB483" s="38"/>
      <c r="BC483" s="38"/>
      <c r="BD483" s="38"/>
      <c r="BE483" s="38"/>
      <c r="BF483" s="38"/>
      <c r="BG483" s="38"/>
      <c r="BH483" s="38"/>
      <c r="BI483" s="38"/>
      <c r="BJ483" s="38"/>
    </row>
    <row r="484" spans="1:62" ht="15.75" customHeight="1">
      <c r="A484" s="5" t="s">
        <v>214</v>
      </c>
      <c r="B484" s="3"/>
      <c r="C484" s="431" t="s">
        <v>591</v>
      </c>
      <c r="D484" s="38"/>
      <c r="E484" s="38"/>
      <c r="F484" s="38"/>
      <c r="G484" s="38"/>
      <c r="H484" s="38"/>
      <c r="I484" s="38"/>
      <c r="J484" s="38"/>
      <c r="K484" s="38"/>
      <c r="L484" s="38"/>
      <c r="M484" s="38"/>
      <c r="N484" s="38"/>
      <c r="O484" s="38"/>
      <c r="P484" s="38"/>
      <c r="Q484" s="38"/>
      <c r="R484" s="38"/>
      <c r="S484" s="38"/>
      <c r="T484" s="38"/>
      <c r="U484" s="38"/>
      <c r="V484" s="524" t="s">
        <v>214</v>
      </c>
      <c r="W484" s="525"/>
      <c r="X484" s="526" t="s">
        <v>215</v>
      </c>
      <c r="Y484" s="527" t="e">
        <f>Z484/Z407</f>
        <v>#DIV/0!</v>
      </c>
      <c r="Z484" s="528">
        <f>Z408-Z469+Z482</f>
        <v>0</v>
      </c>
      <c r="AA484" s="526"/>
      <c r="AB484" s="527"/>
      <c r="AC484" s="528"/>
      <c r="AD484" s="526" t="s">
        <v>215</v>
      </c>
      <c r="AE484" s="527">
        <f>AF484/AF407</f>
        <v>3.7334682053172329E-2</v>
      </c>
      <c r="AF484" s="528">
        <f>AF408-AF469+AF482</f>
        <v>106587.3300000001</v>
      </c>
      <c r="AG484" s="530"/>
      <c r="AH484" s="530">
        <f>AF484-Z484</f>
        <v>106587.3300000001</v>
      </c>
      <c r="AI484" s="531" t="e">
        <f>AH484/Z484</f>
        <v>#DIV/0!</v>
      </c>
      <c r="AJ484" s="526" t="s">
        <v>215</v>
      </c>
      <c r="AK484" s="527" t="e">
        <f>AL484/AL407</f>
        <v>#DIV/0!</v>
      </c>
      <c r="AL484" s="528">
        <f>AL408-AL469+AL482</f>
        <v>0</v>
      </c>
      <c r="AM484" s="533"/>
      <c r="AN484" s="529">
        <f t="shared" si="97"/>
        <v>106587.3300000001</v>
      </c>
      <c r="AO484" s="534">
        <f t="shared" si="95"/>
        <v>0</v>
      </c>
      <c r="AP484" s="38"/>
      <c r="AQ484" s="38"/>
      <c r="AR484" s="38"/>
      <c r="AS484" s="38"/>
      <c r="AT484" s="38"/>
      <c r="AU484" s="38"/>
      <c r="AV484" s="38"/>
      <c r="AW484" s="38"/>
      <c r="AX484" s="38"/>
      <c r="AY484" s="38"/>
      <c r="AZ484" s="38"/>
      <c r="BA484" s="38"/>
      <c r="BB484" s="38"/>
      <c r="BC484" s="38"/>
      <c r="BD484" s="38"/>
      <c r="BE484" s="38"/>
      <c r="BF484" s="38"/>
      <c r="BG484" s="38"/>
      <c r="BH484" s="38"/>
      <c r="BI484" s="38"/>
      <c r="BJ484" s="38"/>
    </row>
    <row r="485" spans="1:62" ht="8.25" customHeight="1" thickTop="1">
      <c r="A485" s="5" t="s">
        <v>592</v>
      </c>
      <c r="B485" s="3"/>
      <c r="C485" s="431" t="s">
        <v>591</v>
      </c>
      <c r="D485" s="38"/>
      <c r="E485" s="38"/>
      <c r="F485" s="38"/>
      <c r="G485" s="38"/>
      <c r="H485" s="38"/>
      <c r="I485" s="38"/>
      <c r="J485" s="38"/>
      <c r="K485" s="38"/>
      <c r="L485" s="38"/>
      <c r="M485" s="38"/>
      <c r="N485" s="38"/>
      <c r="O485" s="38"/>
      <c r="P485" s="38"/>
      <c r="Q485" s="38"/>
      <c r="R485" s="38"/>
      <c r="S485" s="38"/>
      <c r="T485" s="38"/>
      <c r="U485" s="38"/>
      <c r="V485" s="36"/>
      <c r="W485" s="36"/>
      <c r="X485" s="36"/>
      <c r="Y485" s="36"/>
      <c r="Z485" s="290"/>
      <c r="AA485" s="41"/>
      <c r="AB485" s="41"/>
      <c r="AC485" s="290"/>
      <c r="AD485" s="41"/>
      <c r="AE485" s="41"/>
      <c r="AF485" s="290"/>
      <c r="AG485" s="41"/>
      <c r="AH485" s="41"/>
      <c r="AI485" s="41"/>
      <c r="AJ485" s="41"/>
      <c r="AK485" s="41"/>
      <c r="AL485" s="290"/>
      <c r="AM485" s="41"/>
      <c r="AN485" s="41"/>
      <c r="AO485" s="41"/>
      <c r="AP485" s="38"/>
      <c r="AQ485" s="38"/>
      <c r="AR485" s="38"/>
      <c r="AS485" s="38"/>
      <c r="AT485" s="38"/>
      <c r="AU485" s="38"/>
      <c r="AV485" s="38"/>
      <c r="AW485" s="38"/>
      <c r="AX485" s="38"/>
      <c r="AY485" s="38"/>
      <c r="AZ485" s="38"/>
      <c r="BA485" s="38"/>
      <c r="BB485" s="38"/>
      <c r="BC485" s="38"/>
      <c r="BD485" s="38"/>
      <c r="BE485" s="38"/>
      <c r="BF485" s="38"/>
      <c r="BG485" s="38"/>
      <c r="BH485" s="38"/>
      <c r="BI485" s="38"/>
      <c r="BJ485" s="38"/>
    </row>
    <row r="486" spans="1:62" ht="23.25">
      <c r="A486" s="5" t="s">
        <v>1</v>
      </c>
      <c r="B486" s="3"/>
      <c r="C486" s="431" t="s">
        <v>591</v>
      </c>
      <c r="D486" s="38"/>
      <c r="E486" s="38"/>
      <c r="F486" s="38"/>
      <c r="G486" s="38"/>
      <c r="H486" s="38"/>
      <c r="I486" s="38"/>
      <c r="J486" s="38"/>
      <c r="K486" s="38"/>
      <c r="L486" s="38"/>
      <c r="M486" s="38"/>
      <c r="N486" s="38"/>
      <c r="O486" s="38"/>
      <c r="P486" s="38"/>
      <c r="Q486" s="38"/>
      <c r="R486" s="38"/>
      <c r="S486" s="38"/>
      <c r="T486" s="38"/>
      <c r="U486" s="38"/>
      <c r="V486" s="797" t="str">
        <f>C1</f>
        <v>Hyundai</v>
      </c>
      <c r="W486" s="797"/>
      <c r="X486" s="797"/>
      <c r="Y486" s="797"/>
      <c r="Z486" s="797"/>
      <c r="AA486" s="797"/>
      <c r="AB486" s="797"/>
      <c r="AC486" s="797"/>
      <c r="AD486" s="797"/>
      <c r="AE486" s="798" t="s">
        <v>216</v>
      </c>
      <c r="AF486" s="797"/>
      <c r="AG486" s="797"/>
      <c r="AH486" s="797"/>
      <c r="AI486" s="797"/>
      <c r="AJ486" s="797"/>
      <c r="AK486" s="798"/>
      <c r="AL486" s="797"/>
      <c r="AM486" s="797"/>
      <c r="AN486" s="797"/>
      <c r="AO486" s="799" t="str">
        <f>$S$1</f>
        <v>Réalisé, Février 2025</v>
      </c>
      <c r="AP486" s="38"/>
      <c r="AQ486" s="38"/>
      <c r="AR486" s="38"/>
      <c r="AS486" s="38"/>
      <c r="AT486" s="38"/>
      <c r="AU486" s="38"/>
      <c r="AV486" s="38"/>
      <c r="AW486" s="38"/>
      <c r="AX486" s="38"/>
      <c r="AY486" s="38"/>
      <c r="AZ486" s="38"/>
      <c r="BA486" s="38"/>
      <c r="BB486" s="38"/>
      <c r="BC486" s="38"/>
      <c r="BD486" s="38"/>
      <c r="BE486" s="38"/>
      <c r="BF486" s="38"/>
      <c r="BG486" s="38"/>
      <c r="BH486" s="38"/>
      <c r="BI486" s="38"/>
      <c r="BJ486" s="38"/>
    </row>
    <row r="487" spans="1:62" ht="19.5" customHeight="1">
      <c r="A487" s="5" t="s">
        <v>592</v>
      </c>
      <c r="B487" s="3"/>
      <c r="C487" s="431" t="s">
        <v>591</v>
      </c>
      <c r="D487" s="38"/>
      <c r="E487" s="38"/>
      <c r="F487" s="38"/>
      <c r="G487" s="38"/>
      <c r="H487" s="38"/>
      <c r="I487" s="38"/>
      <c r="J487" s="38"/>
      <c r="K487" s="38"/>
      <c r="L487" s="38"/>
      <c r="M487" s="38"/>
      <c r="N487" s="38"/>
      <c r="O487" s="38"/>
      <c r="P487" s="38"/>
      <c r="Q487" s="38"/>
      <c r="R487" s="38"/>
      <c r="S487" s="38"/>
      <c r="T487" s="38"/>
      <c r="U487" s="38"/>
      <c r="V487" s="36"/>
      <c r="W487" s="36"/>
      <c r="X487" s="36"/>
      <c r="Y487" s="36"/>
      <c r="Z487" s="290"/>
      <c r="AA487" s="41"/>
      <c r="AB487" s="41"/>
      <c r="AC487" s="290"/>
      <c r="AD487" s="41"/>
      <c r="AE487" s="41"/>
      <c r="AF487" s="290"/>
      <c r="AG487" s="41"/>
      <c r="AH487" s="41"/>
      <c r="AI487" s="41"/>
      <c r="AJ487" s="41"/>
      <c r="AK487" s="41"/>
      <c r="AL487" s="290"/>
      <c r="AM487" s="41"/>
      <c r="AN487" s="41"/>
      <c r="AO487" s="41"/>
      <c r="AP487" s="38"/>
      <c r="AQ487" s="38"/>
      <c r="AR487" s="38"/>
      <c r="AS487" s="38"/>
      <c r="AT487" s="38"/>
      <c r="AU487" s="38"/>
      <c r="AV487" s="38"/>
      <c r="AW487" s="38"/>
      <c r="AX487" s="38"/>
      <c r="AY487" s="38"/>
      <c r="AZ487" s="38"/>
      <c r="BA487" s="38"/>
      <c r="BB487" s="38"/>
      <c r="BC487" s="38"/>
      <c r="BD487" s="38"/>
      <c r="BE487" s="38"/>
      <c r="BF487" s="38"/>
      <c r="BG487" s="38"/>
      <c r="BH487" s="38"/>
      <c r="BI487" s="38"/>
      <c r="BJ487" s="38"/>
    </row>
    <row r="488" spans="1:62" ht="19.5" customHeight="1" thickBot="1">
      <c r="A488" s="5" t="s">
        <v>592</v>
      </c>
      <c r="B488" s="3"/>
      <c r="C488" s="431" t="s">
        <v>591</v>
      </c>
      <c r="D488" s="38"/>
      <c r="E488" s="38"/>
      <c r="F488" s="38"/>
      <c r="G488" s="38"/>
      <c r="H488" s="38"/>
      <c r="I488" s="38"/>
      <c r="J488" s="38"/>
      <c r="K488" s="38"/>
      <c r="L488" s="38"/>
      <c r="M488" s="38"/>
      <c r="N488" s="38"/>
      <c r="O488" s="38"/>
      <c r="P488" s="38"/>
      <c r="Q488" s="38"/>
      <c r="R488" s="38"/>
      <c r="S488" s="38"/>
      <c r="T488" s="38"/>
      <c r="U488" s="38"/>
      <c r="V488" s="36"/>
      <c r="W488" s="36"/>
      <c r="X488" s="36"/>
      <c r="Y488" s="36"/>
      <c r="Z488" s="290"/>
      <c r="AA488" s="41"/>
      <c r="AB488" s="41"/>
      <c r="AC488" s="290"/>
      <c r="AD488" s="41"/>
      <c r="AE488" s="41"/>
      <c r="AF488" s="290"/>
      <c r="AG488" s="41"/>
      <c r="AH488" s="41"/>
      <c r="AI488" s="41"/>
      <c r="AJ488" s="41"/>
      <c r="AK488" s="41"/>
      <c r="AL488" s="290"/>
      <c r="AM488" s="41"/>
      <c r="AN488" s="41"/>
      <c r="AO488" s="41"/>
      <c r="AP488" s="38"/>
      <c r="AQ488" s="38"/>
      <c r="AR488" s="38"/>
      <c r="AS488" s="38"/>
      <c r="AT488" s="38"/>
      <c r="AU488" s="38"/>
      <c r="AV488" s="38"/>
      <c r="AW488" s="38"/>
      <c r="AX488" s="38"/>
      <c r="AY488" s="38"/>
      <c r="AZ488" s="38"/>
      <c r="BA488" s="38"/>
      <c r="BB488" s="38"/>
      <c r="BC488" s="38"/>
      <c r="BD488" s="38"/>
      <c r="BE488" s="38"/>
      <c r="BF488" s="38"/>
      <c r="BG488" s="38"/>
      <c r="BH488" s="38"/>
      <c r="BI488" s="38"/>
      <c r="BJ488" s="38"/>
    </row>
    <row r="489" spans="1:62" ht="19.5" customHeight="1" thickTop="1" thickBot="1">
      <c r="A489" s="5" t="s">
        <v>592</v>
      </c>
      <c r="B489" s="3"/>
      <c r="C489" s="431" t="s">
        <v>591</v>
      </c>
      <c r="D489" s="38"/>
      <c r="E489" s="38"/>
      <c r="F489" s="38"/>
      <c r="G489" s="38"/>
      <c r="H489" s="38"/>
      <c r="I489" s="38"/>
      <c r="J489" s="38"/>
      <c r="K489" s="38"/>
      <c r="L489" s="38"/>
      <c r="M489" s="38"/>
      <c r="N489" s="38"/>
      <c r="O489" s="38"/>
      <c r="P489" s="38"/>
      <c r="Q489" s="38"/>
      <c r="R489" s="38"/>
      <c r="S489" s="38"/>
      <c r="T489" s="38"/>
      <c r="U489" s="38"/>
      <c r="V489" s="878" t="s">
        <v>1100</v>
      </c>
      <c r="W489" s="879"/>
      <c r="X489" s="880" t="s">
        <v>215</v>
      </c>
      <c r="Y489" s="881" t="e">
        <f>Z489/Z407</f>
        <v>#DIV/0!</v>
      </c>
      <c r="Z489" s="882">
        <f>Z490+Z416</f>
        <v>0</v>
      </c>
      <c r="AA489" s="880"/>
      <c r="AB489" s="881"/>
      <c r="AC489" s="528"/>
      <c r="AD489" s="880" t="s">
        <v>215</v>
      </c>
      <c r="AE489" s="881">
        <f>AF489/AF407</f>
        <v>4.8123158764996107E-2</v>
      </c>
      <c r="AF489" s="882">
        <f>AF490+AF416</f>
        <v>137387.5100000001</v>
      </c>
      <c r="AG489" s="530"/>
      <c r="AH489" s="530">
        <f t="shared" ref="AH489" si="101">AF489-Z489</f>
        <v>137387.5100000001</v>
      </c>
      <c r="AI489" s="531" t="e">
        <f>AH489/Z489</f>
        <v>#DIV/0!</v>
      </c>
      <c r="AJ489" s="880" t="s">
        <v>215</v>
      </c>
      <c r="AK489" s="881">
        <f>IF($AL$407=0,0,AL489/$AL$407)</f>
        <v>0</v>
      </c>
      <c r="AL489" s="882">
        <f>AL490+AL416</f>
        <v>0</v>
      </c>
      <c r="AM489" s="533"/>
      <c r="AN489" s="882">
        <f t="shared" ref="AN489" si="102">AF489-AL489</f>
        <v>137387.5100000001</v>
      </c>
      <c r="AO489" s="883">
        <f t="shared" ref="AO489" si="103">IF(AL489=0,0,AN489/AL489)</f>
        <v>0</v>
      </c>
      <c r="AP489" s="38"/>
      <c r="AQ489" s="38"/>
      <c r="AR489" s="38"/>
      <c r="AS489" s="38"/>
      <c r="AT489" s="38"/>
      <c r="AU489" s="38"/>
      <c r="AV489" s="38"/>
      <c r="AW489" s="38"/>
      <c r="AX489" s="38"/>
      <c r="AY489" s="38"/>
      <c r="AZ489" s="38"/>
      <c r="BA489" s="38"/>
      <c r="BB489" s="38"/>
      <c r="BC489" s="38"/>
      <c r="BD489" s="38"/>
      <c r="BE489" s="38"/>
      <c r="BF489" s="38"/>
      <c r="BG489" s="38"/>
      <c r="BH489" s="38"/>
      <c r="BI489" s="38"/>
      <c r="BJ489" s="38"/>
    </row>
    <row r="490" spans="1:62" ht="19.5" thickTop="1" thickBot="1">
      <c r="A490" s="5" t="s">
        <v>214</v>
      </c>
      <c r="B490" s="3"/>
      <c r="C490" s="431" t="s">
        <v>591</v>
      </c>
      <c r="D490" s="38"/>
      <c r="E490" s="38"/>
      <c r="F490" s="38"/>
      <c r="G490" s="38"/>
      <c r="H490" s="38"/>
      <c r="I490" s="38"/>
      <c r="J490" s="38"/>
      <c r="K490" s="38"/>
      <c r="L490" s="38"/>
      <c r="M490" s="38"/>
      <c r="N490" s="38"/>
      <c r="O490" s="38"/>
      <c r="P490" s="38"/>
      <c r="Q490" s="38"/>
      <c r="R490" s="38"/>
      <c r="S490" s="38"/>
      <c r="T490" s="38"/>
      <c r="U490" s="38"/>
      <c r="V490" s="524" t="s">
        <v>214</v>
      </c>
      <c r="W490" s="525"/>
      <c r="X490" s="526" t="s">
        <v>215</v>
      </c>
      <c r="Y490" s="527" t="e">
        <f>Z490/Z407</f>
        <v>#DIV/0!</v>
      </c>
      <c r="Z490" s="528">
        <f>Z484</f>
        <v>0</v>
      </c>
      <c r="AA490" s="526"/>
      <c r="AB490" s="527"/>
      <c r="AC490" s="528"/>
      <c r="AD490" s="526" t="s">
        <v>215</v>
      </c>
      <c r="AE490" s="527">
        <f>AF490/AF407</f>
        <v>3.7334682053172329E-2</v>
      </c>
      <c r="AF490" s="528">
        <f>AF484</f>
        <v>106587.3300000001</v>
      </c>
      <c r="AG490" s="529"/>
      <c r="AH490" s="530">
        <f>AF490-Z490</f>
        <v>106587.3300000001</v>
      </c>
      <c r="AI490" s="531" t="e">
        <f>AH490/Z490</f>
        <v>#DIV/0!</v>
      </c>
      <c r="AJ490" s="526" t="s">
        <v>215</v>
      </c>
      <c r="AK490" s="527">
        <f>IF($AL$407=0,0,AL490/$AL$407)</f>
        <v>0</v>
      </c>
      <c r="AL490" s="528">
        <f>AL484</f>
        <v>0</v>
      </c>
      <c r="AM490" s="538"/>
      <c r="AN490" s="539">
        <f>AF490-AL490</f>
        <v>106587.3300000001</v>
      </c>
      <c r="AO490" s="540">
        <f>IF(AL490=0,0,AN490/AL490)</f>
        <v>0</v>
      </c>
      <c r="AP490" s="38"/>
      <c r="AQ490" s="38"/>
      <c r="AR490" s="38"/>
      <c r="AS490" s="38"/>
      <c r="AT490" s="38"/>
      <c r="AU490" s="38"/>
      <c r="AV490" s="38"/>
      <c r="AW490" s="38"/>
      <c r="AX490" s="38"/>
      <c r="AY490" s="38"/>
      <c r="AZ490" s="38"/>
      <c r="BA490" s="38"/>
      <c r="BB490" s="38"/>
      <c r="BC490" s="38"/>
      <c r="BD490" s="38"/>
      <c r="BE490" s="38"/>
      <c r="BF490" s="38"/>
      <c r="BG490" s="38"/>
      <c r="BH490" s="38"/>
      <c r="BI490" s="38"/>
      <c r="BJ490" s="38"/>
    </row>
    <row r="491" spans="1:62" ht="15.75" customHeight="1" thickTop="1">
      <c r="A491" s="5" t="s">
        <v>592</v>
      </c>
      <c r="B491" s="3"/>
      <c r="C491" s="431" t="s">
        <v>591</v>
      </c>
      <c r="D491" s="38"/>
      <c r="E491" s="38"/>
      <c r="F491" s="94"/>
      <c r="G491" s="38"/>
      <c r="H491" s="38"/>
      <c r="I491" s="94"/>
      <c r="J491" s="38"/>
      <c r="K491" s="38"/>
      <c r="L491" s="38"/>
      <c r="M491" s="94"/>
      <c r="N491" s="38"/>
      <c r="O491" s="38"/>
      <c r="P491" s="38"/>
      <c r="Q491" s="94"/>
      <c r="R491" s="94"/>
      <c r="S491" s="94"/>
      <c r="T491" s="80"/>
      <c r="U491" s="80"/>
      <c r="V491" s="541"/>
      <c r="W491" s="38"/>
      <c r="X491" s="38"/>
      <c r="Y491" s="38"/>
      <c r="Z491" s="542"/>
      <c r="AA491" s="38"/>
      <c r="AB491" s="38"/>
      <c r="AC491" s="543"/>
      <c r="AD491" s="38"/>
      <c r="AE491" s="38"/>
      <c r="AF491" s="542"/>
      <c r="AG491" s="38"/>
      <c r="AH491" s="38"/>
      <c r="AI491" s="543"/>
      <c r="AJ491" s="38"/>
      <c r="AK491" s="38"/>
      <c r="AL491" s="542"/>
      <c r="AM491" s="545"/>
      <c r="AN491" s="38"/>
      <c r="AO491" s="546"/>
      <c r="AP491" s="38"/>
      <c r="AQ491" s="38"/>
      <c r="AR491" s="38"/>
      <c r="AS491" s="38"/>
      <c r="AT491" s="38"/>
      <c r="AU491" s="38"/>
      <c r="AV491" s="38"/>
      <c r="AW491" s="38"/>
      <c r="AX491" s="38"/>
      <c r="AY491" s="38"/>
      <c r="AZ491" s="38"/>
      <c r="BA491" s="38"/>
      <c r="BB491" s="38"/>
      <c r="BC491" s="38"/>
      <c r="BD491" s="38"/>
      <c r="BE491" s="38"/>
      <c r="BF491" s="38"/>
      <c r="BG491" s="38"/>
      <c r="BH491" s="38"/>
      <c r="BI491" s="38"/>
      <c r="BJ491" s="38"/>
    </row>
    <row r="492" spans="1:62" ht="15.75" customHeight="1">
      <c r="A492" s="5" t="s">
        <v>217</v>
      </c>
      <c r="B492" s="3"/>
      <c r="C492" s="431" t="s">
        <v>591</v>
      </c>
      <c r="D492" s="38"/>
      <c r="E492" s="38"/>
      <c r="F492" s="38"/>
      <c r="G492" s="38"/>
      <c r="H492" s="38"/>
      <c r="I492" s="38"/>
      <c r="J492" s="38"/>
      <c r="K492" s="38"/>
      <c r="L492" s="38"/>
      <c r="M492" s="38"/>
      <c r="N492" s="38"/>
      <c r="O492" s="38"/>
      <c r="P492" s="38"/>
      <c r="Q492" s="38"/>
      <c r="R492" s="38"/>
      <c r="S492" s="38"/>
      <c r="T492" s="38"/>
      <c r="U492" s="38"/>
      <c r="V492" s="310" t="s">
        <v>217</v>
      </c>
      <c r="W492" s="461"/>
      <c r="X492" s="454"/>
      <c r="Y492" s="462"/>
      <c r="Z492" s="455">
        <f>+INDEX('Budget original'!$A$2:$AO$501,MATCH($A492,'Budget original'!$A$2:$A$501,0),MATCH(F$2,'Budget original'!$A$2:$AO$2,0))</f>
        <v>0</v>
      </c>
      <c r="AA492" s="454"/>
      <c r="AB492" s="462"/>
      <c r="AC492" s="455"/>
      <c r="AD492" s="454"/>
      <c r="AE492" s="462"/>
      <c r="AF492" s="455">
        <f>SUMIFS(BV_Data_An_Cour!$AM:$AM,BV_Data_An_Cour!$AQ:$AQ,$V492)</f>
        <v>4099.47</v>
      </c>
      <c r="AG492" s="454"/>
      <c r="AH492" s="457">
        <f t="shared" ref="AH492:AH499" si="104">AF492-Z492</f>
        <v>4099.47</v>
      </c>
      <c r="AI492" s="477">
        <f t="shared" ref="AI492:AI498" si="105">IF(Z492=0,0,AH492/Z492)</f>
        <v>0</v>
      </c>
      <c r="AJ492" s="454"/>
      <c r="AK492" s="462"/>
      <c r="AL492" s="455">
        <f>SUMIFS(BV_Data_An_Prec!$AM:$AM,BV_Data_An_Prec!$AQ:$AQ,$V492)</f>
        <v>0</v>
      </c>
      <c r="AM492" s="459"/>
      <c r="AN492" s="457">
        <f t="shared" ref="AN492:AN499" si="106">AF492-AL492</f>
        <v>4099.47</v>
      </c>
      <c r="AO492" s="464">
        <f t="shared" ref="AO492:AO499" si="107">IF(AL492=0,0,AN492/AL492)</f>
        <v>0</v>
      </c>
      <c r="AP492" s="38"/>
      <c r="AQ492" s="38"/>
      <c r="AR492" s="38"/>
      <c r="AS492" s="38"/>
      <c r="AT492" s="38"/>
      <c r="AU492" s="38"/>
      <c r="AV492" s="38"/>
      <c r="AW492" s="38"/>
      <c r="AX492" s="38"/>
      <c r="AY492" s="38"/>
      <c r="AZ492" s="38"/>
      <c r="BA492" s="38"/>
      <c r="BB492" s="38"/>
      <c r="BC492" s="38"/>
      <c r="BD492" s="38"/>
      <c r="BE492" s="38"/>
      <c r="BF492" s="38"/>
      <c r="BG492" s="38"/>
      <c r="BH492" s="38"/>
      <c r="BI492" s="38"/>
      <c r="BJ492" s="38"/>
    </row>
    <row r="493" spans="1:62" ht="15.75" customHeight="1">
      <c r="A493" s="5" t="s">
        <v>218</v>
      </c>
      <c r="B493" s="3"/>
      <c r="C493" s="431" t="s">
        <v>591</v>
      </c>
      <c r="D493" s="38"/>
      <c r="E493" s="38"/>
      <c r="F493" s="94"/>
      <c r="G493" s="38"/>
      <c r="H493" s="38"/>
      <c r="I493" s="94"/>
      <c r="J493" s="38"/>
      <c r="K493" s="38"/>
      <c r="L493" s="38"/>
      <c r="M493" s="94"/>
      <c r="N493" s="38"/>
      <c r="O493" s="38"/>
      <c r="P493" s="38"/>
      <c r="Q493" s="94"/>
      <c r="R493" s="94"/>
      <c r="S493" s="94"/>
      <c r="T493" s="38"/>
      <c r="U493" s="38"/>
      <c r="V493" s="310" t="s">
        <v>218</v>
      </c>
      <c r="W493" s="38"/>
      <c r="X493" s="38"/>
      <c r="Y493" s="38"/>
      <c r="Z493" s="455">
        <f>+INDEX('Budget original'!$A$2:$AO$501,MATCH($A493,'Budget original'!$A$2:$A$501,0),MATCH(F$2,'Budget original'!$A$2:$AO$2,0))</f>
        <v>0</v>
      </c>
      <c r="AA493" s="38"/>
      <c r="AB493" s="38"/>
      <c r="AC493" s="455"/>
      <c r="AD493" s="38"/>
      <c r="AE493" s="41"/>
      <c r="AF493" s="455">
        <f>SUMIFS(BV_Data_An_Cour!$AM:$AM,BV_Data_An_Cour!$AQ:$AQ,$V493)</f>
        <v>0</v>
      </c>
      <c r="AG493" s="38"/>
      <c r="AH493" s="457">
        <f t="shared" si="104"/>
        <v>0</v>
      </c>
      <c r="AI493" s="477">
        <f t="shared" si="105"/>
        <v>0</v>
      </c>
      <c r="AJ493" s="38"/>
      <c r="AK493" s="41"/>
      <c r="AL493" s="455">
        <f>-SUMIFS(BV_Data_An_Prec!$AM:$AM,BV_Data_An_Prec!$AQ:$AQ,$V493)</f>
        <v>0</v>
      </c>
      <c r="AM493" s="545"/>
      <c r="AN493" s="457">
        <f t="shared" si="106"/>
        <v>0</v>
      </c>
      <c r="AO493" s="464">
        <f t="shared" si="107"/>
        <v>0</v>
      </c>
      <c r="AP493" s="38"/>
      <c r="AQ493" s="38"/>
      <c r="AR493" s="38"/>
      <c r="AS493" s="38"/>
      <c r="AT493" s="38"/>
      <c r="AU493" s="38"/>
      <c r="AV493" s="38"/>
      <c r="AW493" s="38"/>
      <c r="AX493" s="38"/>
      <c r="AY493" s="38"/>
      <c r="AZ493" s="38"/>
      <c r="BA493" s="38"/>
      <c r="BB493" s="38"/>
      <c r="BC493" s="38"/>
      <c r="BD493" s="38"/>
      <c r="BE493" s="38"/>
      <c r="BF493" s="38"/>
      <c r="BG493" s="38"/>
      <c r="BH493" s="38"/>
      <c r="BI493" s="38"/>
      <c r="BJ493" s="38"/>
    </row>
    <row r="494" spans="1:62" ht="15.75" customHeight="1">
      <c r="A494" s="5" t="s">
        <v>219</v>
      </c>
      <c r="B494" s="3"/>
      <c r="C494" s="431" t="s">
        <v>591</v>
      </c>
      <c r="D494" s="38"/>
      <c r="E494" s="38"/>
      <c r="F494" s="94"/>
      <c r="G494" s="38"/>
      <c r="H494" s="38"/>
      <c r="I494" s="94"/>
      <c r="J494" s="38"/>
      <c r="K494" s="38"/>
      <c r="L494" s="38"/>
      <c r="M494" s="94"/>
      <c r="N494" s="38"/>
      <c r="O494" s="38"/>
      <c r="P494" s="38"/>
      <c r="Q494" s="94"/>
      <c r="R494" s="94"/>
      <c r="S494" s="94"/>
      <c r="T494" s="38"/>
      <c r="U494" s="38"/>
      <c r="V494" s="310" t="s">
        <v>219</v>
      </c>
      <c r="W494" s="41"/>
      <c r="X494" s="41"/>
      <c r="Y494" s="41"/>
      <c r="Z494" s="455">
        <f>+INDEX('Budget original'!$A$2:$AO$501,MATCH($A494,'Budget original'!$A$2:$A$501,0),MATCH(F$2,'Budget original'!$A$2:$AO$2,0))</f>
        <v>0</v>
      </c>
      <c r="AA494" s="38"/>
      <c r="AB494" s="38"/>
      <c r="AC494" s="455"/>
      <c r="AD494" s="38"/>
      <c r="AE494" s="41"/>
      <c r="AF494" s="455">
        <f>SUMIFS(BV_Data_An_Cour!$AM:$AM,BV_Data_An_Cour!$AQ:$AQ,$V494)</f>
        <v>0</v>
      </c>
      <c r="AG494" s="38"/>
      <c r="AH494" s="457">
        <f t="shared" si="104"/>
        <v>0</v>
      </c>
      <c r="AI494" s="477">
        <f t="shared" si="105"/>
        <v>0</v>
      </c>
      <c r="AJ494" s="38"/>
      <c r="AK494" s="41"/>
      <c r="AL494" s="455">
        <f>-SUMIFS(BV_Data_An_Prec!$AM:$AM,BV_Data_An_Prec!$AQ:$AQ,$V494)</f>
        <v>0</v>
      </c>
      <c r="AM494" s="545"/>
      <c r="AN494" s="457">
        <f t="shared" si="106"/>
        <v>0</v>
      </c>
      <c r="AO494" s="464">
        <f t="shared" si="107"/>
        <v>0</v>
      </c>
      <c r="AP494" s="38"/>
      <c r="AQ494" s="38"/>
      <c r="AR494" s="38"/>
      <c r="AS494" s="38"/>
      <c r="AT494" s="38"/>
      <c r="AU494" s="38"/>
      <c r="AV494" s="38"/>
      <c r="AW494" s="38"/>
      <c r="AX494" s="38"/>
      <c r="AY494" s="38"/>
      <c r="AZ494" s="38"/>
      <c r="BA494" s="38"/>
      <c r="BB494" s="38"/>
      <c r="BC494" s="38"/>
      <c r="BD494" s="38"/>
      <c r="BE494" s="38"/>
      <c r="BF494" s="38"/>
      <c r="BG494" s="38"/>
      <c r="BH494" s="38"/>
      <c r="BI494" s="38"/>
      <c r="BJ494" s="38"/>
    </row>
    <row r="495" spans="1:62" ht="15.75" customHeight="1">
      <c r="A495" s="5" t="s">
        <v>220</v>
      </c>
      <c r="B495" s="3"/>
      <c r="C495" s="431" t="s">
        <v>591</v>
      </c>
      <c r="D495" s="38"/>
      <c r="E495" s="38"/>
      <c r="F495" s="94"/>
      <c r="G495" s="38"/>
      <c r="H495" s="38"/>
      <c r="I495" s="94"/>
      <c r="J495" s="38"/>
      <c r="K495" s="38"/>
      <c r="L495" s="38"/>
      <c r="M495" s="94"/>
      <c r="N495" s="38"/>
      <c r="O495" s="38"/>
      <c r="P495" s="38"/>
      <c r="Q495" s="94"/>
      <c r="R495" s="94"/>
      <c r="S495" s="94"/>
      <c r="T495" s="38"/>
      <c r="U495" s="38"/>
      <c r="V495" s="310" t="s">
        <v>220</v>
      </c>
      <c r="W495" s="41"/>
      <c r="X495" s="41"/>
      <c r="Y495" s="41"/>
      <c r="Z495" s="455">
        <f>+INDEX('Budget original'!$A$2:$AO$501,MATCH($A495,'Budget original'!$A$2:$A$501,0),MATCH(F$2,'Budget original'!$A$2:$AO$2,0))</f>
        <v>0</v>
      </c>
      <c r="AA495" s="38"/>
      <c r="AB495" s="38"/>
      <c r="AC495" s="455"/>
      <c r="AD495" s="38"/>
      <c r="AE495" s="41"/>
      <c r="AF495" s="455">
        <f>SUMIFS(BV_Data_An_Cour!$AM:$AM,BV_Data_An_Cour!$AQ:$AQ,$V495)</f>
        <v>0</v>
      </c>
      <c r="AG495" s="38"/>
      <c r="AH495" s="457">
        <f t="shared" si="104"/>
        <v>0</v>
      </c>
      <c r="AI495" s="477">
        <f t="shared" si="105"/>
        <v>0</v>
      </c>
      <c r="AJ495" s="38"/>
      <c r="AK495" s="41"/>
      <c r="AL495" s="455">
        <f>-SUMIFS(BV_Data_An_Prec!$AM:$AM,BV_Data_An_Prec!$AQ:$AQ,$V495)</f>
        <v>0</v>
      </c>
      <c r="AM495" s="545"/>
      <c r="AN495" s="457">
        <f t="shared" si="106"/>
        <v>0</v>
      </c>
      <c r="AO495" s="464">
        <f t="shared" si="107"/>
        <v>0</v>
      </c>
      <c r="AP495" s="38"/>
      <c r="AQ495" s="38"/>
      <c r="AR495" s="38"/>
      <c r="AS495" s="38"/>
      <c r="AT495" s="38"/>
      <c r="AU495" s="38"/>
      <c r="AV495" s="38"/>
      <c r="AW495" s="38"/>
      <c r="AX495" s="38"/>
      <c r="AY495" s="38"/>
      <c r="AZ495" s="38"/>
      <c r="BA495" s="38"/>
      <c r="BB495" s="38"/>
      <c r="BC495" s="38"/>
      <c r="BD495" s="38"/>
      <c r="BE495" s="38"/>
      <c r="BF495" s="38"/>
      <c r="BG495" s="38"/>
      <c r="BH495" s="38"/>
      <c r="BI495" s="38"/>
      <c r="BJ495" s="38"/>
    </row>
    <row r="496" spans="1:62" ht="15.75" hidden="1" customHeight="1">
      <c r="A496" s="5" t="s">
        <v>55</v>
      </c>
      <c r="B496" s="3"/>
      <c r="C496" s="431" t="s">
        <v>591</v>
      </c>
      <c r="D496" s="38"/>
      <c r="E496" s="38"/>
      <c r="F496" s="94"/>
      <c r="G496" s="38"/>
      <c r="H496" s="38"/>
      <c r="I496" s="94"/>
      <c r="J496" s="38"/>
      <c r="K496" s="38"/>
      <c r="L496" s="38"/>
      <c r="M496" s="94"/>
      <c r="N496" s="38"/>
      <c r="O496" s="38"/>
      <c r="P496" s="38"/>
      <c r="Q496" s="94"/>
      <c r="R496" s="94"/>
      <c r="S496" s="94"/>
      <c r="T496" s="38"/>
      <c r="U496" s="38"/>
      <c r="V496" s="310" t="s">
        <v>55</v>
      </c>
      <c r="W496" s="41"/>
      <c r="X496" s="41"/>
      <c r="Y496" s="41"/>
      <c r="Z496" s="455">
        <f>IFERROR(SUMIF($C:$C,$V496,F:F),0)</f>
        <v>0</v>
      </c>
      <c r="AA496" s="454"/>
      <c r="AB496" s="454"/>
      <c r="AC496" s="455"/>
      <c r="AD496" s="463"/>
      <c r="AE496" s="462"/>
      <c r="AF496" s="455">
        <f>IFERROR(SUMIF($C:$C,$V496,L:L),0)</f>
        <v>0</v>
      </c>
      <c r="AG496" s="456"/>
      <c r="AH496" s="457">
        <f t="shared" si="104"/>
        <v>0</v>
      </c>
      <c r="AI496" s="458">
        <f t="shared" si="105"/>
        <v>0</v>
      </c>
      <c r="AJ496" s="463"/>
      <c r="AK496" s="462"/>
      <c r="AL496" s="455">
        <f>-SUMIFS(BV_Data_An_Prec!$AM:$AM,BV_Data_An_Prec!$AQ:$AQ,$V496)</f>
        <v>0</v>
      </c>
      <c r="AM496" s="545"/>
      <c r="AN496" s="457">
        <f t="shared" si="106"/>
        <v>0</v>
      </c>
      <c r="AO496" s="464">
        <f t="shared" si="107"/>
        <v>0</v>
      </c>
      <c r="AP496" s="38"/>
      <c r="AQ496" s="38"/>
      <c r="AR496" s="38"/>
      <c r="AS496" s="38"/>
      <c r="AT496" s="38"/>
      <c r="AU496" s="38"/>
      <c r="AV496" s="38"/>
      <c r="AW496" s="38"/>
      <c r="AX496" s="38"/>
      <c r="AY496" s="38"/>
      <c r="AZ496" s="38"/>
      <c r="BA496" s="38"/>
      <c r="BB496" s="38"/>
      <c r="BC496" s="38"/>
      <c r="BD496" s="38"/>
      <c r="BE496" s="38"/>
      <c r="BF496" s="38"/>
      <c r="BG496" s="38"/>
      <c r="BH496" s="38"/>
      <c r="BI496" s="38"/>
      <c r="BJ496" s="38"/>
    </row>
    <row r="497" spans="1:62" ht="15.75" customHeight="1" thickBot="1">
      <c r="A497" s="310" t="str">
        <f>V497</f>
        <v>Revenus d'intérêts Floor plan</v>
      </c>
      <c r="B497" s="3"/>
      <c r="C497" s="431" t="s">
        <v>591</v>
      </c>
      <c r="D497" s="38"/>
      <c r="E497" s="38"/>
      <c r="F497" s="94"/>
      <c r="G497" s="38"/>
      <c r="H497" s="38"/>
      <c r="I497" s="94"/>
      <c r="J497" s="38"/>
      <c r="K497" s="38"/>
      <c r="L497" s="38"/>
      <c r="M497" s="94"/>
      <c r="N497" s="38"/>
      <c r="O497" s="38"/>
      <c r="P497" s="38"/>
      <c r="Q497" s="94"/>
      <c r="R497" s="94"/>
      <c r="S497" s="94"/>
      <c r="T497" s="38"/>
      <c r="U497" s="38"/>
      <c r="V497" s="310" t="s">
        <v>1111</v>
      </c>
      <c r="W497" s="41"/>
      <c r="X497" s="41"/>
      <c r="Y497" s="41"/>
      <c r="Z497" s="455">
        <f>+INDEX('Budget original'!$A$2:$AO$501,MATCH($A497,'Budget original'!$A$2:$A$501,0),MATCH(F$2,'Budget original'!$A$2:$AO$2,0))</f>
        <v>0</v>
      </c>
      <c r="AA497" s="454"/>
      <c r="AB497" s="454"/>
      <c r="AC497" s="455"/>
      <c r="AD497" s="463"/>
      <c r="AE497" s="462"/>
      <c r="AF497" s="455">
        <f>SUMIFS(BV_Data_An_Cour!$AM:$AM,BV_Data_An_Cour!$AQ:$AQ,$V497)</f>
        <v>0</v>
      </c>
      <c r="AG497" s="456"/>
      <c r="AH497" s="457">
        <f t="shared" si="104"/>
        <v>0</v>
      </c>
      <c r="AI497" s="458">
        <f t="shared" si="105"/>
        <v>0</v>
      </c>
      <c r="AJ497" s="463"/>
      <c r="AK497" s="462"/>
      <c r="AL497" s="455">
        <f>SUMIFS(BV_Data_An_Prec!$AM:$AM,BV_Data_An_Prec!$AQ:$AQ,$V497)</f>
        <v>0</v>
      </c>
      <c r="AM497" s="545"/>
      <c r="AN497" s="457">
        <f t="shared" si="106"/>
        <v>0</v>
      </c>
      <c r="AO497" s="464">
        <f t="shared" si="107"/>
        <v>0</v>
      </c>
      <c r="AP497" s="38"/>
      <c r="AQ497" s="38"/>
      <c r="AR497" s="38"/>
      <c r="AS497" s="38"/>
      <c r="AT497" s="38"/>
      <c r="AU497" s="38"/>
      <c r="AV497" s="38"/>
      <c r="AW497" s="38"/>
      <c r="AX497" s="38"/>
      <c r="AY497" s="38"/>
      <c r="AZ497" s="38"/>
      <c r="BA497" s="38"/>
      <c r="BB497" s="38"/>
      <c r="BC497" s="38"/>
      <c r="BD497" s="38"/>
      <c r="BE497" s="38"/>
      <c r="BF497" s="38"/>
      <c r="BG497" s="38"/>
      <c r="BH497" s="38"/>
      <c r="BI497" s="38"/>
      <c r="BJ497" s="38"/>
    </row>
    <row r="498" spans="1:62" ht="15.75" hidden="1" customHeight="1" thickBot="1">
      <c r="A498" s="5" t="s">
        <v>55</v>
      </c>
      <c r="B498" s="3"/>
      <c r="C498" s="431" t="s">
        <v>591</v>
      </c>
      <c r="D498" s="38"/>
      <c r="E498" s="38"/>
      <c r="F498" s="94"/>
      <c r="G498" s="38"/>
      <c r="H498" s="38"/>
      <c r="I498" s="94"/>
      <c r="J498" s="38"/>
      <c r="K498" s="38"/>
      <c r="L498" s="38"/>
      <c r="M498" s="94"/>
      <c r="N498" s="38"/>
      <c r="O498" s="38"/>
      <c r="P498" s="38"/>
      <c r="Q498" s="94"/>
      <c r="R498" s="94"/>
      <c r="S498" s="94"/>
      <c r="T498" s="38"/>
      <c r="U498" s="38"/>
      <c r="V498" s="310" t="s">
        <v>55</v>
      </c>
      <c r="W498" s="41"/>
      <c r="X498" s="38"/>
      <c r="Y498" s="41"/>
      <c r="Z498" s="455">
        <f>IFERROR(SUMIF($C:$C,$V498,F:F),0)</f>
        <v>0</v>
      </c>
      <c r="AA498" s="454"/>
      <c r="AB498" s="454"/>
      <c r="AC498" s="455"/>
      <c r="AD498" s="463"/>
      <c r="AE498" s="462"/>
      <c r="AF498" s="455">
        <f>IFERROR(SUMIF($C:$C,$V498,L:L),0)</f>
        <v>0</v>
      </c>
      <c r="AG498" s="456"/>
      <c r="AH498" s="457">
        <f t="shared" si="104"/>
        <v>0</v>
      </c>
      <c r="AI498" s="458">
        <f t="shared" si="105"/>
        <v>0</v>
      </c>
      <c r="AJ498" s="463"/>
      <c r="AK498" s="462"/>
      <c r="AL498" s="455">
        <f>+INDEX('Réel 2024'!$A$2:$AO$501,MATCH($A498,'Réel 2024'!$A$2:$A$501,0),MATCH(F$2,'Réel 2024'!$A$2:$AO$2,0))</f>
        <v>0</v>
      </c>
      <c r="AM498" s="545"/>
      <c r="AN498" s="457">
        <f t="shared" si="106"/>
        <v>0</v>
      </c>
      <c r="AO498" s="464">
        <f t="shared" si="107"/>
        <v>0</v>
      </c>
      <c r="AP498" s="38"/>
      <c r="AQ498" s="38"/>
      <c r="AR498" s="38"/>
      <c r="AS498" s="38"/>
      <c r="AT498" s="38"/>
      <c r="AU498" s="38"/>
      <c r="AV498" s="38"/>
      <c r="AW498" s="38"/>
      <c r="AX498" s="38"/>
      <c r="AY498" s="38"/>
      <c r="AZ498" s="38"/>
      <c r="BA498" s="38"/>
      <c r="BB498" s="38"/>
      <c r="BC498" s="38"/>
      <c r="BD498" s="38"/>
      <c r="BE498" s="38"/>
      <c r="BF498" s="38"/>
      <c r="BG498" s="38"/>
      <c r="BH498" s="38"/>
      <c r="BI498" s="38"/>
      <c r="BJ498" s="38"/>
    </row>
    <row r="499" spans="1:62" ht="15.75" customHeight="1" thickTop="1" thickBot="1">
      <c r="A499" s="5" t="s">
        <v>221</v>
      </c>
      <c r="B499" s="3"/>
      <c r="C499" s="431" t="s">
        <v>591</v>
      </c>
      <c r="D499" s="38"/>
      <c r="E499" s="38"/>
      <c r="F499" s="94"/>
      <c r="G499" s="38"/>
      <c r="H499" s="38"/>
      <c r="I499" s="94"/>
      <c r="J499" s="38"/>
      <c r="K499" s="38"/>
      <c r="L499" s="38"/>
      <c r="M499" s="94"/>
      <c r="N499" s="38"/>
      <c r="O499" s="38"/>
      <c r="P499" s="38"/>
      <c r="Q499" s="94"/>
      <c r="R499" s="94"/>
      <c r="S499" s="94"/>
      <c r="T499" s="38"/>
      <c r="U499" s="38"/>
      <c r="V499" s="524" t="s">
        <v>221</v>
      </c>
      <c r="W499" s="525"/>
      <c r="X499" s="526" t="s">
        <v>215</v>
      </c>
      <c r="Y499" s="527" t="e">
        <f>Z499/Z407</f>
        <v>#DIV/0!</v>
      </c>
      <c r="Z499" s="528">
        <f>Z490-Z492-Z493-Z494-Z498-Z497</f>
        <v>0</v>
      </c>
      <c r="AA499" s="526"/>
      <c r="AB499" s="527"/>
      <c r="AC499" s="528"/>
      <c r="AD499" s="526" t="s">
        <v>215</v>
      </c>
      <c r="AE499" s="527">
        <f>AF499/AF407</f>
        <v>3.589874769740492E-2</v>
      </c>
      <c r="AF499" s="528">
        <f>AF490-AF492-AF493-AF494-AF498-AF497</f>
        <v>102487.8600000001</v>
      </c>
      <c r="AG499" s="530"/>
      <c r="AH499" s="530">
        <f t="shared" si="104"/>
        <v>102487.8600000001</v>
      </c>
      <c r="AI499" s="531" t="e">
        <f>AH499/Z499</f>
        <v>#DIV/0!</v>
      </c>
      <c r="AJ499" s="526" t="s">
        <v>215</v>
      </c>
      <c r="AK499" s="527">
        <f>IF($AL$407=0,0,AL499/$AL$407)</f>
        <v>0</v>
      </c>
      <c r="AL499" s="528">
        <f>AL490-AL492-AL493-AL494-AL498-AL497</f>
        <v>0</v>
      </c>
      <c r="AM499" s="533"/>
      <c r="AN499" s="529">
        <f t="shared" si="106"/>
        <v>102487.8600000001</v>
      </c>
      <c r="AO499" s="547">
        <f t="shared" si="107"/>
        <v>0</v>
      </c>
      <c r="AP499" s="38"/>
      <c r="AQ499" s="38"/>
      <c r="AR499" s="38"/>
      <c r="AS499" s="38"/>
      <c r="AT499" s="38"/>
      <c r="AU499" s="38"/>
      <c r="AV499" s="38"/>
      <c r="AW499" s="38"/>
      <c r="AX499" s="38"/>
      <c r="AY499" s="38"/>
      <c r="AZ499" s="38"/>
      <c r="BA499" s="38"/>
      <c r="BB499" s="38"/>
      <c r="BC499" s="38"/>
      <c r="BD499" s="38"/>
      <c r="BE499" s="38"/>
      <c r="BF499" s="38"/>
      <c r="BG499" s="38"/>
      <c r="BH499" s="38"/>
      <c r="BI499" s="38"/>
      <c r="BJ499" s="38"/>
    </row>
    <row r="500" spans="1:62" ht="15.75" customHeight="1" thickTop="1">
      <c r="A500" s="5" t="s">
        <v>592</v>
      </c>
      <c r="B500" s="3"/>
      <c r="C500" s="38"/>
      <c r="D500" s="38"/>
      <c r="E500" s="38"/>
      <c r="F500" s="94"/>
      <c r="G500" s="38"/>
      <c r="H500" s="38"/>
      <c r="I500" s="94"/>
      <c r="J500" s="38"/>
      <c r="K500" s="38"/>
      <c r="L500" s="38"/>
      <c r="M500" s="94"/>
      <c r="N500" s="38"/>
      <c r="O500" s="38"/>
      <c r="P500" s="38"/>
      <c r="Q500" s="94"/>
      <c r="R500" s="94"/>
      <c r="S500" s="94"/>
      <c r="T500" s="38"/>
      <c r="U500" s="38"/>
      <c r="AP500" s="38"/>
      <c r="AQ500" s="38"/>
      <c r="AR500" s="38"/>
      <c r="AS500" s="38"/>
      <c r="AT500" s="38"/>
      <c r="AU500" s="38"/>
      <c r="AV500" s="38"/>
      <c r="AW500" s="38"/>
      <c r="AX500" s="38"/>
      <c r="AY500" s="38"/>
      <c r="AZ500" s="38"/>
      <c r="BA500" s="38"/>
      <c r="BB500" s="38"/>
      <c r="BC500" s="38"/>
      <c r="BD500" s="38"/>
      <c r="BE500" s="38"/>
      <c r="BF500" s="38"/>
      <c r="BG500" s="38"/>
      <c r="BH500" s="38"/>
      <c r="BI500" s="38"/>
      <c r="BJ500" s="38"/>
    </row>
    <row r="501" spans="1:62" ht="15.75" customHeight="1">
      <c r="B501" s="3"/>
      <c r="T501" s="38"/>
      <c r="U501" s="38"/>
      <c r="V501" s="38"/>
      <c r="W501" s="38"/>
      <c r="X501" s="38"/>
      <c r="Y501" s="38"/>
      <c r="Z501" s="94"/>
      <c r="AA501" s="38"/>
      <c r="AB501" s="38"/>
      <c r="AC501" s="94"/>
      <c r="AE501" s="549"/>
      <c r="AF501" s="549"/>
      <c r="AG501" s="38"/>
      <c r="AH501" s="38"/>
      <c r="AI501" s="38"/>
      <c r="AJ501" s="548"/>
      <c r="AK501" s="822"/>
      <c r="AL501" s="776"/>
      <c r="AM501" s="38"/>
      <c r="AN501" s="38"/>
      <c r="AO501" s="38"/>
      <c r="AP501" s="38"/>
      <c r="AQ501" s="38"/>
      <c r="AR501" s="38"/>
      <c r="AS501" s="38"/>
      <c r="AT501" s="38"/>
      <c r="AU501" s="38"/>
      <c r="AV501" s="38"/>
      <c r="AW501" s="38"/>
      <c r="AX501" s="38"/>
      <c r="AY501" s="38"/>
      <c r="AZ501" s="38"/>
      <c r="BA501" s="38"/>
      <c r="BB501" s="38"/>
      <c r="BC501" s="38"/>
      <c r="BD501" s="38"/>
      <c r="BE501" s="38"/>
      <c r="BF501" s="38"/>
      <c r="BG501" s="38"/>
      <c r="BH501" s="38"/>
      <c r="BI501" s="38"/>
      <c r="BJ501" s="38"/>
    </row>
    <row r="502" spans="1:62" ht="15.75" customHeight="1">
      <c r="B502" s="3"/>
      <c r="C502" s="38"/>
      <c r="S502" s="94"/>
      <c r="W502" s="38"/>
      <c r="X502" s="38"/>
      <c r="Y502" s="38"/>
      <c r="Z502" s="94"/>
      <c r="AA502" s="38"/>
      <c r="AB502" s="38"/>
      <c r="AC502" s="94"/>
      <c r="AD502" s="38"/>
      <c r="AE502" s="38"/>
      <c r="AF502" s="549"/>
      <c r="AG502" s="38"/>
      <c r="AH502" s="38"/>
      <c r="AI502" s="38"/>
      <c r="AJ502" s="38"/>
      <c r="AL502" s="776"/>
      <c r="AM502" s="38"/>
      <c r="AN502" s="38"/>
      <c r="AO502" s="38"/>
      <c r="AP502" s="38"/>
      <c r="AQ502" s="38"/>
      <c r="AR502" s="38"/>
      <c r="AS502" s="38"/>
      <c r="AT502" s="38"/>
      <c r="AU502" s="38"/>
      <c r="AV502" s="38"/>
      <c r="AW502" s="38"/>
      <c r="AX502" s="38"/>
      <c r="AY502" s="38"/>
      <c r="AZ502" s="38"/>
      <c r="BA502" s="38"/>
      <c r="BB502" s="38"/>
      <c r="BC502" s="38"/>
      <c r="BD502" s="38"/>
      <c r="BE502" s="38"/>
      <c r="BF502" s="38"/>
      <c r="BG502" s="38"/>
      <c r="BH502" s="38"/>
      <c r="BI502" s="38"/>
      <c r="BJ502" s="38"/>
    </row>
    <row r="503" spans="1:62" ht="15.75" customHeight="1">
      <c r="B503" s="3"/>
      <c r="C503" s="454"/>
      <c r="W503" s="38"/>
      <c r="X503" s="38"/>
      <c r="Y503" s="38"/>
      <c r="AE503" s="38"/>
      <c r="AF503" s="1036"/>
      <c r="AM503" s="38"/>
      <c r="AN503" s="38"/>
      <c r="AO503" s="38"/>
      <c r="AP503" s="38"/>
      <c r="AQ503" s="38"/>
      <c r="AR503" s="38"/>
      <c r="AS503" s="38"/>
      <c r="AT503" s="38"/>
      <c r="AU503" s="38"/>
      <c r="AV503" s="38"/>
      <c r="AW503" s="38"/>
      <c r="AX503" s="38"/>
      <c r="AY503" s="38"/>
      <c r="AZ503" s="38"/>
      <c r="BA503" s="38"/>
      <c r="BB503" s="38"/>
      <c r="BC503" s="38"/>
      <c r="BD503" s="38"/>
      <c r="BE503" s="38"/>
      <c r="BF503" s="38"/>
      <c r="BG503" s="38"/>
      <c r="BH503" s="38"/>
      <c r="BI503" s="38"/>
      <c r="BJ503" s="38"/>
    </row>
    <row r="504" spans="1:62" ht="15.75" customHeight="1">
      <c r="B504" s="3"/>
      <c r="C504" s="454"/>
      <c r="W504" s="38"/>
      <c r="X504" s="38"/>
      <c r="Y504" s="38"/>
      <c r="Z504" s="38"/>
      <c r="AA504" s="38"/>
      <c r="AB504" s="38"/>
      <c r="AC504" s="38"/>
      <c r="AD504" s="38"/>
      <c r="AE504" s="94"/>
      <c r="AG504" s="38"/>
      <c r="AH504" s="38"/>
      <c r="AI504" s="38"/>
      <c r="AJ504" s="821"/>
      <c r="AK504" s="822"/>
      <c r="AL504" s="776"/>
      <c r="AM504" s="38"/>
      <c r="AN504" s="38"/>
      <c r="AO504" s="38"/>
      <c r="AP504" s="38"/>
      <c r="AQ504" s="38"/>
      <c r="AR504" s="38"/>
      <c r="AS504" s="38"/>
      <c r="AT504" s="38"/>
      <c r="AU504" s="38"/>
      <c r="AV504" s="38"/>
      <c r="AW504" s="38"/>
      <c r="AX504" s="38"/>
      <c r="AY504" s="38"/>
      <c r="AZ504" s="38"/>
      <c r="BA504" s="38"/>
      <c r="BB504" s="38"/>
      <c r="BC504" s="38"/>
      <c r="BD504" s="38"/>
      <c r="BE504" s="38"/>
      <c r="BF504" s="38"/>
      <c r="BG504" s="38"/>
      <c r="BH504" s="38"/>
      <c r="BI504" s="38"/>
      <c r="BJ504" s="38"/>
    </row>
    <row r="505" spans="1:62" ht="15.75" customHeight="1">
      <c r="B505" s="3"/>
      <c r="C505" s="454"/>
      <c r="W505" s="38"/>
      <c r="X505" s="38"/>
      <c r="Y505" s="38"/>
      <c r="Z505" s="38"/>
      <c r="AA505" s="38"/>
      <c r="AB505" s="38"/>
      <c r="AC505" s="38"/>
      <c r="AD505" s="38"/>
      <c r="AE505" s="38"/>
      <c r="AG505" s="38"/>
      <c r="AH505" s="38"/>
      <c r="AI505" s="38"/>
      <c r="AJ505" s="38"/>
      <c r="AK505" s="38"/>
      <c r="AL505" s="38"/>
      <c r="AM505" s="38"/>
      <c r="AN505" s="38"/>
      <c r="AO505" s="38"/>
      <c r="AP505" s="38"/>
      <c r="AQ505" s="38"/>
      <c r="AR505" s="38"/>
      <c r="AS505" s="38"/>
      <c r="AT505" s="38"/>
      <c r="AU505" s="38"/>
      <c r="AV505" s="38"/>
      <c r="AW505" s="38"/>
      <c r="AX505" s="38"/>
      <c r="AY505" s="38"/>
      <c r="AZ505" s="38"/>
      <c r="BA505" s="38"/>
      <c r="BB505" s="38"/>
      <c r="BC505" s="38"/>
      <c r="BD505" s="38"/>
      <c r="BE505" s="38"/>
      <c r="BF505" s="38"/>
      <c r="BG505" s="38"/>
      <c r="BH505" s="38"/>
      <c r="BI505" s="38"/>
      <c r="BJ505" s="38"/>
    </row>
    <row r="506" spans="1:62" ht="15.75" customHeight="1">
      <c r="B506" s="3"/>
      <c r="C506" s="454"/>
      <c r="W506" s="38"/>
      <c r="X506" s="38"/>
      <c r="Y506" s="38"/>
      <c r="Z506" s="38"/>
      <c r="AA506" s="38"/>
      <c r="AB506" s="38"/>
      <c r="AC506" s="38"/>
      <c r="AD506" s="38"/>
      <c r="AE506" s="38"/>
      <c r="AG506" s="38"/>
      <c r="AH506" s="38"/>
      <c r="AI506" s="38"/>
      <c r="AJ506" s="38"/>
      <c r="AK506" s="38"/>
      <c r="AL506" s="38"/>
      <c r="AM506" s="38"/>
      <c r="AN506" s="38"/>
      <c r="AO506" s="38"/>
      <c r="AP506" s="38"/>
      <c r="AQ506" s="38"/>
      <c r="AR506" s="38"/>
      <c r="AS506" s="38"/>
      <c r="AT506" s="38"/>
      <c r="AU506" s="38"/>
      <c r="AV506" s="38"/>
      <c r="AW506" s="38"/>
      <c r="AX506" s="38"/>
      <c r="AY506" s="38"/>
      <c r="AZ506" s="38"/>
      <c r="BA506" s="38"/>
      <c r="BB506" s="38"/>
      <c r="BC506" s="38"/>
      <c r="BD506" s="38"/>
      <c r="BE506" s="38"/>
      <c r="BF506" s="38"/>
      <c r="BG506" s="38"/>
      <c r="BH506" s="38"/>
      <c r="BI506" s="38"/>
      <c r="BJ506" s="38"/>
    </row>
    <row r="507" spans="1:62" ht="15.75" customHeight="1">
      <c r="B507" s="3"/>
      <c r="C507" s="454"/>
      <c r="W507" s="38"/>
      <c r="X507" s="38"/>
      <c r="Y507" s="38"/>
      <c r="Z507" s="38"/>
      <c r="AA507" s="38"/>
      <c r="AB507" s="38"/>
      <c r="AC507" s="38"/>
      <c r="AD507" s="38"/>
      <c r="AE507" s="38"/>
      <c r="AG507" s="38"/>
      <c r="AH507" s="38"/>
      <c r="AI507" s="38"/>
      <c r="AJ507" s="38"/>
      <c r="AK507" s="38"/>
      <c r="AL507" s="38"/>
      <c r="AM507" s="38"/>
      <c r="AN507" s="38"/>
      <c r="AO507" s="38"/>
      <c r="AP507" s="38"/>
      <c r="AQ507" s="38"/>
      <c r="AR507" s="38"/>
      <c r="AS507" s="38"/>
      <c r="AT507" s="38"/>
      <c r="AU507" s="38"/>
      <c r="AV507" s="38"/>
      <c r="AW507" s="38"/>
      <c r="AX507" s="38"/>
      <c r="AY507" s="38"/>
      <c r="AZ507" s="38"/>
      <c r="BA507" s="38"/>
      <c r="BB507" s="38"/>
      <c r="BC507" s="38"/>
      <c r="BD507" s="38"/>
      <c r="BE507" s="38"/>
      <c r="BF507" s="38"/>
      <c r="BG507" s="38"/>
      <c r="BH507" s="38"/>
      <c r="BI507" s="38"/>
      <c r="BJ507" s="38"/>
    </row>
    <row r="508" spans="1:62" ht="15.75" customHeight="1">
      <c r="B508" s="3"/>
      <c r="C508" s="454"/>
      <c r="W508" s="38"/>
      <c r="X508" s="38"/>
      <c r="Y508" s="38"/>
      <c r="Z508" s="38"/>
      <c r="AA508" s="38"/>
      <c r="AB508" s="38"/>
      <c r="AC508" s="38"/>
      <c r="AD508" s="38"/>
      <c r="AE508" s="38"/>
      <c r="AG508" s="38"/>
      <c r="AH508" s="38"/>
      <c r="AI508" s="38"/>
      <c r="AJ508" s="38"/>
      <c r="AK508" s="38"/>
      <c r="AL508" s="38"/>
      <c r="AM508" s="38"/>
      <c r="AN508" s="38"/>
      <c r="AO508" s="38"/>
      <c r="AP508" s="38"/>
      <c r="AQ508" s="38"/>
      <c r="AR508" s="38"/>
      <c r="AS508" s="38"/>
      <c r="AT508" s="38"/>
      <c r="AU508" s="38"/>
      <c r="AV508" s="38"/>
      <c r="AW508" s="38"/>
      <c r="AX508" s="38"/>
      <c r="AY508" s="38"/>
      <c r="AZ508" s="38"/>
      <c r="BA508" s="38"/>
      <c r="BB508" s="38"/>
      <c r="BC508" s="38"/>
      <c r="BD508" s="38"/>
      <c r="BE508" s="38"/>
      <c r="BF508" s="38"/>
      <c r="BG508" s="38"/>
      <c r="BH508" s="38"/>
      <c r="BI508" s="38"/>
      <c r="BJ508" s="38"/>
    </row>
    <row r="509" spans="1:62" ht="15.75" customHeight="1">
      <c r="B509" s="3"/>
      <c r="C509" s="454"/>
      <c r="W509" s="38"/>
      <c r="X509" s="38"/>
      <c r="Y509" s="38"/>
      <c r="Z509" s="38"/>
      <c r="AA509" s="38"/>
      <c r="AB509" s="38"/>
      <c r="AC509" s="38"/>
      <c r="AD509" s="38"/>
      <c r="AE509" s="38"/>
      <c r="AG509" s="38"/>
      <c r="AH509" s="38"/>
      <c r="AI509" s="38"/>
      <c r="AJ509" s="38"/>
      <c r="AK509" s="38"/>
      <c r="AL509" s="38"/>
      <c r="AM509" s="38"/>
      <c r="AN509" s="38"/>
      <c r="AO509" s="38"/>
      <c r="AP509" s="38"/>
      <c r="AQ509" s="38"/>
      <c r="AR509" s="38"/>
      <c r="AS509" s="38"/>
      <c r="AT509" s="38"/>
      <c r="AU509" s="38"/>
      <c r="AV509" s="38"/>
      <c r="AW509" s="38"/>
      <c r="AX509" s="38"/>
      <c r="AY509" s="38"/>
      <c r="AZ509" s="38"/>
      <c r="BA509" s="38"/>
      <c r="BB509" s="38"/>
      <c r="BC509" s="38"/>
      <c r="BD509" s="38"/>
      <c r="BE509" s="38"/>
      <c r="BF509" s="38"/>
      <c r="BG509" s="38"/>
      <c r="BH509" s="38"/>
      <c r="BI509" s="38"/>
      <c r="BJ509" s="38"/>
    </row>
    <row r="510" spans="1:62" ht="15.75" customHeight="1">
      <c r="B510" s="3"/>
      <c r="C510" s="454"/>
      <c r="W510" s="38"/>
      <c r="X510" s="38"/>
      <c r="Y510" s="38"/>
      <c r="Z510" s="38"/>
      <c r="AA510" s="38"/>
      <c r="AB510" s="38"/>
      <c r="AC510" s="38"/>
      <c r="AD510" s="38"/>
      <c r="AE510" s="38"/>
      <c r="AG510" s="38"/>
      <c r="AH510" s="38"/>
      <c r="AI510" s="38"/>
      <c r="AJ510" s="38"/>
      <c r="AK510" s="38"/>
      <c r="AL510" s="38"/>
      <c r="AM510" s="38"/>
      <c r="AN510" s="38"/>
      <c r="AO510" s="38"/>
      <c r="AP510" s="38"/>
      <c r="AQ510" s="38"/>
      <c r="AR510" s="38"/>
      <c r="AS510" s="38"/>
      <c r="AT510" s="38"/>
      <c r="AU510" s="38"/>
      <c r="AV510" s="38"/>
      <c r="AW510" s="38"/>
      <c r="AX510" s="38"/>
      <c r="AY510" s="38"/>
      <c r="AZ510" s="38"/>
      <c r="BA510" s="38"/>
      <c r="BB510" s="38"/>
      <c r="BC510" s="38"/>
      <c r="BD510" s="38"/>
      <c r="BE510" s="38"/>
      <c r="BF510" s="38"/>
      <c r="BG510" s="38"/>
      <c r="BH510" s="38"/>
      <c r="BI510" s="38"/>
      <c r="BJ510" s="38"/>
    </row>
    <row r="511" spans="1:62" ht="15.75" customHeight="1">
      <c r="B511" s="3"/>
      <c r="C511" s="454"/>
      <c r="W511" s="38"/>
      <c r="X511" s="38"/>
      <c r="Y511" s="38"/>
      <c r="Z511" s="38"/>
      <c r="AA511" s="38"/>
      <c r="AB511" s="38"/>
      <c r="AC511" s="38"/>
      <c r="AD511" s="38"/>
      <c r="AE511" s="38"/>
      <c r="AG511" s="38"/>
      <c r="AH511" s="38"/>
      <c r="AI511" s="38"/>
      <c r="AJ511" s="38"/>
      <c r="AK511" s="38"/>
      <c r="AL511" s="38"/>
      <c r="AM511" s="38"/>
      <c r="AN511" s="38"/>
      <c r="AO511" s="38"/>
      <c r="AP511" s="38"/>
      <c r="AQ511" s="38"/>
      <c r="AR511" s="38"/>
      <c r="AS511" s="38"/>
      <c r="AT511" s="38"/>
      <c r="AU511" s="38"/>
      <c r="AV511" s="38"/>
      <c r="AW511" s="38"/>
      <c r="AX511" s="38"/>
      <c r="AY511" s="38"/>
      <c r="AZ511" s="38"/>
      <c r="BA511" s="38"/>
      <c r="BB511" s="38"/>
      <c r="BC511" s="38"/>
      <c r="BD511" s="38"/>
      <c r="BE511" s="38"/>
      <c r="BF511" s="38"/>
      <c r="BG511" s="38"/>
      <c r="BH511" s="38"/>
      <c r="BI511" s="38"/>
      <c r="BJ511" s="38"/>
    </row>
    <row r="512" spans="1:62" ht="15.75" customHeight="1">
      <c r="B512" s="3"/>
      <c r="C512" s="454"/>
      <c r="W512" s="38"/>
      <c r="X512" s="38"/>
      <c r="Y512" s="38"/>
      <c r="Z512" s="38"/>
      <c r="AA512" s="38"/>
      <c r="AB512" s="38"/>
      <c r="AC512" s="38"/>
      <c r="AD512" s="38"/>
      <c r="AE512" s="38"/>
      <c r="AF512" s="549"/>
      <c r="AG512" s="38"/>
      <c r="AH512" s="38"/>
      <c r="AI512" s="38"/>
      <c r="AJ512" s="38"/>
      <c r="AK512" s="38"/>
      <c r="AL512" s="38"/>
      <c r="AM512" s="38"/>
      <c r="AN512" s="38"/>
      <c r="AO512" s="38"/>
      <c r="AP512" s="38"/>
      <c r="AQ512" s="38"/>
      <c r="AR512" s="38"/>
      <c r="AS512" s="38"/>
      <c r="AT512" s="38"/>
      <c r="AU512" s="38"/>
      <c r="AV512" s="38"/>
      <c r="AW512" s="38"/>
      <c r="AX512" s="38"/>
      <c r="AY512" s="38"/>
      <c r="AZ512" s="38"/>
      <c r="BA512" s="38"/>
      <c r="BB512" s="38"/>
      <c r="BC512" s="38"/>
      <c r="BD512" s="38"/>
      <c r="BE512" s="38"/>
      <c r="BF512" s="38"/>
      <c r="BG512" s="38"/>
      <c r="BH512" s="38"/>
      <c r="BI512" s="38"/>
      <c r="BJ512" s="38"/>
    </row>
    <row r="513" spans="2:62" ht="15.75" customHeight="1">
      <c r="B513" s="3"/>
      <c r="C513" s="454"/>
      <c r="W513" s="38"/>
      <c r="X513" s="38"/>
      <c r="Y513" s="38"/>
      <c r="Z513" s="38"/>
      <c r="AA513" s="38"/>
      <c r="AB513" s="38"/>
      <c r="AC513" s="38"/>
      <c r="AD513" s="38"/>
      <c r="AE513" s="38"/>
      <c r="AF513" s="861"/>
      <c r="AG513" s="38"/>
      <c r="AH513" s="38"/>
      <c r="AI513" s="38"/>
      <c r="AJ513" s="38"/>
      <c r="AK513" s="38"/>
      <c r="AL513" s="38"/>
      <c r="AM513" s="38"/>
      <c r="AN513" s="38"/>
      <c r="AO513" s="38"/>
      <c r="AP513" s="38"/>
      <c r="AQ513" s="38"/>
      <c r="AR513" s="38"/>
      <c r="AS513" s="38"/>
      <c r="AT513" s="38"/>
      <c r="AU513" s="38"/>
      <c r="AV513" s="38"/>
      <c r="AW513" s="38"/>
      <c r="AX513" s="38"/>
      <c r="AY513" s="38"/>
      <c r="AZ513" s="38"/>
      <c r="BA513" s="38"/>
      <c r="BB513" s="38"/>
      <c r="BC513" s="38"/>
      <c r="BD513" s="38"/>
      <c r="BE513" s="38"/>
      <c r="BF513" s="38"/>
      <c r="BG513" s="38"/>
      <c r="BH513" s="38"/>
      <c r="BI513" s="38"/>
      <c r="BJ513" s="38"/>
    </row>
    <row r="514" spans="2:62" ht="15.75" customHeight="1">
      <c r="B514" s="3"/>
      <c r="C514" s="454"/>
      <c r="W514" s="38"/>
      <c r="X514" s="38"/>
      <c r="Y514" s="38"/>
      <c r="Z514" s="38"/>
      <c r="AA514" s="38"/>
      <c r="AB514" s="38"/>
      <c r="AC514" s="38"/>
      <c r="AD514" s="38"/>
      <c r="AE514" s="38"/>
      <c r="AF514" s="861"/>
      <c r="AG514" s="38"/>
      <c r="AH514" s="38"/>
      <c r="AI514" s="38"/>
      <c r="AJ514" s="38"/>
      <c r="AK514" s="38"/>
      <c r="AL514" s="38"/>
      <c r="AM514" s="38"/>
      <c r="AN514" s="38"/>
      <c r="AO514" s="38"/>
      <c r="AP514" s="38"/>
      <c r="AQ514" s="38"/>
      <c r="AR514" s="38"/>
      <c r="AS514" s="38"/>
      <c r="AT514" s="38"/>
      <c r="AU514" s="38"/>
      <c r="AV514" s="38"/>
      <c r="AW514" s="38"/>
      <c r="AX514" s="38"/>
      <c r="AY514" s="38"/>
      <c r="AZ514" s="38"/>
      <c r="BA514" s="38"/>
      <c r="BB514" s="38"/>
      <c r="BC514" s="38"/>
      <c r="BD514" s="38"/>
      <c r="BE514" s="38"/>
      <c r="BF514" s="38"/>
      <c r="BG514" s="38"/>
      <c r="BH514" s="38"/>
      <c r="BI514" s="38"/>
      <c r="BJ514" s="38"/>
    </row>
    <row r="515" spans="2:62" ht="15.75" customHeight="1">
      <c r="B515" s="3"/>
      <c r="C515" s="454"/>
      <c r="W515" s="38"/>
      <c r="X515" s="38"/>
      <c r="Y515" s="38"/>
      <c r="Z515" s="38"/>
      <c r="AA515" s="38"/>
      <c r="AB515" s="38"/>
      <c r="AC515" s="38"/>
      <c r="AD515" s="38"/>
      <c r="AE515" s="38"/>
      <c r="AF515" s="861"/>
      <c r="AG515" s="38"/>
      <c r="AH515" s="38"/>
      <c r="AI515" s="38"/>
      <c r="AJ515" s="38"/>
      <c r="AK515" s="38"/>
      <c r="AL515" s="38"/>
      <c r="AM515" s="38"/>
      <c r="AN515" s="38"/>
      <c r="AO515" s="38"/>
      <c r="AP515" s="38"/>
      <c r="AQ515" s="38"/>
      <c r="AR515" s="38"/>
      <c r="AS515" s="38"/>
      <c r="AT515" s="38"/>
      <c r="AU515" s="38"/>
      <c r="AV515" s="38"/>
      <c r="AW515" s="38"/>
      <c r="AX515" s="38"/>
      <c r="AY515" s="38"/>
      <c r="AZ515" s="38"/>
      <c r="BA515" s="38"/>
      <c r="BB515" s="38"/>
      <c r="BC515" s="38"/>
      <c r="BD515" s="38"/>
      <c r="BE515" s="38"/>
      <c r="BF515" s="38"/>
      <c r="BG515" s="38"/>
      <c r="BH515" s="38"/>
      <c r="BI515" s="38"/>
      <c r="BJ515" s="38"/>
    </row>
    <row r="516" spans="2:62" ht="15.75" customHeight="1">
      <c r="B516" s="3"/>
      <c r="C516" s="454"/>
      <c r="W516" s="38"/>
      <c r="X516" s="38"/>
      <c r="Y516" s="38"/>
      <c r="Z516" s="38"/>
      <c r="AA516" s="38"/>
      <c r="AB516" s="38"/>
      <c r="AC516" s="38"/>
      <c r="AD516" s="38"/>
      <c r="AE516" s="38"/>
      <c r="AF516" s="38"/>
      <c r="AG516" s="38"/>
      <c r="AH516" s="38"/>
      <c r="AI516" s="38"/>
      <c r="AJ516" s="38"/>
      <c r="AK516" s="38"/>
      <c r="AL516" s="38"/>
      <c r="AM516" s="38"/>
      <c r="AN516" s="38"/>
      <c r="AO516" s="38"/>
      <c r="AP516" s="38"/>
      <c r="AQ516" s="38"/>
      <c r="AR516" s="38"/>
      <c r="AS516" s="38"/>
      <c r="AT516" s="38"/>
      <c r="AU516" s="38"/>
      <c r="AV516" s="38"/>
      <c r="AW516" s="38"/>
      <c r="AX516" s="38"/>
      <c r="AY516" s="38"/>
      <c r="AZ516" s="38"/>
      <c r="BA516" s="38"/>
      <c r="BB516" s="38"/>
      <c r="BC516" s="38"/>
      <c r="BD516" s="38"/>
      <c r="BE516" s="38"/>
      <c r="BF516" s="38"/>
      <c r="BG516" s="38"/>
      <c r="BH516" s="38"/>
      <c r="BI516" s="38"/>
      <c r="BJ516" s="38"/>
    </row>
    <row r="517" spans="2:62" ht="15.75" customHeight="1">
      <c r="B517" s="3"/>
      <c r="W517" s="38"/>
      <c r="X517" s="38"/>
      <c r="Y517" s="38"/>
      <c r="Z517" s="38"/>
      <c r="AA517" s="38"/>
      <c r="AB517" s="38"/>
      <c r="AC517" s="38"/>
      <c r="AD517" s="38"/>
      <c r="AE517" s="38"/>
      <c r="AF517" s="38"/>
      <c r="AG517" s="38"/>
      <c r="AH517" s="38"/>
      <c r="AI517" s="38"/>
      <c r="AJ517" s="38"/>
      <c r="AK517" s="38"/>
      <c r="AL517" s="38"/>
      <c r="AM517" s="38"/>
      <c r="AN517" s="38"/>
      <c r="AO517" s="38"/>
      <c r="AP517" s="38"/>
      <c r="AQ517" s="38"/>
      <c r="AR517" s="38"/>
      <c r="AS517" s="38"/>
      <c r="AT517" s="38"/>
      <c r="AU517" s="38"/>
      <c r="AV517" s="38"/>
      <c r="AW517" s="38"/>
      <c r="AX517" s="38"/>
      <c r="AY517" s="38"/>
      <c r="AZ517" s="38"/>
      <c r="BA517" s="38"/>
      <c r="BB517" s="38"/>
      <c r="BC517" s="38"/>
      <c r="BD517" s="38"/>
      <c r="BE517" s="38"/>
      <c r="BF517" s="38"/>
      <c r="BG517" s="38"/>
      <c r="BH517" s="38"/>
      <c r="BI517" s="38"/>
      <c r="BJ517" s="38"/>
    </row>
    <row r="518" spans="2:62" ht="15.75" customHeight="1">
      <c r="B518" s="3"/>
      <c r="W518" s="38"/>
      <c r="X518" s="38"/>
      <c r="Y518" s="38"/>
      <c r="Z518" s="38"/>
      <c r="AA518" s="38"/>
      <c r="AB518" s="38"/>
      <c r="AC518" s="38"/>
      <c r="AD518" s="38"/>
      <c r="AE518" s="38"/>
      <c r="AF518" s="38"/>
      <c r="AG518" s="38"/>
      <c r="AH518" s="38"/>
      <c r="AI518" s="38"/>
      <c r="AJ518" s="38"/>
      <c r="AK518" s="38"/>
      <c r="AL518" s="38"/>
      <c r="AM518" s="38"/>
      <c r="AN518" s="38"/>
      <c r="AO518" s="38"/>
      <c r="AP518" s="38"/>
      <c r="AQ518" s="38"/>
      <c r="AR518" s="38"/>
      <c r="AS518" s="38"/>
      <c r="AT518" s="38"/>
      <c r="AU518" s="38"/>
      <c r="AV518" s="38"/>
      <c r="AW518" s="38"/>
      <c r="AX518" s="38"/>
      <c r="AY518" s="38"/>
      <c r="AZ518" s="38"/>
      <c r="BA518" s="38"/>
      <c r="BB518" s="38"/>
      <c r="BC518" s="38"/>
      <c r="BD518" s="38"/>
      <c r="BE518" s="38"/>
      <c r="BF518" s="38"/>
      <c r="BG518" s="38"/>
      <c r="BH518" s="38"/>
      <c r="BI518" s="38"/>
      <c r="BJ518" s="38"/>
    </row>
    <row r="519" spans="2:62" ht="15.75" customHeight="1">
      <c r="B519" s="3"/>
      <c r="W519" s="38"/>
      <c r="X519" s="38"/>
      <c r="Y519" s="38"/>
      <c r="Z519" s="38"/>
      <c r="AA519" s="38"/>
      <c r="AB519" s="38"/>
      <c r="AC519" s="38"/>
      <c r="AD519" s="38"/>
      <c r="AE519" s="38"/>
      <c r="AF519" s="38"/>
      <c r="AG519" s="38"/>
      <c r="AH519" s="38"/>
      <c r="AI519" s="38"/>
      <c r="AJ519" s="38"/>
      <c r="AK519" s="38"/>
      <c r="AL519" s="38"/>
      <c r="AM519" s="38"/>
      <c r="AN519" s="38"/>
      <c r="AO519" s="38"/>
      <c r="AP519" s="38"/>
      <c r="AQ519" s="38"/>
      <c r="AR519" s="38"/>
      <c r="AS519" s="38"/>
      <c r="AT519" s="38"/>
      <c r="AU519" s="38"/>
      <c r="AV519" s="38"/>
      <c r="AW519" s="38"/>
      <c r="AX519" s="38"/>
      <c r="AY519" s="38"/>
      <c r="AZ519" s="38"/>
      <c r="BA519" s="38"/>
      <c r="BB519" s="38"/>
      <c r="BC519" s="38"/>
      <c r="BD519" s="38"/>
      <c r="BE519" s="38"/>
      <c r="BF519" s="38"/>
      <c r="BG519" s="38"/>
      <c r="BH519" s="38"/>
      <c r="BI519" s="38"/>
      <c r="BJ519" s="38"/>
    </row>
    <row r="520" spans="2:62" ht="15.75" customHeight="1">
      <c r="B520" s="3"/>
      <c r="W520" s="38"/>
      <c r="X520" s="38"/>
      <c r="Y520" s="38"/>
      <c r="Z520" s="38"/>
      <c r="AA520" s="38"/>
      <c r="AB520" s="38"/>
      <c r="AC520" s="38"/>
      <c r="AD520" s="38"/>
      <c r="AE520" s="38"/>
      <c r="AF520" s="38"/>
      <c r="AG520" s="38"/>
      <c r="AH520" s="38"/>
      <c r="AI520" s="38"/>
      <c r="AJ520" s="38"/>
      <c r="AK520" s="38"/>
      <c r="AL520" s="38"/>
      <c r="AM520" s="38"/>
      <c r="AN520" s="38"/>
      <c r="AO520" s="38"/>
      <c r="AP520" s="38"/>
      <c r="AQ520" s="38"/>
      <c r="AR520" s="38"/>
      <c r="AS520" s="38"/>
      <c r="AT520" s="38"/>
      <c r="AU520" s="38"/>
      <c r="AV520" s="38"/>
      <c r="AW520" s="38"/>
      <c r="AX520" s="38"/>
      <c r="AY520" s="38"/>
      <c r="AZ520" s="38"/>
      <c r="BA520" s="38"/>
      <c r="BB520" s="38"/>
      <c r="BC520" s="38"/>
      <c r="BD520" s="38"/>
      <c r="BE520" s="38"/>
      <c r="BF520" s="38"/>
      <c r="BG520" s="38"/>
      <c r="BH520" s="38"/>
      <c r="BI520" s="38"/>
      <c r="BJ520" s="38"/>
    </row>
    <row r="521" spans="2:62" ht="15.75" customHeight="1">
      <c r="B521" s="3"/>
      <c r="W521" s="38"/>
      <c r="X521" s="38"/>
      <c r="Y521" s="38"/>
      <c r="Z521" s="38"/>
      <c r="AA521" s="38"/>
      <c r="AB521" s="38"/>
      <c r="AC521" s="38"/>
      <c r="AD521" s="38"/>
      <c r="AE521" s="38"/>
      <c r="AF521" s="38"/>
      <c r="AG521" s="38"/>
      <c r="AH521" s="38"/>
      <c r="AI521" s="38"/>
      <c r="AJ521" s="38"/>
      <c r="AK521" s="38"/>
      <c r="AL521" s="38"/>
      <c r="AM521" s="38"/>
      <c r="AN521" s="38"/>
      <c r="AO521" s="38"/>
      <c r="AP521" s="38"/>
      <c r="AQ521" s="38"/>
      <c r="AR521" s="38"/>
      <c r="AS521" s="38"/>
      <c r="AT521" s="38"/>
      <c r="AU521" s="38"/>
      <c r="AV521" s="38"/>
      <c r="AW521" s="38"/>
      <c r="AX521" s="38"/>
      <c r="AY521" s="38"/>
      <c r="AZ521" s="38"/>
      <c r="BA521" s="38"/>
      <c r="BB521" s="38"/>
      <c r="BC521" s="38"/>
      <c r="BD521" s="38"/>
      <c r="BE521" s="38"/>
      <c r="BF521" s="38"/>
      <c r="BG521" s="38"/>
      <c r="BH521" s="38"/>
      <c r="BI521" s="38"/>
      <c r="BJ521" s="38"/>
    </row>
    <row r="522" spans="2:62" ht="15.75" customHeight="1">
      <c r="B522" s="3"/>
      <c r="W522" s="38"/>
      <c r="X522" s="38"/>
      <c r="Y522" s="38"/>
      <c r="Z522" s="38"/>
      <c r="AA522" s="38"/>
      <c r="AB522" s="38"/>
      <c r="AC522" s="38"/>
      <c r="AD522" s="38"/>
      <c r="AE522" s="38"/>
      <c r="AF522" s="38"/>
      <c r="AG522" s="38"/>
      <c r="AH522" s="38"/>
      <c r="AI522" s="38"/>
      <c r="AJ522" s="38"/>
      <c r="AK522" s="38"/>
      <c r="AL522" s="38"/>
      <c r="AM522" s="38"/>
      <c r="AN522" s="38"/>
      <c r="AO522" s="38"/>
      <c r="AP522" s="38"/>
      <c r="AQ522" s="38"/>
      <c r="AR522" s="38"/>
      <c r="AS522" s="38"/>
      <c r="AT522" s="38"/>
      <c r="AU522" s="38"/>
      <c r="AV522" s="38"/>
      <c r="AW522" s="38"/>
      <c r="AX522" s="38"/>
      <c r="AY522" s="38"/>
      <c r="AZ522" s="38"/>
      <c r="BA522" s="38"/>
      <c r="BB522" s="38"/>
      <c r="BC522" s="38"/>
      <c r="BD522" s="38"/>
      <c r="BE522" s="38"/>
      <c r="BF522" s="38"/>
      <c r="BG522" s="38"/>
      <c r="BH522" s="38"/>
      <c r="BI522" s="38"/>
      <c r="BJ522" s="38"/>
    </row>
    <row r="523" spans="2:62" ht="15.75" customHeight="1">
      <c r="B523" s="3"/>
      <c r="W523" s="38"/>
      <c r="X523" s="38"/>
      <c r="Y523" s="38"/>
      <c r="Z523" s="38"/>
      <c r="AA523" s="38"/>
      <c r="AB523" s="38"/>
      <c r="AC523" s="38"/>
      <c r="AD523" s="38"/>
      <c r="AE523" s="38"/>
      <c r="AF523" s="38"/>
      <c r="AG523" s="38"/>
      <c r="AH523" s="38"/>
      <c r="AI523" s="38"/>
      <c r="AJ523" s="38"/>
      <c r="AK523" s="38"/>
      <c r="AL523" s="38"/>
      <c r="AM523" s="38"/>
      <c r="AN523" s="38"/>
      <c r="AO523" s="38"/>
      <c r="AP523" s="38"/>
      <c r="AQ523" s="38"/>
      <c r="AR523" s="38"/>
      <c r="AS523" s="38"/>
      <c r="AT523" s="38"/>
      <c r="AU523" s="38"/>
      <c r="AV523" s="38"/>
      <c r="AW523" s="38"/>
      <c r="AX523" s="38"/>
      <c r="AY523" s="38"/>
      <c r="AZ523" s="38"/>
      <c r="BA523" s="38"/>
      <c r="BB523" s="38"/>
      <c r="BC523" s="38"/>
      <c r="BD523" s="38"/>
      <c r="BE523" s="38"/>
      <c r="BF523" s="38"/>
      <c r="BG523" s="38"/>
      <c r="BH523" s="38"/>
      <c r="BI523" s="38"/>
      <c r="BJ523" s="38"/>
    </row>
    <row r="524" spans="2:62" ht="15.75" customHeight="1">
      <c r="B524" s="3"/>
      <c r="W524" s="38"/>
      <c r="X524" s="38"/>
      <c r="Y524" s="38"/>
      <c r="Z524" s="38"/>
      <c r="AA524" s="38"/>
      <c r="AB524" s="38"/>
      <c r="AC524" s="38"/>
      <c r="AD524" s="38"/>
      <c r="AE524" s="38"/>
      <c r="AF524" s="38"/>
      <c r="AG524" s="38"/>
      <c r="AH524" s="38"/>
      <c r="AI524" s="38"/>
      <c r="AJ524" s="38"/>
      <c r="AK524" s="38"/>
      <c r="AL524" s="38"/>
      <c r="AM524" s="38"/>
      <c r="AN524" s="38"/>
      <c r="AO524" s="38"/>
      <c r="AP524" s="38"/>
      <c r="AQ524" s="38"/>
      <c r="AR524" s="38"/>
      <c r="AS524" s="38"/>
      <c r="AT524" s="38"/>
      <c r="AU524" s="38"/>
      <c r="AV524" s="38"/>
      <c r="AW524" s="38"/>
      <c r="AX524" s="38"/>
      <c r="AY524" s="38"/>
      <c r="AZ524" s="38"/>
      <c r="BA524" s="38"/>
      <c r="BB524" s="38"/>
      <c r="BC524" s="38"/>
      <c r="BD524" s="38"/>
      <c r="BE524" s="38"/>
      <c r="BF524" s="38"/>
      <c r="BG524" s="38"/>
      <c r="BH524" s="38"/>
      <c r="BI524" s="38"/>
      <c r="BJ524" s="38"/>
    </row>
    <row r="525" spans="2:62" ht="15.75" customHeight="1">
      <c r="B525" s="3"/>
      <c r="W525" s="38"/>
      <c r="X525" s="38"/>
      <c r="Y525" s="38"/>
      <c r="Z525" s="38"/>
      <c r="AA525" s="38"/>
      <c r="AB525" s="38"/>
      <c r="AC525" s="38"/>
      <c r="AD525" s="38"/>
      <c r="AE525" s="38"/>
      <c r="AF525" s="38"/>
      <c r="AG525" s="38"/>
      <c r="AH525" s="38"/>
      <c r="AI525" s="38"/>
      <c r="AJ525" s="38"/>
      <c r="AK525" s="38"/>
      <c r="AL525" s="38"/>
      <c r="AM525" s="38"/>
      <c r="AN525" s="38"/>
      <c r="AO525" s="38"/>
      <c r="AP525" s="38"/>
      <c r="AQ525" s="38"/>
      <c r="AR525" s="38"/>
      <c r="AS525" s="38"/>
      <c r="AT525" s="38"/>
      <c r="AU525" s="38"/>
      <c r="AV525" s="38"/>
      <c r="AW525" s="38"/>
      <c r="AX525" s="38"/>
      <c r="AY525" s="38"/>
      <c r="AZ525" s="38"/>
      <c r="BA525" s="38"/>
      <c r="BB525" s="38"/>
      <c r="BC525" s="38"/>
      <c r="BD525" s="38"/>
      <c r="BE525" s="38"/>
      <c r="BF525" s="38"/>
      <c r="BG525" s="38"/>
      <c r="BH525" s="38"/>
      <c r="BI525" s="38"/>
      <c r="BJ525" s="38"/>
    </row>
    <row r="526" spans="2:62" ht="15.75" customHeight="1">
      <c r="B526" s="3"/>
      <c r="C526" s="454"/>
      <c r="W526" s="38"/>
      <c r="X526" s="38"/>
      <c r="Y526" s="38"/>
      <c r="Z526" s="38"/>
      <c r="AA526" s="38"/>
      <c r="AB526" s="38"/>
      <c r="AC526" s="38"/>
      <c r="AD526" s="38"/>
      <c r="AE526" s="38"/>
      <c r="AF526" s="38"/>
      <c r="AG526" s="38"/>
      <c r="AH526" s="38"/>
      <c r="AI526" s="38"/>
      <c r="AJ526" s="38"/>
      <c r="AK526" s="38"/>
      <c r="AL526" s="38"/>
      <c r="AM526" s="38"/>
      <c r="AN526" s="38"/>
      <c r="AO526" s="38"/>
      <c r="AP526" s="38"/>
      <c r="AQ526" s="38"/>
      <c r="AR526" s="38"/>
      <c r="AS526" s="38"/>
      <c r="AT526" s="38"/>
      <c r="AU526" s="38"/>
      <c r="AV526" s="38"/>
      <c r="AW526" s="38"/>
      <c r="AX526" s="38"/>
      <c r="AY526" s="38"/>
      <c r="AZ526" s="38"/>
      <c r="BA526" s="38"/>
      <c r="BB526" s="38"/>
      <c r="BC526" s="38"/>
      <c r="BD526" s="38"/>
      <c r="BE526" s="38"/>
      <c r="BF526" s="38"/>
      <c r="BG526" s="38"/>
      <c r="BH526" s="38"/>
      <c r="BI526" s="38"/>
      <c r="BJ526" s="38"/>
    </row>
    <row r="527" spans="2:62" ht="15.75" customHeight="1">
      <c r="B527" s="3"/>
      <c r="C527" s="454"/>
      <c r="W527" s="38"/>
      <c r="X527" s="38"/>
      <c r="Y527" s="38"/>
      <c r="Z527" s="38"/>
      <c r="AA527" s="38"/>
      <c r="AB527" s="38"/>
      <c r="AC527" s="38"/>
      <c r="AD527" s="38"/>
      <c r="AE527" s="38"/>
      <c r="AF527" s="38"/>
      <c r="AG527" s="38"/>
      <c r="AH527" s="38"/>
      <c r="AI527" s="38"/>
      <c r="AJ527" s="38"/>
      <c r="AK527" s="38"/>
      <c r="AL527" s="38"/>
      <c r="AM527" s="38"/>
      <c r="AN527" s="38"/>
      <c r="AO527" s="38"/>
      <c r="AP527" s="38"/>
      <c r="AQ527" s="38"/>
      <c r="AR527" s="38"/>
      <c r="AS527" s="38"/>
      <c r="AT527" s="38"/>
      <c r="AU527" s="38"/>
      <c r="AV527" s="38"/>
      <c r="AW527" s="38"/>
      <c r="AX527" s="38"/>
      <c r="AY527" s="38"/>
      <c r="AZ527" s="38"/>
      <c r="BA527" s="38"/>
      <c r="BB527" s="38"/>
      <c r="BC527" s="38"/>
      <c r="BD527" s="38"/>
      <c r="BE527" s="38"/>
      <c r="BF527" s="38"/>
      <c r="BG527" s="38"/>
      <c r="BH527" s="38"/>
      <c r="BI527" s="38"/>
      <c r="BJ527" s="38"/>
    </row>
    <row r="528" spans="2:62" ht="15.75" customHeight="1">
      <c r="B528" s="3"/>
      <c r="C528" s="454"/>
      <c r="W528" s="38"/>
      <c r="X528" s="38"/>
      <c r="Y528" s="38"/>
      <c r="Z528" s="38"/>
      <c r="AA528" s="38"/>
      <c r="AB528" s="38"/>
      <c r="AC528" s="38"/>
      <c r="AD528" s="38"/>
      <c r="AE528" s="38"/>
      <c r="AF528" s="38"/>
      <c r="AG528" s="38"/>
      <c r="AH528" s="38"/>
      <c r="AI528" s="38"/>
      <c r="AJ528" s="38"/>
      <c r="AK528" s="38"/>
      <c r="AL528" s="38"/>
      <c r="AM528" s="38"/>
      <c r="AN528" s="38"/>
      <c r="AO528" s="38"/>
      <c r="AP528" s="38"/>
      <c r="AQ528" s="38"/>
      <c r="AR528" s="38"/>
      <c r="AS528" s="38"/>
      <c r="AT528" s="38"/>
      <c r="AU528" s="38"/>
      <c r="AV528" s="38"/>
      <c r="AW528" s="38"/>
      <c r="AX528" s="38"/>
      <c r="AY528" s="38"/>
      <c r="AZ528" s="38"/>
      <c r="BA528" s="38"/>
      <c r="BB528" s="38"/>
      <c r="BC528" s="38"/>
      <c r="BD528" s="38"/>
      <c r="BE528" s="38"/>
      <c r="BF528" s="38"/>
      <c r="BG528" s="38"/>
      <c r="BH528" s="38"/>
      <c r="BI528" s="38"/>
      <c r="BJ528" s="38"/>
    </row>
    <row r="529" spans="2:62" ht="15.75" customHeight="1">
      <c r="B529" s="3"/>
      <c r="C529" s="454"/>
      <c r="W529" s="38"/>
      <c r="X529" s="38"/>
      <c r="Y529" s="38"/>
      <c r="Z529" s="38"/>
      <c r="AA529" s="38"/>
      <c r="AB529" s="38"/>
      <c r="AC529" s="38"/>
      <c r="AD529" s="38"/>
      <c r="AE529" s="38"/>
      <c r="AF529" s="38"/>
      <c r="AG529" s="38"/>
      <c r="AH529" s="38"/>
      <c r="AI529" s="38"/>
      <c r="AJ529" s="38"/>
      <c r="AK529" s="38"/>
      <c r="AL529" s="38"/>
      <c r="AM529" s="38"/>
      <c r="AN529" s="38"/>
      <c r="AO529" s="38"/>
      <c r="AP529" s="38"/>
      <c r="AQ529" s="38"/>
      <c r="AR529" s="38"/>
      <c r="AS529" s="38"/>
      <c r="AT529" s="38"/>
      <c r="AU529" s="38"/>
      <c r="AV529" s="38"/>
      <c r="AW529" s="38"/>
      <c r="AX529" s="38"/>
      <c r="AY529" s="38"/>
      <c r="AZ529" s="38"/>
      <c r="BA529" s="38"/>
      <c r="BB529" s="38"/>
      <c r="BC529" s="38"/>
      <c r="BD529" s="38"/>
      <c r="BE529" s="38"/>
      <c r="BF529" s="38"/>
      <c r="BG529" s="38"/>
      <c r="BH529" s="38"/>
      <c r="BI529" s="38"/>
      <c r="BJ529" s="38"/>
    </row>
    <row r="530" spans="2:62" ht="15.75" customHeight="1">
      <c r="B530" s="3"/>
      <c r="C530" s="454"/>
      <c r="W530" s="38"/>
      <c r="X530" s="38"/>
      <c r="Y530" s="38"/>
      <c r="Z530" s="38"/>
      <c r="AA530" s="38"/>
      <c r="AB530" s="38"/>
      <c r="AC530" s="38"/>
      <c r="AD530" s="38"/>
      <c r="AE530" s="38"/>
      <c r="AF530" s="38"/>
      <c r="AG530" s="38"/>
      <c r="AH530" s="38"/>
      <c r="AI530" s="38"/>
      <c r="AJ530" s="38"/>
      <c r="AK530" s="38"/>
      <c r="AL530" s="38"/>
      <c r="AM530" s="38"/>
      <c r="AN530" s="38"/>
      <c r="AO530" s="38"/>
      <c r="AP530" s="38"/>
      <c r="AQ530" s="38"/>
      <c r="AR530" s="38"/>
      <c r="AS530" s="38"/>
      <c r="AT530" s="38"/>
      <c r="AU530" s="38"/>
      <c r="AV530" s="38"/>
      <c r="AW530" s="38"/>
      <c r="AX530" s="38"/>
      <c r="AY530" s="38"/>
      <c r="AZ530" s="38"/>
      <c r="BA530" s="38"/>
      <c r="BB530" s="38"/>
      <c r="BC530" s="38"/>
      <c r="BD530" s="38"/>
      <c r="BE530" s="38"/>
      <c r="BF530" s="38"/>
      <c r="BG530" s="38"/>
      <c r="BH530" s="38"/>
      <c r="BI530" s="38"/>
      <c r="BJ530" s="38"/>
    </row>
    <row r="531" spans="2:62" ht="15.75" customHeight="1">
      <c r="B531" s="3"/>
      <c r="C531" s="454"/>
      <c r="W531" s="38"/>
      <c r="X531" s="38"/>
      <c r="Y531" s="38"/>
      <c r="Z531" s="38"/>
      <c r="AA531" s="38"/>
      <c r="AB531" s="38"/>
      <c r="AC531" s="38"/>
      <c r="AD531" s="38"/>
      <c r="AE531" s="38"/>
      <c r="AF531" s="38"/>
      <c r="AG531" s="38"/>
      <c r="AH531" s="38"/>
      <c r="AI531" s="38"/>
      <c r="AJ531" s="38"/>
      <c r="AK531" s="38"/>
      <c r="AL531" s="38"/>
      <c r="AM531" s="38"/>
      <c r="AN531" s="38"/>
      <c r="AO531" s="38"/>
      <c r="AP531" s="38"/>
      <c r="AQ531" s="38"/>
      <c r="AR531" s="38"/>
      <c r="AS531" s="38"/>
      <c r="AT531" s="38"/>
      <c r="AU531" s="38"/>
      <c r="AV531" s="38"/>
      <c r="AW531" s="38"/>
      <c r="AX531" s="38"/>
      <c r="AY531" s="38"/>
      <c r="AZ531" s="38"/>
      <c r="BA531" s="38"/>
      <c r="BB531" s="38"/>
      <c r="BC531" s="38"/>
      <c r="BD531" s="38"/>
      <c r="BE531" s="38"/>
      <c r="BF531" s="38"/>
      <c r="BG531" s="38"/>
      <c r="BH531" s="38"/>
      <c r="BI531" s="38"/>
      <c r="BJ531" s="38"/>
    </row>
    <row r="532" spans="2:62" ht="15.75" customHeight="1">
      <c r="B532" s="3"/>
      <c r="C532" s="454"/>
      <c r="W532" s="38"/>
      <c r="X532" s="38"/>
      <c r="Y532" s="38"/>
      <c r="Z532" s="38"/>
      <c r="AA532" s="38"/>
      <c r="AB532" s="38"/>
      <c r="AC532" s="38"/>
      <c r="AD532" s="38"/>
      <c r="AE532" s="38"/>
      <c r="AF532" s="38"/>
      <c r="AG532" s="38"/>
      <c r="AH532" s="38"/>
      <c r="AI532" s="38"/>
      <c r="AJ532" s="38"/>
      <c r="AK532" s="38"/>
      <c r="AL532" s="38"/>
      <c r="AM532" s="38"/>
      <c r="AN532" s="38"/>
      <c r="AO532" s="38"/>
      <c r="AP532" s="38"/>
      <c r="AQ532" s="38"/>
      <c r="AR532" s="38"/>
      <c r="AS532" s="38"/>
      <c r="AT532" s="38"/>
      <c r="AU532" s="38"/>
      <c r="AV532" s="38"/>
      <c r="AW532" s="38"/>
      <c r="AX532" s="38"/>
      <c r="AY532" s="38"/>
      <c r="AZ532" s="38"/>
      <c r="BA532" s="38"/>
      <c r="BB532" s="38"/>
      <c r="BC532" s="38"/>
      <c r="BD532" s="38"/>
      <c r="BE532" s="38"/>
      <c r="BF532" s="38"/>
      <c r="BG532" s="38"/>
      <c r="BH532" s="38"/>
      <c r="BI532" s="38"/>
      <c r="BJ532" s="38"/>
    </row>
    <row r="533" spans="2:62" ht="15.75" customHeight="1">
      <c r="B533" s="3"/>
      <c r="C533" s="454"/>
      <c r="W533" s="38"/>
      <c r="X533" s="38"/>
      <c r="Y533" s="38"/>
      <c r="Z533" s="38"/>
      <c r="AA533" s="38"/>
      <c r="AB533" s="38"/>
      <c r="AC533" s="38"/>
      <c r="AD533" s="38"/>
      <c r="AE533" s="38"/>
      <c r="AF533" s="38"/>
      <c r="AG533" s="38"/>
      <c r="AH533" s="38"/>
      <c r="AI533" s="38"/>
      <c r="AJ533" s="38"/>
      <c r="AK533" s="38"/>
      <c r="AL533" s="38"/>
      <c r="AM533" s="38"/>
      <c r="AN533" s="38"/>
      <c r="AO533" s="38"/>
      <c r="AP533" s="38"/>
      <c r="AQ533" s="38"/>
      <c r="AR533" s="38"/>
      <c r="AS533" s="38"/>
      <c r="AT533" s="38"/>
      <c r="AU533" s="38"/>
      <c r="AV533" s="38"/>
      <c r="AW533" s="38"/>
      <c r="AX533" s="38"/>
      <c r="AY533" s="38"/>
      <c r="AZ533" s="38"/>
      <c r="BA533" s="38"/>
      <c r="BB533" s="38"/>
      <c r="BC533" s="38"/>
      <c r="BD533" s="38"/>
      <c r="BE533" s="38"/>
      <c r="BF533" s="38"/>
      <c r="BG533" s="38"/>
      <c r="BH533" s="38"/>
      <c r="BI533" s="38"/>
      <c r="BJ533" s="38"/>
    </row>
    <row r="534" spans="2:62" ht="15.75" customHeight="1">
      <c r="B534" s="3"/>
      <c r="C534" s="454"/>
      <c r="W534" s="38"/>
      <c r="X534" s="38"/>
      <c r="Y534" s="38"/>
      <c r="Z534" s="38"/>
      <c r="AA534" s="38"/>
      <c r="AB534" s="38"/>
      <c r="AC534" s="38"/>
      <c r="AD534" s="38"/>
      <c r="AE534" s="38"/>
      <c r="AF534" s="38"/>
      <c r="AG534" s="38"/>
      <c r="AH534" s="38"/>
      <c r="AI534" s="38"/>
      <c r="AJ534" s="38"/>
      <c r="AK534" s="38"/>
      <c r="AL534" s="38"/>
      <c r="AM534" s="38"/>
      <c r="AN534" s="38"/>
      <c r="AO534" s="38"/>
      <c r="AP534" s="38"/>
      <c r="AQ534" s="38"/>
      <c r="AR534" s="38"/>
      <c r="AS534" s="38"/>
      <c r="AT534" s="38"/>
      <c r="AU534" s="38"/>
      <c r="AV534" s="38"/>
      <c r="AW534" s="38"/>
      <c r="AX534" s="38"/>
      <c r="AY534" s="38"/>
      <c r="AZ534" s="38"/>
      <c r="BA534" s="38"/>
      <c r="BB534" s="38"/>
      <c r="BC534" s="38"/>
      <c r="BD534" s="38"/>
      <c r="BE534" s="38"/>
      <c r="BF534" s="38"/>
      <c r="BG534" s="38"/>
      <c r="BH534" s="38"/>
      <c r="BI534" s="38"/>
      <c r="BJ534" s="38"/>
    </row>
    <row r="535" spans="2:62" ht="15.75" customHeight="1">
      <c r="B535" s="3"/>
      <c r="C535" s="454"/>
      <c r="W535" s="38"/>
      <c r="X535" s="38"/>
      <c r="Y535" s="38"/>
      <c r="Z535" s="38"/>
      <c r="AA535" s="38"/>
      <c r="AB535" s="38"/>
      <c r="AC535" s="38"/>
      <c r="AD535" s="38"/>
      <c r="AE535" s="38"/>
      <c r="AF535" s="38"/>
      <c r="AG535" s="38"/>
      <c r="AH535" s="38"/>
      <c r="AI535" s="38"/>
      <c r="AJ535" s="38"/>
      <c r="AK535" s="38"/>
      <c r="AL535" s="38"/>
      <c r="AM535" s="38"/>
      <c r="AN535" s="38"/>
      <c r="AO535" s="38"/>
      <c r="AP535" s="38"/>
      <c r="AQ535" s="38"/>
      <c r="AR535" s="38"/>
      <c r="AS535" s="38"/>
      <c r="AT535" s="38"/>
      <c r="AU535" s="38"/>
      <c r="AV535" s="38"/>
      <c r="AW535" s="38"/>
      <c r="AX535" s="38"/>
      <c r="AY535" s="38"/>
      <c r="AZ535" s="38"/>
      <c r="BA535" s="38"/>
      <c r="BB535" s="38"/>
      <c r="BC535" s="38"/>
      <c r="BD535" s="38"/>
      <c r="BE535" s="38"/>
      <c r="BF535" s="38"/>
      <c r="BG535" s="38"/>
      <c r="BH535" s="38"/>
      <c r="BI535" s="38"/>
      <c r="BJ535" s="38"/>
    </row>
    <row r="536" spans="2:62" ht="15.75" customHeight="1">
      <c r="B536" s="3"/>
      <c r="W536" s="38"/>
      <c r="X536" s="38"/>
      <c r="Y536" s="38"/>
      <c r="Z536" s="38"/>
      <c r="AA536" s="38"/>
      <c r="AB536" s="38"/>
      <c r="AC536" s="38"/>
      <c r="AD536" s="38"/>
      <c r="AE536" s="38"/>
      <c r="AF536" s="38"/>
      <c r="AG536" s="38"/>
      <c r="AH536" s="38"/>
      <c r="AI536" s="38"/>
      <c r="AJ536" s="38"/>
      <c r="AK536" s="38"/>
      <c r="AL536" s="38"/>
      <c r="AM536" s="38"/>
      <c r="AN536" s="38"/>
      <c r="AO536" s="38"/>
      <c r="AP536" s="38"/>
      <c r="AQ536" s="38"/>
      <c r="AR536" s="38"/>
      <c r="AS536" s="38"/>
      <c r="AT536" s="38"/>
      <c r="AU536" s="38"/>
      <c r="AV536" s="38"/>
      <c r="AW536" s="38"/>
      <c r="AX536" s="38"/>
      <c r="AY536" s="38"/>
      <c r="AZ536" s="38"/>
      <c r="BA536" s="38"/>
      <c r="BB536" s="38"/>
      <c r="BC536" s="38"/>
      <c r="BD536" s="38"/>
      <c r="BE536" s="38"/>
      <c r="BF536" s="38"/>
      <c r="BG536" s="38"/>
      <c r="BH536" s="38"/>
      <c r="BI536" s="38"/>
      <c r="BJ536" s="38"/>
    </row>
    <row r="537" spans="2:62" ht="15.75" customHeight="1">
      <c r="B537" s="3"/>
      <c r="W537" s="38"/>
      <c r="X537" s="38"/>
      <c r="Y537" s="38"/>
      <c r="Z537" s="38"/>
      <c r="AA537" s="38"/>
      <c r="AB537" s="38"/>
      <c r="AC537" s="38"/>
      <c r="AD537" s="38"/>
      <c r="AE537" s="38"/>
      <c r="AF537" s="38"/>
      <c r="AG537" s="38"/>
      <c r="AH537" s="38"/>
      <c r="AI537" s="38"/>
      <c r="AJ537" s="38"/>
      <c r="AK537" s="38"/>
      <c r="AL537" s="38"/>
      <c r="AM537" s="38"/>
      <c r="AN537" s="38"/>
      <c r="AO537" s="38"/>
      <c r="AP537" s="38"/>
      <c r="AQ537" s="38"/>
      <c r="AR537" s="38"/>
      <c r="AS537" s="38"/>
      <c r="AT537" s="38"/>
      <c r="AU537" s="38"/>
      <c r="AV537" s="38"/>
      <c r="AW537" s="38"/>
      <c r="AX537" s="38"/>
      <c r="AY537" s="38"/>
      <c r="AZ537" s="38"/>
      <c r="BA537" s="38"/>
      <c r="BB537" s="38"/>
      <c r="BC537" s="38"/>
      <c r="BD537" s="38"/>
      <c r="BE537" s="38"/>
      <c r="BF537" s="38"/>
      <c r="BG537" s="38"/>
      <c r="BH537" s="38"/>
      <c r="BI537" s="38"/>
      <c r="BJ537" s="38"/>
    </row>
    <row r="538" spans="2:62" ht="15.75" customHeight="1">
      <c r="B538" s="3"/>
      <c r="W538" s="38"/>
      <c r="X538" s="38"/>
      <c r="Y538" s="38"/>
      <c r="Z538" s="38"/>
      <c r="AA538" s="38"/>
      <c r="AB538" s="38"/>
      <c r="AC538" s="38"/>
      <c r="AD538" s="38"/>
      <c r="AE538" s="38"/>
      <c r="AF538" s="38"/>
      <c r="AG538" s="38"/>
      <c r="AH538" s="38"/>
      <c r="AI538" s="38"/>
      <c r="AJ538" s="38"/>
      <c r="AK538" s="38"/>
      <c r="AL538" s="38"/>
      <c r="AM538" s="38"/>
      <c r="AN538" s="38"/>
      <c r="AO538" s="38"/>
      <c r="AP538" s="38"/>
      <c r="AQ538" s="38"/>
      <c r="AR538" s="38"/>
      <c r="AS538" s="38"/>
      <c r="AT538" s="38"/>
      <c r="AU538" s="38"/>
      <c r="AV538" s="38"/>
      <c r="AW538" s="38"/>
      <c r="AX538" s="38"/>
      <c r="AY538" s="38"/>
      <c r="AZ538" s="38"/>
      <c r="BA538" s="38"/>
      <c r="BB538" s="38"/>
      <c r="BC538" s="38"/>
      <c r="BD538" s="38"/>
      <c r="BE538" s="38"/>
      <c r="BF538" s="38"/>
      <c r="BG538" s="38"/>
      <c r="BH538" s="38"/>
      <c r="BI538" s="38"/>
      <c r="BJ538" s="38"/>
    </row>
    <row r="539" spans="2:62" ht="15.75" customHeight="1">
      <c r="B539" s="3"/>
      <c r="W539" s="38"/>
      <c r="X539" s="38"/>
      <c r="Y539" s="38"/>
      <c r="Z539" s="38"/>
      <c r="AA539" s="38"/>
      <c r="AB539" s="38"/>
      <c r="AC539" s="38"/>
      <c r="AD539" s="38"/>
      <c r="AE539" s="38"/>
      <c r="AF539" s="38"/>
      <c r="AG539" s="38"/>
      <c r="AH539" s="38"/>
      <c r="AI539" s="38"/>
      <c r="AJ539" s="38"/>
      <c r="AK539" s="38"/>
      <c r="AL539" s="38"/>
      <c r="AM539" s="38"/>
      <c r="AN539" s="38"/>
      <c r="AO539" s="38"/>
      <c r="AP539" s="38"/>
      <c r="AQ539" s="38"/>
      <c r="AR539" s="38"/>
      <c r="AS539" s="38"/>
      <c r="AT539" s="38"/>
      <c r="AU539" s="38"/>
      <c r="AV539" s="38"/>
      <c r="AW539" s="38"/>
      <c r="AX539" s="38"/>
      <c r="AY539" s="38"/>
      <c r="AZ539" s="38"/>
      <c r="BA539" s="38"/>
      <c r="BB539" s="38"/>
      <c r="BC539" s="38"/>
      <c r="BD539" s="38"/>
      <c r="BE539" s="38"/>
      <c r="BF539" s="38"/>
      <c r="BG539" s="38"/>
      <c r="BH539" s="38"/>
      <c r="BI539" s="38"/>
      <c r="BJ539" s="38"/>
    </row>
    <row r="540" spans="2:62" ht="15.75" customHeight="1"/>
    <row r="541" spans="2:62" ht="15.75" customHeight="1"/>
    <row r="542" spans="2:62" ht="15.75" customHeight="1"/>
    <row r="543" spans="2:62" ht="15.75" customHeight="1"/>
    <row r="544" spans="2:62"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sheetData>
  <mergeCells count="42">
    <mergeCell ref="AM405:AO405"/>
    <mergeCell ref="D294:F294"/>
    <mergeCell ref="G294:I294"/>
    <mergeCell ref="J294:L294"/>
    <mergeCell ref="M294:N294"/>
    <mergeCell ref="O294:Q294"/>
    <mergeCell ref="R294:S294"/>
    <mergeCell ref="D359:F359"/>
    <mergeCell ref="R359:S359"/>
    <mergeCell ref="X405:Z405"/>
    <mergeCell ref="AA405:AC405"/>
    <mergeCell ref="AD405:AF405"/>
    <mergeCell ref="AG405:AI405"/>
    <mergeCell ref="AJ405:AL405"/>
    <mergeCell ref="O239:Q239"/>
    <mergeCell ref="R239:S239"/>
    <mergeCell ref="G359:I359"/>
    <mergeCell ref="J359:L359"/>
    <mergeCell ref="M359:N359"/>
    <mergeCell ref="O359:Q359"/>
    <mergeCell ref="D239:F239"/>
    <mergeCell ref="G239:I239"/>
    <mergeCell ref="J239:L239"/>
    <mergeCell ref="M239:N239"/>
    <mergeCell ref="G171:I171"/>
    <mergeCell ref="J171:L171"/>
    <mergeCell ref="M171:N171"/>
    <mergeCell ref="O171:Q171"/>
    <mergeCell ref="R171:S171"/>
    <mergeCell ref="R3:S3"/>
    <mergeCell ref="D91:F91"/>
    <mergeCell ref="R91:S91"/>
    <mergeCell ref="G91:I91"/>
    <mergeCell ref="J91:L91"/>
    <mergeCell ref="M91:N91"/>
    <mergeCell ref="O91:Q91"/>
    <mergeCell ref="D3:F3"/>
    <mergeCell ref="G3:I3"/>
    <mergeCell ref="J3:L3"/>
    <mergeCell ref="M3:N3"/>
    <mergeCell ref="O3:Q3"/>
    <mergeCell ref="D171:F171"/>
  </mergeCells>
  <conditionalFormatting sqref="D113">
    <cfRule type="expression" dxfId="125" priority="31" stopIfTrue="1">
      <formula>"esterreur(reference)"</formula>
    </cfRule>
  </conditionalFormatting>
  <conditionalFormatting sqref="D173:D182">
    <cfRule type="expression" dxfId="124" priority="389" stopIfTrue="1">
      <formula>"esterreur(reference)"</formula>
    </cfRule>
  </conditionalFormatting>
  <conditionalFormatting sqref="D401">
    <cfRule type="expression" dxfId="123" priority="38" stopIfTrue="1">
      <formula>"esterreur(reference)"</formula>
    </cfRule>
  </conditionalFormatting>
  <conditionalFormatting sqref="E187">
    <cfRule type="expression" dxfId="122" priority="390" stopIfTrue="1">
      <formula>"esterreur(reference)"</formula>
    </cfRule>
  </conditionalFormatting>
  <conditionalFormatting sqref="F5">
    <cfRule type="expression" dxfId="121" priority="387" stopIfTrue="1">
      <formula>"esterreur(reference)"</formula>
    </cfRule>
  </conditionalFormatting>
  <conditionalFormatting sqref="F83:F85">
    <cfRule type="expression" dxfId="120" priority="386" stopIfTrue="1">
      <formula>"esterreur(reference)"</formula>
    </cfRule>
  </conditionalFormatting>
  <conditionalFormatting sqref="F102">
    <cfRule type="expression" dxfId="119" priority="391" stopIfTrue="1">
      <formula>"esterreur(reference)"</formula>
    </cfRule>
  </conditionalFormatting>
  <conditionalFormatting sqref="F185">
    <cfRule type="expression" dxfId="118" priority="188" stopIfTrue="1">
      <formula>"esterreur(reference)"</formula>
    </cfRule>
  </conditionalFormatting>
  <conditionalFormatting sqref="G31:G32">
    <cfRule type="expression" dxfId="117" priority="384" stopIfTrue="1">
      <formula>"esterreur(reference)"</formula>
    </cfRule>
  </conditionalFormatting>
  <conditionalFormatting sqref="G113:G114">
    <cfRule type="expression" dxfId="116" priority="367" stopIfTrue="1">
      <formula>"esterreur(reference)"</formula>
    </cfRule>
  </conditionalFormatting>
  <conditionalFormatting sqref="G173:G182">
    <cfRule type="expression" dxfId="115" priority="388" stopIfTrue="1">
      <formula>"esterreur(reference)"</formula>
    </cfRule>
  </conditionalFormatting>
  <conditionalFormatting sqref="H25:H26 H28:H72">
    <cfRule type="expression" dxfId="114" priority="379" stopIfTrue="1">
      <formula>"esterreur(reference)"</formula>
    </cfRule>
  </conditionalFormatting>
  <conditionalFormatting sqref="H361 J361:L361">
    <cfRule type="expression" dxfId="113" priority="58" stopIfTrue="1">
      <formula>"esterreur(reference)"</formula>
    </cfRule>
  </conditionalFormatting>
  <conditionalFormatting sqref="H244:J244">
    <cfRule type="expression" dxfId="112" priority="25" stopIfTrue="1">
      <formula>"esterreur(reference)"</formula>
    </cfRule>
  </conditionalFormatting>
  <conditionalFormatting sqref="H198:L198">
    <cfRule type="expression" dxfId="111" priority="61" stopIfTrue="1">
      <formula>"esterreur(reference)"</formula>
    </cfRule>
  </conditionalFormatting>
  <conditionalFormatting sqref="H397:L400">
    <cfRule type="expression" dxfId="110" priority="55" stopIfTrue="1">
      <formula>"esterreur(reference)"</formula>
    </cfRule>
  </conditionalFormatting>
  <conditionalFormatting sqref="I16:I18 I20 I24:I30">
    <cfRule type="expression" dxfId="109" priority="385" stopIfTrue="1">
      <formula>"esterreur(reference)"</formula>
    </cfRule>
  </conditionalFormatting>
  <conditionalFormatting sqref="I378:L378 J379:L395 H379:H396">
    <cfRule type="expression" dxfId="108" priority="56" stopIfTrue="1">
      <formula>"esterreur(reference)"</formula>
    </cfRule>
  </conditionalFormatting>
  <conditionalFormatting sqref="J3 L6:L14 I13:J14 J18:J24 J25:L26 J27 J28:L30 J31:K36 J37 J38:K52 H83:L85 H86:K88 L86:L90 H90:I90 K90 J90:J91 K93:L95 P93:Q95 L96 Q96 H97:I97 H98:L98 O98:Q98 K99:L101 P99:Q101 I102:L102 H102:H105 O102:Q122 J103:L105 I106:L112 H107:H135 J113:L122 I123:K123 O123:P133 J124:K133 J134:L135 O134:Q154 H136:L136 H137:H153 J137:L153 H154:L154 H157:H158 J157:K158 O157:P158 H165:L165 O165:Q165 H166 J166:K166 O166:P166 H167:K168 L168:L170 H170:I170 K170 J170:J172 H172:I172 K172:L174 H174:I174 J174:J175 I175 L175 K176:L177 H177:J177 I178:J178 L178 K179:L179 H180:L180 I181:J181 L181 K182:L183 H183:I184 J183:J188 L184 K184:K185 H186:I188 K186:L197 H190:J191 H193:J197 J199:K201 H199:H230 J202 J203:K230 H233:L233 H234 J234:K234 H235:K236 L235:L238 H238:I238 K238 J238:J241 H240:I241 K240:L242 K244:L245 H253:L254 H255:H285 J255:K285 L268:L286 H286:J286 H289:L289 H290 J290:K290 H291:K291 L291:L293 H293:I293 K293 J293:J294 H295:I295 K295:L295 K296:K304 H305:I307 K305:L307 K308:K309 H310:I312 K310:L312 K313:M313 H314:I315 K314:L315 H316:L318 L319:L330 H319:H349 J319:K349 H350:L350 H353:L353 H354:H356 J354:K356 H362:L365 H366:H377 J366:L377 H401 J401:K401">
    <cfRule type="expression" dxfId="107" priority="40" stopIfTrue="1">
      <formula>"esterreur(reference)"</formula>
    </cfRule>
  </conditionalFormatting>
  <conditionalFormatting sqref="J16 L16:L24">
    <cfRule type="expression" dxfId="106" priority="27" stopIfTrue="1">
      <formula>"esterreur(reference)"</formula>
    </cfRule>
  </conditionalFormatting>
  <conditionalFormatting sqref="J296:J315">
    <cfRule type="expression" dxfId="105" priority="1" stopIfTrue="1">
      <formula>"esterreur(reference)"</formula>
    </cfRule>
  </conditionalFormatting>
  <conditionalFormatting sqref="J53:L72">
    <cfRule type="expression" dxfId="104" priority="26" stopIfTrue="1">
      <formula>"esterreur(reference)"</formula>
    </cfRule>
  </conditionalFormatting>
  <conditionalFormatting sqref="K396">
    <cfRule type="expression" dxfId="103" priority="59" stopIfTrue="1">
      <formula>"esterreur(reference)"</formula>
    </cfRule>
  </conditionalFormatting>
  <conditionalFormatting sqref="K5:L5">
    <cfRule type="expression" dxfId="102" priority="167" stopIfTrue="1">
      <formula>"esterreur(reference)"</formula>
    </cfRule>
  </conditionalFormatting>
  <conditionalFormatting sqref="K248:L248">
    <cfRule type="expression" dxfId="101" priority="147" stopIfTrue="1">
      <formula>"esterreur(reference)"</formula>
    </cfRule>
  </conditionalFormatting>
  <conditionalFormatting sqref="L36:L37">
    <cfRule type="expression" dxfId="100" priority="28" stopIfTrue="1">
      <formula>"esterreur(reference)"</formula>
    </cfRule>
  </conditionalFormatting>
  <conditionalFormatting sqref="L75:L82">
    <cfRule type="expression" dxfId="99" priority="47" stopIfTrue="1">
      <formula>"esterreur(reference)"</formula>
    </cfRule>
  </conditionalFormatting>
  <conditionalFormatting sqref="L157:L163">
    <cfRule type="expression" dxfId="98" priority="125" stopIfTrue="1">
      <formula>"esterreur(reference)"</formula>
    </cfRule>
  </conditionalFormatting>
  <conditionalFormatting sqref="L199:L210">
    <cfRule type="expression" dxfId="97" priority="102" stopIfTrue="1">
      <formula>"esterreur(reference)"</formula>
    </cfRule>
  </conditionalFormatting>
  <conditionalFormatting sqref="L212:L229">
    <cfRule type="expression" dxfId="96" priority="104" stopIfTrue="1">
      <formula>"esterreur(reference)"</formula>
    </cfRule>
  </conditionalFormatting>
  <conditionalFormatting sqref="L255:L266">
    <cfRule type="expression" dxfId="95" priority="148" stopIfTrue="1">
      <formula>"esterreur(reference)"</formula>
    </cfRule>
  </conditionalFormatting>
  <conditionalFormatting sqref="L347:L349">
    <cfRule type="expression" dxfId="94" priority="68" stopIfTrue="1">
      <formula>"esterreur(reference)"</formula>
    </cfRule>
  </conditionalFormatting>
  <conditionalFormatting sqref="L357:L358 H358:I358 K358 J358:J359 H360:L360">
    <cfRule type="expression" dxfId="93" priority="54" stopIfTrue="1">
      <formula>"esterreur(reference)"</formula>
    </cfRule>
  </conditionalFormatting>
  <conditionalFormatting sqref="M95:M97">
    <cfRule type="expression" dxfId="92" priority="41" stopIfTrue="1">
      <formula>"esterreur(reference)"</formula>
    </cfRule>
  </conditionalFormatting>
  <conditionalFormatting sqref="N210">
    <cfRule type="expression" dxfId="91" priority="30" stopIfTrue="1">
      <formula>"esterreur(reference)"</formula>
    </cfRule>
  </conditionalFormatting>
  <conditionalFormatting sqref="N319:N329">
    <cfRule type="expression" dxfId="90" priority="35" stopIfTrue="1">
      <formula>"esterreur(reference)"</formula>
    </cfRule>
  </conditionalFormatting>
  <conditionalFormatting sqref="N198:Q198">
    <cfRule type="expression" dxfId="89" priority="15" stopIfTrue="1">
      <formula>"esterreur(reference)"</formula>
    </cfRule>
  </conditionalFormatting>
  <conditionalFormatting sqref="O16 Q16:Q24">
    <cfRule type="expression" dxfId="88" priority="20" stopIfTrue="1">
      <formula>"esterreur(reference)"</formula>
    </cfRule>
  </conditionalFormatting>
  <conditionalFormatting sqref="O172 P172:Q174 O174:O175 Q175 P176:Q177 O177:O178 Q178 P179:Q179 O180:Q180 O181 Q181 P182:Q183 O183:O188 Q184 P184:P185 P186:Q197 O190:O191 O193:O197 O199:P201 O202 O203:P230 O233:Q233 O234:P234">
    <cfRule type="expression" dxfId="87" priority="14" stopIfTrue="1">
      <formula>"esterreur(reference)"</formula>
    </cfRule>
  </conditionalFormatting>
  <conditionalFormatting sqref="O244">
    <cfRule type="expression" dxfId="86" priority="9" stopIfTrue="1">
      <formula>"esterreur(reference)"</formula>
    </cfRule>
  </conditionalFormatting>
  <conditionalFormatting sqref="O296:P304 O305:Q307 O308:P309 O310:Q318 Q319:Q330 O319:P349 O350:Q350 O353:Q353 O354:P354">
    <cfRule type="expression" dxfId="85" priority="7" stopIfTrue="1">
      <formula>"esterreur(reference)"</formula>
    </cfRule>
  </conditionalFormatting>
  <conditionalFormatting sqref="O53:Q72">
    <cfRule type="expression" dxfId="84" priority="19" stopIfTrue="1">
      <formula>"esterreur(reference)"</formula>
    </cfRule>
  </conditionalFormatting>
  <conditionalFormatting sqref="O360:Q395">
    <cfRule type="expression" dxfId="83" priority="2" stopIfTrue="1">
      <formula>"esterreur(reference)"</formula>
    </cfRule>
  </conditionalFormatting>
  <conditionalFormatting sqref="O397:Q400">
    <cfRule type="expression" dxfId="82" priority="3" stopIfTrue="1">
      <formula>"esterreur(reference)"</formula>
    </cfRule>
  </conditionalFormatting>
  <conditionalFormatting sqref="P396">
    <cfRule type="expression" dxfId="81" priority="6" stopIfTrue="1">
      <formula>"esterreur(reference)"</formula>
    </cfRule>
  </conditionalFormatting>
  <conditionalFormatting sqref="P5:Q5">
    <cfRule type="expression" dxfId="80" priority="24" stopIfTrue="1">
      <formula>"esterreur(reference)"</formula>
    </cfRule>
  </conditionalFormatting>
  <conditionalFormatting sqref="P242:Q242 P244:Q245 O253:Q254 O255:P285 Q268:Q286 O286 O289:Q289 O290:P290">
    <cfRule type="expression" dxfId="79" priority="10" stopIfTrue="1">
      <formula>"esterreur(reference)"</formula>
    </cfRule>
  </conditionalFormatting>
  <conditionalFormatting sqref="P248:Q248">
    <cfRule type="expression" dxfId="78" priority="12" stopIfTrue="1">
      <formula>"esterreur(reference)"</formula>
    </cfRule>
  </conditionalFormatting>
  <conditionalFormatting sqref="Q6:Q14 O13:O14 O18:O24 O25:Q26 O27 O28:Q30 O31:P36 O37 O38:P52 O83:Q85">
    <cfRule type="expression" dxfId="77" priority="22" stopIfTrue="1">
      <formula>"esterreur(reference)"</formula>
    </cfRule>
  </conditionalFormatting>
  <conditionalFormatting sqref="Q36:Q37">
    <cfRule type="expression" dxfId="76" priority="21" stopIfTrue="1">
      <formula>"esterreur(reference)"</formula>
    </cfRule>
  </conditionalFormatting>
  <conditionalFormatting sqref="Q75:Q82">
    <cfRule type="expression" dxfId="75" priority="23" stopIfTrue="1">
      <formula>"esterreur(reference)"</formula>
    </cfRule>
  </conditionalFormatting>
  <conditionalFormatting sqref="Q157:Q163">
    <cfRule type="expression" dxfId="74" priority="18" stopIfTrue="1">
      <formula>"esterreur(reference)"</formula>
    </cfRule>
  </conditionalFormatting>
  <conditionalFormatting sqref="Q199:Q210">
    <cfRule type="expression" dxfId="73" priority="16" stopIfTrue="1">
      <formula>"esterreur(reference)"</formula>
    </cfRule>
  </conditionalFormatting>
  <conditionalFormatting sqref="Q212:Q229">
    <cfRule type="expression" dxfId="72" priority="17" stopIfTrue="1">
      <formula>"esterreur(reference)"</formula>
    </cfRule>
  </conditionalFormatting>
  <conditionalFormatting sqref="Q255:Q266">
    <cfRule type="expression" dxfId="71" priority="13" stopIfTrue="1">
      <formula>"esterreur(reference)"</formula>
    </cfRule>
  </conditionalFormatting>
  <conditionalFormatting sqref="Q347:Q349">
    <cfRule type="expression" dxfId="70" priority="8" stopIfTrue="1">
      <formula>"esterreur(reference)"</formula>
    </cfRule>
  </conditionalFormatting>
  <conditionalFormatting sqref="R313">
    <cfRule type="expression" dxfId="69" priority="49" stopIfTrue="1">
      <formula>"esterreur(reference)"</formula>
    </cfRule>
  </conditionalFormatting>
  <conditionalFormatting sqref="S187">
    <cfRule type="expression" dxfId="68" priority="191" stopIfTrue="1">
      <formula>"esterreur(reference)"</formula>
    </cfRule>
  </conditionalFormatting>
  <conditionalFormatting sqref="AG410:AI419 AH421:AI433 AH435:AI452 AH454:AI461 AH462:AH463 AH464:AI466 AH468:AI468 AH492:AI498">
    <cfRule type="cellIs" dxfId="67" priority="50" operator="greaterThan">
      <formula>0</formula>
    </cfRule>
  </conditionalFormatting>
  <conditionalFormatting sqref="AH470:AI477 AH481:AI481">
    <cfRule type="cellIs" dxfId="66" priority="51" operator="lessThan">
      <formula>0</formula>
    </cfRule>
  </conditionalFormatting>
  <conditionalFormatting sqref="AH478:AI480">
    <cfRule type="cellIs" dxfId="65" priority="375" operator="greaterThan">
      <formula>0</formula>
    </cfRule>
  </conditionalFormatting>
  <conditionalFormatting sqref="AO410:AO419">
    <cfRule type="cellIs" dxfId="64" priority="192" operator="greaterThan">
      <formula>0</formula>
    </cfRule>
  </conditionalFormatting>
  <printOptions horizontalCentered="1"/>
  <pageMargins left="0.15748031496062992" right="0.15748031496062992" top="0.15748031496062992" bottom="0.31496062992125984" header="0" footer="0.23622047244094491"/>
  <pageSetup scale="45" fitToHeight="0" orientation="landscape" r:id="rId1"/>
  <headerFooter>
    <oddFooter>&amp;L&amp;F&amp;C&amp;P de &amp;N&amp;RImprimé le &amp;D  @ &amp;T</oddFooter>
  </headerFooter>
  <rowBreaks count="15" manualBreakCount="15">
    <brk id="85" min="2" max="18" man="1"/>
    <brk id="166" min="2" max="18" man="1"/>
    <brk id="234" min="2" max="18" man="1"/>
    <brk id="290" min="2" max="18" man="1"/>
    <brk id="354" man="1"/>
    <brk id="290" man="1"/>
    <brk id="291" man="1"/>
    <brk id="484" man="1"/>
    <brk id="356" man="1"/>
    <brk id="485" man="1"/>
    <brk id="85" man="1"/>
    <brk id="168" man="1"/>
    <brk id="88" man="1"/>
    <brk id="236" man="1"/>
    <brk id="400" man="1"/>
  </rowBreaks>
  <ignoredErrors>
    <ignoredError sqref="AF458 AF496 Z496 AH449:AI469 AH471:AI471 AH470" formula="1"/>
    <ignoredError sqref="AI470" evalError="1" formula="1"/>
  </ignoredError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FFC000"/>
  </sheetPr>
  <dimension ref="A1:BJ700"/>
  <sheetViews>
    <sheetView topLeftCell="T454" zoomScale="80" zoomScaleNormal="80" workbookViewId="0">
      <selection activeCell="AS431" sqref="AS431"/>
    </sheetView>
  </sheetViews>
  <sheetFormatPr baseColWidth="10" defaultColWidth="12.625" defaultRowHeight="15" customHeight="1"/>
  <cols>
    <col min="1" max="1" width="24.125" hidden="1" customWidth="1"/>
    <col min="2" max="2" width="23.375" hidden="1" customWidth="1"/>
    <col min="3" max="3" width="34.625" customWidth="1"/>
    <col min="4" max="4" width="16.375" hidden="1" customWidth="1"/>
    <col min="5" max="5" width="15.625" hidden="1" customWidth="1"/>
    <col min="6" max="6" width="16.875" hidden="1" customWidth="1"/>
    <col min="7" max="7" width="17.75" hidden="1" customWidth="1"/>
    <col min="8" max="8" width="15.625" hidden="1" customWidth="1"/>
    <col min="9" max="9" width="15.875" hidden="1" customWidth="1"/>
    <col min="10" max="10" width="16.75" customWidth="1"/>
    <col min="11" max="11" width="16.375" customWidth="1"/>
    <col min="12" max="12" width="15.875" customWidth="1"/>
    <col min="13" max="13" width="12" hidden="1" customWidth="1"/>
    <col min="14" max="14" width="18.625" hidden="1" customWidth="1"/>
    <col min="15" max="15" width="16.375" customWidth="1"/>
    <col min="16" max="16" width="15.625" customWidth="1"/>
    <col min="17" max="17" width="16.375" customWidth="1"/>
    <col min="18" max="18" width="14.5" customWidth="1"/>
    <col min="19" max="19" width="21.375" customWidth="1"/>
    <col min="20" max="20" width="3" customWidth="1"/>
    <col min="21" max="21" width="30.875" bestFit="1" customWidth="1"/>
    <col min="22" max="22" width="28.75" customWidth="1"/>
    <col min="23" max="24" width="12.25" hidden="1" customWidth="1"/>
    <col min="25" max="25" width="12.5" hidden="1" customWidth="1"/>
    <col min="26" max="26" width="17.375" hidden="1" customWidth="1"/>
    <col min="27" max="27" width="10.875" hidden="1" customWidth="1"/>
    <col min="28" max="28" width="10" hidden="1" customWidth="1"/>
    <col min="29" max="29" width="17.5" hidden="1" customWidth="1"/>
    <col min="30" max="30" width="13.875" customWidth="1"/>
    <col min="31" max="31" width="15.375" customWidth="1"/>
    <col min="32" max="32" width="18.875" customWidth="1"/>
    <col min="33" max="33" width="13.875" hidden="1" customWidth="1"/>
    <col min="34" max="34" width="16.25" hidden="1" customWidth="1"/>
    <col min="35" max="35" width="15" hidden="1" customWidth="1"/>
    <col min="36" max="37" width="13.125" customWidth="1"/>
    <col min="38" max="38" width="17.5" customWidth="1"/>
    <col min="39" max="39" width="10.875" customWidth="1"/>
    <col min="40" max="40" width="16" customWidth="1"/>
    <col min="41" max="41" width="12.375" customWidth="1"/>
    <col min="42" max="42" width="11" customWidth="1"/>
    <col min="43" max="43" width="15.75" hidden="1" customWidth="1"/>
    <col min="44" max="44" width="19.875" hidden="1" customWidth="1"/>
    <col min="45" max="62" width="11" customWidth="1"/>
  </cols>
  <sheetData>
    <row r="1" spans="1:40" ht="35.25">
      <c r="B1" s="36"/>
      <c r="C1" s="764" t="str">
        <f>Parametres!B1</f>
        <v>Hyundai</v>
      </c>
      <c r="D1" s="231"/>
      <c r="E1" s="231"/>
      <c r="F1" s="231"/>
      <c r="G1" s="231"/>
      <c r="H1" s="36"/>
      <c r="I1" s="231"/>
      <c r="J1" s="36"/>
      <c r="K1" s="9" t="s">
        <v>88</v>
      </c>
      <c r="L1" s="231"/>
      <c r="M1" s="231"/>
      <c r="N1" s="233"/>
      <c r="O1" s="774"/>
      <c r="P1" s="773"/>
      <c r="Q1" s="774"/>
      <c r="R1" s="773"/>
      <c r="S1" s="775" t="str">
        <f>CONCATENATE("Réalisé AAJ,"," ",Parametres!B3," ",Parametres!B4)</f>
        <v>Réalisé AAJ, Février 2025</v>
      </c>
      <c r="T1" s="231" t="s">
        <v>333</v>
      </c>
      <c r="U1" s="36"/>
      <c r="V1" s="36"/>
      <c r="W1" s="36"/>
      <c r="X1" s="36"/>
      <c r="Y1" s="36"/>
      <c r="Z1" s="36"/>
      <c r="AA1" s="36"/>
      <c r="AB1" s="36"/>
      <c r="AC1" s="36"/>
      <c r="AD1" s="36"/>
      <c r="AE1" s="36"/>
      <c r="AF1" s="36"/>
      <c r="AG1" s="36"/>
      <c r="AH1" s="36"/>
      <c r="AI1" s="36"/>
      <c r="AJ1" s="36"/>
      <c r="AK1" s="36"/>
      <c r="AL1" s="36"/>
      <c r="AM1" s="36"/>
      <c r="AN1" s="36"/>
    </row>
    <row r="2" spans="1:40" ht="15" customHeight="1" thickBot="1">
      <c r="B2" s="3"/>
      <c r="C2" s="37"/>
      <c r="D2" s="234" t="s">
        <v>334</v>
      </c>
      <c r="E2" s="234" t="s">
        <v>335</v>
      </c>
      <c r="F2" s="234" t="s">
        <v>336</v>
      </c>
      <c r="G2" s="234"/>
      <c r="H2" s="234"/>
      <c r="I2" s="234"/>
      <c r="J2" s="234" t="s">
        <v>337</v>
      </c>
      <c r="K2" s="234"/>
      <c r="L2" s="234" t="s">
        <v>299</v>
      </c>
      <c r="M2" s="38"/>
      <c r="N2" s="38"/>
      <c r="O2" s="234" t="s">
        <v>337</v>
      </c>
      <c r="P2" s="234"/>
      <c r="Q2" s="234" t="s">
        <v>299</v>
      </c>
      <c r="R2" s="38"/>
      <c r="S2" s="38"/>
      <c r="T2" s="38"/>
      <c r="U2" s="38"/>
      <c r="X2" s="234" t="s">
        <v>334</v>
      </c>
      <c r="Y2" s="234" t="s">
        <v>335</v>
      </c>
      <c r="Z2" s="234" t="s">
        <v>336</v>
      </c>
      <c r="AC2" s="5"/>
      <c r="AJ2" s="234" t="s">
        <v>334</v>
      </c>
      <c r="AK2" s="234" t="s">
        <v>335</v>
      </c>
      <c r="AL2" s="234" t="s">
        <v>336</v>
      </c>
    </row>
    <row r="3" spans="1:40" ht="21" thickTop="1">
      <c r="B3" s="41"/>
      <c r="C3" s="237"/>
      <c r="D3" s="1055" t="s">
        <v>339</v>
      </c>
      <c r="E3" s="1056"/>
      <c r="F3" s="1057"/>
      <c r="G3" s="1060"/>
      <c r="H3" s="1056"/>
      <c r="I3" s="1057"/>
      <c r="J3" s="1060" t="s">
        <v>340</v>
      </c>
      <c r="K3" s="1056"/>
      <c r="L3" s="1057"/>
      <c r="M3" s="1060" t="s">
        <v>681</v>
      </c>
      <c r="N3" s="1057"/>
      <c r="O3" s="1055" t="s">
        <v>341</v>
      </c>
      <c r="P3" s="1056"/>
      <c r="Q3" s="1057"/>
      <c r="R3" s="1058" t="s">
        <v>683</v>
      </c>
      <c r="S3" s="1059"/>
      <c r="T3" s="41"/>
      <c r="U3" s="41"/>
      <c r="V3" s="5" t="s">
        <v>343</v>
      </c>
      <c r="W3" s="550">
        <v>0.45</v>
      </c>
      <c r="X3" s="41"/>
      <c r="Y3" s="41"/>
      <c r="Z3" s="41"/>
      <c r="AA3" s="41"/>
      <c r="AB3" s="41"/>
      <c r="AC3" s="41"/>
      <c r="AD3" s="41"/>
      <c r="AE3" s="41"/>
      <c r="AF3" s="41"/>
      <c r="AG3" s="41"/>
      <c r="AH3" s="41"/>
      <c r="AI3" s="41"/>
      <c r="AJ3" s="41"/>
      <c r="AK3" s="41"/>
      <c r="AL3" s="41"/>
      <c r="AM3" s="41"/>
      <c r="AN3" s="41"/>
    </row>
    <row r="4" spans="1:40" ht="20.25">
      <c r="B4" s="41"/>
      <c r="C4" s="240"/>
      <c r="D4" s="241" t="s">
        <v>89</v>
      </c>
      <c r="E4" s="242" t="s">
        <v>344</v>
      </c>
      <c r="F4" s="243" t="s">
        <v>91</v>
      </c>
      <c r="G4" s="244"/>
      <c r="H4" s="242"/>
      <c r="I4" s="243"/>
      <c r="J4" s="244" t="s">
        <v>684</v>
      </c>
      <c r="K4" s="242" t="s">
        <v>90</v>
      </c>
      <c r="L4" s="243" t="s">
        <v>91</v>
      </c>
      <c r="M4" s="244" t="s">
        <v>684</v>
      </c>
      <c r="N4" s="243" t="s">
        <v>91</v>
      </c>
      <c r="O4" s="244" t="s">
        <v>684</v>
      </c>
      <c r="P4" s="242" t="s">
        <v>90</v>
      </c>
      <c r="Q4" s="243" t="s">
        <v>91</v>
      </c>
      <c r="R4" s="244" t="s">
        <v>684</v>
      </c>
      <c r="S4" s="243" t="s">
        <v>91</v>
      </c>
      <c r="T4" s="41"/>
      <c r="U4" s="41"/>
      <c r="V4" s="5" t="s">
        <v>345</v>
      </c>
      <c r="W4" s="550">
        <v>0.1</v>
      </c>
      <c r="X4" s="41"/>
      <c r="Y4" s="41"/>
      <c r="Z4" s="41"/>
      <c r="AA4" s="41"/>
      <c r="AB4" s="41"/>
      <c r="AC4" s="41"/>
      <c r="AD4" s="41"/>
      <c r="AE4" s="41"/>
      <c r="AF4" s="41"/>
      <c r="AG4" s="41"/>
      <c r="AH4" s="41"/>
      <c r="AI4" s="41"/>
      <c r="AJ4" s="41"/>
      <c r="AK4" s="41"/>
      <c r="AL4" s="41"/>
      <c r="AM4" s="41"/>
      <c r="AN4" s="41"/>
    </row>
    <row r="5" spans="1:40" ht="20.25">
      <c r="A5" s="5" t="str">
        <f t="shared" ref="A5:A85" si="0">+B5&amp;C5</f>
        <v>Véhicules neufsVentes nettes</v>
      </c>
      <c r="B5" s="41" t="str">
        <f t="shared" ref="B5:B85" si="1">+$K$1</f>
        <v>Véhicules neufs</v>
      </c>
      <c r="C5" s="245" t="s">
        <v>92</v>
      </c>
      <c r="D5" s="246"/>
      <c r="E5" s="246"/>
      <c r="F5" s="247" cm="1">
        <f t="array" ref="F5">+SUMPRODUCT(('Budget original'!$A$8:$A$501=$A5)*('Budget original'!$C$3:$AO$3=F$2),'Budget original'!$C$8:$AO$501)</f>
        <v>0</v>
      </c>
      <c r="G5" s="245"/>
      <c r="H5" s="246"/>
      <c r="I5" s="248"/>
      <c r="J5" s="245"/>
      <c r="K5" s="249"/>
      <c r="L5" s="247">
        <f>-SUMIFS(BV_Data_An_Cour!$AN:$AN,BV_Data_An_Cour!$AS:$AS,"Oui",BV_Data_An_Cour!$AP:$AP,$B5)</f>
        <v>5430769.5600000005</v>
      </c>
      <c r="M5" s="250"/>
      <c r="N5" s="251"/>
      <c r="O5" s="245"/>
      <c r="P5" s="249"/>
      <c r="Q5" s="247">
        <f>-SUMIFS(BV_Data_An_Prec!$AN:$AN,BV_Data_An_Prec!$AS:$AS,"Oui",BV_Data_An_Prec!$AP:$AP,$B5)</f>
        <v>0</v>
      </c>
      <c r="R5" s="250"/>
      <c r="S5" s="251"/>
      <c r="T5" s="41"/>
      <c r="U5" s="41"/>
      <c r="V5" s="551" t="s">
        <v>347</v>
      </c>
      <c r="W5" s="552">
        <v>0.22500000000000001</v>
      </c>
      <c r="X5" s="41"/>
      <c r="Y5" s="41"/>
      <c r="Z5" s="41"/>
      <c r="AA5" s="41"/>
      <c r="AB5" s="41"/>
      <c r="AC5" s="41"/>
      <c r="AD5" s="41"/>
      <c r="AE5" s="41"/>
      <c r="AF5" s="41"/>
      <c r="AG5" s="41"/>
      <c r="AH5" s="41"/>
      <c r="AI5" s="41"/>
      <c r="AJ5" s="41"/>
      <c r="AK5" s="41"/>
      <c r="AL5" s="41"/>
      <c r="AM5" s="41"/>
      <c r="AN5" s="41"/>
    </row>
    <row r="6" spans="1:40" ht="20.25">
      <c r="A6" s="5" t="str">
        <f t="shared" si="0"/>
        <v>Véhicules neufsAutos détail</v>
      </c>
      <c r="B6" s="41" t="str">
        <f t="shared" si="1"/>
        <v>Véhicules neufs</v>
      </c>
      <c r="C6" s="252" t="s">
        <v>93</v>
      </c>
      <c r="D6" s="253" cm="1">
        <f t="array" ref="D6">+SUMPRODUCT(('Budget original'!$A$8:$A$501=$A6)*('Budget original'!$C$3:$AO$3=D$2),'Budget original'!$C$8:$AO$501)</f>
        <v>0</v>
      </c>
      <c r="E6" s="253">
        <f t="shared" ref="E6:E12" si="2">IF(D6=0,0,F6/D6)</f>
        <v>0</v>
      </c>
      <c r="F6" s="253" cm="1">
        <f t="array" ref="F6">+SUMPRODUCT(('Budget original'!$A$8:$A$501=$A6)*('Budget original'!$C$3:$AO$3=F$2),'Budget original'!$C$8:$AO$501)</f>
        <v>0</v>
      </c>
      <c r="G6" s="254"/>
      <c r="H6" s="253"/>
      <c r="I6" s="253"/>
      <c r="J6" s="254">
        <f>SUMIFS(BV_Data_An_Cour!$AX:$AX,BV_Data_An_Cour!$AP:$AP,$B6,BV_Data_An_Cour!$AQ:$AQ,$C6,BV_Data_An_Cour!$AY:$AY,J$2)</f>
        <v>12</v>
      </c>
      <c r="K6" s="253">
        <f t="shared" ref="K6:K12" si="3">IF(J6=0,0,L6/J6)</f>
        <v>2132.6341666666654</v>
      </c>
      <c r="L6" s="255">
        <f>-SUMIFS(BV_Data_An_Cour!$AN:$AN,BV_Data_An_Cour!$AP:$AP,$B6,BV_Data_An_Cour!$AQ:$AQ,$C6,BV_Data_An_Cour!$AR:$AR,L$2)</f>
        <v>25591.609999999986</v>
      </c>
      <c r="M6" s="254">
        <f t="shared" ref="M6:M12" si="4">J6-D6</f>
        <v>12</v>
      </c>
      <c r="N6" s="255">
        <f t="shared" ref="N6:N12" si="5">L6-F6</f>
        <v>25591.609999999986</v>
      </c>
      <c r="O6" s="254">
        <f>SUMIFS(BV_Data_An_Prec!$AX:$AX,BV_Data_An_Prec!$AP:$AP,$B6,BV_Data_An_Prec!$AQ:$AQ,$C6,BV_Data_An_Prec!$AY:$AY,O$2)</f>
        <v>0</v>
      </c>
      <c r="P6" s="253">
        <f t="shared" ref="P6:P12" si="6">IF(O6=0,0,Q6/O6)</f>
        <v>0</v>
      </c>
      <c r="Q6" s="255">
        <f>-SUMIFS(BV_Data_An_Prec!$AN:$AN,BV_Data_An_Prec!$AP:$AP,$B6,BV_Data_An_Prec!$AQ:$AQ,$C6,BV_Data_An_Prec!$AR:$AR,Q$2)</f>
        <v>0</v>
      </c>
      <c r="R6" s="254">
        <f t="shared" ref="R6:R12" si="7">J6-O6</f>
        <v>12</v>
      </c>
      <c r="S6" s="255">
        <f t="shared" ref="S6:S12" si="8">L6-Q6</f>
        <v>25591.609999999986</v>
      </c>
      <c r="T6" s="41"/>
      <c r="U6" s="41"/>
      <c r="V6" s="551" t="s">
        <v>349</v>
      </c>
      <c r="W6" s="552">
        <v>2.5000000000000001E-2</v>
      </c>
      <c r="X6" s="41"/>
      <c r="Y6" s="41"/>
      <c r="Z6" s="41"/>
      <c r="AA6" s="41"/>
      <c r="AB6" s="41"/>
      <c r="AC6" s="41"/>
      <c r="AD6" s="41"/>
      <c r="AE6" s="41"/>
      <c r="AF6" s="41"/>
      <c r="AG6" s="41"/>
      <c r="AH6" s="41"/>
      <c r="AI6" s="41"/>
      <c r="AJ6" s="41"/>
      <c r="AK6" s="41"/>
      <c r="AL6" s="41"/>
      <c r="AM6" s="41"/>
      <c r="AN6" s="41"/>
    </row>
    <row r="7" spans="1:40" ht="20.25">
      <c r="A7" s="5" t="str">
        <f t="shared" si="0"/>
        <v>Véhicules neufsCamions détail</v>
      </c>
      <c r="B7" s="41" t="str">
        <f t="shared" si="1"/>
        <v>Véhicules neufs</v>
      </c>
      <c r="C7" s="252" t="s">
        <v>94</v>
      </c>
      <c r="D7" s="253" cm="1">
        <f t="array" ref="D7">+SUMPRODUCT(('Budget original'!$A$8:$A$501=$A7)*('Budget original'!$C$3:$AO$3=D$2),'Budget original'!$C$8:$AO$501)</f>
        <v>0</v>
      </c>
      <c r="E7" s="253">
        <f t="shared" si="2"/>
        <v>0</v>
      </c>
      <c r="F7" s="253" cm="1">
        <f t="array" ref="F7">+SUMPRODUCT(('Budget original'!$A$8:$A$501=$A7)*('Budget original'!$C$3:$AO$3=F$2),'Budget original'!$C$8:$AO$501)</f>
        <v>0</v>
      </c>
      <c r="G7" s="254"/>
      <c r="H7" s="253"/>
      <c r="I7" s="253"/>
      <c r="J7" s="254">
        <f>SUMIFS(BV_Data_An_Cour!$AX:$AX,BV_Data_An_Cour!$AP:$AP,$B7,BV_Data_An_Cour!$AQ:$AQ,$C7,BV_Data_An_Cour!$AY:$AY,J$2)</f>
        <v>65</v>
      </c>
      <c r="K7" s="253">
        <f t="shared" si="3"/>
        <v>2131.4496923076867</v>
      </c>
      <c r="L7" s="255">
        <f>-SUMIFS(BV_Data_An_Cour!$AN:$AN,BV_Data_An_Cour!$AP:$AP,$B7,BV_Data_An_Cour!$AQ:$AQ,$C7,BV_Data_An_Cour!$AR:$AR,L$2)</f>
        <v>138544.22999999963</v>
      </c>
      <c r="M7" s="254">
        <f t="shared" si="4"/>
        <v>65</v>
      </c>
      <c r="N7" s="255">
        <f t="shared" si="5"/>
        <v>138544.22999999963</v>
      </c>
      <c r="O7" s="254">
        <f>SUMIFS(BV_Data_An_Prec!$AX:$AX,BV_Data_An_Prec!$AP:$AP,$B7,BV_Data_An_Prec!$AQ:$AQ,$C7,BV_Data_An_Prec!$AY:$AY,O$2)</f>
        <v>0</v>
      </c>
      <c r="P7" s="253">
        <f t="shared" si="6"/>
        <v>0</v>
      </c>
      <c r="Q7" s="255">
        <f>-SUMIFS(BV_Data_An_Prec!$AN:$AN,BV_Data_An_Prec!$AP:$AP,$B7,BV_Data_An_Prec!$AQ:$AQ,$C7,BV_Data_An_Prec!$AR:$AR,Q$2)</f>
        <v>0</v>
      </c>
      <c r="R7" s="254">
        <f t="shared" si="7"/>
        <v>65</v>
      </c>
      <c r="S7" s="255">
        <f t="shared" si="8"/>
        <v>138544.22999999963</v>
      </c>
      <c r="T7" s="41"/>
      <c r="U7" s="41"/>
      <c r="V7" s="5" t="s">
        <v>351</v>
      </c>
      <c r="W7" s="550">
        <v>0.2</v>
      </c>
      <c r="X7" s="41"/>
      <c r="Y7" s="41"/>
      <c r="Z7" s="41"/>
      <c r="AA7" s="41"/>
      <c r="AB7" s="41"/>
      <c r="AC7" s="41"/>
      <c r="AD7" s="41"/>
      <c r="AE7" s="41"/>
      <c r="AF7" s="41"/>
      <c r="AG7" s="41"/>
      <c r="AH7" s="41"/>
      <c r="AI7" s="41"/>
      <c r="AJ7" s="41"/>
      <c r="AK7" s="41"/>
      <c r="AL7" s="41"/>
      <c r="AM7" s="41"/>
      <c r="AN7" s="41"/>
    </row>
    <row r="8" spans="1:40" ht="20.25">
      <c r="A8" s="5" t="str">
        <f t="shared" si="0"/>
        <v>Véhicules neufsVoitures electriques</v>
      </c>
      <c r="B8" s="41" t="str">
        <f t="shared" si="1"/>
        <v>Véhicules neufs</v>
      </c>
      <c r="C8" s="252" t="s">
        <v>2712</v>
      </c>
      <c r="D8" s="253" cm="1">
        <f t="array" ref="D8">+SUMPRODUCT(('Budget original'!$A$8:$A$501=$A8)*('Budget original'!$C$3:$AO$3=D$2),'Budget original'!$C$8:$AO$501)</f>
        <v>0</v>
      </c>
      <c r="E8" s="253">
        <f t="shared" si="2"/>
        <v>0</v>
      </c>
      <c r="F8" s="253" cm="1">
        <f t="array" ref="F8">+SUMPRODUCT(('Budget original'!$A$8:$A$501=$A8)*('Budget original'!$C$3:$AO$3=F$2),'Budget original'!$C$8:$AO$501)</f>
        <v>0</v>
      </c>
      <c r="G8" s="254"/>
      <c r="H8" s="253"/>
      <c r="I8" s="253"/>
      <c r="J8" s="254">
        <f>SUMIFS(BV_Data_An_Cour!$AX:$AX,BV_Data_An_Cour!$AP:$AP,$B8,BV_Data_An_Cour!$AQ:$AQ,$C8,BV_Data_An_Cour!$AY:$AY,J$2)</f>
        <v>39</v>
      </c>
      <c r="K8" s="253">
        <f t="shared" si="3"/>
        <v>1869.3966666666681</v>
      </c>
      <c r="L8" s="255">
        <f>-SUMIFS(BV_Data_An_Cour!$AN:$AN,BV_Data_An_Cour!$AP:$AP,$B8,BV_Data_An_Cour!$AQ:$AQ,$C8,BV_Data_An_Cour!$AR:$AR,L$2)</f>
        <v>72906.470000000059</v>
      </c>
      <c r="M8" s="254">
        <f t="shared" si="4"/>
        <v>39</v>
      </c>
      <c r="N8" s="255">
        <f t="shared" si="5"/>
        <v>72906.470000000059</v>
      </c>
      <c r="O8" s="254">
        <f>SUMIFS(BV_Data_An_Prec!$AX:$AX,BV_Data_An_Prec!$AP:$AP,$B8,BV_Data_An_Prec!$AQ:$AQ,$C8,BV_Data_An_Prec!$AY:$AY,O$2)</f>
        <v>0</v>
      </c>
      <c r="P8" s="253">
        <f t="shared" si="6"/>
        <v>0</v>
      </c>
      <c r="Q8" s="255">
        <f>-SUMIFS(BV_Data_An_Prec!$AN:$AN,BV_Data_An_Prec!$AP:$AP,$B8,BV_Data_An_Prec!$AQ:$AQ,$C8,BV_Data_An_Prec!$AR:$AR,Q$2)</f>
        <v>0</v>
      </c>
      <c r="R8" s="254">
        <f t="shared" si="7"/>
        <v>39</v>
      </c>
      <c r="S8" s="255">
        <f t="shared" si="8"/>
        <v>72906.470000000059</v>
      </c>
      <c r="T8" s="41"/>
      <c r="U8" s="41"/>
      <c r="W8" s="550">
        <f>SUM(W3:W7)</f>
        <v>1</v>
      </c>
      <c r="X8" s="41"/>
      <c r="Y8" s="41"/>
      <c r="Z8" s="41"/>
      <c r="AA8" s="41"/>
      <c r="AB8" s="41"/>
      <c r="AC8" s="41"/>
      <c r="AD8" s="41"/>
      <c r="AE8" s="41"/>
      <c r="AF8" s="41"/>
      <c r="AG8" s="41"/>
      <c r="AH8" s="41"/>
      <c r="AI8" s="41"/>
      <c r="AJ8" s="41"/>
      <c r="AK8" s="41"/>
      <c r="AL8" s="41"/>
      <c r="AM8" s="41"/>
      <c r="AN8" s="41"/>
    </row>
    <row r="9" spans="1:40" ht="20.25">
      <c r="A9" s="5" t="str">
        <f t="shared" si="0"/>
        <v>Véhicules neufsDealer Trade</v>
      </c>
      <c r="B9" s="41" t="str">
        <f t="shared" si="1"/>
        <v>Véhicules neufs</v>
      </c>
      <c r="C9" s="252" t="s">
        <v>1116</v>
      </c>
      <c r="D9" s="253" cm="1">
        <f t="array" ref="D9">+SUMPRODUCT(('Budget original'!$A$8:$A$501=$A9)*('Budget original'!$C$3:$AO$3=D$2),'Budget original'!$C$8:$AO$501)</f>
        <v>0</v>
      </c>
      <c r="E9" s="253">
        <f t="shared" si="2"/>
        <v>0</v>
      </c>
      <c r="F9" s="253" cm="1">
        <f t="array" ref="F9">+SUMPRODUCT(('Budget original'!$A$8:$A$501=$A9)*('Budget original'!$C$3:$AO$3=F$2),'Budget original'!$C$8:$AO$501)</f>
        <v>0</v>
      </c>
      <c r="G9" s="254"/>
      <c r="H9" s="253"/>
      <c r="I9" s="253"/>
      <c r="J9" s="254">
        <f>SUMIFS(BV_Data_An_Cour!$AX:$AX,BV_Data_An_Cour!$AP:$AP,$B9,BV_Data_An_Cour!$AQ:$AQ,$C9,BV_Data_An_Cour!$AY:$AY,J$2)</f>
        <v>2</v>
      </c>
      <c r="K9" s="253">
        <f t="shared" si="3"/>
        <v>722.98500000000058</v>
      </c>
      <c r="L9" s="255">
        <f>-SUMIFS(BV_Data_An_Cour!$AN:$AN,BV_Data_An_Cour!$AP:$AP,$B9,BV_Data_An_Cour!$AQ:$AQ,$C9,BV_Data_An_Cour!$AR:$AR,L$2)</f>
        <v>1445.9700000000012</v>
      </c>
      <c r="M9" s="254">
        <f t="shared" si="4"/>
        <v>2</v>
      </c>
      <c r="N9" s="255">
        <f t="shared" si="5"/>
        <v>1445.9700000000012</v>
      </c>
      <c r="O9" s="254">
        <f>SUMIFS(BV_Data_An_Prec!$AX:$AX,BV_Data_An_Prec!$AP:$AP,$B9,BV_Data_An_Prec!$AQ:$AQ,$C9,BV_Data_An_Prec!$AY:$AY,O$2)</f>
        <v>0</v>
      </c>
      <c r="P9" s="253">
        <f t="shared" si="6"/>
        <v>0</v>
      </c>
      <c r="Q9" s="255">
        <f>-SUMIFS(BV_Data_An_Prec!$AN:$AN,BV_Data_An_Prec!$AP:$AP,$B9,BV_Data_An_Prec!$AQ:$AQ,$C9,BV_Data_An_Prec!$AR:$AR,Q$2)</f>
        <v>0</v>
      </c>
      <c r="R9" s="254">
        <f t="shared" si="7"/>
        <v>2</v>
      </c>
      <c r="S9" s="255">
        <f t="shared" si="8"/>
        <v>1445.9700000000012</v>
      </c>
      <c r="T9" s="41"/>
      <c r="U9" s="41"/>
      <c r="V9" s="41"/>
      <c r="W9" s="41"/>
      <c r="X9" s="41"/>
      <c r="Y9" s="41"/>
      <c r="Z9" s="41"/>
      <c r="AA9" s="41"/>
      <c r="AB9" s="41"/>
      <c r="AC9" s="41"/>
      <c r="AD9" s="41"/>
      <c r="AE9" s="41"/>
      <c r="AF9" s="41"/>
      <c r="AG9" s="41"/>
      <c r="AH9" s="41"/>
      <c r="AI9" s="41"/>
      <c r="AJ9" s="41"/>
      <c r="AK9" s="41"/>
      <c r="AL9" s="41"/>
      <c r="AM9" s="41"/>
      <c r="AN9" s="41"/>
    </row>
    <row r="10" spans="1:40" ht="20.25" hidden="1">
      <c r="A10" s="5" t="str">
        <f t="shared" si="0"/>
        <v>Véhicules neufs[...]</v>
      </c>
      <c r="B10" s="41" t="str">
        <f t="shared" si="1"/>
        <v>Véhicules neufs</v>
      </c>
      <c r="C10" s="252" t="s">
        <v>55</v>
      </c>
      <c r="D10" s="253" cm="1">
        <f t="array" ref="D10">+SUMPRODUCT(('Budget original'!$A$8:$A$501=$A10)*('Budget original'!$C$3:$AO$3=D$2),'Budget original'!$C$8:$AO$501)</f>
        <v>0</v>
      </c>
      <c r="E10" s="253">
        <f t="shared" si="2"/>
        <v>0</v>
      </c>
      <c r="F10" s="253" cm="1">
        <f t="array" ref="F10">+SUMPRODUCT(('Budget original'!$A$8:$A$501=$A10)*('Budget original'!$C$3:$AO$3=F$2),'Budget original'!$C$8:$AO$501)</f>
        <v>0</v>
      </c>
      <c r="G10" s="254"/>
      <c r="H10" s="253"/>
      <c r="I10" s="253"/>
      <c r="J10" s="254">
        <f>-SUMIFS(BV_Data_An_Cour!$AN:$AN,BV_Data_An_Cour!$AP:$AP,$B10,BV_Data_An_Cour!$AQ:$AQ,$C10,BV_Data_An_Cour!$AR:$AR,J$2)</f>
        <v>0</v>
      </c>
      <c r="K10" s="253">
        <f t="shared" si="3"/>
        <v>0</v>
      </c>
      <c r="L10" s="255">
        <f>-SUMIFS(BV_Data_An_Cour!$AN:$AN,BV_Data_An_Cour!$AP:$AP,$B10,BV_Data_An_Cour!$AQ:$AQ,$C10,BV_Data_An_Cour!$AR:$AR,L$2)</f>
        <v>0</v>
      </c>
      <c r="M10" s="254">
        <f t="shared" si="4"/>
        <v>0</v>
      </c>
      <c r="N10" s="255">
        <f t="shared" si="5"/>
        <v>0</v>
      </c>
      <c r="O10" s="254">
        <f>-SUMIFS(BV_Data_An_Prec!$AN:$AN,BV_Data_An_Prec!$AP:$AP,$B10,BV_Data_An_Prec!$AQ:$AQ,$C10,BV_Data_An_Prec!$AR:$AR,O$2)</f>
        <v>0</v>
      </c>
      <c r="P10" s="253">
        <f t="shared" si="6"/>
        <v>0</v>
      </c>
      <c r="Q10" s="255">
        <f>-SUMIFS(BV_Data_An_Prec!$AN:$AN,BV_Data_An_Prec!$AP:$AP,$B10,BV_Data_An_Prec!$AQ:$AQ,$C10,BV_Data_An_Prec!$AR:$AR,Q$2)</f>
        <v>0</v>
      </c>
      <c r="R10" s="254">
        <f t="shared" si="7"/>
        <v>0</v>
      </c>
      <c r="S10" s="255">
        <f t="shared" si="8"/>
        <v>0</v>
      </c>
      <c r="T10" s="41"/>
      <c r="U10" s="41"/>
      <c r="V10" s="41"/>
      <c r="W10" s="41"/>
      <c r="X10" s="41"/>
      <c r="Y10" s="41"/>
      <c r="Z10" s="41"/>
      <c r="AA10" s="41"/>
      <c r="AB10" s="41"/>
      <c r="AC10" s="41"/>
      <c r="AD10" s="41"/>
      <c r="AE10" s="41"/>
      <c r="AF10" s="41"/>
      <c r="AG10" s="41"/>
      <c r="AH10" s="41"/>
      <c r="AI10" s="41"/>
      <c r="AJ10" s="41"/>
      <c r="AK10" s="41"/>
      <c r="AL10" s="41"/>
      <c r="AM10" s="41"/>
      <c r="AN10" s="41"/>
    </row>
    <row r="11" spans="1:40" ht="20.25" hidden="1">
      <c r="A11" s="5" t="str">
        <f t="shared" si="0"/>
        <v>Véhicules neufs[...]</v>
      </c>
      <c r="B11" s="41" t="str">
        <f t="shared" si="1"/>
        <v>Véhicules neufs</v>
      </c>
      <c r="C11" s="252" t="s">
        <v>55</v>
      </c>
      <c r="D11" s="253" cm="1">
        <f t="array" ref="D11">+SUMPRODUCT(('Budget original'!$A$8:$A$501=$A11)*('Budget original'!$C$3:$AO$3=D$2),'Budget original'!$C$8:$AO$501)</f>
        <v>0</v>
      </c>
      <c r="E11" s="253">
        <f t="shared" si="2"/>
        <v>0</v>
      </c>
      <c r="F11" s="253" cm="1">
        <f t="array" ref="F11">+SUMPRODUCT(('Budget original'!$A$8:$A$501=$A11)*('Budget original'!$C$3:$AO$3=F$2),'Budget original'!$C$8:$AO$501)</f>
        <v>0</v>
      </c>
      <c r="G11" s="254"/>
      <c r="H11" s="253"/>
      <c r="I11" s="253"/>
      <c r="J11" s="254">
        <f>-SUMIFS(BV_Data_An_Cour!$AN:$AN,BV_Data_An_Cour!$AP:$AP,$B11,BV_Data_An_Cour!$AQ:$AQ,$C11,BV_Data_An_Cour!$AR:$AR,J$2)</f>
        <v>0</v>
      </c>
      <c r="K11" s="253">
        <f t="shared" si="3"/>
        <v>0</v>
      </c>
      <c r="L11" s="255">
        <f>-SUMIFS(BV_Data_An_Cour!$AN:$AN,BV_Data_An_Cour!$AP:$AP,$B11,BV_Data_An_Cour!$AQ:$AQ,$C11,BV_Data_An_Cour!$AR:$AR,L$2)</f>
        <v>0</v>
      </c>
      <c r="M11" s="254">
        <f t="shared" si="4"/>
        <v>0</v>
      </c>
      <c r="N11" s="255">
        <f t="shared" si="5"/>
        <v>0</v>
      </c>
      <c r="O11" s="254">
        <f>-SUMIFS(BV_Data_An_Prec!$AN:$AN,BV_Data_An_Prec!$AP:$AP,$B11,BV_Data_An_Prec!$AQ:$AQ,$C11,BV_Data_An_Prec!$AR:$AR,O$2)</f>
        <v>0</v>
      </c>
      <c r="P11" s="253">
        <f t="shared" si="6"/>
        <v>0</v>
      </c>
      <c r="Q11" s="255">
        <f>-SUMIFS(BV_Data_An_Prec!$AN:$AN,BV_Data_An_Prec!$AP:$AP,$B11,BV_Data_An_Prec!$AQ:$AQ,$C11,BV_Data_An_Prec!$AR:$AR,Q$2)</f>
        <v>0</v>
      </c>
      <c r="R11" s="254">
        <f t="shared" si="7"/>
        <v>0</v>
      </c>
      <c r="S11" s="255">
        <f t="shared" si="8"/>
        <v>0</v>
      </c>
      <c r="T11" s="41"/>
      <c r="U11" s="41"/>
      <c r="V11" s="41"/>
      <c r="W11" s="41"/>
      <c r="X11" s="41"/>
      <c r="Y11" s="41"/>
      <c r="Z11" s="41"/>
      <c r="AA11" s="41"/>
      <c r="AB11" s="41"/>
      <c r="AC11" s="41"/>
      <c r="AD11" s="41"/>
      <c r="AE11" s="41"/>
      <c r="AF11" s="41"/>
      <c r="AG11" s="41"/>
      <c r="AH11" s="41"/>
      <c r="AI11" s="41"/>
      <c r="AJ11" s="41"/>
      <c r="AK11" s="41"/>
      <c r="AL11" s="41"/>
      <c r="AM11" s="41"/>
      <c r="AN11" s="41"/>
    </row>
    <row r="12" spans="1:40" ht="20.25" hidden="1">
      <c r="A12" s="5" t="str">
        <f t="shared" si="0"/>
        <v>Véhicules neufs[...]</v>
      </c>
      <c r="B12" s="41" t="str">
        <f t="shared" si="1"/>
        <v>Véhicules neufs</v>
      </c>
      <c r="C12" s="252" t="s">
        <v>55</v>
      </c>
      <c r="D12" s="253" cm="1">
        <f t="array" ref="D12">+SUMPRODUCT(('Budget original'!$A$8:$A$501=$A12)*('Budget original'!$C$3:$AO$3=D$2),'Budget original'!$C$8:$AO$501)</f>
        <v>0</v>
      </c>
      <c r="E12" s="253">
        <f t="shared" si="2"/>
        <v>0</v>
      </c>
      <c r="F12" s="253" cm="1">
        <f t="array" ref="F12">+SUMPRODUCT(('Budget original'!$A$8:$A$501=$A12)*('Budget original'!$C$3:$AO$3=F$2),'Budget original'!$C$8:$AO$501)</f>
        <v>0</v>
      </c>
      <c r="G12" s="254"/>
      <c r="H12" s="253"/>
      <c r="I12" s="253"/>
      <c r="J12" s="254">
        <f>-SUMIFS(BV_Data_An_Cour!$AN:$AN,BV_Data_An_Cour!$AP:$AP,$B12,BV_Data_An_Cour!$AQ:$AQ,$C12,BV_Data_An_Cour!$AR:$AR,J$2)</f>
        <v>0</v>
      </c>
      <c r="K12" s="253">
        <f t="shared" si="3"/>
        <v>0</v>
      </c>
      <c r="L12" s="255">
        <f>-SUMIFS(BV_Data_An_Cour!$AN:$AN,BV_Data_An_Cour!$AP:$AP,$B12,BV_Data_An_Cour!$AQ:$AQ,$C12,BV_Data_An_Cour!$AR:$AR,L$2)</f>
        <v>0</v>
      </c>
      <c r="M12" s="254">
        <f t="shared" si="4"/>
        <v>0</v>
      </c>
      <c r="N12" s="255">
        <f t="shared" si="5"/>
        <v>0</v>
      </c>
      <c r="O12" s="254">
        <f>-SUMIFS(BV_Data_An_Prec!$AN:$AN,BV_Data_An_Prec!$AP:$AP,$B12,BV_Data_An_Prec!$AQ:$AQ,$C12,BV_Data_An_Prec!$AR:$AR,O$2)</f>
        <v>0</v>
      </c>
      <c r="P12" s="253">
        <f t="shared" si="6"/>
        <v>0</v>
      </c>
      <c r="Q12" s="255">
        <f>-SUMIFS(BV_Data_An_Prec!$AN:$AN,BV_Data_An_Prec!$AP:$AP,$B12,BV_Data_An_Prec!$AQ:$AQ,$C12,BV_Data_An_Prec!$AR:$AR,Q$2)</f>
        <v>0</v>
      </c>
      <c r="R12" s="254">
        <f t="shared" si="7"/>
        <v>0</v>
      </c>
      <c r="S12" s="255">
        <f t="shared" si="8"/>
        <v>0</v>
      </c>
      <c r="T12" s="41"/>
      <c r="U12" s="41"/>
      <c r="V12" s="41"/>
      <c r="W12" s="41"/>
      <c r="X12" s="41"/>
      <c r="Y12" s="41"/>
      <c r="Z12" s="41"/>
      <c r="AA12" s="41"/>
      <c r="AB12" s="41"/>
      <c r="AC12" s="41"/>
      <c r="AD12" s="41"/>
      <c r="AE12" s="41"/>
      <c r="AF12" s="41"/>
      <c r="AG12" s="41"/>
      <c r="AH12" s="41"/>
      <c r="AI12" s="41"/>
      <c r="AJ12" s="41"/>
      <c r="AK12" s="41"/>
      <c r="AL12" s="41"/>
      <c r="AM12" s="41"/>
      <c r="AN12" s="41"/>
    </row>
    <row r="13" spans="1:40" ht="20.25">
      <c r="A13" s="5" t="str">
        <f t="shared" si="0"/>
        <v>Véhicules neufsTotal Neufs</v>
      </c>
      <c r="B13" s="41" t="str">
        <f t="shared" si="1"/>
        <v>Véhicules neufs</v>
      </c>
      <c r="C13" s="258" t="s">
        <v>97</v>
      </c>
      <c r="D13" s="259">
        <f>+SUM(D6:D12)</f>
        <v>0</v>
      </c>
      <c r="E13" s="259">
        <f>IF(D13&lt;=0,0,F13/D13)</f>
        <v>0</v>
      </c>
      <c r="F13" s="260">
        <f t="shared" ref="F13" si="9">+SUM(F6:F12)</f>
        <v>0</v>
      </c>
      <c r="G13" s="261"/>
      <c r="H13" s="259"/>
      <c r="I13" s="260"/>
      <c r="J13" s="261">
        <f>+SUM(J6:J8)</f>
        <v>116</v>
      </c>
      <c r="K13" s="259">
        <f>IF(J13&lt;=0,0,L13/J13)</f>
        <v>2055.9334482758595</v>
      </c>
      <c r="L13" s="260">
        <f t="shared" ref="L13" si="10">+SUM(L6:L12)</f>
        <v>238488.27999999968</v>
      </c>
      <c r="M13" s="261">
        <f>+SUM(M6:M12)</f>
        <v>118</v>
      </c>
      <c r="N13" s="260">
        <f t="shared" ref="N13" si="11">+SUM(N6:N12)</f>
        <v>238488.27999999968</v>
      </c>
      <c r="O13" s="261">
        <f>+SUM(O6:O8)</f>
        <v>0</v>
      </c>
      <c r="P13" s="259">
        <f>IF(O13&lt;=0,0,Q13/O13)</f>
        <v>0</v>
      </c>
      <c r="Q13" s="260">
        <f t="shared" ref="Q13" si="12">+SUM(Q6:Q12)</f>
        <v>0</v>
      </c>
      <c r="R13" s="261">
        <f t="shared" ref="R13:S13" si="13">+SUM(R6:R12)</f>
        <v>118</v>
      </c>
      <c r="S13" s="260">
        <f t="shared" si="13"/>
        <v>238488.27999999968</v>
      </c>
      <c r="T13" s="41"/>
      <c r="U13" s="41"/>
      <c r="V13" s="41"/>
      <c r="W13" s="41"/>
      <c r="X13" s="41"/>
      <c r="Y13" s="41"/>
      <c r="Z13" s="41"/>
      <c r="AA13" s="41"/>
      <c r="AB13" s="41"/>
      <c r="AC13" s="41"/>
      <c r="AD13" s="41"/>
      <c r="AE13" s="41"/>
      <c r="AF13" s="41"/>
      <c r="AG13" s="41"/>
      <c r="AH13" s="41"/>
      <c r="AI13" s="41"/>
      <c r="AJ13" s="41"/>
      <c r="AK13" s="41"/>
      <c r="AL13" s="41"/>
      <c r="AM13" s="41"/>
      <c r="AN13" s="41"/>
    </row>
    <row r="14" spans="1:40" ht="20.25">
      <c r="A14" s="5" t="str">
        <f t="shared" si="0"/>
        <v>Véhicules neufs</v>
      </c>
      <c r="B14" s="41" t="str">
        <f t="shared" si="1"/>
        <v>Véhicules neufs</v>
      </c>
      <c r="C14" s="252"/>
      <c r="D14" s="41"/>
      <c r="E14" s="253"/>
      <c r="F14" s="262"/>
      <c r="G14" s="252"/>
      <c r="H14" s="253"/>
      <c r="I14" s="262"/>
      <c r="J14" s="252"/>
      <c r="K14" s="253"/>
      <c r="L14" s="262"/>
      <c r="M14" s="263">
        <f>IF(D13=0,0,M13/D13)</f>
        <v>0</v>
      </c>
      <c r="N14" s="264">
        <f>IF(F13=0,0,N13/F13)</f>
        <v>0</v>
      </c>
      <c r="O14" s="252"/>
      <c r="P14" s="253"/>
      <c r="Q14" s="262"/>
      <c r="R14" s="263" t="e">
        <f>R13/O13</f>
        <v>#DIV/0!</v>
      </c>
      <c r="S14" s="264">
        <f>IF(Q13=0,0,(S13/Q13))</f>
        <v>0</v>
      </c>
      <c r="T14" s="41"/>
      <c r="U14" s="41"/>
      <c r="V14" s="41"/>
      <c r="W14" s="41"/>
      <c r="X14" s="41"/>
      <c r="Y14" s="41"/>
      <c r="Z14" s="41"/>
      <c r="AA14" s="41"/>
      <c r="AB14" s="41"/>
      <c r="AC14" s="41"/>
      <c r="AD14" s="41"/>
      <c r="AE14" s="41"/>
      <c r="AF14" s="41"/>
      <c r="AG14" s="41"/>
      <c r="AH14" s="41"/>
      <c r="AI14" s="41"/>
      <c r="AJ14" s="41"/>
      <c r="AK14" s="41"/>
      <c r="AL14" s="41"/>
      <c r="AM14" s="41"/>
      <c r="AN14" s="41"/>
    </row>
    <row r="15" spans="1:40" ht="20.25">
      <c r="A15" s="5" t="str">
        <f t="shared" si="0"/>
        <v>Véhicules neufsEx-Démos et courtoisies</v>
      </c>
      <c r="B15" s="41" t="str">
        <f t="shared" si="1"/>
        <v>Véhicules neufs</v>
      </c>
      <c r="C15" s="265" t="s">
        <v>98</v>
      </c>
      <c r="D15" s="249" cm="1">
        <f t="array" ref="D15">+SUMPRODUCT(('Budget original'!$A$8:$A$501=$A15)*('Budget original'!$C$3:$AO$3=D$2),'Budget original'!$C$8:$AO$501)</f>
        <v>0</v>
      </c>
      <c r="E15" s="249">
        <f>IF(D15=0,0,F15/D15)</f>
        <v>0</v>
      </c>
      <c r="F15" s="247" cm="1">
        <f t="array" ref="F15">+SUMPRODUCT(('Budget original'!$A$8:$A$501=$A15)*('Budget original'!$C$3:$AO$3=F$2),'Budget original'!$C$8:$AO$501)</f>
        <v>0</v>
      </c>
      <c r="G15" s="266"/>
      <c r="H15" s="249"/>
      <c r="I15" s="247"/>
      <c r="J15" s="267">
        <f>SUMIFS(BV_Data_An_Cour!$AX:$AX,BV_Data_An_Cour!$AP:$AP,$B15,BV_Data_An_Cour!$AQ:$AQ,$C15,BV_Data_An_Cour!$AY:$AY,J$2)</f>
        <v>0</v>
      </c>
      <c r="K15" s="268">
        <f>IF(J15=0,0,L15/J15)</f>
        <v>0</v>
      </c>
      <c r="L15" s="268">
        <f>-SUMIFS(BV_Data_An_Cour!$AN:$AN,BV_Data_An_Cour!$AP:$AP,$B15,BV_Data_An_Cour!$AQ:$AQ,$C15,BV_Data_An_Cour!$AR:$AR,L$2)</f>
        <v>0</v>
      </c>
      <c r="M15" s="266">
        <f>J15-D15</f>
        <v>0</v>
      </c>
      <c r="N15" s="247">
        <f>L15-F15</f>
        <v>0</v>
      </c>
      <c r="O15" s="267">
        <f>SUMIFS(BV_Data_An_Prec!$AX:$AX,BV_Data_An_Prec!$AP:$AP,$B15,BV_Data_An_Prec!$AQ:$AQ,$C15,BV_Data_An_Prec!$AY:$AY,O$2)</f>
        <v>0</v>
      </c>
      <c r="P15" s="268">
        <f>IF(O15=0,0,Q15/O15)</f>
        <v>0</v>
      </c>
      <c r="Q15" s="268">
        <f>-SUMIFS(BV_Data_An_Prec!$AN:$AN,BV_Data_An_Prec!$AP:$AP,$B15,BV_Data_An_Prec!$AQ:$AQ,$C15,BV_Data_An_Prec!$AR:$AR,Q$2)</f>
        <v>0</v>
      </c>
      <c r="R15" s="266">
        <f>J15-O15</f>
        <v>0</v>
      </c>
      <c r="S15" s="247">
        <f>L15-Q15</f>
        <v>0</v>
      </c>
      <c r="T15" s="41"/>
      <c r="U15" s="41"/>
      <c r="V15" s="41"/>
      <c r="W15" s="41"/>
      <c r="X15" s="41"/>
      <c r="Y15" s="41"/>
      <c r="Z15" s="41"/>
      <c r="AA15" s="41"/>
      <c r="AB15" s="41"/>
      <c r="AC15" s="41"/>
      <c r="AD15" s="41"/>
      <c r="AE15" s="41"/>
      <c r="AF15" s="41"/>
      <c r="AG15" s="41"/>
      <c r="AH15" s="41"/>
      <c r="AI15" s="41"/>
      <c r="AJ15" s="41"/>
      <c r="AK15" s="41"/>
      <c r="AL15" s="41"/>
      <c r="AM15" s="41"/>
      <c r="AN15" s="41"/>
    </row>
    <row r="16" spans="1:40" ht="20.25">
      <c r="A16" s="5" t="str">
        <f t="shared" si="0"/>
        <v>Véhicules neufs</v>
      </c>
      <c r="B16" s="41" t="str">
        <f t="shared" si="1"/>
        <v>Véhicules neufs</v>
      </c>
      <c r="C16" s="252"/>
      <c r="D16" s="41"/>
      <c r="E16" s="253"/>
      <c r="F16" s="262"/>
      <c r="G16" s="252"/>
      <c r="H16" s="253"/>
      <c r="I16" s="262"/>
      <c r="J16" s="252"/>
      <c r="K16" s="253"/>
      <c r="L16" s="255"/>
      <c r="M16" s="263"/>
      <c r="N16" s="264"/>
      <c r="O16" s="252"/>
      <c r="P16" s="253"/>
      <c r="Q16" s="255"/>
      <c r="R16" s="263"/>
      <c r="S16" s="264"/>
      <c r="T16" s="41"/>
      <c r="U16" s="41"/>
      <c r="V16" s="41"/>
      <c r="W16" s="41"/>
      <c r="X16" s="41"/>
      <c r="Y16" s="41"/>
      <c r="Z16" s="41"/>
      <c r="AA16" s="41"/>
      <c r="AB16" s="41"/>
      <c r="AC16" s="41"/>
      <c r="AD16" s="41"/>
      <c r="AE16" s="41"/>
      <c r="AF16" s="41"/>
      <c r="AG16" s="41"/>
      <c r="AH16" s="41"/>
      <c r="AI16" s="41"/>
      <c r="AJ16" s="41"/>
      <c r="AK16" s="41"/>
      <c r="AL16" s="41"/>
      <c r="AM16" s="41"/>
      <c r="AN16" s="41"/>
    </row>
    <row r="17" spans="1:40" ht="20.25">
      <c r="A17" s="5" t="str">
        <f t="shared" si="0"/>
        <v>Véhicules neufsFlottes</v>
      </c>
      <c r="B17" s="41" t="str">
        <f t="shared" si="1"/>
        <v>Véhicules neufs</v>
      </c>
      <c r="C17" s="269" t="s">
        <v>99</v>
      </c>
      <c r="D17" s="253" cm="1">
        <f t="array" ref="D17">+SUMPRODUCT(('Budget original'!$A$8:$A$501=$A17)*('Budget original'!$C$3:$AO$3=D$2),'Budget original'!$C$8:$AO$501)</f>
        <v>0</v>
      </c>
      <c r="E17" s="253">
        <f>IF(D17=0,0,F17/D17)</f>
        <v>0</v>
      </c>
      <c r="F17" s="253" cm="1">
        <f t="array" ref="F17">+SUMPRODUCT(('Budget original'!$A$8:$A$501=$A17)*('Budget original'!$C$3:$AO$3=F$2),'Budget original'!$C$8:$AO$501)</f>
        <v>0</v>
      </c>
      <c r="G17" s="254"/>
      <c r="H17" s="253"/>
      <c r="I17" s="253"/>
      <c r="J17" s="266">
        <f>SUMIFS(BV_Data_An_Cour!$AX:$AX,BV_Data_An_Cour!$AP:$AP,$B17,BV_Data_An_Cour!$AQ:$AQ,$C17,BV_Data_An_Cour!$AY:$AY,J$2)</f>
        <v>1</v>
      </c>
      <c r="K17" s="253">
        <f>IF(J17=0,0,L17/J17)</f>
        <v>3355</v>
      </c>
      <c r="L17" s="255">
        <f>-SUMIFS(BV_Data_An_Cour!$AN:$AN,BV_Data_An_Cour!$AP:$AP,$B17,BV_Data_An_Cour!$AQ:$AQ,$C17,BV_Data_An_Cour!$AR:$AR,L$2)</f>
        <v>3355</v>
      </c>
      <c r="M17" s="266">
        <f>J17-D17</f>
        <v>1</v>
      </c>
      <c r="N17" s="255">
        <f>L17-F17</f>
        <v>3355</v>
      </c>
      <c r="O17" s="266">
        <f>SUMIFS(BV_Data_An_Prec!$AX:$AX,BV_Data_An_Prec!$AP:$AP,$B17,BV_Data_An_Prec!$AQ:$AQ,$C17,BV_Data_An_Prec!$AY:$AY,O$2)</f>
        <v>0</v>
      </c>
      <c r="P17" s="253">
        <f>IF(O17=0,0,Q17/O17)</f>
        <v>0</v>
      </c>
      <c r="Q17" s="255">
        <f>-SUMIFS(BV_Data_An_Prec!$AN:$AN,BV_Data_An_Prec!$AP:$AP,$B17,BV_Data_An_Prec!$AQ:$AQ,$C17,BV_Data_An_Prec!$AR:$AR,Q$2)</f>
        <v>0</v>
      </c>
      <c r="R17" s="254">
        <f>J17-O17</f>
        <v>1</v>
      </c>
      <c r="S17" s="255">
        <f>L17-Q17</f>
        <v>3355</v>
      </c>
      <c r="T17" s="41"/>
      <c r="U17" s="41"/>
      <c r="V17" s="41"/>
      <c r="W17" s="41"/>
      <c r="X17" s="41"/>
      <c r="Y17" s="41"/>
      <c r="Z17" s="41"/>
      <c r="AA17" s="41"/>
      <c r="AB17" s="41"/>
      <c r="AC17" s="41"/>
      <c r="AD17" s="41"/>
      <c r="AE17" s="41"/>
      <c r="AF17" s="41"/>
      <c r="AG17" s="41"/>
      <c r="AH17" s="41"/>
      <c r="AI17" s="41"/>
      <c r="AJ17" s="41"/>
      <c r="AK17" s="41"/>
      <c r="AL17" s="41"/>
      <c r="AM17" s="41"/>
      <c r="AN17" s="41"/>
    </row>
    <row r="18" spans="1:40" ht="20.25">
      <c r="A18" s="5" t="str">
        <f t="shared" si="0"/>
        <v>Véhicules neufs</v>
      </c>
      <c r="B18" s="41" t="str">
        <f t="shared" si="1"/>
        <v>Véhicules neufs</v>
      </c>
      <c r="C18" s="258"/>
      <c r="D18" s="270"/>
      <c r="E18" s="270"/>
      <c r="F18" s="271"/>
      <c r="G18" s="272"/>
      <c r="H18" s="270"/>
      <c r="I18" s="271"/>
      <c r="J18" s="254"/>
      <c r="K18" s="270"/>
      <c r="L18" s="271"/>
      <c r="M18" s="254"/>
      <c r="N18" s="271"/>
      <c r="O18" s="254"/>
      <c r="P18" s="270"/>
      <c r="Q18" s="271"/>
      <c r="R18" s="272"/>
      <c r="S18" s="271"/>
      <c r="T18" s="41"/>
      <c r="U18" s="41"/>
      <c r="V18" s="41"/>
      <c r="W18" s="457"/>
      <c r="X18" s="457"/>
      <c r="Y18" s="457"/>
      <c r="Z18" s="41"/>
      <c r="AA18" s="41"/>
      <c r="AB18" s="41"/>
      <c r="AC18" s="41"/>
      <c r="AD18" s="41"/>
      <c r="AE18" s="41"/>
      <c r="AF18" s="41"/>
      <c r="AG18" s="41"/>
      <c r="AH18" s="41"/>
      <c r="AI18" s="41"/>
      <c r="AJ18" s="41"/>
      <c r="AK18" s="41"/>
      <c r="AL18" s="41"/>
      <c r="AM18" s="41"/>
      <c r="AN18" s="41"/>
    </row>
    <row r="19" spans="1:40" ht="20.25">
      <c r="A19" s="5" t="str">
        <f t="shared" si="0"/>
        <v>Véhicules neufs</v>
      </c>
      <c r="B19" s="41" t="str">
        <f t="shared" si="1"/>
        <v>Véhicules neufs</v>
      </c>
      <c r="C19" s="265"/>
      <c r="D19" s="253"/>
      <c r="E19" s="253"/>
      <c r="F19" s="253"/>
      <c r="G19" s="254"/>
      <c r="H19" s="253"/>
      <c r="I19" s="253"/>
      <c r="J19" s="266"/>
      <c r="K19" s="253"/>
      <c r="L19" s="255"/>
      <c r="M19" s="254"/>
      <c r="N19" s="255"/>
      <c r="O19" s="266"/>
      <c r="P19" s="253"/>
      <c r="Q19" s="255"/>
      <c r="R19" s="254"/>
      <c r="S19" s="255"/>
      <c r="T19" s="41"/>
      <c r="U19" s="41"/>
      <c r="V19" s="41"/>
      <c r="W19" s="457"/>
      <c r="X19" s="457"/>
      <c r="Y19" s="457"/>
      <c r="Z19" s="41"/>
      <c r="AA19" s="41"/>
      <c r="AB19" s="41"/>
      <c r="AC19" s="41"/>
      <c r="AD19" s="41"/>
      <c r="AE19" s="41"/>
      <c r="AF19" s="41"/>
      <c r="AG19" s="41"/>
      <c r="AH19" s="41"/>
      <c r="AI19" s="41"/>
      <c r="AJ19" s="41"/>
      <c r="AK19" s="41"/>
      <c r="AL19" s="41"/>
      <c r="AM19" s="41"/>
      <c r="AN19" s="41"/>
    </row>
    <row r="20" spans="1:40" ht="20.25">
      <c r="A20" s="5" t="str">
        <f t="shared" si="0"/>
        <v>Véhicules neufs</v>
      </c>
      <c r="B20" s="41" t="str">
        <f t="shared" si="1"/>
        <v>Véhicules neufs</v>
      </c>
      <c r="C20" s="258"/>
      <c r="D20" s="270"/>
      <c r="E20" s="270"/>
      <c r="F20" s="271"/>
      <c r="G20" s="272"/>
      <c r="H20" s="270"/>
      <c r="I20" s="271"/>
      <c r="J20" s="254"/>
      <c r="K20" s="270"/>
      <c r="L20" s="271"/>
      <c r="M20" s="272"/>
      <c r="N20" s="271"/>
      <c r="O20" s="254"/>
      <c r="P20" s="270"/>
      <c r="Q20" s="271"/>
      <c r="R20" s="272"/>
      <c r="S20" s="271"/>
      <c r="T20" s="41"/>
      <c r="U20" s="41"/>
      <c r="V20" s="41"/>
      <c r="W20" s="41"/>
      <c r="X20" s="41"/>
      <c r="Y20" s="41"/>
      <c r="Z20" s="41"/>
      <c r="AA20" s="41"/>
      <c r="AB20" s="41"/>
      <c r="AC20" s="41"/>
      <c r="AD20" s="41"/>
      <c r="AE20" s="41"/>
      <c r="AF20" s="41"/>
      <c r="AG20" s="41"/>
      <c r="AH20" s="41"/>
      <c r="AI20" s="41"/>
      <c r="AJ20" s="41"/>
      <c r="AK20" s="41"/>
      <c r="AL20" s="41"/>
      <c r="AM20" s="41"/>
      <c r="AN20" s="41"/>
    </row>
    <row r="21" spans="1:40" ht="15.75" customHeight="1">
      <c r="A21" s="5" t="str">
        <f t="shared" si="0"/>
        <v>Véhicules neufsRev. Finances</v>
      </c>
      <c r="B21" s="41" t="str">
        <f t="shared" si="1"/>
        <v>Véhicules neufs</v>
      </c>
      <c r="C21" s="252" t="s">
        <v>101</v>
      </c>
      <c r="D21" s="253"/>
      <c r="E21" s="253"/>
      <c r="F21" s="253" cm="1">
        <f t="array" ref="F21">+SUMPRODUCT(('Budget original'!$A$8:$A$501=$A21)*('Budget original'!$C$3:$AO$3=F$2),'Budget original'!$C$8:$AO$501)</f>
        <v>0</v>
      </c>
      <c r="G21" s="252"/>
      <c r="H21" s="253"/>
      <c r="I21" s="253"/>
      <c r="J21" s="254"/>
      <c r="K21" s="253">
        <f>IF(J13=0,0,L21/(J13+J15))</f>
        <v>5.3979310344827587</v>
      </c>
      <c r="L21" s="255">
        <f>-SUMIFS(BV_Data_An_Cour!$AN:$AN,BV_Data_An_Cour!$AP:$AP,$B21,BV_Data_An_Cour!$AQ:$AQ,$C21,BV_Data_An_Cour!$AR:$AR,L$2)</f>
        <v>626.16</v>
      </c>
      <c r="M21" s="254"/>
      <c r="N21" s="255">
        <f>L21-F21</f>
        <v>626.16</v>
      </c>
      <c r="O21" s="254"/>
      <c r="P21" s="253">
        <f>IF(O13=0,0,Q21/(O13+O15))</f>
        <v>0</v>
      </c>
      <c r="Q21" s="255">
        <f>-SUMIFS(BV_Data_An_Prec!$AN:$AN,BV_Data_An_Prec!$AP:$AP,$B21,BV_Data_An_Prec!$AQ:$AQ,$C21,BV_Data_An_Prec!$AR:$AR,Q$2)</f>
        <v>0</v>
      </c>
      <c r="R21" s="254">
        <f t="shared" ref="R21:R23" si="14">O21-K21</f>
        <v>-5.3979310344827587</v>
      </c>
      <c r="S21" s="255">
        <f t="shared" ref="S21:S24" si="15">L21-Q21</f>
        <v>626.16</v>
      </c>
      <c r="T21" s="41"/>
      <c r="U21" s="41"/>
      <c r="V21" s="41"/>
      <c r="W21" s="41"/>
      <c r="X21" s="41"/>
      <c r="Y21" s="41"/>
      <c r="Z21" s="41"/>
      <c r="AA21" s="41"/>
      <c r="AB21" s="41"/>
      <c r="AC21" s="41"/>
      <c r="AD21" s="41"/>
      <c r="AE21" s="41"/>
      <c r="AF21" s="41"/>
      <c r="AG21" s="41"/>
      <c r="AH21" s="41"/>
      <c r="AI21" s="41"/>
      <c r="AJ21" s="41"/>
      <c r="AK21" s="41"/>
      <c r="AL21" s="41"/>
      <c r="AM21" s="41"/>
      <c r="AN21" s="41"/>
    </row>
    <row r="22" spans="1:40" ht="15.75" customHeight="1">
      <c r="A22" s="5" t="str">
        <f t="shared" si="0"/>
        <v>Véhicules neufsRev. Protections</v>
      </c>
      <c r="B22" s="41" t="str">
        <f t="shared" si="1"/>
        <v>Véhicules neufs</v>
      </c>
      <c r="C22" s="252" t="s">
        <v>102</v>
      </c>
      <c r="D22" s="253"/>
      <c r="E22" s="253"/>
      <c r="F22" s="253" cm="1">
        <f t="array" ref="F22">+SUMPRODUCT(('Budget original'!$A$8:$A$501=$A22)*('Budget original'!$C$3:$AO$3=F$2),'Budget original'!$C$8:$AO$501)</f>
        <v>0</v>
      </c>
      <c r="G22" s="252"/>
      <c r="H22" s="253"/>
      <c r="I22" s="253"/>
      <c r="J22" s="254"/>
      <c r="K22" s="253">
        <f>IF(J13=0,0,L22/(J13+J15))</f>
        <v>1090.2312931034485</v>
      </c>
      <c r="L22" s="255">
        <f>-SUMIFS(BV_Data_An_Cour!$AN:$AN,BV_Data_An_Cour!$AP:$AP,$B22,BV_Data_An_Cour!$AQ:$AQ,$C22,BV_Data_An_Cour!$AR:$AR,L$2)</f>
        <v>126466.83000000002</v>
      </c>
      <c r="M22" s="254"/>
      <c r="N22" s="255">
        <f>L22-F22</f>
        <v>126466.83000000002</v>
      </c>
      <c r="O22" s="254"/>
      <c r="P22" s="253">
        <f>IF(O13=0,0,Q22/(O13+O15))</f>
        <v>0</v>
      </c>
      <c r="Q22" s="255">
        <f>-SUMIFS(BV_Data_An_Prec!$AN:$AN,BV_Data_An_Prec!$AP:$AP,$B22,BV_Data_An_Prec!$AQ:$AQ,$C22,BV_Data_An_Prec!$AR:$AR,Q$2)</f>
        <v>0</v>
      </c>
      <c r="R22" s="254">
        <f t="shared" si="14"/>
        <v>-1090.2312931034485</v>
      </c>
      <c r="S22" s="255">
        <f t="shared" si="15"/>
        <v>126466.83000000002</v>
      </c>
      <c r="T22" s="41"/>
      <c r="U22" s="41"/>
      <c r="V22" s="41"/>
      <c r="W22" s="41"/>
      <c r="X22" s="41"/>
      <c r="Y22" s="41"/>
      <c r="Z22" s="41"/>
      <c r="AA22" s="41"/>
      <c r="AB22" s="41"/>
      <c r="AC22" s="41"/>
      <c r="AD22" s="41"/>
      <c r="AE22" s="41"/>
      <c r="AF22" s="41"/>
      <c r="AG22" s="41"/>
      <c r="AH22" s="41"/>
      <c r="AI22" s="41"/>
      <c r="AJ22" s="41"/>
      <c r="AK22" s="41"/>
      <c r="AL22" s="41"/>
      <c r="AM22" s="41"/>
      <c r="AN22" s="41"/>
    </row>
    <row r="23" spans="1:40" ht="15.75" customHeight="1">
      <c r="A23" s="5" t="str">
        <f t="shared" si="0"/>
        <v>Véhicules neufsRev. Autres</v>
      </c>
      <c r="B23" s="41" t="str">
        <f t="shared" si="1"/>
        <v>Véhicules neufs</v>
      </c>
      <c r="C23" s="252" t="s">
        <v>103</v>
      </c>
      <c r="D23" s="253"/>
      <c r="E23" s="253"/>
      <c r="F23" s="253" cm="1">
        <f t="array" ref="F23">+SUMPRODUCT(('Budget original'!$A$8:$A$501=$A23)*('Budget original'!$C$3:$AO$3=F$2),'Budget original'!$C$8:$AO$501)</f>
        <v>0</v>
      </c>
      <c r="G23" s="252"/>
      <c r="H23" s="253"/>
      <c r="I23" s="253"/>
      <c r="J23" s="254"/>
      <c r="K23" s="253">
        <f>IF(J13=0,0,L23/(J13+J15))</f>
        <v>0</v>
      </c>
      <c r="L23" s="255">
        <f>-SUMIFS(BV_Data_An_Cour!$AN:$AN,BV_Data_An_Cour!$AP:$AP,$B23,BV_Data_An_Cour!$AQ:$AQ,$C23,BV_Data_An_Cour!$AR:$AR,L$2)</f>
        <v>0</v>
      </c>
      <c r="M23" s="266"/>
      <c r="N23" s="255">
        <f>L23-F23</f>
        <v>0</v>
      </c>
      <c r="O23" s="254"/>
      <c r="P23" s="253">
        <f>IF(O13=0,0,Q23/(O13+O15))</f>
        <v>0</v>
      </c>
      <c r="Q23" s="255">
        <f>-SUMIFS(BV_Data_An_Prec!$AN:$AN,BV_Data_An_Prec!$AP:$AP,$B23,BV_Data_An_Prec!$AQ:$AQ,$C23,BV_Data_An_Prec!$AR:$AR,Q$2)</f>
        <v>0</v>
      </c>
      <c r="R23" s="254">
        <f t="shared" si="14"/>
        <v>0</v>
      </c>
      <c r="S23" s="255">
        <f t="shared" si="15"/>
        <v>0</v>
      </c>
      <c r="T23" s="41"/>
      <c r="U23" s="41"/>
      <c r="V23" s="41"/>
      <c r="W23" s="41"/>
      <c r="X23" s="41"/>
      <c r="Y23" s="41"/>
      <c r="Z23" s="41"/>
      <c r="AA23" s="41"/>
      <c r="AB23" s="41"/>
      <c r="AC23" s="41"/>
      <c r="AD23" s="41"/>
      <c r="AE23" s="41"/>
      <c r="AF23" s="41"/>
      <c r="AG23" s="41"/>
      <c r="AH23" s="41"/>
      <c r="AI23" s="41"/>
      <c r="AJ23" s="41"/>
      <c r="AK23" s="41"/>
      <c r="AL23" s="41"/>
      <c r="AM23" s="41"/>
      <c r="AN23" s="41"/>
    </row>
    <row r="24" spans="1:40" ht="15.75" customHeight="1">
      <c r="A24" s="5" t="str">
        <f t="shared" si="0"/>
        <v>Véhicules neufsTotal F&amp;I</v>
      </c>
      <c r="B24" s="41" t="str">
        <f t="shared" si="1"/>
        <v>Véhicules neufs</v>
      </c>
      <c r="C24" s="258" t="s">
        <v>104</v>
      </c>
      <c r="D24" s="259">
        <f>+D15+D13</f>
        <v>0</v>
      </c>
      <c r="E24" s="259">
        <f>IF(D24&lt;=0,0,F24/D24)</f>
        <v>0</v>
      </c>
      <c r="F24" s="260">
        <f>F21+F22+F23</f>
        <v>0</v>
      </c>
      <c r="G24" s="261"/>
      <c r="H24" s="259"/>
      <c r="I24" s="260"/>
      <c r="J24" s="261">
        <f>+J15+J13</f>
        <v>116</v>
      </c>
      <c r="K24" s="259">
        <f>IF(J24&lt;=0,0,L24/J24)</f>
        <v>1095.6292241379313</v>
      </c>
      <c r="L24" s="260">
        <f>L21+L22+L23</f>
        <v>127092.99000000002</v>
      </c>
      <c r="M24" s="274">
        <f>J24-D24</f>
        <v>116</v>
      </c>
      <c r="N24" s="260">
        <f>L24-F24</f>
        <v>127092.99000000002</v>
      </c>
      <c r="O24" s="261">
        <f>+O15+O13</f>
        <v>0</v>
      </c>
      <c r="P24" s="259">
        <f>IF(O24&lt;=0,0,Q24/O24)</f>
        <v>0</v>
      </c>
      <c r="Q24" s="260">
        <f>Q21+Q22+Q23</f>
        <v>0</v>
      </c>
      <c r="R24" s="272"/>
      <c r="S24" s="260">
        <f t="shared" si="15"/>
        <v>127092.99000000002</v>
      </c>
      <c r="T24" s="41"/>
      <c r="U24" s="41"/>
      <c r="V24" s="41"/>
      <c r="W24" s="41"/>
      <c r="X24" s="41"/>
      <c r="Y24" s="41"/>
      <c r="Z24" s="41"/>
      <c r="AA24" s="41"/>
      <c r="AB24" s="41"/>
      <c r="AC24" s="41"/>
      <c r="AD24" s="41"/>
      <c r="AE24" s="41"/>
      <c r="AF24" s="41"/>
      <c r="AG24" s="41"/>
      <c r="AH24" s="41"/>
      <c r="AI24" s="41"/>
      <c r="AJ24" s="41"/>
      <c r="AK24" s="41"/>
      <c r="AL24" s="41"/>
      <c r="AM24" s="41"/>
      <c r="AN24" s="41"/>
    </row>
    <row r="25" spans="1:40" ht="15.75" customHeight="1">
      <c r="A25" s="5" t="str">
        <f t="shared" si="0"/>
        <v>Véhicules neufs</v>
      </c>
      <c r="B25" s="41" t="str">
        <f t="shared" si="1"/>
        <v>Véhicules neufs</v>
      </c>
      <c r="C25" s="252"/>
      <c r="D25" s="41"/>
      <c r="E25" s="41"/>
      <c r="F25" s="275"/>
      <c r="G25" s="252"/>
      <c r="H25" s="41"/>
      <c r="I25" s="275"/>
      <c r="J25" s="252"/>
      <c r="K25" s="41"/>
      <c r="L25" s="275"/>
      <c r="M25" s="263"/>
      <c r="N25" s="264" t="e">
        <f>IF(N24=0,0,N24/F24)</f>
        <v>#DIV/0!</v>
      </c>
      <c r="O25" s="252"/>
      <c r="P25" s="41"/>
      <c r="Q25" s="275"/>
      <c r="R25" s="276"/>
      <c r="S25" s="264">
        <f>IF(Q24=0,0,(S24/Q24))</f>
        <v>0</v>
      </c>
      <c r="T25" s="41"/>
      <c r="U25" s="41"/>
      <c r="V25" s="41"/>
      <c r="W25" s="41"/>
      <c r="X25" s="41"/>
      <c r="Y25" s="41"/>
      <c r="Z25" s="41"/>
      <c r="AA25" s="41"/>
      <c r="AB25" s="41"/>
      <c r="AC25" s="41"/>
      <c r="AD25" s="41"/>
      <c r="AE25" s="41"/>
      <c r="AF25" s="41"/>
      <c r="AG25" s="41"/>
      <c r="AH25" s="41"/>
      <c r="AI25" s="41"/>
      <c r="AJ25" s="41"/>
      <c r="AK25" s="41"/>
      <c r="AL25" s="41"/>
      <c r="AM25" s="41"/>
      <c r="AN25" s="41"/>
    </row>
    <row r="26" spans="1:40" ht="15.75" customHeight="1" thickBot="1">
      <c r="A26" s="5" t="str">
        <f t="shared" si="0"/>
        <v>Véhicules neufs</v>
      </c>
      <c r="B26" s="41" t="str">
        <f t="shared" si="1"/>
        <v>Véhicules neufs</v>
      </c>
      <c r="C26" s="252"/>
      <c r="D26" s="41"/>
      <c r="E26" s="41"/>
      <c r="F26" s="262"/>
      <c r="G26" s="252"/>
      <c r="H26" s="41"/>
      <c r="I26" s="262"/>
      <c r="J26" s="252"/>
      <c r="K26" s="41"/>
      <c r="L26" s="262"/>
      <c r="M26" s="252"/>
      <c r="N26" s="262"/>
      <c r="O26" s="252"/>
      <c r="P26" s="41"/>
      <c r="Q26" s="262"/>
      <c r="R26" s="252"/>
      <c r="S26" s="262"/>
      <c r="T26" s="41"/>
      <c r="U26" s="41"/>
      <c r="V26" s="41"/>
      <c r="W26" s="41"/>
      <c r="X26" s="41"/>
      <c r="Y26" s="41"/>
      <c r="Z26" s="41"/>
      <c r="AA26" s="41"/>
      <c r="AB26" s="41"/>
      <c r="AC26" s="41"/>
      <c r="AD26" s="41"/>
      <c r="AE26" s="41"/>
      <c r="AF26" s="41"/>
      <c r="AG26" s="41"/>
      <c r="AH26" s="41"/>
      <c r="AI26" s="41"/>
      <c r="AJ26" s="41"/>
      <c r="AK26" s="41"/>
      <c r="AL26" s="41"/>
      <c r="AM26" s="41"/>
      <c r="AN26" s="41"/>
    </row>
    <row r="27" spans="1:40" ht="18" customHeight="1" thickTop="1">
      <c r="A27" s="5" t="str">
        <f t="shared" si="0"/>
        <v>Véhicules neufsTotal Dépt. Neufs</v>
      </c>
      <c r="B27" s="41" t="str">
        <f t="shared" si="1"/>
        <v>Véhicules neufs</v>
      </c>
      <c r="C27" s="277" t="s">
        <v>105</v>
      </c>
      <c r="D27" s="278">
        <f>+D13+D15+D17</f>
        <v>0</v>
      </c>
      <c r="E27" s="279">
        <f>IF(D27&lt;=0,0,F27/D27)</f>
        <v>0</v>
      </c>
      <c r="F27" s="280">
        <f>F13+F17+F24+F19+F15</f>
        <v>0</v>
      </c>
      <c r="G27" s="281"/>
      <c r="H27" s="279"/>
      <c r="I27" s="280"/>
      <c r="J27" s="281">
        <f>+J13+J15+J17</f>
        <v>117</v>
      </c>
      <c r="K27" s="279">
        <f>IF(J27&lt;=0,0,L27/J27)</f>
        <v>3153.3014529914503</v>
      </c>
      <c r="L27" s="280">
        <f>L13+L17+L24+L19+L15</f>
        <v>368936.26999999967</v>
      </c>
      <c r="M27" s="281">
        <f>J27-D27</f>
        <v>117</v>
      </c>
      <c r="N27" s="280">
        <f>L27-F27</f>
        <v>368936.26999999967</v>
      </c>
      <c r="O27" s="281">
        <f>+O13+O15+O17</f>
        <v>0</v>
      </c>
      <c r="P27" s="279">
        <f>IF(O27&lt;=0,0,Q27/O27)</f>
        <v>0</v>
      </c>
      <c r="Q27" s="280">
        <f>Q13+Q17+Q24+Q19+Q15</f>
        <v>0</v>
      </c>
      <c r="R27" s="281">
        <f>J27-O27</f>
        <v>117</v>
      </c>
      <c r="S27" s="280">
        <f>L27-Q27</f>
        <v>368936.26999999967</v>
      </c>
      <c r="T27" s="41"/>
      <c r="U27" s="41"/>
      <c r="V27" s="41"/>
      <c r="W27" s="41"/>
      <c r="X27" s="41"/>
      <c r="Y27" s="41"/>
      <c r="Z27" s="41"/>
      <c r="AA27" s="41"/>
      <c r="AB27" s="41"/>
      <c r="AC27" s="41"/>
      <c r="AD27" s="41"/>
      <c r="AE27" s="41"/>
      <c r="AF27" s="41"/>
      <c r="AG27" s="41"/>
      <c r="AH27" s="41"/>
      <c r="AI27" s="41"/>
      <c r="AJ27" s="41"/>
      <c r="AK27" s="41"/>
      <c r="AL27" s="41"/>
      <c r="AM27" s="41"/>
      <c r="AN27" s="41"/>
    </row>
    <row r="28" spans="1:40" ht="22.5" customHeight="1" thickBot="1">
      <c r="A28" s="5" t="str">
        <f t="shared" si="0"/>
        <v>Véhicules neufs</v>
      </c>
      <c r="B28" s="41" t="str">
        <f t="shared" si="1"/>
        <v>Véhicules neufs</v>
      </c>
      <c r="C28" s="282"/>
      <c r="D28" s="283"/>
      <c r="E28" s="283"/>
      <c r="F28" s="284"/>
      <c r="G28" s="282"/>
      <c r="H28" s="283"/>
      <c r="I28" s="284"/>
      <c r="J28" s="553"/>
      <c r="K28" s="283"/>
      <c r="L28" s="286"/>
      <c r="M28" s="285"/>
      <c r="N28" s="286"/>
      <c r="O28" s="553"/>
      <c r="P28" s="283"/>
      <c r="Q28" s="286">
        <f>+Q27/K27</f>
        <v>0</v>
      </c>
      <c r="R28" s="285" t="e">
        <f>R27/O27</f>
        <v>#DIV/0!</v>
      </c>
      <c r="S28" s="286">
        <f>IF(Q27=0,0,S27/Q27)</f>
        <v>0</v>
      </c>
      <c r="T28" s="41"/>
      <c r="U28" s="41"/>
      <c r="V28" s="41"/>
      <c r="W28" s="41"/>
      <c r="X28" s="41"/>
      <c r="Y28" s="41"/>
      <c r="Z28" s="41"/>
      <c r="AA28" s="41"/>
      <c r="AB28" s="41"/>
      <c r="AC28" s="41"/>
      <c r="AD28" s="41"/>
      <c r="AE28" s="41"/>
      <c r="AF28" s="41"/>
      <c r="AG28" s="41"/>
      <c r="AH28" s="41"/>
      <c r="AI28" s="41"/>
      <c r="AJ28" s="41"/>
      <c r="AK28" s="41"/>
      <c r="AL28" s="41"/>
      <c r="AM28" s="41"/>
      <c r="AN28" s="41"/>
    </row>
    <row r="29" spans="1:40" ht="15.75" customHeight="1" thickTop="1">
      <c r="A29" s="5" t="str">
        <f t="shared" si="0"/>
        <v>Véhicules neufs</v>
      </c>
      <c r="B29" s="41" t="str">
        <f t="shared" si="1"/>
        <v>Véhicules neufs</v>
      </c>
      <c r="C29" s="269"/>
      <c r="D29" s="11"/>
      <c r="E29" s="11"/>
      <c r="F29" s="287"/>
      <c r="G29" s="269"/>
      <c r="H29" s="11"/>
      <c r="I29" s="287"/>
      <c r="J29" s="269"/>
      <c r="K29" s="11"/>
      <c r="L29" s="287"/>
      <c r="M29" s="263"/>
      <c r="N29" s="264"/>
      <c r="O29" s="269"/>
      <c r="P29" s="11"/>
      <c r="Q29" s="287"/>
      <c r="R29" s="263"/>
      <c r="S29" s="264"/>
      <c r="T29" s="41"/>
      <c r="U29" s="41"/>
      <c r="V29" s="41"/>
      <c r="W29" s="41"/>
      <c r="X29" s="41"/>
      <c r="Y29" s="41"/>
      <c r="Z29" s="41"/>
      <c r="AA29" s="41"/>
      <c r="AB29" s="41"/>
      <c r="AC29" s="41"/>
      <c r="AD29" s="41"/>
      <c r="AE29" s="41"/>
      <c r="AF29" s="41"/>
      <c r="AG29" s="41"/>
      <c r="AH29" s="41"/>
      <c r="AI29" s="41"/>
      <c r="AJ29" s="41"/>
      <c r="AK29" s="41"/>
      <c r="AL29" s="41"/>
      <c r="AM29" s="41"/>
      <c r="AN29" s="41"/>
    </row>
    <row r="30" spans="1:40" ht="15.75" customHeight="1">
      <c r="A30" s="5" t="str">
        <f t="shared" si="0"/>
        <v>Véhicules neufsDEPENSES</v>
      </c>
      <c r="B30" s="41" t="str">
        <f t="shared" si="1"/>
        <v>Véhicules neufs</v>
      </c>
      <c r="C30" s="288" t="s">
        <v>106</v>
      </c>
      <c r="D30" s="41"/>
      <c r="E30" s="39"/>
      <c r="F30" s="275"/>
      <c r="G30" s="252"/>
      <c r="H30" s="39"/>
      <c r="I30" s="275"/>
      <c r="J30" s="252"/>
      <c r="K30" s="39"/>
      <c r="L30" s="262"/>
      <c r="M30" s="252"/>
      <c r="N30" s="262"/>
      <c r="O30" s="252"/>
      <c r="P30" s="39"/>
      <c r="Q30" s="262"/>
      <c r="R30" s="252"/>
      <c r="S30" s="262"/>
      <c r="T30" s="41"/>
      <c r="U30" s="41"/>
      <c r="V30" s="41"/>
      <c r="W30" s="41"/>
      <c r="X30" s="41"/>
      <c r="Y30" s="41"/>
      <c r="Z30" s="41"/>
      <c r="AA30" s="41"/>
      <c r="AB30" s="41"/>
      <c r="AC30" s="41"/>
      <c r="AD30" s="41"/>
      <c r="AE30" s="41"/>
      <c r="AF30" s="41"/>
      <c r="AG30" s="41"/>
      <c r="AH30" s="41"/>
      <c r="AI30" s="41"/>
      <c r="AJ30" s="41"/>
      <c r="AK30" s="41"/>
      <c r="AL30" s="41"/>
      <c r="AM30" s="41"/>
      <c r="AN30" s="41"/>
    </row>
    <row r="31" spans="1:40" ht="15.75" customHeight="1">
      <c r="A31" s="5" t="str">
        <f t="shared" si="0"/>
        <v>Véhicules neufsComm. vendeurs</v>
      </c>
      <c r="B31" s="41" t="str">
        <f t="shared" si="1"/>
        <v>Véhicules neufs</v>
      </c>
      <c r="C31" s="252" t="s">
        <v>107</v>
      </c>
      <c r="D31" s="289"/>
      <c r="E31" s="290" t="e">
        <f t="shared" ref="E31:E40" si="16">F31/D$24</f>
        <v>#DIV/0!</v>
      </c>
      <c r="F31" s="253" cm="1">
        <f t="array" ref="F31">+SUMPRODUCT(('Budget original'!$A$8:$A$501=$A31)*('Budget original'!$C$3:$AO$3=F$2),'Budget original'!$C$8:$AO$501)</f>
        <v>0</v>
      </c>
      <c r="G31" s="297"/>
      <c r="H31" s="290"/>
      <c r="I31" s="253"/>
      <c r="J31" s="291">
        <f>L31/(L13+L15+L17)</f>
        <v>0.39398456719574815</v>
      </c>
      <c r="K31" s="290">
        <f t="shared" ref="K31:K40" si="17">IF(L31=0,0,L31/J$24)</f>
        <v>821.40103448275863</v>
      </c>
      <c r="L31" s="253">
        <f>SUMIFS(BV_Data_An_Cour!$AN:$AN,BV_Data_An_Cour!$AP:$AP,$B31,BV_Data_An_Cour!$AQ:$AQ,$C31,BV_Data_An_Cour!$AR:$AR,L$2)</f>
        <v>95282.52</v>
      </c>
      <c r="M31" s="252"/>
      <c r="N31" s="275">
        <f t="shared" ref="N31:N53" si="18">L31-F31</f>
        <v>95282.52</v>
      </c>
      <c r="O31" s="291" t="e">
        <f>Q31/(Q13+Q15+Q17)</f>
        <v>#DIV/0!</v>
      </c>
      <c r="P31" s="290">
        <f t="shared" ref="P31:P40" si="19">IF(Q31=0,0,Q31/O$24)</f>
        <v>0</v>
      </c>
      <c r="Q31" s="253">
        <f>SUMIFS(BV_Data_An_Prec!$AN:$AN,BV_Data_An_Prec!$AP:$AP,$B31,BV_Data_An_Prec!$AQ:$AQ,$C31,BV_Data_An_Prec!$AR:$AR,Q$2)</f>
        <v>0</v>
      </c>
      <c r="R31" s="252"/>
      <c r="S31" s="275">
        <f t="shared" ref="S31:S41" si="20">L31-Q31</f>
        <v>95282.52</v>
      </c>
      <c r="T31" s="41"/>
      <c r="U31" s="41"/>
      <c r="V31" s="41"/>
      <c r="W31" s="41"/>
      <c r="X31" s="41"/>
      <c r="Y31" s="41"/>
      <c r="Z31" s="41"/>
      <c r="AA31" s="41"/>
      <c r="AB31" s="41"/>
      <c r="AC31" s="41"/>
      <c r="AD31" s="41"/>
      <c r="AE31" s="41"/>
      <c r="AF31" s="41"/>
      <c r="AG31" s="41"/>
      <c r="AH31" s="41"/>
      <c r="AI31" s="41"/>
      <c r="AJ31" s="41"/>
      <c r="AK31" s="41"/>
      <c r="AL31" s="41"/>
      <c r="AM31" s="41"/>
      <c r="AN31" s="41"/>
    </row>
    <row r="32" spans="1:40" ht="15.75" customHeight="1">
      <c r="A32" s="5" t="str">
        <f t="shared" si="0"/>
        <v>Véhicules neufsComm. F&amp;I</v>
      </c>
      <c r="B32" s="41" t="str">
        <f t="shared" si="1"/>
        <v>Véhicules neufs</v>
      </c>
      <c r="C32" s="245" t="s">
        <v>108</v>
      </c>
      <c r="D32" s="292"/>
      <c r="E32" s="293" t="e">
        <f t="shared" si="16"/>
        <v>#DIV/0!</v>
      </c>
      <c r="F32" s="247" cm="1">
        <f t="array" ref="F32">+SUMPRODUCT(('Budget original'!$A$8:$A$501=$A32)*('Budget original'!$C$3:$AO$3=F$2),'Budget original'!$C$8:$AO$501)</f>
        <v>0</v>
      </c>
      <c r="G32" s="299"/>
      <c r="H32" s="293"/>
      <c r="I32" s="247"/>
      <c r="J32" s="294">
        <f>L32/L24</f>
        <v>0.38509834413369293</v>
      </c>
      <c r="K32" s="293">
        <f t="shared" si="17"/>
        <v>421.92500000000001</v>
      </c>
      <c r="L32" s="247">
        <f>SUMIFS(BV_Data_An_Cour!$AN:$AN,BV_Data_An_Cour!$AP:$AP,$B32,BV_Data_An_Cour!$AQ:$AQ,$C32,BV_Data_An_Cour!$AR:$AR,L$2)</f>
        <v>48943.3</v>
      </c>
      <c r="M32" s="245"/>
      <c r="N32" s="295">
        <f t="shared" si="18"/>
        <v>48943.3</v>
      </c>
      <c r="O32" s="294" t="e">
        <f>Q32/Q24</f>
        <v>#DIV/0!</v>
      </c>
      <c r="P32" s="293">
        <f t="shared" si="19"/>
        <v>0</v>
      </c>
      <c r="Q32" s="247">
        <f>SUMIFS(BV_Data_An_Prec!$AN:$AN,BV_Data_An_Prec!$AP:$AP,$B32,BV_Data_An_Prec!$AQ:$AQ,$C32,BV_Data_An_Prec!$AR:$AR,Q$2)</f>
        <v>0</v>
      </c>
      <c r="R32" s="245"/>
      <c r="S32" s="295">
        <f t="shared" si="20"/>
        <v>48943.3</v>
      </c>
      <c r="T32" s="41"/>
      <c r="U32" s="41"/>
      <c r="V32" s="41"/>
      <c r="W32" s="41"/>
      <c r="X32" s="41"/>
      <c r="Y32" s="41"/>
      <c r="Z32" s="41"/>
      <c r="AA32" s="41"/>
      <c r="AB32" s="41"/>
      <c r="AC32" s="41"/>
      <c r="AD32" s="41"/>
      <c r="AE32" s="41"/>
      <c r="AF32" s="41"/>
      <c r="AG32" s="41"/>
      <c r="AH32" s="41"/>
      <c r="AI32" s="41"/>
      <c r="AJ32" s="41"/>
      <c r="AK32" s="41"/>
      <c r="AL32" s="41"/>
      <c r="AM32" s="41"/>
      <c r="AN32" s="41"/>
    </row>
    <row r="33" spans="1:40" ht="15.75" customHeight="1">
      <c r="A33" s="5" t="str">
        <f t="shared" si="0"/>
        <v>Véhicules neufsFrais de livraison</v>
      </c>
      <c r="B33" s="41" t="str">
        <f t="shared" si="1"/>
        <v>Véhicules neufs</v>
      </c>
      <c r="C33" s="252" t="s">
        <v>109</v>
      </c>
      <c r="D33" s="296"/>
      <c r="E33" s="290" t="e">
        <f t="shared" si="16"/>
        <v>#DIV/0!</v>
      </c>
      <c r="F33" s="253" cm="1">
        <f t="array" ref="F33">+SUMPRODUCT(('Budget original'!$A$8:$A$501=$A33)*('Budget original'!$C$3:$AO$3=F$2),'Budget original'!$C$8:$AO$501)</f>
        <v>0</v>
      </c>
      <c r="G33" s="297"/>
      <c r="H33" s="290"/>
      <c r="I33" s="253"/>
      <c r="J33" s="252"/>
      <c r="K33" s="290">
        <f t="shared" si="17"/>
        <v>59.224482758620688</v>
      </c>
      <c r="L33" s="253">
        <f>SUMIFS(BV_Data_An_Cour!$AN:$AN,BV_Data_An_Cour!$AP:$AP,$B33,BV_Data_An_Cour!$AQ:$AQ,$C33,BV_Data_An_Cour!$AR:$AR,L$2)</f>
        <v>6870.04</v>
      </c>
      <c r="M33" s="252"/>
      <c r="N33" s="275">
        <f t="shared" si="18"/>
        <v>6870.04</v>
      </c>
      <c r="O33" s="252"/>
      <c r="P33" s="290">
        <f t="shared" si="19"/>
        <v>0</v>
      </c>
      <c r="Q33" s="253">
        <f>SUMIFS(BV_Data_An_Prec!$AN:$AN,BV_Data_An_Prec!$AP:$AP,$B33,BV_Data_An_Prec!$AQ:$AQ,$C33,BV_Data_An_Prec!$AR:$AR,Q$2)</f>
        <v>0</v>
      </c>
      <c r="R33" s="252"/>
      <c r="S33" s="275">
        <f t="shared" si="20"/>
        <v>6870.04</v>
      </c>
      <c r="T33" s="41"/>
      <c r="U33" s="41"/>
      <c r="V33" s="41"/>
      <c r="W33" s="41"/>
      <c r="X33" s="41"/>
      <c r="Y33" s="41"/>
      <c r="Z33" s="41"/>
      <c r="AA33" s="41"/>
      <c r="AB33" s="41"/>
      <c r="AC33" s="41"/>
      <c r="AD33" s="41"/>
      <c r="AE33" s="41"/>
      <c r="AF33" s="41"/>
      <c r="AG33" s="41"/>
      <c r="AH33" s="41"/>
      <c r="AI33" s="41"/>
      <c r="AJ33" s="41"/>
      <c r="AK33" s="41"/>
      <c r="AL33" s="41"/>
      <c r="AM33" s="41"/>
      <c r="AN33" s="41"/>
    </row>
    <row r="34" spans="1:40" ht="15.75" customHeight="1">
      <c r="A34" s="5" t="str">
        <f t="shared" si="0"/>
        <v>Véhicules neufsService gratuit 1</v>
      </c>
      <c r="B34" s="41" t="str">
        <f t="shared" si="1"/>
        <v>Véhicules neufs</v>
      </c>
      <c r="C34" s="252" t="s">
        <v>110</v>
      </c>
      <c r="D34" s="296"/>
      <c r="E34" s="290" t="e">
        <f t="shared" si="16"/>
        <v>#DIV/0!</v>
      </c>
      <c r="F34" s="253" cm="1">
        <f t="array" ref="F34">+SUMPRODUCT(('Budget original'!$A$8:$A$501=$A34)*('Budget original'!$C$3:$AO$3=F$2),'Budget original'!$C$8:$AO$501)</f>
        <v>0</v>
      </c>
      <c r="G34" s="297"/>
      <c r="H34" s="290"/>
      <c r="I34" s="253"/>
      <c r="J34" s="252"/>
      <c r="K34" s="290">
        <f t="shared" si="17"/>
        <v>0</v>
      </c>
      <c r="L34" s="253">
        <f>SUMIFS(BV_Data_An_Cour!$AN:$AN,BV_Data_An_Cour!$AP:$AP,$B34,BV_Data_An_Cour!$AQ:$AQ,$C34,BV_Data_An_Cour!$AR:$AR,L$2)</f>
        <v>0</v>
      </c>
      <c r="M34" s="252"/>
      <c r="N34" s="275">
        <f t="shared" si="18"/>
        <v>0</v>
      </c>
      <c r="O34" s="252"/>
      <c r="P34" s="290">
        <f t="shared" si="19"/>
        <v>0</v>
      </c>
      <c r="Q34" s="253">
        <f>SUMIFS(BV_Data_An_Prec!$AN:$AN,BV_Data_An_Prec!$AP:$AP,$B34,BV_Data_An_Prec!$AQ:$AQ,$C34,BV_Data_An_Prec!$AR:$AR,Q$2)</f>
        <v>0</v>
      </c>
      <c r="R34" s="252"/>
      <c r="S34" s="275">
        <f t="shared" si="20"/>
        <v>0</v>
      </c>
      <c r="T34" s="41"/>
      <c r="U34" s="41"/>
      <c r="V34" s="41"/>
      <c r="W34" s="41"/>
      <c r="X34" s="41"/>
      <c r="Y34" s="41"/>
      <c r="Z34" s="41"/>
      <c r="AA34" s="41"/>
      <c r="AB34" s="41"/>
      <c r="AC34" s="41"/>
      <c r="AD34" s="41"/>
      <c r="AE34" s="41"/>
      <c r="AF34" s="41"/>
      <c r="AG34" s="41"/>
      <c r="AH34" s="41"/>
      <c r="AI34" s="41"/>
      <c r="AJ34" s="41"/>
      <c r="AK34" s="41"/>
      <c r="AL34" s="41"/>
      <c r="AM34" s="41"/>
      <c r="AN34" s="41"/>
    </row>
    <row r="35" spans="1:40" ht="15.75" customHeight="1">
      <c r="A35" s="5" t="str">
        <f t="shared" si="0"/>
        <v>Véhicules neufsEntretien stock</v>
      </c>
      <c r="B35" s="41" t="str">
        <f t="shared" si="1"/>
        <v>Véhicules neufs</v>
      </c>
      <c r="C35" s="245" t="s">
        <v>111</v>
      </c>
      <c r="D35" s="298"/>
      <c r="E35" s="293" t="e">
        <f t="shared" si="16"/>
        <v>#DIV/0!</v>
      </c>
      <c r="F35" s="247" cm="1">
        <f t="array" ref="F35">+SUMPRODUCT(('Budget original'!$A$8:$A$501=$A35)*('Budget original'!$C$3:$AO$3=F$2),'Budget original'!$C$8:$AO$501)</f>
        <v>0</v>
      </c>
      <c r="G35" s="299"/>
      <c r="H35" s="293"/>
      <c r="I35" s="247"/>
      <c r="J35" s="245"/>
      <c r="K35" s="293">
        <f t="shared" si="17"/>
        <v>22.375086206896555</v>
      </c>
      <c r="L35" s="247">
        <f>SUMIFS(BV_Data_An_Cour!$AN:$AN,BV_Data_An_Cour!$AP:$AP,$B35,BV_Data_An_Cour!$AQ:$AQ,$C35,BV_Data_An_Cour!$AR:$AR,L$2)</f>
        <v>2595.5100000000002</v>
      </c>
      <c r="M35" s="245"/>
      <c r="N35" s="295">
        <f t="shared" si="18"/>
        <v>2595.5100000000002</v>
      </c>
      <c r="O35" s="245"/>
      <c r="P35" s="293">
        <f t="shared" si="19"/>
        <v>0</v>
      </c>
      <c r="Q35" s="247">
        <f>SUMIFS(BV_Data_An_Prec!$AN:$AN,BV_Data_An_Prec!$AP:$AP,$B35,BV_Data_An_Prec!$AQ:$AQ,$C35,BV_Data_An_Prec!$AR:$AR,Q$2)</f>
        <v>0</v>
      </c>
      <c r="R35" s="245"/>
      <c r="S35" s="295">
        <f t="shared" si="20"/>
        <v>2595.5100000000002</v>
      </c>
      <c r="T35" s="41"/>
      <c r="U35" s="41"/>
      <c r="V35" s="41"/>
      <c r="W35" s="253"/>
      <c r="X35" s="41"/>
      <c r="Y35" s="41"/>
      <c r="Z35" s="41"/>
      <c r="AA35" s="41"/>
      <c r="AB35" s="41"/>
      <c r="AC35" s="41"/>
      <c r="AD35" s="41"/>
      <c r="AE35" s="41"/>
      <c r="AF35" s="41"/>
      <c r="AG35" s="41"/>
      <c r="AH35" s="41"/>
      <c r="AI35" s="41"/>
      <c r="AJ35" s="41"/>
      <c r="AK35" s="41"/>
      <c r="AL35" s="41"/>
      <c r="AM35" s="41"/>
      <c r="AN35" s="41"/>
    </row>
    <row r="36" spans="1:40" ht="15.75" customHeight="1">
      <c r="A36" s="5" t="str">
        <f t="shared" si="0"/>
        <v>Véhicules neufsPublicité 1</v>
      </c>
      <c r="B36" s="41" t="str">
        <f t="shared" si="1"/>
        <v>Véhicules neufs</v>
      </c>
      <c r="C36" s="252" t="s">
        <v>112</v>
      </c>
      <c r="D36" s="296"/>
      <c r="E36" s="290" t="e">
        <f t="shared" si="16"/>
        <v>#DIV/0!</v>
      </c>
      <c r="F36" s="253" cm="1">
        <f t="array" ref="F36">+SUMPRODUCT(('Budget original'!$A$8:$A$501=$A36)*('Budget original'!$C$3:$AO$3=F$2),'Budget original'!$C$8:$AO$501)</f>
        <v>0</v>
      </c>
      <c r="G36" s="297"/>
      <c r="H36" s="290"/>
      <c r="I36" s="253"/>
      <c r="J36" s="252"/>
      <c r="K36" s="290">
        <f t="shared" si="17"/>
        <v>185.40413793103446</v>
      </c>
      <c r="L36" s="300">
        <f>SUMIFS(BV_Data_An_Cour!$AN:$AN,BV_Data_An_Cour!$AP:$AP,$B36,BV_Data_An_Cour!$AQ:$AQ,$C36,BV_Data_An_Cour!$AR:$AR,L$2)</f>
        <v>21506.879999999997</v>
      </c>
      <c r="M36" s="41"/>
      <c r="N36" s="275">
        <f t="shared" si="18"/>
        <v>21506.879999999997</v>
      </c>
      <c r="O36" s="252"/>
      <c r="P36" s="290">
        <f t="shared" si="19"/>
        <v>0</v>
      </c>
      <c r="Q36" s="300">
        <f>SUMIFS(BV_Data_An_Prec!$AN:$AN,BV_Data_An_Prec!$AP:$AP,$B36,BV_Data_An_Prec!$AQ:$AQ,$C36,BV_Data_An_Prec!$AR:$AR,Q$2)</f>
        <v>0</v>
      </c>
      <c r="R36" s="252"/>
      <c r="S36" s="275">
        <f t="shared" si="20"/>
        <v>21506.879999999997</v>
      </c>
      <c r="T36" s="41"/>
      <c r="U36" s="41"/>
      <c r="V36" s="41"/>
      <c r="W36" s="41"/>
      <c r="X36" s="41"/>
      <c r="Y36" s="41"/>
      <c r="Z36" s="41"/>
      <c r="AA36" s="41"/>
      <c r="AB36" s="41"/>
      <c r="AC36" s="41"/>
      <c r="AD36" s="41"/>
      <c r="AE36" s="41"/>
      <c r="AF36" s="41"/>
      <c r="AG36" s="41"/>
      <c r="AH36" s="41"/>
      <c r="AI36" s="41"/>
      <c r="AJ36" s="41"/>
      <c r="AK36" s="41"/>
      <c r="AL36" s="41"/>
      <c r="AM36" s="41"/>
      <c r="AN36" s="41"/>
    </row>
    <row r="37" spans="1:40" ht="15.75" customHeight="1">
      <c r="A37" s="5" t="str">
        <f t="shared" si="0"/>
        <v>Véhicules neufsIntérêt de gros</v>
      </c>
      <c r="B37" s="41" t="str">
        <f t="shared" si="1"/>
        <v>Véhicules neufs</v>
      </c>
      <c r="C37" s="252" t="s">
        <v>113</v>
      </c>
      <c r="D37" s="296"/>
      <c r="E37" s="290" t="e">
        <f t="shared" si="16"/>
        <v>#DIV/0!</v>
      </c>
      <c r="F37" s="253" cm="1">
        <f t="array" ref="F37">+SUMPRODUCT(('Budget original'!$A$8:$A$501=$A37)*('Budget original'!$C$3:$AO$3=F$2),'Budget original'!$C$8:$AO$501)</f>
        <v>0</v>
      </c>
      <c r="G37" s="297"/>
      <c r="H37" s="290"/>
      <c r="I37" s="253"/>
      <c r="J37" s="252"/>
      <c r="K37" s="290">
        <f t="shared" si="17"/>
        <v>559.66646551724136</v>
      </c>
      <c r="L37" s="768">
        <f>SUMIFS(BV_Data_An_Cour!$AN:$AN,BV_Data_An_Cour!$AP:$AP,$B37,BV_Data_An_Cour!$AQ:$AQ,$C37,BV_Data_An_Cour!$AR:$AR,L$2)</f>
        <v>64921.31</v>
      </c>
      <c r="M37" s="800"/>
      <c r="N37" s="777">
        <f t="shared" si="18"/>
        <v>64921.31</v>
      </c>
      <c r="O37" s="252"/>
      <c r="P37" s="290">
        <f t="shared" si="19"/>
        <v>0</v>
      </c>
      <c r="Q37" s="768">
        <f>SUMIFS(BV_Data_An_Prec!$AN:$AN,BV_Data_An_Prec!$AP:$AP,$B37,BV_Data_An_Prec!$AQ:$AQ,$C37,BV_Data_An_Prec!$AR:$AR,Q$2)</f>
        <v>0</v>
      </c>
      <c r="R37" s="252"/>
      <c r="S37" s="275">
        <f t="shared" si="20"/>
        <v>64921.31</v>
      </c>
      <c r="T37" s="41"/>
      <c r="U37" s="41"/>
      <c r="V37" s="41"/>
      <c r="W37" s="41"/>
      <c r="X37" s="41"/>
      <c r="Y37" s="41"/>
      <c r="Z37" s="41"/>
      <c r="AA37" s="41"/>
      <c r="AB37" s="41"/>
      <c r="AC37" s="41"/>
      <c r="AD37" s="41"/>
      <c r="AE37" s="41"/>
      <c r="AF37" s="41"/>
      <c r="AG37" s="41"/>
      <c r="AH37" s="41"/>
      <c r="AI37" s="41"/>
      <c r="AJ37" s="41"/>
      <c r="AK37" s="41"/>
      <c r="AL37" s="41"/>
      <c r="AM37" s="41"/>
      <c r="AN37" s="41"/>
    </row>
    <row r="38" spans="1:40" ht="15.75" hidden="1" customHeight="1">
      <c r="A38" s="5" t="str">
        <f t="shared" si="0"/>
        <v>Véhicules neufs[...]</v>
      </c>
      <c r="B38" s="41" t="str">
        <f t="shared" si="1"/>
        <v>Véhicules neufs</v>
      </c>
      <c r="C38" s="252" t="s">
        <v>55</v>
      </c>
      <c r="D38" s="296"/>
      <c r="E38" s="290" t="e">
        <f t="shared" si="16"/>
        <v>#DIV/0!</v>
      </c>
      <c r="F38" s="253" cm="1">
        <f t="array" ref="F38">+SUMPRODUCT(('Budget original'!$A$8:$A$501=$A38)*('Budget original'!$C$3:$AO$3=F$2),'Budget original'!$C$8:$AO$501)</f>
        <v>0</v>
      </c>
      <c r="G38" s="297"/>
      <c r="H38" s="290"/>
      <c r="I38" s="253"/>
      <c r="J38" s="252"/>
      <c r="K38" s="290">
        <f t="shared" si="17"/>
        <v>0</v>
      </c>
      <c r="L38" s="301">
        <f>SUMIFS(BV_Data_An_Cour!$AN:$AN,BV_Data_An_Cour!$AP:$AP,$B38,BV_Data_An_Cour!$AQ:$AQ,$C38,BV_Data_An_Cour!$AR:$AR,L$2)</f>
        <v>0</v>
      </c>
      <c r="M38" s="41"/>
      <c r="N38" s="275">
        <f t="shared" si="18"/>
        <v>0</v>
      </c>
      <c r="O38" s="252"/>
      <c r="P38" s="290">
        <f t="shared" si="19"/>
        <v>0</v>
      </c>
      <c r="Q38" s="301">
        <f>SUMIFS(BV_Data_An_Prec!$AN:$AN,BV_Data_An_Prec!$AP:$AP,$B38,BV_Data_An_Prec!$AQ:$AQ,$C38,BV_Data_An_Prec!$AR:$AR,Q$2)</f>
        <v>0</v>
      </c>
      <c r="R38" s="252"/>
      <c r="S38" s="275">
        <f t="shared" si="20"/>
        <v>0</v>
      </c>
      <c r="T38" s="41"/>
      <c r="U38" s="41"/>
      <c r="V38" s="41"/>
      <c r="W38" s="41"/>
      <c r="X38" s="41"/>
      <c r="Y38" s="41"/>
      <c r="Z38" s="41"/>
      <c r="AA38" s="41"/>
      <c r="AB38" s="41"/>
      <c r="AC38" s="41"/>
      <c r="AD38" s="41"/>
      <c r="AE38" s="41"/>
      <c r="AF38" s="41"/>
      <c r="AG38" s="41"/>
      <c r="AH38" s="41"/>
      <c r="AI38" s="41"/>
      <c r="AJ38" s="41"/>
      <c r="AK38" s="41"/>
      <c r="AL38" s="41"/>
      <c r="AM38" s="41"/>
      <c r="AN38" s="41"/>
    </row>
    <row r="39" spans="1:40" ht="15.75" hidden="1" customHeight="1">
      <c r="A39" s="5" t="str">
        <f t="shared" si="0"/>
        <v>Véhicules neufs[...]</v>
      </c>
      <c r="B39" s="41" t="str">
        <f t="shared" si="1"/>
        <v>Véhicules neufs</v>
      </c>
      <c r="C39" s="252" t="s">
        <v>55</v>
      </c>
      <c r="D39" s="296"/>
      <c r="E39" s="290" t="e">
        <f t="shared" si="16"/>
        <v>#DIV/0!</v>
      </c>
      <c r="F39" s="253" cm="1">
        <f t="array" ref="F39">+SUMPRODUCT(('Budget original'!$A$8:$A$501=$A39)*('Budget original'!$C$3:$AO$3=F$2),'Budget original'!$C$8:$AO$501)</f>
        <v>0</v>
      </c>
      <c r="G39" s="297"/>
      <c r="H39" s="290"/>
      <c r="I39" s="253"/>
      <c r="J39" s="252"/>
      <c r="K39" s="290">
        <f t="shared" si="17"/>
        <v>0</v>
      </c>
      <c r="L39" s="301">
        <f>SUMIFS(BV_Data_An_Cour!$AN:$AN,BV_Data_An_Cour!$AP:$AP,$B39,BV_Data_An_Cour!$AQ:$AQ,$C39,BV_Data_An_Cour!$AR:$AR,L$2)</f>
        <v>0</v>
      </c>
      <c r="M39" s="41"/>
      <c r="N39" s="275">
        <f t="shared" si="18"/>
        <v>0</v>
      </c>
      <c r="O39" s="252"/>
      <c r="P39" s="290">
        <f t="shared" si="19"/>
        <v>0</v>
      </c>
      <c r="Q39" s="301">
        <f>SUMIFS(BV_Data_An_Prec!$AN:$AN,BV_Data_An_Prec!$AP:$AP,$B39,BV_Data_An_Prec!$AQ:$AQ,$C39,BV_Data_An_Prec!$AR:$AR,Q$2)</f>
        <v>0</v>
      </c>
      <c r="R39" s="252"/>
      <c r="S39" s="275">
        <f t="shared" si="20"/>
        <v>0</v>
      </c>
      <c r="T39" s="41"/>
      <c r="U39" s="41"/>
      <c r="V39" s="41"/>
      <c r="W39" s="41"/>
      <c r="X39" s="41"/>
      <c r="Y39" s="41"/>
      <c r="Z39" s="41"/>
      <c r="AA39" s="41"/>
      <c r="AB39" s="41"/>
      <c r="AC39" s="41"/>
      <c r="AD39" s="41"/>
      <c r="AE39" s="41"/>
      <c r="AF39" s="41"/>
      <c r="AG39" s="41"/>
      <c r="AH39" s="41"/>
      <c r="AI39" s="41"/>
      <c r="AJ39" s="41"/>
      <c r="AK39" s="41"/>
      <c r="AL39" s="41"/>
      <c r="AM39" s="41"/>
      <c r="AN39" s="41"/>
    </row>
    <row r="40" spans="1:40" ht="15.75" hidden="1" customHeight="1">
      <c r="A40" s="5" t="str">
        <f t="shared" si="0"/>
        <v>Véhicules neufs[...]</v>
      </c>
      <c r="B40" s="41" t="str">
        <f t="shared" si="1"/>
        <v>Véhicules neufs</v>
      </c>
      <c r="C40" s="252" t="s">
        <v>55</v>
      </c>
      <c r="D40" s="296"/>
      <c r="E40" s="290" t="e">
        <f t="shared" si="16"/>
        <v>#DIV/0!</v>
      </c>
      <c r="F40" s="253" cm="1">
        <f t="array" ref="F40">+SUMPRODUCT(('Budget original'!$A$8:$A$501=$A40)*('Budget original'!$C$3:$AO$3=F$2),'Budget original'!$C$8:$AO$501)</f>
        <v>0</v>
      </c>
      <c r="G40" s="297"/>
      <c r="H40" s="290"/>
      <c r="I40" s="253"/>
      <c r="J40" s="252"/>
      <c r="K40" s="290">
        <f t="shared" si="17"/>
        <v>0</v>
      </c>
      <c r="L40" s="302">
        <f>SUMIFS(BV_Data_An_Cour!$AN:$AN,BV_Data_An_Cour!$AP:$AP,$B40,BV_Data_An_Cour!$AQ:$AQ,$C40,BV_Data_An_Cour!$AR:$AR,L$2)</f>
        <v>0</v>
      </c>
      <c r="M40" s="41"/>
      <c r="N40" s="275">
        <f t="shared" si="18"/>
        <v>0</v>
      </c>
      <c r="O40" s="252"/>
      <c r="P40" s="290">
        <f t="shared" si="19"/>
        <v>0</v>
      </c>
      <c r="Q40" s="302">
        <f>SUMIFS(BV_Data_An_Prec!$AN:$AN,BV_Data_An_Prec!$AP:$AP,$B40,BV_Data_An_Prec!$AQ:$AQ,$C40,BV_Data_An_Prec!$AR:$AR,Q$2)</f>
        <v>0</v>
      </c>
      <c r="R40" s="252"/>
      <c r="S40" s="275">
        <f t="shared" si="20"/>
        <v>0</v>
      </c>
      <c r="T40" s="41"/>
      <c r="U40" s="41"/>
      <c r="V40" s="41"/>
      <c r="W40" s="41"/>
      <c r="X40" s="41"/>
      <c r="Y40" s="41"/>
      <c r="Z40" s="41"/>
      <c r="AA40" s="41"/>
      <c r="AB40" s="41"/>
      <c r="AC40" s="41"/>
      <c r="AD40" s="41"/>
      <c r="AE40" s="41"/>
      <c r="AF40" s="41"/>
      <c r="AG40" s="41"/>
      <c r="AH40" s="41"/>
      <c r="AI40" s="41"/>
      <c r="AJ40" s="41"/>
      <c r="AK40" s="41"/>
      <c r="AL40" s="41"/>
      <c r="AM40" s="41"/>
      <c r="AN40" s="41"/>
    </row>
    <row r="41" spans="1:40" ht="15.75" customHeight="1">
      <c r="A41" s="5" t="str">
        <f t="shared" si="0"/>
        <v>Véhicules neufsTOTAL VARIABLES</v>
      </c>
      <c r="B41" s="41" t="str">
        <f t="shared" si="1"/>
        <v>Véhicules neufs</v>
      </c>
      <c r="C41" s="303" t="s">
        <v>114</v>
      </c>
      <c r="D41" s="304" t="s">
        <v>115</v>
      </c>
      <c r="E41" s="305" t="e">
        <f>F41/F$27</f>
        <v>#DIV/0!</v>
      </c>
      <c r="F41" s="306">
        <f>SUM(F31:F40)</f>
        <v>0</v>
      </c>
      <c r="G41" s="307"/>
      <c r="H41" s="305"/>
      <c r="I41" s="306"/>
      <c r="J41" s="307" t="s">
        <v>115</v>
      </c>
      <c r="K41" s="305">
        <f>L41/L$27</f>
        <v>0.65084292200384697</v>
      </c>
      <c r="L41" s="306">
        <f>SUM(L31:L40)</f>
        <v>240119.56000000003</v>
      </c>
      <c r="M41" s="308"/>
      <c r="N41" s="306">
        <f t="shared" si="18"/>
        <v>240119.56000000003</v>
      </c>
      <c r="O41" s="307" t="s">
        <v>115</v>
      </c>
      <c r="P41" s="305" t="e">
        <f>Q41/Q$27</f>
        <v>#DIV/0!</v>
      </c>
      <c r="Q41" s="306">
        <f>SUM(Q31:Q40)</f>
        <v>0</v>
      </c>
      <c r="R41" s="309"/>
      <c r="S41" s="306">
        <f t="shared" si="20"/>
        <v>240119.56000000003</v>
      </c>
      <c r="T41" s="41"/>
      <c r="U41" s="554"/>
      <c r="V41" s="41"/>
      <c r="W41" s="41"/>
      <c r="X41" s="41"/>
      <c r="Y41" s="41"/>
      <c r="Z41" s="41"/>
      <c r="AA41" s="41"/>
      <c r="AB41" s="41"/>
      <c r="AC41" s="41"/>
      <c r="AD41" s="41"/>
      <c r="AE41" s="41"/>
      <c r="AF41" s="41"/>
      <c r="AG41" s="41"/>
      <c r="AH41" s="41"/>
      <c r="AI41" s="41"/>
      <c r="AJ41" s="41"/>
      <c r="AK41" s="41"/>
      <c r="AL41" s="41"/>
      <c r="AM41" s="41"/>
      <c r="AN41" s="41"/>
    </row>
    <row r="42" spans="1:40" ht="15.75" customHeight="1">
      <c r="A42" s="5" t="str">
        <f t="shared" si="0"/>
        <v>Véhicules neufsSalaires cadres</v>
      </c>
      <c r="B42" s="41" t="str">
        <f t="shared" si="1"/>
        <v>Véhicules neufs</v>
      </c>
      <c r="C42" s="310" t="s">
        <v>116</v>
      </c>
      <c r="D42" s="41"/>
      <c r="E42" s="41"/>
      <c r="F42" s="253" cm="1">
        <f t="array" ref="F42">+SUMPRODUCT(('Budget original'!$A$8:$A$501=$A42)*('Budget original'!$C$3:$AO$3=F$2),'Budget original'!$C$8:$AO$501)</f>
        <v>0</v>
      </c>
      <c r="G42" s="252"/>
      <c r="H42" s="41"/>
      <c r="I42" s="253"/>
      <c r="J42" s="252"/>
      <c r="K42" s="41"/>
      <c r="L42" s="253">
        <f>SUMIFS(BV_Data_An_Cour!$AN:$AN,BV_Data_An_Cour!$AP:$AP,$B42,BV_Data_An_Cour!$AQ:$AQ,$C42,BV_Data_An_Cour!$AR:$AR,L$2)</f>
        <v>38928.14</v>
      </c>
      <c r="M42" s="252"/>
      <c r="N42" s="275">
        <f t="shared" si="18"/>
        <v>38928.14</v>
      </c>
      <c r="O42" s="252"/>
      <c r="P42" s="41"/>
      <c r="Q42" s="253">
        <f>SUMIFS(BV_Data_An_Prec!$AN:$AN,BV_Data_An_Prec!$AP:$AP,$B42,BV_Data_An_Prec!$AQ:$AQ,$C42,BV_Data_An_Prec!$AR:$AR,Q$2)</f>
        <v>0</v>
      </c>
      <c r="R42" s="252"/>
      <c r="S42" s="275"/>
      <c r="T42" s="41"/>
      <c r="U42" s="41"/>
      <c r="V42" s="41"/>
      <c r="W42" s="41"/>
      <c r="X42" s="41"/>
      <c r="Y42" s="41"/>
      <c r="Z42" s="41"/>
      <c r="AA42" s="41"/>
      <c r="AB42" s="41"/>
      <c r="AC42" s="41"/>
      <c r="AD42" s="41"/>
      <c r="AE42" s="41"/>
      <c r="AF42" s="41"/>
      <c r="AG42" s="41"/>
      <c r="AH42" s="41"/>
      <c r="AI42" s="41"/>
      <c r="AJ42" s="41"/>
      <c r="AK42" s="41"/>
      <c r="AL42" s="41"/>
      <c r="AM42" s="41"/>
      <c r="AN42" s="41"/>
    </row>
    <row r="43" spans="1:40" ht="15.75" customHeight="1">
      <c r="A43" s="5" t="str">
        <f t="shared" si="0"/>
        <v>Véhicules neufsSalaires commis</v>
      </c>
      <c r="B43" s="41" t="str">
        <f t="shared" si="1"/>
        <v>Véhicules neufs</v>
      </c>
      <c r="C43" s="311" t="s">
        <v>117</v>
      </c>
      <c r="D43" s="296"/>
      <c r="E43" s="41"/>
      <c r="F43" s="247" cm="1">
        <f t="array" ref="F43">+SUMPRODUCT(('Budget original'!$A$8:$A$501=$A43)*('Budget original'!$C$3:$AO$3=F$2),'Budget original'!$C$8:$AO$501)</f>
        <v>0</v>
      </c>
      <c r="G43" s="297"/>
      <c r="H43" s="41"/>
      <c r="I43" s="247"/>
      <c r="J43" s="252"/>
      <c r="K43" s="555"/>
      <c r="L43" s="255">
        <f>SUMIFS(BV_Data_An_Cour!$AN:$AN,BV_Data_An_Cour!$AP:$AP,$B43,BV_Data_An_Cour!$AQ:$AQ,$C43,BV_Data_An_Cour!$AR:$AR,L$2)</f>
        <v>0</v>
      </c>
      <c r="M43" s="252"/>
      <c r="N43" s="275">
        <f t="shared" si="18"/>
        <v>0</v>
      </c>
      <c r="O43" s="252"/>
      <c r="P43" s="555"/>
      <c r="Q43" s="255">
        <f>SUMIFS(BV_Data_An_Prec!$AN:$AN,BV_Data_An_Prec!$AP:$AP,$B43,BV_Data_An_Prec!$AQ:$AQ,$C43,BV_Data_An_Prec!$AR:$AR,Q$2)</f>
        <v>0</v>
      </c>
      <c r="R43" s="252"/>
      <c r="S43" s="275">
        <f t="shared" ref="S43:S53" si="21">L43-Q43</f>
        <v>0</v>
      </c>
      <c r="T43" s="41"/>
      <c r="U43" s="555"/>
      <c r="V43" s="41"/>
      <c r="W43" s="41"/>
      <c r="X43" s="41"/>
      <c r="Y43" s="41"/>
      <c r="Z43" s="41"/>
      <c r="AA43" s="41"/>
      <c r="AB43" s="41"/>
      <c r="AC43" s="41"/>
      <c r="AD43" s="41"/>
      <c r="AE43" s="41"/>
      <c r="AF43" s="41"/>
      <c r="AG43" s="41"/>
      <c r="AH43" s="41"/>
      <c r="AI43" s="41"/>
      <c r="AJ43" s="41"/>
      <c r="AK43" s="41"/>
      <c r="AL43" s="41"/>
      <c r="AM43" s="41"/>
      <c r="AN43" s="41"/>
    </row>
    <row r="44" spans="1:40" ht="15.75" customHeight="1">
      <c r="A44" s="5" t="str">
        <f t="shared" si="0"/>
        <v>Véhicules neufsSalaires autres</v>
      </c>
      <c r="B44" s="41" t="str">
        <f t="shared" si="1"/>
        <v>Véhicules neufs</v>
      </c>
      <c r="C44" s="310" t="s">
        <v>118</v>
      </c>
      <c r="D44" s="312"/>
      <c r="E44" s="313"/>
      <c r="F44" s="253" cm="1">
        <f t="array" ref="F44">+SUMPRODUCT(('Budget original'!$A$8:$A$501=$A44)*('Budget original'!$C$3:$AO$3=F$2),'Budget original'!$C$8:$AO$501)</f>
        <v>0</v>
      </c>
      <c r="G44" s="314"/>
      <c r="H44" s="313"/>
      <c r="I44" s="253"/>
      <c r="J44" s="240"/>
      <c r="K44" s="313"/>
      <c r="L44" s="271">
        <f>SUMIFS(BV_Data_An_Cour!$AN:$AN,BV_Data_An_Cour!$AP:$AP,$B44,BV_Data_An_Cour!$AQ:$AQ,$C44,BV_Data_An_Cour!$AR:$AR,L$2)</f>
        <v>6633.82</v>
      </c>
      <c r="M44" s="240"/>
      <c r="N44" s="315">
        <f t="shared" si="18"/>
        <v>6633.82</v>
      </c>
      <c r="O44" s="240"/>
      <c r="P44" s="313"/>
      <c r="Q44" s="271">
        <f>SUMIFS(BV_Data_An_Prec!$AN:$AN,BV_Data_An_Prec!$AP:$AP,$B44,BV_Data_An_Prec!$AQ:$AQ,$C44,BV_Data_An_Prec!$AR:$AR,Q$2)</f>
        <v>0</v>
      </c>
      <c r="R44" s="240"/>
      <c r="S44" s="315">
        <f t="shared" si="21"/>
        <v>6633.82</v>
      </c>
      <c r="T44" s="41"/>
      <c r="U44" s="41"/>
      <c r="V44" s="41"/>
      <c r="W44" s="41"/>
      <c r="X44" s="41"/>
      <c r="Y44" s="41"/>
      <c r="Z44" s="41"/>
      <c r="AA44" s="41"/>
      <c r="AB44" s="41"/>
      <c r="AC44" s="41"/>
      <c r="AD44" s="41"/>
      <c r="AE44" s="41"/>
      <c r="AF44" s="41"/>
      <c r="AG44" s="41"/>
      <c r="AH44" s="41"/>
      <c r="AI44" s="41"/>
      <c r="AJ44" s="41"/>
      <c r="AK44" s="41"/>
      <c r="AL44" s="41"/>
      <c r="AM44" s="41"/>
      <c r="AN44" s="41"/>
    </row>
    <row r="45" spans="1:40" ht="15.75" customHeight="1">
      <c r="A45" s="5" t="str">
        <f t="shared" si="0"/>
        <v>Véhicules neufsSalaires spécialistes</v>
      </c>
      <c r="B45" s="41" t="str">
        <f t="shared" si="1"/>
        <v>Véhicules neufs</v>
      </c>
      <c r="C45" s="310" t="s">
        <v>119</v>
      </c>
      <c r="D45" s="296"/>
      <c r="E45" s="41"/>
      <c r="F45" s="253" cm="1">
        <f t="array" ref="F45">+SUMPRODUCT(('Budget original'!$A$8:$A$501=$A45)*('Budget original'!$C$3:$AO$3=F$2),'Budget original'!$C$8:$AO$501)</f>
        <v>0</v>
      </c>
      <c r="G45" s="297"/>
      <c r="H45" s="41"/>
      <c r="I45" s="253"/>
      <c r="J45" s="252"/>
      <c r="K45" s="41"/>
      <c r="L45" s="255">
        <f>SUMIFS(BV_Data_An_Cour!$AN:$AN,BV_Data_An_Cour!$AP:$AP,$B45,BV_Data_An_Cour!$AQ:$AQ,$C45,BV_Data_An_Cour!$AR:$AR,L$2)</f>
        <v>0</v>
      </c>
      <c r="M45" s="252"/>
      <c r="N45" s="275">
        <f t="shared" si="18"/>
        <v>0</v>
      </c>
      <c r="O45" s="252"/>
      <c r="P45" s="41"/>
      <c r="Q45" s="255">
        <f>SUMIFS(BV_Data_An_Prec!$AN:$AN,BV_Data_An_Prec!$AP:$AP,$B45,BV_Data_An_Prec!$AQ:$AQ,$C45,BV_Data_An_Prec!$AR:$AR,Q$2)</f>
        <v>0</v>
      </c>
      <c r="R45" s="252"/>
      <c r="S45" s="275">
        <f t="shared" si="21"/>
        <v>0</v>
      </c>
      <c r="T45" s="41"/>
      <c r="U45" s="41"/>
      <c r="V45" s="41"/>
      <c r="W45" s="41"/>
      <c r="X45" s="41"/>
      <c r="Y45" s="41"/>
      <c r="Z45" s="41"/>
      <c r="AA45" s="41"/>
      <c r="AB45" s="41"/>
      <c r="AC45" s="41"/>
      <c r="AD45" s="41"/>
      <c r="AE45" s="41"/>
      <c r="AF45" s="41"/>
      <c r="AG45" s="41"/>
      <c r="AH45" s="41"/>
      <c r="AI45" s="41"/>
      <c r="AJ45" s="41"/>
      <c r="AK45" s="41"/>
      <c r="AL45" s="41"/>
      <c r="AM45" s="41"/>
      <c r="AN45" s="41"/>
    </row>
    <row r="46" spans="1:40" ht="15.75" hidden="1" customHeight="1">
      <c r="A46" s="5" t="str">
        <f t="shared" si="0"/>
        <v>Véhicules neufs[...]</v>
      </c>
      <c r="B46" s="41" t="str">
        <f t="shared" si="1"/>
        <v>Véhicules neufs</v>
      </c>
      <c r="C46" s="310" t="s">
        <v>55</v>
      </c>
      <c r="D46" s="296"/>
      <c r="E46" s="41"/>
      <c r="F46" s="253" cm="1">
        <f t="array" ref="F46">+SUMPRODUCT(('Budget original'!$A$8:$A$501=$A46)*('Budget original'!$C$3:$AO$3=F$2),'Budget original'!$C$8:$AO$501)</f>
        <v>0</v>
      </c>
      <c r="G46" s="297"/>
      <c r="H46" s="41"/>
      <c r="I46" s="253"/>
      <c r="J46" s="252"/>
      <c r="K46" s="41"/>
      <c r="L46" s="255">
        <f>SUMIFS(BV_Data_An_Cour!$AN:$AN,BV_Data_An_Cour!$AP:$AP,$B46,BV_Data_An_Cour!$AQ:$AQ,$C46,BV_Data_An_Cour!$AR:$AR,L$2)</f>
        <v>0</v>
      </c>
      <c r="M46" s="252"/>
      <c r="N46" s="275">
        <f t="shared" si="18"/>
        <v>0</v>
      </c>
      <c r="O46" s="252"/>
      <c r="P46" s="41"/>
      <c r="Q46" s="255">
        <f>SUMIFS(BV_Data_An_Prec!$AN:$AN,BV_Data_An_Prec!$AP:$AP,$B46,BV_Data_An_Prec!$AQ:$AQ,$C46,BV_Data_An_Prec!$AR:$AR,Q$2)</f>
        <v>0</v>
      </c>
      <c r="R46" s="252"/>
      <c r="S46" s="275">
        <f t="shared" si="21"/>
        <v>0</v>
      </c>
      <c r="T46" s="41"/>
      <c r="U46" s="41"/>
      <c r="V46" s="41"/>
      <c r="W46" s="41"/>
      <c r="X46" s="41"/>
      <c r="Y46" s="41"/>
      <c r="Z46" s="41"/>
      <c r="AA46" s="41"/>
      <c r="AB46" s="41"/>
      <c r="AC46" s="41"/>
      <c r="AD46" s="41"/>
      <c r="AE46" s="41"/>
      <c r="AF46" s="41"/>
      <c r="AG46" s="41"/>
      <c r="AH46" s="41"/>
      <c r="AI46" s="41"/>
      <c r="AJ46" s="41"/>
      <c r="AK46" s="41"/>
      <c r="AL46" s="41"/>
      <c r="AM46" s="41"/>
      <c r="AN46" s="41"/>
    </row>
    <row r="47" spans="1:40" ht="15.75" hidden="1" customHeight="1">
      <c r="A47" s="5" t="str">
        <f t="shared" si="0"/>
        <v>Véhicules neufs[...]</v>
      </c>
      <c r="B47" s="41" t="str">
        <f t="shared" si="1"/>
        <v>Véhicules neufs</v>
      </c>
      <c r="C47" s="310" t="s">
        <v>55</v>
      </c>
      <c r="D47" s="296"/>
      <c r="E47" s="41"/>
      <c r="F47" s="253" cm="1">
        <f t="array" ref="F47">+SUMPRODUCT(('Budget original'!$A$8:$A$501=$A47)*('Budget original'!$C$3:$AO$3=F$2),'Budget original'!$C$8:$AO$501)</f>
        <v>0</v>
      </c>
      <c r="G47" s="297"/>
      <c r="H47" s="41"/>
      <c r="I47" s="253"/>
      <c r="J47" s="252"/>
      <c r="K47" s="41"/>
      <c r="L47" s="255">
        <f>SUMIFS(BV_Data_An_Cour!$AN:$AN,BV_Data_An_Cour!$AP:$AP,$B47,BV_Data_An_Cour!$AQ:$AQ,$C47,BV_Data_An_Cour!$AR:$AR,L$2)</f>
        <v>0</v>
      </c>
      <c r="M47" s="252"/>
      <c r="N47" s="275">
        <f t="shared" si="18"/>
        <v>0</v>
      </c>
      <c r="O47" s="252"/>
      <c r="P47" s="41"/>
      <c r="Q47" s="255">
        <f>SUMIFS(BV_Data_An_Prec!$AN:$AN,BV_Data_An_Prec!$AP:$AP,$B47,BV_Data_An_Prec!$AQ:$AQ,$C47,BV_Data_An_Prec!$AR:$AR,Q$2)</f>
        <v>0</v>
      </c>
      <c r="R47" s="252"/>
      <c r="S47" s="275">
        <f t="shared" si="21"/>
        <v>0</v>
      </c>
      <c r="T47" s="41"/>
      <c r="U47" s="41"/>
      <c r="V47" s="41"/>
      <c r="W47" s="41"/>
      <c r="X47" s="41"/>
      <c r="Y47" s="41"/>
      <c r="Z47" s="41"/>
      <c r="AA47" s="41"/>
      <c r="AB47" s="41"/>
      <c r="AC47" s="41"/>
      <c r="AD47" s="41"/>
      <c r="AE47" s="41"/>
      <c r="AF47" s="41"/>
      <c r="AG47" s="41"/>
      <c r="AH47" s="41"/>
      <c r="AI47" s="41"/>
      <c r="AJ47" s="41"/>
      <c r="AK47" s="41"/>
      <c r="AL47" s="41"/>
      <c r="AM47" s="41"/>
      <c r="AN47" s="41"/>
    </row>
    <row r="48" spans="1:40" ht="15.75" hidden="1" customHeight="1">
      <c r="A48" s="5" t="str">
        <f t="shared" si="0"/>
        <v>Véhicules neufs[...]</v>
      </c>
      <c r="B48" s="41" t="str">
        <f t="shared" si="1"/>
        <v>Véhicules neufs</v>
      </c>
      <c r="C48" s="310" t="s">
        <v>55</v>
      </c>
      <c r="D48" s="296"/>
      <c r="E48" s="41"/>
      <c r="F48" s="253" cm="1">
        <f t="array" ref="F48">+SUMPRODUCT(('Budget original'!$A$8:$A$501=$A48)*('Budget original'!$C$3:$AO$3=F$2),'Budget original'!$C$8:$AO$501)</f>
        <v>0</v>
      </c>
      <c r="G48" s="297"/>
      <c r="H48" s="41"/>
      <c r="I48" s="253"/>
      <c r="J48" s="252"/>
      <c r="K48" s="41"/>
      <c r="L48" s="255">
        <f>SUMIFS(BV_Data_An_Cour!$AN:$AN,BV_Data_An_Cour!$AP:$AP,$B48,BV_Data_An_Cour!$AQ:$AQ,$C48,BV_Data_An_Cour!$AR:$AR,L$2)</f>
        <v>0</v>
      </c>
      <c r="M48" s="252"/>
      <c r="N48" s="275">
        <f t="shared" si="18"/>
        <v>0</v>
      </c>
      <c r="O48" s="252"/>
      <c r="P48" s="41"/>
      <c r="Q48" s="255">
        <f>SUMIFS(BV_Data_An_Prec!$AN:$AN,BV_Data_An_Prec!$AP:$AP,$B48,BV_Data_An_Prec!$AQ:$AQ,$C48,BV_Data_An_Prec!$AR:$AR,Q$2)</f>
        <v>0</v>
      </c>
      <c r="R48" s="252"/>
      <c r="S48" s="275">
        <f t="shared" si="21"/>
        <v>0</v>
      </c>
      <c r="T48" s="41"/>
      <c r="U48" s="41"/>
      <c r="V48" s="41"/>
      <c r="W48" s="41"/>
      <c r="X48" s="41"/>
      <c r="Y48" s="41"/>
      <c r="Z48" s="41"/>
      <c r="AA48" s="41"/>
      <c r="AB48" s="41"/>
      <c r="AC48" s="41"/>
      <c r="AD48" s="41"/>
      <c r="AE48" s="41"/>
      <c r="AF48" s="41"/>
      <c r="AG48" s="41"/>
      <c r="AH48" s="41"/>
      <c r="AI48" s="41"/>
      <c r="AJ48" s="41"/>
      <c r="AK48" s="41"/>
      <c r="AL48" s="41"/>
      <c r="AM48" s="41"/>
      <c r="AN48" s="41"/>
    </row>
    <row r="49" spans="1:40" ht="15.75" customHeight="1">
      <c r="A49" s="5" t="str">
        <f t="shared" si="0"/>
        <v>Véhicules neufsSalaires en absences</v>
      </c>
      <c r="B49" s="41" t="str">
        <f t="shared" si="1"/>
        <v>Véhicules neufs</v>
      </c>
      <c r="C49" s="311" t="s">
        <v>120</v>
      </c>
      <c r="D49" s="296"/>
      <c r="E49" s="41"/>
      <c r="F49" s="247" cm="1">
        <f t="array" ref="F49">+SUMPRODUCT(('Budget original'!$A$8:$A$501=$A49)*('Budget original'!$C$3:$AO$3=F$2),'Budget original'!$C$8:$AO$501)</f>
        <v>0</v>
      </c>
      <c r="G49" s="297"/>
      <c r="H49" s="41"/>
      <c r="I49" s="247"/>
      <c r="J49" s="252"/>
      <c r="K49" s="41"/>
      <c r="L49" s="247">
        <f>SUMIFS(BV_Data_An_Cour!$AN:$AN,BV_Data_An_Cour!$AP:$AP,$B49,BV_Data_An_Cour!$AQ:$AQ,$C49,BV_Data_An_Cour!$AR:$AR,L$2)</f>
        <v>22238.34</v>
      </c>
      <c r="M49" s="252"/>
      <c r="N49" s="275">
        <f t="shared" si="18"/>
        <v>22238.34</v>
      </c>
      <c r="O49" s="252"/>
      <c r="P49" s="41"/>
      <c r="Q49" s="247">
        <f>SUMIFS(BV_Data_An_Prec!$AN:$AN,BV_Data_An_Prec!$AP:$AP,$B49,BV_Data_An_Prec!$AQ:$AQ,$C49,BV_Data_An_Prec!$AR:$AR,Q$2)</f>
        <v>0</v>
      </c>
      <c r="R49" s="252"/>
      <c r="S49" s="275">
        <f t="shared" si="21"/>
        <v>22238.34</v>
      </c>
      <c r="T49" s="41"/>
      <c r="U49" s="41"/>
      <c r="V49" s="41"/>
      <c r="W49" s="41"/>
      <c r="X49" s="41"/>
      <c r="Y49" s="41"/>
      <c r="Z49" s="41"/>
      <c r="AA49" s="41"/>
      <c r="AB49" s="41"/>
      <c r="AC49" s="41"/>
      <c r="AD49" s="41"/>
      <c r="AE49" s="41"/>
      <c r="AF49" s="41"/>
      <c r="AG49" s="41"/>
      <c r="AH49" s="41"/>
      <c r="AI49" s="41"/>
      <c r="AJ49" s="41"/>
      <c r="AK49" s="41"/>
      <c r="AL49" s="41"/>
      <c r="AM49" s="41"/>
      <c r="AN49" s="41"/>
    </row>
    <row r="50" spans="1:40" ht="15.75" customHeight="1">
      <c r="A50" s="5" t="str">
        <f t="shared" si="0"/>
        <v>Véhicules neufsDéduction à la source</v>
      </c>
      <c r="B50" s="41" t="str">
        <f t="shared" si="1"/>
        <v>Véhicules neufs</v>
      </c>
      <c r="C50" s="310" t="s">
        <v>121</v>
      </c>
      <c r="D50" s="312"/>
      <c r="E50" s="313"/>
      <c r="F50" s="253" cm="1">
        <f t="array" ref="F50">+SUMPRODUCT(('Budget original'!$A$8:$A$501=$A50)*('Budget original'!$C$3:$AO$3=F$2),'Budget original'!$C$8:$AO$501)</f>
        <v>0</v>
      </c>
      <c r="G50" s="314"/>
      <c r="H50" s="313"/>
      <c r="I50" s="253"/>
      <c r="J50" s="240"/>
      <c r="K50" s="313"/>
      <c r="L50" s="255">
        <f>SUMIFS(BV_Data_An_Cour!$AN:$AN,BV_Data_An_Cour!$AP:$AP,$B50,BV_Data_An_Cour!$AQ:$AQ,$C50,BV_Data_An_Cour!$AR:$AR,L$2)</f>
        <v>40764.42</v>
      </c>
      <c r="M50" s="240"/>
      <c r="N50" s="315">
        <f t="shared" si="18"/>
        <v>40764.42</v>
      </c>
      <c r="O50" s="240"/>
      <c r="P50" s="313"/>
      <c r="Q50" s="255">
        <f>SUMIFS(BV_Data_An_Prec!$AN:$AN,BV_Data_An_Prec!$AP:$AP,$B50,BV_Data_An_Prec!$AQ:$AQ,$C50,BV_Data_An_Prec!$AR:$AR,Q$2)</f>
        <v>0</v>
      </c>
      <c r="R50" s="240"/>
      <c r="S50" s="315">
        <f t="shared" si="21"/>
        <v>40764.42</v>
      </c>
      <c r="T50" s="41"/>
      <c r="U50" s="253"/>
      <c r="V50" s="41"/>
      <c r="W50" s="41"/>
      <c r="X50" s="41"/>
      <c r="Y50" s="41"/>
      <c r="Z50" s="41"/>
      <c r="AA50" s="41"/>
      <c r="AB50" s="41"/>
      <c r="AC50" s="41"/>
      <c r="AD50" s="41"/>
      <c r="AE50" s="41"/>
      <c r="AF50" s="41"/>
      <c r="AG50" s="41"/>
      <c r="AH50" s="41"/>
      <c r="AI50" s="41"/>
      <c r="AJ50" s="41"/>
      <c r="AK50" s="41"/>
      <c r="AL50" s="41"/>
      <c r="AM50" s="41"/>
      <c r="AN50" s="41"/>
    </row>
    <row r="51" spans="1:40" ht="15.75" customHeight="1">
      <c r="A51" s="5" t="str">
        <f t="shared" si="0"/>
        <v>Véhicules neufsBénéfices marginaux</v>
      </c>
      <c r="B51" s="41" t="str">
        <f t="shared" si="1"/>
        <v>Véhicules neufs</v>
      </c>
      <c r="C51" s="310" t="s">
        <v>122</v>
      </c>
      <c r="D51" s="296"/>
      <c r="E51" s="41"/>
      <c r="F51" s="253" cm="1">
        <f t="array" ref="F51">+SUMPRODUCT(('Budget original'!$A$8:$A$501=$A51)*('Budget original'!$C$3:$AO$3=F$2),'Budget original'!$C$8:$AO$501)</f>
        <v>0</v>
      </c>
      <c r="G51" s="297"/>
      <c r="H51" s="41"/>
      <c r="I51" s="253"/>
      <c r="J51" s="252"/>
      <c r="K51" s="41"/>
      <c r="L51" s="255">
        <f>SUMIFS(BV_Data_An_Cour!$AN:$AN,BV_Data_An_Cour!$AP:$AP,$B51,BV_Data_An_Cour!$AQ:$AQ,$C51,BV_Data_An_Cour!$AR:$AR,L$2)</f>
        <v>2965.45</v>
      </c>
      <c r="M51" s="252"/>
      <c r="N51" s="275">
        <f t="shared" si="18"/>
        <v>2965.45</v>
      </c>
      <c r="O51" s="252"/>
      <c r="P51" s="41"/>
      <c r="Q51" s="255">
        <f>SUMIFS(BV_Data_An_Prec!$AN:$AN,BV_Data_An_Prec!$AP:$AP,$B51,BV_Data_An_Prec!$AQ:$AQ,$C51,BV_Data_An_Prec!$AR:$AR,Q$2)</f>
        <v>0</v>
      </c>
      <c r="R51" s="252"/>
      <c r="S51" s="275">
        <f t="shared" si="21"/>
        <v>2965.45</v>
      </c>
      <c r="T51" s="41"/>
      <c r="U51" s="253"/>
      <c r="V51" s="41"/>
      <c r="W51" s="41"/>
      <c r="X51" s="41"/>
      <c r="Y51" s="41"/>
      <c r="Z51" s="41"/>
      <c r="AA51" s="41"/>
      <c r="AB51" s="41"/>
      <c r="AC51" s="41"/>
      <c r="AD51" s="41"/>
      <c r="AE51" s="41"/>
      <c r="AF51" s="41"/>
      <c r="AG51" s="41"/>
      <c r="AH51" s="41"/>
      <c r="AI51" s="41"/>
      <c r="AJ51" s="41"/>
      <c r="AK51" s="41"/>
      <c r="AL51" s="41"/>
      <c r="AM51" s="41"/>
      <c r="AN51" s="41"/>
    </row>
    <row r="52" spans="1:40" ht="15.75" customHeight="1">
      <c r="A52" s="5" t="str">
        <f t="shared" si="0"/>
        <v>Véhicules neufsCsst</v>
      </c>
      <c r="B52" s="41" t="str">
        <f t="shared" si="1"/>
        <v>Véhicules neufs</v>
      </c>
      <c r="C52" s="310" t="s">
        <v>123</v>
      </c>
      <c r="D52" s="296"/>
      <c r="E52" s="41"/>
      <c r="F52" s="253" cm="1">
        <f t="array" ref="F52">+SUMPRODUCT(('Budget original'!$A$8:$A$501=$A52)*('Budget original'!$C$3:$AO$3=F$2),'Budget original'!$C$8:$AO$501)</f>
        <v>0</v>
      </c>
      <c r="G52" s="297"/>
      <c r="H52" s="41"/>
      <c r="I52" s="253"/>
      <c r="J52" s="252"/>
      <c r="K52" s="41"/>
      <c r="L52" s="255">
        <f>SUMIFS(BV_Data_An_Cour!$AN:$AN,BV_Data_An_Cour!$AP:$AP,$B52,BV_Data_An_Cour!$AQ:$AQ,$C52,BV_Data_An_Cour!$AR:$AR,L$2)</f>
        <v>0</v>
      </c>
      <c r="M52" s="252"/>
      <c r="N52" s="275">
        <f t="shared" si="18"/>
        <v>0</v>
      </c>
      <c r="O52" s="252"/>
      <c r="P52" s="41"/>
      <c r="Q52" s="255">
        <f>SUMIFS(BV_Data_An_Prec!$AN:$AN,BV_Data_An_Prec!$AP:$AP,$B52,BV_Data_An_Prec!$AQ:$AQ,$C52,BV_Data_An_Prec!$AR:$AR,Q$2)</f>
        <v>0</v>
      </c>
      <c r="R52" s="252"/>
      <c r="S52" s="275">
        <f t="shared" si="21"/>
        <v>0</v>
      </c>
      <c r="T52" s="41"/>
      <c r="U52" s="253"/>
      <c r="V52" s="41"/>
      <c r="W52" s="41"/>
      <c r="X52" s="41"/>
      <c r="Y52" s="41"/>
      <c r="Z52" s="41"/>
      <c r="AA52" s="41"/>
      <c r="AB52" s="41"/>
      <c r="AC52" s="41"/>
      <c r="AD52" s="41"/>
      <c r="AE52" s="41"/>
      <c r="AF52" s="41"/>
      <c r="AG52" s="41"/>
      <c r="AH52" s="41"/>
      <c r="AI52" s="41"/>
      <c r="AJ52" s="41"/>
      <c r="AK52" s="41"/>
      <c r="AL52" s="41"/>
      <c r="AM52" s="41"/>
      <c r="AN52" s="41"/>
    </row>
    <row r="53" spans="1:40" ht="15.75" hidden="1" customHeight="1">
      <c r="A53" s="5" t="str">
        <f t="shared" si="0"/>
        <v>Véhicules neufs[...]</v>
      </c>
      <c r="B53" s="41" t="str">
        <f t="shared" si="1"/>
        <v>Véhicules neufs</v>
      </c>
      <c r="C53" s="252" t="s">
        <v>55</v>
      </c>
      <c r="D53" s="298"/>
      <c r="E53" s="316"/>
      <c r="F53" s="253" cm="1">
        <f t="array" ref="F53">+SUMPRODUCT(('Budget original'!$A$8:$A$501=$A53)*('Budget original'!$C$3:$AO$3=F$2),'Budget original'!$C$8:$AO$501)</f>
        <v>0</v>
      </c>
      <c r="G53" s="299"/>
      <c r="H53" s="316"/>
      <c r="I53" s="253"/>
      <c r="J53" s="245"/>
      <c r="K53" s="316"/>
      <c r="L53" s="255">
        <f>SUMIFS(BV_Data_An_Cour!$AN:$AN,BV_Data_An_Cour!$AP:$AP,$B53,BV_Data_An_Cour!$AQ:$AQ,$C53,BV_Data_An_Cour!$AR:$AR,L$2)</f>
        <v>0</v>
      </c>
      <c r="M53" s="245"/>
      <c r="N53" s="295">
        <f t="shared" si="18"/>
        <v>0</v>
      </c>
      <c r="O53" s="245"/>
      <c r="P53" s="316"/>
      <c r="Q53" s="255">
        <f>SUMIFS(BV_Data_An_Prec!$AN:$AN,BV_Data_An_Prec!$AP:$AP,$B53,BV_Data_An_Prec!$AQ:$AQ,$C53,BV_Data_An_Prec!$AR:$AR,Q$2)</f>
        <v>0</v>
      </c>
      <c r="R53" s="245"/>
      <c r="S53" s="295">
        <f t="shared" si="21"/>
        <v>0</v>
      </c>
      <c r="T53" s="41"/>
      <c r="U53" s="41"/>
      <c r="V53" s="41"/>
      <c r="W53" s="41"/>
      <c r="X53" s="41"/>
      <c r="Y53" s="41"/>
      <c r="Z53" s="41"/>
      <c r="AA53" s="41"/>
      <c r="AB53" s="41"/>
      <c r="AC53" s="41"/>
      <c r="AD53" s="41"/>
      <c r="AE53" s="41"/>
      <c r="AF53" s="41"/>
      <c r="AG53" s="41"/>
      <c r="AH53" s="41"/>
      <c r="AI53" s="41"/>
      <c r="AJ53" s="41"/>
      <c r="AK53" s="41"/>
      <c r="AL53" s="41"/>
      <c r="AM53" s="41"/>
      <c r="AN53" s="41"/>
    </row>
    <row r="54" spans="1:40" ht="15.75" customHeight="1">
      <c r="A54" s="5" t="str">
        <f t="shared" si="0"/>
        <v>Véhicules neufsTOTAL PERSONNEL</v>
      </c>
      <c r="B54" s="41" t="str">
        <f t="shared" si="1"/>
        <v>Véhicules neufs</v>
      </c>
      <c r="C54" s="303" t="s">
        <v>124</v>
      </c>
      <c r="D54" s="304" t="s">
        <v>115</v>
      </c>
      <c r="E54" s="305" t="e">
        <f>F54/F$27</f>
        <v>#DIV/0!</v>
      </c>
      <c r="F54" s="306">
        <f>+SUM(F42:F53)</f>
        <v>0</v>
      </c>
      <c r="G54" s="307"/>
      <c r="H54" s="305"/>
      <c r="I54" s="306"/>
      <c r="J54" s="307" t="s">
        <v>115</v>
      </c>
      <c r="K54" s="305">
        <f>L54/L$27</f>
        <v>0.30230199378337103</v>
      </c>
      <c r="L54" s="306">
        <f>+SUM(L42:L53)</f>
        <v>111530.17</v>
      </c>
      <c r="M54" s="309"/>
      <c r="N54" s="306">
        <f>+SUM(N42:N53)</f>
        <v>111530.17</v>
      </c>
      <c r="O54" s="307" t="s">
        <v>115</v>
      </c>
      <c r="P54" s="305" t="e">
        <f>Q54/Q$27</f>
        <v>#DIV/0!</v>
      </c>
      <c r="Q54" s="306">
        <f>+SUM(Q42:Q53)</f>
        <v>0</v>
      </c>
      <c r="R54" s="309"/>
      <c r="S54" s="306">
        <f>+SUM(S42:S53)</f>
        <v>72602.03</v>
      </c>
      <c r="T54" s="290"/>
      <c r="U54" s="41"/>
      <c r="V54" s="41"/>
      <c r="W54" s="41"/>
      <c r="X54" s="41"/>
      <c r="Y54" s="41"/>
      <c r="Z54" s="41"/>
      <c r="AA54" s="41"/>
      <c r="AB54" s="41"/>
      <c r="AC54" s="41"/>
      <c r="AD54" s="41"/>
      <c r="AE54" s="41"/>
      <c r="AF54" s="41"/>
      <c r="AG54" s="41"/>
      <c r="AH54" s="41"/>
      <c r="AI54" s="41"/>
      <c r="AJ54" s="41"/>
      <c r="AK54" s="41"/>
      <c r="AL54" s="41"/>
      <c r="AM54" s="41"/>
      <c r="AN54" s="41"/>
    </row>
    <row r="55" spans="1:40" ht="15.75" customHeight="1">
      <c r="A55" s="5" t="str">
        <f t="shared" si="0"/>
        <v>Véhicules neufsPublicité 2</v>
      </c>
      <c r="B55" s="41" t="str">
        <f t="shared" si="1"/>
        <v>Véhicules neufs</v>
      </c>
      <c r="C55" s="252" t="s">
        <v>125</v>
      </c>
      <c r="D55" s="296"/>
      <c r="E55" s="41"/>
      <c r="F55" s="253" cm="1">
        <f t="array" ref="F55">+SUMPRODUCT(('Budget original'!$A$8:$A$501=$A55)*('Budget original'!$C$3:$AO$3=F$2),'Budget original'!$C$8:$AO$501)</f>
        <v>0</v>
      </c>
      <c r="G55" s="297"/>
      <c r="H55" s="41"/>
      <c r="I55" s="253"/>
      <c r="J55" s="252"/>
      <c r="K55" s="41"/>
      <c r="L55" s="255">
        <f>SUMIFS(BV_Data_An_Cour!$AN:$AN,BV_Data_An_Cour!$AP:$AP,$B55,BV_Data_An_Cour!$AQ:$AQ,$C55,BV_Data_An_Cour!$AR:$AR,L$2)</f>
        <v>0</v>
      </c>
      <c r="M55" s="252"/>
      <c r="N55" s="275">
        <f t="shared" ref="N55:N71" si="22">L55-F55</f>
        <v>0</v>
      </c>
      <c r="O55" s="252"/>
      <c r="P55" s="41"/>
      <c r="Q55" s="255">
        <f>SUMIFS(BV_Data_An_Prec!$AN:$AN,BV_Data_An_Prec!$AP:$AP,$B55,BV_Data_An_Prec!$AQ:$AQ,$C55,BV_Data_An_Prec!$AR:$AR,Q$2)</f>
        <v>0</v>
      </c>
      <c r="R55" s="252"/>
      <c r="S55" s="275">
        <f t="shared" ref="S55:S71" si="23">L55-Q55</f>
        <v>0</v>
      </c>
      <c r="T55" s="290"/>
      <c r="U55" s="41"/>
      <c r="V55" s="41"/>
      <c r="W55" s="41"/>
      <c r="X55" s="41"/>
      <c r="Y55" s="41"/>
      <c r="Z55" s="41"/>
      <c r="AA55" s="41"/>
      <c r="AB55" s="41"/>
      <c r="AC55" s="41"/>
      <c r="AD55" s="41"/>
      <c r="AE55" s="41"/>
      <c r="AF55" s="41"/>
      <c r="AG55" s="41"/>
      <c r="AH55" s="41"/>
      <c r="AI55" s="41"/>
      <c r="AJ55" s="41"/>
      <c r="AK55" s="41"/>
      <c r="AL55" s="41"/>
      <c r="AM55" s="41"/>
      <c r="AN55" s="41"/>
    </row>
    <row r="56" spans="1:40" ht="15.75" customHeight="1">
      <c r="A56" s="5" t="str">
        <f t="shared" si="0"/>
        <v>Véhicules neufsService gratuit 2</v>
      </c>
      <c r="B56" s="41" t="str">
        <f t="shared" si="1"/>
        <v>Véhicules neufs</v>
      </c>
      <c r="C56" s="252" t="s">
        <v>126</v>
      </c>
      <c r="D56" s="296"/>
      <c r="E56" s="41"/>
      <c r="F56" s="253" cm="1">
        <f t="array" ref="F56">+SUMPRODUCT(('Budget original'!$A$8:$A$501=$A56)*('Budget original'!$C$3:$AO$3=F$2),'Budget original'!$C$8:$AO$501)</f>
        <v>0</v>
      </c>
      <c r="G56" s="297"/>
      <c r="H56" s="41"/>
      <c r="I56" s="253"/>
      <c r="J56" s="252"/>
      <c r="K56" s="41"/>
      <c r="L56" s="255">
        <f>SUMIFS(BV_Data_An_Cour!$AN:$AN,BV_Data_An_Cour!$AP:$AP,$B56,BV_Data_An_Cour!$AQ:$AQ,$C56,BV_Data_An_Cour!$AR:$AR,L$2)</f>
        <v>0</v>
      </c>
      <c r="M56" s="252"/>
      <c r="N56" s="275">
        <f t="shared" si="22"/>
        <v>0</v>
      </c>
      <c r="O56" s="252"/>
      <c r="P56" s="41"/>
      <c r="Q56" s="255">
        <f>SUMIFS(BV_Data_An_Prec!$AN:$AN,BV_Data_An_Prec!$AP:$AP,$B56,BV_Data_An_Prec!$AQ:$AQ,$C56,BV_Data_An_Prec!$AR:$AR,Q$2)</f>
        <v>0</v>
      </c>
      <c r="R56" s="252"/>
      <c r="S56" s="275">
        <f t="shared" si="23"/>
        <v>0</v>
      </c>
      <c r="T56" s="290"/>
      <c r="U56" s="41"/>
      <c r="V56" s="41"/>
      <c r="W56" s="41"/>
      <c r="X56" s="41"/>
      <c r="Y56" s="41"/>
      <c r="Z56" s="41"/>
      <c r="AA56" s="41"/>
      <c r="AB56" s="41"/>
      <c r="AC56" s="41"/>
      <c r="AD56" s="41"/>
      <c r="AE56" s="41"/>
      <c r="AF56" s="41"/>
      <c r="AG56" s="41"/>
      <c r="AH56" s="41"/>
      <c r="AI56" s="41"/>
      <c r="AJ56" s="41"/>
      <c r="AK56" s="41"/>
      <c r="AL56" s="41"/>
      <c r="AM56" s="41"/>
      <c r="AN56" s="41"/>
    </row>
    <row r="57" spans="1:40" ht="15.75" customHeight="1">
      <c r="A57" s="5" t="str">
        <f t="shared" si="0"/>
        <v>Véhicules neufsFrais véhicules de cie</v>
      </c>
      <c r="B57" s="41" t="str">
        <f t="shared" si="1"/>
        <v>Véhicules neufs</v>
      </c>
      <c r="C57" s="245" t="s">
        <v>127</v>
      </c>
      <c r="D57" s="298"/>
      <c r="E57" s="316"/>
      <c r="F57" s="247" cm="1">
        <f t="array" ref="F57">+SUMPRODUCT(('Budget original'!$A$8:$A$501=$A57)*('Budget original'!$C$3:$AO$3=F$2),'Budget original'!$C$8:$AO$501)</f>
        <v>0</v>
      </c>
      <c r="G57" s="299"/>
      <c r="H57" s="316"/>
      <c r="I57" s="247"/>
      <c r="J57" s="245"/>
      <c r="K57" s="316"/>
      <c r="L57" s="247">
        <f>SUMIFS(BV_Data_An_Cour!$AN:$AN,BV_Data_An_Cour!$AP:$AP,$B57,BV_Data_An_Cour!$AQ:$AQ,$C57,BV_Data_An_Cour!$AR:$AR,L$2)</f>
        <v>0</v>
      </c>
      <c r="M57" s="245"/>
      <c r="N57" s="295">
        <f t="shared" si="22"/>
        <v>0</v>
      </c>
      <c r="O57" s="245"/>
      <c r="P57" s="316"/>
      <c r="Q57" s="247">
        <f>SUMIFS(BV_Data_An_Prec!$AN:$AN,BV_Data_An_Prec!$AP:$AP,$B57,BV_Data_An_Prec!$AQ:$AQ,$C57,BV_Data_An_Prec!$AR:$AR,Q$2)</f>
        <v>0</v>
      </c>
      <c r="R57" s="245"/>
      <c r="S57" s="295">
        <f t="shared" si="23"/>
        <v>0</v>
      </c>
      <c r="T57" s="317"/>
      <c r="U57" s="41"/>
      <c r="V57" s="41"/>
      <c r="W57" s="41"/>
      <c r="X57" s="41"/>
      <c r="Y57" s="41"/>
      <c r="Z57" s="41"/>
      <c r="AA57" s="41"/>
      <c r="AB57" s="41"/>
      <c r="AC57" s="41"/>
      <c r="AD57" s="41"/>
      <c r="AE57" s="41"/>
      <c r="AF57" s="41"/>
      <c r="AG57" s="41"/>
      <c r="AH57" s="41"/>
      <c r="AI57" s="41"/>
      <c r="AJ57" s="41"/>
      <c r="AK57" s="41"/>
      <c r="AL57" s="41"/>
      <c r="AM57" s="41"/>
      <c r="AN57" s="41"/>
    </row>
    <row r="58" spans="1:40" ht="15.75" customHeight="1">
      <c r="A58" s="5" t="str">
        <f t="shared" si="0"/>
        <v>Véhicules neufsInformatique</v>
      </c>
      <c r="B58" s="41" t="str">
        <f t="shared" si="1"/>
        <v>Véhicules neufs</v>
      </c>
      <c r="C58" s="252" t="s">
        <v>128</v>
      </c>
      <c r="D58" s="296"/>
      <c r="E58" s="41"/>
      <c r="F58" s="253" cm="1">
        <f t="array" ref="F58">+SUMPRODUCT(('Budget original'!$A$8:$A$501=$A58)*('Budget original'!$C$3:$AO$3=F$2),'Budget original'!$C$8:$AO$501)</f>
        <v>0</v>
      </c>
      <c r="G58" s="297"/>
      <c r="H58" s="41"/>
      <c r="I58" s="253"/>
      <c r="J58" s="252"/>
      <c r="K58" s="41"/>
      <c r="L58" s="255">
        <f>SUMIFS(BV_Data_An_Cour!$AN:$AN,BV_Data_An_Cour!$AP:$AP,$B58,BV_Data_An_Cour!$AQ:$AQ,$C58,BV_Data_An_Cour!$AR:$AR,L$2)</f>
        <v>3356.61</v>
      </c>
      <c r="M58" s="252"/>
      <c r="N58" s="275">
        <f t="shared" si="22"/>
        <v>3356.61</v>
      </c>
      <c r="O58" s="252"/>
      <c r="P58" s="41"/>
      <c r="Q58" s="255">
        <f>SUMIFS(BV_Data_An_Prec!$AN:$AN,BV_Data_An_Prec!$AP:$AP,$B58,BV_Data_An_Prec!$AQ:$AQ,$C58,BV_Data_An_Prec!$AR:$AR,Q$2)</f>
        <v>0</v>
      </c>
      <c r="R58" s="252"/>
      <c r="S58" s="275">
        <f t="shared" si="23"/>
        <v>3356.61</v>
      </c>
      <c r="T58" s="290"/>
      <c r="U58" s="41"/>
      <c r="V58" s="41"/>
      <c r="W58" s="41"/>
      <c r="X58" s="41"/>
      <c r="Y58" s="41"/>
      <c r="Z58" s="41"/>
      <c r="AA58" s="41"/>
      <c r="AB58" s="41"/>
      <c r="AC58" s="41"/>
      <c r="AD58" s="41"/>
      <c r="AE58" s="41"/>
      <c r="AF58" s="41"/>
      <c r="AG58" s="41"/>
      <c r="AH58" s="41"/>
      <c r="AI58" s="41"/>
      <c r="AJ58" s="41"/>
      <c r="AK58" s="41"/>
      <c r="AL58" s="41"/>
      <c r="AM58" s="41"/>
      <c r="AN58" s="41"/>
    </row>
    <row r="59" spans="1:40" ht="15.75" customHeight="1">
      <c r="A59" s="5" t="str">
        <f t="shared" si="0"/>
        <v>Véhicules neufsFrais de déplacement</v>
      </c>
      <c r="B59" s="41" t="str">
        <f t="shared" si="1"/>
        <v>Véhicules neufs</v>
      </c>
      <c r="C59" s="252" t="s">
        <v>129</v>
      </c>
      <c r="D59" s="296"/>
      <c r="E59" s="41"/>
      <c r="F59" s="253" cm="1">
        <f t="array" ref="F59">+SUMPRODUCT(('Budget original'!$A$8:$A$501=$A59)*('Budget original'!$C$3:$AO$3=F$2),'Budget original'!$C$8:$AO$501)</f>
        <v>0</v>
      </c>
      <c r="G59" s="297"/>
      <c r="H59" s="41"/>
      <c r="I59" s="253"/>
      <c r="J59" s="252"/>
      <c r="K59" s="41"/>
      <c r="L59" s="255">
        <f>SUMIFS(BV_Data_An_Cour!$AN:$AN,BV_Data_An_Cour!$AP:$AP,$B59,BV_Data_An_Cour!$AQ:$AQ,$C59,BV_Data_An_Cour!$AR:$AR,L$2)</f>
        <v>2230.63</v>
      </c>
      <c r="M59" s="252"/>
      <c r="N59" s="275">
        <f t="shared" si="22"/>
        <v>2230.63</v>
      </c>
      <c r="O59" s="252"/>
      <c r="P59" s="41"/>
      <c r="Q59" s="255">
        <f>SUMIFS(BV_Data_An_Prec!$AN:$AN,BV_Data_An_Prec!$AP:$AP,$B59,BV_Data_An_Prec!$AQ:$AQ,$C59,BV_Data_An_Prec!$AR:$AR,Q$2)</f>
        <v>0</v>
      </c>
      <c r="R59" s="252"/>
      <c r="S59" s="275">
        <f t="shared" si="23"/>
        <v>2230.63</v>
      </c>
      <c r="T59" s="41"/>
      <c r="U59" s="41"/>
      <c r="V59" s="41"/>
      <c r="W59" s="41"/>
      <c r="X59" s="41"/>
      <c r="Y59" s="41"/>
      <c r="Z59" s="41"/>
      <c r="AA59" s="41"/>
      <c r="AB59" s="41"/>
      <c r="AC59" s="41"/>
      <c r="AD59" s="41"/>
      <c r="AE59" s="41"/>
      <c r="AF59" s="41"/>
      <c r="AG59" s="41"/>
      <c r="AH59" s="41"/>
      <c r="AI59" s="41"/>
      <c r="AJ59" s="41"/>
      <c r="AK59" s="41"/>
      <c r="AL59" s="41"/>
      <c r="AM59" s="41"/>
      <c r="AN59" s="41"/>
    </row>
    <row r="60" spans="1:40" ht="15.75" customHeight="1">
      <c r="A60" s="5" t="str">
        <f t="shared" si="0"/>
        <v>Véhicules neufsServices extérieurs</v>
      </c>
      <c r="B60" s="41" t="str">
        <f t="shared" si="1"/>
        <v>Véhicules neufs</v>
      </c>
      <c r="C60" s="245" t="s">
        <v>130</v>
      </c>
      <c r="D60" s="298"/>
      <c r="E60" s="316"/>
      <c r="F60" s="247" cm="1">
        <f t="array" ref="F60">+SUMPRODUCT(('Budget original'!$A$8:$A$501=$A60)*('Budget original'!$C$3:$AO$3=F$2),'Budget original'!$C$8:$AO$501)</f>
        <v>0</v>
      </c>
      <c r="G60" s="299"/>
      <c r="H60" s="316"/>
      <c r="I60" s="247"/>
      <c r="J60" s="245"/>
      <c r="K60" s="316"/>
      <c r="L60" s="247">
        <f>SUMIFS(BV_Data_An_Cour!$AN:$AN,BV_Data_An_Cour!$AP:$AP,$B60,BV_Data_An_Cour!$AQ:$AQ,$C60,BV_Data_An_Cour!$AR:$AR,L$2)</f>
        <v>198.99</v>
      </c>
      <c r="M60" s="245"/>
      <c r="N60" s="295">
        <f t="shared" si="22"/>
        <v>198.99</v>
      </c>
      <c r="O60" s="245"/>
      <c r="P60" s="316"/>
      <c r="Q60" s="247">
        <f>SUMIFS(BV_Data_An_Prec!$AN:$AN,BV_Data_An_Prec!$AP:$AP,$B60,BV_Data_An_Prec!$AQ:$AQ,$C60,BV_Data_An_Prec!$AR:$AR,Q$2)</f>
        <v>0</v>
      </c>
      <c r="R60" s="245"/>
      <c r="S60" s="295">
        <f t="shared" si="23"/>
        <v>198.99</v>
      </c>
      <c r="T60" s="41"/>
      <c r="U60" s="41"/>
      <c r="V60" s="41"/>
      <c r="W60" s="41"/>
      <c r="X60" s="41"/>
      <c r="Y60" s="41"/>
      <c r="Z60" s="41"/>
      <c r="AA60" s="41"/>
      <c r="AB60" s="41"/>
      <c r="AC60" s="41"/>
      <c r="AD60" s="41"/>
      <c r="AE60" s="41"/>
      <c r="AF60" s="41"/>
      <c r="AG60" s="41"/>
      <c r="AH60" s="41"/>
      <c r="AI60" s="41"/>
      <c r="AJ60" s="41"/>
      <c r="AK60" s="41"/>
      <c r="AL60" s="41"/>
      <c r="AM60" s="41"/>
      <c r="AN60" s="41"/>
    </row>
    <row r="61" spans="1:40" ht="15.75" customHeight="1">
      <c r="A61" s="5" t="str">
        <f t="shared" si="0"/>
        <v>Véhicules neufsFournitures autres</v>
      </c>
      <c r="B61" s="41" t="str">
        <f t="shared" si="1"/>
        <v>Véhicules neufs</v>
      </c>
      <c r="C61" s="252" t="s">
        <v>131</v>
      </c>
      <c r="D61" s="296"/>
      <c r="E61" s="41"/>
      <c r="F61" s="253" cm="1">
        <f t="array" ref="F61">+SUMPRODUCT(('Budget original'!$A$8:$A$501=$A61)*('Budget original'!$C$3:$AO$3=F$2),'Budget original'!$C$8:$AO$501)</f>
        <v>0</v>
      </c>
      <c r="G61" s="297"/>
      <c r="H61" s="41"/>
      <c r="I61" s="253"/>
      <c r="J61" s="252"/>
      <c r="K61" s="41"/>
      <c r="L61" s="255">
        <f>SUMIFS(BV_Data_An_Cour!$AN:$AN,BV_Data_An_Cour!$AP:$AP,$B61,BV_Data_An_Cour!$AQ:$AQ,$C61,BV_Data_An_Cour!$AR:$AR,L$2)</f>
        <v>0</v>
      </c>
      <c r="M61" s="252"/>
      <c r="N61" s="275">
        <f t="shared" si="22"/>
        <v>0</v>
      </c>
      <c r="O61" s="252"/>
      <c r="P61" s="41"/>
      <c r="Q61" s="255">
        <f>SUMIFS(BV_Data_An_Prec!$AN:$AN,BV_Data_An_Prec!$AP:$AP,$B61,BV_Data_An_Prec!$AQ:$AQ,$C61,BV_Data_An_Prec!$AR:$AR,Q$2)</f>
        <v>0</v>
      </c>
      <c r="R61" s="252"/>
      <c r="S61" s="275">
        <f t="shared" si="23"/>
        <v>0</v>
      </c>
      <c r="T61" s="41"/>
      <c r="U61" s="41"/>
      <c r="V61" s="41"/>
      <c r="W61" s="41"/>
      <c r="X61" s="41"/>
      <c r="Y61" s="41"/>
      <c r="Z61" s="41"/>
      <c r="AA61" s="41"/>
      <c r="AB61" s="41"/>
      <c r="AC61" s="41"/>
      <c r="AD61" s="41"/>
      <c r="AE61" s="41"/>
      <c r="AF61" s="41"/>
      <c r="AG61" s="41"/>
      <c r="AH61" s="41"/>
      <c r="AI61" s="41"/>
      <c r="AJ61" s="41"/>
      <c r="AK61" s="41"/>
      <c r="AL61" s="41"/>
      <c r="AM61" s="41"/>
      <c r="AN61" s="41"/>
    </row>
    <row r="62" spans="1:40" ht="15.75" customHeight="1">
      <c r="A62" s="5" t="str">
        <f t="shared" si="0"/>
        <v>Véhicules neufsUniformes</v>
      </c>
      <c r="B62" s="41" t="str">
        <f t="shared" si="1"/>
        <v>Véhicules neufs</v>
      </c>
      <c r="C62" s="252" t="s">
        <v>132</v>
      </c>
      <c r="D62" s="296"/>
      <c r="E62" s="41"/>
      <c r="F62" s="253" cm="1">
        <f t="array" ref="F62">+SUMPRODUCT(('Budget original'!$A$8:$A$501=$A62)*('Budget original'!$C$3:$AO$3=F$2),'Budget original'!$C$8:$AO$501)</f>
        <v>0</v>
      </c>
      <c r="G62" s="297"/>
      <c r="H62" s="41"/>
      <c r="I62" s="253"/>
      <c r="J62" s="252"/>
      <c r="K62" s="41"/>
      <c r="L62" s="255">
        <f>SUMIFS(BV_Data_An_Cour!$AN:$AN,BV_Data_An_Cour!$AP:$AP,$B62,BV_Data_An_Cour!$AQ:$AQ,$C62,BV_Data_An_Cour!$AR:$AR,L$2)</f>
        <v>0</v>
      </c>
      <c r="M62" s="252"/>
      <c r="N62" s="275">
        <f t="shared" si="22"/>
        <v>0</v>
      </c>
      <c r="O62" s="252"/>
      <c r="P62" s="41"/>
      <c r="Q62" s="255">
        <f>SUMIFS(BV_Data_An_Prec!$AN:$AN,BV_Data_An_Prec!$AP:$AP,$B62,BV_Data_An_Prec!$AQ:$AQ,$C62,BV_Data_An_Prec!$AR:$AR,Q$2)</f>
        <v>0</v>
      </c>
      <c r="R62" s="252"/>
      <c r="S62" s="275">
        <f t="shared" si="23"/>
        <v>0</v>
      </c>
      <c r="T62" s="41"/>
      <c r="U62" s="41"/>
      <c r="V62" s="41"/>
      <c r="W62" s="41"/>
      <c r="X62" s="41"/>
      <c r="Y62" s="41"/>
      <c r="Z62" s="41"/>
      <c r="AA62" s="41"/>
      <c r="AB62" s="41"/>
      <c r="AC62" s="41"/>
      <c r="AD62" s="41"/>
      <c r="AE62" s="41"/>
      <c r="AF62" s="41"/>
      <c r="AG62" s="41"/>
      <c r="AH62" s="41"/>
      <c r="AI62" s="41"/>
      <c r="AJ62" s="41"/>
      <c r="AK62" s="41"/>
      <c r="AL62" s="41"/>
      <c r="AM62" s="41"/>
      <c r="AN62" s="41"/>
    </row>
    <row r="63" spans="1:40" ht="15.75" customHeight="1">
      <c r="A63" s="5" t="str">
        <f t="shared" si="0"/>
        <v>Véhicules neufsPapeterie</v>
      </c>
      <c r="B63" s="41" t="str">
        <f t="shared" si="1"/>
        <v>Véhicules neufs</v>
      </c>
      <c r="C63" s="252" t="s">
        <v>133</v>
      </c>
      <c r="D63" s="296"/>
      <c r="E63" s="41"/>
      <c r="F63" s="253" cm="1">
        <f t="array" ref="F63">+SUMPRODUCT(('Budget original'!$A$8:$A$501=$A63)*('Budget original'!$C$3:$AO$3=F$2),'Budget original'!$C$8:$AO$501)</f>
        <v>0</v>
      </c>
      <c r="G63" s="297"/>
      <c r="H63" s="41"/>
      <c r="I63" s="253"/>
      <c r="J63" s="252"/>
      <c r="K63" s="41"/>
      <c r="L63" s="255">
        <f>SUMIFS(BV_Data_An_Cour!$AN:$AN,BV_Data_An_Cour!$AP:$AP,$B63,BV_Data_An_Cour!$AQ:$AQ,$C63,BV_Data_An_Cour!$AR:$AR,L$2)</f>
        <v>1828.01</v>
      </c>
      <c r="M63" s="252"/>
      <c r="N63" s="275">
        <f t="shared" si="22"/>
        <v>1828.01</v>
      </c>
      <c r="O63" s="252"/>
      <c r="P63" s="41"/>
      <c r="Q63" s="255">
        <f>SUMIFS(BV_Data_An_Prec!$AN:$AN,BV_Data_An_Prec!$AP:$AP,$B63,BV_Data_An_Prec!$AQ:$AQ,$C63,BV_Data_An_Prec!$AR:$AR,Q$2)</f>
        <v>0</v>
      </c>
      <c r="R63" s="252"/>
      <c r="S63" s="275">
        <f t="shared" si="23"/>
        <v>1828.01</v>
      </c>
      <c r="T63" s="41"/>
      <c r="U63" s="41"/>
      <c r="V63" s="41"/>
      <c r="W63" s="41"/>
      <c r="X63" s="41"/>
      <c r="Y63" s="41"/>
      <c r="Z63" s="41"/>
      <c r="AA63" s="41"/>
      <c r="AB63" s="41"/>
      <c r="AC63" s="41"/>
      <c r="AD63" s="41"/>
      <c r="AE63" s="41"/>
      <c r="AF63" s="41"/>
      <c r="AG63" s="41"/>
      <c r="AH63" s="41"/>
      <c r="AI63" s="41"/>
      <c r="AJ63" s="41"/>
      <c r="AK63" s="41"/>
      <c r="AL63" s="41"/>
      <c r="AM63" s="41"/>
      <c r="AN63" s="41"/>
    </row>
    <row r="64" spans="1:40" ht="15.75" customHeight="1">
      <c r="A64" s="5" t="str">
        <f t="shared" si="0"/>
        <v>Véhicules neufsTéléphone</v>
      </c>
      <c r="B64" s="41" t="str">
        <f t="shared" si="1"/>
        <v>Véhicules neufs</v>
      </c>
      <c r="C64" s="252" t="s">
        <v>134</v>
      </c>
      <c r="D64" s="296"/>
      <c r="E64" s="41"/>
      <c r="F64" s="253" cm="1">
        <f t="array" ref="F64">+SUMPRODUCT(('Budget original'!$A$8:$A$501=$A64)*('Budget original'!$C$3:$AO$3=F$2),'Budget original'!$C$8:$AO$501)</f>
        <v>0</v>
      </c>
      <c r="G64" s="297"/>
      <c r="H64" s="41"/>
      <c r="I64" s="253"/>
      <c r="J64" s="252"/>
      <c r="K64" s="41"/>
      <c r="L64" s="255">
        <f>SUMIFS(BV_Data_An_Cour!$AN:$AN,BV_Data_An_Cour!$AP:$AP,$B64,BV_Data_An_Cour!$AQ:$AQ,$C64,BV_Data_An_Cour!$AR:$AR,L$2)</f>
        <v>215.83</v>
      </c>
      <c r="M64" s="252"/>
      <c r="N64" s="275">
        <f t="shared" si="22"/>
        <v>215.83</v>
      </c>
      <c r="O64" s="252"/>
      <c r="P64" s="41"/>
      <c r="Q64" s="255">
        <f>SUMIFS(BV_Data_An_Prec!$AN:$AN,BV_Data_An_Prec!$AP:$AP,$B64,BV_Data_An_Prec!$AQ:$AQ,$C64,BV_Data_An_Prec!$AR:$AR,Q$2)</f>
        <v>0</v>
      </c>
      <c r="R64" s="252"/>
      <c r="S64" s="275">
        <f t="shared" si="23"/>
        <v>215.83</v>
      </c>
      <c r="T64" s="41"/>
      <c r="U64" s="41"/>
      <c r="V64" s="41"/>
      <c r="W64" s="41"/>
      <c r="X64" s="41"/>
      <c r="Y64" s="41"/>
      <c r="Z64" s="41"/>
      <c r="AA64" s="41"/>
      <c r="AB64" s="41"/>
      <c r="AC64" s="41"/>
      <c r="AD64" s="41"/>
      <c r="AE64" s="41"/>
      <c r="AF64" s="41"/>
      <c r="AG64" s="41"/>
      <c r="AH64" s="41"/>
      <c r="AI64" s="41"/>
      <c r="AJ64" s="41"/>
      <c r="AK64" s="41"/>
      <c r="AL64" s="41"/>
      <c r="AM64" s="41"/>
      <c r="AN64" s="41"/>
    </row>
    <row r="65" spans="1:40" ht="15.75" customHeight="1">
      <c r="A65" s="5" t="str">
        <f t="shared" si="0"/>
        <v>Véhicules neufsFrais postaux</v>
      </c>
      <c r="B65" s="41" t="str">
        <f t="shared" si="1"/>
        <v>Véhicules neufs</v>
      </c>
      <c r="C65" s="252" t="s">
        <v>135</v>
      </c>
      <c r="D65" s="296"/>
      <c r="E65" s="41"/>
      <c r="F65" s="253" cm="1">
        <f t="array" ref="F65">+SUMPRODUCT(('Budget original'!$A$8:$A$501=$A65)*('Budget original'!$C$3:$AO$3=F$2),'Budget original'!$C$8:$AO$501)</f>
        <v>0</v>
      </c>
      <c r="G65" s="297"/>
      <c r="H65" s="41"/>
      <c r="I65" s="253"/>
      <c r="J65" s="252"/>
      <c r="K65" s="41"/>
      <c r="L65" s="255">
        <f>SUMIFS(BV_Data_An_Cour!$AN:$AN,BV_Data_An_Cour!$AP:$AP,$B65,BV_Data_An_Cour!$AQ:$AQ,$C65,BV_Data_An_Cour!$AR:$AR,L$2)</f>
        <v>62.93</v>
      </c>
      <c r="M65" s="252"/>
      <c r="N65" s="275">
        <f t="shared" si="22"/>
        <v>62.93</v>
      </c>
      <c r="O65" s="252"/>
      <c r="P65" s="41"/>
      <c r="Q65" s="255">
        <f>SUMIFS(BV_Data_An_Prec!$AN:$AN,BV_Data_An_Prec!$AP:$AP,$B65,BV_Data_An_Prec!$AQ:$AQ,$C65,BV_Data_An_Prec!$AR:$AR,Q$2)</f>
        <v>0</v>
      </c>
      <c r="R65" s="252"/>
      <c r="S65" s="275">
        <f t="shared" si="23"/>
        <v>62.93</v>
      </c>
      <c r="T65" s="41"/>
      <c r="U65" s="41"/>
      <c r="V65" s="41"/>
      <c r="W65" s="41"/>
      <c r="X65" s="41"/>
      <c r="Y65" s="41"/>
      <c r="Z65" s="41"/>
      <c r="AA65" s="41"/>
      <c r="AB65" s="41"/>
      <c r="AC65" s="41"/>
      <c r="AD65" s="41"/>
      <c r="AE65" s="41"/>
      <c r="AF65" s="41"/>
      <c r="AG65" s="41"/>
      <c r="AH65" s="41"/>
      <c r="AI65" s="41"/>
      <c r="AJ65" s="41"/>
      <c r="AK65" s="41"/>
      <c r="AL65" s="41"/>
      <c r="AM65" s="41"/>
      <c r="AN65" s="41"/>
    </row>
    <row r="66" spans="1:40" ht="15.75" customHeight="1">
      <c r="A66" s="5" t="str">
        <f t="shared" si="0"/>
        <v>Véhicules neufsDivers</v>
      </c>
      <c r="B66" s="41" t="str">
        <f t="shared" si="1"/>
        <v>Véhicules neufs</v>
      </c>
      <c r="C66" s="252" t="s">
        <v>136</v>
      </c>
      <c r="D66" s="296"/>
      <c r="E66" s="41"/>
      <c r="F66" s="253" cm="1">
        <f t="array" ref="F66">+SUMPRODUCT(('Budget original'!$A$8:$A$501=$A66)*('Budget original'!$C$3:$AO$3=F$2),'Budget original'!$C$8:$AO$501)</f>
        <v>0</v>
      </c>
      <c r="G66" s="297"/>
      <c r="H66" s="41"/>
      <c r="I66" s="253"/>
      <c r="J66" s="252"/>
      <c r="K66" s="41"/>
      <c r="L66" s="255">
        <f>SUMIFS(BV_Data_An_Cour!$AN:$AN,BV_Data_An_Cour!$AP:$AP,$B66,BV_Data_An_Cour!$AQ:$AQ,$C66,BV_Data_An_Cour!$AR:$AR,L$2)</f>
        <v>62.5</v>
      </c>
      <c r="M66" s="252"/>
      <c r="N66" s="275">
        <f t="shared" si="22"/>
        <v>62.5</v>
      </c>
      <c r="O66" s="252"/>
      <c r="P66" s="41"/>
      <c r="Q66" s="255">
        <f>SUMIFS(BV_Data_An_Prec!$AN:$AN,BV_Data_An_Prec!$AP:$AP,$B66,BV_Data_An_Prec!$AQ:$AQ,$C66,BV_Data_An_Prec!$AR:$AR,Q$2)</f>
        <v>0</v>
      </c>
      <c r="R66" s="252"/>
      <c r="S66" s="275">
        <f t="shared" si="23"/>
        <v>62.5</v>
      </c>
      <c r="T66" s="41"/>
      <c r="U66" s="41"/>
      <c r="V66" s="41"/>
      <c r="W66" s="41"/>
      <c r="X66" s="41"/>
      <c r="Y66" s="41"/>
      <c r="Z66" s="41"/>
      <c r="AA66" s="41"/>
      <c r="AB66" s="41"/>
      <c r="AC66" s="41"/>
      <c r="AD66" s="41"/>
      <c r="AE66" s="41"/>
      <c r="AF66" s="41"/>
      <c r="AG66" s="41"/>
      <c r="AH66" s="41"/>
      <c r="AI66" s="41"/>
      <c r="AJ66" s="41"/>
      <c r="AK66" s="41"/>
      <c r="AL66" s="41"/>
      <c r="AM66" s="41"/>
      <c r="AN66" s="41"/>
    </row>
    <row r="67" spans="1:40" ht="15.75" customHeight="1">
      <c r="A67" s="5" t="str">
        <f t="shared" si="0"/>
        <v>Véhicules neufsFormation</v>
      </c>
      <c r="B67" s="41" t="str">
        <f t="shared" si="1"/>
        <v>Véhicules neufs</v>
      </c>
      <c r="C67" s="252" t="s">
        <v>137</v>
      </c>
      <c r="D67" s="296"/>
      <c r="E67" s="41"/>
      <c r="F67" s="253" cm="1">
        <f t="array" ref="F67">+SUMPRODUCT(('Budget original'!$A$8:$A$501=$A67)*('Budget original'!$C$3:$AO$3=F$2),'Budget original'!$C$8:$AO$501)</f>
        <v>0</v>
      </c>
      <c r="G67" s="297"/>
      <c r="H67" s="41"/>
      <c r="I67" s="253"/>
      <c r="J67" s="252"/>
      <c r="K67" s="41"/>
      <c r="L67" s="255">
        <f>SUMIFS(BV_Data_An_Cour!$AN:$AN,BV_Data_An_Cour!$AP:$AP,$B67,BV_Data_An_Cour!$AQ:$AQ,$C67,BV_Data_An_Cour!$AR:$AR,L$2)</f>
        <v>1550</v>
      </c>
      <c r="M67" s="252"/>
      <c r="N67" s="275">
        <f t="shared" si="22"/>
        <v>1550</v>
      </c>
      <c r="O67" s="252"/>
      <c r="P67" s="41"/>
      <c r="Q67" s="255">
        <f>SUMIFS(BV_Data_An_Prec!$AN:$AN,BV_Data_An_Prec!$AP:$AP,$B67,BV_Data_An_Prec!$AQ:$AQ,$C67,BV_Data_An_Prec!$AR:$AR,Q$2)</f>
        <v>0</v>
      </c>
      <c r="R67" s="252"/>
      <c r="S67" s="275">
        <f t="shared" si="23"/>
        <v>1550</v>
      </c>
      <c r="T67" s="41"/>
      <c r="U67" s="41"/>
      <c r="V67" s="41"/>
      <c r="W67" s="41"/>
      <c r="X67" s="41"/>
      <c r="Y67" s="41"/>
      <c r="Z67" s="41"/>
      <c r="AA67" s="41"/>
      <c r="AB67" s="41"/>
      <c r="AC67" s="41"/>
      <c r="AD67" s="41"/>
      <c r="AE67" s="41"/>
      <c r="AF67" s="41"/>
      <c r="AG67" s="41"/>
      <c r="AH67" s="41"/>
      <c r="AI67" s="41"/>
      <c r="AJ67" s="41"/>
      <c r="AK67" s="41"/>
      <c r="AL67" s="41"/>
      <c r="AM67" s="41"/>
      <c r="AN67" s="41"/>
    </row>
    <row r="68" spans="1:40" ht="15.75" customHeight="1">
      <c r="A68" s="5" t="str">
        <f t="shared" si="0"/>
        <v>Véhicules neufsFrais bancaires</v>
      </c>
      <c r="B68" s="41" t="str">
        <f t="shared" si="1"/>
        <v>Véhicules neufs</v>
      </c>
      <c r="C68" s="252" t="s">
        <v>138</v>
      </c>
      <c r="D68" s="296"/>
      <c r="E68" s="41"/>
      <c r="F68" s="253" cm="1">
        <f t="array" ref="F68">+SUMPRODUCT(('Budget original'!$A$8:$A$501=$A68)*('Budget original'!$C$3:$AO$3=F$2),'Budget original'!$C$8:$AO$501)</f>
        <v>0</v>
      </c>
      <c r="G68" s="297"/>
      <c r="H68" s="41"/>
      <c r="I68" s="253"/>
      <c r="J68" s="252"/>
      <c r="K68" s="41"/>
      <c r="L68" s="769">
        <f>SUMIFS(BV_Data_An_Cour!$AN:$AN,BV_Data_An_Cour!$AP:$AP,$B68,BV_Data_An_Cour!$AQ:$AQ,$C68,BV_Data_An_Cour!$AR:$AR,L$2)</f>
        <v>0</v>
      </c>
      <c r="M68" s="801"/>
      <c r="N68" s="777">
        <f t="shared" si="22"/>
        <v>0</v>
      </c>
      <c r="O68" s="252"/>
      <c r="P68" s="41"/>
      <c r="Q68" s="769">
        <f>SUMIFS(BV_Data_An_Prec!$AN:$AN,BV_Data_An_Prec!$AP:$AP,$B68,BV_Data_An_Prec!$AQ:$AQ,$C68,BV_Data_An_Prec!$AR:$AR,Q$2)</f>
        <v>0</v>
      </c>
      <c r="R68" s="252"/>
      <c r="S68" s="275">
        <f t="shared" si="23"/>
        <v>0</v>
      </c>
      <c r="T68" s="41"/>
      <c r="U68" s="41"/>
      <c r="V68" s="41"/>
      <c r="W68" s="41"/>
      <c r="X68" s="41"/>
      <c r="Y68" s="41"/>
      <c r="Z68" s="41"/>
      <c r="AA68" s="41"/>
      <c r="AB68" s="41"/>
      <c r="AC68" s="41"/>
      <c r="AD68" s="41"/>
      <c r="AE68" s="41"/>
      <c r="AF68" s="41"/>
      <c r="AG68" s="41"/>
      <c r="AH68" s="41"/>
      <c r="AI68" s="41"/>
      <c r="AJ68" s="41"/>
      <c r="AK68" s="41"/>
      <c r="AL68" s="41"/>
      <c r="AM68" s="41"/>
      <c r="AN68" s="41"/>
    </row>
    <row r="69" spans="1:40" ht="15.75" hidden="1" customHeight="1">
      <c r="A69" s="5" t="str">
        <f t="shared" si="0"/>
        <v>Véhicules neufs[...]</v>
      </c>
      <c r="B69" s="41" t="str">
        <f t="shared" si="1"/>
        <v>Véhicules neufs</v>
      </c>
      <c r="C69" s="252" t="s">
        <v>55</v>
      </c>
      <c r="D69" s="296"/>
      <c r="E69" s="41"/>
      <c r="F69" s="253" cm="1">
        <f t="array" ref="F69">+SUMPRODUCT(('Budget original'!$A$8:$A$501=$A69)*('Budget original'!$C$3:$AO$3=F$2),'Budget original'!$C$8:$AO$501)</f>
        <v>0</v>
      </c>
      <c r="G69" s="297"/>
      <c r="H69" s="41"/>
      <c r="I69" s="253"/>
      <c r="J69" s="252"/>
      <c r="K69" s="41"/>
      <c r="L69" s="255"/>
      <c r="M69" s="252"/>
      <c r="N69" s="275">
        <f t="shared" si="22"/>
        <v>0</v>
      </c>
      <c r="O69" s="252"/>
      <c r="P69" s="41"/>
      <c r="Q69" s="255"/>
      <c r="R69" s="252"/>
      <c r="S69" s="275">
        <f t="shared" si="23"/>
        <v>0</v>
      </c>
      <c r="T69" s="41"/>
      <c r="U69" s="41"/>
      <c r="V69" s="41"/>
      <c r="W69" s="41"/>
      <c r="X69" s="41"/>
      <c r="Y69" s="41"/>
      <c r="Z69" s="41"/>
      <c r="AA69" s="41"/>
      <c r="AB69" s="41"/>
      <c r="AC69" s="41"/>
      <c r="AD69" s="41"/>
      <c r="AE69" s="41"/>
      <c r="AF69" s="41"/>
      <c r="AG69" s="41"/>
      <c r="AH69" s="41"/>
      <c r="AI69" s="41"/>
      <c r="AJ69" s="41"/>
      <c r="AK69" s="41"/>
      <c r="AL69" s="41"/>
      <c r="AM69" s="41"/>
      <c r="AN69" s="41"/>
    </row>
    <row r="70" spans="1:40" ht="15.75" hidden="1" customHeight="1">
      <c r="A70" s="5" t="str">
        <f t="shared" si="0"/>
        <v>Véhicules neufs[...]</v>
      </c>
      <c r="B70" s="41" t="str">
        <f t="shared" si="1"/>
        <v>Véhicules neufs</v>
      </c>
      <c r="C70" s="252" t="s">
        <v>55</v>
      </c>
      <c r="D70" s="296"/>
      <c r="E70" s="41"/>
      <c r="F70" s="253" cm="1">
        <f t="array" ref="F70">+SUMPRODUCT(('Budget original'!$A$8:$A$501=$A70)*('Budget original'!$C$3:$AO$3=F$2),'Budget original'!$C$8:$AO$501)</f>
        <v>0</v>
      </c>
      <c r="G70" s="297"/>
      <c r="H70" s="41"/>
      <c r="I70" s="253"/>
      <c r="J70" s="252"/>
      <c r="K70" s="41"/>
      <c r="L70" s="255">
        <f>SUMIFS(BV_Data_An_Cour!$AN:$AN,BV_Data_An_Cour!$AP:$AP,$B70,BV_Data_An_Cour!$AQ:$AQ,$C70,BV_Data_An_Cour!$AR:$AR,L$2)</f>
        <v>0</v>
      </c>
      <c r="M70" s="252"/>
      <c r="N70" s="275">
        <f t="shared" si="22"/>
        <v>0</v>
      </c>
      <c r="O70" s="252"/>
      <c r="P70" s="41"/>
      <c r="Q70" s="255">
        <f>SUMIFS(BV_Data_An_Prec!$AN:$AN,BV_Data_An_Prec!$AP:$AP,$B70,BV_Data_An_Prec!$AQ:$AQ,$C70,BV_Data_An_Prec!$AR:$AR,Q$2)</f>
        <v>0</v>
      </c>
      <c r="R70" s="252"/>
      <c r="S70" s="275">
        <f t="shared" si="23"/>
        <v>0</v>
      </c>
      <c r="T70" s="41"/>
      <c r="U70" s="41"/>
      <c r="V70" s="41"/>
      <c r="W70" s="41"/>
      <c r="X70" s="41"/>
      <c r="Y70" s="41"/>
      <c r="Z70" s="41"/>
      <c r="AA70" s="41"/>
      <c r="AB70" s="41"/>
      <c r="AC70" s="41"/>
      <c r="AD70" s="41"/>
      <c r="AE70" s="41"/>
      <c r="AF70" s="41"/>
      <c r="AG70" s="41"/>
      <c r="AH70" s="41"/>
      <c r="AI70" s="41"/>
      <c r="AJ70" s="41"/>
      <c r="AK70" s="41"/>
      <c r="AL70" s="41"/>
      <c r="AM70" s="41"/>
      <c r="AN70" s="41"/>
    </row>
    <row r="71" spans="1:40" ht="15.75" hidden="1" customHeight="1">
      <c r="A71" s="5" t="str">
        <f t="shared" si="0"/>
        <v>Véhicules neufs[...]</v>
      </c>
      <c r="B71" s="41" t="str">
        <f t="shared" si="1"/>
        <v>Véhicules neufs</v>
      </c>
      <c r="C71" s="252" t="s">
        <v>55</v>
      </c>
      <c r="D71" s="296"/>
      <c r="E71" s="41"/>
      <c r="F71" s="253" cm="1">
        <f t="array" ref="F71">+SUMPRODUCT(('Budget original'!$A$8:$A$501=$A71)*('Budget original'!$C$3:$AO$3=F$2),'Budget original'!$C$8:$AO$501)</f>
        <v>0</v>
      </c>
      <c r="G71" s="297"/>
      <c r="H71" s="41"/>
      <c r="I71" s="253"/>
      <c r="J71" s="252"/>
      <c r="K71" s="41"/>
      <c r="L71" s="255">
        <f>SUMIFS(BV_Data_An_Cour!$AN:$AN,BV_Data_An_Cour!$AP:$AP,$B71,BV_Data_An_Cour!$AQ:$AQ,$C71,BV_Data_An_Cour!$AR:$AR,L$2)*0.32</f>
        <v>0</v>
      </c>
      <c r="M71" s="252"/>
      <c r="N71" s="275">
        <f t="shared" si="22"/>
        <v>0</v>
      </c>
      <c r="O71" s="252"/>
      <c r="P71" s="41"/>
      <c r="Q71" s="255">
        <f>SUMIFS(BV_Data_An_Prec!$AN:$AN,BV_Data_An_Prec!$AP:$AP,$B71,BV_Data_An_Prec!$AQ:$AQ,$C71,BV_Data_An_Prec!$AR:$AR,Q$2)*0.32</f>
        <v>0</v>
      </c>
      <c r="R71" s="252"/>
      <c r="S71" s="275">
        <f t="shared" si="23"/>
        <v>0</v>
      </c>
      <c r="T71" s="41"/>
      <c r="U71" s="41"/>
      <c r="V71" s="41"/>
      <c r="W71" s="41"/>
      <c r="X71" s="41"/>
      <c r="Y71" s="41"/>
      <c r="Z71" s="41"/>
      <c r="AA71" s="41"/>
      <c r="AB71" s="41"/>
      <c r="AC71" s="41"/>
      <c r="AD71" s="41"/>
      <c r="AE71" s="41"/>
      <c r="AF71" s="41"/>
      <c r="AG71" s="41"/>
      <c r="AH71" s="41"/>
      <c r="AI71" s="41"/>
      <c r="AJ71" s="41"/>
      <c r="AK71" s="41"/>
      <c r="AL71" s="41"/>
      <c r="AM71" s="41"/>
      <c r="AN71" s="41"/>
    </row>
    <row r="72" spans="1:40" ht="15.75" customHeight="1">
      <c r="A72" s="5" t="str">
        <f t="shared" si="0"/>
        <v>Véhicules neufsTOTAL SEMI-FIXES</v>
      </c>
      <c r="B72" s="41" t="str">
        <f t="shared" si="1"/>
        <v>Véhicules neufs</v>
      </c>
      <c r="C72" s="303" t="s">
        <v>139</v>
      </c>
      <c r="D72" s="304" t="s">
        <v>115</v>
      </c>
      <c r="E72" s="305" t="e">
        <f>F72/F$27</f>
        <v>#DIV/0!</v>
      </c>
      <c r="F72" s="306">
        <f>+SUM(F55:F71)</f>
        <v>0</v>
      </c>
      <c r="G72" s="307"/>
      <c r="H72" s="305"/>
      <c r="I72" s="306"/>
      <c r="J72" s="307" t="s">
        <v>115</v>
      </c>
      <c r="K72" s="305">
        <f>L72/L$27</f>
        <v>2.5764612408533345E-2</v>
      </c>
      <c r="L72" s="306">
        <f>+SUM(L55:L71)</f>
        <v>9505.5</v>
      </c>
      <c r="M72" s="309"/>
      <c r="N72" s="306">
        <f>+SUM(N55:N71)</f>
        <v>9505.5</v>
      </c>
      <c r="O72" s="307" t="s">
        <v>115</v>
      </c>
      <c r="P72" s="305" t="e">
        <f>Q72/Q$27</f>
        <v>#DIV/0!</v>
      </c>
      <c r="Q72" s="306">
        <f>+SUM(Q55:Q71)</f>
        <v>0</v>
      </c>
      <c r="R72" s="309"/>
      <c r="S72" s="306">
        <f>+SUM(S55:S71)</f>
        <v>9505.5</v>
      </c>
      <c r="T72" s="41"/>
      <c r="U72" s="41"/>
      <c r="V72" s="41"/>
      <c r="W72" s="41"/>
      <c r="X72" s="41"/>
      <c r="Y72" s="41"/>
      <c r="Z72" s="41"/>
      <c r="AA72" s="41"/>
      <c r="AB72" s="41"/>
      <c r="AC72" s="41"/>
      <c r="AD72" s="41"/>
      <c r="AE72" s="41"/>
      <c r="AF72" s="41"/>
      <c r="AG72" s="41"/>
      <c r="AH72" s="41"/>
      <c r="AI72" s="41"/>
      <c r="AJ72" s="41"/>
      <c r="AK72" s="41"/>
      <c r="AL72" s="41"/>
      <c r="AM72" s="41"/>
      <c r="AN72" s="41"/>
    </row>
    <row r="73" spans="1:40" ht="15.75" customHeight="1">
      <c r="A73" s="5" t="str">
        <f t="shared" si="0"/>
        <v>Véhicules neufs</v>
      </c>
      <c r="B73" s="41" t="str">
        <f t="shared" si="1"/>
        <v>Véhicules neufs</v>
      </c>
      <c r="C73" s="245"/>
      <c r="D73" s="298"/>
      <c r="E73" s="316"/>
      <c r="F73" s="275"/>
      <c r="G73" s="299"/>
      <c r="H73" s="316"/>
      <c r="I73" s="275"/>
      <c r="J73" s="245"/>
      <c r="K73" s="316"/>
      <c r="L73" s="295"/>
      <c r="M73" s="245"/>
      <c r="N73" s="295"/>
      <c r="O73" s="245"/>
      <c r="P73" s="316"/>
      <c r="Q73" s="295"/>
      <c r="R73" s="245"/>
      <c r="S73" s="295"/>
      <c r="T73" s="41"/>
      <c r="U73" s="41"/>
      <c r="V73" s="41"/>
      <c r="W73" s="41"/>
      <c r="X73" s="41"/>
      <c r="Y73" s="41"/>
      <c r="Z73" s="41"/>
      <c r="AA73" s="41"/>
      <c r="AB73" s="41"/>
      <c r="AC73" s="41"/>
      <c r="AD73" s="41"/>
      <c r="AE73" s="41"/>
      <c r="AF73" s="41"/>
      <c r="AG73" s="41"/>
      <c r="AH73" s="41"/>
      <c r="AI73" s="41"/>
      <c r="AJ73" s="41"/>
      <c r="AK73" s="41"/>
      <c r="AL73" s="41"/>
      <c r="AM73" s="41"/>
      <c r="AN73" s="41"/>
    </row>
    <row r="74" spans="1:40" ht="15.75" customHeight="1">
      <c r="A74" s="5" t="str">
        <f t="shared" si="0"/>
        <v>Véhicules neufsTOTAL DES DÉPENSES</v>
      </c>
      <c r="B74" s="41" t="str">
        <f t="shared" si="1"/>
        <v>Véhicules neufs</v>
      </c>
      <c r="C74" s="303" t="s">
        <v>140</v>
      </c>
      <c r="D74" s="304" t="s">
        <v>115</v>
      </c>
      <c r="E74" s="305" t="e">
        <f>F74/F$27</f>
        <v>#DIV/0!</v>
      </c>
      <c r="F74" s="306">
        <f>F41+F54+F72</f>
        <v>0</v>
      </c>
      <c r="G74" s="307"/>
      <c r="H74" s="305"/>
      <c r="I74" s="306"/>
      <c r="J74" s="307" t="s">
        <v>115</v>
      </c>
      <c r="K74" s="305">
        <f>L74/L$27</f>
        <v>0.97890952819575139</v>
      </c>
      <c r="L74" s="306">
        <f>L41+L54+L72</f>
        <v>361155.23000000004</v>
      </c>
      <c r="M74" s="309"/>
      <c r="N74" s="318">
        <f t="shared" ref="N74:N82" si="24">L74-F74</f>
        <v>361155.23000000004</v>
      </c>
      <c r="O74" s="307" t="s">
        <v>115</v>
      </c>
      <c r="P74" s="305" t="e">
        <f>Q74/Q$27</f>
        <v>#DIV/0!</v>
      </c>
      <c r="Q74" s="306">
        <f>Q41+Q54+Q72</f>
        <v>0</v>
      </c>
      <c r="R74" s="309"/>
      <c r="S74" s="318">
        <f>L74-Q74</f>
        <v>361155.23000000004</v>
      </c>
      <c r="T74" s="41"/>
      <c r="U74" s="41"/>
      <c r="V74" s="41"/>
      <c r="W74" s="41"/>
      <c r="X74" s="41"/>
      <c r="Y74" s="41"/>
      <c r="Z74" s="41"/>
      <c r="AA74" s="41"/>
      <c r="AB74" s="41"/>
      <c r="AC74" s="41"/>
      <c r="AD74" s="41"/>
      <c r="AE74" s="41"/>
      <c r="AF74" s="41"/>
      <c r="AG74" s="41"/>
      <c r="AH74" s="41"/>
      <c r="AI74" s="41"/>
      <c r="AJ74" s="41"/>
      <c r="AK74" s="41"/>
      <c r="AL74" s="41"/>
      <c r="AM74" s="41"/>
      <c r="AN74" s="41"/>
    </row>
    <row r="75" spans="1:40" ht="15.75" customHeight="1">
      <c r="A75" s="5" t="str">
        <f t="shared" si="0"/>
        <v>Véhicules neufsProgramme neuf 1</v>
      </c>
      <c r="B75" s="41" t="str">
        <f t="shared" si="1"/>
        <v>Véhicules neufs</v>
      </c>
      <c r="C75" s="252" t="s">
        <v>141</v>
      </c>
      <c r="D75" s="296"/>
      <c r="E75" s="41"/>
      <c r="F75" s="253" cm="1">
        <f t="array" ref="F75">+SUMPRODUCT(('Budget original'!$A$8:$A$501=$A75)*('Budget original'!$C$3:$AO$3=F$2),'Budget original'!$C$8:$AO$501)</f>
        <v>0</v>
      </c>
      <c r="G75" s="297"/>
      <c r="H75" s="41"/>
      <c r="I75" s="253"/>
      <c r="J75" s="252"/>
      <c r="K75" s="41"/>
      <c r="L75" s="255">
        <f>-SUMIFS(BV_Data_An_Cour!$AN:$AN,BV_Data_An_Cour!$AP:$AP,$B75,BV_Data_An_Cour!$AQ:$AQ,$C75,BV_Data_An_Cour!$AR:$AR,L$2)</f>
        <v>0</v>
      </c>
      <c r="M75" s="252"/>
      <c r="N75" s="275">
        <f t="shared" si="24"/>
        <v>0</v>
      </c>
      <c r="O75" s="252"/>
      <c r="P75" s="41"/>
      <c r="Q75" s="255">
        <f>-SUMIFS(BV_Data_An_Prec!$AN:$AN,BV_Data_An_Prec!$AP:$AP,$B75,BV_Data_An_Prec!$AQ:$AQ,$C75,BV_Data_An_Prec!$AR:$AR,Q$2)</f>
        <v>0</v>
      </c>
      <c r="R75" s="252"/>
      <c r="S75" s="275"/>
      <c r="T75" s="41"/>
      <c r="U75" s="41"/>
      <c r="V75" s="41"/>
      <c r="W75" s="41"/>
      <c r="X75" s="41"/>
      <c r="Y75" s="41"/>
      <c r="Z75" s="41"/>
      <c r="AA75" s="41"/>
      <c r="AB75" s="41"/>
      <c r="AC75" s="41"/>
      <c r="AD75" s="41"/>
      <c r="AE75" s="41"/>
      <c r="AF75" s="41"/>
      <c r="AG75" s="41"/>
      <c r="AH75" s="41"/>
      <c r="AI75" s="41"/>
      <c r="AJ75" s="41"/>
      <c r="AK75" s="41"/>
      <c r="AL75" s="41"/>
      <c r="AM75" s="41"/>
      <c r="AN75" s="41"/>
    </row>
    <row r="76" spans="1:40" ht="15.75" customHeight="1">
      <c r="A76" s="5" t="str">
        <f t="shared" si="0"/>
        <v>Véhicules neufsProgramme neuf 2</v>
      </c>
      <c r="B76" s="41" t="str">
        <f t="shared" si="1"/>
        <v>Véhicules neufs</v>
      </c>
      <c r="C76" s="252" t="s">
        <v>142</v>
      </c>
      <c r="D76" s="296"/>
      <c r="E76" s="41"/>
      <c r="F76" s="253" cm="1">
        <f t="array" ref="F76">+SUMPRODUCT(('Budget original'!$A$8:$A$501=$A76)*('Budget original'!$C$3:$AO$3=F$2),'Budget original'!$C$8:$AO$501)</f>
        <v>0</v>
      </c>
      <c r="G76" s="297"/>
      <c r="H76" s="41"/>
      <c r="I76" s="253"/>
      <c r="J76" s="252"/>
      <c r="K76" s="41"/>
      <c r="L76" s="255">
        <f>-SUMIFS(BV_Data_An_Cour!$AN:$AN,BV_Data_An_Cour!$AP:$AP,$B76,BV_Data_An_Cour!$AQ:$AQ,$C76,BV_Data_An_Cour!$AR:$AR,L$2)</f>
        <v>0</v>
      </c>
      <c r="M76" s="252"/>
      <c r="N76" s="275">
        <f t="shared" si="24"/>
        <v>0</v>
      </c>
      <c r="O76" s="252"/>
      <c r="P76" s="41"/>
      <c r="Q76" s="255">
        <f>-SUMIFS(BV_Data_An_Prec!$AN:$AN,BV_Data_An_Prec!$AP:$AP,$B76,BV_Data_An_Prec!$AQ:$AQ,$C76,BV_Data_An_Prec!$AR:$AR,Q$2)</f>
        <v>0</v>
      </c>
      <c r="R76" s="252"/>
      <c r="S76" s="275">
        <f t="shared" ref="S76:S82" si="25">L76-Q76</f>
        <v>0</v>
      </c>
      <c r="T76" s="41"/>
      <c r="U76" s="41"/>
      <c r="V76" s="41"/>
      <c r="W76" s="41"/>
      <c r="X76" s="41"/>
      <c r="Y76" s="41"/>
      <c r="Z76" s="41"/>
      <c r="AA76" s="41"/>
      <c r="AB76" s="41"/>
      <c r="AC76" s="41"/>
      <c r="AD76" s="41"/>
      <c r="AE76" s="41"/>
      <c r="AF76" s="41"/>
      <c r="AG76" s="41"/>
      <c r="AH76" s="41"/>
      <c r="AI76" s="41"/>
      <c r="AJ76" s="41"/>
      <c r="AK76" s="41"/>
      <c r="AL76" s="41"/>
      <c r="AM76" s="41"/>
      <c r="AN76" s="41"/>
    </row>
    <row r="77" spans="1:40" ht="15.75" customHeight="1">
      <c r="A77" s="5" t="str">
        <f t="shared" si="0"/>
        <v>Véhicules neufsProgramme neuf 3</v>
      </c>
      <c r="B77" s="41" t="str">
        <f t="shared" si="1"/>
        <v>Véhicules neufs</v>
      </c>
      <c r="C77" s="252" t="s">
        <v>143</v>
      </c>
      <c r="D77" s="296"/>
      <c r="E77" s="41"/>
      <c r="F77" s="253" cm="1">
        <f t="array" ref="F77">+SUMPRODUCT(('Budget original'!$A$8:$A$501=$A77)*('Budget original'!$C$3:$AO$3=F$2),'Budget original'!$C$8:$AO$501)</f>
        <v>0</v>
      </c>
      <c r="G77" s="297"/>
      <c r="H77" s="41"/>
      <c r="I77" s="253"/>
      <c r="J77" s="252"/>
      <c r="K77" s="41"/>
      <c r="L77" s="255">
        <f>-SUMIFS(BV_Data_An_Cour!$AN:$AN,BV_Data_An_Cour!$AP:$AP,$B77,BV_Data_An_Cour!$AQ:$AQ,$C77,BV_Data_An_Cour!$AR:$AR,L$2)</f>
        <v>0</v>
      </c>
      <c r="M77" s="252"/>
      <c r="N77" s="275">
        <f t="shared" si="24"/>
        <v>0</v>
      </c>
      <c r="O77" s="252"/>
      <c r="P77" s="41"/>
      <c r="Q77" s="255">
        <f>-SUMIFS(BV_Data_An_Prec!$AN:$AN,BV_Data_An_Prec!$AP:$AP,$B77,BV_Data_An_Prec!$AQ:$AQ,$C77,BV_Data_An_Prec!$AR:$AR,Q$2)</f>
        <v>0</v>
      </c>
      <c r="R77" s="252"/>
      <c r="S77" s="275">
        <f t="shared" si="25"/>
        <v>0</v>
      </c>
      <c r="T77" s="41"/>
      <c r="U77" s="41"/>
      <c r="V77" s="41"/>
      <c r="W77" s="41"/>
      <c r="X77" s="41"/>
      <c r="Y77" s="41"/>
      <c r="Z77" s="41"/>
      <c r="AA77" s="41"/>
      <c r="AB77" s="41"/>
      <c r="AC77" s="41"/>
      <c r="AD77" s="41"/>
      <c r="AE77" s="41"/>
      <c r="AF77" s="41"/>
      <c r="AG77" s="41"/>
      <c r="AH77" s="41"/>
      <c r="AI77" s="41"/>
      <c r="AJ77" s="41"/>
      <c r="AK77" s="41"/>
      <c r="AL77" s="41"/>
      <c r="AM77" s="41"/>
      <c r="AN77" s="41"/>
    </row>
    <row r="78" spans="1:40" ht="15.75" customHeight="1">
      <c r="A78" s="5" t="str">
        <f t="shared" si="0"/>
        <v>Véhicules neufsHoldbacks</v>
      </c>
      <c r="B78" s="41" t="str">
        <f t="shared" si="1"/>
        <v>Véhicules neufs</v>
      </c>
      <c r="C78" s="252" t="s">
        <v>144</v>
      </c>
      <c r="D78" s="296"/>
      <c r="E78" s="41"/>
      <c r="F78" s="253" cm="1">
        <f t="array" ref="F78">+SUMPRODUCT(('Budget original'!$A$8:$A$501=$A78)*('Budget original'!$C$3:$AO$3=F$2),'Budget original'!$C$8:$AO$501)</f>
        <v>0</v>
      </c>
      <c r="G78" s="297"/>
      <c r="H78" s="41"/>
      <c r="I78" s="253"/>
      <c r="J78" s="252"/>
      <c r="K78" s="41"/>
      <c r="L78" s="255">
        <f>-SUMIFS(BV_Data_An_Cour!$AN:$AN,BV_Data_An_Cour!$AP:$AP,$B78,BV_Data_An_Cour!$AQ:$AQ,$C78,BV_Data_An_Cour!$AR:$AR,L$2)</f>
        <v>194455</v>
      </c>
      <c r="M78" s="252"/>
      <c r="N78" s="275">
        <f t="shared" si="24"/>
        <v>194455</v>
      </c>
      <c r="O78" s="252"/>
      <c r="P78" s="41"/>
      <c r="Q78" s="255">
        <f>-SUMIFS(BV_Data_An_Prec!$AN:$AN,BV_Data_An_Prec!$AP:$AP,$B78,BV_Data_An_Prec!$AQ:$AQ,$C78,BV_Data_An_Prec!$AR:$AR,Q$2)</f>
        <v>0</v>
      </c>
      <c r="R78" s="252"/>
      <c r="S78" s="275">
        <f t="shared" si="25"/>
        <v>194455</v>
      </c>
      <c r="T78" s="41"/>
      <c r="U78" s="41"/>
      <c r="V78" s="41"/>
      <c r="W78" s="41"/>
      <c r="X78" s="41"/>
      <c r="Y78" s="41"/>
      <c r="Z78" s="41"/>
      <c r="AA78" s="41"/>
      <c r="AB78" s="41"/>
      <c r="AC78" s="41"/>
      <c r="AD78" s="41"/>
      <c r="AE78" s="41"/>
      <c r="AF78" s="41"/>
      <c r="AG78" s="41"/>
      <c r="AH78" s="41"/>
      <c r="AI78" s="41"/>
      <c r="AJ78" s="41"/>
      <c r="AK78" s="41"/>
      <c r="AL78" s="41"/>
      <c r="AM78" s="41"/>
      <c r="AN78" s="41"/>
    </row>
    <row r="79" spans="1:40" ht="15.75" hidden="1" customHeight="1">
      <c r="A79" s="5" t="str">
        <f t="shared" si="0"/>
        <v>Véhicules neufs[...]</v>
      </c>
      <c r="B79" s="41" t="str">
        <f t="shared" si="1"/>
        <v>Véhicules neufs</v>
      </c>
      <c r="C79" s="252" t="s">
        <v>55</v>
      </c>
      <c r="D79" s="296"/>
      <c r="E79" s="41"/>
      <c r="F79" s="253" cm="1">
        <f t="array" ref="F79">+SUMPRODUCT(('Budget original'!$A$8:$A$501=$A79)*('Budget original'!$C$3:$AO$3=F$2),'Budget original'!$C$8:$AO$501)</f>
        <v>0</v>
      </c>
      <c r="G79" s="297"/>
      <c r="H79" s="41"/>
      <c r="I79" s="253"/>
      <c r="J79" s="252"/>
      <c r="K79" s="41"/>
      <c r="L79" s="255">
        <f>-SUMIFS(BV_Data_An_Cour!$AN:$AN,BV_Data_An_Cour!$AP:$AP,$B79,BV_Data_An_Cour!$AQ:$AQ,$C79,BV_Data_An_Cour!$AR:$AR,L$2)</f>
        <v>0</v>
      </c>
      <c r="M79" s="252"/>
      <c r="N79" s="275">
        <f t="shared" si="24"/>
        <v>0</v>
      </c>
      <c r="O79" s="252"/>
      <c r="P79" s="41"/>
      <c r="Q79" s="255">
        <f>-SUMIFS(BV_Data_An_Prec!$AN:$AN,BV_Data_An_Prec!$AP:$AP,$B79,BV_Data_An_Prec!$AQ:$AQ,$C79,BV_Data_An_Prec!$AR:$AR,Q$2)</f>
        <v>0</v>
      </c>
      <c r="R79" s="252"/>
      <c r="S79" s="275">
        <f t="shared" si="25"/>
        <v>0</v>
      </c>
      <c r="T79" s="41"/>
      <c r="U79" s="41"/>
      <c r="V79" s="41"/>
      <c r="W79" s="41"/>
      <c r="X79" s="41"/>
      <c r="Y79" s="41"/>
      <c r="Z79" s="41"/>
      <c r="AA79" s="41"/>
      <c r="AB79" s="41"/>
      <c r="AC79" s="41"/>
      <c r="AD79" s="41"/>
      <c r="AE79" s="41"/>
      <c r="AF79" s="41"/>
      <c r="AG79" s="41"/>
      <c r="AH79" s="41"/>
      <c r="AI79" s="41"/>
      <c r="AJ79" s="41"/>
      <c r="AK79" s="41"/>
      <c r="AL79" s="41"/>
      <c r="AM79" s="41"/>
      <c r="AN79" s="41"/>
    </row>
    <row r="80" spans="1:40" ht="15.75" hidden="1" customHeight="1">
      <c r="A80" s="5" t="str">
        <f t="shared" si="0"/>
        <v>Véhicules neufs[...]</v>
      </c>
      <c r="B80" s="41" t="str">
        <f t="shared" si="1"/>
        <v>Véhicules neufs</v>
      </c>
      <c r="C80" s="252" t="s">
        <v>55</v>
      </c>
      <c r="D80" s="296"/>
      <c r="E80" s="41"/>
      <c r="F80" s="253" cm="1">
        <f t="array" ref="F80">+SUMPRODUCT(('Budget original'!$A$8:$A$501=$A80)*('Budget original'!$C$3:$AO$3=F$2),'Budget original'!$C$8:$AO$501)</f>
        <v>0</v>
      </c>
      <c r="G80" s="297"/>
      <c r="H80" s="41"/>
      <c r="I80" s="253"/>
      <c r="J80" s="252"/>
      <c r="K80" s="41"/>
      <c r="L80" s="255">
        <f>-SUMIFS(BV_Data_An_Cour!$AN:$AN,BV_Data_An_Cour!$AP:$AP,$B80,BV_Data_An_Cour!$AQ:$AQ,$C80,BV_Data_An_Cour!$AR:$AR,L$2)</f>
        <v>0</v>
      </c>
      <c r="M80" s="252"/>
      <c r="N80" s="275">
        <f t="shared" si="24"/>
        <v>0</v>
      </c>
      <c r="O80" s="252"/>
      <c r="P80" s="41"/>
      <c r="Q80" s="255">
        <f>-SUMIFS(BV_Data_An_Prec!$AN:$AN,BV_Data_An_Prec!$AP:$AP,$B80,BV_Data_An_Prec!$AQ:$AQ,$C80,BV_Data_An_Prec!$AR:$AR,Q$2)</f>
        <v>0</v>
      </c>
      <c r="R80" s="252"/>
      <c r="S80" s="275">
        <f t="shared" si="25"/>
        <v>0</v>
      </c>
      <c r="T80" s="41"/>
      <c r="U80" s="41"/>
      <c r="V80" s="41"/>
      <c r="W80" s="41"/>
      <c r="X80" s="41"/>
      <c r="Y80" s="41"/>
      <c r="Z80" s="41"/>
      <c r="AA80" s="41"/>
      <c r="AB80" s="41"/>
      <c r="AC80" s="41"/>
      <c r="AD80" s="41"/>
      <c r="AE80" s="41"/>
      <c r="AF80" s="41"/>
      <c r="AG80" s="41"/>
      <c r="AH80" s="41"/>
      <c r="AI80" s="41"/>
      <c r="AJ80" s="41"/>
      <c r="AK80" s="41"/>
      <c r="AL80" s="41"/>
      <c r="AM80" s="41"/>
      <c r="AN80" s="41"/>
    </row>
    <row r="81" spans="1:40" ht="15.75" hidden="1" customHeight="1">
      <c r="A81" s="5" t="str">
        <f t="shared" si="0"/>
        <v>Véhicules neufs[...]</v>
      </c>
      <c r="B81" s="41" t="str">
        <f t="shared" si="1"/>
        <v>Véhicules neufs</v>
      </c>
      <c r="C81" s="252" t="s">
        <v>55</v>
      </c>
      <c r="D81" s="296"/>
      <c r="E81" s="41"/>
      <c r="F81" s="253" cm="1">
        <f t="array" ref="F81">+SUMPRODUCT(('Budget original'!$A$8:$A$501=$A81)*('Budget original'!$C$3:$AO$3=F$2),'Budget original'!$C$8:$AO$501)</f>
        <v>0</v>
      </c>
      <c r="G81" s="297"/>
      <c r="H81" s="41"/>
      <c r="I81" s="253"/>
      <c r="J81" s="252"/>
      <c r="K81" s="41"/>
      <c r="L81" s="255">
        <f>-SUMIFS(BV_Data_An_Cour!$AN:$AN,BV_Data_An_Cour!$AP:$AP,$B81,BV_Data_An_Cour!$AQ:$AQ,$C81,BV_Data_An_Cour!$AR:$AR,L$2)</f>
        <v>0</v>
      </c>
      <c r="M81" s="252"/>
      <c r="N81" s="275">
        <f t="shared" si="24"/>
        <v>0</v>
      </c>
      <c r="O81" s="252"/>
      <c r="P81" s="41"/>
      <c r="Q81" s="255">
        <f>-SUMIFS(BV_Data_An_Prec!$AN:$AN,BV_Data_An_Prec!$AP:$AP,$B81,BV_Data_An_Prec!$AQ:$AQ,$C81,BV_Data_An_Prec!$AR:$AR,Q$2)</f>
        <v>0</v>
      </c>
      <c r="R81" s="252"/>
      <c r="S81" s="275">
        <f t="shared" si="25"/>
        <v>0</v>
      </c>
      <c r="T81" s="41"/>
      <c r="U81" s="41"/>
      <c r="V81" s="41"/>
      <c r="W81" s="41"/>
      <c r="X81" s="41"/>
      <c r="Y81" s="41"/>
      <c r="Z81" s="41"/>
      <c r="AA81" s="41"/>
      <c r="AB81" s="41"/>
      <c r="AC81" s="41"/>
      <c r="AD81" s="41"/>
      <c r="AE81" s="41"/>
      <c r="AF81" s="41"/>
      <c r="AG81" s="41"/>
      <c r="AH81" s="41"/>
      <c r="AI81" s="41"/>
      <c r="AJ81" s="41"/>
      <c r="AK81" s="41"/>
      <c r="AL81" s="41"/>
      <c r="AM81" s="41"/>
      <c r="AN81" s="41"/>
    </row>
    <row r="82" spans="1:40" ht="15.75" customHeight="1">
      <c r="A82" s="5" t="str">
        <f t="shared" si="0"/>
        <v>Véhicules neufsFrais administration</v>
      </c>
      <c r="B82" s="41" t="str">
        <f t="shared" si="1"/>
        <v>Véhicules neufs</v>
      </c>
      <c r="C82" s="252" t="s">
        <v>145</v>
      </c>
      <c r="D82" s="296"/>
      <c r="E82" s="41"/>
      <c r="F82" s="253" cm="1">
        <f t="array" ref="F82">+SUMPRODUCT(('Budget original'!$A$8:$A$501=$A82)*('Budget original'!$C$3:$AO$3=F$2),'Budget original'!$C$8:$AO$501)</f>
        <v>0</v>
      </c>
      <c r="G82" s="297"/>
      <c r="H82" s="41"/>
      <c r="I82" s="253"/>
      <c r="J82" s="252"/>
      <c r="K82" s="41"/>
      <c r="L82" s="255">
        <f>-SUMIFS(BV_Data_An_Cour!$AN:$AN,BV_Data_An_Cour!$AP:$AP,$B82,BV_Data_An_Cour!$AQ:$AQ,$C82,BV_Data_An_Cour!$AR:$AR,L$2)</f>
        <v>0</v>
      </c>
      <c r="M82" s="252"/>
      <c r="N82" s="275">
        <f t="shared" si="24"/>
        <v>0</v>
      </c>
      <c r="O82" s="252"/>
      <c r="P82" s="41"/>
      <c r="Q82" s="255">
        <f>-SUMIFS(BV_Data_An_Prec!$AN:$AN,BV_Data_An_Prec!$AP:$AP,$B82,BV_Data_An_Prec!$AQ:$AQ,$C82,BV_Data_An_Prec!$AR:$AR,Q$2)</f>
        <v>0</v>
      </c>
      <c r="R82" s="252"/>
      <c r="S82" s="275">
        <f t="shared" si="25"/>
        <v>0</v>
      </c>
      <c r="T82" s="41"/>
      <c r="U82" s="41"/>
      <c r="V82" s="41"/>
      <c r="W82" s="41"/>
      <c r="X82" s="41"/>
      <c r="Y82" s="41"/>
      <c r="Z82" s="41"/>
      <c r="AA82" s="41"/>
      <c r="AB82" s="41"/>
      <c r="AC82" s="41"/>
      <c r="AD82" s="41"/>
      <c r="AE82" s="41"/>
      <c r="AF82" s="41"/>
      <c r="AG82" s="41"/>
      <c r="AH82" s="41"/>
      <c r="AI82" s="41"/>
      <c r="AJ82" s="41"/>
      <c r="AK82" s="41"/>
      <c r="AL82" s="41"/>
      <c r="AM82" s="41"/>
      <c r="AN82" s="41"/>
    </row>
    <row r="83" spans="1:40" ht="15.75" customHeight="1">
      <c r="A83" s="5" t="str">
        <f t="shared" si="0"/>
        <v>Véhicules neufsAUTRES REVENUS</v>
      </c>
      <c r="B83" s="41" t="str">
        <f t="shared" si="1"/>
        <v>Véhicules neufs</v>
      </c>
      <c r="C83" s="303" t="s">
        <v>146</v>
      </c>
      <c r="D83" s="304"/>
      <c r="E83" s="305"/>
      <c r="F83" s="306">
        <f>+SUM(F75:F82)</f>
        <v>0</v>
      </c>
      <c r="G83" s="307"/>
      <c r="H83" s="305"/>
      <c r="I83" s="306"/>
      <c r="J83" s="307"/>
      <c r="K83" s="305"/>
      <c r="L83" s="306">
        <f>+SUM(L75:L82)</f>
        <v>194455</v>
      </c>
      <c r="M83" s="309"/>
      <c r="N83" s="306">
        <f>+SUM(N75:N82)</f>
        <v>194455</v>
      </c>
      <c r="O83" s="307"/>
      <c r="P83" s="305"/>
      <c r="Q83" s="306">
        <f>+SUM(Q75:Q82)</f>
        <v>0</v>
      </c>
      <c r="R83" s="309"/>
      <c r="S83" s="306">
        <f>+SUM(S75:S82)</f>
        <v>194455</v>
      </c>
      <c r="T83" s="41"/>
      <c r="U83" s="41"/>
      <c r="V83" s="41"/>
      <c r="W83" s="41"/>
      <c r="X83" s="41"/>
      <c r="Y83" s="41"/>
      <c r="Z83" s="41"/>
      <c r="AA83" s="41"/>
      <c r="AB83" s="41"/>
      <c r="AC83" s="41"/>
      <c r="AD83" s="41"/>
      <c r="AE83" s="41"/>
      <c r="AF83" s="41"/>
      <c r="AG83" s="41"/>
      <c r="AH83" s="41"/>
      <c r="AI83" s="41"/>
      <c r="AJ83" s="41"/>
      <c r="AK83" s="41"/>
      <c r="AL83" s="41"/>
      <c r="AM83" s="41"/>
      <c r="AN83" s="41"/>
    </row>
    <row r="84" spans="1:40" ht="15.75" customHeight="1">
      <c r="A84" s="5" t="str">
        <f t="shared" si="0"/>
        <v>Véhicules neufs</v>
      </c>
      <c r="B84" s="41" t="str">
        <f t="shared" si="1"/>
        <v>Véhicules neufs</v>
      </c>
      <c r="C84" s="322"/>
      <c r="D84" s="323"/>
      <c r="E84" s="324"/>
      <c r="F84" s="325"/>
      <c r="G84" s="326"/>
      <c r="H84" s="324"/>
      <c r="I84" s="325"/>
      <c r="J84" s="327"/>
      <c r="K84" s="328"/>
      <c r="L84" s="325"/>
      <c r="M84" s="327"/>
      <c r="N84" s="329"/>
      <c r="O84" s="327"/>
      <c r="P84" s="328"/>
      <c r="Q84" s="325"/>
      <c r="R84" s="327"/>
      <c r="S84" s="329"/>
      <c r="T84" s="41"/>
      <c r="U84" s="41"/>
      <c r="V84" s="41"/>
      <c r="W84" s="41"/>
      <c r="X84" s="41"/>
      <c r="Y84" s="41"/>
      <c r="Z84" s="41"/>
      <c r="AA84" s="41"/>
      <c r="AB84" s="41"/>
      <c r="AC84" s="41"/>
      <c r="AD84" s="41"/>
      <c r="AE84" s="41"/>
      <c r="AF84" s="41"/>
      <c r="AG84" s="41"/>
      <c r="AH84" s="41"/>
      <c r="AI84" s="41"/>
      <c r="AJ84" s="41"/>
      <c r="AK84" s="41"/>
      <c r="AL84" s="41"/>
      <c r="AM84" s="41"/>
      <c r="AN84" s="41"/>
    </row>
    <row r="85" spans="1:40" ht="15.75" customHeight="1" thickBot="1">
      <c r="A85" s="5" t="str">
        <f t="shared" si="0"/>
        <v>Véhicules neufsPROFIT DÉPARTEMENTAL</v>
      </c>
      <c r="B85" s="41" t="str">
        <f t="shared" si="1"/>
        <v>Véhicules neufs</v>
      </c>
      <c r="C85" s="330" t="s">
        <v>147</v>
      </c>
      <c r="D85" s="331"/>
      <c r="E85" s="332"/>
      <c r="F85" s="333">
        <f>F27-F74+F83</f>
        <v>0</v>
      </c>
      <c r="G85" s="334"/>
      <c r="H85" s="332"/>
      <c r="I85" s="333"/>
      <c r="J85" s="334"/>
      <c r="K85" s="331"/>
      <c r="L85" s="333">
        <f>L27-L74+L83</f>
        <v>202236.03999999963</v>
      </c>
      <c r="M85" s="334"/>
      <c r="N85" s="333">
        <f>N27-N41-N54-N72+N83</f>
        <v>202236.03999999963</v>
      </c>
      <c r="O85" s="334"/>
      <c r="P85" s="331"/>
      <c r="Q85" s="333">
        <f>Q27-Q74+Q83</f>
        <v>0</v>
      </c>
      <c r="R85" s="334"/>
      <c r="S85" s="333">
        <f>L85-Q85</f>
        <v>202236.03999999963</v>
      </c>
      <c r="T85" s="41"/>
      <c r="U85" s="41"/>
      <c r="V85" s="41"/>
      <c r="W85" s="41"/>
      <c r="X85" s="41"/>
      <c r="Y85" s="41"/>
      <c r="Z85" s="41"/>
      <c r="AA85" s="41"/>
      <c r="AB85" s="41"/>
      <c r="AC85" s="41"/>
      <c r="AD85" s="41"/>
      <c r="AE85" s="41"/>
      <c r="AF85" s="41"/>
      <c r="AG85" s="41"/>
      <c r="AH85" s="41"/>
      <c r="AI85" s="41"/>
      <c r="AJ85" s="41"/>
      <c r="AK85" s="41"/>
      <c r="AL85" s="41"/>
      <c r="AM85" s="41"/>
      <c r="AN85" s="41"/>
    </row>
    <row r="86" spans="1:40" ht="15.75" customHeight="1" thickTop="1">
      <c r="B86" s="59"/>
      <c r="C86" s="59"/>
      <c r="D86" s="59"/>
      <c r="E86" s="59"/>
      <c r="F86" s="59"/>
      <c r="G86" s="59"/>
      <c r="H86" s="59"/>
      <c r="I86" s="59"/>
      <c r="J86" s="59"/>
      <c r="K86" s="59"/>
      <c r="L86" s="336"/>
      <c r="M86" s="59"/>
      <c r="N86" s="59"/>
      <c r="O86" s="59"/>
      <c r="P86" s="59"/>
      <c r="Q86" s="59"/>
      <c r="R86" s="59"/>
      <c r="S86" s="59"/>
      <c r="T86" s="59"/>
      <c r="U86" s="59"/>
      <c r="V86" s="59"/>
      <c r="W86" s="59"/>
      <c r="X86" s="59"/>
      <c r="Y86" s="59"/>
      <c r="Z86" s="59"/>
      <c r="AA86" s="59"/>
      <c r="AB86" s="59"/>
      <c r="AC86" s="59"/>
      <c r="AD86" s="59"/>
      <c r="AE86" s="59"/>
      <c r="AF86" s="59"/>
      <c r="AG86" s="59"/>
      <c r="AH86" s="59"/>
      <c r="AI86" s="59"/>
      <c r="AJ86" s="59"/>
      <c r="AK86" s="59"/>
      <c r="AL86" s="59"/>
      <c r="AM86" s="59"/>
      <c r="AN86" s="59"/>
    </row>
    <row r="87" spans="1:40" ht="40.5" customHeight="1">
      <c r="B87" s="59"/>
      <c r="C87" s="59"/>
      <c r="D87" s="59"/>
      <c r="E87" s="59"/>
      <c r="F87" s="59"/>
      <c r="G87" s="59"/>
      <c r="H87" s="59"/>
      <c r="I87" s="59"/>
      <c r="J87" s="59"/>
      <c r="K87" s="59"/>
      <c r="L87" s="336"/>
      <c r="M87" s="59"/>
      <c r="N87" s="59"/>
      <c r="O87" s="59"/>
      <c r="P87" s="336"/>
      <c r="Q87" s="336"/>
      <c r="R87" s="59"/>
      <c r="S87" s="59"/>
      <c r="T87" s="59"/>
      <c r="U87" s="59"/>
      <c r="V87" s="59"/>
      <c r="W87" s="59"/>
      <c r="X87" s="59"/>
      <c r="Y87" s="59"/>
      <c r="Z87" s="59"/>
      <c r="AA87" s="59"/>
      <c r="AB87" s="59"/>
      <c r="AC87" s="59"/>
      <c r="AD87" s="59"/>
      <c r="AE87" s="59"/>
      <c r="AF87" s="59"/>
      <c r="AG87" s="59"/>
      <c r="AH87" s="59"/>
      <c r="AI87" s="59"/>
      <c r="AJ87" s="59"/>
      <c r="AK87" s="59"/>
      <c r="AL87" s="59"/>
      <c r="AM87" s="59"/>
      <c r="AN87" s="59"/>
    </row>
    <row r="88" spans="1:40" ht="15.75" customHeight="1">
      <c r="B88" s="3"/>
      <c r="C88" s="38"/>
      <c r="D88" s="38"/>
      <c r="E88" s="38"/>
      <c r="F88" s="38"/>
      <c r="G88" s="38"/>
      <c r="H88" s="38"/>
      <c r="I88" s="38"/>
      <c r="J88" s="38"/>
      <c r="K88" s="38"/>
      <c r="L88" s="38"/>
      <c r="M88" s="38"/>
      <c r="N88" s="38"/>
      <c r="O88" s="38"/>
      <c r="P88" s="38"/>
      <c r="Q88" s="38"/>
      <c r="R88" s="38"/>
      <c r="S88" s="38"/>
      <c r="T88" s="38"/>
      <c r="U88" s="38"/>
    </row>
    <row r="89" spans="1:40" ht="33" customHeight="1">
      <c r="B89" s="36"/>
      <c r="C89" s="36" t="str">
        <f>C1</f>
        <v>Hyundai</v>
      </c>
      <c r="D89" s="231"/>
      <c r="E89" s="231"/>
      <c r="F89" s="231"/>
      <c r="G89" s="231"/>
      <c r="H89" s="36"/>
      <c r="I89" s="36"/>
      <c r="J89" s="36"/>
      <c r="K89" s="9" t="s">
        <v>148</v>
      </c>
      <c r="L89" s="231"/>
      <c r="M89" s="231"/>
      <c r="N89" s="36"/>
      <c r="O89" s="36"/>
      <c r="P89" s="231"/>
      <c r="Q89" s="36"/>
      <c r="R89" s="231"/>
      <c r="S89" s="10" t="str">
        <f>$S$1</f>
        <v>Réalisé AAJ, Février 2025</v>
      </c>
      <c r="T89" s="36"/>
      <c r="U89" s="36"/>
      <c r="V89" s="36"/>
      <c r="W89" s="36"/>
      <c r="X89" s="36"/>
      <c r="Y89" s="36"/>
      <c r="Z89" s="36"/>
      <c r="AA89" s="36"/>
      <c r="AB89" s="36"/>
      <c r="AC89" s="36"/>
      <c r="AD89" s="36"/>
      <c r="AE89" s="36"/>
      <c r="AF89" s="36"/>
      <c r="AG89" s="36"/>
      <c r="AH89" s="36"/>
      <c r="AI89" s="36"/>
      <c r="AJ89" s="36"/>
      <c r="AK89" s="36"/>
      <c r="AL89" s="36"/>
      <c r="AM89" s="36"/>
      <c r="AN89" s="36"/>
    </row>
    <row r="90" spans="1:40" ht="15.75" customHeight="1" thickBot="1">
      <c r="B90" s="3"/>
      <c r="C90" s="37"/>
      <c r="D90" s="38"/>
      <c r="E90" s="38"/>
      <c r="F90" s="38"/>
      <c r="G90" s="38"/>
      <c r="H90" s="38"/>
      <c r="I90" s="38"/>
      <c r="J90" s="38"/>
      <c r="K90" s="38"/>
      <c r="L90" s="38"/>
      <c r="M90" s="38"/>
      <c r="N90" s="38"/>
      <c r="O90" s="38"/>
      <c r="P90" s="38"/>
      <c r="Q90" s="38"/>
      <c r="R90" s="38"/>
      <c r="S90" s="38"/>
      <c r="T90" s="38"/>
      <c r="U90" s="38"/>
    </row>
    <row r="91" spans="1:40" ht="15.75" customHeight="1" thickTop="1">
      <c r="B91" s="41"/>
      <c r="C91" s="237"/>
      <c r="D91" s="1055" t="s">
        <v>339</v>
      </c>
      <c r="E91" s="1056"/>
      <c r="F91" s="1057"/>
      <c r="G91" s="1060"/>
      <c r="H91" s="1056"/>
      <c r="I91" s="1057"/>
      <c r="J91" s="1060" t="s">
        <v>340</v>
      </c>
      <c r="K91" s="1056"/>
      <c r="L91" s="1057"/>
      <c r="M91" s="1060" t="s">
        <v>681</v>
      </c>
      <c r="N91" s="1057"/>
      <c r="O91" s="1055" t="s">
        <v>341</v>
      </c>
      <c r="P91" s="1056"/>
      <c r="Q91" s="1057"/>
      <c r="R91" s="1058" t="s">
        <v>683</v>
      </c>
      <c r="S91" s="1059"/>
      <c r="T91" s="41"/>
      <c r="U91" s="41"/>
      <c r="V91" s="41"/>
      <c r="W91" s="41"/>
      <c r="X91" s="41"/>
      <c r="Y91" s="41"/>
      <c r="Z91" s="41"/>
      <c r="AA91" s="41"/>
      <c r="AB91" s="41"/>
      <c r="AC91" s="41"/>
      <c r="AD91" s="41"/>
      <c r="AE91" s="41"/>
      <c r="AF91" s="41"/>
      <c r="AG91" s="41"/>
      <c r="AH91" s="41"/>
      <c r="AI91" s="41"/>
      <c r="AJ91" s="41"/>
      <c r="AK91" s="41"/>
      <c r="AL91" s="41"/>
      <c r="AM91" s="41"/>
      <c r="AN91" s="41"/>
    </row>
    <row r="92" spans="1:40" ht="15.75" customHeight="1">
      <c r="B92" s="41"/>
      <c r="C92" s="252"/>
      <c r="D92" s="241" t="s">
        <v>89</v>
      </c>
      <c r="E92" s="242" t="s">
        <v>344</v>
      </c>
      <c r="F92" s="243" t="s">
        <v>91</v>
      </c>
      <c r="G92" s="244"/>
      <c r="H92" s="242"/>
      <c r="I92" s="243"/>
      <c r="J92" s="244" t="s">
        <v>684</v>
      </c>
      <c r="K92" s="242" t="s">
        <v>90</v>
      </c>
      <c r="L92" s="243" t="s">
        <v>91</v>
      </c>
      <c r="M92" s="244" t="s">
        <v>684</v>
      </c>
      <c r="N92" s="243" t="s">
        <v>91</v>
      </c>
      <c r="O92" s="242" t="s">
        <v>89</v>
      </c>
      <c r="P92" s="242" t="s">
        <v>344</v>
      </c>
      <c r="Q92" s="243" t="s">
        <v>91</v>
      </c>
      <c r="R92" s="244" t="s">
        <v>684</v>
      </c>
      <c r="S92" s="243" t="s">
        <v>91</v>
      </c>
      <c r="T92" s="41"/>
      <c r="U92" s="41"/>
      <c r="V92" s="41"/>
      <c r="W92" s="41"/>
      <c r="X92" s="41"/>
      <c r="Y92" s="41"/>
      <c r="Z92" s="41"/>
      <c r="AA92" s="41"/>
      <c r="AB92" s="41"/>
      <c r="AC92" s="41"/>
      <c r="AD92" s="41"/>
      <c r="AE92" s="41"/>
      <c r="AF92" s="41"/>
      <c r="AG92" s="41"/>
      <c r="AH92" s="41"/>
      <c r="AI92" s="41"/>
      <c r="AJ92" s="41"/>
      <c r="AK92" s="41"/>
      <c r="AL92" s="41"/>
      <c r="AM92" s="41"/>
      <c r="AN92" s="41"/>
    </row>
    <row r="93" spans="1:40" ht="24" customHeight="1">
      <c r="A93" s="5" t="str">
        <f t="shared" ref="A93:A163" si="26">+B93&amp;C93</f>
        <v>Véhicules usagésVentes nettes</v>
      </c>
      <c r="B93" s="41" t="s">
        <v>148</v>
      </c>
      <c r="C93" s="245" t="s">
        <v>92</v>
      </c>
      <c r="D93" s="249"/>
      <c r="E93" s="249"/>
      <c r="F93" s="247" cm="1">
        <f t="array" ref="F93">+SUMPRODUCT(('Budget original'!$A$8:$A$501=$A93)*('Budget original'!$C$3:$AO$3=F$2),'Budget original'!$C$8:$AO$501)</f>
        <v>0</v>
      </c>
      <c r="G93" s="266"/>
      <c r="H93" s="249"/>
      <c r="I93" s="247"/>
      <c r="J93" s="245"/>
      <c r="K93" s="249"/>
      <c r="L93" s="247">
        <f>-SUMIFS(BV_Data_An_Cour!$AN:$AN,BV_Data_An_Cour!$AS:$AS,"Oui",BV_Data_An_Cour!$AP:$AP,$B93)</f>
        <v>1921113.69</v>
      </c>
      <c r="M93" s="340"/>
      <c r="N93" s="341"/>
      <c r="O93" s="245"/>
      <c r="P93" s="249"/>
      <c r="Q93" s="247">
        <f>-SUMIFS(BV_Data_An_Prec!$AN:$AN,BV_Data_An_Prec!$AS:$AS,"Oui",BV_Data_An_Prec!$AP:$AP,$B93)</f>
        <v>0</v>
      </c>
      <c r="R93" s="340"/>
      <c r="S93" s="341"/>
      <c r="T93" s="41"/>
      <c r="U93" s="41"/>
      <c r="V93" s="41"/>
      <c r="W93" s="41"/>
      <c r="X93" s="41"/>
      <c r="Y93" s="41"/>
      <c r="Z93" s="41"/>
      <c r="AA93" s="41"/>
      <c r="AB93" s="41"/>
      <c r="AC93" s="41"/>
      <c r="AD93" s="41"/>
      <c r="AE93" s="41"/>
      <c r="AF93" s="41"/>
      <c r="AG93" s="41"/>
      <c r="AH93" s="41"/>
      <c r="AI93" s="41"/>
      <c r="AJ93" s="41"/>
      <c r="AK93" s="41"/>
      <c r="AL93" s="41"/>
      <c r="AM93" s="41"/>
      <c r="AN93" s="41"/>
    </row>
    <row r="94" spans="1:40" ht="21.75" customHeight="1">
      <c r="A94" s="5" t="str">
        <f t="shared" si="26"/>
        <v>Véhicules usagésCertifié</v>
      </c>
      <c r="B94" s="41" t="s">
        <v>148</v>
      </c>
      <c r="C94" s="252" t="s">
        <v>149</v>
      </c>
      <c r="D94" s="253" cm="1">
        <f t="array" ref="D94">+SUMPRODUCT(('Budget original'!$A$8:$A$501=$A94)*('Budget original'!$C$3:$AO$3=D$2),'Budget original'!$C$8:$AO$501)</f>
        <v>0</v>
      </c>
      <c r="E94" s="253">
        <f t="shared" ref="E94:E101" si="27">IF(D94=0,0,F94/D94)</f>
        <v>0</v>
      </c>
      <c r="F94" s="253" cm="1">
        <f t="array" ref="F94">+SUMPRODUCT(('Budget original'!$A$8:$A$501=$A94)*('Budget original'!$C$3:$AO$3=F$2),'Budget original'!$C$8:$AO$501)</f>
        <v>0</v>
      </c>
      <c r="G94" s="254"/>
      <c r="H94" s="253"/>
      <c r="I94" s="253"/>
      <c r="J94" s="254">
        <f>SUMIFS(BV_Data_An_Cour!$AX:$AX,BV_Data_An_Cour!$AP:$AP,$B94,BV_Data_An_Cour!$AQ:$AQ,$C94,BV_Data_An_Cour!$AY:$AY,J$2)</f>
        <v>8</v>
      </c>
      <c r="K94" s="253">
        <f t="shared" ref="K94:K95" si="28">IF(J94=0,0,L94/J94)</f>
        <v>2586.1762500000004</v>
      </c>
      <c r="L94" s="255">
        <f>-SUMIFS(BV_Data_An_Cour!$AN:$AN,BV_Data_An_Cour!$AP:$AP,$B94,BV_Data_An_Cour!$AQ:$AQ,$C94,BV_Data_An_Cour!$AR:$AR,$L2)</f>
        <v>20689.410000000003</v>
      </c>
      <c r="M94" s="254">
        <f>J94-D94</f>
        <v>8</v>
      </c>
      <c r="N94" s="255">
        <f>L94-F94</f>
        <v>20689.410000000003</v>
      </c>
      <c r="O94" s="254">
        <f>SUMIFS(BV_Data_An_Prec!$AX:$AX,BV_Data_An_Prec!$AP:$AP,$B94,BV_Data_An_Prec!$AQ:$AQ,$C94,BV_Data_An_Prec!$AY:$AY,O$2)</f>
        <v>0</v>
      </c>
      <c r="P94" s="253">
        <f t="shared" ref="P94:P96" si="29">IF(O94=0,0,Q94/O94)</f>
        <v>0</v>
      </c>
      <c r="Q94" s="255">
        <f>-SUMIFS(BV_Data_An_Prec!$AN:$AN,BV_Data_An_Prec!$AP:$AP,$B94,BV_Data_An_Prec!$AQ:$AQ,$C94,BV_Data_An_Prec!$AR:$AR,$L2)</f>
        <v>0</v>
      </c>
      <c r="R94" s="254">
        <f t="shared" ref="R94:R95" si="30">J94-O94</f>
        <v>8</v>
      </c>
      <c r="S94" s="255">
        <f t="shared" ref="S94:S95" si="31">L94-Q94</f>
        <v>20689.410000000003</v>
      </c>
      <c r="T94" s="41"/>
      <c r="U94" s="41"/>
      <c r="V94" s="41"/>
      <c r="W94" s="41"/>
      <c r="X94" s="41"/>
      <c r="Y94" s="41"/>
      <c r="Z94" s="41"/>
      <c r="AA94" s="41"/>
      <c r="AB94" s="41"/>
      <c r="AC94" s="41"/>
      <c r="AD94" s="41"/>
      <c r="AE94" s="41"/>
      <c r="AF94" s="41"/>
      <c r="AG94" s="41"/>
      <c r="AH94" s="41"/>
      <c r="AI94" s="41"/>
      <c r="AJ94" s="41"/>
      <c r="AK94" s="41"/>
      <c r="AL94" s="41"/>
      <c r="AM94" s="41"/>
      <c r="AN94" s="41"/>
    </row>
    <row r="95" spans="1:40" ht="18.75" customHeight="1">
      <c r="A95" s="5" t="str">
        <f t="shared" si="26"/>
        <v>Véhicules usagésNon Certifié</v>
      </c>
      <c r="B95" s="41" t="s">
        <v>148</v>
      </c>
      <c r="C95" s="252" t="s">
        <v>150</v>
      </c>
      <c r="D95" s="253" cm="1">
        <f t="array" ref="D95">+SUMPRODUCT(('Budget original'!$A$8:$A$501=$A95)*('Budget original'!$C$3:$AO$3=D$2),'Budget original'!$C$8:$AO$501)</f>
        <v>0</v>
      </c>
      <c r="E95" s="864">
        <f t="shared" si="27"/>
        <v>0</v>
      </c>
      <c r="F95" s="253" cm="1">
        <f t="array" ref="F95">+SUMPRODUCT(('Budget original'!$A$8:$A$501=$A95)*('Budget original'!$C$3:$AO$3=F$2),'Budget original'!$C$8:$AO$501)</f>
        <v>0</v>
      </c>
      <c r="G95" s="254"/>
      <c r="H95" s="253"/>
      <c r="I95" s="253"/>
      <c r="J95" s="254">
        <f>SUMIFS(BV_Data_An_Cour!$AX:$AX,BV_Data_An_Cour!$AP:$AP,$B95,BV_Data_An_Cour!$AQ:$AQ,$C95,BV_Data_An_Cour!$AY:$AY,J$2)</f>
        <v>8</v>
      </c>
      <c r="K95" s="253">
        <f t="shared" si="28"/>
        <v>604.36250000000109</v>
      </c>
      <c r="L95" s="255">
        <f>-SUMIFS(BV_Data_An_Cour!$AN:$AN,BV_Data_An_Cour!$AP:$AP,$B95,BV_Data_An_Cour!$AQ:$AQ,$C95,BV_Data_An_Cour!$AR:$AR,$L2)</f>
        <v>4834.9000000000087</v>
      </c>
      <c r="M95" s="254">
        <f>J95-D95</f>
        <v>8</v>
      </c>
      <c r="N95" s="255">
        <f>L95-F95</f>
        <v>4834.9000000000087</v>
      </c>
      <c r="O95" s="254">
        <f>SUMIFS(BV_Data_An_Prec!$AX:$AX,BV_Data_An_Prec!$AP:$AP,$B95,BV_Data_An_Prec!$AQ:$AQ,$C95,BV_Data_An_Prec!$AY:$AY,O$2)</f>
        <v>0</v>
      </c>
      <c r="P95" s="253">
        <f t="shared" si="29"/>
        <v>0</v>
      </c>
      <c r="Q95" s="255">
        <f>-SUMIFS(BV_Data_An_Prec!$AN:$AN,BV_Data_An_Prec!$AP:$AP,$B95,BV_Data_An_Prec!$AQ:$AQ,$C95,BV_Data_An_Prec!$AR:$AR,$L2)</f>
        <v>0</v>
      </c>
      <c r="R95" s="254">
        <f t="shared" si="30"/>
        <v>8</v>
      </c>
      <c r="S95" s="255">
        <f t="shared" si="31"/>
        <v>4834.9000000000087</v>
      </c>
      <c r="T95" s="41"/>
      <c r="U95" s="41"/>
      <c r="V95" s="342"/>
      <c r="W95" s="41"/>
      <c r="X95" s="41"/>
      <c r="Y95" s="41"/>
      <c r="Z95" s="41"/>
      <c r="AA95" s="41"/>
      <c r="AB95" s="41"/>
      <c r="AC95" s="41"/>
      <c r="AD95" s="41"/>
      <c r="AE95" s="41"/>
      <c r="AF95" s="41"/>
      <c r="AG95" s="41"/>
      <c r="AH95" s="41"/>
      <c r="AI95" s="41"/>
      <c r="AJ95" s="41"/>
      <c r="AK95" s="41"/>
      <c r="AL95" s="41"/>
      <c r="AM95" s="41"/>
      <c r="AN95" s="41"/>
    </row>
    <row r="96" spans="1:40" ht="18.75" customHeight="1">
      <c r="A96" s="5" t="str">
        <f t="shared" si="26"/>
        <v>Véhicules usagésAutres marques</v>
      </c>
      <c r="B96" s="41" t="s">
        <v>148</v>
      </c>
      <c r="C96" s="801" t="s">
        <v>1093</v>
      </c>
      <c r="D96" s="253" cm="1">
        <f t="array" ref="D96">+SUMPRODUCT(('Budget original'!$A$8:$A$501=$A96)*('Budget original'!$C$3:$AO$3=D$2),'Budget original'!$C$8:$AO$501)</f>
        <v>0</v>
      </c>
      <c r="E96" s="866">
        <f t="shared" si="27"/>
        <v>0</v>
      </c>
      <c r="F96" s="253" cm="1">
        <f t="array" ref="F96">+SUMPRODUCT(('Budget original'!$A$8:$A$501=$A96)*('Budget original'!$C$3:$AO$3=F$2),'Budget original'!$C$8:$AO$501)</f>
        <v>0</v>
      </c>
      <c r="G96" s="865"/>
      <c r="H96" s="253"/>
      <c r="I96" s="253"/>
      <c r="J96" s="254">
        <f>SUMIFS(BV_Data_An_Cour!$AX:$AX,BV_Data_An_Cour!$AP:$AP,$B96,BV_Data_An_Cour!$AQ:$AQ,$C96,BV_Data_An_Cour!$AY:$AY,J$2)</f>
        <v>0</v>
      </c>
      <c r="K96" s="253">
        <f t="shared" ref="K96" si="32">IF(J96=0,0,L96/J96)</f>
        <v>0</v>
      </c>
      <c r="L96" s="769">
        <f>-SUMIFS(BV_Data_An_Cour!$AN:$AN,BV_Data_An_Cour!$AP:$AP,$B96,BV_Data_An_Cour!$AQ:$AQ,$C96,BV_Data_An_Cour!$AR:$AR,$L2)</f>
        <v>0</v>
      </c>
      <c r="M96" s="865">
        <f>J96-D96</f>
        <v>0</v>
      </c>
      <c r="N96" s="769">
        <f>L96-F96</f>
        <v>0</v>
      </c>
      <c r="O96" s="254">
        <f>SUMIFS(BV_Data_An_Prec!$AX:$AX,BV_Data_An_Prec!$AP:$AP,$B96,BV_Data_An_Prec!$AQ:$AQ,$C96,BV_Data_An_Prec!$AY:$AY,O$2)</f>
        <v>0</v>
      </c>
      <c r="P96" s="253">
        <f t="shared" si="29"/>
        <v>0</v>
      </c>
      <c r="Q96" s="769">
        <f>-SUMIFS(BV_Data_An_Prec!$AN:$AN,BV_Data_An_Prec!$AP:$AP,$B96,BV_Data_An_Prec!$AQ:$AQ,$C96,BV_Data_An_Prec!$AR:$AR,$L2)</f>
        <v>0</v>
      </c>
      <c r="R96" s="865">
        <f>J96-O96</f>
        <v>0</v>
      </c>
      <c r="S96" s="769">
        <f t="shared" ref="S96" si="33">L96-Q96</f>
        <v>0</v>
      </c>
      <c r="T96" s="41"/>
      <c r="U96" s="41"/>
      <c r="V96" s="342"/>
      <c r="W96" s="41"/>
      <c r="X96" s="41"/>
      <c r="Y96" s="41"/>
      <c r="Z96" s="41"/>
      <c r="AA96" s="41"/>
      <c r="AB96" s="41"/>
      <c r="AC96" s="41"/>
      <c r="AD96" s="41"/>
      <c r="AE96" s="41"/>
      <c r="AF96" s="41"/>
      <c r="AG96" s="41"/>
      <c r="AH96" s="41"/>
      <c r="AI96" s="41"/>
      <c r="AJ96" s="41"/>
      <c r="AK96" s="41"/>
      <c r="AL96" s="41"/>
      <c r="AM96" s="41"/>
      <c r="AN96" s="41"/>
    </row>
    <row r="97" spans="1:40" ht="15.75" customHeight="1">
      <c r="A97" s="5" t="str">
        <f t="shared" si="26"/>
        <v>Véhicules usagésTotal Usagés</v>
      </c>
      <c r="B97" s="41" t="s">
        <v>148</v>
      </c>
      <c r="C97" s="258" t="s">
        <v>151</v>
      </c>
      <c r="D97" s="259">
        <f>+D95+D94+D96</f>
        <v>0</v>
      </c>
      <c r="E97" s="253">
        <f t="shared" si="27"/>
        <v>0</v>
      </c>
      <c r="F97" s="260">
        <f>+F94+F95+F96</f>
        <v>0</v>
      </c>
      <c r="G97" s="261"/>
      <c r="H97" s="259"/>
      <c r="I97" s="260"/>
      <c r="J97" s="261">
        <f>+J94+J95+J96</f>
        <v>16</v>
      </c>
      <c r="K97" s="259">
        <f>IF(J97&lt;=0,0,L97/J97)</f>
        <v>1595.2693750000008</v>
      </c>
      <c r="L97" s="260">
        <f>+L94+L95+L96</f>
        <v>25524.310000000012</v>
      </c>
      <c r="M97" s="261">
        <f>J97-D97</f>
        <v>16</v>
      </c>
      <c r="N97" s="260">
        <f>L97-F97</f>
        <v>25524.310000000012</v>
      </c>
      <c r="O97" s="261">
        <f>+O94+O95+O96</f>
        <v>0</v>
      </c>
      <c r="P97" s="259">
        <f>IF(O97&lt;=0,0,Q97/O97)</f>
        <v>0</v>
      </c>
      <c r="Q97" s="260">
        <f>+Q94+Q95+Q96</f>
        <v>0</v>
      </c>
      <c r="R97" s="261">
        <f>R94+R95</f>
        <v>16</v>
      </c>
      <c r="S97" s="260">
        <f>S94+S95</f>
        <v>25524.310000000012</v>
      </c>
      <c r="T97" s="41"/>
      <c r="U97" s="41"/>
      <c r="V97" s="41"/>
      <c r="W97" s="41"/>
      <c r="X97" s="41"/>
      <c r="Y97" s="41"/>
      <c r="Z97" s="41"/>
      <c r="AA97" s="41"/>
      <c r="AB97" s="41"/>
      <c r="AC97" s="290"/>
      <c r="AD97" s="41"/>
      <c r="AE97" s="41"/>
      <c r="AF97" s="290"/>
      <c r="AG97" s="41"/>
      <c r="AH97" s="41"/>
      <c r="AI97" s="41"/>
      <c r="AJ97" s="41"/>
      <c r="AK97" s="41"/>
      <c r="AL97" s="41"/>
      <c r="AM97" s="41"/>
      <c r="AN97" s="41"/>
    </row>
    <row r="98" spans="1:40" ht="15.75" customHeight="1">
      <c r="A98" s="5" t="str">
        <f t="shared" si="26"/>
        <v>Véhicules usagés</v>
      </c>
      <c r="B98" s="41" t="s">
        <v>148</v>
      </c>
      <c r="C98" s="252"/>
      <c r="D98" s="41"/>
      <c r="E98" s="253">
        <f t="shared" si="27"/>
        <v>0</v>
      </c>
      <c r="F98" s="262"/>
      <c r="G98" s="252"/>
      <c r="H98" s="41"/>
      <c r="I98" s="262"/>
      <c r="J98" s="252"/>
      <c r="K98" s="41"/>
      <c r="L98" s="262"/>
      <c r="M98" s="263"/>
      <c r="N98" s="264"/>
      <c r="O98" s="252"/>
      <c r="P98" s="41"/>
      <c r="Q98" s="262"/>
      <c r="R98" s="263"/>
      <c r="S98" s="264"/>
      <c r="T98" s="41"/>
      <c r="U98" s="41"/>
      <c r="V98" s="41"/>
      <c r="W98" s="41"/>
      <c r="X98" s="41"/>
      <c r="Y98" s="41"/>
      <c r="Z98" s="41"/>
      <c r="AA98" s="41"/>
      <c r="AB98" s="41"/>
      <c r="AC98" s="41"/>
      <c r="AD98" s="41"/>
      <c r="AE98" s="41"/>
      <c r="AF98" s="41"/>
      <c r="AG98" s="41"/>
      <c r="AH98" s="41"/>
      <c r="AI98" s="41"/>
      <c r="AJ98" s="41"/>
      <c r="AK98" s="41"/>
      <c r="AL98" s="41"/>
      <c r="AM98" s="41"/>
      <c r="AN98" s="41"/>
    </row>
    <row r="99" spans="1:40" ht="15.75" customHeight="1">
      <c r="A99" s="5" t="str">
        <f t="shared" si="26"/>
        <v>Véhicules usagésRachat bail</v>
      </c>
      <c r="B99" s="41" t="s">
        <v>148</v>
      </c>
      <c r="C99" s="1035" t="s">
        <v>100</v>
      </c>
      <c r="D99" s="253" cm="1">
        <f t="array" ref="D99">+SUMPRODUCT(('Budget original'!$A$8:$A$501=$A99)*('Budget original'!$C$3:$AO$3=D$2),'Budget original'!$C$8:$AO$501)</f>
        <v>0</v>
      </c>
      <c r="E99" s="253">
        <f t="shared" si="27"/>
        <v>0</v>
      </c>
      <c r="F99" s="253" cm="1">
        <f t="array" ref="F99">+SUMPRODUCT(('Budget original'!$A$8:$A$501=$A99)*('Budget original'!$C$3:$AO$3=F$2),'Budget original'!$C$8:$AO$501)</f>
        <v>0</v>
      </c>
      <c r="G99" s="252"/>
      <c r="H99" s="253"/>
      <c r="I99" s="253"/>
      <c r="J99" s="254">
        <f>SUMIFS(BV_Data_An_Cour!$AX:$AX,BV_Data_An_Cour!$AP:$AP,$B99,BV_Data_An_Cour!$AQ:$AQ,$C99,BV_Data_An_Cour!$AY:$AY,J$2)</f>
        <v>16</v>
      </c>
      <c r="K99" s="253">
        <f t="shared" ref="K99:K101" si="34">IF(J99=0,0,L99/J99)</f>
        <v>286.50625000000036</v>
      </c>
      <c r="L99" s="255">
        <f>-SUMIFS(BV_Data_An_Cour!$AN:$AN,BV_Data_An_Cour!$AP:$AP,$B99,BV_Data_An_Cour!$AQ:$AQ,$C99,BV_Data_An_Cour!$AR:$AR,$L2)</f>
        <v>4584.1000000000058</v>
      </c>
      <c r="M99" s="254">
        <f>J99-D99</f>
        <v>16</v>
      </c>
      <c r="N99" s="255">
        <f>L99-F99</f>
        <v>4584.1000000000058</v>
      </c>
      <c r="O99" s="254">
        <f>SUMIFS(BV_Data_An_Prec!$AX:$AX,BV_Data_An_Prec!$AP:$AP,$B99,BV_Data_An_Prec!$AQ:$AQ,$C99,BV_Data_An_Prec!$AY:$AY,O$2)</f>
        <v>0</v>
      </c>
      <c r="P99" s="253">
        <f t="shared" ref="P99" si="35">IF(O99=0,0,Q99/O99)</f>
        <v>0</v>
      </c>
      <c r="Q99" s="255">
        <f>-SUMIFS(BV_Data_An_Prec!$AN:$AN,BV_Data_An_Prec!$AP:$AP,$B99,BV_Data_An_Prec!$AQ:$AQ,$C99,BV_Data_An_Prec!$AR:$AR,$L2)</f>
        <v>0</v>
      </c>
      <c r="R99" s="254">
        <f t="shared" ref="R99" si="36">J99-O99</f>
        <v>16</v>
      </c>
      <c r="S99" s="255">
        <f t="shared" ref="S99" si="37">L99-Q99</f>
        <v>4584.1000000000058</v>
      </c>
      <c r="T99" s="41"/>
      <c r="U99" s="41"/>
      <c r="V99" s="41"/>
      <c r="W99" s="41"/>
      <c r="X99" s="41"/>
      <c r="Y99" s="41"/>
      <c r="Z99" s="41"/>
      <c r="AA99" s="41"/>
      <c r="AB99" s="41"/>
      <c r="AC99" s="41"/>
      <c r="AD99" s="41"/>
      <c r="AE99" s="41"/>
      <c r="AF99" s="41"/>
      <c r="AG99" s="41"/>
      <c r="AH99" s="41"/>
      <c r="AI99" s="41"/>
      <c r="AJ99" s="41"/>
      <c r="AK99" s="41"/>
      <c r="AL99" s="41"/>
      <c r="AM99" s="41"/>
      <c r="AN99" s="41"/>
    </row>
    <row r="100" spans="1:40" ht="15.75" customHeight="1">
      <c r="A100" s="5"/>
      <c r="B100" s="41"/>
      <c r="C100" s="801"/>
      <c r="D100" s="253"/>
      <c r="E100" s="253"/>
      <c r="F100" s="253"/>
      <c r="G100" s="800"/>
      <c r="H100" s="253"/>
      <c r="I100" s="253"/>
      <c r="J100" s="865"/>
      <c r="K100" s="253"/>
      <c r="L100" s="769"/>
      <c r="M100" s="865"/>
      <c r="N100" s="769"/>
      <c r="O100" s="865"/>
      <c r="P100" s="253"/>
      <c r="Q100" s="769"/>
      <c r="R100" s="865"/>
      <c r="S100" s="769"/>
      <c r="T100" s="41"/>
      <c r="U100" s="41"/>
      <c r="V100" s="41"/>
      <c r="W100" s="41"/>
      <c r="X100" s="41"/>
      <c r="Y100" s="41"/>
      <c r="Z100" s="41"/>
      <c r="AA100" s="41"/>
      <c r="AB100" s="41"/>
      <c r="AC100" s="41"/>
      <c r="AD100" s="41"/>
      <c r="AE100" s="41"/>
      <c r="AF100" s="41"/>
      <c r="AG100" s="41"/>
      <c r="AH100" s="41"/>
      <c r="AI100" s="41"/>
      <c r="AJ100" s="41"/>
      <c r="AK100" s="41"/>
      <c r="AL100" s="41"/>
      <c r="AM100" s="41"/>
      <c r="AN100" s="41"/>
    </row>
    <row r="101" spans="1:40" ht="15.75" customHeight="1">
      <c r="A101" s="5" t="str">
        <f t="shared" si="26"/>
        <v>Véhicules usagésVentes au Gros</v>
      </c>
      <c r="B101" s="41" t="s">
        <v>148</v>
      </c>
      <c r="C101" s="252" t="s">
        <v>152</v>
      </c>
      <c r="D101" s="253" cm="1">
        <f t="array" ref="D101">+SUMPRODUCT(('Budget original'!$A$8:$A$501=$A101)*('Budget original'!$C$3:$AO$3=D$2),'Budget original'!$C$8:$AO$501)</f>
        <v>0</v>
      </c>
      <c r="E101" s="253">
        <f t="shared" si="27"/>
        <v>0</v>
      </c>
      <c r="F101" s="253" cm="1">
        <f t="array" ref="F101">+SUMPRODUCT(('Budget original'!$A$8:$A$501=$A101)*('Budget original'!$C$3:$AO$3=F$2),'Budget original'!$C$8:$AO$501)</f>
        <v>0</v>
      </c>
      <c r="G101" s="253"/>
      <c r="H101" s="253"/>
      <c r="I101" s="253"/>
      <c r="J101" s="254">
        <f>SUMIFS(BV_Data_An_Cour!$AX:$AX,BV_Data_An_Cour!$AP:$AP,$B101,BV_Data_An_Cour!$AQ:$AQ,$C101,BV_Data_An_Cour!$AY:$AY,J$2)</f>
        <v>86</v>
      </c>
      <c r="K101" s="253">
        <f t="shared" si="34"/>
        <v>2717.366279069769</v>
      </c>
      <c r="L101" s="255">
        <f>-SUMIFS(BV_Data_An_Cour!$AN:$AN,BV_Data_An_Cour!$AP:$AP,$B101,BV_Data_An_Cour!$AQ:$AQ,$C101,BV_Data_An_Cour!$AR:$AR,L$2)</f>
        <v>233693.50000000012</v>
      </c>
      <c r="M101" s="254">
        <f>J101-D101</f>
        <v>86</v>
      </c>
      <c r="N101" s="255">
        <f>L101-F101</f>
        <v>233693.50000000012</v>
      </c>
      <c r="O101" s="254">
        <f>SUMIFS(BV_Data_An_Prec!$AX:$AX,BV_Data_An_Prec!$AP:$AP,$B101,BV_Data_An_Prec!$AQ:$AQ,$C101,BV_Data_An_Prec!$AY:$AY,O$2)</f>
        <v>0</v>
      </c>
      <c r="P101" s="253">
        <f t="shared" ref="P101" si="38">IF(O101=0,0,Q101/O101)</f>
        <v>0</v>
      </c>
      <c r="Q101" s="255">
        <f>-SUMIFS(BV_Data_An_Prec!$AN:$AN,BV_Data_An_Prec!$AP:$AP,$B101,BV_Data_An_Prec!$AQ:$AQ,$C101,BV_Data_An_Prec!$AR:$AR,Q$2)</f>
        <v>0</v>
      </c>
      <c r="R101" s="254">
        <f t="shared" ref="R101" si="39">J101-O101</f>
        <v>86</v>
      </c>
      <c r="S101" s="255">
        <f t="shared" ref="S101" si="40">L101-Q101</f>
        <v>233693.50000000012</v>
      </c>
      <c r="T101" s="41"/>
      <c r="U101" s="41"/>
      <c r="V101" s="41"/>
      <c r="W101" s="41"/>
      <c r="X101" s="41"/>
      <c r="Y101" s="41"/>
      <c r="Z101" s="41"/>
      <c r="AA101" s="41"/>
      <c r="AB101" s="41"/>
      <c r="AC101" s="290"/>
      <c r="AD101" s="41"/>
      <c r="AE101" s="41"/>
      <c r="AF101" s="345"/>
      <c r="AG101" s="41"/>
      <c r="AH101" s="41"/>
      <c r="AI101" s="41"/>
      <c r="AJ101" s="41"/>
      <c r="AK101" s="41"/>
      <c r="AL101" s="41"/>
      <c r="AM101" s="41"/>
      <c r="AN101" s="41"/>
    </row>
    <row r="102" spans="1:40" ht="15.75" customHeight="1">
      <c r="A102" s="5" t="str">
        <f t="shared" si="26"/>
        <v>Véhicules usagés</v>
      </c>
      <c r="B102" s="41" t="s">
        <v>148</v>
      </c>
      <c r="C102" s="245"/>
      <c r="D102" s="249"/>
      <c r="E102" s="249"/>
      <c r="F102" s="247"/>
      <c r="G102" s="266"/>
      <c r="H102" s="249"/>
      <c r="I102" s="247"/>
      <c r="J102" s="266"/>
      <c r="K102" s="249"/>
      <c r="L102" s="247"/>
      <c r="M102" s="267"/>
      <c r="N102" s="346"/>
      <c r="O102" s="266"/>
      <c r="P102" s="249"/>
      <c r="Q102" s="247"/>
      <c r="R102" s="267"/>
      <c r="S102" s="346"/>
      <c r="T102" s="41"/>
      <c r="U102" s="41"/>
      <c r="V102" s="41"/>
      <c r="W102" s="41"/>
      <c r="X102" s="41"/>
      <c r="Y102" s="41"/>
      <c r="Z102" s="41"/>
      <c r="AA102" s="41"/>
      <c r="AB102" s="41"/>
      <c r="AC102" s="41"/>
      <c r="AD102" s="41"/>
      <c r="AE102" s="41"/>
      <c r="AF102" s="345"/>
      <c r="AG102" s="41"/>
      <c r="AH102" s="41"/>
      <c r="AI102" s="41"/>
      <c r="AJ102" s="41"/>
      <c r="AK102" s="41"/>
      <c r="AL102" s="41"/>
      <c r="AM102" s="41"/>
      <c r="AN102" s="41"/>
    </row>
    <row r="103" spans="1:40" ht="15.75" customHeight="1">
      <c r="A103" s="5" t="str">
        <f t="shared" si="26"/>
        <v>Véhicules usagésRev. Finances</v>
      </c>
      <c r="B103" s="41" t="s">
        <v>148</v>
      </c>
      <c r="C103" s="252" t="s">
        <v>101</v>
      </c>
      <c r="D103" s="253" cm="1">
        <f t="array" ref="D103">+SUMPRODUCT(('Budget original'!$A$8:$A$501=$A103)*('Budget original'!$C$3:$AO$3=D$2),'Budget original'!$C$8:$AO$501)</f>
        <v>0</v>
      </c>
      <c r="E103" s="253">
        <f t="shared" ref="E103:E106" si="41">IF(D103=0,0,F103/D103)</f>
        <v>0</v>
      </c>
      <c r="F103" s="255" cm="1">
        <f t="array" ref="F103">+SUMPRODUCT(('Budget original'!$A$8:$A$501=$A103)*('Budget original'!$C$3:$AO$3=F$2),'Budget original'!$C$8:$AO$501)</f>
        <v>0</v>
      </c>
      <c r="G103" s="254"/>
      <c r="H103" s="253"/>
      <c r="I103" s="253"/>
      <c r="J103" s="254"/>
      <c r="K103" s="253">
        <f>IF(J97=0,0,L103/J97)</f>
        <v>372.20187499999997</v>
      </c>
      <c r="L103" s="255">
        <f>-SUMIFS(BV_Data_An_Cour!$AN:$AN,BV_Data_An_Cour!$AP:$AP,$B103,BV_Data_An_Cour!$AQ:$AQ,$C103,BV_Data_An_Cour!$AR:$AR,$L2)</f>
        <v>5955.23</v>
      </c>
      <c r="M103" s="254"/>
      <c r="N103" s="255">
        <f>L103-F103</f>
        <v>5955.23</v>
      </c>
      <c r="O103" s="254"/>
      <c r="P103" s="253">
        <f>IF(O97=0,0,Q103/O97)</f>
        <v>0</v>
      </c>
      <c r="Q103" s="255">
        <f>-SUMIFS(BV_Data_An_Prec!$AN:$AN,BV_Data_An_Prec!$AP:$AP,$B103,BV_Data_An_Prec!$AQ:$AQ,$C103,BV_Data_An_Prec!$AR:$AR,$L2)</f>
        <v>0</v>
      </c>
      <c r="R103" s="254">
        <f t="shared" ref="R103:R105" si="42">O103-K103</f>
        <v>-372.20187499999997</v>
      </c>
      <c r="S103" s="255">
        <f t="shared" ref="S103:S106" si="43">L103-Q103</f>
        <v>5955.23</v>
      </c>
      <c r="T103" s="41"/>
      <c r="U103" s="41"/>
      <c r="V103" s="41"/>
      <c r="W103" s="41"/>
      <c r="X103" s="41"/>
      <c r="Y103" s="41"/>
      <c r="Z103" s="41"/>
      <c r="AA103" s="41"/>
      <c r="AB103" s="41"/>
      <c r="AC103" s="41"/>
      <c r="AD103" s="41"/>
      <c r="AE103" s="41"/>
      <c r="AF103" s="41"/>
      <c r="AG103" s="41"/>
      <c r="AH103" s="41"/>
      <c r="AI103" s="41"/>
      <c r="AJ103" s="41"/>
      <c r="AK103" s="41"/>
      <c r="AL103" s="41"/>
      <c r="AM103" s="41"/>
      <c r="AN103" s="41"/>
    </row>
    <row r="104" spans="1:40" ht="15.75" customHeight="1">
      <c r="A104" s="5" t="str">
        <f t="shared" si="26"/>
        <v>Véhicules usagésRev. Protections</v>
      </c>
      <c r="B104" s="41" t="s">
        <v>148</v>
      </c>
      <c r="C104" s="252" t="s">
        <v>102</v>
      </c>
      <c r="D104" s="253" cm="1">
        <f t="array" ref="D104">+SUMPRODUCT(('Budget original'!$A$8:$A$501=$A104)*('Budget original'!$C$3:$AO$3=D$2),'Budget original'!$C$8:$AO$501)</f>
        <v>0</v>
      </c>
      <c r="E104" s="253">
        <f t="shared" si="41"/>
        <v>0</v>
      </c>
      <c r="F104" s="255" cm="1">
        <f t="array" ref="F104">+SUMPRODUCT(('Budget original'!$A$8:$A$501=$A104)*('Budget original'!$C$3:$AO$3=F$2),'Budget original'!$C$8:$AO$501)</f>
        <v>0</v>
      </c>
      <c r="G104" s="254"/>
      <c r="H104" s="253"/>
      <c r="I104" s="253"/>
      <c r="J104" s="254"/>
      <c r="K104" s="253">
        <f>IF(J97=0,0,L104/J97)</f>
        <v>1624.3125</v>
      </c>
      <c r="L104" s="255">
        <f>-SUMIFS(BV_Data_An_Cour!$AN:$AN,BV_Data_An_Cour!$AP:$AP,$B104,BV_Data_An_Cour!$AQ:$AQ,$C104,BV_Data_An_Cour!$AR:$AR,$L2)</f>
        <v>25989</v>
      </c>
      <c r="M104" s="254"/>
      <c r="N104" s="255">
        <f>L104-F104</f>
        <v>25989</v>
      </c>
      <c r="O104" s="254"/>
      <c r="P104" s="253">
        <f>IF(O97=0,0,Q104/O97)</f>
        <v>0</v>
      </c>
      <c r="Q104" s="255">
        <f>-SUMIFS(BV_Data_An_Prec!$AN:$AN,BV_Data_An_Prec!$AP:$AP,$B104,BV_Data_An_Prec!$AQ:$AQ,$C104,BV_Data_An_Prec!$AR:$AR,$L2)</f>
        <v>0</v>
      </c>
      <c r="R104" s="254">
        <f t="shared" si="42"/>
        <v>-1624.3125</v>
      </c>
      <c r="S104" s="255">
        <f t="shared" si="43"/>
        <v>25989</v>
      </c>
      <c r="T104" s="41"/>
      <c r="U104" s="41"/>
      <c r="V104" s="41"/>
      <c r="W104" s="41"/>
      <c r="X104" s="41"/>
      <c r="Y104" s="41"/>
      <c r="Z104" s="41"/>
      <c r="AA104" s="41"/>
      <c r="AB104" s="41"/>
      <c r="AC104" s="41"/>
      <c r="AD104" s="41"/>
      <c r="AE104" s="41"/>
      <c r="AF104" s="41"/>
      <c r="AG104" s="41"/>
      <c r="AH104" s="41"/>
      <c r="AI104" s="41"/>
      <c r="AJ104" s="41"/>
      <c r="AK104" s="41"/>
      <c r="AL104" s="41"/>
      <c r="AM104" s="41"/>
      <c r="AN104" s="41"/>
    </row>
    <row r="105" spans="1:40" ht="15.75" customHeight="1">
      <c r="A105" s="5" t="str">
        <f t="shared" si="26"/>
        <v>Véhicules usagésRev. Autres</v>
      </c>
      <c r="B105" s="41" t="s">
        <v>148</v>
      </c>
      <c r="C105" s="252" t="s">
        <v>103</v>
      </c>
      <c r="D105" s="253" cm="1">
        <f t="array" ref="D105">+SUMPRODUCT(('Budget original'!$A$8:$A$501=$A105)*('Budget original'!$C$3:$AO$3=D$2),'Budget original'!$C$8:$AO$501)</f>
        <v>0</v>
      </c>
      <c r="E105" s="249">
        <f t="shared" si="41"/>
        <v>0</v>
      </c>
      <c r="F105" s="255" cm="1">
        <f t="array" ref="F105">+SUMPRODUCT(('Budget original'!$A$8:$A$501=$A105)*('Budget original'!$C$3:$AO$3=F$2),'Budget original'!$C$8:$AO$501)</f>
        <v>0</v>
      </c>
      <c r="G105" s="254"/>
      <c r="H105" s="249"/>
      <c r="I105" s="253"/>
      <c r="J105" s="254"/>
      <c r="K105" s="249">
        <f>IF(J97=0,0,L105/J97)</f>
        <v>0</v>
      </c>
      <c r="L105" s="255">
        <f>-SUMIFS(BV_Data_An_Cour!$AN:$AN,BV_Data_An_Cour!$AP:$AP,$B105,BV_Data_An_Cour!$AQ:$AQ,$C105,BV_Data_An_Cour!$AR:$AR,$L$2)</f>
        <v>0</v>
      </c>
      <c r="M105" s="266"/>
      <c r="N105" s="255">
        <f>L105-F105</f>
        <v>0</v>
      </c>
      <c r="O105" s="254"/>
      <c r="P105" s="249">
        <f>IF(O97=0,0,Q105/O97)</f>
        <v>0</v>
      </c>
      <c r="Q105" s="255">
        <f>-SUMIFS(BV_Data_An_Prec!$AN:$AN,BV_Data_An_Prec!$AP:$AP,$B105,BV_Data_An_Prec!$AQ:$AQ,$C105,BV_Data_An_Prec!$AR:$AR,$L$2)</f>
        <v>0</v>
      </c>
      <c r="R105" s="254">
        <f t="shared" si="42"/>
        <v>0</v>
      </c>
      <c r="S105" s="255">
        <f t="shared" si="43"/>
        <v>0</v>
      </c>
      <c r="T105" s="41"/>
      <c r="U105" s="41"/>
      <c r="V105" s="41"/>
      <c r="W105" s="41"/>
      <c r="X105" s="41"/>
      <c r="Y105" s="41"/>
      <c r="Z105" s="41"/>
      <c r="AA105" s="41"/>
      <c r="AB105" s="41"/>
      <c r="AC105" s="41"/>
      <c r="AD105" s="41"/>
      <c r="AE105" s="41"/>
      <c r="AF105" s="41"/>
      <c r="AG105" s="41"/>
      <c r="AH105" s="41"/>
      <c r="AI105" s="41"/>
      <c r="AJ105" s="41"/>
      <c r="AK105" s="41"/>
      <c r="AL105" s="41"/>
      <c r="AM105" s="41"/>
      <c r="AN105" s="41"/>
    </row>
    <row r="106" spans="1:40" ht="15.75" customHeight="1">
      <c r="A106" s="5" t="str">
        <f t="shared" si="26"/>
        <v>Véhicules usagésTotal F&amp;I</v>
      </c>
      <c r="B106" s="41" t="s">
        <v>148</v>
      </c>
      <c r="C106" s="258" t="s">
        <v>104</v>
      </c>
      <c r="D106" s="259">
        <f>D97</f>
        <v>0</v>
      </c>
      <c r="E106" s="253">
        <f t="shared" si="41"/>
        <v>0</v>
      </c>
      <c r="F106" s="260">
        <f>F103+F104+F105</f>
        <v>0</v>
      </c>
      <c r="G106" s="261"/>
      <c r="H106" s="259"/>
      <c r="I106" s="260"/>
      <c r="J106" s="261">
        <f>J97</f>
        <v>16</v>
      </c>
      <c r="K106" s="259">
        <f>IF(J106&lt;=0,0,L106/J106)</f>
        <v>1996.514375</v>
      </c>
      <c r="L106" s="260">
        <f>L103+L104+L105</f>
        <v>31944.23</v>
      </c>
      <c r="M106" s="254">
        <f>J106-D106</f>
        <v>16</v>
      </c>
      <c r="N106" s="260">
        <f>L106-F106</f>
        <v>31944.23</v>
      </c>
      <c r="O106" s="261">
        <f>O97</f>
        <v>0</v>
      </c>
      <c r="P106" s="259">
        <f>IF(O106&lt;=0,0,Q106/O106)</f>
        <v>0</v>
      </c>
      <c r="Q106" s="260">
        <f>Q103+Q104+Q105</f>
        <v>0</v>
      </c>
      <c r="R106" s="272"/>
      <c r="S106" s="260">
        <f t="shared" si="43"/>
        <v>31944.23</v>
      </c>
      <c r="T106" s="41"/>
      <c r="U106" s="41"/>
      <c r="V106" s="41"/>
      <c r="W106" s="41"/>
      <c r="X106" s="41"/>
      <c r="Y106" s="41"/>
      <c r="Z106" s="41"/>
      <c r="AA106" s="41"/>
      <c r="AB106" s="41"/>
      <c r="AC106" s="41"/>
      <c r="AD106" s="41"/>
      <c r="AE106" s="41"/>
      <c r="AF106" s="41"/>
      <c r="AG106" s="41"/>
      <c r="AH106" s="41"/>
      <c r="AI106" s="41"/>
      <c r="AJ106" s="41"/>
      <c r="AK106" s="41"/>
      <c r="AL106" s="41"/>
      <c r="AM106" s="41"/>
      <c r="AN106" s="41"/>
    </row>
    <row r="107" spans="1:40" ht="15.75" customHeight="1">
      <c r="A107" s="5" t="str">
        <f t="shared" si="26"/>
        <v>Véhicules usagés</v>
      </c>
      <c r="B107" s="41" t="s">
        <v>148</v>
      </c>
      <c r="C107" s="252"/>
      <c r="D107" s="41"/>
      <c r="E107" s="41"/>
      <c r="F107" s="275"/>
      <c r="G107" s="252"/>
      <c r="H107" s="347"/>
      <c r="I107" s="275"/>
      <c r="J107" s="252"/>
      <c r="K107" s="41"/>
      <c r="L107" s="275"/>
      <c r="M107" s="263"/>
      <c r="N107" s="264" t="e">
        <f>N106/F106</f>
        <v>#DIV/0!</v>
      </c>
      <c r="O107" s="252"/>
      <c r="P107" s="41"/>
      <c r="Q107" s="275"/>
      <c r="R107" s="276"/>
      <c r="S107" s="264">
        <f>IF(Q106=0,0,(S106/Q106))</f>
        <v>0</v>
      </c>
      <c r="T107" s="41"/>
      <c r="U107" s="41"/>
      <c r="V107" s="41"/>
      <c r="W107" s="41"/>
      <c r="X107" s="41"/>
      <c r="Y107" s="41"/>
      <c r="Z107" s="41"/>
      <c r="AA107" s="41"/>
      <c r="AB107" s="41"/>
      <c r="AC107" s="41"/>
      <c r="AD107" s="41"/>
      <c r="AE107" s="41"/>
      <c r="AF107" s="41"/>
      <c r="AG107" s="41"/>
      <c r="AH107" s="41"/>
      <c r="AI107" s="41"/>
      <c r="AJ107" s="41"/>
      <c r="AK107" s="41"/>
      <c r="AL107" s="41"/>
      <c r="AM107" s="41"/>
      <c r="AN107" s="41"/>
    </row>
    <row r="108" spans="1:40" ht="15.75" customHeight="1" thickBot="1">
      <c r="A108" s="5" t="str">
        <f t="shared" si="26"/>
        <v>Véhicules usagés</v>
      </c>
      <c r="B108" s="41" t="s">
        <v>148</v>
      </c>
      <c r="C108" s="252"/>
      <c r="D108" s="41"/>
      <c r="E108" s="41"/>
      <c r="F108" s="275"/>
      <c r="G108" s="252"/>
      <c r="H108" s="347"/>
      <c r="I108" s="275"/>
      <c r="J108" s="252"/>
      <c r="K108" s="41"/>
      <c r="L108" s="275"/>
      <c r="M108" s="263"/>
      <c r="N108" s="264"/>
      <c r="O108" s="252"/>
      <c r="P108" s="41"/>
      <c r="Q108" s="275"/>
      <c r="R108" s="276"/>
      <c r="S108" s="264"/>
      <c r="T108" s="41"/>
      <c r="U108" s="41"/>
      <c r="V108" s="41"/>
      <c r="W108" s="41"/>
      <c r="X108" s="41"/>
      <c r="Y108" s="41"/>
      <c r="Z108" s="41"/>
      <c r="AA108" s="41"/>
      <c r="AB108" s="41"/>
      <c r="AC108" s="41"/>
      <c r="AD108" s="41"/>
      <c r="AE108" s="41"/>
      <c r="AF108" s="41"/>
      <c r="AG108" s="41"/>
      <c r="AH108" s="41"/>
      <c r="AI108" s="41"/>
      <c r="AJ108" s="41"/>
      <c r="AK108" s="41"/>
      <c r="AL108" s="41"/>
      <c r="AM108" s="41"/>
      <c r="AN108" s="41"/>
    </row>
    <row r="109" spans="1:40" ht="15.75" customHeight="1" thickTop="1">
      <c r="A109" s="5" t="str">
        <f t="shared" si="26"/>
        <v>Véhicules usagésTotal Dépt. Usagés</v>
      </c>
      <c r="B109" s="41" t="s">
        <v>148</v>
      </c>
      <c r="C109" s="277" t="s">
        <v>153</v>
      </c>
      <c r="D109" s="278">
        <f>D97+D101</f>
        <v>0</v>
      </c>
      <c r="E109" s="348">
        <f>IF(D109&lt;=0,0,F109/D109)</f>
        <v>0</v>
      </c>
      <c r="F109" s="280">
        <f>F97+F106+F101+F99</f>
        <v>0</v>
      </c>
      <c r="G109" s="281"/>
      <c r="H109" s="348"/>
      <c r="I109" s="280"/>
      <c r="J109" s="281">
        <f>J97+J101</f>
        <v>102</v>
      </c>
      <c r="K109" s="348">
        <f>IF(J109&lt;=0,0,L109/J109)</f>
        <v>2899.4719607843149</v>
      </c>
      <c r="L109" s="280">
        <f>L97+L106+L101+L99</f>
        <v>295746.14000000013</v>
      </c>
      <c r="M109" s="281">
        <f>J109-D109</f>
        <v>102</v>
      </c>
      <c r="N109" s="280">
        <f>N97+N106+N101+N99</f>
        <v>295746.14000000013</v>
      </c>
      <c r="O109" s="281">
        <f>O97+O101</f>
        <v>0</v>
      </c>
      <c r="P109" s="348">
        <f>IF(O109&lt;=0,0,Q109/O109)</f>
        <v>0</v>
      </c>
      <c r="Q109" s="280">
        <f>Q97+Q106+Q101+Q99</f>
        <v>0</v>
      </c>
      <c r="R109" s="281">
        <f>J109-O109</f>
        <v>102</v>
      </c>
      <c r="S109" s="280">
        <f>S97+S106+S101+S99</f>
        <v>295746.14000000013</v>
      </c>
      <c r="T109" s="41"/>
      <c r="U109" s="41"/>
      <c r="V109" s="41"/>
      <c r="W109" s="41"/>
      <c r="X109" s="41"/>
      <c r="Y109" s="41"/>
      <c r="Z109" s="41"/>
      <c r="AA109" s="41"/>
      <c r="AB109" s="41"/>
      <c r="AC109" s="41"/>
      <c r="AD109" s="41"/>
      <c r="AE109" s="41"/>
      <c r="AF109" s="41"/>
      <c r="AG109" s="41"/>
      <c r="AH109" s="41"/>
      <c r="AI109" s="41"/>
      <c r="AJ109" s="41"/>
      <c r="AK109" s="41"/>
      <c r="AL109" s="41"/>
      <c r="AM109" s="41"/>
      <c r="AN109" s="41"/>
    </row>
    <row r="110" spans="1:40" ht="19.5" customHeight="1" thickBot="1">
      <c r="A110" s="5" t="str">
        <f t="shared" si="26"/>
        <v>Véhicules usagés</v>
      </c>
      <c r="B110" s="41" t="s">
        <v>148</v>
      </c>
      <c r="C110" s="282"/>
      <c r="D110" s="283"/>
      <c r="E110" s="283"/>
      <c r="F110" s="284"/>
      <c r="G110" s="282"/>
      <c r="H110" s="283"/>
      <c r="I110" s="284"/>
      <c r="J110" s="282"/>
      <c r="K110" s="283"/>
      <c r="L110" s="350"/>
      <c r="M110" s="285"/>
      <c r="N110" s="286"/>
      <c r="O110" s="282"/>
      <c r="P110" s="283"/>
      <c r="Q110" s="350"/>
      <c r="R110" s="285">
        <f>O109/R109</f>
        <v>0</v>
      </c>
      <c r="S110" s="350">
        <f>IF(Q109=0,0,(S109/Q109))</f>
        <v>0</v>
      </c>
      <c r="T110" s="41"/>
      <c r="U110" s="41"/>
      <c r="V110" s="41"/>
      <c r="W110" s="41"/>
      <c r="X110" s="41"/>
      <c r="Y110" s="41"/>
      <c r="Z110" s="41"/>
      <c r="AA110" s="41"/>
      <c r="AB110" s="41"/>
      <c r="AC110" s="41"/>
      <c r="AD110" s="41"/>
      <c r="AE110" s="41"/>
      <c r="AF110" s="41"/>
      <c r="AG110" s="41"/>
      <c r="AH110" s="41"/>
      <c r="AI110" s="41"/>
      <c r="AJ110" s="41"/>
      <c r="AK110" s="41"/>
      <c r="AL110" s="41"/>
      <c r="AM110" s="41"/>
      <c r="AN110" s="41"/>
    </row>
    <row r="111" spans="1:40" ht="15.75" customHeight="1" thickTop="1">
      <c r="A111" s="5" t="str">
        <f t="shared" si="26"/>
        <v>Véhicules usagés</v>
      </c>
      <c r="B111" s="41" t="s">
        <v>148</v>
      </c>
      <c r="C111" s="269"/>
      <c r="D111" s="11"/>
      <c r="E111" s="11"/>
      <c r="F111" s="287"/>
      <c r="G111" s="269"/>
      <c r="H111" s="11"/>
      <c r="I111" s="287"/>
      <c r="J111" s="269"/>
      <c r="K111" s="11"/>
      <c r="L111" s="287"/>
      <c r="M111" s="263"/>
      <c r="N111" s="264"/>
      <c r="O111" s="269"/>
      <c r="P111" s="11"/>
      <c r="Q111" s="287"/>
      <c r="R111" s="263"/>
      <c r="S111" s="264"/>
      <c r="T111" s="41"/>
      <c r="U111" s="41"/>
      <c r="V111" s="41"/>
      <c r="W111" s="41"/>
      <c r="X111" s="41"/>
      <c r="Y111" s="41"/>
      <c r="Z111" s="41"/>
      <c r="AA111" s="41"/>
      <c r="AB111" s="41"/>
      <c r="AC111" s="41"/>
      <c r="AD111" s="41"/>
      <c r="AE111" s="41"/>
      <c r="AF111" s="41"/>
      <c r="AG111" s="41"/>
      <c r="AH111" s="41"/>
      <c r="AI111" s="41"/>
      <c r="AJ111" s="41"/>
      <c r="AK111" s="41"/>
      <c r="AL111" s="41"/>
      <c r="AM111" s="41"/>
      <c r="AN111" s="41"/>
    </row>
    <row r="112" spans="1:40" ht="15.75" customHeight="1">
      <c r="A112" s="5" t="str">
        <f t="shared" si="26"/>
        <v>Véhicules usagésDEPENSES</v>
      </c>
      <c r="B112" s="41" t="s">
        <v>148</v>
      </c>
      <c r="C112" s="288" t="s">
        <v>106</v>
      </c>
      <c r="D112" s="41"/>
      <c r="E112" s="39"/>
      <c r="F112" s="275"/>
      <c r="G112" s="252"/>
      <c r="H112" s="39"/>
      <c r="I112" s="275"/>
      <c r="J112" s="252"/>
      <c r="K112" s="39"/>
      <c r="L112" s="262"/>
      <c r="M112" s="252"/>
      <c r="N112" s="262"/>
      <c r="O112" s="252"/>
      <c r="P112" s="39"/>
      <c r="Q112" s="262"/>
      <c r="R112" s="252"/>
      <c r="S112" s="262"/>
      <c r="T112" s="41"/>
      <c r="U112" s="41"/>
      <c r="V112" s="41"/>
      <c r="W112" s="41"/>
      <c r="X112" s="41"/>
      <c r="Y112" s="41"/>
      <c r="Z112" s="41"/>
      <c r="AA112" s="41"/>
      <c r="AB112" s="41"/>
      <c r="AC112" s="41"/>
      <c r="AD112" s="41"/>
      <c r="AE112" s="41"/>
      <c r="AF112" s="41"/>
      <c r="AG112" s="41"/>
      <c r="AH112" s="41"/>
      <c r="AI112" s="41"/>
      <c r="AJ112" s="41"/>
      <c r="AK112" s="41"/>
      <c r="AL112" s="41"/>
      <c r="AM112" s="41"/>
      <c r="AN112" s="41"/>
    </row>
    <row r="113" spans="1:40" ht="15.75" customHeight="1">
      <c r="A113" s="5" t="str">
        <f t="shared" si="26"/>
        <v>Véhicules usagésComm. vendeurs</v>
      </c>
      <c r="B113" s="41" t="s">
        <v>148</v>
      </c>
      <c r="C113" s="252" t="s">
        <v>107</v>
      </c>
      <c r="D113" s="289" t="e">
        <f>F113/F97</f>
        <v>#DIV/0!</v>
      </c>
      <c r="E113" s="290" t="e">
        <f t="shared" ref="E113:E122" si="44">F113/D$97</f>
        <v>#DIV/0!</v>
      </c>
      <c r="F113" s="253" cm="1">
        <f t="array" ref="F113">+SUMPRODUCT(('Budget original'!$A$8:$A$501=$A113)*('Budget original'!$C$3:$AO$3=F$2),'Budget original'!$C$8:$AO$501)</f>
        <v>0</v>
      </c>
      <c r="G113" s="297"/>
      <c r="H113" s="290"/>
      <c r="I113" s="253"/>
      <c r="J113" s="291">
        <f>+L113/L97</f>
        <v>0.61381796412909861</v>
      </c>
      <c r="K113" s="290">
        <f>IF($J$97=0,0,L113/(J$94+J$95+J96))</f>
        <v>979.20500000000004</v>
      </c>
      <c r="L113" s="255">
        <f>SUMIFS(BV_Data_An_Cour!$AN:$AN,BV_Data_An_Cour!$AP:$AP,$B113,BV_Data_An_Cour!$AQ:$AQ,$C113,BV_Data_An_Cour!$AR:$AR,$L$2)</f>
        <v>15667.28</v>
      </c>
      <c r="M113" s="252"/>
      <c r="N113" s="275">
        <f t="shared" ref="N113:N154" si="45">L113-F113</f>
        <v>15667.28</v>
      </c>
      <c r="O113" s="291" t="e">
        <f>+Q113/Q97</f>
        <v>#DIV/0!</v>
      </c>
      <c r="P113" s="290" t="e">
        <f>IF($J$97=0,0,Q113/(O$94+O$95+O96))</f>
        <v>#DIV/0!</v>
      </c>
      <c r="Q113" s="255">
        <f>SUMIFS(BV_Data_An_Prec!$AN:$AN,BV_Data_An_Prec!$AP:$AP,$B113,BV_Data_An_Prec!$AQ:$AQ,$C113,BV_Data_An_Prec!$AR:$AR,$L$2)</f>
        <v>0</v>
      </c>
      <c r="R113" s="252"/>
      <c r="S113" s="275">
        <f t="shared" ref="S113:S123" si="46">L113-Q113</f>
        <v>15667.28</v>
      </c>
      <c r="T113" s="41"/>
      <c r="U113" s="41"/>
      <c r="V113" s="41"/>
      <c r="W113" s="41"/>
      <c r="X113" s="41"/>
      <c r="Y113" s="41"/>
      <c r="Z113" s="41"/>
      <c r="AA113" s="41"/>
      <c r="AB113" s="41"/>
      <c r="AC113" s="41"/>
      <c r="AD113" s="41"/>
      <c r="AE113" s="41"/>
      <c r="AF113" s="41"/>
      <c r="AG113" s="41"/>
      <c r="AH113" s="41"/>
      <c r="AI113" s="41"/>
      <c r="AJ113" s="41"/>
      <c r="AK113" s="41"/>
      <c r="AL113" s="41"/>
      <c r="AM113" s="41"/>
      <c r="AN113" s="41"/>
    </row>
    <row r="114" spans="1:40" ht="15.75" customHeight="1">
      <c r="A114" s="5" t="str">
        <f t="shared" si="26"/>
        <v>Véhicules usagésComm. F&amp;I</v>
      </c>
      <c r="B114" s="41" t="s">
        <v>148</v>
      </c>
      <c r="C114" s="245" t="s">
        <v>108</v>
      </c>
      <c r="D114" s="292" t="e">
        <f>F114/(F106+F19)</f>
        <v>#DIV/0!</v>
      </c>
      <c r="E114" s="293" t="e">
        <f t="shared" si="44"/>
        <v>#DIV/0!</v>
      </c>
      <c r="F114" s="247" cm="1">
        <f t="array" ref="F114">+SUMPRODUCT(('Budget original'!$A$8:$A$501=$A114)*('Budget original'!$C$3:$AO$3=F$2),'Budget original'!$C$8:$AO$501)</f>
        <v>0</v>
      </c>
      <c r="G114" s="299"/>
      <c r="H114" s="293"/>
      <c r="I114" s="247"/>
      <c r="J114" s="294">
        <f>L114/L106</f>
        <v>0.22979517740762573</v>
      </c>
      <c r="K114" s="293">
        <f>IF($J$97=0,0,L114/(J$94+J$95+J96))</f>
        <v>458.78937500000001</v>
      </c>
      <c r="L114" s="255">
        <f>SUMIFS(BV_Data_An_Cour!$AN:$AN,BV_Data_An_Cour!$AP:$AP,$B114,BV_Data_An_Cour!$AQ:$AQ,$C114,BV_Data_An_Cour!$AR:$AR,$L$2)</f>
        <v>7340.63</v>
      </c>
      <c r="M114" s="245"/>
      <c r="N114" s="295">
        <f t="shared" si="45"/>
        <v>7340.63</v>
      </c>
      <c r="O114" s="294" t="e">
        <f>Q114/Q106</f>
        <v>#DIV/0!</v>
      </c>
      <c r="P114" s="293" t="e">
        <f>IF($J$97=0,0,Q114/(O$94+O$95+O96))</f>
        <v>#DIV/0!</v>
      </c>
      <c r="Q114" s="255">
        <f>SUMIFS(BV_Data_An_Prec!$AN:$AN,BV_Data_An_Prec!$AP:$AP,$B114,BV_Data_An_Prec!$AQ:$AQ,$C114,BV_Data_An_Prec!$AR:$AR,$L$2)</f>
        <v>0</v>
      </c>
      <c r="R114" s="245"/>
      <c r="S114" s="295">
        <f t="shared" si="46"/>
        <v>7340.63</v>
      </c>
      <c r="T114" s="41"/>
      <c r="U114" s="41"/>
      <c r="V114" s="41"/>
      <c r="W114" s="41"/>
      <c r="X114" s="41"/>
      <c r="Y114" s="41"/>
      <c r="Z114" s="41"/>
      <c r="AA114" s="41"/>
      <c r="AB114" s="41"/>
      <c r="AC114" s="41"/>
      <c r="AD114" s="41"/>
      <c r="AE114" s="41"/>
      <c r="AF114" s="41"/>
      <c r="AG114" s="41"/>
      <c r="AH114" s="41"/>
      <c r="AI114" s="41"/>
      <c r="AJ114" s="41"/>
      <c r="AK114" s="41"/>
      <c r="AL114" s="41"/>
      <c r="AM114" s="41"/>
      <c r="AN114" s="41"/>
    </row>
    <row r="115" spans="1:40" ht="15.75" customHeight="1">
      <c r="A115" s="5" t="str">
        <f t="shared" si="26"/>
        <v>Véhicules usagésFrais de livraison</v>
      </c>
      <c r="B115" s="41" t="s">
        <v>148</v>
      </c>
      <c r="C115" s="252" t="s">
        <v>109</v>
      </c>
      <c r="D115" s="296"/>
      <c r="E115" s="290" t="e">
        <f t="shared" si="44"/>
        <v>#DIV/0!</v>
      </c>
      <c r="F115" s="253" cm="1">
        <f t="array" ref="F115">+SUMPRODUCT(('Budget original'!$A$8:$A$501=$A115)*('Budget original'!$C$3:$AO$3=F$2),'Budget original'!$C$8:$AO$501)</f>
        <v>0</v>
      </c>
      <c r="G115" s="297"/>
      <c r="H115" s="290"/>
      <c r="I115" s="253"/>
      <c r="J115" s="252"/>
      <c r="K115" s="290">
        <f>IF($J$97=0,0,L115/(J$94+J$95+J96))</f>
        <v>0</v>
      </c>
      <c r="L115" s="271">
        <f>SUMIFS(BV_Data_An_Cour!$AN:$AN,BV_Data_An_Cour!$AP:$AP,$B115,BV_Data_An_Cour!$AQ:$AQ,$C115,BV_Data_An_Cour!$AR:$AR,$L$2)</f>
        <v>0</v>
      </c>
      <c r="M115" s="252"/>
      <c r="N115" s="275">
        <f t="shared" si="45"/>
        <v>0</v>
      </c>
      <c r="O115" s="252"/>
      <c r="P115" s="290" t="e">
        <f>IF($J$97=0,0,Q115/(O$94+O$95+O96))</f>
        <v>#DIV/0!</v>
      </c>
      <c r="Q115" s="271">
        <f>SUMIFS(BV_Data_An_Prec!$AN:$AN,BV_Data_An_Prec!$AP:$AP,$B115,BV_Data_An_Prec!$AQ:$AQ,$C115,BV_Data_An_Prec!$AR:$AR,$L$2)</f>
        <v>0</v>
      </c>
      <c r="R115" s="252"/>
      <c r="S115" s="275">
        <f t="shared" si="46"/>
        <v>0</v>
      </c>
      <c r="T115" s="41"/>
      <c r="U115" s="41"/>
      <c r="V115" s="41"/>
      <c r="W115" s="41"/>
      <c r="X115" s="41"/>
      <c r="Y115" s="41"/>
      <c r="Z115" s="41"/>
      <c r="AA115" s="41"/>
      <c r="AB115" s="41"/>
      <c r="AC115" s="41"/>
      <c r="AD115" s="41"/>
      <c r="AE115" s="41"/>
      <c r="AF115" s="41"/>
      <c r="AG115" s="41"/>
      <c r="AH115" s="41"/>
      <c r="AI115" s="41"/>
      <c r="AJ115" s="41"/>
      <c r="AK115" s="41"/>
      <c r="AL115" s="41"/>
      <c r="AM115" s="41"/>
      <c r="AN115" s="41"/>
    </row>
    <row r="116" spans="1:40" ht="15.75" customHeight="1">
      <c r="A116" s="5" t="str">
        <f t="shared" si="26"/>
        <v>Véhicules usagésService gratuit 1</v>
      </c>
      <c r="B116" s="41" t="s">
        <v>148</v>
      </c>
      <c r="C116" s="252" t="s">
        <v>110</v>
      </c>
      <c r="D116" s="296"/>
      <c r="E116" s="290" t="e">
        <f t="shared" si="44"/>
        <v>#DIV/0!</v>
      </c>
      <c r="F116" s="253" cm="1">
        <f t="array" ref="F116">+SUMPRODUCT(('Budget original'!$A$8:$A$501=$A116)*('Budget original'!$C$3:$AO$3=F$2),'Budget original'!$C$8:$AO$501)</f>
        <v>0</v>
      </c>
      <c r="G116" s="297"/>
      <c r="H116" s="290"/>
      <c r="I116" s="253"/>
      <c r="J116" s="252"/>
      <c r="K116" s="290">
        <f>IF($J$97=0,0,L116/(J$94+J$95+J96))</f>
        <v>0</v>
      </c>
      <c r="L116" s="255">
        <f>SUMIFS(BV_Data_An_Cour!$AN:$AN,BV_Data_An_Cour!$AP:$AP,$B116,BV_Data_An_Cour!$AQ:$AQ,$C116,BV_Data_An_Cour!$AR:$AR,$L$2)</f>
        <v>0</v>
      </c>
      <c r="M116" s="252"/>
      <c r="N116" s="275">
        <f t="shared" si="45"/>
        <v>0</v>
      </c>
      <c r="O116" s="252"/>
      <c r="P116" s="290" t="e">
        <f>IF($J$97=0,0,Q116/(O$94+O$95+O96))</f>
        <v>#DIV/0!</v>
      </c>
      <c r="Q116" s="255">
        <f>SUMIFS(BV_Data_An_Prec!$AN:$AN,BV_Data_An_Prec!$AP:$AP,$B116,BV_Data_An_Prec!$AQ:$AQ,$C116,BV_Data_An_Prec!$AR:$AR,$L$2)</f>
        <v>0</v>
      </c>
      <c r="R116" s="252"/>
      <c r="S116" s="275">
        <f t="shared" si="46"/>
        <v>0</v>
      </c>
      <c r="T116" s="41"/>
      <c r="U116" s="41"/>
      <c r="V116" s="41"/>
      <c r="W116" s="253"/>
      <c r="X116" s="41"/>
      <c r="Y116" s="41"/>
      <c r="Z116" s="41"/>
      <c r="AA116" s="41"/>
      <c r="AB116" s="41"/>
      <c r="AC116" s="41"/>
      <c r="AD116" s="41"/>
      <c r="AE116" s="41"/>
      <c r="AF116" s="41"/>
      <c r="AG116" s="41"/>
      <c r="AH116" s="41"/>
      <c r="AI116" s="41"/>
      <c r="AJ116" s="41"/>
      <c r="AK116" s="41"/>
      <c r="AL116" s="41"/>
      <c r="AM116" s="41"/>
      <c r="AN116" s="41"/>
    </row>
    <row r="117" spans="1:40" ht="15.75" customHeight="1">
      <c r="A117" s="5" t="str">
        <f t="shared" si="26"/>
        <v>Véhicules usagésEntretien stock</v>
      </c>
      <c r="B117" s="41" t="s">
        <v>148</v>
      </c>
      <c r="C117" s="245" t="s">
        <v>111</v>
      </c>
      <c r="D117" s="298"/>
      <c r="E117" s="293" t="e">
        <f t="shared" si="44"/>
        <v>#DIV/0!</v>
      </c>
      <c r="F117" s="247" cm="1">
        <f t="array" ref="F117">+SUMPRODUCT(('Budget original'!$A$8:$A$501=$A117)*('Budget original'!$C$3:$AO$3=F$2),'Budget original'!$C$8:$AO$501)</f>
        <v>0</v>
      </c>
      <c r="G117" s="299"/>
      <c r="H117" s="293"/>
      <c r="I117" s="247"/>
      <c r="J117" s="245"/>
      <c r="K117" s="293">
        <f>IF($J$97=0,0,L117/(J$94+J$95+J96))</f>
        <v>27.044375000000002</v>
      </c>
      <c r="L117" s="247">
        <f>SUMIFS(BV_Data_An_Cour!$AN:$AN,BV_Data_An_Cour!$AP:$AP,$B117,BV_Data_An_Cour!$AQ:$AQ,$C117,BV_Data_An_Cour!$AR:$AR,$L$2)</f>
        <v>432.71000000000004</v>
      </c>
      <c r="M117" s="245"/>
      <c r="N117" s="295">
        <f t="shared" si="45"/>
        <v>432.71000000000004</v>
      </c>
      <c r="O117" s="245"/>
      <c r="P117" s="293" t="e">
        <f>IF($J$97=0,0,Q117/(O$94+O$95+O96))</f>
        <v>#DIV/0!</v>
      </c>
      <c r="Q117" s="247">
        <f>SUMIFS(BV_Data_An_Prec!$AN:$AN,BV_Data_An_Prec!$AP:$AP,$B117,BV_Data_An_Prec!$AQ:$AQ,$C117,BV_Data_An_Prec!$AR:$AR,$L$2)</f>
        <v>0</v>
      </c>
      <c r="R117" s="245"/>
      <c r="S117" s="295">
        <f t="shared" si="46"/>
        <v>432.71000000000004</v>
      </c>
      <c r="T117" s="41"/>
      <c r="U117" s="41"/>
      <c r="V117" s="41"/>
      <c r="W117" s="41"/>
      <c r="X117" s="41"/>
      <c r="Y117" s="41"/>
      <c r="Z117" s="41"/>
      <c r="AA117" s="41"/>
      <c r="AB117" s="41"/>
      <c r="AC117" s="41"/>
      <c r="AD117" s="41"/>
      <c r="AE117" s="41"/>
      <c r="AF117" s="41"/>
      <c r="AG117" s="41"/>
      <c r="AH117" s="41"/>
      <c r="AI117" s="41"/>
      <c r="AJ117" s="41"/>
      <c r="AK117" s="41"/>
      <c r="AL117" s="41"/>
      <c r="AM117" s="41"/>
      <c r="AN117" s="41"/>
    </row>
    <row r="118" spans="1:40" ht="15.75" customHeight="1">
      <c r="A118" s="5" t="str">
        <f t="shared" si="26"/>
        <v>Véhicules usagésPublicité 1</v>
      </c>
      <c r="B118" s="41" t="s">
        <v>148</v>
      </c>
      <c r="C118" s="252" t="s">
        <v>112</v>
      </c>
      <c r="D118" s="296"/>
      <c r="E118" s="290" t="e">
        <f t="shared" si="44"/>
        <v>#DIV/0!</v>
      </c>
      <c r="F118" s="253" cm="1">
        <f t="array" ref="F118">+SUMPRODUCT(('Budget original'!$A$8:$A$501=$A118)*('Budget original'!$C$3:$AO$3=F$2),'Budget original'!$C$8:$AO$501)</f>
        <v>0</v>
      </c>
      <c r="G118" s="297"/>
      <c r="H118" s="290"/>
      <c r="I118" s="253"/>
      <c r="J118" s="252"/>
      <c r="K118" s="290">
        <f>IF($J$97=0,0,L118/(J$94+J$95+J96))</f>
        <v>63.3125</v>
      </c>
      <c r="L118" s="255">
        <f>SUMIFS(BV_Data_An_Cour!$AN:$AN,BV_Data_An_Cour!$AP:$AP,$B118,BV_Data_An_Cour!$AQ:$AQ,$C118,BV_Data_An_Cour!$AR:$AR,$L$2)</f>
        <v>1013</v>
      </c>
      <c r="M118" s="252"/>
      <c r="N118" s="275">
        <f t="shared" si="45"/>
        <v>1013</v>
      </c>
      <c r="O118" s="252"/>
      <c r="P118" s="290" t="e">
        <f>IF($J$97=0,0,Q118/(O$94+O$95+O96))</f>
        <v>#DIV/0!</v>
      </c>
      <c r="Q118" s="255">
        <f>SUMIFS(BV_Data_An_Prec!$AN:$AN,BV_Data_An_Prec!$AP:$AP,$B118,BV_Data_An_Prec!$AQ:$AQ,$C118,BV_Data_An_Prec!$AR:$AR,$L$2)</f>
        <v>0</v>
      </c>
      <c r="R118" s="252"/>
      <c r="S118" s="275">
        <f t="shared" si="46"/>
        <v>1013</v>
      </c>
      <c r="T118" s="41"/>
      <c r="U118" s="41"/>
      <c r="V118" s="41"/>
      <c r="W118" s="41"/>
      <c r="X118" s="41"/>
      <c r="Y118" s="41"/>
      <c r="Z118" s="41"/>
      <c r="AA118" s="41"/>
      <c r="AB118" s="41"/>
      <c r="AC118" s="41"/>
      <c r="AD118" s="41"/>
      <c r="AE118" s="41"/>
      <c r="AF118" s="41"/>
      <c r="AG118" s="41"/>
      <c r="AH118" s="41"/>
      <c r="AI118" s="41"/>
      <c r="AJ118" s="41"/>
      <c r="AK118" s="41"/>
      <c r="AL118" s="41"/>
      <c r="AM118" s="41"/>
      <c r="AN118" s="41"/>
    </row>
    <row r="119" spans="1:40" ht="15.75" customHeight="1">
      <c r="A119" s="5" t="str">
        <f t="shared" si="26"/>
        <v>Véhicules usagésIntérêt de gros</v>
      </c>
      <c r="B119" s="41" t="s">
        <v>148</v>
      </c>
      <c r="C119" s="252" t="s">
        <v>113</v>
      </c>
      <c r="D119" s="296"/>
      <c r="E119" s="290" t="e">
        <f t="shared" si="44"/>
        <v>#DIV/0!</v>
      </c>
      <c r="F119" s="253" cm="1">
        <f t="array" ref="F119">+SUMPRODUCT(('Budget original'!$A$8:$A$501=$A119)*('Budget original'!$C$3:$AO$3=F$2),'Budget original'!$C$8:$AO$501)</f>
        <v>0</v>
      </c>
      <c r="G119" s="297"/>
      <c r="H119" s="290"/>
      <c r="I119" s="253"/>
      <c r="J119" s="252"/>
      <c r="K119" s="290">
        <f>IF($J$97=0,0,L119/(J$94+J$95+J96))</f>
        <v>35.067500000000003</v>
      </c>
      <c r="L119" s="769">
        <f>SUMIFS(BV_Data_An_Cour!$AN:$AN,BV_Data_An_Cour!$AP:$AP,$B119,BV_Data_An_Cour!$AQ:$AQ,$C119,BV_Data_An_Cour!$AR:$AR,$L$2)</f>
        <v>561.08000000000004</v>
      </c>
      <c r="M119" s="801"/>
      <c r="N119" s="777">
        <f t="shared" si="45"/>
        <v>561.08000000000004</v>
      </c>
      <c r="O119" s="252"/>
      <c r="P119" s="290" t="e">
        <f>IF($J$97=0,0,Q119/(O$94+O$95+O96))</f>
        <v>#DIV/0!</v>
      </c>
      <c r="Q119" s="769">
        <f>SUMIFS(BV_Data_An_Prec!$AN:$AN,BV_Data_An_Prec!$AP:$AP,$B119,BV_Data_An_Prec!$AQ:$AQ,$C119,BV_Data_An_Prec!$AR:$AR,$L$2)</f>
        <v>0</v>
      </c>
      <c r="R119" s="252"/>
      <c r="S119" s="275">
        <f t="shared" si="46"/>
        <v>561.08000000000004</v>
      </c>
      <c r="T119" s="41"/>
      <c r="U119" s="41"/>
      <c r="V119" s="41"/>
      <c r="W119" s="253"/>
      <c r="X119" s="41"/>
      <c r="Y119" s="41"/>
      <c r="Z119" s="41"/>
      <c r="AA119" s="41"/>
      <c r="AB119" s="41"/>
      <c r="AC119" s="41"/>
      <c r="AD119" s="41"/>
      <c r="AE119" s="41"/>
      <c r="AF119" s="41"/>
      <c r="AG119" s="41"/>
      <c r="AH119" s="41"/>
      <c r="AI119" s="41"/>
      <c r="AJ119" s="41"/>
      <c r="AK119" s="41"/>
      <c r="AL119" s="41"/>
      <c r="AM119" s="41"/>
      <c r="AN119" s="41"/>
    </row>
    <row r="120" spans="1:40" ht="15.75" hidden="1" customHeight="1">
      <c r="A120" s="5" t="str">
        <f t="shared" si="26"/>
        <v>Véhicules usagés[...]</v>
      </c>
      <c r="B120" s="41" t="s">
        <v>148</v>
      </c>
      <c r="C120" s="252" t="s">
        <v>55</v>
      </c>
      <c r="D120" s="296"/>
      <c r="E120" s="290" t="e">
        <f t="shared" si="44"/>
        <v>#DIV/0!</v>
      </c>
      <c r="F120" s="253" cm="1">
        <f t="array" ref="F120">+SUMPRODUCT(('Budget original'!$A$8:$A$501=$A120)*('Budget original'!$C$3:$AO$3=F$2),'Budget original'!$C$8:$AO$501)</f>
        <v>0</v>
      </c>
      <c r="G120" s="297"/>
      <c r="H120" s="290"/>
      <c r="I120" s="253"/>
      <c r="J120" s="252"/>
      <c r="K120" s="290">
        <f t="shared" ref="K120:K122" si="47">IF($J$97=0,0,L120/(J$94+J$95))</f>
        <v>0</v>
      </c>
      <c r="L120" s="255">
        <f>SUMIFS(BV_Data_An_Cour!$AN:$AN,BV_Data_An_Cour!$AP:$AP,$B120,BV_Data_An_Cour!$AQ:$AQ,$C120,BV_Data_An_Cour!$AR:$AR,$L$2)</f>
        <v>0</v>
      </c>
      <c r="M120" s="252"/>
      <c r="N120" s="275">
        <f t="shared" si="45"/>
        <v>0</v>
      </c>
      <c r="O120" s="252"/>
      <c r="P120" s="290" t="e">
        <f t="shared" ref="P120:P122" si="48">IF($J$97=0,0,Q120/(O$94+O$95))</f>
        <v>#DIV/0!</v>
      </c>
      <c r="Q120" s="255">
        <f>SUMIFS(BV_Data_An_Prec!$AN:$AN,BV_Data_An_Prec!$AP:$AP,$B120,BV_Data_An_Prec!$AQ:$AQ,$C120,BV_Data_An_Prec!$AR:$AR,$L$2)</f>
        <v>0</v>
      </c>
      <c r="R120" s="252"/>
      <c r="S120" s="275">
        <f t="shared" si="46"/>
        <v>0</v>
      </c>
      <c r="T120" s="41"/>
      <c r="U120" s="41"/>
      <c r="V120" s="41"/>
      <c r="W120" s="41"/>
      <c r="X120" s="41"/>
      <c r="Y120" s="41"/>
      <c r="Z120" s="41"/>
      <c r="AA120" s="41"/>
      <c r="AB120" s="41"/>
      <c r="AC120" s="41"/>
      <c r="AD120" s="41"/>
      <c r="AE120" s="41"/>
      <c r="AF120" s="41"/>
      <c r="AG120" s="41"/>
      <c r="AH120" s="41"/>
      <c r="AI120" s="41"/>
      <c r="AJ120" s="41"/>
      <c r="AK120" s="41"/>
      <c r="AL120" s="41"/>
      <c r="AM120" s="41"/>
      <c r="AN120" s="41"/>
    </row>
    <row r="121" spans="1:40" ht="15.75" hidden="1" customHeight="1">
      <c r="A121" s="5" t="str">
        <f t="shared" si="26"/>
        <v>Véhicules usagés[...]</v>
      </c>
      <c r="B121" s="41" t="s">
        <v>148</v>
      </c>
      <c r="C121" s="252" t="s">
        <v>55</v>
      </c>
      <c r="D121" s="296"/>
      <c r="E121" s="290" t="e">
        <f t="shared" si="44"/>
        <v>#DIV/0!</v>
      </c>
      <c r="F121" s="253" cm="1">
        <f t="array" ref="F121">+SUMPRODUCT(('Budget original'!$A$8:$A$501=$A121)*('Budget original'!$C$3:$AO$3=F$2),'Budget original'!$C$8:$AO$501)</f>
        <v>0</v>
      </c>
      <c r="G121" s="297"/>
      <c r="H121" s="290"/>
      <c r="I121" s="253"/>
      <c r="J121" s="252"/>
      <c r="K121" s="290">
        <f t="shared" si="47"/>
        <v>0</v>
      </c>
      <c r="L121" s="255">
        <f>SUMIFS(BV_Data_An_Cour!$AN:$AN,BV_Data_An_Cour!$AP:$AP,$B121,BV_Data_An_Cour!$AQ:$AQ,$C121,BV_Data_An_Cour!$AR:$AR,$L$2)</f>
        <v>0</v>
      </c>
      <c r="M121" s="252"/>
      <c r="N121" s="275">
        <f t="shared" si="45"/>
        <v>0</v>
      </c>
      <c r="O121" s="252"/>
      <c r="P121" s="290" t="e">
        <f t="shared" si="48"/>
        <v>#DIV/0!</v>
      </c>
      <c r="Q121" s="255">
        <f>SUMIFS(BV_Data_An_Prec!$AN:$AN,BV_Data_An_Prec!$AP:$AP,$B121,BV_Data_An_Prec!$AQ:$AQ,$C121,BV_Data_An_Prec!$AR:$AR,$L$2)</f>
        <v>0</v>
      </c>
      <c r="R121" s="252"/>
      <c r="S121" s="275">
        <f t="shared" si="46"/>
        <v>0</v>
      </c>
      <c r="T121" s="41"/>
      <c r="U121" s="41"/>
      <c r="V121" s="41"/>
      <c r="W121" s="41"/>
      <c r="X121" s="41"/>
      <c r="Y121" s="41"/>
      <c r="Z121" s="41"/>
      <c r="AA121" s="41"/>
      <c r="AB121" s="41"/>
      <c r="AC121" s="41"/>
      <c r="AD121" s="41"/>
      <c r="AE121" s="41"/>
      <c r="AF121" s="41"/>
      <c r="AG121" s="41"/>
      <c r="AH121" s="41"/>
      <c r="AI121" s="41"/>
      <c r="AJ121" s="41"/>
      <c r="AK121" s="41"/>
      <c r="AL121" s="41"/>
      <c r="AM121" s="41"/>
      <c r="AN121" s="41"/>
    </row>
    <row r="122" spans="1:40" ht="15.75" hidden="1" customHeight="1">
      <c r="A122" s="5" t="str">
        <f t="shared" si="26"/>
        <v>Véhicules usagés[...]</v>
      </c>
      <c r="B122" s="41" t="s">
        <v>148</v>
      </c>
      <c r="C122" s="252" t="s">
        <v>55</v>
      </c>
      <c r="D122" s="296"/>
      <c r="E122" s="290" t="e">
        <f t="shared" si="44"/>
        <v>#DIV/0!</v>
      </c>
      <c r="F122" s="253" cm="1">
        <f t="array" ref="F122">+SUMPRODUCT(('Budget original'!$A$8:$A$501=$A122)*('Budget original'!$C$3:$AO$3=F$2),'Budget original'!$C$8:$AO$501)</f>
        <v>0</v>
      </c>
      <c r="G122" s="297"/>
      <c r="H122" s="290"/>
      <c r="I122" s="253"/>
      <c r="J122" s="252"/>
      <c r="K122" s="290">
        <f t="shared" si="47"/>
        <v>0</v>
      </c>
      <c r="L122" s="255">
        <f>SUMIFS(BV_Data_An_Cour!$AN:$AN,BV_Data_An_Cour!$AP:$AP,$B122,BV_Data_An_Cour!$AQ:$AQ,$C122,BV_Data_An_Cour!$AR:$AR,$L$2)</f>
        <v>0</v>
      </c>
      <c r="M122" s="252"/>
      <c r="N122" s="275">
        <f t="shared" si="45"/>
        <v>0</v>
      </c>
      <c r="O122" s="252"/>
      <c r="P122" s="290" t="e">
        <f t="shared" si="48"/>
        <v>#DIV/0!</v>
      </c>
      <c r="Q122" s="255">
        <f>SUMIFS(BV_Data_An_Prec!$AN:$AN,BV_Data_An_Prec!$AP:$AP,$B122,BV_Data_An_Prec!$AQ:$AQ,$C122,BV_Data_An_Prec!$AR:$AR,$L$2)</f>
        <v>0</v>
      </c>
      <c r="R122" s="252"/>
      <c r="S122" s="275">
        <f t="shared" si="46"/>
        <v>0</v>
      </c>
      <c r="T122" s="41"/>
      <c r="U122" s="41"/>
      <c r="V122" s="41"/>
      <c r="W122" s="41"/>
      <c r="X122" s="41"/>
      <c r="Y122" s="41"/>
      <c r="Z122" s="41"/>
      <c r="AA122" s="41"/>
      <c r="AB122" s="41"/>
      <c r="AC122" s="41"/>
      <c r="AD122" s="41"/>
      <c r="AE122" s="41"/>
      <c r="AF122" s="41"/>
      <c r="AG122" s="41"/>
      <c r="AH122" s="41"/>
      <c r="AI122" s="41"/>
      <c r="AJ122" s="41"/>
      <c r="AK122" s="41"/>
      <c r="AL122" s="41"/>
      <c r="AM122" s="41"/>
      <c r="AN122" s="41"/>
    </row>
    <row r="123" spans="1:40" ht="15.75" customHeight="1">
      <c r="A123" s="5" t="str">
        <f t="shared" si="26"/>
        <v>Véhicules usagésTOTAL VARIABLES</v>
      </c>
      <c r="B123" s="41" t="s">
        <v>148</v>
      </c>
      <c r="C123" s="303" t="s">
        <v>114</v>
      </c>
      <c r="D123" s="304" t="s">
        <v>115</v>
      </c>
      <c r="E123" s="305" t="e">
        <f>F123/F$109</f>
        <v>#DIV/0!</v>
      </c>
      <c r="F123" s="306">
        <f>SUM(F113:F122)</f>
        <v>0</v>
      </c>
      <c r="G123" s="307"/>
      <c r="H123" s="305"/>
      <c r="I123" s="306"/>
      <c r="J123" s="307" t="s">
        <v>115</v>
      </c>
      <c r="K123" s="305">
        <f>L123/L$109</f>
        <v>8.4581661826592186E-2</v>
      </c>
      <c r="L123" s="306">
        <f>SUM(L113:L122)</f>
        <v>25014.7</v>
      </c>
      <c r="M123" s="309"/>
      <c r="N123" s="306">
        <f t="shared" si="45"/>
        <v>25014.7</v>
      </c>
      <c r="O123" s="307" t="s">
        <v>115</v>
      </c>
      <c r="P123" s="305" t="e">
        <f>Q123/Q$109</f>
        <v>#DIV/0!</v>
      </c>
      <c r="Q123" s="306">
        <f>SUM(Q113:Q122)</f>
        <v>0</v>
      </c>
      <c r="R123" s="309"/>
      <c r="S123" s="306">
        <f t="shared" si="46"/>
        <v>25014.7</v>
      </c>
      <c r="T123" s="41"/>
      <c r="U123" s="41"/>
      <c r="X123" s="41"/>
      <c r="Y123" s="41"/>
      <c r="Z123" s="41"/>
      <c r="AA123" s="41"/>
      <c r="AB123" s="41"/>
      <c r="AC123" s="41"/>
      <c r="AD123" s="41"/>
      <c r="AE123" s="41"/>
      <c r="AF123" s="41"/>
      <c r="AG123" s="41"/>
      <c r="AH123" s="41"/>
      <c r="AI123" s="41"/>
      <c r="AJ123" s="41"/>
      <c r="AK123" s="41"/>
      <c r="AL123" s="41"/>
      <c r="AM123" s="41"/>
      <c r="AN123" s="41"/>
    </row>
    <row r="124" spans="1:40" ht="15.75" customHeight="1">
      <c r="A124" s="5" t="str">
        <f t="shared" si="26"/>
        <v>Véhicules usagésSalaires cadres</v>
      </c>
      <c r="B124" s="41" t="s">
        <v>148</v>
      </c>
      <c r="C124" s="310" t="s">
        <v>116</v>
      </c>
      <c r="D124" s="41"/>
      <c r="E124" s="41"/>
      <c r="F124" s="253" cm="1">
        <f t="array" ref="F124">+SUMPRODUCT(('Budget original'!$A$8:$A$501=$A124)*('Budget original'!$C$3:$AO$3=F$2),'Budget original'!$C$8:$AO$501)</f>
        <v>0</v>
      </c>
      <c r="G124" s="252"/>
      <c r="H124" s="41"/>
      <c r="I124" s="253"/>
      <c r="J124" s="252"/>
      <c r="K124" s="41"/>
      <c r="L124" s="255">
        <f>SUMIFS(BV_Data_An_Cour!$AN:$AN,BV_Data_An_Cour!$AP:$AP,$B124,BV_Data_An_Cour!$AQ:$AQ,$C124,BV_Data_An_Cour!$AR:$AR,$L$2)</f>
        <v>19506.38</v>
      </c>
      <c r="M124" s="252"/>
      <c r="N124" s="275">
        <f t="shared" si="45"/>
        <v>19506.38</v>
      </c>
      <c r="O124" s="252"/>
      <c r="P124" s="41"/>
      <c r="Q124" s="255">
        <f>SUMIFS(BV_Data_An_Prec!$AN:$AN,BV_Data_An_Prec!$AP:$AP,$B124,BV_Data_An_Prec!$AQ:$AQ,$C124,BV_Data_An_Prec!$AR:$AR,$L$2)</f>
        <v>0</v>
      </c>
      <c r="R124" s="252"/>
      <c r="S124" s="275"/>
      <c r="T124" s="41"/>
      <c r="U124" s="41"/>
      <c r="V124" s="41"/>
      <c r="W124" s="41"/>
      <c r="X124" s="41"/>
      <c r="Y124" s="41"/>
      <c r="Z124" s="41"/>
      <c r="AA124" s="41"/>
      <c r="AB124" s="41"/>
      <c r="AC124" s="41"/>
      <c r="AD124" s="41"/>
      <c r="AE124" s="41"/>
      <c r="AF124" s="41"/>
      <c r="AG124" s="41"/>
      <c r="AH124" s="41"/>
      <c r="AI124" s="41"/>
      <c r="AJ124" s="41"/>
      <c r="AK124" s="41"/>
      <c r="AL124" s="41"/>
      <c r="AM124" s="41"/>
      <c r="AN124" s="41"/>
    </row>
    <row r="125" spans="1:40" ht="15.75" customHeight="1">
      <c r="A125" s="5" t="str">
        <f t="shared" si="26"/>
        <v>Véhicules usagésSalaires commis</v>
      </c>
      <c r="B125" s="41" t="s">
        <v>148</v>
      </c>
      <c r="C125" s="311" t="s">
        <v>117</v>
      </c>
      <c r="D125" s="296"/>
      <c r="E125" s="41"/>
      <c r="F125" s="247" cm="1">
        <f t="array" ref="F125">+SUMPRODUCT(('Budget original'!$A$8:$A$501=$A125)*('Budget original'!$C$3:$AO$3=F$2),'Budget original'!$C$8:$AO$501)</f>
        <v>0</v>
      </c>
      <c r="G125" s="297"/>
      <c r="H125" s="41"/>
      <c r="I125" s="247"/>
      <c r="J125" s="252"/>
      <c r="K125" s="41"/>
      <c r="L125" s="247">
        <f>SUMIFS(BV_Data_An_Cour!$AN:$AN,BV_Data_An_Cour!$AP:$AP,$B125,BV_Data_An_Cour!$AQ:$AQ,$C125,BV_Data_An_Cour!$AR:$AR,$L$2)</f>
        <v>0</v>
      </c>
      <c r="M125" s="252"/>
      <c r="N125" s="275">
        <f t="shared" si="45"/>
        <v>0</v>
      </c>
      <c r="O125" s="252"/>
      <c r="P125" s="41"/>
      <c r="Q125" s="247">
        <f>SUMIFS(BV_Data_An_Prec!$AN:$AN,BV_Data_An_Prec!$AP:$AP,$B125,BV_Data_An_Prec!$AQ:$AQ,$C125,BV_Data_An_Prec!$AR:$AR,$L$2)</f>
        <v>0</v>
      </c>
      <c r="R125" s="252"/>
      <c r="S125" s="275">
        <f t="shared" ref="S125:S154" si="49">L125-Q125</f>
        <v>0</v>
      </c>
      <c r="T125" s="41"/>
      <c r="U125" s="41"/>
      <c r="V125" s="41"/>
      <c r="W125" s="41"/>
      <c r="X125" s="41"/>
      <c r="Y125" s="41"/>
      <c r="Z125" s="41"/>
      <c r="AA125" s="41"/>
      <c r="AB125" s="41"/>
      <c r="AC125" s="41"/>
      <c r="AD125" s="41"/>
      <c r="AE125" s="41"/>
      <c r="AF125" s="41"/>
      <c r="AG125" s="41"/>
      <c r="AH125" s="41"/>
      <c r="AI125" s="41"/>
      <c r="AJ125" s="41"/>
      <c r="AK125" s="41"/>
      <c r="AL125" s="41"/>
      <c r="AM125" s="41"/>
      <c r="AN125" s="41"/>
    </row>
    <row r="126" spans="1:40" ht="15.75" customHeight="1">
      <c r="A126" s="5" t="str">
        <f t="shared" si="26"/>
        <v>Véhicules usagésSalaires autres</v>
      </c>
      <c r="B126" s="41" t="s">
        <v>148</v>
      </c>
      <c r="C126" s="310" t="s">
        <v>118</v>
      </c>
      <c r="D126" s="312"/>
      <c r="E126" s="313"/>
      <c r="F126" s="253" cm="1">
        <f t="array" ref="F126">+SUMPRODUCT(('Budget original'!$A$8:$A$501=$A126)*('Budget original'!$C$3:$AO$3=F$2),'Budget original'!$C$8:$AO$501)</f>
        <v>0</v>
      </c>
      <c r="G126" s="314"/>
      <c r="H126" s="313"/>
      <c r="I126" s="253"/>
      <c r="J126" s="240"/>
      <c r="K126" s="313"/>
      <c r="L126" s="255">
        <f>SUMIFS(BV_Data_An_Cour!$AN:$AN,BV_Data_An_Cour!$AP:$AP,$B126,BV_Data_An_Cour!$AQ:$AQ,$C126,BV_Data_An_Cour!$AR:$AR,$L$2)</f>
        <v>20708.07</v>
      </c>
      <c r="M126" s="240"/>
      <c r="N126" s="315">
        <f t="shared" si="45"/>
        <v>20708.07</v>
      </c>
      <c r="O126" s="240"/>
      <c r="P126" s="313"/>
      <c r="Q126" s="255">
        <f>SUMIFS(BV_Data_An_Prec!$AN:$AN,BV_Data_An_Prec!$AP:$AP,$B126,BV_Data_An_Prec!$AQ:$AQ,$C126,BV_Data_An_Prec!$AR:$AR,$L$2)</f>
        <v>0</v>
      </c>
      <c r="R126" s="240"/>
      <c r="S126" s="315">
        <f t="shared" si="49"/>
        <v>20708.07</v>
      </c>
      <c r="T126" s="41"/>
      <c r="U126" s="41"/>
      <c r="V126" s="41"/>
      <c r="W126" s="41"/>
      <c r="X126" s="41"/>
      <c r="Y126" s="41"/>
      <c r="Z126" s="41"/>
      <c r="AA126" s="41"/>
      <c r="AB126" s="41"/>
      <c r="AC126" s="41"/>
      <c r="AD126" s="41"/>
      <c r="AE126" s="41"/>
      <c r="AF126" s="41"/>
      <c r="AG126" s="41"/>
      <c r="AH126" s="41"/>
      <c r="AI126" s="41"/>
      <c r="AJ126" s="41"/>
      <c r="AK126" s="41"/>
      <c r="AL126" s="41"/>
      <c r="AM126" s="41"/>
      <c r="AN126" s="41"/>
    </row>
    <row r="127" spans="1:40" ht="15.75" customHeight="1">
      <c r="A127" s="5" t="str">
        <f t="shared" si="26"/>
        <v>Véhicules usagésSalaires spécialistes</v>
      </c>
      <c r="B127" s="41" t="s">
        <v>148</v>
      </c>
      <c r="C127" s="310" t="s">
        <v>119</v>
      </c>
      <c r="D127" s="296"/>
      <c r="E127" s="41"/>
      <c r="F127" s="253" cm="1">
        <f t="array" ref="F127">+SUMPRODUCT(('Budget original'!$A$8:$A$501=$A127)*('Budget original'!$C$3:$AO$3=F$2),'Budget original'!$C$8:$AO$501)</f>
        <v>0</v>
      </c>
      <c r="G127" s="297"/>
      <c r="H127" s="41"/>
      <c r="I127" s="253"/>
      <c r="J127" s="252"/>
      <c r="K127" s="41"/>
      <c r="L127" s="255">
        <f>SUMIFS(BV_Data_An_Cour!$AN:$AN,BV_Data_An_Cour!$AP:$AP,$B127,BV_Data_An_Cour!$AQ:$AQ,$C127,BV_Data_An_Cour!$AR:$AR,$L$2)</f>
        <v>0</v>
      </c>
      <c r="M127" s="252"/>
      <c r="N127" s="275">
        <f t="shared" si="45"/>
        <v>0</v>
      </c>
      <c r="O127" s="252"/>
      <c r="P127" s="41"/>
      <c r="Q127" s="255">
        <f>SUMIFS(BV_Data_An_Prec!$AN:$AN,BV_Data_An_Prec!$AP:$AP,$B127,BV_Data_An_Prec!$AQ:$AQ,$C127,BV_Data_An_Prec!$AR:$AR,$L$2)</f>
        <v>0</v>
      </c>
      <c r="R127" s="252"/>
      <c r="S127" s="275">
        <f t="shared" si="49"/>
        <v>0</v>
      </c>
      <c r="T127" s="41"/>
      <c r="U127" s="41"/>
      <c r="V127" s="41"/>
      <c r="W127" s="41"/>
      <c r="X127" s="41"/>
      <c r="Y127" s="41"/>
      <c r="Z127" s="41"/>
      <c r="AA127" s="41"/>
      <c r="AB127" s="41"/>
      <c r="AC127" s="41"/>
      <c r="AD127" s="41"/>
      <c r="AE127" s="41"/>
      <c r="AF127" s="41"/>
      <c r="AG127" s="41"/>
      <c r="AH127" s="41"/>
      <c r="AI127" s="41"/>
      <c r="AJ127" s="41"/>
      <c r="AK127" s="41"/>
      <c r="AL127" s="41"/>
      <c r="AM127" s="41"/>
      <c r="AN127" s="41"/>
    </row>
    <row r="128" spans="1:40" ht="15.75" hidden="1" customHeight="1">
      <c r="A128" s="5" t="str">
        <f t="shared" si="26"/>
        <v>Véhicules usagés[...]</v>
      </c>
      <c r="B128" s="41" t="s">
        <v>148</v>
      </c>
      <c r="C128" s="310" t="s">
        <v>55</v>
      </c>
      <c r="D128" s="296"/>
      <c r="E128" s="41"/>
      <c r="F128" s="253" cm="1">
        <f t="array" ref="F128">+SUMPRODUCT(('Budget original'!$A$8:$A$501=$A128)*('Budget original'!$C$3:$AO$3=F$2),'Budget original'!$C$8:$AO$501)</f>
        <v>0</v>
      </c>
      <c r="G128" s="297"/>
      <c r="H128" s="41"/>
      <c r="I128" s="253"/>
      <c r="J128" s="252"/>
      <c r="K128" s="41"/>
      <c r="L128" s="255">
        <f>SUMIFS(BV_Data_An_Cour!$AN:$AN,BV_Data_An_Cour!$AP:$AP,$B128,BV_Data_An_Cour!$AQ:$AQ,$C128,BV_Data_An_Cour!$AR:$AR,$L$2)</f>
        <v>0</v>
      </c>
      <c r="M128" s="252"/>
      <c r="N128" s="275">
        <f t="shared" si="45"/>
        <v>0</v>
      </c>
      <c r="O128" s="252"/>
      <c r="P128" s="41"/>
      <c r="Q128" s="255">
        <f>SUMIFS(BV_Data_An_Prec!$AN:$AN,BV_Data_An_Prec!$AP:$AP,$B128,BV_Data_An_Prec!$AQ:$AQ,$C128,BV_Data_An_Prec!$AR:$AR,$L$2)</f>
        <v>0</v>
      </c>
      <c r="R128" s="252"/>
      <c r="S128" s="275">
        <f t="shared" si="49"/>
        <v>0</v>
      </c>
      <c r="T128" s="41"/>
      <c r="U128" s="41"/>
      <c r="V128" s="41"/>
      <c r="W128" s="41"/>
      <c r="X128" s="41"/>
      <c r="Y128" s="41"/>
      <c r="Z128" s="41"/>
      <c r="AA128" s="41"/>
      <c r="AB128" s="41"/>
      <c r="AC128" s="41"/>
      <c r="AD128" s="41"/>
      <c r="AE128" s="41"/>
      <c r="AF128" s="41"/>
      <c r="AG128" s="41"/>
      <c r="AH128" s="41"/>
      <c r="AI128" s="41"/>
      <c r="AJ128" s="41"/>
      <c r="AK128" s="41"/>
      <c r="AL128" s="41"/>
      <c r="AM128" s="41"/>
      <c r="AN128" s="41"/>
    </row>
    <row r="129" spans="1:40" ht="15.75" hidden="1" customHeight="1">
      <c r="A129" s="5" t="str">
        <f t="shared" si="26"/>
        <v>Véhicules usagés[...]</v>
      </c>
      <c r="B129" s="41" t="s">
        <v>148</v>
      </c>
      <c r="C129" s="310" t="s">
        <v>55</v>
      </c>
      <c r="D129" s="296"/>
      <c r="E129" s="41"/>
      <c r="F129" s="253" cm="1">
        <f t="array" ref="F129">+SUMPRODUCT(('Budget original'!$A$8:$A$501=$A129)*('Budget original'!$C$3:$AO$3=F$2),'Budget original'!$C$8:$AO$501)</f>
        <v>0</v>
      </c>
      <c r="G129" s="297"/>
      <c r="H129" s="41"/>
      <c r="I129" s="253"/>
      <c r="J129" s="252"/>
      <c r="K129" s="41"/>
      <c r="L129" s="255">
        <f>SUMIFS(BV_Data_An_Cour!$AN:$AN,BV_Data_An_Cour!$AP:$AP,$B129,BV_Data_An_Cour!$AQ:$AQ,$C129,BV_Data_An_Cour!$AR:$AR,$L$2)</f>
        <v>0</v>
      </c>
      <c r="M129" s="252"/>
      <c r="N129" s="275">
        <f t="shared" si="45"/>
        <v>0</v>
      </c>
      <c r="O129" s="252"/>
      <c r="P129" s="41"/>
      <c r="Q129" s="255">
        <f>SUMIFS(BV_Data_An_Prec!$AN:$AN,BV_Data_An_Prec!$AP:$AP,$B129,BV_Data_An_Prec!$AQ:$AQ,$C129,BV_Data_An_Prec!$AR:$AR,$L$2)</f>
        <v>0</v>
      </c>
      <c r="R129" s="252"/>
      <c r="S129" s="275">
        <f t="shared" si="49"/>
        <v>0</v>
      </c>
      <c r="T129" s="41"/>
      <c r="U129" s="41"/>
      <c r="V129" s="41"/>
      <c r="W129" s="41"/>
      <c r="X129" s="41"/>
      <c r="Y129" s="41"/>
      <c r="Z129" s="41"/>
      <c r="AA129" s="41"/>
      <c r="AB129" s="41"/>
      <c r="AC129" s="41"/>
      <c r="AD129" s="41"/>
      <c r="AE129" s="41"/>
      <c r="AF129" s="41"/>
      <c r="AG129" s="41"/>
      <c r="AH129" s="41"/>
      <c r="AI129" s="41"/>
      <c r="AJ129" s="41"/>
      <c r="AK129" s="41"/>
      <c r="AL129" s="41"/>
      <c r="AM129" s="41"/>
      <c r="AN129" s="41"/>
    </row>
    <row r="130" spans="1:40" ht="15.75" hidden="1" customHeight="1">
      <c r="A130" s="5" t="str">
        <f t="shared" si="26"/>
        <v>Véhicules usagés[...]</v>
      </c>
      <c r="B130" s="41" t="s">
        <v>148</v>
      </c>
      <c r="C130" s="310" t="s">
        <v>55</v>
      </c>
      <c r="D130" s="296"/>
      <c r="E130" s="41"/>
      <c r="F130" s="253" cm="1">
        <f t="array" ref="F130">+SUMPRODUCT(('Budget original'!$A$8:$A$501=$A130)*('Budget original'!$C$3:$AO$3=F$2),'Budget original'!$C$8:$AO$501)</f>
        <v>0</v>
      </c>
      <c r="G130" s="297"/>
      <c r="H130" s="41"/>
      <c r="I130" s="253"/>
      <c r="J130" s="252"/>
      <c r="K130" s="41"/>
      <c r="L130" s="255">
        <f>SUMIFS(BV_Data_An_Cour!$AN:$AN,BV_Data_An_Cour!$AP:$AP,$B130,BV_Data_An_Cour!$AQ:$AQ,$C130,BV_Data_An_Cour!$AR:$AR,$L$2)</f>
        <v>0</v>
      </c>
      <c r="M130" s="252"/>
      <c r="N130" s="275">
        <f t="shared" si="45"/>
        <v>0</v>
      </c>
      <c r="O130" s="252"/>
      <c r="P130" s="41"/>
      <c r="Q130" s="255">
        <f>SUMIFS(BV_Data_An_Prec!$AN:$AN,BV_Data_An_Prec!$AP:$AP,$B130,BV_Data_An_Prec!$AQ:$AQ,$C130,BV_Data_An_Prec!$AR:$AR,$L$2)</f>
        <v>0</v>
      </c>
      <c r="R130" s="252"/>
      <c r="S130" s="275">
        <f t="shared" si="49"/>
        <v>0</v>
      </c>
      <c r="T130" s="41"/>
      <c r="U130" s="41"/>
      <c r="V130" s="41"/>
      <c r="W130" s="41"/>
      <c r="X130" s="41"/>
      <c r="Y130" s="41"/>
      <c r="Z130" s="41"/>
      <c r="AA130" s="41"/>
      <c r="AB130" s="41"/>
      <c r="AC130" s="41"/>
      <c r="AD130" s="41"/>
      <c r="AE130" s="41"/>
      <c r="AF130" s="41"/>
      <c r="AG130" s="41"/>
      <c r="AH130" s="41"/>
      <c r="AI130" s="41"/>
      <c r="AJ130" s="41"/>
      <c r="AK130" s="41"/>
      <c r="AL130" s="41"/>
      <c r="AM130" s="41"/>
      <c r="AN130" s="41"/>
    </row>
    <row r="131" spans="1:40" ht="15.75" customHeight="1">
      <c r="A131" s="5" t="str">
        <f t="shared" si="26"/>
        <v>Véhicules usagésSalaires en absences</v>
      </c>
      <c r="B131" s="41" t="s">
        <v>148</v>
      </c>
      <c r="C131" s="311" t="s">
        <v>120</v>
      </c>
      <c r="D131" s="296"/>
      <c r="E131" s="41"/>
      <c r="F131" s="253" cm="1">
        <f t="array" ref="F131">+SUMPRODUCT(('Budget original'!$A$8:$A$501=$A131)*('Budget original'!$C$3:$AO$3=F$2),'Budget original'!$C$8:$AO$501)</f>
        <v>0</v>
      </c>
      <c r="G131" s="297"/>
      <c r="H131" s="41"/>
      <c r="I131" s="253"/>
      <c r="J131" s="252"/>
      <c r="K131" s="41"/>
      <c r="L131" s="255">
        <f>SUMIFS(BV_Data_An_Cour!$AN:$AN,BV_Data_An_Cour!$AP:$AP,$B131,BV_Data_An_Cour!$AQ:$AQ,$C131,BV_Data_An_Cour!$AR:$AR,$L$2)</f>
        <v>7553.36</v>
      </c>
      <c r="M131" s="252"/>
      <c r="N131" s="275">
        <f t="shared" si="45"/>
        <v>7553.36</v>
      </c>
      <c r="O131" s="252"/>
      <c r="P131" s="41"/>
      <c r="Q131" s="255">
        <f>SUMIFS(BV_Data_An_Prec!$AN:$AN,BV_Data_An_Prec!$AP:$AP,$B131,BV_Data_An_Prec!$AQ:$AQ,$C131,BV_Data_An_Prec!$AR:$AR,$L$2)</f>
        <v>0</v>
      </c>
      <c r="R131" s="252"/>
      <c r="S131" s="275">
        <f t="shared" si="49"/>
        <v>7553.36</v>
      </c>
      <c r="T131" s="41"/>
      <c r="U131" s="41"/>
      <c r="V131" s="41"/>
      <c r="W131" s="41"/>
      <c r="X131" s="41"/>
      <c r="Y131" s="41"/>
      <c r="Z131" s="41"/>
      <c r="AA131" s="41"/>
      <c r="AB131" s="41"/>
      <c r="AC131" s="41"/>
      <c r="AD131" s="41"/>
      <c r="AE131" s="41"/>
      <c r="AF131" s="41"/>
      <c r="AG131" s="41"/>
      <c r="AH131" s="41"/>
      <c r="AI131" s="41"/>
      <c r="AJ131" s="41"/>
      <c r="AK131" s="41"/>
      <c r="AL131" s="41"/>
      <c r="AM131" s="41"/>
      <c r="AN131" s="41"/>
    </row>
    <row r="132" spans="1:40" ht="15.75" customHeight="1">
      <c r="A132" s="5" t="str">
        <f t="shared" si="26"/>
        <v>Véhicules usagésDéduction à la source</v>
      </c>
      <c r="B132" s="41" t="s">
        <v>148</v>
      </c>
      <c r="C132" s="310" t="s">
        <v>121</v>
      </c>
      <c r="D132" s="312"/>
      <c r="E132" s="313"/>
      <c r="F132" s="270" cm="1">
        <f t="array" ref="F132">+SUMPRODUCT(('Budget original'!$A$8:$A$501=$A132)*('Budget original'!$C$3:$AO$3=F$2),'Budget original'!$C$8:$AO$501)</f>
        <v>0</v>
      </c>
      <c r="G132" s="314"/>
      <c r="H132" s="313"/>
      <c r="I132" s="270"/>
      <c r="J132" s="240"/>
      <c r="K132" s="313"/>
      <c r="L132" s="271">
        <f>SUMIFS(BV_Data_An_Cour!$AN:$AN,BV_Data_An_Cour!$AP:$AP,$B132,BV_Data_An_Cour!$AQ:$AQ,$C132,BV_Data_An_Cour!$AR:$AR,$L$2)</f>
        <v>10720.49</v>
      </c>
      <c r="M132" s="240"/>
      <c r="N132" s="315">
        <f t="shared" si="45"/>
        <v>10720.49</v>
      </c>
      <c r="O132" s="240"/>
      <c r="P132" s="313"/>
      <c r="Q132" s="271">
        <f>SUMIFS(BV_Data_An_Prec!$AN:$AN,BV_Data_An_Prec!$AP:$AP,$B132,BV_Data_An_Prec!$AQ:$AQ,$C132,BV_Data_An_Prec!$AR:$AR,$L$2)</f>
        <v>0</v>
      </c>
      <c r="R132" s="240"/>
      <c r="S132" s="315">
        <f t="shared" si="49"/>
        <v>10720.49</v>
      </c>
      <c r="T132" s="41"/>
      <c r="U132" s="253"/>
      <c r="V132" s="41"/>
      <c r="W132" s="41"/>
      <c r="X132" s="41"/>
      <c r="Y132" s="41"/>
      <c r="Z132" s="41"/>
      <c r="AA132" s="41"/>
      <c r="AB132" s="41"/>
      <c r="AC132" s="41"/>
      <c r="AD132" s="41"/>
      <c r="AE132" s="41"/>
      <c r="AF132" s="41"/>
      <c r="AG132" s="41"/>
      <c r="AH132" s="41"/>
      <c r="AI132" s="41"/>
      <c r="AJ132" s="41"/>
      <c r="AK132" s="41"/>
      <c r="AL132" s="41"/>
      <c r="AM132" s="41"/>
      <c r="AN132" s="41"/>
    </row>
    <row r="133" spans="1:40" ht="15.75" customHeight="1">
      <c r="A133" s="5" t="str">
        <f t="shared" si="26"/>
        <v>Véhicules usagésBénéfices marginaux</v>
      </c>
      <c r="B133" s="41" t="s">
        <v>148</v>
      </c>
      <c r="C133" s="310" t="s">
        <v>122</v>
      </c>
      <c r="D133" s="296"/>
      <c r="E133" s="41"/>
      <c r="F133" s="253" cm="1">
        <f t="array" ref="F133">+SUMPRODUCT(('Budget original'!$A$8:$A$501=$A133)*('Budget original'!$C$3:$AO$3=F$2),'Budget original'!$C$8:$AO$501)</f>
        <v>0</v>
      </c>
      <c r="G133" s="297"/>
      <c r="H133" s="41"/>
      <c r="I133" s="253"/>
      <c r="J133" s="252"/>
      <c r="K133" s="41"/>
      <c r="L133" s="255">
        <f>SUMIFS(BV_Data_An_Cour!$AN:$AN,BV_Data_An_Cour!$AP:$AP,$B133,BV_Data_An_Cour!$AQ:$AQ,$C133,BV_Data_An_Cour!$AR:$AR,$L$2)</f>
        <v>743.01</v>
      </c>
      <c r="M133" s="252"/>
      <c r="N133" s="275">
        <f t="shared" si="45"/>
        <v>743.01</v>
      </c>
      <c r="O133" s="252"/>
      <c r="P133" s="41"/>
      <c r="Q133" s="255">
        <f>SUMIFS(BV_Data_An_Prec!$AN:$AN,BV_Data_An_Prec!$AP:$AP,$B133,BV_Data_An_Prec!$AQ:$AQ,$C133,BV_Data_An_Prec!$AR:$AR,$L$2)</f>
        <v>0</v>
      </c>
      <c r="R133" s="252"/>
      <c r="S133" s="275">
        <f t="shared" si="49"/>
        <v>743.01</v>
      </c>
      <c r="T133" s="41"/>
      <c r="U133" s="253"/>
      <c r="V133" s="41"/>
      <c r="W133" s="41"/>
      <c r="X133" s="41"/>
      <c r="Y133" s="41"/>
      <c r="Z133" s="41"/>
      <c r="AA133" s="41"/>
      <c r="AB133" s="41"/>
      <c r="AC133" s="41"/>
      <c r="AD133" s="41"/>
      <c r="AE133" s="41"/>
      <c r="AF133" s="41"/>
      <c r="AG133" s="41"/>
      <c r="AH133" s="41"/>
      <c r="AI133" s="41"/>
      <c r="AJ133" s="41"/>
      <c r="AK133" s="41"/>
      <c r="AL133" s="41"/>
      <c r="AM133" s="41"/>
      <c r="AN133" s="41"/>
    </row>
    <row r="134" spans="1:40" ht="15.75" customHeight="1">
      <c r="A134" s="5" t="str">
        <f t="shared" si="26"/>
        <v>Véhicules usagésCsst</v>
      </c>
      <c r="B134" s="41" t="s">
        <v>148</v>
      </c>
      <c r="C134" s="310" t="s">
        <v>123</v>
      </c>
      <c r="D134" s="296"/>
      <c r="E134" s="41"/>
      <c r="F134" s="253" cm="1">
        <f t="array" ref="F134">+SUMPRODUCT(('Budget original'!$A$8:$A$501=$A134)*('Budget original'!$C$3:$AO$3=F$2),'Budget original'!$C$8:$AO$501)</f>
        <v>0</v>
      </c>
      <c r="G134" s="297"/>
      <c r="H134" s="41"/>
      <c r="I134" s="253"/>
      <c r="J134" s="252"/>
      <c r="K134" s="41"/>
      <c r="L134" s="255">
        <f>SUMIFS(BV_Data_An_Cour!$AN:$AN,BV_Data_An_Cour!$AP:$AP,$B134,BV_Data_An_Cour!$AQ:$AQ,$C134,BV_Data_An_Cour!$AR:$AR,$L$2)</f>
        <v>0</v>
      </c>
      <c r="M134" s="252"/>
      <c r="N134" s="275">
        <f t="shared" si="45"/>
        <v>0</v>
      </c>
      <c r="O134" s="252"/>
      <c r="P134" s="41"/>
      <c r="Q134" s="255">
        <f>SUMIFS(BV_Data_An_Prec!$AN:$AN,BV_Data_An_Prec!$AP:$AP,$B134,BV_Data_An_Prec!$AQ:$AQ,$C134,BV_Data_An_Prec!$AR:$AR,$L$2)</f>
        <v>0</v>
      </c>
      <c r="R134" s="252"/>
      <c r="S134" s="275">
        <f t="shared" si="49"/>
        <v>0</v>
      </c>
      <c r="T134" s="41"/>
      <c r="U134" s="253"/>
      <c r="V134" s="41"/>
      <c r="W134" s="41"/>
      <c r="X134" s="41"/>
      <c r="Y134" s="41"/>
      <c r="Z134" s="41"/>
      <c r="AA134" s="41"/>
      <c r="AB134" s="41"/>
      <c r="AC134" s="41"/>
      <c r="AD134" s="41"/>
      <c r="AE134" s="41"/>
      <c r="AF134" s="41"/>
      <c r="AG134" s="41"/>
      <c r="AH134" s="41"/>
      <c r="AI134" s="41"/>
      <c r="AJ134" s="41"/>
      <c r="AK134" s="41"/>
      <c r="AL134" s="41"/>
      <c r="AM134" s="41"/>
      <c r="AN134" s="41"/>
    </row>
    <row r="135" spans="1:40" ht="15.75" hidden="1" customHeight="1">
      <c r="A135" s="5" t="str">
        <f t="shared" si="26"/>
        <v>Véhicules usagés[...]</v>
      </c>
      <c r="B135" s="41" t="s">
        <v>148</v>
      </c>
      <c r="C135" s="252" t="s">
        <v>55</v>
      </c>
      <c r="D135" s="298"/>
      <c r="E135" s="316"/>
      <c r="F135" s="253" cm="1">
        <f t="array" ref="F135">+SUMPRODUCT(('Budget original'!$A$8:$A$501=$A135)*('Budget original'!$C$3:$AO$3=F$2),'Budget original'!$C$8:$AO$501)</f>
        <v>0</v>
      </c>
      <c r="G135" s="299"/>
      <c r="H135" s="316"/>
      <c r="I135" s="253"/>
      <c r="J135" s="245"/>
      <c r="K135" s="316"/>
      <c r="L135" s="255">
        <f>SUMIFS(BV_Data_An_Cour!$AN:$AN,BV_Data_An_Cour!$AP:$AP,$B135,BV_Data_An_Cour!$AQ:$AQ,$C135,BV_Data_An_Cour!$AR:$AR,$L$2)</f>
        <v>0</v>
      </c>
      <c r="M135" s="245"/>
      <c r="N135" s="295">
        <f t="shared" si="45"/>
        <v>0</v>
      </c>
      <c r="O135" s="245"/>
      <c r="P135" s="316"/>
      <c r="Q135" s="255">
        <f>SUMIFS(BV_Data_An_Prec!$AN:$AN,BV_Data_An_Prec!$AP:$AP,$B135,BV_Data_An_Prec!$AQ:$AQ,$C135,BV_Data_An_Prec!$AR:$AR,$L$2)</f>
        <v>0</v>
      </c>
      <c r="R135" s="245"/>
      <c r="S135" s="295">
        <f t="shared" si="49"/>
        <v>0</v>
      </c>
      <c r="T135" s="41"/>
      <c r="U135" s="41"/>
      <c r="V135" s="41"/>
      <c r="W135" s="41"/>
      <c r="X135" s="41"/>
      <c r="Y135" s="41"/>
      <c r="Z135" s="41"/>
      <c r="AA135" s="41"/>
      <c r="AB135" s="41"/>
      <c r="AC135" s="41"/>
      <c r="AD135" s="41"/>
      <c r="AE135" s="41"/>
      <c r="AF135" s="41"/>
      <c r="AG135" s="41"/>
      <c r="AH135" s="41"/>
      <c r="AI135" s="41"/>
      <c r="AJ135" s="41"/>
      <c r="AK135" s="41"/>
      <c r="AL135" s="41"/>
      <c r="AM135" s="41"/>
      <c r="AN135" s="41"/>
    </row>
    <row r="136" spans="1:40" ht="15.75" customHeight="1">
      <c r="A136" s="5" t="str">
        <f t="shared" si="26"/>
        <v>Véhicules usagésTOTAL PERSONNEL</v>
      </c>
      <c r="B136" s="41" t="s">
        <v>148</v>
      </c>
      <c r="C136" s="303" t="s">
        <v>124</v>
      </c>
      <c r="D136" s="304" t="s">
        <v>115</v>
      </c>
      <c r="E136" s="305" t="e">
        <f>F136/F$109</f>
        <v>#DIV/0!</v>
      </c>
      <c r="F136" s="306">
        <f>+SUM(F124:F135)</f>
        <v>0</v>
      </c>
      <c r="G136" s="307"/>
      <c r="H136" s="305"/>
      <c r="I136" s="306"/>
      <c r="J136" s="307" t="s">
        <v>115</v>
      </c>
      <c r="K136" s="305">
        <f>L136/L$109</f>
        <v>0.20027754208389659</v>
      </c>
      <c r="L136" s="306">
        <f>SUM(L124:L135)</f>
        <v>59231.31</v>
      </c>
      <c r="M136" s="353"/>
      <c r="N136" s="318">
        <f t="shared" si="45"/>
        <v>59231.31</v>
      </c>
      <c r="O136" s="307" t="s">
        <v>115</v>
      </c>
      <c r="P136" s="305" t="e">
        <f>Q136/Q$109</f>
        <v>#DIV/0!</v>
      </c>
      <c r="Q136" s="306">
        <f>SUM(Q124:Q135)</f>
        <v>0</v>
      </c>
      <c r="R136" s="353"/>
      <c r="S136" s="318">
        <f t="shared" si="49"/>
        <v>59231.31</v>
      </c>
      <c r="T136" s="41"/>
      <c r="U136" s="41"/>
      <c r="V136" s="41"/>
      <c r="W136" s="41"/>
      <c r="X136" s="41"/>
      <c r="Y136" s="41"/>
      <c r="Z136" s="41"/>
      <c r="AA136" s="41"/>
      <c r="AB136" s="41"/>
      <c r="AC136" s="41"/>
      <c r="AD136" s="41"/>
      <c r="AE136" s="41"/>
      <c r="AF136" s="41"/>
      <c r="AG136" s="41"/>
      <c r="AH136" s="41"/>
      <c r="AI136" s="41"/>
      <c r="AJ136" s="41"/>
      <c r="AK136" s="41"/>
      <c r="AL136" s="41"/>
      <c r="AM136" s="41"/>
      <c r="AN136" s="41"/>
    </row>
    <row r="137" spans="1:40" ht="15.75" customHeight="1">
      <c r="A137" s="5" t="str">
        <f t="shared" si="26"/>
        <v>Véhicules usagésPublicité 2</v>
      </c>
      <c r="B137" s="41" t="s">
        <v>148</v>
      </c>
      <c r="C137" s="252" t="s">
        <v>125</v>
      </c>
      <c r="D137" s="296"/>
      <c r="E137" s="41"/>
      <c r="F137" s="253" cm="1">
        <f t="array" ref="F137">+SUMPRODUCT(('Budget original'!$A$8:$A$501=$A137)*('Budget original'!$C$3:$AO$3=F$2),'Budget original'!$C$8:$AO$501)</f>
        <v>0</v>
      </c>
      <c r="G137" s="297"/>
      <c r="H137" s="41"/>
      <c r="I137" s="253"/>
      <c r="J137" s="252"/>
      <c r="K137" s="41"/>
      <c r="L137" s="255">
        <f>SUMIFS(BV_Data_An_Cour!$AN:$AN,BV_Data_An_Cour!$AP:$AP,$B137,BV_Data_An_Cour!$AQ:$AQ,$C137,BV_Data_An_Cour!$AR:$AR,$L$2)</f>
        <v>0</v>
      </c>
      <c r="M137" s="252"/>
      <c r="N137" s="275">
        <f t="shared" si="45"/>
        <v>0</v>
      </c>
      <c r="O137" s="252"/>
      <c r="P137" s="41"/>
      <c r="Q137" s="255">
        <f>SUMIFS(BV_Data_An_Prec!$AN:$AN,BV_Data_An_Prec!$AP:$AP,$B137,BV_Data_An_Prec!$AQ:$AQ,$C137,BV_Data_An_Prec!$AR:$AR,$L$2)</f>
        <v>0</v>
      </c>
      <c r="R137" s="252"/>
      <c r="S137" s="275">
        <f t="shared" si="49"/>
        <v>0</v>
      </c>
      <c r="T137" s="41"/>
      <c r="U137" s="41"/>
      <c r="V137" s="41"/>
      <c r="W137" s="41"/>
      <c r="X137" s="41"/>
      <c r="Y137" s="41"/>
      <c r="Z137" s="41"/>
      <c r="AA137" s="41"/>
      <c r="AB137" s="41"/>
      <c r="AC137" s="41"/>
      <c r="AD137" s="41"/>
      <c r="AE137" s="41"/>
      <c r="AF137" s="41"/>
      <c r="AG137" s="41"/>
      <c r="AH137" s="41"/>
      <c r="AI137" s="41"/>
      <c r="AJ137" s="41"/>
      <c r="AK137" s="41"/>
      <c r="AL137" s="41"/>
      <c r="AM137" s="41"/>
      <c r="AN137" s="41"/>
    </row>
    <row r="138" spans="1:40" ht="15.75" customHeight="1">
      <c r="A138" s="5" t="str">
        <f t="shared" si="26"/>
        <v>Véhicules usagésService gratuit 2</v>
      </c>
      <c r="B138" s="41" t="s">
        <v>148</v>
      </c>
      <c r="C138" s="252" t="s">
        <v>126</v>
      </c>
      <c r="D138" s="296"/>
      <c r="E138" s="41"/>
      <c r="F138" s="253" cm="1">
        <f t="array" ref="F138">+SUMPRODUCT(('Budget original'!$A$8:$A$501=$A138)*('Budget original'!$C$3:$AO$3=F$2),'Budget original'!$C$8:$AO$501)</f>
        <v>0</v>
      </c>
      <c r="G138" s="297"/>
      <c r="H138" s="41"/>
      <c r="I138" s="253"/>
      <c r="J138" s="252"/>
      <c r="K138" s="41"/>
      <c r="L138" s="255">
        <f>SUMIFS(BV_Data_An_Cour!$AN:$AN,BV_Data_An_Cour!$AP:$AP,$B138,BV_Data_An_Cour!$AQ:$AQ,$C138,BV_Data_An_Cour!$AR:$AR,$L$2)</f>
        <v>0</v>
      </c>
      <c r="M138" s="252"/>
      <c r="N138" s="275">
        <f t="shared" si="45"/>
        <v>0</v>
      </c>
      <c r="O138" s="252"/>
      <c r="P138" s="41"/>
      <c r="Q138" s="255">
        <f>SUMIFS(BV_Data_An_Prec!$AN:$AN,BV_Data_An_Prec!$AP:$AP,$B138,BV_Data_An_Prec!$AQ:$AQ,$C138,BV_Data_An_Prec!$AR:$AR,$L$2)</f>
        <v>0</v>
      </c>
      <c r="R138" s="252"/>
      <c r="S138" s="275">
        <f t="shared" si="49"/>
        <v>0</v>
      </c>
      <c r="T138" s="41"/>
      <c r="U138" s="41"/>
      <c r="V138" s="41"/>
      <c r="W138" s="41"/>
      <c r="X138" s="41"/>
      <c r="Y138" s="41"/>
      <c r="Z138" s="41"/>
      <c r="AA138" s="41"/>
      <c r="AB138" s="41"/>
      <c r="AC138" s="41"/>
      <c r="AD138" s="41"/>
      <c r="AE138" s="41"/>
      <c r="AF138" s="41"/>
      <c r="AG138" s="41"/>
      <c r="AH138" s="41"/>
      <c r="AI138" s="41"/>
      <c r="AJ138" s="41"/>
      <c r="AK138" s="41"/>
      <c r="AL138" s="41"/>
      <c r="AM138" s="41"/>
      <c r="AN138" s="41"/>
    </row>
    <row r="139" spans="1:40" ht="15.75" customHeight="1">
      <c r="A139" s="5" t="str">
        <f t="shared" si="26"/>
        <v>Véhicules usagésFrais véhicules de cie</v>
      </c>
      <c r="B139" s="41" t="s">
        <v>148</v>
      </c>
      <c r="C139" s="245" t="s">
        <v>127</v>
      </c>
      <c r="D139" s="298"/>
      <c r="E139" s="316"/>
      <c r="F139" s="247" cm="1">
        <f t="array" ref="F139">+SUMPRODUCT(('Budget original'!$A$8:$A$501=$A139)*('Budget original'!$C$3:$AO$3=F$2),'Budget original'!$C$8:$AO$501)</f>
        <v>0</v>
      </c>
      <c r="G139" s="299"/>
      <c r="H139" s="316"/>
      <c r="I139" s="247"/>
      <c r="J139" s="245"/>
      <c r="K139" s="316"/>
      <c r="L139" s="247">
        <f>SUMIFS(BV_Data_An_Cour!$AN:$AN,BV_Data_An_Cour!$AP:$AP,$B139,BV_Data_An_Cour!$AQ:$AQ,$C139,BV_Data_An_Cour!$AR:$AR,$L$2)</f>
        <v>0</v>
      </c>
      <c r="M139" s="245"/>
      <c r="N139" s="295">
        <f t="shared" si="45"/>
        <v>0</v>
      </c>
      <c r="O139" s="245"/>
      <c r="P139" s="316"/>
      <c r="Q139" s="247">
        <f>SUMIFS(BV_Data_An_Prec!$AN:$AN,BV_Data_An_Prec!$AP:$AP,$B139,BV_Data_An_Prec!$AQ:$AQ,$C139,BV_Data_An_Prec!$AR:$AR,$L$2)</f>
        <v>0</v>
      </c>
      <c r="R139" s="245"/>
      <c r="S139" s="295">
        <f t="shared" si="49"/>
        <v>0</v>
      </c>
      <c r="T139" s="41"/>
      <c r="U139" s="41"/>
      <c r="V139" s="41"/>
      <c r="W139" s="41"/>
      <c r="X139" s="41"/>
      <c r="Y139" s="41"/>
      <c r="Z139" s="41"/>
      <c r="AA139" s="41"/>
      <c r="AB139" s="41"/>
      <c r="AC139" s="41"/>
      <c r="AD139" s="41"/>
      <c r="AE139" s="41"/>
      <c r="AF139" s="41"/>
      <c r="AG139" s="41"/>
      <c r="AH139" s="41"/>
      <c r="AI139" s="41"/>
      <c r="AJ139" s="41"/>
      <c r="AK139" s="41"/>
      <c r="AL139" s="41"/>
      <c r="AM139" s="41"/>
      <c r="AN139" s="41"/>
    </row>
    <row r="140" spans="1:40" ht="15.75" customHeight="1">
      <c r="A140" s="5" t="str">
        <f t="shared" si="26"/>
        <v>Véhicules usagésInformatique</v>
      </c>
      <c r="B140" s="41" t="s">
        <v>148</v>
      </c>
      <c r="C140" s="252" t="s">
        <v>128</v>
      </c>
      <c r="D140" s="296"/>
      <c r="E140" s="41"/>
      <c r="F140" s="253" cm="1">
        <f t="array" ref="F140">+SUMPRODUCT(('Budget original'!$A$8:$A$501=$A140)*('Budget original'!$C$3:$AO$3=F$2),'Budget original'!$C$8:$AO$501)</f>
        <v>0</v>
      </c>
      <c r="G140" s="297"/>
      <c r="H140" s="41"/>
      <c r="I140" s="253"/>
      <c r="J140" s="252"/>
      <c r="K140" s="41"/>
      <c r="L140" s="255">
        <f>SUMIFS(BV_Data_An_Cour!$AN:$AN,BV_Data_An_Cour!$AP:$AP,$B140,BV_Data_An_Cour!$AQ:$AQ,$C140,BV_Data_An_Cour!$AR:$AR,$L$2)</f>
        <v>3300.36</v>
      </c>
      <c r="M140" s="252"/>
      <c r="N140" s="275">
        <f t="shared" si="45"/>
        <v>3300.36</v>
      </c>
      <c r="O140" s="252"/>
      <c r="P140" s="41"/>
      <c r="Q140" s="255">
        <f>SUMIFS(BV_Data_An_Prec!$AN:$AN,BV_Data_An_Prec!$AP:$AP,$B140,BV_Data_An_Prec!$AQ:$AQ,$C140,BV_Data_An_Prec!$AR:$AR,$L$2)</f>
        <v>0</v>
      </c>
      <c r="R140" s="252"/>
      <c r="S140" s="275">
        <f t="shared" si="49"/>
        <v>3300.36</v>
      </c>
      <c r="T140" s="41"/>
      <c r="U140" s="41"/>
      <c r="V140" s="41"/>
      <c r="W140" s="41"/>
      <c r="X140" s="41"/>
      <c r="Y140" s="41"/>
      <c r="Z140" s="41"/>
      <c r="AA140" s="41"/>
      <c r="AB140" s="41"/>
      <c r="AC140" s="41"/>
      <c r="AD140" s="41"/>
      <c r="AE140" s="41"/>
      <c r="AF140" s="41"/>
      <c r="AG140" s="41"/>
      <c r="AH140" s="41"/>
      <c r="AI140" s="41"/>
      <c r="AJ140" s="41"/>
      <c r="AK140" s="41"/>
      <c r="AL140" s="41"/>
      <c r="AM140" s="41"/>
      <c r="AN140" s="41"/>
    </row>
    <row r="141" spans="1:40" ht="15.75" customHeight="1">
      <c r="A141" s="5" t="str">
        <f t="shared" si="26"/>
        <v>Véhicules usagésFrais de déplacement</v>
      </c>
      <c r="B141" s="41" t="s">
        <v>148</v>
      </c>
      <c r="C141" s="252" t="s">
        <v>129</v>
      </c>
      <c r="D141" s="296"/>
      <c r="E141" s="41"/>
      <c r="F141" s="253" cm="1">
        <f t="array" ref="F141">+SUMPRODUCT(('Budget original'!$A$8:$A$501=$A141)*('Budget original'!$C$3:$AO$3=F$2),'Budget original'!$C$8:$AO$501)</f>
        <v>0</v>
      </c>
      <c r="G141" s="297"/>
      <c r="H141" s="41"/>
      <c r="I141" s="253"/>
      <c r="J141" s="252"/>
      <c r="K141" s="41"/>
      <c r="L141" s="255">
        <f>SUMIFS(BV_Data_An_Cour!$AN:$AN,BV_Data_An_Cour!$AP:$AP,$B141,BV_Data_An_Cour!$AQ:$AQ,$C141,BV_Data_An_Cour!$AR:$AR,$L$2)</f>
        <v>2230.63</v>
      </c>
      <c r="M141" s="252"/>
      <c r="N141" s="275">
        <f t="shared" si="45"/>
        <v>2230.63</v>
      </c>
      <c r="O141" s="252"/>
      <c r="P141" s="41"/>
      <c r="Q141" s="255">
        <f>SUMIFS(BV_Data_An_Prec!$AN:$AN,BV_Data_An_Prec!$AP:$AP,$B141,BV_Data_An_Prec!$AQ:$AQ,$C141,BV_Data_An_Prec!$AR:$AR,$L$2)</f>
        <v>0</v>
      </c>
      <c r="R141" s="252"/>
      <c r="S141" s="275">
        <f t="shared" si="49"/>
        <v>2230.63</v>
      </c>
      <c r="T141" s="351"/>
      <c r="U141" s="41"/>
      <c r="V141" s="41"/>
      <c r="W141" s="41"/>
      <c r="X141" s="41"/>
      <c r="Y141" s="41"/>
      <c r="Z141" s="41"/>
      <c r="AA141" s="41"/>
      <c r="AB141" s="41"/>
      <c r="AC141" s="41"/>
      <c r="AD141" s="41"/>
      <c r="AE141" s="41"/>
      <c r="AF141" s="41"/>
      <c r="AG141" s="41"/>
      <c r="AH141" s="41"/>
      <c r="AI141" s="41"/>
      <c r="AJ141" s="41"/>
      <c r="AK141" s="41"/>
      <c r="AL141" s="41"/>
      <c r="AM141" s="41"/>
      <c r="AN141" s="41"/>
    </row>
    <row r="142" spans="1:40" ht="15.75" customHeight="1">
      <c r="A142" s="5" t="str">
        <f t="shared" si="26"/>
        <v>Véhicules usagésServices extérieurs</v>
      </c>
      <c r="B142" s="41" t="s">
        <v>148</v>
      </c>
      <c r="C142" s="245" t="s">
        <v>130</v>
      </c>
      <c r="D142" s="298"/>
      <c r="E142" s="316"/>
      <c r="F142" s="247" cm="1">
        <f t="array" ref="F142">+SUMPRODUCT(('Budget original'!$A$8:$A$501=$A142)*('Budget original'!$C$3:$AO$3=F$2),'Budget original'!$C$8:$AO$501)</f>
        <v>0</v>
      </c>
      <c r="G142" s="299"/>
      <c r="H142" s="316"/>
      <c r="I142" s="247"/>
      <c r="J142" s="245"/>
      <c r="K142" s="316"/>
      <c r="L142" s="247">
        <f>SUMIFS(BV_Data_An_Cour!$AN:$AN,BV_Data_An_Cour!$AP:$AP,$B142,BV_Data_An_Cour!$AQ:$AQ,$C142,BV_Data_An_Cour!$AR:$AR,$L$2)</f>
        <v>198.99</v>
      </c>
      <c r="M142" s="245"/>
      <c r="N142" s="295">
        <f t="shared" si="45"/>
        <v>198.99</v>
      </c>
      <c r="O142" s="245"/>
      <c r="P142" s="316"/>
      <c r="Q142" s="247">
        <f>SUMIFS(BV_Data_An_Prec!$AN:$AN,BV_Data_An_Prec!$AP:$AP,$B142,BV_Data_An_Prec!$AQ:$AQ,$C142,BV_Data_An_Prec!$AR:$AR,$L$2)</f>
        <v>0</v>
      </c>
      <c r="R142" s="245"/>
      <c r="S142" s="295">
        <f t="shared" si="49"/>
        <v>198.99</v>
      </c>
      <c r="T142" s="41"/>
      <c r="U142" s="41"/>
      <c r="V142" s="41"/>
      <c r="W142" s="41"/>
      <c r="X142" s="41"/>
      <c r="Y142" s="41"/>
      <c r="Z142" s="41"/>
      <c r="AA142" s="41"/>
      <c r="AB142" s="41"/>
      <c r="AC142" s="41"/>
      <c r="AD142" s="41"/>
      <c r="AE142" s="41"/>
      <c r="AF142" s="41"/>
      <c r="AG142" s="41"/>
      <c r="AH142" s="41"/>
      <c r="AI142" s="41"/>
      <c r="AJ142" s="41"/>
      <c r="AK142" s="41"/>
      <c r="AL142" s="41"/>
      <c r="AM142" s="41"/>
      <c r="AN142" s="41"/>
    </row>
    <row r="143" spans="1:40" ht="15.75" customHeight="1">
      <c r="A143" s="5" t="str">
        <f t="shared" si="26"/>
        <v>Véhicules usagésFournitures autres</v>
      </c>
      <c r="B143" s="41" t="s">
        <v>148</v>
      </c>
      <c r="C143" s="252" t="s">
        <v>131</v>
      </c>
      <c r="D143" s="296"/>
      <c r="E143" s="41"/>
      <c r="F143" s="253" cm="1">
        <f t="array" ref="F143">+SUMPRODUCT(('Budget original'!$A$8:$A$501=$A143)*('Budget original'!$C$3:$AO$3=F$2),'Budget original'!$C$8:$AO$501)</f>
        <v>0</v>
      </c>
      <c r="G143" s="297"/>
      <c r="H143" s="41"/>
      <c r="I143" s="253"/>
      <c r="J143" s="252"/>
      <c r="K143" s="41"/>
      <c r="L143" s="255">
        <f>SUMIFS(BV_Data_An_Cour!$AN:$AN,BV_Data_An_Cour!$AP:$AP,$B143,BV_Data_An_Cour!$AQ:$AQ,$C143,BV_Data_An_Cour!$AR:$AR,$L$2)</f>
        <v>0</v>
      </c>
      <c r="M143" s="252"/>
      <c r="N143" s="275">
        <f t="shared" si="45"/>
        <v>0</v>
      </c>
      <c r="O143" s="252"/>
      <c r="P143" s="41"/>
      <c r="Q143" s="255">
        <f>SUMIFS(BV_Data_An_Prec!$AN:$AN,BV_Data_An_Prec!$AP:$AP,$B143,BV_Data_An_Prec!$AQ:$AQ,$C143,BV_Data_An_Prec!$AR:$AR,$L$2)</f>
        <v>0</v>
      </c>
      <c r="R143" s="252"/>
      <c r="S143" s="275">
        <f t="shared" si="49"/>
        <v>0</v>
      </c>
      <c r="T143" s="41"/>
      <c r="U143" s="41"/>
      <c r="V143" s="41"/>
      <c r="W143" s="41"/>
      <c r="X143" s="41"/>
      <c r="Y143" s="41"/>
      <c r="Z143" s="41"/>
      <c r="AA143" s="41"/>
      <c r="AB143" s="41"/>
      <c r="AC143" s="41"/>
      <c r="AD143" s="41"/>
      <c r="AE143" s="41"/>
      <c r="AF143" s="41"/>
      <c r="AG143" s="41"/>
      <c r="AH143" s="41"/>
      <c r="AI143" s="41"/>
      <c r="AJ143" s="41"/>
      <c r="AK143" s="41"/>
      <c r="AL143" s="41"/>
      <c r="AM143" s="41"/>
      <c r="AN143" s="41"/>
    </row>
    <row r="144" spans="1:40" ht="15.75" customHeight="1">
      <c r="A144" s="5" t="str">
        <f t="shared" si="26"/>
        <v>Véhicules usagésUniformes</v>
      </c>
      <c r="B144" s="41" t="s">
        <v>148</v>
      </c>
      <c r="C144" s="252" t="s">
        <v>132</v>
      </c>
      <c r="D144" s="296"/>
      <c r="E144" s="41"/>
      <c r="F144" s="253" cm="1">
        <f t="array" ref="F144">+SUMPRODUCT(('Budget original'!$A$8:$A$501=$A144)*('Budget original'!$C$3:$AO$3=F$2),'Budget original'!$C$8:$AO$501)</f>
        <v>0</v>
      </c>
      <c r="G144" s="297"/>
      <c r="H144" s="41"/>
      <c r="I144" s="253"/>
      <c r="J144" s="252"/>
      <c r="K144" s="41"/>
      <c r="L144" s="255">
        <f>SUMIFS(BV_Data_An_Cour!$AN:$AN,BV_Data_An_Cour!$AP:$AP,$B144,BV_Data_An_Cour!$AQ:$AQ,$C144,BV_Data_An_Cour!$AR:$AR,$L$2)</f>
        <v>0</v>
      </c>
      <c r="M144" s="252"/>
      <c r="N144" s="275">
        <f t="shared" si="45"/>
        <v>0</v>
      </c>
      <c r="O144" s="252"/>
      <c r="P144" s="41"/>
      <c r="Q144" s="255">
        <f>SUMIFS(BV_Data_An_Prec!$AN:$AN,BV_Data_An_Prec!$AP:$AP,$B144,BV_Data_An_Prec!$AQ:$AQ,$C144,BV_Data_An_Prec!$AR:$AR,$L$2)</f>
        <v>0</v>
      </c>
      <c r="R144" s="252"/>
      <c r="S144" s="275">
        <f t="shared" si="49"/>
        <v>0</v>
      </c>
      <c r="T144" s="41"/>
      <c r="U144" s="41"/>
      <c r="V144" s="41"/>
      <c r="W144" s="41"/>
      <c r="X144" s="41"/>
      <c r="Y144" s="41"/>
      <c r="Z144" s="41"/>
      <c r="AA144" s="41"/>
      <c r="AB144" s="41"/>
      <c r="AC144" s="41"/>
      <c r="AD144" s="41"/>
      <c r="AE144" s="41"/>
      <c r="AF144" s="41"/>
      <c r="AG144" s="41"/>
      <c r="AH144" s="41"/>
      <c r="AI144" s="41"/>
      <c r="AJ144" s="41"/>
      <c r="AK144" s="41"/>
      <c r="AL144" s="41"/>
      <c r="AM144" s="41"/>
      <c r="AN144" s="41"/>
    </row>
    <row r="145" spans="1:40" ht="15.75" customHeight="1">
      <c r="A145" s="5" t="str">
        <f t="shared" si="26"/>
        <v>Véhicules usagésPapeterie</v>
      </c>
      <c r="B145" s="41" t="s">
        <v>148</v>
      </c>
      <c r="C145" s="252" t="s">
        <v>133</v>
      </c>
      <c r="D145" s="296"/>
      <c r="E145" s="41"/>
      <c r="F145" s="253" cm="1">
        <f t="array" ref="F145">+SUMPRODUCT(('Budget original'!$A$8:$A$501=$A145)*('Budget original'!$C$3:$AO$3=F$2),'Budget original'!$C$8:$AO$501)</f>
        <v>0</v>
      </c>
      <c r="G145" s="297"/>
      <c r="H145" s="41"/>
      <c r="I145" s="253"/>
      <c r="J145" s="252"/>
      <c r="K145" s="41"/>
      <c r="L145" s="255">
        <f>SUMIFS(BV_Data_An_Cour!$AN:$AN,BV_Data_An_Cour!$AP:$AP,$B145,BV_Data_An_Cour!$AQ:$AQ,$C145,BV_Data_An_Cour!$AR:$AR,$L$2)</f>
        <v>1459.01</v>
      </c>
      <c r="M145" s="252"/>
      <c r="N145" s="275">
        <f t="shared" si="45"/>
        <v>1459.01</v>
      </c>
      <c r="O145" s="252"/>
      <c r="P145" s="41"/>
      <c r="Q145" s="255">
        <f>SUMIFS(BV_Data_An_Prec!$AN:$AN,BV_Data_An_Prec!$AP:$AP,$B145,BV_Data_An_Prec!$AQ:$AQ,$C145,BV_Data_An_Prec!$AR:$AR,$L$2)</f>
        <v>0</v>
      </c>
      <c r="R145" s="252"/>
      <c r="S145" s="275">
        <f t="shared" si="49"/>
        <v>1459.01</v>
      </c>
      <c r="T145" s="41"/>
      <c r="U145" s="41"/>
      <c r="V145" s="41"/>
      <c r="W145" s="41"/>
      <c r="X145" s="41"/>
      <c r="Y145" s="41"/>
      <c r="Z145" s="41"/>
      <c r="AA145" s="41"/>
      <c r="AB145" s="41"/>
      <c r="AC145" s="41"/>
      <c r="AD145" s="41"/>
      <c r="AE145" s="41"/>
      <c r="AF145" s="41"/>
      <c r="AG145" s="41"/>
      <c r="AH145" s="41"/>
      <c r="AI145" s="41"/>
      <c r="AJ145" s="41"/>
      <c r="AK145" s="41"/>
      <c r="AL145" s="41"/>
      <c r="AM145" s="41"/>
      <c r="AN145" s="41"/>
    </row>
    <row r="146" spans="1:40" ht="15.75" customHeight="1">
      <c r="A146" s="5" t="str">
        <f t="shared" si="26"/>
        <v>Véhicules usagésTéléphone</v>
      </c>
      <c r="B146" s="41" t="s">
        <v>148</v>
      </c>
      <c r="C146" s="252" t="s">
        <v>134</v>
      </c>
      <c r="D146" s="296"/>
      <c r="E146" s="41"/>
      <c r="F146" s="253" cm="1">
        <f t="array" ref="F146">+SUMPRODUCT(('Budget original'!$A$8:$A$501=$A146)*('Budget original'!$C$3:$AO$3=F$2),'Budget original'!$C$8:$AO$501)</f>
        <v>0</v>
      </c>
      <c r="G146" s="297"/>
      <c r="H146" s="41"/>
      <c r="I146" s="253"/>
      <c r="J146" s="252"/>
      <c r="K146" s="41"/>
      <c r="L146" s="255">
        <f>SUMIFS(BV_Data_An_Cour!$AN:$AN,BV_Data_An_Cour!$AP:$AP,$B146,BV_Data_An_Cour!$AQ:$AQ,$C146,BV_Data_An_Cour!$AR:$AR,$L$2)</f>
        <v>215.83</v>
      </c>
      <c r="M146" s="252"/>
      <c r="N146" s="275">
        <f t="shared" si="45"/>
        <v>215.83</v>
      </c>
      <c r="O146" s="252"/>
      <c r="P146" s="41"/>
      <c r="Q146" s="255">
        <f>SUMIFS(BV_Data_An_Prec!$AN:$AN,BV_Data_An_Prec!$AP:$AP,$B146,BV_Data_An_Prec!$AQ:$AQ,$C146,BV_Data_An_Prec!$AR:$AR,$L$2)</f>
        <v>0</v>
      </c>
      <c r="R146" s="252"/>
      <c r="S146" s="275">
        <f t="shared" si="49"/>
        <v>215.83</v>
      </c>
      <c r="T146" s="41"/>
      <c r="U146" s="41"/>
      <c r="V146" s="41"/>
      <c r="W146" s="41"/>
      <c r="X146" s="41"/>
      <c r="Y146" s="41"/>
      <c r="Z146" s="41"/>
      <c r="AA146" s="41"/>
      <c r="AB146" s="41"/>
      <c r="AC146" s="41"/>
      <c r="AD146" s="41"/>
      <c r="AE146" s="41"/>
      <c r="AF146" s="41"/>
      <c r="AG146" s="41"/>
      <c r="AH146" s="41"/>
      <c r="AI146" s="41"/>
      <c r="AJ146" s="41"/>
      <c r="AK146" s="41"/>
      <c r="AL146" s="41"/>
      <c r="AM146" s="41"/>
      <c r="AN146" s="41"/>
    </row>
    <row r="147" spans="1:40" ht="15.75" customHeight="1">
      <c r="A147" s="5" t="str">
        <f t="shared" si="26"/>
        <v>Véhicules usagésFrais postaux</v>
      </c>
      <c r="B147" s="41" t="s">
        <v>148</v>
      </c>
      <c r="C147" s="252" t="s">
        <v>135</v>
      </c>
      <c r="D147" s="296"/>
      <c r="E147" s="41"/>
      <c r="F147" s="253" cm="1">
        <f t="array" ref="F147">+SUMPRODUCT(('Budget original'!$A$8:$A$501=$A147)*('Budget original'!$C$3:$AO$3=F$2),'Budget original'!$C$8:$AO$501)</f>
        <v>0</v>
      </c>
      <c r="G147" s="297"/>
      <c r="H147" s="41"/>
      <c r="I147" s="253"/>
      <c r="J147" s="252"/>
      <c r="K147" s="41"/>
      <c r="L147" s="255">
        <f>SUMIFS(BV_Data_An_Cour!$AN:$AN,BV_Data_An_Cour!$AP:$AP,$B147,BV_Data_An_Cour!$AQ:$AQ,$C147,BV_Data_An_Cour!$AR:$AR,$L$2)</f>
        <v>0</v>
      </c>
      <c r="M147" s="252"/>
      <c r="N147" s="275">
        <f t="shared" si="45"/>
        <v>0</v>
      </c>
      <c r="O147" s="252"/>
      <c r="P147" s="41"/>
      <c r="Q147" s="255">
        <f>SUMIFS(BV_Data_An_Prec!$AN:$AN,BV_Data_An_Prec!$AP:$AP,$B147,BV_Data_An_Prec!$AQ:$AQ,$C147,BV_Data_An_Prec!$AR:$AR,$L$2)</f>
        <v>0</v>
      </c>
      <c r="R147" s="252"/>
      <c r="S147" s="275">
        <f t="shared" si="49"/>
        <v>0</v>
      </c>
      <c r="T147" s="41"/>
      <c r="U147" s="41"/>
      <c r="V147" s="41"/>
      <c r="W147" s="41"/>
      <c r="X147" s="41"/>
      <c r="Y147" s="41"/>
      <c r="Z147" s="41"/>
      <c r="AA147" s="41"/>
      <c r="AB147" s="41"/>
      <c r="AC147" s="41"/>
      <c r="AD147" s="41"/>
      <c r="AE147" s="41"/>
      <c r="AF147" s="41"/>
      <c r="AG147" s="41"/>
      <c r="AH147" s="41"/>
      <c r="AI147" s="41"/>
      <c r="AJ147" s="41"/>
      <c r="AK147" s="41"/>
      <c r="AL147" s="41"/>
      <c r="AM147" s="41"/>
      <c r="AN147" s="41"/>
    </row>
    <row r="148" spans="1:40" ht="15.75" customHeight="1">
      <c r="A148" s="5" t="str">
        <f t="shared" si="26"/>
        <v>Véhicules usagésDivers</v>
      </c>
      <c r="B148" s="41" t="s">
        <v>148</v>
      </c>
      <c r="C148" s="252" t="s">
        <v>136</v>
      </c>
      <c r="D148" s="296"/>
      <c r="E148" s="41"/>
      <c r="F148" s="253" cm="1">
        <f t="array" ref="F148">+SUMPRODUCT(('Budget original'!$A$8:$A$501=$A148)*('Budget original'!$C$3:$AO$3=F$2),'Budget original'!$C$8:$AO$501)</f>
        <v>0</v>
      </c>
      <c r="G148" s="297"/>
      <c r="H148" s="41"/>
      <c r="I148" s="253"/>
      <c r="J148" s="252"/>
      <c r="K148" s="41"/>
      <c r="L148" s="255">
        <f>SUMIFS(BV_Data_An_Cour!$AN:$AN,BV_Data_An_Cour!$AP:$AP,$B148,BV_Data_An_Cour!$AQ:$AQ,$C148,BV_Data_An_Cour!$AR:$AR,$L$2)</f>
        <v>62.5</v>
      </c>
      <c r="M148" s="252"/>
      <c r="N148" s="275">
        <f t="shared" si="45"/>
        <v>62.5</v>
      </c>
      <c r="O148" s="252"/>
      <c r="P148" s="41"/>
      <c r="Q148" s="255">
        <f>SUMIFS(BV_Data_An_Prec!$AN:$AN,BV_Data_An_Prec!$AP:$AP,$B148,BV_Data_An_Prec!$AQ:$AQ,$C148,BV_Data_An_Prec!$AR:$AR,$L$2)</f>
        <v>0</v>
      </c>
      <c r="R148" s="252"/>
      <c r="S148" s="275">
        <f t="shared" si="49"/>
        <v>62.5</v>
      </c>
      <c r="T148" s="41"/>
      <c r="U148" s="41"/>
      <c r="V148" s="41"/>
      <c r="W148" s="41"/>
      <c r="X148" s="41"/>
      <c r="Y148" s="41"/>
      <c r="Z148" s="41"/>
      <c r="AA148" s="41"/>
      <c r="AB148" s="41"/>
      <c r="AC148" s="41"/>
      <c r="AD148" s="41"/>
      <c r="AE148" s="41"/>
      <c r="AF148" s="41"/>
      <c r="AG148" s="41"/>
      <c r="AH148" s="41"/>
      <c r="AI148" s="41"/>
      <c r="AJ148" s="41"/>
      <c r="AK148" s="41"/>
      <c r="AL148" s="41"/>
      <c r="AM148" s="41"/>
      <c r="AN148" s="41"/>
    </row>
    <row r="149" spans="1:40" ht="15.75" customHeight="1">
      <c r="A149" s="5" t="str">
        <f t="shared" si="26"/>
        <v>Véhicules usagésFormation</v>
      </c>
      <c r="B149" s="41" t="s">
        <v>148</v>
      </c>
      <c r="C149" s="252" t="s">
        <v>137</v>
      </c>
      <c r="D149" s="296"/>
      <c r="E149" s="41"/>
      <c r="F149" s="253" cm="1">
        <f t="array" ref="F149">+SUMPRODUCT(('Budget original'!$A$8:$A$501=$A149)*('Budget original'!$C$3:$AO$3=F$2),'Budget original'!$C$8:$AO$501)</f>
        <v>0</v>
      </c>
      <c r="G149" s="297"/>
      <c r="H149" s="41"/>
      <c r="I149" s="253"/>
      <c r="J149" s="252"/>
      <c r="K149" s="41"/>
      <c r="L149" s="255">
        <f>SUMIFS(BV_Data_An_Cour!$AN:$AN,BV_Data_An_Cour!$AP:$AP,$B149,BV_Data_An_Cour!$AQ:$AQ,$C149,BV_Data_An_Cour!$AR:$AR,$L$2)</f>
        <v>0</v>
      </c>
      <c r="M149" s="252"/>
      <c r="N149" s="275">
        <f t="shared" si="45"/>
        <v>0</v>
      </c>
      <c r="O149" s="252"/>
      <c r="P149" s="41"/>
      <c r="Q149" s="255">
        <f>SUMIFS(BV_Data_An_Prec!$AN:$AN,BV_Data_An_Prec!$AP:$AP,$B149,BV_Data_An_Prec!$AQ:$AQ,$C149,BV_Data_An_Prec!$AR:$AR,$L$2)</f>
        <v>0</v>
      </c>
      <c r="R149" s="252"/>
      <c r="S149" s="275">
        <f t="shared" si="49"/>
        <v>0</v>
      </c>
      <c r="T149" s="41"/>
      <c r="U149" s="41"/>
      <c r="V149" s="41"/>
      <c r="W149" s="41"/>
      <c r="X149" s="41"/>
      <c r="Y149" s="41"/>
      <c r="Z149" s="41"/>
      <c r="AA149" s="41"/>
      <c r="AB149" s="41"/>
      <c r="AC149" s="41"/>
      <c r="AD149" s="41"/>
      <c r="AE149" s="41"/>
      <c r="AF149" s="41"/>
      <c r="AG149" s="41"/>
      <c r="AH149" s="41"/>
      <c r="AI149" s="41"/>
      <c r="AJ149" s="41"/>
      <c r="AK149" s="41"/>
      <c r="AL149" s="41"/>
      <c r="AM149" s="41"/>
      <c r="AN149" s="41"/>
    </row>
    <row r="150" spans="1:40" ht="15.75" customHeight="1">
      <c r="A150" s="5" t="str">
        <f t="shared" si="26"/>
        <v>Véhicules usagésFrais bancaires</v>
      </c>
      <c r="B150" s="41" t="s">
        <v>148</v>
      </c>
      <c r="C150" s="252" t="s">
        <v>138</v>
      </c>
      <c r="D150" s="296"/>
      <c r="E150" s="41"/>
      <c r="F150" s="253" cm="1">
        <f t="array" ref="F150">+SUMPRODUCT(('Budget original'!$A$8:$A$501=$A150)*('Budget original'!$C$3:$AO$3=F$2),'Budget original'!$C$8:$AO$501)</f>
        <v>0</v>
      </c>
      <c r="G150" s="297"/>
      <c r="H150" s="41"/>
      <c r="I150" s="253"/>
      <c r="J150" s="252"/>
      <c r="K150" s="41"/>
      <c r="L150" s="769">
        <f>SUMIFS(BV_Data_An_Cour!$AN:$AN,BV_Data_An_Cour!$AP:$AP,$B150,BV_Data_An_Cour!$AQ:$AQ,$C150,BV_Data_An_Cour!$AR:$AR,L$2)</f>
        <v>0</v>
      </c>
      <c r="M150" s="801"/>
      <c r="N150" s="777">
        <f t="shared" si="45"/>
        <v>0</v>
      </c>
      <c r="O150" s="252"/>
      <c r="P150" s="41"/>
      <c r="Q150" s="769">
        <f>SUMIFS(BV_Data_An_Prec!$AN:$AN,BV_Data_An_Prec!$AP:$AP,$B150,BV_Data_An_Prec!$AQ:$AQ,$C150,BV_Data_An_Prec!$AR:$AR,Q$2)</f>
        <v>0</v>
      </c>
      <c r="R150" s="252"/>
      <c r="S150" s="275">
        <f t="shared" si="49"/>
        <v>0</v>
      </c>
      <c r="T150" s="290"/>
      <c r="U150" s="41"/>
      <c r="V150" s="41"/>
      <c r="W150" s="41"/>
      <c r="X150" s="41"/>
      <c r="Y150" s="41"/>
      <c r="Z150" s="41"/>
      <c r="AA150" s="41"/>
      <c r="AB150" s="41"/>
      <c r="AC150" s="41"/>
      <c r="AD150" s="41"/>
      <c r="AE150" s="41"/>
      <c r="AF150" s="41"/>
      <c r="AG150" s="41"/>
      <c r="AH150" s="41"/>
      <c r="AI150" s="41"/>
      <c r="AJ150" s="41"/>
      <c r="AK150" s="41"/>
      <c r="AL150" s="41"/>
      <c r="AM150" s="41"/>
      <c r="AN150" s="41"/>
    </row>
    <row r="151" spans="1:40" ht="15.75" hidden="1" customHeight="1">
      <c r="A151" s="5" t="str">
        <f t="shared" si="26"/>
        <v>Véhicules usagés[...]</v>
      </c>
      <c r="B151" s="41" t="s">
        <v>148</v>
      </c>
      <c r="C151" s="252" t="s">
        <v>55</v>
      </c>
      <c r="D151" s="296"/>
      <c r="E151" s="41"/>
      <c r="F151" s="253" cm="1">
        <f t="array" ref="F151">+SUMPRODUCT(('Budget original'!$A$8:$A$501=$A151)*('Budget original'!$C$3:$AO$3=F$2),'Budget original'!$C$8:$AO$501)</f>
        <v>0</v>
      </c>
      <c r="G151" s="297"/>
      <c r="H151" s="41"/>
      <c r="I151" s="253"/>
      <c r="J151" s="252"/>
      <c r="K151" s="41"/>
      <c r="L151" s="255">
        <f>SUMIFS(BV_Data_An_Cour!$AN:$AN,BV_Data_An_Cour!$AP:$AP,$B151,BV_Data_An_Cour!$AQ:$AQ,$C151,BV_Data_An_Cour!$AR:$AR,$L$2)</f>
        <v>0</v>
      </c>
      <c r="M151" s="252"/>
      <c r="N151" s="275">
        <f t="shared" si="45"/>
        <v>0</v>
      </c>
      <c r="O151" s="252"/>
      <c r="P151" s="41"/>
      <c r="Q151" s="255">
        <f>SUMIFS(BV_Data_An_Prec!$AN:$AN,BV_Data_An_Prec!$AP:$AP,$B151,BV_Data_An_Prec!$AQ:$AQ,$C151,BV_Data_An_Prec!$AR:$AR,$L$2)</f>
        <v>0</v>
      </c>
      <c r="R151" s="252"/>
      <c r="S151" s="275">
        <f t="shared" si="49"/>
        <v>0</v>
      </c>
      <c r="T151" s="41"/>
      <c r="U151" s="41"/>
      <c r="V151" s="41"/>
      <c r="W151" s="41"/>
      <c r="X151" s="41"/>
      <c r="Y151" s="41"/>
      <c r="Z151" s="41"/>
      <c r="AA151" s="41"/>
      <c r="AB151" s="41"/>
      <c r="AC151" s="41"/>
      <c r="AD151" s="41"/>
      <c r="AE151" s="41"/>
      <c r="AF151" s="41"/>
      <c r="AG151" s="41"/>
      <c r="AH151" s="41"/>
      <c r="AI151" s="41"/>
      <c r="AJ151" s="41"/>
      <c r="AK151" s="41"/>
      <c r="AL151" s="41"/>
      <c r="AM151" s="41"/>
      <c r="AN151" s="41"/>
    </row>
    <row r="152" spans="1:40" ht="15.75" hidden="1" customHeight="1">
      <c r="A152" s="5" t="str">
        <f t="shared" si="26"/>
        <v>Véhicules usagés[...]</v>
      </c>
      <c r="B152" s="41" t="s">
        <v>148</v>
      </c>
      <c r="C152" s="252" t="s">
        <v>55</v>
      </c>
      <c r="D152" s="296"/>
      <c r="E152" s="41"/>
      <c r="F152" s="253" cm="1">
        <f t="array" ref="F152">+SUMPRODUCT(('Budget original'!$A$8:$A$501=$A152)*('Budget original'!$C$3:$AO$3=F$2),'Budget original'!$C$8:$AO$501)</f>
        <v>0</v>
      </c>
      <c r="G152" s="297"/>
      <c r="H152" s="41"/>
      <c r="I152" s="253"/>
      <c r="J152" s="252"/>
      <c r="K152" s="41"/>
      <c r="L152" s="255">
        <f>SUMIFS(BV_Data_An_Cour!$AN:$AN,BV_Data_An_Cour!$AP:$AP,$B152,BV_Data_An_Cour!$AQ:$AQ,$C152,BV_Data_An_Cour!$AR:$AR,$L$2)</f>
        <v>0</v>
      </c>
      <c r="M152" s="252"/>
      <c r="N152" s="275">
        <f t="shared" si="45"/>
        <v>0</v>
      </c>
      <c r="O152" s="252"/>
      <c r="P152" s="41"/>
      <c r="Q152" s="255">
        <f>SUMIFS(BV_Data_An_Prec!$AN:$AN,BV_Data_An_Prec!$AP:$AP,$B152,BV_Data_An_Prec!$AQ:$AQ,$C152,BV_Data_An_Prec!$AR:$AR,$L$2)</f>
        <v>0</v>
      </c>
      <c r="R152" s="252"/>
      <c r="S152" s="275">
        <f t="shared" si="49"/>
        <v>0</v>
      </c>
      <c r="T152" s="41"/>
      <c r="U152" s="41"/>
      <c r="V152" s="41"/>
      <c r="W152" s="41"/>
      <c r="X152" s="41"/>
      <c r="Y152" s="41"/>
      <c r="Z152" s="41"/>
      <c r="AA152" s="41"/>
      <c r="AB152" s="41"/>
      <c r="AC152" s="41"/>
      <c r="AD152" s="41"/>
      <c r="AE152" s="41"/>
      <c r="AF152" s="41"/>
      <c r="AG152" s="41"/>
      <c r="AH152" s="41"/>
      <c r="AI152" s="41"/>
      <c r="AJ152" s="41"/>
      <c r="AK152" s="41"/>
      <c r="AL152" s="41"/>
      <c r="AM152" s="41"/>
      <c r="AN152" s="41"/>
    </row>
    <row r="153" spans="1:40" ht="15.75" hidden="1" customHeight="1">
      <c r="A153" s="5" t="str">
        <f t="shared" si="26"/>
        <v>Véhicules usagés[...]</v>
      </c>
      <c r="B153" s="41" t="s">
        <v>148</v>
      </c>
      <c r="C153" s="252" t="s">
        <v>55</v>
      </c>
      <c r="D153" s="296"/>
      <c r="E153" s="41"/>
      <c r="F153" s="253" cm="1">
        <f t="array" ref="F153">+SUMPRODUCT(('Budget original'!$A$8:$A$501=$A153)*('Budget original'!$C$3:$AO$3=F$2),'Budget original'!$C$8:$AO$501)</f>
        <v>0</v>
      </c>
      <c r="G153" s="297"/>
      <c r="H153" s="41"/>
      <c r="I153" s="253"/>
      <c r="J153" s="252"/>
      <c r="K153" s="41"/>
      <c r="L153" s="255">
        <f>SUMIFS(BV_Data_An_Cour!$AN:$AN,BV_Data_An_Cour!$AP:$AP,$B153,BV_Data_An_Cour!$AQ:$AQ,$C153,BV_Data_An_Cour!$AR:$AR,$L$2)</f>
        <v>0</v>
      </c>
      <c r="M153" s="252"/>
      <c r="N153" s="275">
        <f t="shared" si="45"/>
        <v>0</v>
      </c>
      <c r="O153" s="252"/>
      <c r="P153" s="41"/>
      <c r="Q153" s="255">
        <f>SUMIFS(BV_Data_An_Prec!$AN:$AN,BV_Data_An_Prec!$AP:$AP,$B153,BV_Data_An_Prec!$AQ:$AQ,$C153,BV_Data_An_Prec!$AR:$AR,$L$2)</f>
        <v>0</v>
      </c>
      <c r="R153" s="252"/>
      <c r="S153" s="275">
        <f t="shared" si="49"/>
        <v>0</v>
      </c>
      <c r="T153" s="290"/>
      <c r="U153" s="41"/>
      <c r="V153" s="41"/>
      <c r="W153" s="41"/>
      <c r="X153" s="41"/>
      <c r="Y153" s="41"/>
      <c r="Z153" s="41"/>
      <c r="AA153" s="41"/>
      <c r="AB153" s="41"/>
      <c r="AC153" s="41"/>
      <c r="AD153" s="41"/>
      <c r="AE153" s="41"/>
      <c r="AF153" s="41"/>
      <c r="AG153" s="41"/>
      <c r="AH153" s="41"/>
      <c r="AI153" s="41"/>
      <c r="AJ153" s="41"/>
      <c r="AK153" s="41"/>
      <c r="AL153" s="41"/>
      <c r="AM153" s="41"/>
      <c r="AN153" s="41"/>
    </row>
    <row r="154" spans="1:40" ht="15.75" customHeight="1">
      <c r="A154" s="5" t="str">
        <f t="shared" si="26"/>
        <v>Véhicules usagésTOTAL SEMI-FIXES</v>
      </c>
      <c r="B154" s="41" t="s">
        <v>148</v>
      </c>
      <c r="C154" s="303" t="s">
        <v>139</v>
      </c>
      <c r="D154" s="304" t="s">
        <v>115</v>
      </c>
      <c r="E154" s="305" t="e">
        <f>F154/F$109</f>
        <v>#DIV/0!</v>
      </c>
      <c r="F154" s="306">
        <f>+SUM(F137:F153)</f>
        <v>0</v>
      </c>
      <c r="G154" s="307"/>
      <c r="H154" s="305"/>
      <c r="I154" s="306"/>
      <c r="J154" s="307" t="s">
        <v>115</v>
      </c>
      <c r="K154" s="305">
        <f>L154/L$109</f>
        <v>2.5249086936519262E-2</v>
      </c>
      <c r="L154" s="306">
        <f>+SUM(L137:L153)</f>
        <v>7467.32</v>
      </c>
      <c r="M154" s="309"/>
      <c r="N154" s="306">
        <f t="shared" si="45"/>
        <v>7467.32</v>
      </c>
      <c r="O154" s="307" t="s">
        <v>115</v>
      </c>
      <c r="P154" s="305" t="e">
        <f>Q154/Q$109</f>
        <v>#DIV/0!</v>
      </c>
      <c r="Q154" s="306">
        <f>+SUM(Q137:Q153)</f>
        <v>0</v>
      </c>
      <c r="R154" s="309"/>
      <c r="S154" s="306">
        <f t="shared" si="49"/>
        <v>7467.32</v>
      </c>
      <c r="T154" s="317"/>
      <c r="U154" s="41"/>
      <c r="V154" s="41"/>
      <c r="W154" s="41"/>
      <c r="X154" s="41"/>
      <c r="Y154" s="41"/>
      <c r="Z154" s="41"/>
      <c r="AA154" s="41"/>
      <c r="AB154" s="41"/>
      <c r="AC154" s="41"/>
      <c r="AD154" s="41"/>
      <c r="AE154" s="41"/>
      <c r="AF154" s="41"/>
      <c r="AG154" s="41"/>
      <c r="AH154" s="41"/>
      <c r="AI154" s="41"/>
      <c r="AJ154" s="41"/>
      <c r="AK154" s="41"/>
      <c r="AL154" s="41"/>
      <c r="AM154" s="41"/>
      <c r="AN154" s="41"/>
    </row>
    <row r="155" spans="1:40" ht="15.75" customHeight="1">
      <c r="A155" s="5" t="str">
        <f t="shared" si="26"/>
        <v>Véhicules usagés</v>
      </c>
      <c r="B155" s="41" t="s">
        <v>148</v>
      </c>
      <c r="C155" s="245"/>
      <c r="D155" s="298"/>
      <c r="E155" s="316"/>
      <c r="F155" s="275"/>
      <c r="G155" s="299"/>
      <c r="H155" s="316"/>
      <c r="I155" s="275"/>
      <c r="J155" s="245"/>
      <c r="K155" s="316"/>
      <c r="L155" s="295"/>
      <c r="M155" s="245"/>
      <c r="N155" s="295"/>
      <c r="O155" s="245"/>
      <c r="P155" s="316"/>
      <c r="Q155" s="295"/>
      <c r="R155" s="245"/>
      <c r="S155" s="295"/>
      <c r="T155" s="317"/>
      <c r="U155" s="41"/>
      <c r="V155" s="41"/>
      <c r="W155" s="41"/>
      <c r="X155" s="41"/>
      <c r="Y155" s="41"/>
      <c r="Z155" s="41"/>
      <c r="AA155" s="41"/>
      <c r="AB155" s="41"/>
      <c r="AC155" s="41"/>
      <c r="AD155" s="41"/>
      <c r="AE155" s="41"/>
      <c r="AF155" s="41"/>
      <c r="AG155" s="41"/>
      <c r="AH155" s="41"/>
      <c r="AI155" s="41"/>
      <c r="AJ155" s="41"/>
      <c r="AK155" s="41"/>
      <c r="AL155" s="41"/>
      <c r="AM155" s="41"/>
      <c r="AN155" s="41"/>
    </row>
    <row r="156" spans="1:40" ht="15.75" customHeight="1">
      <c r="A156" s="5" t="str">
        <f t="shared" si="26"/>
        <v>Véhicules usagésTOTAL DES DÉPENSES</v>
      </c>
      <c r="B156" s="41" t="s">
        <v>148</v>
      </c>
      <c r="C156" s="303" t="s">
        <v>140</v>
      </c>
      <c r="D156" s="304" t="s">
        <v>115</v>
      </c>
      <c r="E156" s="305" t="e">
        <f>F156/F$109</f>
        <v>#DIV/0!</v>
      </c>
      <c r="F156" s="306">
        <f>F123+F136+F154</f>
        <v>0</v>
      </c>
      <c r="G156" s="307"/>
      <c r="H156" s="305"/>
      <c r="I156" s="306"/>
      <c r="J156" s="307" t="s">
        <v>115</v>
      </c>
      <c r="K156" s="305">
        <f>L156/L$109</f>
        <v>0.31010829084700803</v>
      </c>
      <c r="L156" s="306">
        <f>L123+L136+L154</f>
        <v>91713.329999999987</v>
      </c>
      <c r="M156" s="309"/>
      <c r="N156" s="318">
        <f t="shared" ref="N156:N163" si="50">L156-F156</f>
        <v>91713.329999999987</v>
      </c>
      <c r="O156" s="307" t="s">
        <v>115</v>
      </c>
      <c r="P156" s="305" t="e">
        <f>Q156/Q$109</f>
        <v>#DIV/0!</v>
      </c>
      <c r="Q156" s="306">
        <f>Q123+Q136+Q154</f>
        <v>0</v>
      </c>
      <c r="R156" s="309"/>
      <c r="S156" s="318">
        <f t="shared" ref="S156:S163" si="51">L156-Q156</f>
        <v>91713.329999999987</v>
      </c>
      <c r="T156" s="317"/>
      <c r="U156" s="41"/>
      <c r="V156" s="41"/>
      <c r="W156" s="41"/>
      <c r="X156" s="41"/>
      <c r="Y156" s="41"/>
      <c r="Z156" s="41"/>
      <c r="AA156" s="41"/>
      <c r="AB156" s="41"/>
      <c r="AC156" s="41"/>
      <c r="AD156" s="41"/>
      <c r="AE156" s="41"/>
      <c r="AF156" s="41"/>
      <c r="AG156" s="41"/>
      <c r="AH156" s="41"/>
      <c r="AI156" s="41"/>
      <c r="AJ156" s="41"/>
      <c r="AK156" s="41"/>
      <c r="AL156" s="41"/>
      <c r="AM156" s="41"/>
      <c r="AN156" s="41"/>
    </row>
    <row r="157" spans="1:40" ht="15.75" customHeight="1">
      <c r="A157" s="5" t="str">
        <f t="shared" si="26"/>
        <v>Véhicules usagésProgramme used 1</v>
      </c>
      <c r="B157" s="556" t="s">
        <v>148</v>
      </c>
      <c r="C157" s="252" t="s">
        <v>154</v>
      </c>
      <c r="D157" s="354"/>
      <c r="E157" s="355"/>
      <c r="F157" s="253" cm="1">
        <f t="array" ref="F157">+SUMPRODUCT(('Budget original'!$A$8:$A$501=$A157)*('Budget original'!$C$3:$AO$3=F$2),'Budget original'!$C$8:$AO$501)</f>
        <v>0</v>
      </c>
      <c r="G157" s="356"/>
      <c r="H157" s="355"/>
      <c r="I157" s="253"/>
      <c r="J157" s="356"/>
      <c r="K157" s="355"/>
      <c r="L157" s="255">
        <v>0</v>
      </c>
      <c r="M157" s="252"/>
      <c r="N157" s="275">
        <f t="shared" si="50"/>
        <v>0</v>
      </c>
      <c r="O157" s="356"/>
      <c r="P157" s="355"/>
      <c r="Q157" s="255">
        <v>0</v>
      </c>
      <c r="R157" s="252"/>
      <c r="S157" s="275">
        <f t="shared" si="51"/>
        <v>0</v>
      </c>
      <c r="T157" s="317"/>
      <c r="U157" s="41"/>
      <c r="V157" s="41"/>
      <c r="W157" s="41"/>
      <c r="X157" s="41"/>
      <c r="Y157" s="41"/>
      <c r="Z157" s="41"/>
      <c r="AA157" s="41"/>
      <c r="AB157" s="41"/>
      <c r="AC157" s="41"/>
      <c r="AD157" s="41"/>
      <c r="AE157" s="41"/>
      <c r="AF157" s="41"/>
      <c r="AG157" s="41"/>
      <c r="AH157" s="41"/>
      <c r="AI157" s="41"/>
      <c r="AJ157" s="41"/>
      <c r="AK157" s="41"/>
      <c r="AL157" s="41"/>
      <c r="AM157" s="41"/>
      <c r="AN157" s="41"/>
    </row>
    <row r="158" spans="1:40" ht="15.75" customHeight="1">
      <c r="A158" s="5" t="str">
        <f t="shared" si="26"/>
        <v>Véhicules usagésProgramme used 2</v>
      </c>
      <c r="B158" s="41" t="s">
        <v>148</v>
      </c>
      <c r="C158" s="252" t="s">
        <v>155</v>
      </c>
      <c r="D158" s="354"/>
      <c r="E158" s="355"/>
      <c r="F158" s="253" cm="1">
        <f t="array" ref="F158">+SUMPRODUCT(('Budget original'!$A$8:$A$501=$A158)*('Budget original'!$C$3:$AO$3=F$2),'Budget original'!$C$8:$AO$501)</f>
        <v>0</v>
      </c>
      <c r="G158" s="356"/>
      <c r="H158" s="355"/>
      <c r="I158" s="253"/>
      <c r="J158" s="356"/>
      <c r="K158" s="355"/>
      <c r="L158" s="255">
        <f>-SUMIFS(BV_Data_An_Cour!$AN:$AN,BV_Data_An_Cour!$AP:$AP,$B158,BV_Data_An_Cour!$AQ:$AQ,$C158,BV_Data_An_Cour!$AR:$AR,$L$2)</f>
        <v>0</v>
      </c>
      <c r="M158" s="252"/>
      <c r="N158" s="275">
        <f t="shared" si="50"/>
        <v>0</v>
      </c>
      <c r="O158" s="356"/>
      <c r="P158" s="355"/>
      <c r="Q158" s="255">
        <f>-SUMIFS(BV_Data_An_Prec!$AN:$AN,BV_Data_An_Prec!$AP:$AP,$B158,BV_Data_An_Prec!$AQ:$AQ,$C158,BV_Data_An_Prec!$AR:$AR,$L$2)</f>
        <v>0</v>
      </c>
      <c r="R158" s="252"/>
      <c r="S158" s="275">
        <f t="shared" si="51"/>
        <v>0</v>
      </c>
      <c r="T158" s="317"/>
      <c r="U158" s="41"/>
      <c r="V158" s="41"/>
      <c r="W158" s="41"/>
      <c r="X158" s="41"/>
      <c r="Y158" s="41"/>
      <c r="Z158" s="41"/>
      <c r="AA158" s="41"/>
      <c r="AB158" s="41"/>
      <c r="AC158" s="41"/>
      <c r="AD158" s="41"/>
      <c r="AE158" s="41"/>
      <c r="AF158" s="41"/>
      <c r="AG158" s="41"/>
      <c r="AH158" s="41"/>
      <c r="AI158" s="41"/>
      <c r="AJ158" s="41"/>
      <c r="AK158" s="41"/>
      <c r="AL158" s="41"/>
      <c r="AM158" s="41"/>
      <c r="AN158" s="41"/>
    </row>
    <row r="159" spans="1:40" ht="15.75" customHeight="1">
      <c r="A159" s="5" t="str">
        <f t="shared" si="26"/>
        <v>Véhicules usagésProgramme used 3</v>
      </c>
      <c r="B159" s="41" t="s">
        <v>148</v>
      </c>
      <c r="C159" s="252" t="s">
        <v>156</v>
      </c>
      <c r="D159" s="296"/>
      <c r="E159" s="41"/>
      <c r="F159" s="253" cm="1">
        <f t="array" ref="F159">+SUMPRODUCT(('Budget original'!$A$8:$A$501=$A159)*('Budget original'!$C$3:$AO$3=F$2),'Budget original'!$C$8:$AO$501)</f>
        <v>0</v>
      </c>
      <c r="G159" s="297"/>
      <c r="H159" s="41"/>
      <c r="I159" s="253"/>
      <c r="J159" s="252"/>
      <c r="K159" s="41"/>
      <c r="L159" s="255">
        <f>-SUMIFS(BV_Data_An_Cour!$AN:$AN,BV_Data_An_Cour!$AP:$AP,$B159,BV_Data_An_Cour!$AQ:$AQ,$C159,BV_Data_An_Cour!$AR:$AR,$L$2)</f>
        <v>0</v>
      </c>
      <c r="M159" s="252"/>
      <c r="N159" s="275">
        <f t="shared" si="50"/>
        <v>0</v>
      </c>
      <c r="O159" s="252"/>
      <c r="P159" s="41"/>
      <c r="Q159" s="255">
        <f>-SUMIFS(BV_Data_An_Prec!$AN:$AN,BV_Data_An_Prec!$AP:$AP,$B159,BV_Data_An_Prec!$AQ:$AQ,$C159,BV_Data_An_Prec!$AR:$AR,$L$2)</f>
        <v>0</v>
      </c>
      <c r="R159" s="252"/>
      <c r="S159" s="275">
        <f t="shared" si="51"/>
        <v>0</v>
      </c>
      <c r="T159" s="317"/>
      <c r="U159" s="41"/>
      <c r="V159" s="41"/>
      <c r="W159" s="41"/>
      <c r="X159" s="41"/>
      <c r="Y159" s="41"/>
      <c r="Z159" s="41"/>
      <c r="AA159" s="41"/>
      <c r="AB159" s="41"/>
      <c r="AC159" s="41"/>
      <c r="AD159" s="41"/>
      <c r="AE159" s="41"/>
      <c r="AF159" s="41"/>
      <c r="AG159" s="41"/>
      <c r="AH159" s="41"/>
      <c r="AI159" s="41"/>
      <c r="AJ159" s="41"/>
      <c r="AK159" s="41"/>
      <c r="AL159" s="41"/>
      <c r="AM159" s="41"/>
      <c r="AN159" s="41"/>
    </row>
    <row r="160" spans="1:40" ht="15.75" customHeight="1">
      <c r="A160" s="153" t="str">
        <f t="shared" si="26"/>
        <v>Véhicules usagésFrais administration</v>
      </c>
      <c r="B160" s="319" t="s">
        <v>148</v>
      </c>
      <c r="C160" s="252" t="s">
        <v>145</v>
      </c>
      <c r="D160" s="296"/>
      <c r="E160" s="41"/>
      <c r="F160" s="253" cm="1">
        <f t="array" ref="F160">+SUMPRODUCT(('Budget original'!$A$8:$A$501=$A160)*('Budget original'!$C$3:$AO$3=F$2),'Budget original'!$C$8:$AO$501)</f>
        <v>0</v>
      </c>
      <c r="G160" s="297"/>
      <c r="H160" s="41"/>
      <c r="I160" s="253"/>
      <c r="J160" s="252"/>
      <c r="K160" s="41"/>
      <c r="L160" s="255">
        <f>-SUMIFS(BV_Data_An_Cour!$AN:$AN,BV_Data_An_Cour!$AP:$AP,$B160,BV_Data_An_Cour!$AQ:$AQ,$C160,BV_Data_An_Cour!$AR:$AR,L$2)</f>
        <v>0</v>
      </c>
      <c r="M160" s="252"/>
      <c r="N160" s="275">
        <f t="shared" si="50"/>
        <v>0</v>
      </c>
      <c r="O160" s="252"/>
      <c r="P160" s="41"/>
      <c r="Q160" s="255">
        <f>-SUMIFS(BV_Data_An_Prec!$AN:$AN,BV_Data_An_Prec!$AP:$AP,$B160,BV_Data_An_Prec!$AQ:$AQ,$C160,BV_Data_An_Prec!$AR:$AR,Q$2)</f>
        <v>0</v>
      </c>
      <c r="R160" s="252"/>
      <c r="S160" s="275">
        <f t="shared" si="51"/>
        <v>0</v>
      </c>
      <c r="T160" s="317"/>
      <c r="U160" s="41"/>
      <c r="V160" s="41"/>
      <c r="W160" s="41"/>
      <c r="X160" s="41"/>
      <c r="Y160" s="41"/>
      <c r="Z160" s="41"/>
      <c r="AA160" s="41"/>
      <c r="AB160" s="41"/>
      <c r="AC160" s="41"/>
      <c r="AD160" s="41"/>
      <c r="AE160" s="41"/>
      <c r="AF160" s="41"/>
      <c r="AG160" s="41"/>
      <c r="AH160" s="41"/>
      <c r="AI160" s="41"/>
      <c r="AJ160" s="41"/>
      <c r="AK160" s="41"/>
      <c r="AL160" s="41"/>
      <c r="AM160" s="41"/>
      <c r="AN160" s="41"/>
    </row>
    <row r="161" spans="1:40" ht="15.75" hidden="1" customHeight="1">
      <c r="A161" s="5" t="str">
        <f t="shared" si="26"/>
        <v>Véhicules usagés[...]</v>
      </c>
      <c r="B161" s="41" t="s">
        <v>148</v>
      </c>
      <c r="C161" s="252" t="s">
        <v>55</v>
      </c>
      <c r="D161" s="296"/>
      <c r="E161" s="41"/>
      <c r="F161" s="253" cm="1">
        <f t="array" ref="F161">+SUMPRODUCT(('Budget original'!$A$8:$A$501=$A161)*('Budget original'!$C$3:$AO$3=F$2),'Budget original'!$C$8:$AO$501)</f>
        <v>0</v>
      </c>
      <c r="G161" s="297"/>
      <c r="H161" s="41"/>
      <c r="I161" s="253"/>
      <c r="J161" s="252"/>
      <c r="K161" s="41"/>
      <c r="L161" s="255">
        <f>-SUMIFS(BV_Data_An_Cour!$AN:$AN,BV_Data_An_Cour!$AP:$AP,$B161,BV_Data_An_Cour!$AQ:$AQ,$C161,BV_Data_An_Cour!$AR:$AR,$L$2)</f>
        <v>0</v>
      </c>
      <c r="M161" s="252"/>
      <c r="N161" s="275">
        <f t="shared" si="50"/>
        <v>0</v>
      </c>
      <c r="O161" s="252"/>
      <c r="P161" s="41"/>
      <c r="Q161" s="255">
        <f>-SUMIFS(BV_Data_An_Prec!$AN:$AN,BV_Data_An_Prec!$AP:$AP,$B161,BV_Data_An_Prec!$AQ:$AQ,$C161,BV_Data_An_Prec!$AR:$AR,$L$2)</f>
        <v>0</v>
      </c>
      <c r="R161" s="252"/>
      <c r="S161" s="275">
        <f t="shared" si="51"/>
        <v>0</v>
      </c>
      <c r="T161" s="317"/>
      <c r="U161" s="41"/>
      <c r="V161" s="41"/>
      <c r="W161" s="41"/>
      <c r="X161" s="41"/>
      <c r="Y161" s="41"/>
      <c r="Z161" s="41"/>
      <c r="AA161" s="41"/>
      <c r="AB161" s="41"/>
      <c r="AC161" s="41"/>
      <c r="AD161" s="41"/>
      <c r="AE161" s="41"/>
      <c r="AF161" s="41"/>
      <c r="AG161" s="41"/>
      <c r="AH161" s="41"/>
      <c r="AI161" s="41"/>
      <c r="AJ161" s="41"/>
      <c r="AK161" s="41"/>
      <c r="AL161" s="41"/>
      <c r="AM161" s="41"/>
      <c r="AN161" s="41"/>
    </row>
    <row r="162" spans="1:40" ht="15.75" hidden="1" customHeight="1">
      <c r="A162" s="5" t="str">
        <f t="shared" si="26"/>
        <v>Véhicules usagés[...]</v>
      </c>
      <c r="B162" s="41" t="s">
        <v>148</v>
      </c>
      <c r="C162" s="252" t="s">
        <v>55</v>
      </c>
      <c r="D162" s="296"/>
      <c r="E162" s="41"/>
      <c r="F162" s="253" cm="1">
        <f t="array" ref="F162">+SUMPRODUCT(('Budget original'!$A$8:$A$501=$A162)*('Budget original'!$C$3:$AO$3=F$2),'Budget original'!$C$8:$AO$501)</f>
        <v>0</v>
      </c>
      <c r="G162" s="297"/>
      <c r="H162" s="41"/>
      <c r="I162" s="253"/>
      <c r="J162" s="252"/>
      <c r="K162" s="41"/>
      <c r="L162" s="255">
        <f>-SUMIFS(BV_Data_An_Cour!$AN:$AN,BV_Data_An_Cour!$AP:$AP,$B162,BV_Data_An_Cour!$AQ:$AQ,$C162,BV_Data_An_Cour!$AR:$AR,$L$2)</f>
        <v>0</v>
      </c>
      <c r="M162" s="252"/>
      <c r="N162" s="275">
        <f t="shared" si="50"/>
        <v>0</v>
      </c>
      <c r="O162" s="252"/>
      <c r="P162" s="41"/>
      <c r="Q162" s="255">
        <f>-SUMIFS(BV_Data_An_Prec!$AN:$AN,BV_Data_An_Prec!$AP:$AP,$B162,BV_Data_An_Prec!$AQ:$AQ,$C162,BV_Data_An_Prec!$AR:$AR,$L$2)</f>
        <v>0</v>
      </c>
      <c r="R162" s="252"/>
      <c r="S162" s="275">
        <f t="shared" si="51"/>
        <v>0</v>
      </c>
      <c r="T162" s="317"/>
      <c r="U162" s="41"/>
      <c r="V162" s="41"/>
      <c r="W162" s="41"/>
      <c r="X162" s="41"/>
      <c r="Y162" s="41"/>
      <c r="Z162" s="41"/>
      <c r="AA162" s="41"/>
      <c r="AB162" s="41"/>
      <c r="AC162" s="41"/>
      <c r="AD162" s="41"/>
      <c r="AE162" s="41"/>
      <c r="AF162" s="41"/>
      <c r="AG162" s="41"/>
      <c r="AH162" s="41"/>
      <c r="AI162" s="41"/>
      <c r="AJ162" s="41"/>
      <c r="AK162" s="41"/>
      <c r="AL162" s="41"/>
      <c r="AM162" s="41"/>
      <c r="AN162" s="41"/>
    </row>
    <row r="163" spans="1:40" ht="15.75" hidden="1" customHeight="1">
      <c r="A163" s="5" t="str">
        <f t="shared" si="26"/>
        <v>Véhicules usagés[...]</v>
      </c>
      <c r="B163" s="41" t="s">
        <v>148</v>
      </c>
      <c r="C163" s="245" t="s">
        <v>55</v>
      </c>
      <c r="D163" s="298"/>
      <c r="E163" s="316"/>
      <c r="F163" s="253" cm="1">
        <f t="array" ref="F163">+SUMPRODUCT(('Budget original'!$A$8:$A$501=$A163)*('Budget original'!$C$3:$AO$3=F$2),'Budget original'!$C$8:$AO$501)</f>
        <v>0</v>
      </c>
      <c r="G163" s="297"/>
      <c r="H163" s="41"/>
      <c r="I163" s="253"/>
      <c r="J163" s="252"/>
      <c r="K163" s="41"/>
      <c r="L163" s="255">
        <f>-SUMIFS(BV_Data_An_Cour!$AN:$AN,BV_Data_An_Cour!$AP:$AP,$B163,BV_Data_An_Cour!$AQ:$AQ,$C163,BV_Data_An_Cour!$AR:$AR,$L$2)</f>
        <v>0</v>
      </c>
      <c r="M163" s="252"/>
      <c r="N163" s="275">
        <f t="shared" si="50"/>
        <v>0</v>
      </c>
      <c r="O163" s="252"/>
      <c r="P163" s="41"/>
      <c r="Q163" s="255">
        <f>-SUMIFS(BV_Data_An_Prec!$AN:$AN,BV_Data_An_Prec!$AP:$AP,$B163,BV_Data_An_Prec!$AQ:$AQ,$C163,BV_Data_An_Prec!$AR:$AR,$L$2)</f>
        <v>0</v>
      </c>
      <c r="R163" s="252"/>
      <c r="S163" s="275">
        <f t="shared" si="51"/>
        <v>0</v>
      </c>
      <c r="T163" s="317"/>
      <c r="U163" s="41"/>
      <c r="V163" s="41"/>
      <c r="W163" s="41"/>
      <c r="X163" s="41"/>
      <c r="Y163" s="41"/>
      <c r="Z163" s="41"/>
      <c r="AA163" s="41"/>
      <c r="AB163" s="41"/>
      <c r="AC163" s="41"/>
      <c r="AD163" s="41"/>
      <c r="AE163" s="41"/>
      <c r="AF163" s="41"/>
      <c r="AG163" s="41"/>
      <c r="AH163" s="41"/>
      <c r="AI163" s="41"/>
      <c r="AJ163" s="41"/>
      <c r="AK163" s="41"/>
      <c r="AL163" s="41"/>
      <c r="AM163" s="41"/>
      <c r="AN163" s="41"/>
    </row>
    <row r="164" spans="1:40" ht="15.75" customHeight="1">
      <c r="B164" s="41"/>
      <c r="C164" s="303" t="s">
        <v>146</v>
      </c>
      <c r="D164" s="304"/>
      <c r="E164" s="305"/>
      <c r="F164" s="306">
        <f>+SUM(F157:F163)</f>
        <v>0</v>
      </c>
      <c r="G164" s="307"/>
      <c r="H164" s="305"/>
      <c r="I164" s="306"/>
      <c r="J164" s="307"/>
      <c r="K164" s="305"/>
      <c r="L164" s="306">
        <f>+SUM(L157:L163)</f>
        <v>0</v>
      </c>
      <c r="M164" s="309"/>
      <c r="N164" s="306">
        <f>SUM(N157:N160)</f>
        <v>0</v>
      </c>
      <c r="O164" s="307"/>
      <c r="P164" s="305"/>
      <c r="Q164" s="306">
        <f>+SUM(Q157:Q163)</f>
        <v>0</v>
      </c>
      <c r="R164" s="309"/>
      <c r="S164" s="306">
        <f>+SUM(S157:S163)</f>
        <v>0</v>
      </c>
      <c r="T164" s="317"/>
      <c r="U164" s="41"/>
      <c r="V164" s="41"/>
      <c r="W164" s="41"/>
      <c r="X164" s="41"/>
      <c r="Y164" s="41"/>
      <c r="Z164" s="41"/>
      <c r="AA164" s="41"/>
      <c r="AB164" s="41"/>
      <c r="AC164" s="41"/>
      <c r="AD164" s="41"/>
      <c r="AE164" s="41"/>
      <c r="AF164" s="41"/>
      <c r="AG164" s="41"/>
      <c r="AH164" s="41"/>
      <c r="AI164" s="41"/>
      <c r="AJ164" s="41"/>
      <c r="AK164" s="41"/>
      <c r="AL164" s="41"/>
      <c r="AM164" s="41"/>
      <c r="AN164" s="41"/>
    </row>
    <row r="165" spans="1:40" ht="15.75" customHeight="1">
      <c r="B165" s="41"/>
      <c r="C165" s="252"/>
      <c r="D165" s="296"/>
      <c r="E165" s="41"/>
      <c r="F165" s="275"/>
      <c r="G165" s="297"/>
      <c r="H165" s="41"/>
      <c r="I165" s="275"/>
      <c r="J165" s="252"/>
      <c r="K165" s="41"/>
      <c r="L165" s="275"/>
      <c r="M165" s="252"/>
      <c r="N165" s="275"/>
      <c r="O165" s="252"/>
      <c r="P165" s="41"/>
      <c r="Q165" s="275"/>
      <c r="R165" s="252"/>
      <c r="S165" s="275"/>
      <c r="T165" s="355"/>
      <c r="U165" s="41"/>
      <c r="V165" s="41"/>
      <c r="W165" s="41"/>
      <c r="X165" s="41"/>
      <c r="Y165" s="41"/>
      <c r="Z165" s="41"/>
      <c r="AA165" s="41"/>
      <c r="AB165" s="41"/>
      <c r="AC165" s="41"/>
      <c r="AD165" s="41"/>
      <c r="AE165" s="41"/>
      <c r="AF165" s="41"/>
      <c r="AG165" s="41"/>
      <c r="AH165" s="41"/>
      <c r="AI165" s="41"/>
      <c r="AJ165" s="41"/>
      <c r="AK165" s="41"/>
      <c r="AL165" s="41"/>
      <c r="AM165" s="41"/>
      <c r="AN165" s="41"/>
    </row>
    <row r="166" spans="1:40" ht="15.75" customHeight="1" thickBot="1">
      <c r="B166" s="41"/>
      <c r="C166" s="330" t="s">
        <v>147</v>
      </c>
      <c r="D166" s="358"/>
      <c r="E166" s="331"/>
      <c r="F166" s="333">
        <f>F109-F156+F164</f>
        <v>0</v>
      </c>
      <c r="G166" s="359"/>
      <c r="H166" s="331"/>
      <c r="I166" s="333"/>
      <c r="J166" s="330"/>
      <c r="K166" s="332"/>
      <c r="L166" s="333">
        <f>L109-L156+L164</f>
        <v>204032.81000000014</v>
      </c>
      <c r="M166" s="330"/>
      <c r="N166" s="333">
        <f>L166-F166</f>
        <v>204032.81000000014</v>
      </c>
      <c r="O166" s="330"/>
      <c r="P166" s="332"/>
      <c r="Q166" s="333">
        <f>Q109-Q156+Q164</f>
        <v>0</v>
      </c>
      <c r="R166" s="330"/>
      <c r="S166" s="333">
        <f>L166-Q166</f>
        <v>204032.81000000014</v>
      </c>
      <c r="T166" s="290"/>
      <c r="U166" s="41"/>
      <c r="V166" s="41"/>
      <c r="W166" s="41"/>
      <c r="X166" s="41"/>
      <c r="Y166" s="41"/>
      <c r="Z166" s="41"/>
      <c r="AA166" s="41"/>
      <c r="AB166" s="41"/>
      <c r="AC166" s="41"/>
      <c r="AD166" s="41"/>
      <c r="AE166" s="41"/>
      <c r="AF166" s="41"/>
      <c r="AG166" s="41"/>
      <c r="AH166" s="41"/>
      <c r="AI166" s="41"/>
      <c r="AJ166" s="41"/>
      <c r="AK166" s="41"/>
      <c r="AL166" s="41"/>
      <c r="AM166" s="41"/>
      <c r="AN166" s="41"/>
    </row>
    <row r="167" spans="1:40" ht="15.75" customHeight="1" thickTop="1">
      <c r="B167" s="41"/>
      <c r="C167" s="38"/>
      <c r="D167" s="38"/>
      <c r="E167" s="38"/>
      <c r="F167" s="38"/>
      <c r="G167" s="38"/>
      <c r="H167" s="38"/>
      <c r="I167" s="38"/>
      <c r="J167" s="38"/>
      <c r="K167" s="38"/>
      <c r="L167" s="94"/>
      <c r="M167" s="38"/>
      <c r="N167" s="38"/>
      <c r="O167" s="38"/>
      <c r="P167" s="94"/>
      <c r="Q167" s="38"/>
      <c r="R167" s="38"/>
      <c r="S167" s="38"/>
      <c r="T167" s="94"/>
      <c r="U167" s="38"/>
      <c r="V167" s="41"/>
      <c r="W167" s="41"/>
      <c r="X167" s="41"/>
      <c r="Y167" s="41"/>
      <c r="Z167" s="41"/>
      <c r="AA167" s="41"/>
      <c r="AB167" s="41"/>
      <c r="AC167" s="41"/>
      <c r="AD167" s="41"/>
      <c r="AE167" s="41"/>
      <c r="AF167" s="41"/>
      <c r="AG167" s="41"/>
      <c r="AH167" s="41"/>
      <c r="AI167" s="41"/>
      <c r="AJ167" s="41"/>
      <c r="AK167" s="41"/>
      <c r="AL167" s="41"/>
      <c r="AM167" s="41"/>
      <c r="AN167" s="41"/>
    </row>
    <row r="168" spans="1:40" ht="15.75" customHeight="1">
      <c r="B168" s="41"/>
      <c r="C168" s="38"/>
      <c r="D168" s="38"/>
      <c r="E168" s="38"/>
      <c r="F168" s="38"/>
      <c r="G168" s="38"/>
      <c r="H168" s="38"/>
      <c r="I168" s="38"/>
      <c r="J168" s="38"/>
      <c r="K168" s="38"/>
      <c r="L168" s="38"/>
      <c r="M168" s="38"/>
      <c r="N168" s="38"/>
      <c r="O168" s="38"/>
      <c r="P168" s="38"/>
      <c r="Q168" s="38"/>
      <c r="R168" s="38"/>
      <c r="S168" s="38"/>
      <c r="T168" s="94"/>
      <c r="U168" s="38"/>
      <c r="V168" s="38"/>
      <c r="W168" s="38"/>
      <c r="X168" s="38"/>
      <c r="Y168" s="38"/>
      <c r="Z168" s="38"/>
      <c r="AA168" s="38"/>
      <c r="AB168" s="38"/>
      <c r="AC168" s="38"/>
      <c r="AD168" s="38"/>
      <c r="AE168" s="38"/>
      <c r="AF168" s="38"/>
      <c r="AG168" s="38"/>
      <c r="AH168" s="38"/>
      <c r="AI168" s="38"/>
      <c r="AJ168" s="38"/>
      <c r="AK168" s="38"/>
      <c r="AL168" s="38"/>
      <c r="AM168" s="38"/>
      <c r="AN168" s="38"/>
    </row>
    <row r="169" spans="1:40" ht="33.75" customHeight="1">
      <c r="B169" s="41"/>
      <c r="C169" s="36" t="str">
        <f>C1</f>
        <v>Hyundai</v>
      </c>
      <c r="D169" s="231"/>
      <c r="E169" s="231"/>
      <c r="F169" s="231"/>
      <c r="G169" s="231"/>
      <c r="H169" s="36"/>
      <c r="I169" s="36"/>
      <c r="J169" s="36"/>
      <c r="K169" s="9" t="s">
        <v>157</v>
      </c>
      <c r="L169" s="231"/>
      <c r="M169" s="231"/>
      <c r="N169" s="36"/>
      <c r="O169" s="36"/>
      <c r="P169" s="231"/>
      <c r="Q169" s="36"/>
      <c r="R169" s="231"/>
      <c r="S169" s="10" t="str">
        <f>$S$1</f>
        <v>Réalisé AAJ, Février 2025</v>
      </c>
      <c r="T169" s="231"/>
      <c r="U169" s="36"/>
      <c r="V169" s="38"/>
      <c r="W169" s="38"/>
      <c r="X169" s="38"/>
      <c r="Y169" s="38"/>
      <c r="Z169" s="38"/>
      <c r="AA169" s="38"/>
      <c r="AB169" s="38"/>
      <c r="AC169" s="38"/>
      <c r="AD169" s="38"/>
      <c r="AE169" s="38"/>
      <c r="AF169" s="38"/>
      <c r="AG169" s="38"/>
      <c r="AH169" s="38"/>
      <c r="AI169" s="38"/>
      <c r="AJ169" s="38"/>
      <c r="AK169" s="38"/>
      <c r="AL169" s="38"/>
      <c r="AM169" s="38"/>
      <c r="AN169" s="38"/>
    </row>
    <row r="170" spans="1:40" ht="15.75" customHeight="1" thickBot="1">
      <c r="B170" s="41"/>
      <c r="C170" s="37"/>
      <c r="D170" s="38"/>
      <c r="E170" s="38"/>
      <c r="F170" s="38"/>
      <c r="G170" s="38"/>
      <c r="H170" s="38"/>
      <c r="I170" s="38"/>
      <c r="J170" s="38"/>
      <c r="K170" s="38"/>
      <c r="L170" s="38"/>
      <c r="M170" s="38"/>
      <c r="N170" s="38"/>
      <c r="O170" s="38"/>
      <c r="P170" s="38"/>
      <c r="Q170" s="38"/>
      <c r="R170" s="38"/>
      <c r="S170" s="38"/>
      <c r="T170" s="38"/>
      <c r="U170" s="38"/>
      <c r="V170" s="36"/>
      <c r="W170" s="36"/>
      <c r="X170" s="36"/>
      <c r="Y170" s="36"/>
      <c r="Z170" s="36"/>
      <c r="AA170" s="36"/>
      <c r="AB170" s="36"/>
      <c r="AC170" s="36"/>
      <c r="AD170" s="36"/>
      <c r="AE170" s="36"/>
      <c r="AF170" s="36"/>
      <c r="AG170" s="36"/>
      <c r="AH170" s="36"/>
      <c r="AI170" s="36"/>
      <c r="AJ170" s="36"/>
      <c r="AK170" s="36"/>
      <c r="AL170" s="36"/>
      <c r="AM170" s="36"/>
      <c r="AN170" s="36"/>
    </row>
    <row r="171" spans="1:40" ht="15.75" customHeight="1" thickTop="1">
      <c r="B171" s="41"/>
      <c r="C171" s="237"/>
      <c r="D171" s="1055" t="s">
        <v>339</v>
      </c>
      <c r="E171" s="1056"/>
      <c r="F171" s="1057"/>
      <c r="G171" s="1060"/>
      <c r="H171" s="1056"/>
      <c r="I171" s="1057"/>
      <c r="J171" s="1060" t="s">
        <v>340</v>
      </c>
      <c r="K171" s="1056"/>
      <c r="L171" s="1057"/>
      <c r="M171" s="1060" t="s">
        <v>681</v>
      </c>
      <c r="N171" s="1057"/>
      <c r="O171" s="1055" t="s">
        <v>341</v>
      </c>
      <c r="P171" s="1056"/>
      <c r="Q171" s="1057"/>
      <c r="R171" s="1058" t="s">
        <v>683</v>
      </c>
      <c r="S171" s="1059"/>
      <c r="T171" s="354"/>
      <c r="U171" s="41"/>
      <c r="V171" s="38"/>
      <c r="W171" s="38"/>
      <c r="X171" s="38"/>
      <c r="Y171" s="38"/>
      <c r="Z171" s="38"/>
      <c r="AA171" s="38"/>
      <c r="AB171" s="38"/>
      <c r="AC171" s="38"/>
      <c r="AD171" s="38"/>
      <c r="AE171" s="38"/>
      <c r="AF171" s="38"/>
      <c r="AG171" s="38"/>
      <c r="AH171" s="38"/>
      <c r="AI171" s="38"/>
      <c r="AJ171" s="38"/>
      <c r="AK171" s="38"/>
      <c r="AL171" s="38"/>
      <c r="AM171" s="38"/>
      <c r="AN171" s="38"/>
    </row>
    <row r="172" spans="1:40" ht="15.75" customHeight="1">
      <c r="A172" s="5" t="str">
        <f t="shared" ref="A172:A229" si="52">+B172&amp;C172</f>
        <v>Service</v>
      </c>
      <c r="B172" s="41" t="s">
        <v>157</v>
      </c>
      <c r="C172" s="252"/>
      <c r="D172" s="39" t="s">
        <v>158</v>
      </c>
      <c r="E172" s="39" t="s">
        <v>159</v>
      </c>
      <c r="F172" s="338" t="s">
        <v>91</v>
      </c>
      <c r="G172" s="339"/>
      <c r="H172" s="39"/>
      <c r="I172" s="338"/>
      <c r="J172" s="339" t="s">
        <v>158</v>
      </c>
      <c r="K172" s="39" t="s">
        <v>159</v>
      </c>
      <c r="L172" s="338" t="s">
        <v>91</v>
      </c>
      <c r="M172" s="339" t="s">
        <v>523</v>
      </c>
      <c r="N172" s="338" t="s">
        <v>682</v>
      </c>
      <c r="O172" s="39" t="s">
        <v>158</v>
      </c>
      <c r="P172" s="39" t="s">
        <v>159</v>
      </c>
      <c r="Q172" s="338" t="s">
        <v>91</v>
      </c>
      <c r="R172" s="339" t="s">
        <v>453</v>
      </c>
      <c r="S172" s="338" t="s">
        <v>91</v>
      </c>
      <c r="T172" s="39"/>
      <c r="U172" s="41"/>
      <c r="V172" s="41"/>
      <c r="W172" s="41"/>
      <c r="X172" s="41"/>
      <c r="Y172" s="41"/>
      <c r="Z172" s="41"/>
      <c r="AA172" s="41"/>
      <c r="AB172" s="41"/>
      <c r="AC172" s="41"/>
      <c r="AD172" s="41"/>
      <c r="AE172" s="41"/>
      <c r="AF172" s="41"/>
      <c r="AG172" s="41"/>
      <c r="AH172" s="41"/>
      <c r="AI172" s="41"/>
      <c r="AJ172" s="41"/>
      <c r="AK172" s="41"/>
      <c r="AL172" s="41"/>
      <c r="AM172" s="41"/>
      <c r="AN172" s="41"/>
    </row>
    <row r="173" spans="1:40" ht="15.75" customHeight="1">
      <c r="A173" s="5" t="str">
        <f t="shared" si="52"/>
        <v>ServiceM/O Client</v>
      </c>
      <c r="B173" s="41" t="s">
        <v>157</v>
      </c>
      <c r="C173" s="252" t="s">
        <v>160</v>
      </c>
      <c r="D173" s="357" cm="1">
        <f t="array" ref="D173">+SUMPRODUCT(('Budget original'!$A$8:$A$501=$A173)*('Budget original'!$C$3:$AO$3=D$2),'Budget original'!$C$8:$AO$501)</f>
        <v>0</v>
      </c>
      <c r="E173" s="290" cm="1">
        <f t="array" ref="E173">+SUMPRODUCT(('Budget original'!$A$8:$A$501=$A173)*('Budget original'!$C$3:$AO$3=E$2),'Budget original'!$C$8:$AO$501)</f>
        <v>0</v>
      </c>
      <c r="F173" s="290" cm="1">
        <f t="array" ref="F173">+SUMPRODUCT(('Budget original'!$A$8:$A$501=$A173)*('Budget original'!$C$3:$AO$3=F$2),'Budget original'!$C$8:$AO$501)</f>
        <v>0</v>
      </c>
      <c r="G173" s="320"/>
      <c r="H173" s="290"/>
      <c r="I173" s="290"/>
      <c r="J173" s="254">
        <f>SUMIFS(BV_Data_An_Cour!$AX:$AX,BV_Data_An_Cour!$AP:$AP,$B173,BV_Data_An_Cour!$AQ:$AQ,$C173,BV_Data_An_Cour!$AY:$AY,J$2)</f>
        <v>1177</v>
      </c>
      <c r="K173" s="253">
        <f>-SUMIFS(BV_Data_An_Cour!$AN:$AN,BV_Data_An_Cour!$AS:$AS,"Oui",BV_Data_An_Cour!$AP:$AP,$B173,BV_Data_An_Cour!$AQ:$AQ,$C173)</f>
        <v>135577.97</v>
      </c>
      <c r="L173" s="255">
        <f>-SUMIFS(BV_Data_An_Cour!$AN:$AN,BV_Data_An_Cour!$AP:$AP,$B173,BV_Data_An_Cour!$AQ:$AQ,$C173,BV_Data_An_Cour!$AR:$AR,$L$2)</f>
        <v>104143.45</v>
      </c>
      <c r="M173" s="291" t="e">
        <f>(K173-E173)/E173</f>
        <v>#DIV/0!</v>
      </c>
      <c r="N173" s="275">
        <f>L173-F173</f>
        <v>104143.45</v>
      </c>
      <c r="O173" s="254">
        <f>SUMIFS(BV_Data_An_Prec!$AX:$AX,BV_Data_An_Prec!$AP:$AP,$B173,BV_Data_An_Prec!$AQ:$AQ,$C173,BV_Data_An_Prec!$AY:$AY,O$2)</f>
        <v>0</v>
      </c>
      <c r="P173" s="253">
        <f>-SUMIFS(BV_Data_An_Prec!$AN:$AN,BV_Data_An_Prec!$AS:$AS,"Oui",BV_Data_An_Prec!$AP:$AP,$B173,BV_Data_An_Prec!$AQ:$AQ,$C173)</f>
        <v>0</v>
      </c>
      <c r="Q173" s="255">
        <f>-SUMIFS(BV_Data_An_Prec!$AN:$AN,BV_Data_An_Prec!$AP:$AP,$B173,BV_Data_An_Prec!$AQ:$AQ,$C173,BV_Data_An_Prec!$AR:$AR,$L$2)</f>
        <v>0</v>
      </c>
      <c r="R173" s="291">
        <f>IF(O173=0,0,J173/O173)</f>
        <v>0</v>
      </c>
      <c r="S173" s="275">
        <f>L173-Q173</f>
        <v>104143.45</v>
      </c>
      <c r="T173" s="290"/>
      <c r="U173" s="41"/>
      <c r="V173" s="41"/>
      <c r="W173" s="41"/>
      <c r="X173" s="41"/>
      <c r="Y173" s="41"/>
      <c r="Z173" s="41"/>
      <c r="AA173" s="41"/>
      <c r="AB173" s="41"/>
      <c r="AC173" s="41"/>
      <c r="AD173" s="41"/>
      <c r="AE173" s="41"/>
      <c r="AF173" s="41"/>
      <c r="AG173" s="41"/>
      <c r="AH173" s="41"/>
      <c r="AI173" s="41"/>
      <c r="AJ173" s="41"/>
      <c r="AK173" s="41"/>
      <c r="AL173" s="41"/>
      <c r="AM173" s="41"/>
      <c r="AN173" s="41"/>
    </row>
    <row r="174" spans="1:40" ht="15.75" customHeight="1">
      <c r="A174" s="5" t="str">
        <f t="shared" si="52"/>
        <v>Service% profit / ventes</v>
      </c>
      <c r="B174" s="41" t="s">
        <v>157</v>
      </c>
      <c r="C174" s="252" t="s">
        <v>161</v>
      </c>
      <c r="D174" s="357"/>
      <c r="E174" s="347"/>
      <c r="F174" s="360" t="e">
        <f>F173/E173</f>
        <v>#DIV/0!</v>
      </c>
      <c r="G174" s="252"/>
      <c r="H174" s="347"/>
      <c r="I174" s="360"/>
      <c r="J174" s="276"/>
      <c r="K174" s="41"/>
      <c r="L174" s="360">
        <f>IF(L173=0,0,L173/K173)</f>
        <v>0.76814433790386449</v>
      </c>
      <c r="M174" s="291"/>
      <c r="N174" s="275"/>
      <c r="O174" s="276"/>
      <c r="P174" s="41"/>
      <c r="Q174" s="360">
        <f>IF(Q173=0,0,Q173/P173)</f>
        <v>0</v>
      </c>
      <c r="R174" s="276"/>
      <c r="S174" s="275"/>
      <c r="T174" s="290"/>
      <c r="U174" s="41"/>
      <c r="V174" s="41"/>
      <c r="W174" s="41"/>
      <c r="X174" s="41"/>
      <c r="Y174" s="41"/>
      <c r="Z174" s="41"/>
      <c r="AA174" s="41"/>
      <c r="AB174" s="41"/>
      <c r="AC174" s="41"/>
      <c r="AD174" s="41"/>
      <c r="AE174" s="41"/>
      <c r="AF174" s="41"/>
      <c r="AG174" s="41"/>
      <c r="AH174" s="41"/>
      <c r="AI174" s="41"/>
      <c r="AJ174" s="41"/>
      <c r="AK174" s="41"/>
      <c r="AL174" s="41"/>
      <c r="AM174" s="41"/>
      <c r="AN174" s="41"/>
    </row>
    <row r="175" spans="1:40" ht="15.75" customHeight="1">
      <c r="A175" s="5" t="str">
        <f t="shared" si="52"/>
        <v>Service</v>
      </c>
      <c r="B175" s="41" t="s">
        <v>157</v>
      </c>
      <c r="C175" s="245"/>
      <c r="D175" s="827"/>
      <c r="E175" s="401">
        <f>IFERROR(E173/D173,0)</f>
        <v>0</v>
      </c>
      <c r="F175" s="362"/>
      <c r="G175" s="245"/>
      <c r="H175" s="401"/>
      <c r="I175" s="362"/>
      <c r="J175" s="363"/>
      <c r="K175" s="557">
        <f>IFERROR(K173/J173,0)</f>
        <v>115.18943925233646</v>
      </c>
      <c r="L175" s="362"/>
      <c r="M175" s="294"/>
      <c r="N175" s="295"/>
      <c r="O175" s="363"/>
      <c r="P175" s="557">
        <f>IFERROR(P173/O173,0)</f>
        <v>0</v>
      </c>
      <c r="Q175" s="362"/>
      <c r="R175" s="363"/>
      <c r="S175" s="295"/>
      <c r="T175" s="290"/>
      <c r="U175" s="41"/>
      <c r="V175" s="41"/>
      <c r="W175" s="41"/>
      <c r="X175" s="41"/>
      <c r="Y175" s="41"/>
      <c r="Z175" s="41"/>
      <c r="AA175" s="41"/>
      <c r="AB175" s="41"/>
      <c r="AC175" s="41"/>
      <c r="AD175" s="41"/>
      <c r="AE175" s="41"/>
      <c r="AF175" s="41"/>
      <c r="AG175" s="41"/>
      <c r="AH175" s="41"/>
      <c r="AI175" s="41"/>
      <c r="AJ175" s="41"/>
      <c r="AK175" s="41"/>
      <c r="AL175" s="41"/>
      <c r="AM175" s="41"/>
      <c r="AN175" s="41"/>
    </row>
    <row r="176" spans="1:40" ht="18" customHeight="1">
      <c r="A176" s="5" t="str">
        <f t="shared" si="52"/>
        <v>ServiceM/O Garantie</v>
      </c>
      <c r="B176" s="41" t="s">
        <v>157</v>
      </c>
      <c r="C176" s="240" t="s">
        <v>162</v>
      </c>
      <c r="D176" s="828" cm="1">
        <f t="array" ref="D176">+SUMPRODUCT(('Budget original'!$A$8:$A$501=$A176)*('Budget original'!$C$3:$AO$3=D$2),'Budget original'!$C$8:$AO$501)</f>
        <v>0</v>
      </c>
      <c r="E176" s="290" cm="1">
        <f t="array" ref="E176">+SUMPRODUCT(('Budget original'!$A$8:$A$501=$A176)*('Budget original'!$C$3:$AO$3=E$2),'Budget original'!$C$8:$AO$501)</f>
        <v>0</v>
      </c>
      <c r="F176" s="290" cm="1">
        <f t="array" ref="F176">+SUMPRODUCT(('Budget original'!$A$8:$A$501=$A176)*('Budget original'!$C$3:$AO$3=F$2),'Budget original'!$C$8:$AO$501)</f>
        <v>0</v>
      </c>
      <c r="G176" s="365"/>
      <c r="H176" s="290"/>
      <c r="I176" s="290"/>
      <c r="J176" s="254">
        <f>SUMIFS(BV_Data_An_Cour!$AX:$AX,BV_Data_An_Cour!$AP:$AP,$B176,BV_Data_An_Cour!$AQ:$AQ,$C176,BV_Data_An_Cour!$AY:$AY,J$2)</f>
        <v>764</v>
      </c>
      <c r="K176" s="270">
        <f>-SUMIFS(BV_Data_An_Cour!$AN:$AN,BV_Data_An_Cour!$AS:$AS,"Oui",BV_Data_An_Cour!$AP:$AP,$B176,BV_Data_An_Cour!$AQ:$AQ,$C176)</f>
        <v>124227.62</v>
      </c>
      <c r="L176" s="255">
        <f>-SUMIFS(BV_Data_An_Cour!$AN:$AN,BV_Data_An_Cour!$AP:$AP,$B176,BV_Data_An_Cour!$AQ:$AQ,$C176,BV_Data_An_Cour!$AR:$AR,$L$2)</f>
        <v>88289.81</v>
      </c>
      <c r="M176" s="291" t="e">
        <f>(K176-E176)/E176</f>
        <v>#DIV/0!</v>
      </c>
      <c r="N176" s="315">
        <f>L176-F176</f>
        <v>88289.81</v>
      </c>
      <c r="O176" s="254">
        <f>SUMIFS(BV_Data_An_Prec!$AX:$AX,BV_Data_An_Prec!$AP:$AP,$B176,BV_Data_An_Prec!$AQ:$AQ,$C176,BV_Data_An_Prec!$AY:$AY,O$2)</f>
        <v>0</v>
      </c>
      <c r="P176" s="270">
        <f>-SUMIFS(BV_Data_An_Prec!$AN:$AN,BV_Data_An_Prec!$AS:$AS,"Oui",BV_Data_An_Prec!$AP:$AP,$B176,BV_Data_An_Prec!$AQ:$AQ,$C176)</f>
        <v>0</v>
      </c>
      <c r="Q176" s="255">
        <f>-SUMIFS(BV_Data_An_Prec!$AN:$AN,BV_Data_An_Prec!$AP:$AP,$B176,BV_Data_An_Prec!$AQ:$AQ,$C176,BV_Data_An_Prec!$AR:$AR,$L$2)</f>
        <v>0</v>
      </c>
      <c r="R176" s="291">
        <f>IF(O176=0,0,J176/O176)</f>
        <v>0</v>
      </c>
      <c r="S176" s="275">
        <f>L176-Q176</f>
        <v>88289.81</v>
      </c>
      <c r="T176" s="290"/>
      <c r="U176" s="41"/>
      <c r="V176" s="253"/>
      <c r="W176" s="41"/>
      <c r="X176" s="41"/>
      <c r="Y176" s="41"/>
      <c r="Z176" s="41"/>
      <c r="AA176" s="41"/>
      <c r="AB176" s="41"/>
      <c r="AC176" s="41"/>
      <c r="AD176" s="41"/>
      <c r="AE176" s="41"/>
      <c r="AF176" s="41"/>
      <c r="AG176" s="41"/>
      <c r="AH176" s="41"/>
      <c r="AI176" s="41"/>
      <c r="AJ176" s="41"/>
      <c r="AK176" s="41"/>
      <c r="AL176" s="41"/>
      <c r="AM176" s="41"/>
      <c r="AN176" s="41"/>
    </row>
    <row r="177" spans="1:40" ht="15.75" customHeight="1">
      <c r="A177" s="5" t="str">
        <f t="shared" si="52"/>
        <v>Service% profit / ventes</v>
      </c>
      <c r="B177" s="41" t="s">
        <v>157</v>
      </c>
      <c r="C177" s="252" t="s">
        <v>161</v>
      </c>
      <c r="D177" s="357"/>
      <c r="E177" s="41"/>
      <c r="F177" s="360" t="e">
        <f>F176/E176</f>
        <v>#DIV/0!</v>
      </c>
      <c r="G177" s="252"/>
      <c r="H177" s="41"/>
      <c r="I177" s="360"/>
      <c r="J177" s="252"/>
      <c r="K177" s="41"/>
      <c r="L177" s="360">
        <f>IF(L176=0,0,L176/K176)</f>
        <v>0.71070998542836128</v>
      </c>
      <c r="M177" s="263"/>
      <c r="N177" s="264"/>
      <c r="O177" s="252"/>
      <c r="P177" s="41"/>
      <c r="Q177" s="360">
        <f>IF(Q176=0,0,Q176/P176)</f>
        <v>0</v>
      </c>
      <c r="R177" s="263"/>
      <c r="S177" s="264"/>
      <c r="T177" s="41"/>
      <c r="U177" s="41"/>
      <c r="V177" s="253"/>
      <c r="W177" s="366"/>
      <c r="X177" s="41"/>
      <c r="Y177" s="41"/>
      <c r="Z177" s="41"/>
      <c r="AA177" s="41"/>
      <c r="AB177" s="41"/>
      <c r="AC177" s="41"/>
      <c r="AD177" s="41"/>
      <c r="AE177" s="41"/>
      <c r="AF177" s="41"/>
      <c r="AG177" s="41"/>
      <c r="AH177" s="41"/>
      <c r="AI177" s="41"/>
      <c r="AJ177" s="41"/>
      <c r="AK177" s="41"/>
      <c r="AL177" s="41"/>
      <c r="AM177" s="41"/>
      <c r="AN177" s="41"/>
    </row>
    <row r="178" spans="1:40" ht="15.75" customHeight="1">
      <c r="A178" s="5" t="str">
        <f t="shared" si="52"/>
        <v>Service</v>
      </c>
      <c r="B178" s="41" t="s">
        <v>157</v>
      </c>
      <c r="C178" s="245"/>
      <c r="D178" s="827"/>
      <c r="E178" s="316"/>
      <c r="F178" s="362"/>
      <c r="G178" s="245"/>
      <c r="H178" s="316"/>
      <c r="I178" s="362"/>
      <c r="J178" s="245"/>
      <c r="K178" s="557">
        <f>IFERROR(K176/J176,0)</f>
        <v>162.60159685863874</v>
      </c>
      <c r="L178" s="362"/>
      <c r="M178" s="367"/>
      <c r="N178" s="368"/>
      <c r="O178" s="245"/>
      <c r="P178" s="557">
        <f>IFERROR(P176/O176,0)</f>
        <v>0</v>
      </c>
      <c r="Q178" s="362"/>
      <c r="R178" s="367"/>
      <c r="S178" s="368"/>
      <c r="T178" s="41"/>
      <c r="U178" s="41"/>
      <c r="V178" s="41"/>
      <c r="W178" s="41"/>
      <c r="X178" s="41"/>
      <c r="Y178" s="41"/>
      <c r="Z178" s="41"/>
      <c r="AA178" s="41"/>
      <c r="AB178" s="41"/>
      <c r="AC178" s="41"/>
      <c r="AD178" s="41"/>
      <c r="AE178" s="41"/>
      <c r="AF178" s="41"/>
      <c r="AG178" s="41"/>
      <c r="AH178" s="41"/>
      <c r="AI178" s="41"/>
      <c r="AJ178" s="41"/>
      <c r="AK178" s="41"/>
      <c r="AL178" s="41"/>
      <c r="AM178" s="41"/>
      <c r="AN178" s="41"/>
    </row>
    <row r="179" spans="1:40" ht="15.75" customHeight="1">
      <c r="A179" s="5" t="str">
        <f t="shared" si="52"/>
        <v>ServiceM/O Interne</v>
      </c>
      <c r="B179" s="41" t="s">
        <v>157</v>
      </c>
      <c r="C179" s="252" t="s">
        <v>163</v>
      </c>
      <c r="D179" s="357" cm="1">
        <f t="array" ref="D179">+SUMPRODUCT(('Budget original'!$A$8:$A$501=$A179)*('Budget original'!$C$3:$AO$3=D$2),'Budget original'!$C$8:$AO$501)</f>
        <v>0</v>
      </c>
      <c r="E179" s="290" cm="1">
        <f t="array" ref="E179">+SUMPRODUCT(('Budget original'!$A$8:$A$501=$A179)*('Budget original'!$C$3:$AO$3=E$2),'Budget original'!$C$8:$AO$501)</f>
        <v>0</v>
      </c>
      <c r="F179" s="290" cm="1">
        <f t="array" ref="F179">+SUMPRODUCT(('Budget original'!$A$8:$A$501=$A179)*('Budget original'!$C$3:$AO$3=F$2),'Budget original'!$C$8:$AO$501)</f>
        <v>0</v>
      </c>
      <c r="G179" s="252"/>
      <c r="H179" s="290"/>
      <c r="I179" s="290"/>
      <c r="J179" s="254">
        <f>SUMIFS(BV_Data_An_Cour!$AX:$AX,BV_Data_An_Cour!$AP:$AP,$B179,BV_Data_An_Cour!$AQ:$AQ,$C179,BV_Data_An_Cour!$AY:$AY,J$2)</f>
        <v>292</v>
      </c>
      <c r="K179" s="270">
        <f>-SUMIFS(BV_Data_An_Cour!$AN:$AN,BV_Data_An_Cour!$AS:$AS,"Oui",BV_Data_An_Cour!$AP:$AP,$B179,BV_Data_An_Cour!$AQ:$AQ,$C179)</f>
        <v>54470.52</v>
      </c>
      <c r="L179" s="255">
        <f>-SUMIFS(BV_Data_An_Cour!$AN:$AN,BV_Data_An_Cour!$AP:$AP,$B179,BV_Data_An_Cour!$AQ:$AQ,$C179,BV_Data_An_Cour!$AR:$AR,$L$2)</f>
        <v>43481.329999999994</v>
      </c>
      <c r="M179" s="291" t="e">
        <f>(K179-E179)/E179</f>
        <v>#DIV/0!</v>
      </c>
      <c r="N179" s="275">
        <f>L179-F179</f>
        <v>43481.329999999994</v>
      </c>
      <c r="O179" s="254">
        <f>SUMIFS(BV_Data_An_Prec!$AX:$AX,BV_Data_An_Prec!$AP:$AP,$B179,BV_Data_An_Prec!$AQ:$AQ,$C179,BV_Data_An_Prec!$AY:$AY,O$2)</f>
        <v>0</v>
      </c>
      <c r="P179" s="270">
        <f>-SUMIFS(BV_Data_An_Prec!$AN:$AN,BV_Data_An_Prec!$AS:$AS,"Oui",BV_Data_An_Prec!$AP:$AP,$B179,BV_Data_An_Prec!$AQ:$AQ,$C179)</f>
        <v>0</v>
      </c>
      <c r="Q179" s="255">
        <f>-SUMIFS(BV_Data_An_Prec!$AN:$AN,BV_Data_An_Prec!$AP:$AP,$B179,BV_Data_An_Prec!$AQ:$AQ,$C179,BV_Data_An_Prec!$AR:$AR,$L$2)</f>
        <v>0</v>
      </c>
      <c r="R179" s="291">
        <f>IF(O179=0,0,J179/O179)</f>
        <v>0</v>
      </c>
      <c r="S179" s="275">
        <f>L179-Q179</f>
        <v>43481.329999999994</v>
      </c>
      <c r="T179" s="290"/>
      <c r="U179" s="41"/>
      <c r="V179" s="41"/>
      <c r="W179" s="41"/>
      <c r="X179" s="41"/>
      <c r="Y179" s="41"/>
      <c r="Z179" s="41"/>
      <c r="AA179" s="41"/>
      <c r="AB179" s="41"/>
      <c r="AC179" s="41"/>
      <c r="AD179" s="41"/>
      <c r="AE179" s="41"/>
      <c r="AF179" s="41"/>
      <c r="AG179" s="41"/>
      <c r="AH179" s="41"/>
      <c r="AI179" s="41"/>
      <c r="AJ179" s="41"/>
      <c r="AK179" s="41"/>
      <c r="AL179" s="41"/>
      <c r="AM179" s="41"/>
      <c r="AN179" s="41"/>
    </row>
    <row r="180" spans="1:40" ht="15.75" customHeight="1">
      <c r="A180" s="5" t="str">
        <f t="shared" si="52"/>
        <v>Service% profit / ventes</v>
      </c>
      <c r="B180" s="41" t="s">
        <v>157</v>
      </c>
      <c r="C180" s="252" t="s">
        <v>161</v>
      </c>
      <c r="D180" s="357"/>
      <c r="E180" s="347"/>
      <c r="F180" s="360" t="e">
        <f>F179/E179</f>
        <v>#DIV/0!</v>
      </c>
      <c r="G180" s="252"/>
      <c r="H180" s="347"/>
      <c r="I180" s="360"/>
      <c r="J180" s="276"/>
      <c r="K180" s="347"/>
      <c r="L180" s="360">
        <f>IF(L179=0,0,L179/K179)</f>
        <v>0.79825435850437998</v>
      </c>
      <c r="M180" s="291"/>
      <c r="N180" s="275" t="e">
        <f>L180-F180</f>
        <v>#DIV/0!</v>
      </c>
      <c r="O180" s="276"/>
      <c r="P180" s="347"/>
      <c r="Q180" s="360">
        <f>IF(Q179=0,0,Q179/P179)</f>
        <v>0</v>
      </c>
      <c r="R180" s="276">
        <f>O180-K180</f>
        <v>0</v>
      </c>
      <c r="S180" s="275"/>
      <c r="T180" s="290"/>
      <c r="U180" s="41"/>
      <c r="V180" s="41"/>
      <c r="W180" s="41"/>
      <c r="X180" s="41"/>
      <c r="Y180" s="41"/>
      <c r="Z180" s="41"/>
      <c r="AA180" s="41"/>
      <c r="AB180" s="41"/>
      <c r="AC180" s="41"/>
      <c r="AD180" s="41"/>
      <c r="AE180" s="41"/>
      <c r="AF180" s="41"/>
      <c r="AG180" s="41"/>
      <c r="AH180" s="41"/>
      <c r="AI180" s="41"/>
      <c r="AJ180" s="41"/>
      <c r="AK180" s="41"/>
      <c r="AL180" s="41"/>
      <c r="AM180" s="41"/>
      <c r="AN180" s="41"/>
    </row>
    <row r="181" spans="1:40" ht="15.75" customHeight="1">
      <c r="A181" s="5" t="str">
        <f t="shared" si="52"/>
        <v>Service</v>
      </c>
      <c r="B181" s="41" t="s">
        <v>157</v>
      </c>
      <c r="C181" s="252"/>
      <c r="D181" s="357"/>
      <c r="E181" s="401"/>
      <c r="F181" s="362"/>
      <c r="G181" s="252"/>
      <c r="H181" s="401"/>
      <c r="I181" s="362"/>
      <c r="J181" s="276"/>
      <c r="K181" s="557">
        <f>IFERROR(K179/J179,0)</f>
        <v>186.54287671232876</v>
      </c>
      <c r="L181" s="360"/>
      <c r="M181" s="291"/>
      <c r="N181" s="275"/>
      <c r="O181" s="276"/>
      <c r="P181" s="557">
        <f>IFERROR(P179/O179,0)</f>
        <v>0</v>
      </c>
      <c r="Q181" s="360"/>
      <c r="R181" s="363"/>
      <c r="S181" s="275"/>
      <c r="T181" s="290"/>
      <c r="U181" s="41"/>
      <c r="V181" s="41"/>
      <c r="W181" s="41"/>
      <c r="X181" s="41"/>
      <c r="Y181" s="41"/>
      <c r="Z181" s="41"/>
      <c r="AA181" s="41"/>
      <c r="AB181" s="41"/>
      <c r="AC181" s="41"/>
      <c r="AD181" s="41"/>
      <c r="AE181" s="41"/>
      <c r="AF181" s="41"/>
      <c r="AG181" s="41"/>
      <c r="AH181" s="41"/>
      <c r="AI181" s="41"/>
      <c r="AJ181" s="41"/>
      <c r="AK181" s="41"/>
      <c r="AL181" s="41"/>
      <c r="AM181" s="41"/>
      <c r="AN181" s="41"/>
    </row>
    <row r="182" spans="1:40" ht="15.75" customHeight="1">
      <c r="A182" s="5" t="str">
        <f t="shared" si="52"/>
        <v>ServiceM/O Esthétique</v>
      </c>
      <c r="B182" s="41" t="s">
        <v>157</v>
      </c>
      <c r="C182" s="240" t="s">
        <v>164</v>
      </c>
      <c r="D182" s="828" cm="1">
        <f t="array" ref="D182">+SUMPRODUCT(('Budget original'!$A$8:$A$501=$A182)*('Budget original'!$C$3:$AO$3=D$2),'Budget original'!$C$8:$AO$501)</f>
        <v>0</v>
      </c>
      <c r="E182" s="290" cm="1">
        <f t="array" ref="E182">+SUMPRODUCT(('Budget original'!$A$8:$A$501=$A182)*('Budget original'!$C$3:$AO$3=E$2),'Budget original'!$C$8:$AO$501)</f>
        <v>0</v>
      </c>
      <c r="F182" s="290" cm="1">
        <f t="array" ref="F182">+SUMPRODUCT(('Budget original'!$A$8:$A$501=$A182)*('Budget original'!$C$3:$AO$3=F$2),'Budget original'!$C$8:$AO$501)</f>
        <v>0</v>
      </c>
      <c r="G182" s="240"/>
      <c r="H182" s="290"/>
      <c r="I182" s="290"/>
      <c r="J182" s="365">
        <f>SUMIFS(BV_Data_An_Cour!$AX:$AX,BV_Data_An_Cour!$AP:$AP,$B182,BV_Data_An_Cour!$AQ:$AQ,$C182,BV_Data_An_Cour!$AY:$AY,J$2)</f>
        <v>0</v>
      </c>
      <c r="K182" s="270">
        <f>-SUMIFS(BV_Data_An_Cour!$AN:$AN,BV_Data_An_Cour!$AS:$AS,"Oui",BV_Data_An_Cour!$AP:$AP,$B182,BV_Data_An_Cour!$AQ:$AQ,$C182)</f>
        <v>0</v>
      </c>
      <c r="L182" s="271">
        <f>-SUMIFS(BV_Data_An_Cour!$AN:$AN,BV_Data_An_Cour!$AP:$AP,$B182,BV_Data_An_Cour!$AQ:$AQ,$C182,BV_Data_An_Cour!$AR:$AR,$L$2)</f>
        <v>0</v>
      </c>
      <c r="M182" s="369">
        <f>IF(E182=0,0,(K182-E182)/E182)</f>
        <v>0</v>
      </c>
      <c r="N182" s="315">
        <f>L182-F182</f>
        <v>0</v>
      </c>
      <c r="O182" s="365">
        <f>SUMIFS(BV_Data_An_Prec!$AX:$AX,BV_Data_An_Prec!$AP:$AP,$B182,BV_Data_An_Prec!$AQ:$AQ,$C182,BV_Data_An_Prec!$AY:$AY,O$2)</f>
        <v>0</v>
      </c>
      <c r="P182" s="270">
        <f>-SUMIFS(BV_Data_An_Prec!$AN:$AN,BV_Data_An_Prec!$AS:$AS,"Oui",BV_Data_An_Prec!$AP:$AP,$B182,BV_Data_An_Prec!$AQ:$AQ,$C182)</f>
        <v>0</v>
      </c>
      <c r="Q182" s="271">
        <f>-SUMIFS(BV_Data_An_Prec!$AN:$AN,BV_Data_An_Prec!$AP:$AP,$B182,BV_Data_An_Prec!$AQ:$AQ,$C182,BV_Data_An_Prec!$AR:$AR,$L$2)</f>
        <v>0</v>
      </c>
      <c r="R182" s="291">
        <f>IF(O182=0,0,J182/O182)</f>
        <v>0</v>
      </c>
      <c r="S182" s="315">
        <f>L182-Q182</f>
        <v>0</v>
      </c>
      <c r="T182" s="290"/>
      <c r="U182" s="41"/>
      <c r="V182" s="41"/>
      <c r="W182" s="41"/>
      <c r="X182" s="41"/>
      <c r="Y182" s="41"/>
      <c r="Z182" s="41"/>
      <c r="AA182" s="41"/>
      <c r="AB182" s="41"/>
      <c r="AC182" s="41"/>
      <c r="AD182" s="41"/>
      <c r="AE182" s="41"/>
      <c r="AF182" s="41"/>
      <c r="AG182" s="41"/>
      <c r="AH182" s="41"/>
      <c r="AI182" s="41"/>
      <c r="AJ182" s="41"/>
      <c r="AK182" s="41"/>
      <c r="AL182" s="41"/>
      <c r="AM182" s="41"/>
      <c r="AN182" s="41"/>
    </row>
    <row r="183" spans="1:40" ht="15.75" customHeight="1">
      <c r="A183" s="5" t="str">
        <f t="shared" si="52"/>
        <v>Service% profit / ventes</v>
      </c>
      <c r="B183" s="41" t="s">
        <v>157</v>
      </c>
      <c r="C183" s="252" t="s">
        <v>161</v>
      </c>
      <c r="D183" s="11"/>
      <c r="E183" s="370"/>
      <c r="F183" s="360">
        <f>IFERROR(F182/E182,0)</f>
        <v>0</v>
      </c>
      <c r="G183" s="269"/>
      <c r="H183" s="370"/>
      <c r="I183" s="360"/>
      <c r="J183" s="371"/>
      <c r="K183" s="370">
        <f>IF(J183&lt;=0,0,L183/J183)</f>
        <v>0</v>
      </c>
      <c r="L183" s="360">
        <f>IF(L182=0,0,L182/K182)</f>
        <v>0</v>
      </c>
      <c r="M183" s="276">
        <f>J183-D183</f>
        <v>0</v>
      </c>
      <c r="N183" s="372"/>
      <c r="O183" s="371"/>
      <c r="P183" s="370">
        <f>IF(O183&lt;=0,0,Q183/O183)</f>
        <v>0</v>
      </c>
      <c r="Q183" s="360">
        <f>IF(Q182=0,0,Q182/P182)</f>
        <v>0</v>
      </c>
      <c r="R183" s="252"/>
      <c r="S183" s="372"/>
      <c r="T183" s="317"/>
      <c r="U183" s="41"/>
      <c r="V183" s="41"/>
      <c r="W183" s="41"/>
      <c r="X183" s="41"/>
      <c r="Y183" s="41"/>
      <c r="Z183" s="41"/>
      <c r="AA183" s="41"/>
      <c r="AB183" s="41"/>
      <c r="AC183" s="41"/>
      <c r="AD183" s="41"/>
      <c r="AE183" s="41"/>
      <c r="AF183" s="41"/>
      <c r="AG183" s="41"/>
      <c r="AH183" s="41"/>
      <c r="AI183" s="41"/>
      <c r="AJ183" s="41"/>
      <c r="AK183" s="41"/>
      <c r="AL183" s="41"/>
      <c r="AM183" s="41"/>
      <c r="AN183" s="41"/>
    </row>
    <row r="184" spans="1:40" ht="15.75" customHeight="1">
      <c r="A184" s="5" t="str">
        <f t="shared" si="52"/>
        <v>Service</v>
      </c>
      <c r="B184" s="41" t="s">
        <v>157</v>
      </c>
      <c r="C184" s="245"/>
      <c r="D184" s="373"/>
      <c r="E184" s="374"/>
      <c r="F184" s="362"/>
      <c r="G184" s="265"/>
      <c r="H184" s="374"/>
      <c r="I184" s="362"/>
      <c r="J184" s="375"/>
      <c r="K184" s="249"/>
      <c r="L184" s="362"/>
      <c r="M184" s="363"/>
      <c r="N184" s="376"/>
      <c r="O184" s="375"/>
      <c r="P184" s="249"/>
      <c r="Q184" s="362"/>
      <c r="R184" s="245"/>
      <c r="S184" s="376"/>
      <c r="T184" s="317"/>
      <c r="U184" s="41"/>
      <c r="V184" s="41"/>
      <c r="W184" s="41"/>
      <c r="X184" s="41"/>
      <c r="Y184" s="41"/>
      <c r="Z184" s="41"/>
      <c r="AA184" s="41"/>
      <c r="AB184" s="41"/>
      <c r="AC184" s="41"/>
      <c r="AD184" s="41"/>
      <c r="AE184" s="41"/>
      <c r="AF184" s="41"/>
      <c r="AG184" s="41"/>
      <c r="AH184" s="41"/>
      <c r="AI184" s="41"/>
      <c r="AJ184" s="41"/>
      <c r="AK184" s="41"/>
      <c r="AL184" s="41"/>
      <c r="AM184" s="41"/>
      <c r="AN184" s="41"/>
    </row>
    <row r="185" spans="1:40" ht="26.25" customHeight="1" thickBot="1">
      <c r="A185" s="5" t="str">
        <f t="shared" si="52"/>
        <v>ServiceAjustement M/O</v>
      </c>
      <c r="B185" s="41" t="s">
        <v>157</v>
      </c>
      <c r="C185" s="252" t="s">
        <v>165</v>
      </c>
      <c r="D185" s="41"/>
      <c r="E185" s="41"/>
      <c r="F185" s="275" cm="1">
        <f t="array" ref="F185">+SUMPRODUCT(('Budget original'!$A$8:$A$501=$A185)*('Budget original'!$C$3:$AO$3=F$2),'Budget original'!$C$8:$AO$501)</f>
        <v>0</v>
      </c>
      <c r="G185" s="252"/>
      <c r="H185" s="290"/>
      <c r="I185" s="290"/>
      <c r="J185" s="276"/>
      <c r="K185" s="290"/>
      <c r="L185" s="290">
        <f>-SUMIFS(BV_Data_An_Cour!$AN:$AN,BV_Data_An_Cour!$AP:$AP,$B185,BV_Data_An_Cour!$AQ:$AQ,$C185,BV_Data_An_Cour!$AR:$AR,$L$2)</f>
        <v>-104.46</v>
      </c>
      <c r="M185" s="371"/>
      <c r="N185" s="275">
        <f>L185-F185</f>
        <v>-104.46</v>
      </c>
      <c r="O185" s="276"/>
      <c r="P185" s="290"/>
      <c r="Q185" s="290">
        <f>-SUMIFS(BV_Data_An_Prec!$AN:$AN,BV_Data_An_Prec!$AP:$AP,$B185,BV_Data_An_Prec!$AQ:$AQ,$C185,BV_Data_An_Prec!$AR:$AR,$L$2)</f>
        <v>0</v>
      </c>
      <c r="R185" s="377"/>
      <c r="S185" s="275">
        <f t="shared" ref="S185:S186" si="53">L185-Q185</f>
        <v>-104.46</v>
      </c>
      <c r="T185" s="41"/>
      <c r="U185" s="41"/>
      <c r="V185" s="41"/>
      <c r="W185" s="41"/>
      <c r="X185" s="41"/>
      <c r="Y185" s="41"/>
      <c r="Z185" s="41"/>
      <c r="AA185" s="41"/>
      <c r="AB185" s="41"/>
      <c r="AC185" s="41"/>
      <c r="AD185" s="41"/>
      <c r="AE185" s="41"/>
      <c r="AF185" s="41"/>
      <c r="AG185" s="41"/>
      <c r="AH185" s="41"/>
      <c r="AI185" s="41"/>
      <c r="AJ185" s="41"/>
      <c r="AK185" s="41"/>
      <c r="AL185" s="41"/>
      <c r="AM185" s="41"/>
      <c r="AN185" s="41"/>
    </row>
    <row r="186" spans="1:40" ht="15.75" customHeight="1" thickTop="1">
      <c r="A186" s="5" t="str">
        <f t="shared" si="52"/>
        <v>ServiceSous-total M/O</v>
      </c>
      <c r="B186" s="41" t="s">
        <v>157</v>
      </c>
      <c r="C186" s="378" t="s">
        <v>166</v>
      </c>
      <c r="D186" s="379">
        <f t="shared" ref="D186" si="54">D173+D176+D179+D182+D185</f>
        <v>0</v>
      </c>
      <c r="E186" s="379">
        <f>E173+E176+E179+E182+E185</f>
        <v>0</v>
      </c>
      <c r="F186" s="380">
        <f t="shared" ref="F186" si="55">F173+F176+F179+F182+F185</f>
        <v>0</v>
      </c>
      <c r="G186" s="381"/>
      <c r="H186" s="379"/>
      <c r="I186" s="380"/>
      <c r="J186" s="381">
        <f t="shared" ref="J186:L186" si="56">J173+J176+J179+J182+J185</f>
        <v>2233</v>
      </c>
      <c r="K186" s="379">
        <f t="shared" si="56"/>
        <v>314276.11</v>
      </c>
      <c r="L186" s="380">
        <f t="shared" si="56"/>
        <v>235810.13</v>
      </c>
      <c r="M186" s="382" t="e">
        <f>(K186-E186)/E186</f>
        <v>#DIV/0!</v>
      </c>
      <c r="N186" s="380">
        <f>L186-F186</f>
        <v>235810.13</v>
      </c>
      <c r="O186" s="381">
        <f t="shared" ref="O186:Q186" si="57">O173+O176+O179+O182+O185</f>
        <v>0</v>
      </c>
      <c r="P186" s="379">
        <f t="shared" si="57"/>
        <v>0</v>
      </c>
      <c r="Q186" s="380">
        <f t="shared" si="57"/>
        <v>0</v>
      </c>
      <c r="R186" s="263">
        <f>IF(O186=0,0,J186/O186)</f>
        <v>0</v>
      </c>
      <c r="S186" s="380">
        <f t="shared" si="53"/>
        <v>235810.13</v>
      </c>
      <c r="T186" s="317"/>
      <c r="U186" s="41"/>
      <c r="V186" s="290"/>
      <c r="W186" s="41"/>
      <c r="X186" s="41"/>
      <c r="Y186" s="41"/>
      <c r="Z186" s="41"/>
      <c r="AA186" s="41"/>
      <c r="AB186" s="41"/>
      <c r="AC186" s="41"/>
      <c r="AD186" s="41"/>
      <c r="AE186" s="41"/>
      <c r="AF186" s="41"/>
      <c r="AG186" s="41"/>
      <c r="AH186" s="41"/>
      <c r="AI186" s="41"/>
      <c r="AJ186" s="41"/>
      <c r="AK186" s="41"/>
      <c r="AL186" s="41"/>
      <c r="AM186" s="41"/>
      <c r="AN186" s="41"/>
    </row>
    <row r="187" spans="1:40" ht="15.75" customHeight="1">
      <c r="A187" s="5" t="str">
        <f t="shared" si="52"/>
        <v>Service% protit / ventes</v>
      </c>
      <c r="B187" s="41" t="s">
        <v>157</v>
      </c>
      <c r="C187" s="383" t="s">
        <v>167</v>
      </c>
      <c r="D187" s="384"/>
      <c r="E187" s="384">
        <f>IF(D186=0,0,E186/D186)</f>
        <v>0</v>
      </c>
      <c r="F187" s="386" t="e">
        <f>F186/E186</f>
        <v>#DIV/0!</v>
      </c>
      <c r="G187" s="387"/>
      <c r="H187" s="558"/>
      <c r="I187" s="264"/>
      <c r="J187" s="387"/>
      <c r="K187" s="558">
        <f>IF(J186=0,0,K186/J186)</f>
        <v>140.74165248544557</v>
      </c>
      <c r="L187" s="264">
        <f>IF(L186=0,0,L186/K186)</f>
        <v>0.75032788842906328</v>
      </c>
      <c r="M187" s="387"/>
      <c r="N187" s="386" t="e">
        <f>N186/F186</f>
        <v>#DIV/0!</v>
      </c>
      <c r="O187" s="387"/>
      <c r="P187" s="558">
        <f>IF(O186=0,0,P186/O186)</f>
        <v>0</v>
      </c>
      <c r="Q187" s="264">
        <f>IF(Q186=0,0,Q186/P186)</f>
        <v>0</v>
      </c>
      <c r="R187" s="387"/>
      <c r="S187" s="264">
        <f>IF(Q186=0,0,(S186/Q186))</f>
        <v>0</v>
      </c>
      <c r="T187" s="317"/>
      <c r="U187" s="41"/>
      <c r="V187" s="41"/>
      <c r="W187" s="41"/>
      <c r="X187" s="41"/>
      <c r="Y187" s="41"/>
      <c r="Z187" s="41"/>
      <c r="AA187" s="41"/>
      <c r="AB187" s="41"/>
      <c r="AC187" s="41"/>
      <c r="AD187" s="41"/>
      <c r="AE187" s="41"/>
      <c r="AF187" s="41"/>
      <c r="AG187" s="41"/>
      <c r="AH187" s="41"/>
      <c r="AI187" s="41"/>
      <c r="AJ187" s="41"/>
      <c r="AK187" s="41"/>
      <c r="AL187" s="41"/>
      <c r="AM187" s="41"/>
      <c r="AN187" s="41"/>
    </row>
    <row r="188" spans="1:40" ht="15.75" customHeight="1">
      <c r="A188" s="5" t="str">
        <f t="shared" si="52"/>
        <v>Service</v>
      </c>
      <c r="B188" s="41" t="s">
        <v>157</v>
      </c>
      <c r="C188" s="258"/>
      <c r="D188" s="388"/>
      <c r="E188" s="389"/>
      <c r="F188" s="390"/>
      <c r="G188" s="391"/>
      <c r="H188" s="389"/>
      <c r="I188" s="390"/>
      <c r="J188" s="391"/>
      <c r="K188" s="389"/>
      <c r="L188" s="390"/>
      <c r="M188" s="391"/>
      <c r="N188" s="390"/>
      <c r="O188" s="391"/>
      <c r="P188" s="389"/>
      <c r="Q188" s="390"/>
      <c r="R188" s="391"/>
      <c r="S188" s="390"/>
      <c r="T188" s="317"/>
      <c r="U188" s="41"/>
      <c r="V188" s="41"/>
      <c r="W188" s="41"/>
      <c r="X188" s="41"/>
      <c r="Y188" s="41"/>
      <c r="Z188" s="41"/>
      <c r="AA188" s="41"/>
      <c r="AB188" s="41"/>
      <c r="AC188" s="41"/>
      <c r="AD188" s="41"/>
      <c r="AE188" s="41"/>
      <c r="AF188" s="41"/>
      <c r="AG188" s="41"/>
      <c r="AH188" s="41"/>
      <c r="AI188" s="41"/>
      <c r="AJ188" s="41"/>
      <c r="AK188" s="41"/>
      <c r="AL188" s="41"/>
      <c r="AM188" s="41"/>
      <c r="AN188" s="41"/>
    </row>
    <row r="189" spans="1:40" ht="15.75" customHeight="1">
      <c r="A189" s="5" t="str">
        <f t="shared" si="52"/>
        <v>ServiceSous-traitement</v>
      </c>
      <c r="B189" s="41" t="s">
        <v>157</v>
      </c>
      <c r="C189" s="252" t="s">
        <v>168</v>
      </c>
      <c r="D189" s="290"/>
      <c r="E189" s="290" cm="1">
        <f t="array" ref="E189">+SUMPRODUCT(('Budget original'!$A$8:$A$501=$A189)*('Budget original'!$C$3:$AO$3=E$2),'Budget original'!$C$8:$AO$501)</f>
        <v>0</v>
      </c>
      <c r="F189" s="290" cm="1">
        <f t="array" ref="F189">+SUMPRODUCT(('Budget original'!$A$8:$A$501=$A189)*('Budget original'!$C$3:$AO$3=F$2),'Budget original'!$C$8:$AO$501)</f>
        <v>0</v>
      </c>
      <c r="G189" s="276"/>
      <c r="H189" s="290"/>
      <c r="I189" s="290"/>
      <c r="J189" s="254">
        <f>SUMIFS(BV_Data_An_Cour!$AX:$AX,BV_Data_An_Cour!$AP:$AP,$B189,BV_Data_An_Cour!$AQ:$AQ,$C189,BV_Data_An_Cour!$AY:$AY,J$2)</f>
        <v>308</v>
      </c>
      <c r="K189" s="253">
        <f>-SUMIFS(BV_Data_An_Cour!$AN:$AN,BV_Data_An_Cour!$AS:$AS,"Oui",BV_Data_An_Cour!$AP:$AP,$B189,BV_Data_An_Cour!$AQ:$AQ,$C189)</f>
        <v>74622.289999999994</v>
      </c>
      <c r="L189" s="255">
        <f>-SUMIFS(BV_Data_An_Cour!$AN:$AN,BV_Data_An_Cour!$AP:$AP,$B189,BV_Data_An_Cour!$AQ:$AQ,$C189,BV_Data_An_Cour!$AR:$AR,$L$2)</f>
        <v>9134.2699999999968</v>
      </c>
      <c r="M189" s="291">
        <f>IF(E189=0,0,(K189-E189)/E189)</f>
        <v>0</v>
      </c>
      <c r="N189" s="275">
        <f>L189-F189</f>
        <v>9134.2699999999968</v>
      </c>
      <c r="O189" s="254">
        <f>SUMIFS(BV_Data_An_Prec!$AX:$AX,BV_Data_An_Prec!$AP:$AP,$B189,BV_Data_An_Prec!$AQ:$AQ,$C189,BV_Data_An_Prec!$AY:$AY,O$2)</f>
        <v>0</v>
      </c>
      <c r="P189" s="253">
        <f>-SUMIFS(BV_Data_An_Prec!$AN:$AN,BV_Data_An_Prec!$AS:$AS,"Oui",BV_Data_An_Prec!$AP:$AP,$B189,BV_Data_An_Prec!$AQ:$AQ,$C189)</f>
        <v>0</v>
      </c>
      <c r="Q189" s="255">
        <f>-SUMIFS(BV_Data_An_Prec!$AN:$AN,BV_Data_An_Prec!$AP:$AP,$B189,BV_Data_An_Prec!$AQ:$AQ,$C189,BV_Data_An_Prec!$AR:$AR,$L$2)</f>
        <v>0</v>
      </c>
      <c r="R189" s="291">
        <f>IF(O189=0,0,J189/O189)</f>
        <v>0</v>
      </c>
      <c r="S189" s="275">
        <f>L189-Q189</f>
        <v>9134.2699999999968</v>
      </c>
      <c r="T189" s="317"/>
      <c r="U189" s="41"/>
      <c r="V189" s="41"/>
      <c r="W189" s="41"/>
      <c r="X189" s="41"/>
      <c r="Y189" s="41"/>
      <c r="Z189" s="41"/>
      <c r="AA189" s="41"/>
      <c r="AB189" s="41"/>
      <c r="AC189" s="41"/>
      <c r="AD189" s="41"/>
      <c r="AE189" s="41"/>
      <c r="AF189" s="41"/>
      <c r="AG189" s="41"/>
      <c r="AH189" s="41"/>
      <c r="AI189" s="41"/>
      <c r="AJ189" s="41"/>
      <c r="AK189" s="41"/>
      <c r="AL189" s="41"/>
      <c r="AM189" s="41"/>
      <c r="AN189" s="41"/>
    </row>
    <row r="190" spans="1:40" ht="15.75" customHeight="1">
      <c r="A190" s="5" t="str">
        <f t="shared" si="52"/>
        <v>Service% profit / ventes</v>
      </c>
      <c r="B190" s="41" t="s">
        <v>157</v>
      </c>
      <c r="C190" s="252" t="s">
        <v>161</v>
      </c>
      <c r="D190" s="41"/>
      <c r="E190" s="347"/>
      <c r="F190" s="360">
        <f>IFERROR(F189/E189,0)</f>
        <v>0</v>
      </c>
      <c r="G190" s="252"/>
      <c r="H190" s="347"/>
      <c r="I190" s="360"/>
      <c r="J190" s="371"/>
      <c r="K190" s="370"/>
      <c r="L190" s="360">
        <f>IF(L189=0,0,L189/K189)</f>
        <v>0.12240672324582906</v>
      </c>
      <c r="M190" s="371"/>
      <c r="N190" s="372"/>
      <c r="O190" s="371"/>
      <c r="P190" s="370"/>
      <c r="Q190" s="360">
        <f>IF(Q189=0,0,Q189/P189)</f>
        <v>0</v>
      </c>
      <c r="R190" s="371"/>
      <c r="S190" s="372"/>
      <c r="T190" s="317"/>
      <c r="U190" s="41"/>
      <c r="V190" s="41"/>
      <c r="W190" s="41"/>
      <c r="X190" s="41"/>
      <c r="Y190" s="41"/>
      <c r="Z190" s="41"/>
      <c r="AA190" s="41"/>
      <c r="AB190" s="41"/>
      <c r="AC190" s="41"/>
      <c r="AD190" s="41"/>
      <c r="AE190" s="41"/>
      <c r="AF190" s="41"/>
      <c r="AG190" s="41"/>
      <c r="AH190" s="41"/>
      <c r="AI190" s="41"/>
      <c r="AJ190" s="41"/>
      <c r="AK190" s="41"/>
      <c r="AL190" s="41"/>
      <c r="AM190" s="41"/>
      <c r="AN190" s="41"/>
    </row>
    <row r="191" spans="1:40" ht="15.75" customHeight="1">
      <c r="A191" s="5" t="str">
        <f t="shared" si="52"/>
        <v>Service</v>
      </c>
      <c r="B191" s="41" t="s">
        <v>157</v>
      </c>
      <c r="C191" s="252"/>
      <c r="D191" s="41"/>
      <c r="E191" s="347"/>
      <c r="F191" s="360"/>
      <c r="G191" s="252"/>
      <c r="H191" s="347"/>
      <c r="I191" s="360"/>
      <c r="J191" s="371"/>
      <c r="K191" s="370"/>
      <c r="L191" s="360"/>
      <c r="M191" s="371"/>
      <c r="N191" s="372"/>
      <c r="O191" s="371"/>
      <c r="P191" s="370"/>
      <c r="Q191" s="360"/>
      <c r="R191" s="371"/>
      <c r="S191" s="372"/>
      <c r="T191" s="317"/>
      <c r="U191" s="41"/>
      <c r="V191" s="41"/>
      <c r="W191" s="41"/>
      <c r="X191" s="41"/>
      <c r="Y191" s="41"/>
      <c r="Z191" s="41"/>
      <c r="AA191" s="41"/>
      <c r="AB191" s="41"/>
      <c r="AC191" s="41"/>
      <c r="AD191" s="41"/>
      <c r="AE191" s="41"/>
      <c r="AF191" s="41"/>
      <c r="AG191" s="41"/>
      <c r="AH191" s="41"/>
      <c r="AI191" s="41"/>
      <c r="AJ191" s="41"/>
      <c r="AK191" s="41"/>
      <c r="AL191" s="41"/>
      <c r="AM191" s="41"/>
      <c r="AN191" s="41"/>
    </row>
    <row r="192" spans="1:40" ht="15.75" customHeight="1">
      <c r="A192" s="5" t="str">
        <f t="shared" si="52"/>
        <v>ServiceM.O. Recond. MCPA</v>
      </c>
      <c r="B192" s="41" t="s">
        <v>157</v>
      </c>
      <c r="C192" s="252" t="s">
        <v>169</v>
      </c>
      <c r="D192" s="41"/>
      <c r="E192" s="290" cm="1">
        <f t="array" ref="E192">+SUMPRODUCT(('Budget original'!$A$8:$A$501=$A192)*('Budget original'!$C$3:$AO$3=E$2),'Budget original'!$C$8:$AO$501)</f>
        <v>0</v>
      </c>
      <c r="F192" s="290" cm="1">
        <f t="array" ref="F192">+SUMPRODUCT(('Budget original'!$A$8:$A$501=$A192)*('Budget original'!$C$3:$AO$3=F$2),'Budget original'!$C$8:$AO$501)</f>
        <v>0</v>
      </c>
      <c r="G192" s="252"/>
      <c r="H192" s="290"/>
      <c r="I192" s="290"/>
      <c r="J192" s="371"/>
      <c r="K192" s="253">
        <f>-SUMIFS(BV_Data_An_Cour!$AN:$AN,BV_Data_An_Cour!$AS:$AS,"Oui",BV_Data_An_Cour!$AP:$AP,$B192,BV_Data_An_Cour!$AQ:$AQ,$C192)</f>
        <v>0</v>
      </c>
      <c r="L192" s="255">
        <f>-SUMIFS(BV_Data_An_Cour!$AN:$AN,BV_Data_An_Cour!$AP:$AP,$B192,BV_Data_An_Cour!$AQ:$AQ,$C192,BV_Data_An_Cour!$AR:$AR,$L$2)</f>
        <v>0</v>
      </c>
      <c r="M192" s="371"/>
      <c r="N192" s="372"/>
      <c r="O192" s="371"/>
      <c r="P192" s="253">
        <f>-SUMIFS(BV_Data_An_Prec!$AN:$AN,BV_Data_An_Prec!$AS:$AS,"Oui",BV_Data_An_Prec!$AP:$AP,$B192,BV_Data_An_Prec!$AQ:$AQ,$C192)</f>
        <v>0</v>
      </c>
      <c r="Q192" s="255">
        <f>-SUMIFS(BV_Data_An_Prec!$AN:$AN,BV_Data_An_Prec!$AP:$AP,$B192,BV_Data_An_Prec!$AQ:$AQ,$C192,BV_Data_An_Prec!$AR:$AR,$L$2)</f>
        <v>0</v>
      </c>
      <c r="R192" s="371"/>
      <c r="S192" s="372"/>
      <c r="T192" s="317"/>
      <c r="U192" s="41"/>
      <c r="V192" s="41"/>
      <c r="W192" s="41"/>
      <c r="X192" s="41"/>
      <c r="Y192" s="41"/>
      <c r="Z192" s="41"/>
      <c r="AA192" s="41"/>
      <c r="AB192" s="41"/>
      <c r="AC192" s="41"/>
      <c r="AD192" s="41"/>
      <c r="AE192" s="41"/>
      <c r="AF192" s="41"/>
      <c r="AG192" s="41"/>
      <c r="AH192" s="41"/>
      <c r="AI192" s="41"/>
      <c r="AJ192" s="41"/>
      <c r="AK192" s="41"/>
      <c r="AL192" s="41"/>
      <c r="AM192" s="41"/>
      <c r="AN192" s="41"/>
    </row>
    <row r="193" spans="1:40" ht="15.75" customHeight="1">
      <c r="A193" s="5" t="str">
        <f t="shared" si="52"/>
        <v>Service% profit / ventes</v>
      </c>
      <c r="B193" s="41" t="s">
        <v>157</v>
      </c>
      <c r="C193" s="252" t="s">
        <v>161</v>
      </c>
      <c r="D193" s="41"/>
      <c r="E193" s="347"/>
      <c r="F193" s="360">
        <f>IF(F192=0,0,F192/E192)</f>
        <v>0</v>
      </c>
      <c r="G193" s="252"/>
      <c r="H193" s="347"/>
      <c r="I193" s="360"/>
      <c r="J193" s="371"/>
      <c r="K193" s="370"/>
      <c r="L193" s="360">
        <f>IF(L192=0,0,L192/K192)</f>
        <v>0</v>
      </c>
      <c r="M193" s="371"/>
      <c r="N193" s="372"/>
      <c r="O193" s="371"/>
      <c r="P193" s="370"/>
      <c r="Q193" s="360">
        <f>IF(Q192=0,0,Q192/P192)</f>
        <v>0</v>
      </c>
      <c r="R193" s="371"/>
      <c r="S193" s="372"/>
      <c r="T193" s="317"/>
      <c r="U193" s="41"/>
      <c r="V193" s="41"/>
      <c r="W193" s="41"/>
      <c r="X193" s="41"/>
      <c r="Y193" s="41"/>
      <c r="Z193" s="41"/>
      <c r="AA193" s="41"/>
      <c r="AB193" s="41"/>
      <c r="AC193" s="41"/>
      <c r="AD193" s="41"/>
      <c r="AE193" s="41"/>
      <c r="AF193" s="41"/>
      <c r="AG193" s="41"/>
      <c r="AH193" s="41"/>
      <c r="AI193" s="41"/>
      <c r="AJ193" s="41"/>
      <c r="AK193" s="41"/>
      <c r="AL193" s="41"/>
      <c r="AM193" s="41"/>
      <c r="AN193" s="41"/>
    </row>
    <row r="194" spans="1:40" ht="15.75" customHeight="1" thickBot="1">
      <c r="A194" s="5" t="str">
        <f t="shared" si="52"/>
        <v>Service</v>
      </c>
      <c r="B194" s="41" t="s">
        <v>157</v>
      </c>
      <c r="C194" s="392"/>
      <c r="D194" s="393"/>
      <c r="E194" s="394"/>
      <c r="F194" s="395"/>
      <c r="G194" s="396"/>
      <c r="H194" s="394"/>
      <c r="I194" s="395"/>
      <c r="J194" s="396"/>
      <c r="K194" s="394"/>
      <c r="L194" s="395"/>
      <c r="M194" s="396"/>
      <c r="N194" s="395"/>
      <c r="O194" s="396"/>
      <c r="P194" s="394"/>
      <c r="Q194" s="395"/>
      <c r="R194" s="396"/>
      <c r="S194" s="395"/>
      <c r="T194" s="317"/>
      <c r="U194" s="41"/>
      <c r="V194" s="41"/>
      <c r="W194" s="41"/>
      <c r="X194" s="41"/>
      <c r="Y194" s="41"/>
      <c r="Z194" s="41"/>
      <c r="AA194" s="41"/>
      <c r="AB194" s="41"/>
      <c r="AC194" s="41"/>
      <c r="AD194" s="41"/>
      <c r="AE194" s="41"/>
      <c r="AF194" s="41"/>
      <c r="AG194" s="41"/>
      <c r="AH194" s="41"/>
      <c r="AI194" s="41"/>
      <c r="AJ194" s="41"/>
      <c r="AK194" s="41"/>
      <c r="AL194" s="41"/>
      <c r="AM194" s="41"/>
      <c r="AN194" s="41"/>
    </row>
    <row r="195" spans="1:40" ht="15.75" customHeight="1" thickTop="1">
      <c r="A195" s="5" t="str">
        <f t="shared" si="52"/>
        <v>ServiceTotal Mécanique</v>
      </c>
      <c r="B195" s="41" t="s">
        <v>157</v>
      </c>
      <c r="C195" s="277" t="s">
        <v>170</v>
      </c>
      <c r="D195" s="278"/>
      <c r="E195" s="278">
        <f t="shared" ref="E195:F195" si="58">E186+E189+E192</f>
        <v>0</v>
      </c>
      <c r="F195" s="280">
        <f t="shared" si="58"/>
        <v>0</v>
      </c>
      <c r="G195" s="281"/>
      <c r="H195" s="278"/>
      <c r="I195" s="280"/>
      <c r="J195" s="281"/>
      <c r="K195" s="278">
        <f t="shared" ref="K195:L195" si="59">K186+K189+K192</f>
        <v>388898.39999999997</v>
      </c>
      <c r="L195" s="280">
        <f t="shared" si="59"/>
        <v>244944.4</v>
      </c>
      <c r="M195" s="397" t="e">
        <f>L196-F196</f>
        <v>#DIV/0!</v>
      </c>
      <c r="N195" s="280">
        <f>L195-F195</f>
        <v>244944.4</v>
      </c>
      <c r="O195" s="281"/>
      <c r="P195" s="278">
        <f t="shared" ref="P195:Q195" si="60">P186+P189+P192</f>
        <v>0</v>
      </c>
      <c r="Q195" s="280">
        <f t="shared" si="60"/>
        <v>0</v>
      </c>
      <c r="R195" s="397" t="e">
        <f>L196-Q196</f>
        <v>#DIV/0!</v>
      </c>
      <c r="S195" s="280">
        <f>L195-Q195</f>
        <v>244944.4</v>
      </c>
      <c r="T195" s="317"/>
      <c r="U195" s="41"/>
      <c r="V195" s="41"/>
      <c r="W195" s="41"/>
      <c r="X195" s="41"/>
      <c r="Y195" s="41"/>
      <c r="Z195" s="41"/>
      <c r="AA195" s="41"/>
      <c r="AB195" s="41"/>
      <c r="AC195" s="41"/>
      <c r="AD195" s="41"/>
      <c r="AE195" s="41"/>
      <c r="AF195" s="41"/>
      <c r="AG195" s="41"/>
      <c r="AH195" s="41"/>
      <c r="AI195" s="41"/>
      <c r="AJ195" s="41"/>
      <c r="AK195" s="41"/>
      <c r="AL195" s="41"/>
      <c r="AM195" s="41"/>
      <c r="AN195" s="41"/>
    </row>
    <row r="196" spans="1:40" ht="15.75" customHeight="1" thickBot="1">
      <c r="A196" s="5" t="str">
        <f t="shared" si="52"/>
        <v>Service</v>
      </c>
      <c r="B196" s="41" t="s">
        <v>157</v>
      </c>
      <c r="C196" s="282"/>
      <c r="D196" s="283"/>
      <c r="E196" s="283"/>
      <c r="F196" s="286" t="e">
        <f>F195/E195</f>
        <v>#DIV/0!</v>
      </c>
      <c r="G196" s="282"/>
      <c r="H196" s="283"/>
      <c r="I196" s="286"/>
      <c r="J196" s="282"/>
      <c r="K196" s="283"/>
      <c r="L196" s="286">
        <f>L195/K195</f>
        <v>0.62984162444484215</v>
      </c>
      <c r="M196" s="285"/>
      <c r="N196" s="286" t="e">
        <f>N195/F195</f>
        <v>#DIV/0!</v>
      </c>
      <c r="O196" s="282"/>
      <c r="P196" s="283"/>
      <c r="Q196" s="286" t="e">
        <f>Q195/P195</f>
        <v>#DIV/0!</v>
      </c>
      <c r="R196" s="285"/>
      <c r="S196" s="286">
        <f>L195/S195</f>
        <v>1</v>
      </c>
      <c r="T196" s="11"/>
      <c r="U196" s="41"/>
      <c r="V196" s="41"/>
      <c r="W196" s="41"/>
      <c r="X196" s="41"/>
      <c r="Y196" s="41"/>
      <c r="Z196" s="41"/>
      <c r="AA196" s="41"/>
      <c r="AB196" s="41"/>
      <c r="AC196" s="41"/>
      <c r="AD196" s="41"/>
      <c r="AE196" s="41"/>
      <c r="AF196" s="41"/>
      <c r="AG196" s="41"/>
      <c r="AH196" s="41"/>
      <c r="AI196" s="41"/>
      <c r="AJ196" s="41"/>
      <c r="AK196" s="41"/>
      <c r="AL196" s="41"/>
      <c r="AM196" s="41"/>
      <c r="AN196" s="41"/>
    </row>
    <row r="197" spans="1:40" ht="15.75" customHeight="1" thickTop="1">
      <c r="A197" s="5" t="str">
        <f t="shared" si="52"/>
        <v>Service</v>
      </c>
      <c r="B197" s="41" t="s">
        <v>157</v>
      </c>
      <c r="C197" s="269"/>
      <c r="D197" s="11"/>
      <c r="E197" s="11"/>
      <c r="F197" s="264"/>
      <c r="G197" s="269"/>
      <c r="H197" s="11"/>
      <c r="I197" s="264"/>
      <c r="J197" s="269"/>
      <c r="K197" s="11"/>
      <c r="L197" s="264"/>
      <c r="M197" s="263"/>
      <c r="N197" s="264"/>
      <c r="O197" s="269"/>
      <c r="P197" s="11"/>
      <c r="Q197" s="264"/>
      <c r="R197" s="263"/>
      <c r="S197" s="264"/>
      <c r="T197" s="11"/>
      <c r="U197" s="41"/>
      <c r="V197" s="41"/>
      <c r="W197" s="41"/>
      <c r="X197" s="41"/>
      <c r="Y197" s="41"/>
      <c r="Z197" s="41"/>
      <c r="AA197" s="41"/>
      <c r="AB197" s="41"/>
      <c r="AC197" s="41"/>
      <c r="AD197" s="41"/>
      <c r="AE197" s="41"/>
      <c r="AF197" s="41"/>
      <c r="AG197" s="41"/>
      <c r="AH197" s="41"/>
      <c r="AI197" s="41"/>
      <c r="AJ197" s="41"/>
      <c r="AK197" s="41"/>
      <c r="AL197" s="41"/>
      <c r="AM197" s="41"/>
      <c r="AN197" s="41"/>
    </row>
    <row r="198" spans="1:40" ht="15.75" customHeight="1">
      <c r="A198" s="5" t="str">
        <f t="shared" si="52"/>
        <v>ServiceDEPENSES</v>
      </c>
      <c r="B198" s="41" t="s">
        <v>157</v>
      </c>
      <c r="C198" s="288" t="s">
        <v>106</v>
      </c>
      <c r="D198" s="41"/>
      <c r="E198" s="41"/>
      <c r="F198" s="275"/>
      <c r="G198" s="252"/>
      <c r="H198" s="41"/>
      <c r="I198" s="275"/>
      <c r="J198" s="252"/>
      <c r="K198" s="41"/>
      <c r="L198" s="262"/>
      <c r="M198" s="252"/>
      <c r="N198" s="262"/>
      <c r="O198" s="252"/>
      <c r="P198" s="41"/>
      <c r="Q198" s="262"/>
      <c r="R198" s="252"/>
      <c r="S198" s="262"/>
      <c r="T198" s="41"/>
      <c r="U198" s="41"/>
      <c r="V198" s="41"/>
      <c r="W198" s="41"/>
      <c r="X198" s="41"/>
      <c r="Y198" s="41"/>
      <c r="Z198" s="41"/>
      <c r="AA198" s="41"/>
      <c r="AB198" s="41"/>
      <c r="AC198" s="41"/>
      <c r="AD198" s="41"/>
      <c r="AE198" s="41"/>
      <c r="AF198" s="41"/>
      <c r="AG198" s="41"/>
      <c r="AH198" s="41"/>
      <c r="AI198" s="41"/>
      <c r="AJ198" s="41"/>
      <c r="AK198" s="41"/>
      <c r="AL198" s="41"/>
      <c r="AM198" s="41"/>
      <c r="AN198" s="41"/>
    </row>
    <row r="199" spans="1:40" ht="15.75" customHeight="1">
      <c r="A199" s="5" t="str">
        <f t="shared" si="52"/>
        <v>ServiceSalaires cadres</v>
      </c>
      <c r="B199" s="41" t="s">
        <v>157</v>
      </c>
      <c r="C199" s="310" t="s">
        <v>116</v>
      </c>
      <c r="D199" s="41"/>
      <c r="E199" s="41"/>
      <c r="F199" s="253" cm="1">
        <f t="array" ref="F199">+SUMPRODUCT(('Budget original'!$A$8:$A$501=$A199)*('Budget original'!$C$3:$AO$3=F$2),'Budget original'!$C$8:$AO$501)</f>
        <v>0</v>
      </c>
      <c r="G199" s="252"/>
      <c r="H199" s="41"/>
      <c r="I199" s="253"/>
      <c r="J199" s="252"/>
      <c r="K199" s="41"/>
      <c r="L199" s="255">
        <f>SUMIFS(BV_Data_An_Cour!$AN:$AN,BV_Data_An_Cour!$AP:$AP,$B199,BV_Data_An_Cour!$AQ:$AQ,$C199,BV_Data_An_Cour!$AR:$AR,$L$2)</f>
        <v>5356.11</v>
      </c>
      <c r="M199" s="252"/>
      <c r="N199" s="275">
        <f t="shared" ref="N199:N230" si="61">L199-F199</f>
        <v>5356.11</v>
      </c>
      <c r="O199" s="252"/>
      <c r="P199" s="41"/>
      <c r="Q199" s="255">
        <f>SUMIFS(BV_Data_An_Prec!$AN:$AN,BV_Data_An_Prec!$AP:$AP,$B199,BV_Data_An_Prec!$AQ:$AQ,$C199,BV_Data_An_Prec!$AR:$AR,$L$2)</f>
        <v>0</v>
      </c>
      <c r="R199" s="252"/>
      <c r="S199" s="255">
        <f t="shared" ref="S199:S230" si="62">L199-Q199</f>
        <v>5356.11</v>
      </c>
      <c r="T199" s="41"/>
      <c r="U199" s="41"/>
      <c r="V199" s="41"/>
      <c r="W199" s="41"/>
      <c r="X199" s="41"/>
      <c r="Y199" s="41"/>
      <c r="Z199" s="41"/>
      <c r="AA199" s="41"/>
      <c r="AB199" s="41"/>
      <c r="AC199" s="41"/>
      <c r="AD199" s="41"/>
      <c r="AE199" s="41"/>
      <c r="AF199" s="41"/>
      <c r="AG199" s="41"/>
      <c r="AH199" s="41"/>
      <c r="AI199" s="41"/>
      <c r="AJ199" s="41"/>
      <c r="AK199" s="41"/>
      <c r="AL199" s="41"/>
      <c r="AM199" s="41"/>
      <c r="AN199" s="41"/>
    </row>
    <row r="200" spans="1:40" ht="15.75" customHeight="1">
      <c r="A200" s="5" t="str">
        <f t="shared" si="52"/>
        <v>ServiceSalaires commis</v>
      </c>
      <c r="B200" s="41" t="s">
        <v>157</v>
      </c>
      <c r="C200" s="311" t="s">
        <v>117</v>
      </c>
      <c r="D200" s="296"/>
      <c r="E200" s="41"/>
      <c r="F200" s="247" cm="1">
        <f t="array" ref="F200">+SUMPRODUCT(('Budget original'!$A$8:$A$501=$A200)*('Budget original'!$C$3:$AO$3=F$2),'Budget original'!$C$8:$AO$501)</f>
        <v>0</v>
      </c>
      <c r="G200" s="297"/>
      <c r="H200" s="41"/>
      <c r="I200" s="247"/>
      <c r="J200" s="252"/>
      <c r="K200" s="41"/>
      <c r="L200" s="255">
        <f>SUMIFS(BV_Data_An_Cour!$AN:$AN,BV_Data_An_Cour!$AP:$AP,$B200,BV_Data_An_Cour!$AQ:$AQ,$C200,BV_Data_An_Cour!$AR:$AR,$L$2)</f>
        <v>0</v>
      </c>
      <c r="M200" s="252"/>
      <c r="N200" s="275">
        <f t="shared" si="61"/>
        <v>0</v>
      </c>
      <c r="O200" s="252"/>
      <c r="P200" s="41"/>
      <c r="Q200" s="255">
        <f>SUMIFS(BV_Data_An_Prec!$AN:$AN,BV_Data_An_Prec!$AP:$AP,$B200,BV_Data_An_Prec!$AQ:$AQ,$C200,BV_Data_An_Prec!$AR:$AR,$L$2)</f>
        <v>0</v>
      </c>
      <c r="R200" s="252"/>
      <c r="S200" s="275">
        <f t="shared" si="62"/>
        <v>0</v>
      </c>
      <c r="T200" s="41"/>
      <c r="U200" s="41"/>
      <c r="V200" s="41"/>
      <c r="W200" s="41"/>
      <c r="X200" s="41"/>
      <c r="Y200" s="41"/>
      <c r="Z200" s="41"/>
      <c r="AA200" s="41"/>
      <c r="AB200" s="41"/>
      <c r="AC200" s="41"/>
      <c r="AD200" s="41"/>
      <c r="AE200" s="41"/>
      <c r="AF200" s="41"/>
      <c r="AG200" s="41"/>
      <c r="AH200" s="41"/>
      <c r="AI200" s="41"/>
      <c r="AJ200" s="41"/>
      <c r="AK200" s="41"/>
      <c r="AL200" s="41"/>
      <c r="AM200" s="41"/>
      <c r="AN200" s="41"/>
    </row>
    <row r="201" spans="1:40" ht="15.75" customHeight="1">
      <c r="A201" s="5" t="str">
        <f t="shared" si="52"/>
        <v>ServiceSalaires autres</v>
      </c>
      <c r="B201" s="41" t="s">
        <v>157</v>
      </c>
      <c r="C201" s="310" t="s">
        <v>118</v>
      </c>
      <c r="D201" s="312"/>
      <c r="E201" s="313"/>
      <c r="F201" s="253" cm="1">
        <f t="array" ref="F201">+SUMPRODUCT(('Budget original'!$A$8:$A$501=$A201)*('Budget original'!$C$3:$AO$3=F$2),'Budget original'!$C$8:$AO$501)</f>
        <v>0</v>
      </c>
      <c r="G201" s="314"/>
      <c r="H201" s="313"/>
      <c r="I201" s="253"/>
      <c r="J201" s="240"/>
      <c r="K201" s="313"/>
      <c r="L201" s="271">
        <f>SUMIFS(BV_Data_An_Cour!$AN:$AN,BV_Data_An_Cour!$AP:$AP,$B201,BV_Data_An_Cour!$AQ:$AQ,$C201,BV_Data_An_Cour!$AR:$AR,$L$2)</f>
        <v>68264.08</v>
      </c>
      <c r="M201" s="240"/>
      <c r="N201" s="315">
        <f t="shared" si="61"/>
        <v>68264.08</v>
      </c>
      <c r="O201" s="240"/>
      <c r="P201" s="313"/>
      <c r="Q201" s="271">
        <f>SUMIFS(BV_Data_An_Prec!$AN:$AN,BV_Data_An_Prec!$AP:$AP,$B201,BV_Data_An_Prec!$AQ:$AQ,$C201,BV_Data_An_Prec!$AR:$AR,$L$2)</f>
        <v>0</v>
      </c>
      <c r="R201" s="240"/>
      <c r="S201" s="315">
        <f t="shared" si="62"/>
        <v>68264.08</v>
      </c>
      <c r="T201" s="41"/>
      <c r="U201" s="41"/>
      <c r="V201" s="41"/>
      <c r="W201" s="41"/>
      <c r="X201" s="41"/>
      <c r="Y201" s="41"/>
      <c r="Z201" s="41"/>
      <c r="AA201" s="41"/>
      <c r="AB201" s="41"/>
      <c r="AC201" s="41"/>
      <c r="AD201" s="41"/>
      <c r="AE201" s="41"/>
      <c r="AF201" s="41"/>
      <c r="AG201" s="41"/>
      <c r="AH201" s="41"/>
      <c r="AI201" s="41"/>
      <c r="AJ201" s="41"/>
      <c r="AK201" s="41"/>
      <c r="AL201" s="41"/>
      <c r="AM201" s="41"/>
      <c r="AN201" s="41"/>
    </row>
    <row r="202" spans="1:40" ht="15.75" customHeight="1">
      <c r="A202" s="5" t="str">
        <f t="shared" si="52"/>
        <v>ServiceSalaires spécialistes</v>
      </c>
      <c r="B202" s="41" t="s">
        <v>157</v>
      </c>
      <c r="C202" s="310" t="s">
        <v>119</v>
      </c>
      <c r="D202" s="296"/>
      <c r="E202" s="41"/>
      <c r="F202" s="253" cm="1">
        <f t="array" ref="F202">+SUMPRODUCT(('Budget original'!$A$8:$A$501=$A202)*('Budget original'!$C$3:$AO$3=F$2),'Budget original'!$C$8:$AO$501)</f>
        <v>0</v>
      </c>
      <c r="G202" s="297"/>
      <c r="H202" s="41"/>
      <c r="I202" s="253"/>
      <c r="J202" s="252"/>
      <c r="K202" s="41"/>
      <c r="L202" s="255">
        <f>SUMIFS(BV_Data_An_Cour!$AN:$AN,BV_Data_An_Cour!$AP:$AP,$B202,BV_Data_An_Cour!$AQ:$AQ,$C202,BV_Data_An_Cour!$AR:$AR,$L$2)</f>
        <v>0</v>
      </c>
      <c r="M202" s="252"/>
      <c r="N202" s="275">
        <f t="shared" si="61"/>
        <v>0</v>
      </c>
      <c r="O202" s="252"/>
      <c r="P202" s="41"/>
      <c r="Q202" s="255">
        <f>SUMIFS(BV_Data_An_Prec!$AN:$AN,BV_Data_An_Prec!$AP:$AP,$B202,BV_Data_An_Prec!$AQ:$AQ,$C202,BV_Data_An_Prec!$AR:$AR,$L$2)</f>
        <v>0</v>
      </c>
      <c r="R202" s="252"/>
      <c r="S202" s="275">
        <f t="shared" si="62"/>
        <v>0</v>
      </c>
      <c r="T202" s="41"/>
      <c r="U202" s="41"/>
      <c r="V202" s="41"/>
      <c r="W202" s="41"/>
      <c r="X202" s="41"/>
      <c r="Y202" s="41"/>
      <c r="Z202" s="41"/>
      <c r="AA202" s="41"/>
      <c r="AB202" s="41"/>
      <c r="AC202" s="41"/>
      <c r="AD202" s="41"/>
      <c r="AE202" s="41"/>
      <c r="AF202" s="41"/>
      <c r="AG202" s="41"/>
      <c r="AH202" s="41"/>
      <c r="AI202" s="41"/>
      <c r="AJ202" s="41"/>
      <c r="AK202" s="41"/>
      <c r="AL202" s="41"/>
      <c r="AM202" s="41"/>
      <c r="AN202" s="41"/>
    </row>
    <row r="203" spans="1:40" ht="15.75" hidden="1" customHeight="1">
      <c r="A203" s="5" t="str">
        <f t="shared" si="52"/>
        <v>Service[...]</v>
      </c>
      <c r="B203" s="41" t="s">
        <v>157</v>
      </c>
      <c r="C203" s="252" t="s">
        <v>55</v>
      </c>
      <c r="D203" s="296"/>
      <c r="E203" s="41"/>
      <c r="F203" s="253" cm="1">
        <f t="array" ref="F203">+SUMPRODUCT(('Budget original'!$A$8:$A$501=$A203)*('Budget original'!$C$3:$AO$3=F$2),'Budget original'!$C$8:$AO$501)</f>
        <v>0</v>
      </c>
      <c r="G203" s="297"/>
      <c r="H203" s="41"/>
      <c r="I203" s="253"/>
      <c r="J203" s="252"/>
      <c r="K203" s="41"/>
      <c r="L203" s="255">
        <f>SUMIFS(BV_Data_An_Cour!$AN:$AN,BV_Data_An_Cour!$AP:$AP,$B203,BV_Data_An_Cour!$AQ:$AQ,$C203,BV_Data_An_Cour!$AR:$AR,$L$2)</f>
        <v>0</v>
      </c>
      <c r="M203" s="252"/>
      <c r="N203" s="275">
        <f t="shared" si="61"/>
        <v>0</v>
      </c>
      <c r="O203" s="252"/>
      <c r="P203" s="41"/>
      <c r="Q203" s="255">
        <f>SUMIFS(BV_Data_An_Prec!$AN:$AN,BV_Data_An_Prec!$AP:$AP,$B203,BV_Data_An_Prec!$AQ:$AQ,$C203,BV_Data_An_Prec!$AR:$AR,$L$2)</f>
        <v>0</v>
      </c>
      <c r="R203" s="252"/>
      <c r="S203" s="275">
        <f t="shared" si="62"/>
        <v>0</v>
      </c>
      <c r="T203" s="41"/>
      <c r="U203" s="41"/>
      <c r="V203" s="41"/>
      <c r="W203" s="41"/>
      <c r="X203" s="41"/>
      <c r="Y203" s="41"/>
      <c r="Z203" s="41"/>
      <c r="AA203" s="41"/>
      <c r="AB203" s="41"/>
      <c r="AC203" s="41"/>
      <c r="AD203" s="41"/>
      <c r="AE203" s="41"/>
      <c r="AF203" s="41"/>
      <c r="AG203" s="41"/>
      <c r="AH203" s="41"/>
      <c r="AI203" s="41"/>
      <c r="AJ203" s="41"/>
      <c r="AK203" s="41"/>
      <c r="AL203" s="41"/>
      <c r="AM203" s="41"/>
      <c r="AN203" s="41"/>
    </row>
    <row r="204" spans="1:40" ht="15.75" hidden="1" customHeight="1">
      <c r="A204" s="5" t="str">
        <f t="shared" si="52"/>
        <v>Service[...]</v>
      </c>
      <c r="B204" s="41" t="s">
        <v>157</v>
      </c>
      <c r="C204" s="252" t="s">
        <v>55</v>
      </c>
      <c r="D204" s="296"/>
      <c r="E204" s="41"/>
      <c r="F204" s="253" cm="1">
        <f t="array" ref="F204">+SUMPRODUCT(('Budget original'!$A$8:$A$501=$A204)*('Budget original'!$C$3:$AO$3=F$2),'Budget original'!$C$8:$AO$501)</f>
        <v>0</v>
      </c>
      <c r="G204" s="297"/>
      <c r="H204" s="41"/>
      <c r="I204" s="253"/>
      <c r="J204" s="252"/>
      <c r="K204" s="41"/>
      <c r="L204" s="255">
        <f>SUMIFS(BV_Data_An_Cour!$AN:$AN,BV_Data_An_Cour!$AP:$AP,$B204,BV_Data_An_Cour!$AQ:$AQ,$C204,BV_Data_An_Cour!$AR:$AR,$L$2)</f>
        <v>0</v>
      </c>
      <c r="M204" s="252"/>
      <c r="N204" s="275">
        <f t="shared" si="61"/>
        <v>0</v>
      </c>
      <c r="O204" s="252"/>
      <c r="P204" s="41"/>
      <c r="Q204" s="255">
        <f>SUMIFS(BV_Data_An_Prec!$AN:$AN,BV_Data_An_Prec!$AP:$AP,$B204,BV_Data_An_Prec!$AQ:$AQ,$C204,BV_Data_An_Prec!$AR:$AR,$L$2)</f>
        <v>0</v>
      </c>
      <c r="R204" s="252"/>
      <c r="S204" s="275">
        <f t="shared" si="62"/>
        <v>0</v>
      </c>
      <c r="T204" s="41"/>
      <c r="U204" s="41"/>
      <c r="V204" s="41"/>
      <c r="W204" s="41"/>
      <c r="X204" s="41"/>
      <c r="Y204" s="41"/>
      <c r="Z204" s="41"/>
      <c r="AA204" s="41"/>
      <c r="AB204" s="41"/>
      <c r="AC204" s="41"/>
      <c r="AD204" s="41"/>
      <c r="AE204" s="41"/>
      <c r="AF204" s="41"/>
      <c r="AG204" s="41"/>
      <c r="AH204" s="41"/>
      <c r="AI204" s="41"/>
      <c r="AJ204" s="41"/>
      <c r="AK204" s="41"/>
      <c r="AL204" s="41"/>
      <c r="AM204" s="41"/>
      <c r="AN204" s="41"/>
    </row>
    <row r="205" spans="1:40" ht="15.75" hidden="1" customHeight="1">
      <c r="A205" s="5" t="str">
        <f t="shared" si="52"/>
        <v>Service[...]</v>
      </c>
      <c r="B205" s="41" t="s">
        <v>157</v>
      </c>
      <c r="C205" s="252" t="s">
        <v>55</v>
      </c>
      <c r="D205" s="296"/>
      <c r="E205" s="41"/>
      <c r="F205" s="253" cm="1">
        <f t="array" ref="F205">+SUMPRODUCT(('Budget original'!$A$8:$A$501=$A205)*('Budget original'!$C$3:$AO$3=F$2),'Budget original'!$C$8:$AO$501)</f>
        <v>0</v>
      </c>
      <c r="G205" s="297"/>
      <c r="H205" s="41"/>
      <c r="I205" s="253"/>
      <c r="J205" s="252"/>
      <c r="K205" s="41"/>
      <c r="L205" s="255">
        <f>SUMIFS(BV_Data_An_Cour!$AN:$AN,BV_Data_An_Cour!$AP:$AP,$B205,BV_Data_An_Cour!$AQ:$AQ,$C205,BV_Data_An_Cour!$AR:$AR,$L$2)</f>
        <v>0</v>
      </c>
      <c r="M205" s="252"/>
      <c r="N205" s="275">
        <f t="shared" si="61"/>
        <v>0</v>
      </c>
      <c r="O205" s="252"/>
      <c r="P205" s="41"/>
      <c r="Q205" s="255">
        <f>SUMIFS(BV_Data_An_Prec!$AN:$AN,BV_Data_An_Prec!$AP:$AP,$B205,BV_Data_An_Prec!$AQ:$AQ,$C205,BV_Data_An_Prec!$AR:$AR,$L$2)</f>
        <v>0</v>
      </c>
      <c r="R205" s="252"/>
      <c r="S205" s="275">
        <f t="shared" si="62"/>
        <v>0</v>
      </c>
      <c r="T205" s="41"/>
      <c r="U205" s="41"/>
      <c r="V205" s="41"/>
      <c r="W205" s="41"/>
      <c r="X205" s="41"/>
      <c r="Y205" s="41"/>
      <c r="Z205" s="41"/>
      <c r="AA205" s="41"/>
      <c r="AB205" s="41"/>
      <c r="AC205" s="41"/>
      <c r="AD205" s="41"/>
      <c r="AE205" s="41"/>
      <c r="AF205" s="41"/>
      <c r="AG205" s="41"/>
      <c r="AH205" s="41"/>
      <c r="AI205" s="41"/>
      <c r="AJ205" s="41"/>
      <c r="AK205" s="41"/>
      <c r="AL205" s="41"/>
      <c r="AM205" s="41"/>
      <c r="AN205" s="41"/>
    </row>
    <row r="206" spans="1:40" ht="15.75" customHeight="1">
      <c r="A206" s="5" t="str">
        <f t="shared" si="52"/>
        <v>ServiceSalaires en absences</v>
      </c>
      <c r="B206" s="41" t="s">
        <v>157</v>
      </c>
      <c r="C206" s="311" t="s">
        <v>120</v>
      </c>
      <c r="D206" s="296"/>
      <c r="E206" s="41"/>
      <c r="F206" s="253" cm="1">
        <f t="array" ref="F206">+SUMPRODUCT(('Budget original'!$A$8:$A$501=$A206)*('Budget original'!$C$3:$AO$3=F$2),'Budget original'!$C$8:$AO$501)</f>
        <v>0</v>
      </c>
      <c r="G206" s="297"/>
      <c r="H206" s="41"/>
      <c r="I206" s="253"/>
      <c r="J206" s="252"/>
      <c r="K206" s="41"/>
      <c r="L206" s="255">
        <f>SUMIFS(BV_Data_An_Cour!$AN:$AN,BV_Data_An_Cour!$AP:$AP,$B206,BV_Data_An_Cour!$AQ:$AQ,$C206,BV_Data_An_Cour!$AR:$AR,$L$2)</f>
        <v>26201.61</v>
      </c>
      <c r="M206" s="252"/>
      <c r="N206" s="275">
        <f t="shared" si="61"/>
        <v>26201.61</v>
      </c>
      <c r="O206" s="252"/>
      <c r="P206" s="41"/>
      <c r="Q206" s="255">
        <f>SUMIFS(BV_Data_An_Prec!$AN:$AN,BV_Data_An_Prec!$AP:$AP,$B206,BV_Data_An_Prec!$AQ:$AQ,$C206,BV_Data_An_Prec!$AR:$AR,$L$2)</f>
        <v>0</v>
      </c>
      <c r="R206" s="252"/>
      <c r="S206" s="275">
        <f t="shared" si="62"/>
        <v>26201.61</v>
      </c>
      <c r="T206" s="41"/>
      <c r="U206" s="41"/>
      <c r="V206" s="41"/>
      <c r="W206" s="41"/>
      <c r="X206" s="41"/>
      <c r="Y206" s="41"/>
      <c r="Z206" s="41"/>
      <c r="AA206" s="41"/>
      <c r="AB206" s="41"/>
      <c r="AC206" s="41"/>
      <c r="AD206" s="41"/>
      <c r="AE206" s="41"/>
      <c r="AF206" s="41"/>
      <c r="AG206" s="41"/>
      <c r="AH206" s="41"/>
      <c r="AI206" s="41"/>
      <c r="AJ206" s="41"/>
      <c r="AK206" s="41"/>
      <c r="AL206" s="41"/>
      <c r="AM206" s="41"/>
      <c r="AN206" s="41"/>
    </row>
    <row r="207" spans="1:40" ht="15.75" customHeight="1">
      <c r="A207" s="5" t="str">
        <f t="shared" si="52"/>
        <v>ServiceDéduction à la source</v>
      </c>
      <c r="B207" s="41" t="s">
        <v>157</v>
      </c>
      <c r="C207" s="310" t="s">
        <v>121</v>
      </c>
      <c r="D207" s="312"/>
      <c r="E207" s="313"/>
      <c r="F207" s="271" cm="1">
        <f t="array" ref="F207">+SUMPRODUCT(('Budget original'!$A$8:$A$501=$A207)*('Budget original'!$C$3:$AO$3=F$2),'Budget original'!$C$8:$AO$501)</f>
        <v>0</v>
      </c>
      <c r="G207" s="314"/>
      <c r="H207" s="313"/>
      <c r="I207" s="271"/>
      <c r="J207" s="240"/>
      <c r="K207" s="313"/>
      <c r="L207" s="271">
        <f>SUMIFS(BV_Data_An_Cour!$AN:$AN,BV_Data_An_Cour!$AP:$AP,$B207,BV_Data_An_Cour!$AQ:$AQ,$C207,BV_Data_An_Cour!$AR:$AR,$L$2)</f>
        <v>29789.52</v>
      </c>
      <c r="M207" s="240"/>
      <c r="N207" s="315">
        <f t="shared" si="61"/>
        <v>29789.52</v>
      </c>
      <c r="O207" s="240"/>
      <c r="P207" s="313"/>
      <c r="Q207" s="271">
        <f>SUMIFS(BV_Data_An_Prec!$AN:$AN,BV_Data_An_Prec!$AP:$AP,$B207,BV_Data_An_Prec!$AQ:$AQ,$C207,BV_Data_An_Prec!$AR:$AR,$L$2)</f>
        <v>0</v>
      </c>
      <c r="R207" s="240"/>
      <c r="S207" s="315">
        <f t="shared" si="62"/>
        <v>29789.52</v>
      </c>
      <c r="T207" s="41"/>
      <c r="V207" s="253"/>
      <c r="W207" s="41"/>
      <c r="X207" s="41"/>
      <c r="Y207" s="41"/>
      <c r="Z207" s="41"/>
      <c r="AA207" s="41"/>
      <c r="AB207" s="41"/>
      <c r="AC207" s="41"/>
      <c r="AD207" s="41"/>
      <c r="AE207" s="41"/>
      <c r="AF207" s="41"/>
      <c r="AG207" s="41"/>
      <c r="AH207" s="41"/>
      <c r="AI207" s="41"/>
      <c r="AJ207" s="41"/>
      <c r="AK207" s="41"/>
      <c r="AL207" s="41"/>
      <c r="AM207" s="41"/>
      <c r="AN207" s="41"/>
    </row>
    <row r="208" spans="1:40" ht="15.75" customHeight="1">
      <c r="A208" s="5" t="str">
        <f t="shared" si="52"/>
        <v>ServiceBénéfices marginaux</v>
      </c>
      <c r="B208" s="41" t="s">
        <v>157</v>
      </c>
      <c r="C208" s="310" t="s">
        <v>122</v>
      </c>
      <c r="D208" s="296"/>
      <c r="E208" s="41"/>
      <c r="F208" s="253" cm="1">
        <f t="array" ref="F208">+SUMPRODUCT(('Budget original'!$A$8:$A$501=$A208)*('Budget original'!$C$3:$AO$3=F$2),'Budget original'!$C$8:$AO$501)</f>
        <v>0</v>
      </c>
      <c r="G208" s="297"/>
      <c r="H208" s="41"/>
      <c r="I208" s="253"/>
      <c r="J208" s="252"/>
      <c r="K208" s="41"/>
      <c r="L208" s="255">
        <f>SUMIFS(BV_Data_An_Cour!$AN:$AN,BV_Data_An_Cour!$AP:$AP,$B208,BV_Data_An_Cour!$AQ:$AQ,$C208,BV_Data_An_Cour!$AR:$AR,$L$2)</f>
        <v>2480.81</v>
      </c>
      <c r="M208" s="252"/>
      <c r="N208" s="275">
        <f t="shared" si="61"/>
        <v>2480.81</v>
      </c>
      <c r="O208" s="252"/>
      <c r="P208" s="41"/>
      <c r="Q208" s="255">
        <f>SUMIFS(BV_Data_An_Prec!$AN:$AN,BV_Data_An_Prec!$AP:$AP,$B208,BV_Data_An_Prec!$AQ:$AQ,$C208,BV_Data_An_Prec!$AR:$AR,$L$2)</f>
        <v>0</v>
      </c>
      <c r="R208" s="252"/>
      <c r="S208" s="275">
        <f t="shared" si="62"/>
        <v>2480.81</v>
      </c>
      <c r="T208" s="41"/>
      <c r="V208" s="253"/>
      <c r="W208" s="41"/>
      <c r="X208" s="41"/>
      <c r="Y208" s="41"/>
      <c r="Z208" s="41"/>
      <c r="AA208" s="41"/>
      <c r="AB208" s="41"/>
      <c r="AC208" s="41"/>
      <c r="AD208" s="41"/>
      <c r="AE208" s="41"/>
      <c r="AF208" s="41"/>
      <c r="AG208" s="41"/>
      <c r="AH208" s="41"/>
      <c r="AI208" s="41"/>
      <c r="AJ208" s="41"/>
      <c r="AK208" s="41"/>
      <c r="AL208" s="41"/>
      <c r="AM208" s="41"/>
      <c r="AN208" s="41"/>
    </row>
    <row r="209" spans="1:40" ht="15.75" customHeight="1">
      <c r="A209" s="5" t="str">
        <f t="shared" si="52"/>
        <v>ServiceCsst</v>
      </c>
      <c r="B209" s="41" t="s">
        <v>157</v>
      </c>
      <c r="C209" s="310" t="s">
        <v>123</v>
      </c>
      <c r="D209" s="296"/>
      <c r="E209" s="41"/>
      <c r="F209" s="253" cm="1">
        <f t="array" ref="F209">+SUMPRODUCT(('Budget original'!$A$8:$A$501=$A209)*('Budget original'!$C$3:$AO$3=F$2),'Budget original'!$C$8:$AO$501)</f>
        <v>0</v>
      </c>
      <c r="G209" s="297"/>
      <c r="H209" s="41"/>
      <c r="I209" s="253"/>
      <c r="J209" s="252"/>
      <c r="K209" s="41"/>
      <c r="L209" s="255">
        <f>SUMIFS(BV_Data_An_Cour!$AN:$AN,BV_Data_An_Cour!$AP:$AP,$B209,BV_Data_An_Cour!$AQ:$AQ,$C209,BV_Data_An_Cour!$AR:$AR,$L$2)</f>
        <v>0</v>
      </c>
      <c r="M209" s="252"/>
      <c r="N209" s="275">
        <f t="shared" si="61"/>
        <v>0</v>
      </c>
      <c r="O209" s="252"/>
      <c r="P209" s="41"/>
      <c r="Q209" s="255">
        <f>SUMIFS(BV_Data_An_Prec!$AN:$AN,BV_Data_An_Prec!$AP:$AP,$B209,BV_Data_An_Prec!$AQ:$AQ,$C209,BV_Data_An_Prec!$AR:$AR,$L$2)</f>
        <v>0</v>
      </c>
      <c r="R209" s="252"/>
      <c r="S209" s="275">
        <f t="shared" si="62"/>
        <v>0</v>
      </c>
      <c r="T209" s="41"/>
      <c r="V209" s="253"/>
      <c r="W209" s="41"/>
      <c r="X209" s="41"/>
      <c r="Y209" s="41"/>
      <c r="Z209" s="41"/>
      <c r="AA209" s="41"/>
      <c r="AB209" s="41"/>
      <c r="AC209" s="41"/>
      <c r="AD209" s="41"/>
      <c r="AE209" s="41"/>
      <c r="AF209" s="41"/>
      <c r="AG209" s="41"/>
      <c r="AH209" s="41"/>
      <c r="AI209" s="41"/>
      <c r="AJ209" s="41"/>
      <c r="AK209" s="41"/>
      <c r="AL209" s="41"/>
      <c r="AM209" s="41"/>
      <c r="AN209" s="41"/>
    </row>
    <row r="210" spans="1:40" ht="15.75" hidden="1" customHeight="1">
      <c r="A210" s="5" t="str">
        <f t="shared" si="52"/>
        <v>Service[...]</v>
      </c>
      <c r="B210" s="41" t="s">
        <v>157</v>
      </c>
      <c r="C210" s="252" t="s">
        <v>55</v>
      </c>
      <c r="D210" s="298"/>
      <c r="E210" s="316"/>
      <c r="F210" s="253" cm="1">
        <f t="array" ref="F210">+SUMPRODUCT(('Budget original'!$A$8:$A$501=$A210)*('Budget original'!$C$3:$AO$3=F$2),'Budget original'!$C$8:$AO$501)</f>
        <v>0</v>
      </c>
      <c r="G210" s="299"/>
      <c r="H210" s="316"/>
      <c r="I210" s="253"/>
      <c r="J210" s="245"/>
      <c r="K210" s="316"/>
      <c r="L210" s="255">
        <f>SUMIFS(BV_Data_An_Cour!$AN:$AN,BV_Data_An_Cour!$AP:$AP,$B210,BV_Data_An_Cour!$AQ:$AQ,$C210,BV_Data_An_Cour!$AR:$AR,$L$2)</f>
        <v>0</v>
      </c>
      <c r="M210" s="245"/>
      <c r="N210" s="295">
        <f t="shared" si="61"/>
        <v>0</v>
      </c>
      <c r="O210" s="245"/>
      <c r="P210" s="316"/>
      <c r="Q210" s="255">
        <f>SUMIFS(BV_Data_An_Prec!$AN:$AN,BV_Data_An_Prec!$AP:$AP,$B210,BV_Data_An_Prec!$AQ:$AQ,$C210,BV_Data_An_Prec!$AR:$AR,$L$2)</f>
        <v>0</v>
      </c>
      <c r="R210" s="245"/>
      <c r="S210" s="295">
        <f t="shared" si="62"/>
        <v>0</v>
      </c>
      <c r="T210" s="41"/>
      <c r="U210" s="41"/>
      <c r="V210" s="41"/>
      <c r="W210" s="41"/>
      <c r="X210" s="41"/>
      <c r="Y210" s="41"/>
      <c r="Z210" s="41"/>
      <c r="AA210" s="41"/>
      <c r="AB210" s="41"/>
      <c r="AC210" s="41"/>
      <c r="AD210" s="41"/>
      <c r="AE210" s="41"/>
      <c r="AF210" s="41"/>
      <c r="AG210" s="41"/>
      <c r="AH210" s="41"/>
      <c r="AI210" s="41"/>
      <c r="AJ210" s="41"/>
      <c r="AK210" s="41"/>
      <c r="AL210" s="41"/>
      <c r="AM210" s="41"/>
      <c r="AN210" s="41"/>
    </row>
    <row r="211" spans="1:40" ht="15.75" customHeight="1">
      <c r="A211" s="5" t="str">
        <f t="shared" si="52"/>
        <v>ServiceTOTAL PERSONNEL</v>
      </c>
      <c r="B211" s="41" t="s">
        <v>157</v>
      </c>
      <c r="C211" s="303" t="s">
        <v>124</v>
      </c>
      <c r="D211" s="304" t="s">
        <v>171</v>
      </c>
      <c r="E211" s="305" t="e">
        <f>F211/F$195</f>
        <v>#DIV/0!</v>
      </c>
      <c r="F211" s="306">
        <f>+SUM(F199:F210)</f>
        <v>0</v>
      </c>
      <c r="G211" s="307"/>
      <c r="H211" s="305"/>
      <c r="I211" s="306"/>
      <c r="J211" s="307" t="s">
        <v>171</v>
      </c>
      <c r="K211" s="305">
        <f>L211/L$195</f>
        <v>0.5392739331864701</v>
      </c>
      <c r="L211" s="306">
        <f>+SUM(L199:L210)</f>
        <v>132092.13</v>
      </c>
      <c r="M211" s="353"/>
      <c r="N211" s="318">
        <f t="shared" si="61"/>
        <v>132092.13</v>
      </c>
      <c r="O211" s="307" t="s">
        <v>171</v>
      </c>
      <c r="P211" s="305" t="e">
        <f>Q211/Q$195</f>
        <v>#DIV/0!</v>
      </c>
      <c r="Q211" s="306">
        <f>+SUM(Q199:Q210)</f>
        <v>0</v>
      </c>
      <c r="R211" s="353"/>
      <c r="S211" s="318">
        <f t="shared" si="62"/>
        <v>132092.13</v>
      </c>
      <c r="T211" s="41"/>
      <c r="U211" s="41"/>
      <c r="V211" s="41"/>
      <c r="W211" s="41"/>
      <c r="X211" s="41"/>
      <c r="Y211" s="41"/>
      <c r="Z211" s="41"/>
      <c r="AA211" s="41"/>
      <c r="AB211" s="41"/>
      <c r="AC211" s="41"/>
      <c r="AD211" s="41"/>
      <c r="AE211" s="41"/>
      <c r="AF211" s="41"/>
      <c r="AG211" s="41"/>
      <c r="AH211" s="41"/>
      <c r="AI211" s="41"/>
      <c r="AJ211" s="41"/>
      <c r="AK211" s="41"/>
      <c r="AL211" s="41"/>
      <c r="AM211" s="41"/>
      <c r="AN211" s="41"/>
    </row>
    <row r="212" spans="1:40" ht="15.75" customHeight="1">
      <c r="A212" s="5" t="str">
        <f t="shared" si="52"/>
        <v>ServicePublicité 2</v>
      </c>
      <c r="B212" s="41" t="s">
        <v>157</v>
      </c>
      <c r="C212" s="252" t="s">
        <v>125</v>
      </c>
      <c r="D212" s="296"/>
      <c r="E212" s="41"/>
      <c r="F212" s="253" cm="1">
        <f t="array" ref="F212">+SUMPRODUCT(('Budget original'!$A$8:$A$501=$A212)*('Budget original'!$C$3:$AO$3=F$2),'Budget original'!$C$8:$AO$501)</f>
        <v>0</v>
      </c>
      <c r="G212" s="297"/>
      <c r="H212" s="41"/>
      <c r="I212" s="253"/>
      <c r="J212" s="252"/>
      <c r="K212" s="41"/>
      <c r="L212" s="255">
        <f>SUMIFS(BV_Data_An_Cour!$AN:$AN,BV_Data_An_Cour!$AP:$AP,$B212,BV_Data_An_Cour!$AQ:$AQ,$C212,BV_Data_An_Cour!$AR:$AR,$L$2)</f>
        <v>0</v>
      </c>
      <c r="M212" s="252"/>
      <c r="N212" s="275">
        <f t="shared" si="61"/>
        <v>0</v>
      </c>
      <c r="O212" s="252"/>
      <c r="P212" s="41"/>
      <c r="Q212" s="255">
        <f>SUMIFS(BV_Data_An_Prec!$AN:$AN,BV_Data_An_Prec!$AP:$AP,$B212,BV_Data_An_Prec!$AQ:$AQ,$C212,BV_Data_An_Prec!$AR:$AR,$L$2)</f>
        <v>0</v>
      </c>
      <c r="R212" s="252"/>
      <c r="S212" s="275">
        <f t="shared" si="62"/>
        <v>0</v>
      </c>
      <c r="T212" s="41"/>
      <c r="U212" s="41"/>
      <c r="V212" s="41"/>
      <c r="W212" s="41"/>
      <c r="X212" s="41"/>
      <c r="Y212" s="41"/>
      <c r="Z212" s="41"/>
      <c r="AA212" s="41"/>
      <c r="AB212" s="41"/>
      <c r="AC212" s="41"/>
      <c r="AD212" s="41"/>
      <c r="AE212" s="41"/>
      <c r="AF212" s="41"/>
      <c r="AG212" s="41"/>
      <c r="AH212" s="41"/>
      <c r="AI212" s="41"/>
      <c r="AJ212" s="41"/>
      <c r="AK212" s="41"/>
      <c r="AL212" s="41"/>
      <c r="AM212" s="41"/>
      <c r="AN212" s="41"/>
    </row>
    <row r="213" spans="1:40" ht="15.75" customHeight="1">
      <c r="A213" s="5" t="str">
        <f t="shared" si="52"/>
        <v>ServiceService gratuit 2</v>
      </c>
      <c r="B213" s="41" t="s">
        <v>157</v>
      </c>
      <c r="C213" s="252" t="s">
        <v>126</v>
      </c>
      <c r="D213" s="296"/>
      <c r="E213" s="41"/>
      <c r="F213" s="253" cm="1">
        <f t="array" ref="F213">+SUMPRODUCT(('Budget original'!$A$8:$A$501=$A213)*('Budget original'!$C$3:$AO$3=F$2),'Budget original'!$C$8:$AO$501)</f>
        <v>0</v>
      </c>
      <c r="G213" s="297"/>
      <c r="H213" s="41"/>
      <c r="I213" s="253"/>
      <c r="J213" s="252"/>
      <c r="K213" s="41"/>
      <c r="L213" s="559">
        <f>SUMIFS(BV_Data_An_Cour!$AN:$AN,BV_Data_An_Cour!$AP:$AP,$B213,BV_Data_An_Cour!$AQ:$AQ,$C213,BV_Data_An_Cour!$AR:$AR,$L$2)</f>
        <v>0</v>
      </c>
      <c r="M213" s="252"/>
      <c r="N213" s="275">
        <f t="shared" si="61"/>
        <v>0</v>
      </c>
      <c r="O213" s="252"/>
      <c r="P213" s="41"/>
      <c r="Q213" s="559">
        <f>SUMIFS(BV_Data_An_Prec!$AN:$AN,BV_Data_An_Prec!$AP:$AP,$B213,BV_Data_An_Prec!$AQ:$AQ,$C213,BV_Data_An_Prec!$AR:$AR,$L$2)</f>
        <v>0</v>
      </c>
      <c r="R213" s="252"/>
      <c r="S213" s="275">
        <f t="shared" si="62"/>
        <v>0</v>
      </c>
      <c r="T213" s="41"/>
      <c r="U213" s="41"/>
      <c r="V213" s="41"/>
      <c r="W213" s="41"/>
      <c r="X213" s="41"/>
      <c r="Y213" s="41"/>
      <c r="Z213" s="41"/>
      <c r="AA213" s="41"/>
      <c r="AB213" s="41"/>
      <c r="AC213" s="41"/>
      <c r="AD213" s="41"/>
      <c r="AE213" s="41"/>
      <c r="AF213" s="41"/>
      <c r="AG213" s="41"/>
      <c r="AH213" s="41"/>
      <c r="AI213" s="41"/>
      <c r="AJ213" s="41"/>
      <c r="AK213" s="41"/>
      <c r="AL213" s="41"/>
      <c r="AM213" s="41"/>
      <c r="AN213" s="41"/>
    </row>
    <row r="214" spans="1:40" ht="15.75" customHeight="1">
      <c r="A214" s="5" t="str">
        <f t="shared" si="52"/>
        <v>ServiceFrais véhicules de cie</v>
      </c>
      <c r="B214" s="41" t="s">
        <v>157</v>
      </c>
      <c r="C214" s="245" t="s">
        <v>127</v>
      </c>
      <c r="D214" s="298"/>
      <c r="E214" s="316"/>
      <c r="F214" s="247" cm="1">
        <f t="array" ref="F214">+SUMPRODUCT(('Budget original'!$A$8:$A$501=$A214)*('Budget original'!$C$3:$AO$3=F$2),'Budget original'!$C$8:$AO$501)</f>
        <v>0</v>
      </c>
      <c r="G214" s="299"/>
      <c r="H214" s="316"/>
      <c r="I214" s="247"/>
      <c r="J214" s="245"/>
      <c r="K214" s="316"/>
      <c r="L214" s="255">
        <f>SUMIFS(BV_Data_An_Cour!$AN:$AN,BV_Data_An_Cour!$AP:$AP,$B214,BV_Data_An_Cour!$AQ:$AQ,$C214,BV_Data_An_Cour!$AR:$AR,$L$2)</f>
        <v>-4633.880000000001</v>
      </c>
      <c r="M214" s="245"/>
      <c r="N214" s="295">
        <f t="shared" si="61"/>
        <v>-4633.880000000001</v>
      </c>
      <c r="O214" s="245"/>
      <c r="P214" s="316"/>
      <c r="Q214" s="255">
        <f>SUMIFS(BV_Data_An_Prec!$AN:$AN,BV_Data_An_Prec!$AP:$AP,$B214,BV_Data_An_Prec!$AQ:$AQ,$C214,BV_Data_An_Prec!$AR:$AR,$L$2)</f>
        <v>0</v>
      </c>
      <c r="R214" s="245"/>
      <c r="S214" s="295">
        <f t="shared" si="62"/>
        <v>-4633.880000000001</v>
      </c>
      <c r="T214" s="41"/>
      <c r="U214" s="41"/>
      <c r="V214" s="41"/>
      <c r="W214" s="41"/>
      <c r="X214" s="41"/>
      <c r="Y214" s="41"/>
      <c r="Z214" s="41"/>
      <c r="AA214" s="41"/>
      <c r="AB214" s="41"/>
      <c r="AC214" s="41"/>
      <c r="AD214" s="41"/>
      <c r="AE214" s="41"/>
      <c r="AF214" s="41"/>
      <c r="AG214" s="41"/>
      <c r="AH214" s="41"/>
      <c r="AI214" s="41"/>
      <c r="AJ214" s="41"/>
      <c r="AK214" s="41"/>
      <c r="AL214" s="41"/>
      <c r="AM214" s="41"/>
      <c r="AN214" s="41"/>
    </row>
    <row r="215" spans="1:40" ht="15.75" customHeight="1">
      <c r="A215" s="5" t="str">
        <f t="shared" si="52"/>
        <v>ServiceInformatique</v>
      </c>
      <c r="B215" s="41" t="s">
        <v>157</v>
      </c>
      <c r="C215" s="252" t="s">
        <v>128</v>
      </c>
      <c r="D215" s="296"/>
      <c r="E215" s="41"/>
      <c r="F215" s="253" cm="1">
        <f t="array" ref="F215">+SUMPRODUCT(('Budget original'!$A$8:$A$501=$A215)*('Budget original'!$C$3:$AO$3=F$2),'Budget original'!$C$8:$AO$501)</f>
        <v>0</v>
      </c>
      <c r="G215" s="297"/>
      <c r="H215" s="41"/>
      <c r="I215" s="253"/>
      <c r="J215" s="252"/>
      <c r="K215" s="41"/>
      <c r="L215" s="271">
        <f>SUMIFS(BV_Data_An_Cour!$AN:$AN,BV_Data_An_Cour!$AP:$AP,$B215,BV_Data_An_Cour!$AQ:$AQ,$C215,BV_Data_An_Cour!$AR:$AR,$L$2)</f>
        <v>3300.3</v>
      </c>
      <c r="M215" s="252"/>
      <c r="N215" s="275">
        <f t="shared" si="61"/>
        <v>3300.3</v>
      </c>
      <c r="O215" s="252"/>
      <c r="P215" s="41"/>
      <c r="Q215" s="271">
        <f>SUMIFS(BV_Data_An_Prec!$AN:$AN,BV_Data_An_Prec!$AP:$AP,$B215,BV_Data_An_Prec!$AQ:$AQ,$C215,BV_Data_An_Prec!$AR:$AR,$L$2)</f>
        <v>0</v>
      </c>
      <c r="R215" s="252"/>
      <c r="S215" s="275">
        <f t="shared" si="62"/>
        <v>3300.3</v>
      </c>
      <c r="T215" s="41"/>
      <c r="U215" s="41"/>
      <c r="V215" s="41"/>
      <c r="W215" s="41"/>
      <c r="X215" s="41"/>
      <c r="Y215" s="41"/>
      <c r="Z215" s="41"/>
      <c r="AA215" s="41"/>
      <c r="AB215" s="41"/>
      <c r="AC215" s="41"/>
      <c r="AD215" s="41"/>
      <c r="AE215" s="41"/>
      <c r="AF215" s="41"/>
      <c r="AG215" s="41"/>
      <c r="AH215" s="41"/>
      <c r="AI215" s="41"/>
      <c r="AJ215" s="41"/>
      <c r="AK215" s="41"/>
      <c r="AL215" s="41"/>
      <c r="AM215" s="41"/>
      <c r="AN215" s="41"/>
    </row>
    <row r="216" spans="1:40" ht="15.75" customHeight="1">
      <c r="A216" s="5" t="str">
        <f t="shared" si="52"/>
        <v>ServiceFrais de déplacement</v>
      </c>
      <c r="B216" s="41" t="s">
        <v>157</v>
      </c>
      <c r="C216" s="252" t="s">
        <v>129</v>
      </c>
      <c r="D216" s="296"/>
      <c r="E216" s="41"/>
      <c r="F216" s="253" cm="1">
        <f t="array" ref="F216">+SUMPRODUCT(('Budget original'!$A$8:$A$501=$A216)*('Budget original'!$C$3:$AO$3=F$2),'Budget original'!$C$8:$AO$501)</f>
        <v>0</v>
      </c>
      <c r="G216" s="297"/>
      <c r="H216" s="41"/>
      <c r="I216" s="253"/>
      <c r="J216" s="252"/>
      <c r="K216" s="41"/>
      <c r="L216" s="255">
        <f>SUMIFS(BV_Data_An_Cour!$AN:$AN,BV_Data_An_Cour!$AP:$AP,$B216,BV_Data_An_Cour!$AQ:$AQ,$C216,BV_Data_An_Cour!$AR:$AR,$L$2)</f>
        <v>7184.1100000000006</v>
      </c>
      <c r="M216" s="252"/>
      <c r="N216" s="275">
        <f t="shared" si="61"/>
        <v>7184.1100000000006</v>
      </c>
      <c r="O216" s="252"/>
      <c r="P216" s="41"/>
      <c r="Q216" s="255">
        <f>SUMIFS(BV_Data_An_Prec!$AN:$AN,BV_Data_An_Prec!$AP:$AP,$B216,BV_Data_An_Prec!$AQ:$AQ,$C216,BV_Data_An_Prec!$AR:$AR,$L$2)</f>
        <v>0</v>
      </c>
      <c r="R216" s="252"/>
      <c r="S216" s="275">
        <f t="shared" si="62"/>
        <v>7184.1100000000006</v>
      </c>
      <c r="T216" s="41"/>
      <c r="U216" s="41"/>
      <c r="V216" s="41"/>
      <c r="W216" s="41"/>
      <c r="X216" s="41"/>
      <c r="Y216" s="41"/>
      <c r="Z216" s="41"/>
      <c r="AA216" s="41"/>
      <c r="AB216" s="41"/>
      <c r="AC216" s="41"/>
      <c r="AD216" s="41"/>
      <c r="AE216" s="41"/>
      <c r="AF216" s="41"/>
      <c r="AG216" s="41"/>
      <c r="AH216" s="41"/>
      <c r="AI216" s="41"/>
      <c r="AJ216" s="41"/>
      <c r="AK216" s="41"/>
      <c r="AL216" s="41"/>
      <c r="AM216" s="41"/>
      <c r="AN216" s="41"/>
    </row>
    <row r="217" spans="1:40" ht="15.75" customHeight="1">
      <c r="A217" s="5" t="str">
        <f t="shared" si="52"/>
        <v>ServiceServices extérieurs</v>
      </c>
      <c r="B217" s="41" t="s">
        <v>157</v>
      </c>
      <c r="C217" s="245" t="s">
        <v>130</v>
      </c>
      <c r="D217" s="298"/>
      <c r="E217" s="316"/>
      <c r="F217" s="247" cm="1">
        <f t="array" ref="F217">+SUMPRODUCT(('Budget original'!$A$8:$A$501=$A217)*('Budget original'!$C$3:$AO$3=F$2),'Budget original'!$C$8:$AO$501)</f>
        <v>0</v>
      </c>
      <c r="G217" s="299"/>
      <c r="H217" s="316"/>
      <c r="I217" s="247"/>
      <c r="J217" s="245"/>
      <c r="K217" s="316"/>
      <c r="L217" s="255">
        <f>SUMIFS(BV_Data_An_Cour!$AN:$AN,BV_Data_An_Cour!$AP:$AP,$B217,BV_Data_An_Cour!$AQ:$AQ,$C217,BV_Data_An_Cour!$AR:$AR,$L$2)</f>
        <v>198.98</v>
      </c>
      <c r="M217" s="245"/>
      <c r="N217" s="295">
        <f t="shared" si="61"/>
        <v>198.98</v>
      </c>
      <c r="O217" s="245"/>
      <c r="P217" s="316"/>
      <c r="Q217" s="255">
        <f>SUMIFS(BV_Data_An_Prec!$AN:$AN,BV_Data_An_Prec!$AP:$AP,$B217,BV_Data_An_Prec!$AQ:$AQ,$C217,BV_Data_An_Prec!$AR:$AR,$L$2)</f>
        <v>0</v>
      </c>
      <c r="R217" s="245"/>
      <c r="S217" s="295">
        <f t="shared" si="62"/>
        <v>198.98</v>
      </c>
      <c r="T217" s="41"/>
      <c r="U217" s="41"/>
      <c r="V217" s="41"/>
      <c r="W217" s="41"/>
      <c r="X217" s="41"/>
      <c r="Y217" s="41"/>
      <c r="Z217" s="41"/>
      <c r="AA217" s="41"/>
      <c r="AB217" s="41"/>
      <c r="AC217" s="41"/>
      <c r="AD217" s="41"/>
      <c r="AE217" s="41"/>
      <c r="AF217" s="41"/>
      <c r="AG217" s="41"/>
      <c r="AH217" s="41"/>
      <c r="AI217" s="41"/>
      <c r="AJ217" s="41"/>
      <c r="AK217" s="41"/>
      <c r="AL217" s="41"/>
      <c r="AM217" s="41"/>
      <c r="AN217" s="41"/>
    </row>
    <row r="218" spans="1:40" ht="15.75" customHeight="1">
      <c r="A218" s="5" t="str">
        <f t="shared" si="52"/>
        <v>ServiceFournitures d'atelier</v>
      </c>
      <c r="B218" s="41" t="s">
        <v>157</v>
      </c>
      <c r="C218" s="252" t="s">
        <v>483</v>
      </c>
      <c r="D218" s="296"/>
      <c r="E218" s="41"/>
      <c r="F218" s="253" cm="1">
        <f t="array" ref="F218">+SUMPRODUCT(('Budget original'!$A$8:$A$501=$A218)*('Budget original'!$C$3:$AO$3=F$2),'Budget original'!$C$8:$AO$501)</f>
        <v>0</v>
      </c>
      <c r="G218" s="297"/>
      <c r="H218" s="41"/>
      <c r="I218" s="253"/>
      <c r="J218" s="252"/>
      <c r="K218" s="41"/>
      <c r="L218" s="271">
        <f>SUMIFS(BV_Data_An_Cour!$AN:$AN,BV_Data_An_Cour!$AP:$AP,$B218,BV_Data_An_Cour!$AQ:$AQ,$C218,BV_Data_An_Cour!$AR:$AR,$L$2)</f>
        <v>8381.15</v>
      </c>
      <c r="M218" s="252"/>
      <c r="N218" s="275">
        <f t="shared" si="61"/>
        <v>8381.15</v>
      </c>
      <c r="O218" s="252"/>
      <c r="P218" s="41"/>
      <c r="Q218" s="271">
        <f>SUMIFS(BV_Data_An_Prec!$AN:$AN,BV_Data_An_Prec!$AP:$AP,$B218,BV_Data_An_Prec!$AQ:$AQ,$C218,BV_Data_An_Prec!$AR:$AR,$L$2)</f>
        <v>0</v>
      </c>
      <c r="R218" s="252"/>
      <c r="S218" s="275">
        <f t="shared" si="62"/>
        <v>8381.15</v>
      </c>
      <c r="T218" s="41"/>
      <c r="U218" s="41"/>
      <c r="V218" s="41"/>
      <c r="W218" s="41"/>
      <c r="X218" s="41"/>
      <c r="Y218" s="41"/>
      <c r="Z218" s="41"/>
      <c r="AA218" s="41"/>
      <c r="AB218" s="41"/>
      <c r="AC218" s="41"/>
      <c r="AD218" s="41"/>
      <c r="AE218" s="41"/>
      <c r="AF218" s="41"/>
      <c r="AG218" s="41"/>
      <c r="AH218" s="41"/>
      <c r="AI218" s="41"/>
      <c r="AJ218" s="41"/>
      <c r="AK218" s="41"/>
      <c r="AL218" s="41"/>
      <c r="AM218" s="41"/>
      <c r="AN218" s="41"/>
    </row>
    <row r="219" spans="1:40" ht="15.75" customHeight="1">
      <c r="A219" s="5" t="str">
        <f t="shared" si="52"/>
        <v>ServiceFournitures autres</v>
      </c>
      <c r="B219" s="41" t="s">
        <v>157</v>
      </c>
      <c r="C219" s="252" t="s">
        <v>131</v>
      </c>
      <c r="D219" s="296"/>
      <c r="E219" s="41"/>
      <c r="F219" s="253" cm="1">
        <f t="array" ref="F219">+SUMPRODUCT(('Budget original'!$A$8:$A$501=$A219)*('Budget original'!$C$3:$AO$3=F$2),'Budget original'!$C$8:$AO$501)</f>
        <v>0</v>
      </c>
      <c r="G219" s="297"/>
      <c r="H219" s="41"/>
      <c r="I219" s="253"/>
      <c r="J219" s="252"/>
      <c r="K219" s="41"/>
      <c r="L219" s="255">
        <f>SUMIFS(BV_Data_An_Cour!$AN:$AN,BV_Data_An_Cour!$AP:$AP,$B219,BV_Data_An_Cour!$AQ:$AQ,$C219,BV_Data_An_Cour!$AR:$AR,$L$2)</f>
        <v>0</v>
      </c>
      <c r="M219" s="252"/>
      <c r="N219" s="275">
        <f t="shared" si="61"/>
        <v>0</v>
      </c>
      <c r="O219" s="252"/>
      <c r="P219" s="41"/>
      <c r="Q219" s="255">
        <f>SUMIFS(BV_Data_An_Prec!$AN:$AN,BV_Data_An_Prec!$AP:$AP,$B219,BV_Data_An_Prec!$AQ:$AQ,$C219,BV_Data_An_Prec!$AR:$AR,$L$2)</f>
        <v>0</v>
      </c>
      <c r="R219" s="252"/>
      <c r="S219" s="275">
        <f t="shared" si="62"/>
        <v>0</v>
      </c>
      <c r="T219" s="41"/>
      <c r="U219" s="41"/>
      <c r="V219" s="41"/>
      <c r="W219" s="41"/>
      <c r="X219" s="41"/>
      <c r="Y219" s="41"/>
      <c r="Z219" s="41"/>
      <c r="AA219" s="41"/>
      <c r="AB219" s="41"/>
      <c r="AC219" s="41"/>
      <c r="AD219" s="41"/>
      <c r="AE219" s="41"/>
      <c r="AF219" s="41"/>
      <c r="AG219" s="41"/>
      <c r="AH219" s="41"/>
      <c r="AI219" s="41"/>
      <c r="AJ219" s="41"/>
      <c r="AK219" s="41"/>
      <c r="AL219" s="41"/>
      <c r="AM219" s="41"/>
      <c r="AN219" s="41"/>
    </row>
    <row r="220" spans="1:40" ht="15.75" customHeight="1">
      <c r="A220" s="5" t="str">
        <f t="shared" si="52"/>
        <v>ServiceUniformes</v>
      </c>
      <c r="B220" s="41" t="s">
        <v>157</v>
      </c>
      <c r="C220" s="252" t="s">
        <v>132</v>
      </c>
      <c r="D220" s="296"/>
      <c r="E220" s="41"/>
      <c r="F220" s="253" cm="1">
        <f t="array" ref="F220">+SUMPRODUCT(('Budget original'!$A$8:$A$501=$A220)*('Budget original'!$C$3:$AO$3=F$2),'Budget original'!$C$8:$AO$501)</f>
        <v>0</v>
      </c>
      <c r="G220" s="297"/>
      <c r="H220" s="41"/>
      <c r="I220" s="253"/>
      <c r="J220" s="252"/>
      <c r="K220" s="41"/>
      <c r="L220" s="255">
        <f>SUMIFS(BV_Data_An_Cour!$AN:$AN,BV_Data_An_Cour!$AP:$AP,$B220,BV_Data_An_Cour!$AQ:$AQ,$C220,BV_Data_An_Cour!$AR:$AR,$L$2)</f>
        <v>3342.41</v>
      </c>
      <c r="M220" s="252"/>
      <c r="N220" s="275">
        <f t="shared" si="61"/>
        <v>3342.41</v>
      </c>
      <c r="O220" s="252"/>
      <c r="P220" s="41"/>
      <c r="Q220" s="255">
        <f>SUMIFS(BV_Data_An_Prec!$AN:$AN,BV_Data_An_Prec!$AP:$AP,$B220,BV_Data_An_Prec!$AQ:$AQ,$C220,BV_Data_An_Prec!$AR:$AR,$L$2)</f>
        <v>0</v>
      </c>
      <c r="R220" s="252"/>
      <c r="S220" s="275">
        <f t="shared" si="62"/>
        <v>3342.41</v>
      </c>
      <c r="T220" s="41"/>
      <c r="U220" s="41"/>
      <c r="V220" s="41"/>
      <c r="W220" s="41"/>
      <c r="X220" s="41"/>
      <c r="Y220" s="41"/>
      <c r="Z220" s="41"/>
      <c r="AA220" s="41"/>
      <c r="AB220" s="41"/>
      <c r="AC220" s="41"/>
      <c r="AD220" s="41"/>
      <c r="AE220" s="41"/>
      <c r="AF220" s="41"/>
      <c r="AG220" s="41"/>
      <c r="AH220" s="41"/>
      <c r="AI220" s="41"/>
      <c r="AJ220" s="41"/>
      <c r="AK220" s="41"/>
      <c r="AL220" s="41"/>
      <c r="AM220" s="41"/>
      <c r="AN220" s="41"/>
    </row>
    <row r="221" spans="1:40" ht="15.75" customHeight="1">
      <c r="A221" s="5" t="str">
        <f t="shared" si="52"/>
        <v>ServicePapeterie</v>
      </c>
      <c r="B221" s="41" t="s">
        <v>157</v>
      </c>
      <c r="C221" s="252" t="s">
        <v>133</v>
      </c>
      <c r="D221" s="296"/>
      <c r="E221" s="41"/>
      <c r="F221" s="253" cm="1">
        <f t="array" ref="F221">+SUMPRODUCT(('Budget original'!$A$8:$A$501=$A221)*('Budget original'!$C$3:$AO$3=F$2),'Budget original'!$C$8:$AO$501)</f>
        <v>0</v>
      </c>
      <c r="G221" s="297"/>
      <c r="H221" s="41"/>
      <c r="I221" s="253"/>
      <c r="J221" s="252"/>
      <c r="K221" s="41"/>
      <c r="L221" s="255">
        <f>SUMIFS(BV_Data_An_Cour!$AN:$AN,BV_Data_An_Cour!$AP:$AP,$B221,BV_Data_An_Cour!$AQ:$AQ,$C221,BV_Data_An_Cour!$AR:$AR,$L$2)</f>
        <v>1869.31</v>
      </c>
      <c r="M221" s="252"/>
      <c r="N221" s="275">
        <f t="shared" si="61"/>
        <v>1869.31</v>
      </c>
      <c r="O221" s="252"/>
      <c r="P221" s="41"/>
      <c r="Q221" s="255">
        <f>SUMIFS(BV_Data_An_Prec!$AN:$AN,BV_Data_An_Prec!$AP:$AP,$B221,BV_Data_An_Prec!$AQ:$AQ,$C221,BV_Data_An_Prec!$AR:$AR,$L$2)</f>
        <v>0</v>
      </c>
      <c r="R221" s="252"/>
      <c r="S221" s="275">
        <f t="shared" si="62"/>
        <v>1869.31</v>
      </c>
      <c r="T221" s="41"/>
      <c r="U221" s="41"/>
      <c r="V221" s="41"/>
      <c r="W221" s="41"/>
      <c r="X221" s="41"/>
      <c r="Y221" s="41"/>
      <c r="Z221" s="41"/>
      <c r="AA221" s="41"/>
      <c r="AB221" s="41"/>
      <c r="AC221" s="41"/>
      <c r="AD221" s="41"/>
      <c r="AE221" s="41"/>
      <c r="AF221" s="41"/>
      <c r="AG221" s="41"/>
      <c r="AH221" s="41"/>
      <c r="AI221" s="41"/>
      <c r="AJ221" s="41"/>
      <c r="AK221" s="41"/>
      <c r="AL221" s="41"/>
      <c r="AM221" s="41"/>
      <c r="AN221" s="41"/>
    </row>
    <row r="222" spans="1:40" ht="15.75" customHeight="1">
      <c r="A222" s="5" t="str">
        <f t="shared" si="52"/>
        <v>ServiceTéléphone</v>
      </c>
      <c r="B222" s="41" t="s">
        <v>157</v>
      </c>
      <c r="C222" s="252" t="s">
        <v>134</v>
      </c>
      <c r="D222" s="296"/>
      <c r="E222" s="41"/>
      <c r="F222" s="253" cm="1">
        <f t="array" ref="F222">+SUMPRODUCT(('Budget original'!$A$8:$A$501=$A222)*('Budget original'!$C$3:$AO$3=F$2),'Budget original'!$C$8:$AO$501)</f>
        <v>0</v>
      </c>
      <c r="G222" s="297"/>
      <c r="H222" s="41"/>
      <c r="I222" s="253"/>
      <c r="J222" s="252"/>
      <c r="K222" s="41"/>
      <c r="L222" s="255">
        <f>SUMIFS(BV_Data_An_Cour!$AN:$AN,BV_Data_An_Cour!$AP:$AP,$B222,BV_Data_An_Cour!$AQ:$AQ,$C222,BV_Data_An_Cour!$AR:$AR,$L$2)</f>
        <v>215.85</v>
      </c>
      <c r="M222" s="252"/>
      <c r="N222" s="275">
        <f t="shared" si="61"/>
        <v>215.85</v>
      </c>
      <c r="O222" s="252"/>
      <c r="P222" s="41"/>
      <c r="Q222" s="255">
        <f>SUMIFS(BV_Data_An_Prec!$AN:$AN,BV_Data_An_Prec!$AP:$AP,$B222,BV_Data_An_Prec!$AQ:$AQ,$C222,BV_Data_An_Prec!$AR:$AR,$L$2)</f>
        <v>0</v>
      </c>
      <c r="R222" s="252"/>
      <c r="S222" s="275">
        <f t="shared" si="62"/>
        <v>215.85</v>
      </c>
      <c r="T222" s="41"/>
      <c r="U222" s="41"/>
      <c r="V222" s="41"/>
      <c r="W222" s="41"/>
      <c r="X222" s="41"/>
      <c r="Y222" s="41"/>
      <c r="Z222" s="41"/>
      <c r="AA222" s="41"/>
      <c r="AB222" s="41"/>
      <c r="AC222" s="41"/>
      <c r="AD222" s="41"/>
      <c r="AE222" s="41"/>
      <c r="AF222" s="41"/>
      <c r="AG222" s="41"/>
      <c r="AH222" s="41"/>
      <c r="AI222" s="41"/>
      <c r="AJ222" s="41"/>
      <c r="AK222" s="41"/>
      <c r="AL222" s="41"/>
      <c r="AM222" s="41"/>
      <c r="AN222" s="41"/>
    </row>
    <row r="223" spans="1:40" ht="15.75" customHeight="1">
      <c r="A223" s="5" t="str">
        <f t="shared" si="52"/>
        <v>ServiceFrais postaux</v>
      </c>
      <c r="B223" s="41" t="s">
        <v>157</v>
      </c>
      <c r="C223" s="252" t="s">
        <v>135</v>
      </c>
      <c r="D223" s="296"/>
      <c r="E223" s="41"/>
      <c r="F223" s="253" cm="1">
        <f t="array" ref="F223">+SUMPRODUCT(('Budget original'!$A$8:$A$501=$A223)*('Budget original'!$C$3:$AO$3=F$2),'Budget original'!$C$8:$AO$501)</f>
        <v>0</v>
      </c>
      <c r="G223" s="297"/>
      <c r="H223" s="41"/>
      <c r="I223" s="253"/>
      <c r="J223" s="252"/>
      <c r="K223" s="41"/>
      <c r="L223" s="255">
        <f>SUMIFS(BV_Data_An_Cour!$AN:$AN,BV_Data_An_Cour!$AP:$AP,$B223,BV_Data_An_Cour!$AQ:$AQ,$C223,BV_Data_An_Cour!$AR:$AR,$L$2)</f>
        <v>0</v>
      </c>
      <c r="M223" s="252"/>
      <c r="N223" s="275">
        <f t="shared" si="61"/>
        <v>0</v>
      </c>
      <c r="O223" s="252"/>
      <c r="P223" s="41"/>
      <c r="Q223" s="255">
        <f>SUMIFS(BV_Data_An_Prec!$AN:$AN,BV_Data_An_Prec!$AP:$AP,$B223,BV_Data_An_Prec!$AQ:$AQ,$C223,BV_Data_An_Prec!$AR:$AR,$L$2)</f>
        <v>0</v>
      </c>
      <c r="R223" s="252"/>
      <c r="S223" s="275">
        <f t="shared" si="62"/>
        <v>0</v>
      </c>
      <c r="T223" s="41"/>
      <c r="U223" s="41"/>
      <c r="V223" s="41"/>
      <c r="W223" s="41"/>
      <c r="X223" s="41"/>
      <c r="Y223" s="41"/>
      <c r="Z223" s="41"/>
      <c r="AA223" s="41"/>
      <c r="AB223" s="41"/>
      <c r="AC223" s="41"/>
      <c r="AD223" s="41"/>
      <c r="AE223" s="41"/>
      <c r="AF223" s="41"/>
      <c r="AG223" s="41"/>
      <c r="AH223" s="41"/>
      <c r="AI223" s="41"/>
      <c r="AJ223" s="41"/>
      <c r="AK223" s="41"/>
      <c r="AL223" s="41"/>
      <c r="AM223" s="41"/>
      <c r="AN223" s="41"/>
    </row>
    <row r="224" spans="1:40" ht="15.75" customHeight="1">
      <c r="A224" s="5" t="str">
        <f t="shared" si="52"/>
        <v>ServiceDivers</v>
      </c>
      <c r="B224" s="41" t="s">
        <v>157</v>
      </c>
      <c r="C224" s="252" t="s">
        <v>136</v>
      </c>
      <c r="D224" s="296"/>
      <c r="E224" s="41"/>
      <c r="F224" s="253" cm="1">
        <f t="array" ref="F224">+SUMPRODUCT(('Budget original'!$A$8:$A$501=$A224)*('Budget original'!$C$3:$AO$3=F$2),'Budget original'!$C$8:$AO$501)</f>
        <v>0</v>
      </c>
      <c r="G224" s="297"/>
      <c r="H224" s="41"/>
      <c r="I224" s="253"/>
      <c r="J224" s="252"/>
      <c r="K224" s="41"/>
      <c r="L224" s="255">
        <f>SUMIFS(BV_Data_An_Cour!$AN:$AN,BV_Data_An_Cour!$AP:$AP,$B224,BV_Data_An_Cour!$AQ:$AQ,$C224,BV_Data_An_Cour!$AR:$AR,$L$2)</f>
        <v>436.5</v>
      </c>
      <c r="M224" s="252"/>
      <c r="N224" s="275">
        <f t="shared" si="61"/>
        <v>436.5</v>
      </c>
      <c r="O224" s="252"/>
      <c r="P224" s="41"/>
      <c r="Q224" s="255">
        <f>SUMIFS(BV_Data_An_Prec!$AN:$AN,BV_Data_An_Prec!$AP:$AP,$B224,BV_Data_An_Prec!$AQ:$AQ,$C224,BV_Data_An_Prec!$AR:$AR,$L$2)</f>
        <v>0</v>
      </c>
      <c r="R224" s="252"/>
      <c r="S224" s="275">
        <f t="shared" si="62"/>
        <v>436.5</v>
      </c>
      <c r="T224" s="41"/>
      <c r="U224" s="41"/>
      <c r="V224" s="41"/>
      <c r="W224" s="41"/>
      <c r="X224" s="41"/>
      <c r="Y224" s="41"/>
      <c r="Z224" s="41"/>
      <c r="AA224" s="41"/>
      <c r="AB224" s="41"/>
      <c r="AC224" s="41"/>
      <c r="AD224" s="41"/>
      <c r="AE224" s="41"/>
      <c r="AF224" s="41"/>
      <c r="AG224" s="41"/>
      <c r="AH224" s="41"/>
      <c r="AI224" s="41"/>
      <c r="AJ224" s="41"/>
      <c r="AK224" s="41"/>
      <c r="AL224" s="41"/>
      <c r="AM224" s="41"/>
      <c r="AN224" s="41"/>
    </row>
    <row r="225" spans="1:40" ht="15.75" customHeight="1">
      <c r="A225" s="5" t="str">
        <f t="shared" si="52"/>
        <v>ServiceFormation</v>
      </c>
      <c r="B225" s="41" t="s">
        <v>157</v>
      </c>
      <c r="C225" s="252" t="s">
        <v>137</v>
      </c>
      <c r="D225" s="296"/>
      <c r="E225" s="41"/>
      <c r="F225" s="253" cm="1">
        <f t="array" ref="F225">+SUMPRODUCT(('Budget original'!$A$8:$A$501=$A225)*('Budget original'!$C$3:$AO$3=F$2),'Budget original'!$C$8:$AO$501)</f>
        <v>0</v>
      </c>
      <c r="G225" s="297"/>
      <c r="H225" s="41"/>
      <c r="I225" s="253"/>
      <c r="J225" s="252"/>
      <c r="K225" s="41"/>
      <c r="L225" s="255">
        <f>SUMIFS(BV_Data_An_Cour!$AN:$AN,BV_Data_An_Cour!$AP:$AP,$B225,BV_Data_An_Cour!$AQ:$AQ,$C225,BV_Data_An_Cour!$AR:$AR,$L$2)</f>
        <v>1550</v>
      </c>
      <c r="M225" s="252"/>
      <c r="N225" s="275">
        <f t="shared" si="61"/>
        <v>1550</v>
      </c>
      <c r="O225" s="252"/>
      <c r="P225" s="41"/>
      <c r="Q225" s="255">
        <f>SUMIFS(BV_Data_An_Prec!$AN:$AN,BV_Data_An_Prec!$AP:$AP,$B225,BV_Data_An_Prec!$AQ:$AQ,$C225,BV_Data_An_Prec!$AR:$AR,$L$2)</f>
        <v>0</v>
      </c>
      <c r="R225" s="252"/>
      <c r="S225" s="275">
        <f t="shared" si="62"/>
        <v>1550</v>
      </c>
      <c r="T225" s="41"/>
      <c r="U225" s="41"/>
      <c r="V225" s="41"/>
      <c r="W225" s="41"/>
      <c r="X225" s="41"/>
      <c r="Y225" s="41"/>
      <c r="Z225" s="41"/>
      <c r="AA225" s="41"/>
      <c r="AB225" s="41"/>
      <c r="AC225" s="41"/>
      <c r="AD225" s="41"/>
      <c r="AE225" s="41"/>
      <c r="AF225" s="41"/>
      <c r="AG225" s="41"/>
      <c r="AH225" s="41"/>
      <c r="AI225" s="41"/>
      <c r="AJ225" s="41"/>
      <c r="AK225" s="41"/>
      <c r="AL225" s="41"/>
      <c r="AM225" s="41"/>
      <c r="AN225" s="41"/>
    </row>
    <row r="226" spans="1:40" ht="15.75" customHeight="1">
      <c r="A226" s="5" t="str">
        <f t="shared" si="52"/>
        <v>ServiceFrais bancaires</v>
      </c>
      <c r="B226" s="41" t="s">
        <v>157</v>
      </c>
      <c r="C226" s="252" t="s">
        <v>138</v>
      </c>
      <c r="D226" s="296"/>
      <c r="E226" s="41"/>
      <c r="F226" s="253" cm="1">
        <f t="array" ref="F226">+SUMPRODUCT(('Budget original'!$A$8:$A$501=$A226)*('Budget original'!$C$3:$AO$3=F$2),'Budget original'!$C$8:$AO$501)</f>
        <v>0</v>
      </c>
      <c r="G226" s="297"/>
      <c r="H226" s="41"/>
      <c r="I226" s="253"/>
      <c r="J226" s="252"/>
      <c r="K226" s="41"/>
      <c r="L226" s="255">
        <f>SUMIFS(BV_Data_An_Cour!$AN:$AN,BV_Data_An_Cour!$AP:$AP,$B226,BV_Data_An_Cour!$AQ:$AQ,$C226,BV_Data_An_Cour!$AR:$AR,L$2)</f>
        <v>0</v>
      </c>
      <c r="M226" s="252"/>
      <c r="N226" s="275">
        <f t="shared" si="61"/>
        <v>0</v>
      </c>
      <c r="O226" s="252"/>
      <c r="P226" s="41"/>
      <c r="Q226" s="255">
        <f>SUMIFS(BV_Data_An_Prec!$AN:$AN,BV_Data_An_Prec!$AP:$AP,$B226,BV_Data_An_Prec!$AQ:$AQ,$C226,BV_Data_An_Prec!$AR:$AR,Q$2)</f>
        <v>0</v>
      </c>
      <c r="R226" s="252"/>
      <c r="S226" s="275">
        <f t="shared" si="62"/>
        <v>0</v>
      </c>
      <c r="T226" s="41"/>
      <c r="U226" s="41"/>
      <c r="V226" s="41"/>
      <c r="W226" s="41"/>
      <c r="X226" s="41"/>
      <c r="Y226" s="41"/>
      <c r="Z226" s="41"/>
      <c r="AA226" s="41"/>
      <c r="AB226" s="41"/>
      <c r="AC226" s="41"/>
      <c r="AD226" s="41"/>
      <c r="AE226" s="41"/>
      <c r="AF226" s="41"/>
      <c r="AG226" s="41"/>
      <c r="AH226" s="41"/>
      <c r="AI226" s="41"/>
      <c r="AJ226" s="41"/>
      <c r="AK226" s="41"/>
      <c r="AL226" s="41"/>
      <c r="AM226" s="41"/>
      <c r="AN226" s="41"/>
    </row>
    <row r="227" spans="1:40" ht="15.75" hidden="1" customHeight="1">
      <c r="A227" s="5" t="str">
        <f t="shared" si="52"/>
        <v>Service[...]</v>
      </c>
      <c r="B227" s="41" t="s">
        <v>157</v>
      </c>
      <c r="C227" s="252" t="s">
        <v>55</v>
      </c>
      <c r="D227" s="296"/>
      <c r="E227" s="41"/>
      <c r="F227" s="253" cm="1">
        <f t="array" ref="F227">+SUMPRODUCT(('Budget original'!$A$8:$A$501=$A227)*('Budget original'!$C$3:$AO$3=F$2),'Budget original'!$C$8:$AO$501)</f>
        <v>0</v>
      </c>
      <c r="G227" s="297"/>
      <c r="H227" s="41"/>
      <c r="I227" s="253"/>
      <c r="J227" s="252"/>
      <c r="K227" s="41"/>
      <c r="L227" s="255">
        <f>SUMIFS(BV_Data_An_Cour!$AN:$AN,BV_Data_An_Cour!$AP:$AP,$B227,BV_Data_An_Cour!$AQ:$AQ,$C227,BV_Data_An_Cour!$AR:$AR,$L$2)</f>
        <v>0</v>
      </c>
      <c r="M227" s="252"/>
      <c r="N227" s="275">
        <f t="shared" si="61"/>
        <v>0</v>
      </c>
      <c r="O227" s="252"/>
      <c r="P227" s="41"/>
      <c r="Q227" s="255">
        <f>SUMIFS(BV_Data_An_Prec!$AN:$AN,BV_Data_An_Prec!$AP:$AP,$B227,BV_Data_An_Prec!$AQ:$AQ,$C227,BV_Data_An_Prec!$AR:$AR,$L$2)</f>
        <v>0</v>
      </c>
      <c r="R227" s="252"/>
      <c r="S227" s="275">
        <f t="shared" si="62"/>
        <v>0</v>
      </c>
      <c r="T227" s="41"/>
      <c r="U227" s="41"/>
      <c r="V227" s="41"/>
      <c r="W227" s="41"/>
      <c r="X227" s="41"/>
      <c r="Y227" s="41"/>
      <c r="Z227" s="41"/>
      <c r="AA227" s="41"/>
      <c r="AB227" s="41"/>
      <c r="AC227" s="41"/>
      <c r="AD227" s="41"/>
      <c r="AE227" s="41"/>
      <c r="AF227" s="41"/>
      <c r="AG227" s="41"/>
      <c r="AH227" s="41"/>
      <c r="AI227" s="41"/>
      <c r="AJ227" s="41"/>
      <c r="AK227" s="41"/>
      <c r="AL227" s="41"/>
      <c r="AM227" s="41"/>
      <c r="AN227" s="41"/>
    </row>
    <row r="228" spans="1:40" ht="15.75" hidden="1" customHeight="1">
      <c r="A228" s="5" t="str">
        <f t="shared" si="52"/>
        <v>Service[...]</v>
      </c>
      <c r="B228" s="41" t="s">
        <v>157</v>
      </c>
      <c r="C228" s="252" t="s">
        <v>55</v>
      </c>
      <c r="D228" s="296"/>
      <c r="E228" s="41"/>
      <c r="F228" s="253" cm="1">
        <f t="array" ref="F228">+SUMPRODUCT(('Budget original'!$A$8:$A$501=$A228)*('Budget original'!$C$3:$AO$3=F$2),'Budget original'!$C$8:$AO$501)</f>
        <v>0</v>
      </c>
      <c r="G228" s="297"/>
      <c r="H228" s="41"/>
      <c r="I228" s="253"/>
      <c r="J228" s="252"/>
      <c r="K228" s="41"/>
      <c r="L228" s="255">
        <f>SUMIFS(BV_Data_An_Cour!$AN:$AN,BV_Data_An_Cour!$AP:$AP,$B228,BV_Data_An_Cour!$AQ:$AQ,$C228,BV_Data_An_Cour!$AR:$AR,$L$2)</f>
        <v>0</v>
      </c>
      <c r="M228" s="252"/>
      <c r="N228" s="275">
        <f t="shared" si="61"/>
        <v>0</v>
      </c>
      <c r="O228" s="252"/>
      <c r="P228" s="41"/>
      <c r="Q228" s="255">
        <f>SUMIFS(BV_Data_An_Prec!$AN:$AN,BV_Data_An_Prec!$AP:$AP,$B228,BV_Data_An_Prec!$AQ:$AQ,$C228,BV_Data_An_Prec!$AR:$AR,$L$2)</f>
        <v>0</v>
      </c>
      <c r="R228" s="252"/>
      <c r="S228" s="275">
        <f t="shared" si="62"/>
        <v>0</v>
      </c>
      <c r="T228" s="41"/>
      <c r="U228" s="41"/>
      <c r="V228" s="41"/>
      <c r="W228" s="41"/>
      <c r="X228" s="41"/>
      <c r="Y228" s="41"/>
      <c r="Z228" s="41"/>
      <c r="AA228" s="41"/>
      <c r="AB228" s="41"/>
      <c r="AC228" s="41"/>
      <c r="AD228" s="41"/>
      <c r="AE228" s="41"/>
      <c r="AF228" s="41"/>
      <c r="AG228" s="41"/>
      <c r="AH228" s="41"/>
      <c r="AI228" s="41"/>
      <c r="AJ228" s="41"/>
      <c r="AK228" s="41"/>
      <c r="AL228" s="41"/>
      <c r="AM228" s="41"/>
      <c r="AN228" s="41"/>
    </row>
    <row r="229" spans="1:40" ht="15.75" hidden="1" customHeight="1">
      <c r="A229" s="5" t="str">
        <f t="shared" si="52"/>
        <v>Service[...]</v>
      </c>
      <c r="B229" s="41" t="s">
        <v>157</v>
      </c>
      <c r="C229" s="252" t="s">
        <v>55</v>
      </c>
      <c r="D229" s="296"/>
      <c r="E229" s="41"/>
      <c r="F229" s="253" cm="1">
        <f t="array" ref="F229">+SUMPRODUCT(('Budget original'!$A$8:$A$501=$A229)*('Budget original'!$C$3:$AO$3=F$2),'Budget original'!$C$8:$AO$501)</f>
        <v>0</v>
      </c>
      <c r="G229" s="297"/>
      <c r="H229" s="41"/>
      <c r="I229" s="253"/>
      <c r="J229" s="252"/>
      <c r="K229" s="41"/>
      <c r="L229" s="255">
        <f>SUMIFS(BV_Data_An_Cour!$AN:$AN,BV_Data_An_Cour!$AP:$AP,$B229,BV_Data_An_Cour!$AQ:$AQ,$C229,BV_Data_An_Cour!$AR:$AR,$L$2)</f>
        <v>0</v>
      </c>
      <c r="M229" s="252"/>
      <c r="N229" s="275">
        <f t="shared" si="61"/>
        <v>0</v>
      </c>
      <c r="O229" s="252"/>
      <c r="P229" s="41"/>
      <c r="Q229" s="255">
        <f>SUMIFS(BV_Data_An_Prec!$AN:$AN,BV_Data_An_Prec!$AP:$AP,$B229,BV_Data_An_Prec!$AQ:$AQ,$C229,BV_Data_An_Prec!$AR:$AR,$L$2)</f>
        <v>0</v>
      </c>
      <c r="R229" s="252"/>
      <c r="S229" s="275">
        <f t="shared" si="62"/>
        <v>0</v>
      </c>
      <c r="T229" s="41"/>
      <c r="U229" s="41"/>
      <c r="V229" s="41"/>
      <c r="W229" s="41"/>
      <c r="X229" s="41"/>
      <c r="Y229" s="41"/>
      <c r="Z229" s="41"/>
      <c r="AA229" s="41"/>
      <c r="AB229" s="41"/>
      <c r="AC229" s="41"/>
      <c r="AD229" s="41"/>
      <c r="AE229" s="41"/>
      <c r="AF229" s="41"/>
      <c r="AG229" s="41"/>
      <c r="AH229" s="41"/>
      <c r="AI229" s="41"/>
      <c r="AJ229" s="41"/>
      <c r="AK229" s="41"/>
      <c r="AL229" s="41"/>
      <c r="AM229" s="41"/>
      <c r="AN229" s="41"/>
    </row>
    <row r="230" spans="1:40" ht="15.75" customHeight="1">
      <c r="B230" s="41"/>
      <c r="C230" s="303" t="s">
        <v>139</v>
      </c>
      <c r="D230" s="304" t="s">
        <v>171</v>
      </c>
      <c r="E230" s="305" t="e">
        <f>F230/F$195</f>
        <v>#DIV/0!</v>
      </c>
      <c r="F230" s="306">
        <f>+SUM(F212:F229)</f>
        <v>0</v>
      </c>
      <c r="G230" s="307"/>
      <c r="H230" s="305"/>
      <c r="I230" s="306"/>
      <c r="J230" s="307" t="s">
        <v>171</v>
      </c>
      <c r="K230" s="305">
        <f>L230/L$195</f>
        <v>8.9182402210460823E-2</v>
      </c>
      <c r="L230" s="306">
        <f>+SUM(L212:L229)</f>
        <v>21844.73</v>
      </c>
      <c r="M230" s="309"/>
      <c r="N230" s="306">
        <f t="shared" si="61"/>
        <v>21844.73</v>
      </c>
      <c r="O230" s="307" t="s">
        <v>171</v>
      </c>
      <c r="P230" s="305" t="e">
        <f>Q230/Q$195</f>
        <v>#DIV/0!</v>
      </c>
      <c r="Q230" s="306">
        <f>+SUM(Q212:Q229)</f>
        <v>0</v>
      </c>
      <c r="R230" s="309"/>
      <c r="S230" s="306">
        <f t="shared" si="62"/>
        <v>21844.73</v>
      </c>
      <c r="T230" s="41"/>
      <c r="U230" s="41"/>
      <c r="V230" s="41"/>
      <c r="W230" s="41"/>
      <c r="X230" s="41"/>
      <c r="Y230" s="41"/>
      <c r="Z230" s="41"/>
      <c r="AA230" s="41"/>
      <c r="AB230" s="41"/>
      <c r="AC230" s="41"/>
      <c r="AD230" s="41"/>
      <c r="AE230" s="41"/>
      <c r="AF230" s="41"/>
      <c r="AG230" s="41"/>
      <c r="AH230" s="41"/>
      <c r="AI230" s="41"/>
      <c r="AJ230" s="41"/>
      <c r="AK230" s="41"/>
      <c r="AL230" s="41"/>
      <c r="AM230" s="41"/>
      <c r="AN230" s="41"/>
    </row>
    <row r="231" spans="1:40" ht="15.75" customHeight="1">
      <c r="B231" s="41"/>
      <c r="C231" s="245"/>
      <c r="D231" s="298"/>
      <c r="E231" s="316"/>
      <c r="F231" s="275"/>
      <c r="G231" s="299"/>
      <c r="H231" s="316"/>
      <c r="I231" s="275"/>
      <c r="J231" s="245"/>
      <c r="K231" s="316"/>
      <c r="L231" s="295"/>
      <c r="M231" s="245"/>
      <c r="N231" s="295"/>
      <c r="O231" s="245"/>
      <c r="P231" s="316"/>
      <c r="Q231" s="295"/>
      <c r="R231" s="245"/>
      <c r="S231" s="295"/>
      <c r="T231" s="41"/>
      <c r="U231" s="41"/>
      <c r="V231" s="41"/>
      <c r="W231" s="41"/>
      <c r="X231" s="41"/>
      <c r="Y231" s="41"/>
      <c r="Z231" s="41"/>
      <c r="AA231" s="41"/>
      <c r="AB231" s="41"/>
      <c r="AC231" s="41"/>
      <c r="AD231" s="41"/>
      <c r="AE231" s="41"/>
      <c r="AF231" s="41"/>
      <c r="AG231" s="41"/>
      <c r="AH231" s="41"/>
      <c r="AI231" s="41"/>
      <c r="AJ231" s="41"/>
      <c r="AK231" s="41"/>
      <c r="AL231" s="41"/>
      <c r="AM231" s="41"/>
      <c r="AN231" s="41"/>
    </row>
    <row r="232" spans="1:40" ht="15.75" customHeight="1">
      <c r="B232" s="41"/>
      <c r="C232" s="303" t="s">
        <v>140</v>
      </c>
      <c r="D232" s="304" t="s">
        <v>115</v>
      </c>
      <c r="E232" s="305" t="e">
        <f>F232/F$195</f>
        <v>#DIV/0!</v>
      </c>
      <c r="F232" s="306">
        <f>F211+F230</f>
        <v>0</v>
      </c>
      <c r="G232" s="307"/>
      <c r="H232" s="305"/>
      <c r="I232" s="306"/>
      <c r="J232" s="307" t="s">
        <v>115</v>
      </c>
      <c r="K232" s="305">
        <f>L232/L$195</f>
        <v>0.62845633539693102</v>
      </c>
      <c r="L232" s="306">
        <f>L211+L230</f>
        <v>153936.86000000002</v>
      </c>
      <c r="M232" s="309"/>
      <c r="N232" s="318">
        <f>L232-F232</f>
        <v>153936.86000000002</v>
      </c>
      <c r="O232" s="307" t="s">
        <v>115</v>
      </c>
      <c r="P232" s="305" t="e">
        <f>Q232/Q$195</f>
        <v>#DIV/0!</v>
      </c>
      <c r="Q232" s="306">
        <f>Q211+Q230</f>
        <v>0</v>
      </c>
      <c r="R232" s="309"/>
      <c r="S232" s="318">
        <f>L232-Q232</f>
        <v>153936.86000000002</v>
      </c>
      <c r="T232" s="41"/>
      <c r="U232" s="41"/>
      <c r="V232" s="41"/>
      <c r="W232" s="41"/>
      <c r="X232" s="41"/>
      <c r="Y232" s="41"/>
      <c r="Z232" s="41"/>
      <c r="AA232" s="41"/>
      <c r="AB232" s="41"/>
      <c r="AC232" s="41"/>
      <c r="AD232" s="41"/>
      <c r="AE232" s="41"/>
      <c r="AF232" s="41"/>
      <c r="AG232" s="41"/>
      <c r="AH232" s="41"/>
      <c r="AI232" s="41"/>
      <c r="AJ232" s="41"/>
      <c r="AK232" s="41"/>
      <c r="AL232" s="41"/>
      <c r="AM232" s="41"/>
      <c r="AN232" s="41"/>
    </row>
    <row r="233" spans="1:40" ht="15.75" customHeight="1">
      <c r="B233" s="41"/>
      <c r="C233" s="252"/>
      <c r="D233" s="296"/>
      <c r="E233" s="41"/>
      <c r="F233" s="275"/>
      <c r="G233" s="297"/>
      <c r="H233" s="41"/>
      <c r="I233" s="275"/>
      <c r="J233" s="252"/>
      <c r="K233" s="41"/>
      <c r="L233" s="275"/>
      <c r="M233" s="252"/>
      <c r="N233" s="275">
        <f>L233-F233</f>
        <v>0</v>
      </c>
      <c r="O233" s="252"/>
      <c r="P233" s="41"/>
      <c r="Q233" s="275"/>
      <c r="R233" s="252"/>
      <c r="S233" s="275"/>
      <c r="T233" s="41"/>
      <c r="U233" s="41"/>
      <c r="V233" s="41"/>
      <c r="W233" s="41"/>
      <c r="X233" s="41"/>
      <c r="Y233" s="41"/>
      <c r="Z233" s="41"/>
      <c r="AA233" s="41"/>
      <c r="AB233" s="41"/>
      <c r="AC233" s="41"/>
      <c r="AD233" s="41"/>
      <c r="AE233" s="41"/>
      <c r="AF233" s="41"/>
      <c r="AG233" s="41"/>
      <c r="AH233" s="41"/>
      <c r="AI233" s="41"/>
      <c r="AJ233" s="41"/>
      <c r="AK233" s="41"/>
      <c r="AL233" s="41"/>
      <c r="AM233" s="41"/>
      <c r="AN233" s="41"/>
    </row>
    <row r="234" spans="1:40" ht="15.75" customHeight="1" thickBot="1">
      <c r="B234" s="41"/>
      <c r="C234" s="330" t="s">
        <v>147</v>
      </c>
      <c r="D234" s="358"/>
      <c r="E234" s="331"/>
      <c r="F234" s="333">
        <f>F195-F232</f>
        <v>0</v>
      </c>
      <c r="G234" s="359"/>
      <c r="H234" s="331"/>
      <c r="I234" s="333"/>
      <c r="J234" s="330"/>
      <c r="K234" s="332"/>
      <c r="L234" s="333">
        <f>L195-L232</f>
        <v>91007.539999999979</v>
      </c>
      <c r="M234" s="330"/>
      <c r="N234" s="333">
        <f>L234-F234</f>
        <v>91007.539999999979</v>
      </c>
      <c r="O234" s="330"/>
      <c r="P234" s="332"/>
      <c r="Q234" s="333">
        <f>Q195-Q232</f>
        <v>0</v>
      </c>
      <c r="R234" s="330"/>
      <c r="S234" s="333">
        <f>L234-Q234</f>
        <v>91007.539999999979</v>
      </c>
      <c r="T234" s="41"/>
      <c r="U234" s="41"/>
      <c r="V234" s="41"/>
      <c r="W234" s="41"/>
      <c r="X234" s="41"/>
      <c r="Y234" s="41"/>
      <c r="Z234" s="41"/>
      <c r="AA234" s="41"/>
      <c r="AB234" s="41"/>
      <c r="AC234" s="41"/>
      <c r="AD234" s="41"/>
      <c r="AE234" s="41"/>
      <c r="AF234" s="41"/>
      <c r="AG234" s="41"/>
      <c r="AH234" s="41"/>
      <c r="AI234" s="41"/>
      <c r="AJ234" s="41"/>
      <c r="AK234" s="41"/>
      <c r="AL234" s="41"/>
      <c r="AM234" s="41"/>
      <c r="AN234" s="41"/>
    </row>
    <row r="235" spans="1:40" ht="15.75" customHeight="1" thickTop="1">
      <c r="B235" s="41"/>
      <c r="C235" s="41"/>
      <c r="D235" s="41"/>
      <c r="E235" s="41"/>
      <c r="F235" s="41"/>
      <c r="G235" s="41"/>
      <c r="H235" s="41"/>
      <c r="I235" s="41"/>
      <c r="J235" s="41"/>
      <c r="K235" s="41"/>
      <c r="L235" s="290"/>
      <c r="M235" s="290"/>
      <c r="N235" s="41"/>
      <c r="O235" s="290"/>
      <c r="P235" s="290"/>
      <c r="Q235" s="290"/>
      <c r="R235" s="41"/>
      <c r="S235" s="41"/>
      <c r="T235" s="41"/>
      <c r="U235" s="41"/>
      <c r="V235" s="41"/>
      <c r="W235" s="41"/>
      <c r="X235" s="41"/>
      <c r="Y235" s="41"/>
      <c r="Z235" s="41"/>
      <c r="AA235" s="41"/>
      <c r="AB235" s="41"/>
      <c r="AC235" s="41"/>
      <c r="AD235" s="41"/>
      <c r="AE235" s="41"/>
      <c r="AF235" s="41"/>
      <c r="AG235" s="41"/>
      <c r="AH235" s="41"/>
      <c r="AI235" s="41"/>
      <c r="AJ235" s="41"/>
      <c r="AK235" s="41"/>
      <c r="AL235" s="41"/>
      <c r="AM235" s="41"/>
      <c r="AN235" s="41"/>
    </row>
    <row r="236" spans="1:40" ht="15.75" hidden="1" customHeight="1">
      <c r="B236" s="41"/>
      <c r="C236" s="38"/>
      <c r="D236" s="38"/>
      <c r="E236" s="38"/>
      <c r="F236" s="38"/>
      <c r="G236" s="38"/>
      <c r="H236" s="38"/>
      <c r="I236" s="38"/>
      <c r="J236" s="38"/>
      <c r="K236" s="38"/>
      <c r="L236" s="94"/>
      <c r="M236" s="94"/>
      <c r="N236" s="38"/>
      <c r="O236" s="94"/>
      <c r="P236" s="38"/>
      <c r="Q236" s="94"/>
      <c r="R236" s="38"/>
      <c r="S236" s="38"/>
      <c r="T236" s="38"/>
      <c r="U236" s="38"/>
      <c r="V236" s="41"/>
      <c r="W236" s="41"/>
      <c r="X236" s="41"/>
      <c r="Y236" s="41"/>
      <c r="Z236" s="41"/>
      <c r="AA236" s="41"/>
      <c r="AB236" s="41"/>
      <c r="AC236" s="41"/>
      <c r="AD236" s="41"/>
      <c r="AE236" s="41"/>
      <c r="AF236" s="41"/>
      <c r="AG236" s="41"/>
      <c r="AH236" s="41"/>
      <c r="AI236" s="41"/>
      <c r="AJ236" s="41"/>
      <c r="AK236" s="41"/>
      <c r="AL236" s="41"/>
      <c r="AM236" s="41"/>
      <c r="AN236" s="41"/>
    </row>
    <row r="237" spans="1:40" ht="33" hidden="1" customHeight="1">
      <c r="B237" s="41"/>
      <c r="C237" s="36" t="str">
        <f>C1</f>
        <v>Hyundai</v>
      </c>
      <c r="D237" s="231"/>
      <c r="E237" s="231"/>
      <c r="F237" s="231"/>
      <c r="G237" s="231"/>
      <c r="H237" s="36"/>
      <c r="I237" s="36"/>
      <c r="J237" s="36"/>
      <c r="K237" s="9" t="s">
        <v>172</v>
      </c>
      <c r="L237" s="231"/>
      <c r="M237" s="231"/>
      <c r="N237" s="36"/>
      <c r="O237" s="36"/>
      <c r="P237" s="231"/>
      <c r="Q237" s="36"/>
      <c r="R237" s="231"/>
      <c r="S237" s="10" t="str">
        <f>$S$1</f>
        <v>Réalisé AAJ, Février 2025</v>
      </c>
      <c r="T237" s="231"/>
      <c r="U237" s="36"/>
      <c r="V237" s="38"/>
      <c r="W237" s="38"/>
      <c r="X237" s="38"/>
      <c r="Y237" s="38"/>
      <c r="Z237" s="38"/>
      <c r="AA237" s="38"/>
      <c r="AB237" s="38"/>
      <c r="AC237" s="38"/>
      <c r="AD237" s="38"/>
      <c r="AE237" s="38"/>
      <c r="AF237" s="38"/>
      <c r="AG237" s="38"/>
      <c r="AH237" s="38"/>
      <c r="AI237" s="38"/>
      <c r="AJ237" s="38"/>
      <c r="AK237" s="38"/>
      <c r="AL237" s="38"/>
      <c r="AM237" s="38"/>
      <c r="AN237" s="38"/>
    </row>
    <row r="238" spans="1:40" ht="24" hidden="1" customHeight="1" thickBot="1">
      <c r="B238" s="41"/>
      <c r="C238" s="37"/>
      <c r="D238" s="38"/>
      <c r="E238" s="38"/>
      <c r="F238" s="38"/>
      <c r="G238" s="38"/>
      <c r="H238" s="38"/>
      <c r="I238" s="38"/>
      <c r="J238" s="38"/>
      <c r="K238" s="38"/>
      <c r="L238" s="38"/>
      <c r="M238" s="38"/>
      <c r="N238" s="38"/>
      <c r="O238" s="38"/>
      <c r="P238" s="38"/>
      <c r="Q238" s="38"/>
      <c r="R238" s="38"/>
      <c r="S238" s="38"/>
      <c r="T238" s="38"/>
      <c r="U238" s="38"/>
      <c r="V238" s="36"/>
      <c r="W238" s="36"/>
      <c r="X238" s="36"/>
      <c r="Y238" s="36"/>
      <c r="Z238" s="36"/>
      <c r="AA238" s="36"/>
      <c r="AB238" s="36"/>
      <c r="AC238" s="36"/>
      <c r="AD238" s="36"/>
      <c r="AE238" s="36"/>
      <c r="AF238" s="36"/>
      <c r="AG238" s="36"/>
      <c r="AH238" s="36"/>
      <c r="AI238" s="36"/>
      <c r="AJ238" s="36"/>
      <c r="AK238" s="36"/>
      <c r="AL238" s="36"/>
      <c r="AM238" s="36"/>
      <c r="AN238" s="36"/>
    </row>
    <row r="239" spans="1:40" ht="15.75" hidden="1" customHeight="1" thickTop="1">
      <c r="B239" s="41"/>
      <c r="C239" s="237"/>
      <c r="D239" s="1055" t="s">
        <v>339</v>
      </c>
      <c r="E239" s="1056"/>
      <c r="F239" s="1057"/>
      <c r="G239" s="1060"/>
      <c r="H239" s="1056"/>
      <c r="I239" s="1057"/>
      <c r="J239" s="1060" t="s">
        <v>340</v>
      </c>
      <c r="K239" s="1056"/>
      <c r="L239" s="1057"/>
      <c r="M239" s="1060" t="s">
        <v>681</v>
      </c>
      <c r="N239" s="1057"/>
      <c r="O239" s="1055" t="s">
        <v>341</v>
      </c>
      <c r="P239" s="1056"/>
      <c r="Q239" s="1057"/>
      <c r="R239" s="1058" t="s">
        <v>683</v>
      </c>
      <c r="S239" s="1059"/>
      <c r="T239" s="354"/>
      <c r="U239" s="41"/>
      <c r="V239" s="38"/>
      <c r="W239" s="38"/>
      <c r="X239" s="38"/>
      <c r="Y239" s="38"/>
      <c r="Z239" s="38"/>
      <c r="AA239" s="38"/>
      <c r="AB239" s="38"/>
      <c r="AC239" s="38"/>
      <c r="AD239" s="38"/>
      <c r="AE239" s="38"/>
      <c r="AF239" s="38"/>
      <c r="AG239" s="38"/>
      <c r="AH239" s="38"/>
      <c r="AI239" s="38"/>
      <c r="AJ239" s="38"/>
      <c r="AK239" s="38"/>
      <c r="AL239" s="38"/>
      <c r="AM239" s="38"/>
      <c r="AN239" s="38"/>
    </row>
    <row r="240" spans="1:40" ht="15.75" hidden="1" customHeight="1">
      <c r="A240" s="5" t="str">
        <f t="shared" ref="A240:A285" si="63">+B240&amp;C240</f>
        <v>Carrosserie</v>
      </c>
      <c r="B240" s="41" t="s">
        <v>172</v>
      </c>
      <c r="C240" s="252"/>
      <c r="D240" s="39" t="s">
        <v>158</v>
      </c>
      <c r="E240" s="39" t="s">
        <v>159</v>
      </c>
      <c r="F240" s="338" t="s">
        <v>91</v>
      </c>
      <c r="G240" s="339"/>
      <c r="H240" s="39"/>
      <c r="I240" s="338"/>
      <c r="J240" s="339" t="s">
        <v>158</v>
      </c>
      <c r="K240" s="39" t="s">
        <v>159</v>
      </c>
      <c r="L240" s="338" t="s">
        <v>91</v>
      </c>
      <c r="M240" s="339" t="s">
        <v>158</v>
      </c>
      <c r="N240" s="338" t="s">
        <v>682</v>
      </c>
      <c r="O240" s="39" t="s">
        <v>158</v>
      </c>
      <c r="P240" s="39" t="s">
        <v>159</v>
      </c>
      <c r="Q240" s="338" t="s">
        <v>91</v>
      </c>
      <c r="R240" s="339" t="s">
        <v>453</v>
      </c>
      <c r="S240" s="338" t="s">
        <v>91</v>
      </c>
      <c r="T240" s="39"/>
      <c r="U240" s="41"/>
      <c r="V240" s="41"/>
      <c r="W240" s="41"/>
      <c r="X240" s="41"/>
      <c r="Y240" s="41"/>
      <c r="Z240" s="41"/>
      <c r="AA240" s="41"/>
      <c r="AB240" s="41"/>
      <c r="AC240" s="41"/>
      <c r="AD240" s="41"/>
      <c r="AE240" s="41"/>
      <c r="AF240" s="41"/>
      <c r="AG240" s="41"/>
      <c r="AH240" s="41"/>
      <c r="AI240" s="41"/>
      <c r="AJ240" s="41"/>
      <c r="AK240" s="41"/>
      <c r="AL240" s="41"/>
      <c r="AM240" s="41"/>
      <c r="AN240" s="41"/>
    </row>
    <row r="241" spans="1:40" ht="15.75" hidden="1" customHeight="1">
      <c r="A241" s="5" t="str">
        <f t="shared" si="63"/>
        <v>Carrosserie</v>
      </c>
      <c r="B241" s="41" t="s">
        <v>172</v>
      </c>
      <c r="C241" s="252"/>
      <c r="D241" s="39"/>
      <c r="E241" s="39"/>
      <c r="F241" s="338"/>
      <c r="G241" s="339"/>
      <c r="H241" s="39"/>
      <c r="I241" s="338"/>
      <c r="J241" s="339"/>
      <c r="K241" s="253"/>
      <c r="L241" s="255"/>
      <c r="M241" s="339"/>
      <c r="N241" s="338"/>
      <c r="O241" s="39"/>
      <c r="P241" s="39"/>
      <c r="Q241" s="338"/>
      <c r="R241" s="339"/>
      <c r="S241" s="338"/>
      <c r="T241" s="39"/>
      <c r="U241" s="41"/>
      <c r="V241" s="41"/>
      <c r="W241" s="41"/>
      <c r="X241" s="41"/>
      <c r="Y241" s="41"/>
      <c r="Z241" s="41"/>
      <c r="AA241" s="41"/>
      <c r="AB241" s="41"/>
      <c r="AC241" s="41"/>
      <c r="AD241" s="41"/>
      <c r="AE241" s="41"/>
      <c r="AF241" s="41"/>
      <c r="AG241" s="41"/>
      <c r="AH241" s="41"/>
      <c r="AI241" s="41"/>
      <c r="AJ241" s="41"/>
      <c r="AK241" s="41"/>
      <c r="AL241" s="41"/>
      <c r="AM241" s="41"/>
      <c r="AN241" s="41"/>
    </row>
    <row r="242" spans="1:40" ht="15.75" hidden="1" customHeight="1">
      <c r="A242" s="5" t="str">
        <f t="shared" si="63"/>
        <v>CarrosserieM/O Sous-traitement</v>
      </c>
      <c r="B242" s="41" t="s">
        <v>172</v>
      </c>
      <c r="C242" s="252" t="s">
        <v>173</v>
      </c>
      <c r="D242" s="39" cm="1">
        <f t="array" ref="D242">+SUMPRODUCT(('Budget original'!$A$8:$A$501=$A242)*('Budget original'!$C$3:$AO$3=D$2),'Budget original'!$C$8:$AO$501)</f>
        <v>0</v>
      </c>
      <c r="E242" s="290" cm="1">
        <f t="array" ref="E242">+SUMPRODUCT(('Budget original'!$A$8:$A$501=$A242)*('Budget original'!$C$3:$AO$3=E$2),'Budget original'!$C$8:$AO$501)</f>
        <v>0</v>
      </c>
      <c r="F242" s="290" cm="1">
        <f t="array" ref="F242">+SUMPRODUCT(('Budget original'!$A$8:$A$501=$A242)*('Budget original'!$C$3:$AO$3=F$2),'Budget original'!$C$8:$AO$501)</f>
        <v>0</v>
      </c>
      <c r="G242" s="320"/>
      <c r="H242" s="290"/>
      <c r="I242" s="290"/>
      <c r="J242" s="276">
        <f>-SUMIFS(BV_Data_An_Cour!$AN:$AN,BV_Data_An_Cour!$AP:$AP,$B242,BV_Data_An_Cour!$AQ:$AQ,$C242,BV_Data_An_Cour!$AR:$AR,J$2)</f>
        <v>0</v>
      </c>
      <c r="K242" s="253">
        <f>-SUMIFS(BV_Data_An_Cour!$AN:$AN,BV_Data_An_Cour!$AS:$AS,"Oui",BV_Data_An_Cour!$AP:$AP,$B242,BV_Data_An_Cour!$AQ:$AQ,$C242)</f>
        <v>0</v>
      </c>
      <c r="L242" s="255">
        <f>-SUMIFS(BV_Data_An_Cour!$AN:$AN,BV_Data_An_Cour!$AP:$AP,$B242,BV_Data_An_Cour!$AQ:$AQ,$C242,BV_Data_An_Cour!$AR:$AR,$L$2)</f>
        <v>0</v>
      </c>
      <c r="M242" s="291">
        <f>IFERROR((K242-E242)/E242,0)</f>
        <v>0</v>
      </c>
      <c r="N242" s="275">
        <f>L242-F242</f>
        <v>0</v>
      </c>
      <c r="O242" s="276" cm="1">
        <f t="array" ref="O242">+SUMPRODUCT(('Réel 2024'!$A$8:$A$501=$A242)*('Réel 2024'!$C$3:$AO$3=O$2),'Réel 2024'!$C$8:$AO$501)</f>
        <v>0</v>
      </c>
      <c r="P242" s="253">
        <f>-SUMIFS(BV_Data_An_Prec!$AN:$AN,BV_Data_An_Prec!$AS:$AS,"Oui",BV_Data_An_Prec!$AP:$AP,$B242,BV_Data_An_Prec!$AQ:$AQ,$C242)</f>
        <v>0</v>
      </c>
      <c r="Q242" s="255">
        <f>-SUMIFS(BV_Data_An_Prec!$AN:$AN,BV_Data_An_Prec!$AP:$AP,$B242,BV_Data_An_Prec!$AQ:$AQ,$C242,BV_Data_An_Prec!$AR:$AR,$L$2)</f>
        <v>0</v>
      </c>
      <c r="R242" s="291">
        <f>IF(O242=0,0,J242/O242)</f>
        <v>0</v>
      </c>
      <c r="S242" s="275">
        <f>L242-Q242</f>
        <v>0</v>
      </c>
      <c r="T242" s="39"/>
      <c r="U242" s="41"/>
      <c r="V242" s="41"/>
      <c r="W242" s="41"/>
      <c r="X242" s="41"/>
      <c r="Y242" s="41"/>
      <c r="Z242" s="41"/>
      <c r="AA242" s="41"/>
      <c r="AB242" s="41"/>
      <c r="AC242" s="41"/>
      <c r="AD242" s="41"/>
      <c r="AE242" s="41"/>
      <c r="AF242" s="41"/>
      <c r="AG242" s="41"/>
      <c r="AH242" s="41"/>
      <c r="AI242" s="41"/>
      <c r="AJ242" s="41"/>
      <c r="AK242" s="41"/>
      <c r="AL242" s="41"/>
      <c r="AM242" s="41"/>
      <c r="AN242" s="41"/>
    </row>
    <row r="243" spans="1:40" ht="15.75" hidden="1" customHeight="1">
      <c r="A243" s="5" t="str">
        <f t="shared" si="63"/>
        <v>Carrosserie% profit / ventes</v>
      </c>
      <c r="B243" s="41" t="s">
        <v>172</v>
      </c>
      <c r="C243" s="252" t="s">
        <v>161</v>
      </c>
      <c r="D243" s="39"/>
      <c r="E243" s="347"/>
      <c r="F243" s="360">
        <f>IFERROR(F242/E242,0)</f>
        <v>0</v>
      </c>
      <c r="G243" s="252"/>
      <c r="H243" s="347"/>
      <c r="I243" s="360"/>
      <c r="J243" s="276"/>
      <c r="K243" s="41"/>
      <c r="L243" s="360">
        <f>IFERROR(L242/K242,0)</f>
        <v>0</v>
      </c>
      <c r="M243" s="291"/>
      <c r="N243" s="275">
        <f>IFERROR(N242/M242,0)</f>
        <v>0</v>
      </c>
      <c r="O243" s="276"/>
      <c r="P243" s="41"/>
      <c r="Q243" s="360">
        <f>IFERROR(Q242/P242,0)</f>
        <v>0</v>
      </c>
      <c r="R243" s="276"/>
      <c r="S243" s="275">
        <f>IFERROR(S242/R242,0)</f>
        <v>0</v>
      </c>
      <c r="T243" s="39"/>
      <c r="U243" s="41"/>
      <c r="V243" s="41"/>
      <c r="W243" s="41"/>
      <c r="X243" s="41"/>
      <c r="Y243" s="41"/>
      <c r="Z243" s="41"/>
      <c r="AA243" s="41"/>
      <c r="AB243" s="41"/>
      <c r="AC243" s="41"/>
      <c r="AD243" s="41"/>
      <c r="AE243" s="41"/>
      <c r="AF243" s="41"/>
      <c r="AG243" s="41"/>
      <c r="AH243" s="41"/>
      <c r="AI243" s="41"/>
      <c r="AJ243" s="41"/>
      <c r="AK243" s="41"/>
      <c r="AL243" s="41"/>
      <c r="AM243" s="41"/>
      <c r="AN243" s="41"/>
    </row>
    <row r="244" spans="1:40" ht="15.75" hidden="1" customHeight="1">
      <c r="A244" s="5" t="str">
        <f t="shared" si="63"/>
        <v>Carrosserie</v>
      </c>
      <c r="B244" s="41" t="s">
        <v>172</v>
      </c>
      <c r="C244" s="252"/>
      <c r="D244" s="39"/>
      <c r="E244" s="399"/>
      <c r="F244" s="341"/>
      <c r="G244" s="339"/>
      <c r="H244" s="399"/>
      <c r="I244" s="341"/>
      <c r="J244" s="339"/>
      <c r="K244" s="39"/>
      <c r="L244" s="338"/>
      <c r="M244" s="339"/>
      <c r="N244" s="338"/>
      <c r="O244" s="339"/>
      <c r="P244" s="39"/>
      <c r="Q244" s="338"/>
      <c r="R244" s="340"/>
      <c r="S244" s="338"/>
      <c r="T244" s="39"/>
      <c r="U244" s="41"/>
      <c r="V244" s="41"/>
      <c r="W244" s="41"/>
      <c r="X244" s="41"/>
      <c r="Y244" s="41"/>
      <c r="Z244" s="41"/>
      <c r="AA244" s="41"/>
      <c r="AB244" s="41"/>
      <c r="AC244" s="41"/>
      <c r="AD244" s="41"/>
      <c r="AE244" s="41"/>
      <c r="AF244" s="41"/>
      <c r="AG244" s="41"/>
      <c r="AH244" s="41"/>
      <c r="AI244" s="41"/>
      <c r="AJ244" s="41"/>
      <c r="AK244" s="41"/>
      <c r="AL244" s="41"/>
      <c r="AM244" s="41"/>
      <c r="AN244" s="41"/>
    </row>
    <row r="245" spans="1:40" ht="15.75" hidden="1" customHeight="1">
      <c r="A245" s="5" t="str">
        <f t="shared" si="63"/>
        <v>CarrosserieM/O Carrosserie</v>
      </c>
      <c r="B245" s="41" t="s">
        <v>172</v>
      </c>
      <c r="C245" s="240" t="s">
        <v>174</v>
      </c>
      <c r="D245" s="313" cm="1">
        <f t="array" ref="D245">+SUMPRODUCT(('Budget original'!$A$8:$A$501=$A245)*('Budget original'!$C$3:$AO$3=D$2),'Budget original'!$C$8:$AO$501)</f>
        <v>0</v>
      </c>
      <c r="E245" s="290" cm="1">
        <f t="array" ref="E245">+SUMPRODUCT(('Budget original'!$A$8:$A$501=$A245)*('Budget original'!$C$3:$AO$3=E$2),'Budget original'!$C$8:$AO$501)</f>
        <v>0</v>
      </c>
      <c r="F245" s="290" cm="1">
        <f t="array" ref="F245">+SUMPRODUCT(('Budget original'!$A$8:$A$501=$A245)*('Budget original'!$C$3:$AO$3=F$2),'Budget original'!$C$8:$AO$501)</f>
        <v>0</v>
      </c>
      <c r="G245" s="400"/>
      <c r="H245" s="290"/>
      <c r="I245" s="290"/>
      <c r="J245" s="365">
        <f>SUMIFS(BV_Data_An_Cour!$C$1:$C$364,BV_Data_An_Cour!$AQ$1:$AQ$364,$C245,BV_Data_An_Cour!$AP$1:$AP$364,$K$237)</f>
        <v>0</v>
      </c>
      <c r="K245" s="270">
        <f>-SUMIFS(BV_Data_An_Cour!$AN:$AN,BV_Data_An_Cour!$AS:$AS,"Oui",BV_Data_An_Cour!$AP:$AP,$B245,BV_Data_An_Cour!$AQ:$AQ,$C245)</f>
        <v>0</v>
      </c>
      <c r="L245" s="271">
        <f>-SUMIFS(BV_Data_An_Cour!$AN:$AN,BV_Data_An_Cour!$AP:$AP,$B245,BV_Data_An_Cour!$AQ:$AQ,$C245,BV_Data_An_Cour!$AR:$AR,$L$2)</f>
        <v>0</v>
      </c>
      <c r="M245" s="369">
        <f>IFERROR((K245-E245)/E245,0)</f>
        <v>0</v>
      </c>
      <c r="N245" s="315">
        <f>L245-F245</f>
        <v>0</v>
      </c>
      <c r="O245" s="365" cm="1">
        <f t="array" ref="O245">+SUMPRODUCT(('Réel 2024'!$A$8:$A$501=$A245)*('Réel 2024'!$C$3:$AO$3=O$2),'Réel 2024'!$C$8:$AO$501)</f>
        <v>0</v>
      </c>
      <c r="P245" s="270" cm="1">
        <f t="array" ref="P245">+SUMPRODUCT(('Réel 2024'!$A$8:$A$501=$A245)*('Réel 2024'!$C$3:$AO$3=P$2),'Réel 2024'!$C$8:$AO$501)</f>
        <v>0</v>
      </c>
      <c r="Q245" s="271" cm="1">
        <f t="array" ref="Q245">+SUMPRODUCT(('Réel 2024'!$A$8:$A$501=$A245)*('Réel 2024'!$C$3:$AO$3=Q$2),'Réel 2024'!$C$8:$AO$501)</f>
        <v>0</v>
      </c>
      <c r="R245" s="291">
        <f>IF(O245=0,0,J245/O245)</f>
        <v>0</v>
      </c>
      <c r="S245" s="315">
        <f>L245-Q245</f>
        <v>0</v>
      </c>
      <c r="T245" s="351"/>
      <c r="U245" s="41"/>
      <c r="V245" s="41"/>
      <c r="W245" s="41"/>
      <c r="X245" s="41"/>
      <c r="Y245" s="41"/>
      <c r="Z245" s="41"/>
      <c r="AA245" s="41"/>
      <c r="AB245" s="41"/>
      <c r="AC245" s="41"/>
      <c r="AD245" s="41"/>
      <c r="AE245" s="41"/>
      <c r="AF245" s="41"/>
      <c r="AG245" s="41"/>
      <c r="AH245" s="41"/>
      <c r="AI245" s="41"/>
      <c r="AJ245" s="41"/>
      <c r="AK245" s="41"/>
      <c r="AL245" s="41"/>
      <c r="AM245" s="41"/>
      <c r="AN245" s="41"/>
    </row>
    <row r="246" spans="1:40" ht="15.75" hidden="1" customHeight="1">
      <c r="A246" s="5" t="str">
        <f t="shared" si="63"/>
        <v>Carrosserie% profit / ventes</v>
      </c>
      <c r="B246" s="41" t="s">
        <v>172</v>
      </c>
      <c r="C246" s="252" t="s">
        <v>161</v>
      </c>
      <c r="D246" s="41"/>
      <c r="E246" s="347"/>
      <c r="F246" s="360">
        <f>IFERROR(F245/E245,0)</f>
        <v>0</v>
      </c>
      <c r="G246" s="252"/>
      <c r="H246" s="347"/>
      <c r="I246" s="360"/>
      <c r="J246" s="276"/>
      <c r="K246" s="41"/>
      <c r="L246" s="360">
        <f>IFERROR(L245/K245,0)</f>
        <v>0</v>
      </c>
      <c r="M246" s="291"/>
      <c r="N246" s="275">
        <f>IFERROR(N245/F245,0)</f>
        <v>0</v>
      </c>
      <c r="O246" s="276"/>
      <c r="P246" s="41"/>
      <c r="Q246" s="360">
        <f>IFERROR(Q245/P245,0)</f>
        <v>0</v>
      </c>
      <c r="R246" s="276"/>
      <c r="S246" s="275">
        <f>IF(Q245=0,0,S245/Q245)</f>
        <v>0</v>
      </c>
      <c r="T246" s="351"/>
      <c r="U246" s="41"/>
      <c r="V246" s="41"/>
      <c r="W246" s="41"/>
      <c r="X246" s="41"/>
      <c r="Y246" s="41"/>
      <c r="Z246" s="41"/>
      <c r="AA246" s="41"/>
      <c r="AB246" s="41"/>
      <c r="AC246" s="41"/>
      <c r="AD246" s="41"/>
      <c r="AE246" s="41"/>
      <c r="AF246" s="41"/>
      <c r="AG246" s="41"/>
      <c r="AH246" s="41"/>
      <c r="AI246" s="41"/>
      <c r="AJ246" s="41"/>
      <c r="AK246" s="41"/>
      <c r="AL246" s="41"/>
      <c r="AM246" s="41"/>
      <c r="AN246" s="41"/>
    </row>
    <row r="247" spans="1:40" ht="15.75" hidden="1" customHeight="1">
      <c r="A247" s="5" t="str">
        <f t="shared" si="63"/>
        <v>Carrosserie</v>
      </c>
      <c r="B247" s="41" t="s">
        <v>172</v>
      </c>
      <c r="C247" s="245"/>
      <c r="D247" s="316"/>
      <c r="E247" s="401"/>
      <c r="F247" s="362"/>
      <c r="G247" s="245"/>
      <c r="H247" s="401"/>
      <c r="I247" s="362"/>
      <c r="J247" s="363"/>
      <c r="K247" s="402"/>
      <c r="L247" s="362"/>
      <c r="M247" s="294"/>
      <c r="N247" s="295"/>
      <c r="O247" s="363"/>
      <c r="P247" s="402"/>
      <c r="Q247" s="362"/>
      <c r="R247" s="363"/>
      <c r="S247" s="295"/>
      <c r="T247" s="351"/>
      <c r="U247" s="41"/>
      <c r="V247" s="41"/>
      <c r="W247" s="41"/>
      <c r="X247" s="41"/>
      <c r="Y247" s="41"/>
      <c r="Z247" s="41"/>
      <c r="AA247" s="41"/>
      <c r="AB247" s="41"/>
      <c r="AC247" s="41"/>
      <c r="AD247" s="41"/>
      <c r="AE247" s="41"/>
      <c r="AF247" s="41"/>
      <c r="AG247" s="41"/>
      <c r="AH247" s="41"/>
      <c r="AI247" s="41"/>
      <c r="AJ247" s="41"/>
      <c r="AK247" s="41"/>
      <c r="AL247" s="41"/>
      <c r="AM247" s="41"/>
      <c r="AN247" s="41"/>
    </row>
    <row r="248" spans="1:40" ht="15.75" hidden="1" customHeight="1">
      <c r="A248" s="5" t="str">
        <f t="shared" si="63"/>
        <v>CarrosserieM/O Esthétique Carr.</v>
      </c>
      <c r="B248" s="41" t="s">
        <v>172</v>
      </c>
      <c r="C248" s="240" t="s">
        <v>175</v>
      </c>
      <c r="D248" s="364" cm="1">
        <f t="array" ref="D248">+SUMPRODUCT(('Budget original'!$A$8:$A$501=$A248)*('Budget original'!$C$3:$AO$3=D$2),'Budget original'!$C$8:$AO$501)</f>
        <v>0</v>
      </c>
      <c r="E248" s="290" cm="1">
        <f t="array" ref="E248">+SUMPRODUCT(('Budget original'!$A$8:$A$501=$A248)*('Budget original'!$C$3:$AO$3=E$2),'Budget original'!$C$8:$AO$501)</f>
        <v>0</v>
      </c>
      <c r="F248" s="290" cm="1">
        <f t="array" ref="F248">+SUMPRODUCT(('Budget original'!$A$8:$A$501=$A248)*('Budget original'!$C$3:$AO$3=F$2),'Budget original'!$C$8:$AO$501)</f>
        <v>0</v>
      </c>
      <c r="G248" s="365"/>
      <c r="H248" s="290"/>
      <c r="I248" s="290"/>
      <c r="J248" s="365">
        <f>SUMIFS(BV_Data_An_Cour!$C$1:$C$364,BV_Data_An_Cour!$AQ$1:$AQ$364,$C248,BV_Data_An_Cour!$AP$1:$AP$364,$K$237)</f>
        <v>0</v>
      </c>
      <c r="K248" s="253">
        <f>-SUMIFS(BV_Data_An_Cour!$AN:$AN,BV_Data_An_Cour!$AS:$AS,"Oui",BV_Data_An_Cour!$AP:$AP,$B248,BV_Data_An_Cour!$AQ:$AQ,$C248)</f>
        <v>0</v>
      </c>
      <c r="L248" s="255">
        <f>-SUMIFS(BV_Data_An_Cour!$AN:$AN,BV_Data_An_Cour!$AP:$AP,$B248,BV_Data_An_Cour!$AQ:$AQ,$C248,BV_Data_An_Cour!$AR:$AR,$L$2)</f>
        <v>0</v>
      </c>
      <c r="M248" s="291">
        <f>IFERROR((K248-E248)/E248,0)</f>
        <v>0</v>
      </c>
      <c r="N248" s="315">
        <f>L248-F248</f>
        <v>0</v>
      </c>
      <c r="O248" s="365" cm="1">
        <f t="array" ref="O248">+SUMPRODUCT(('Réel 2024'!$A$8:$A$501=$A248)*('Réel 2024'!$C$3:$AO$3=O$2),'Réel 2024'!$C$8:$AO$501)</f>
        <v>0</v>
      </c>
      <c r="P248" s="253" cm="1">
        <f t="array" ref="P248">+SUMPRODUCT(('Réel 2024'!$A$8:$A$501=$A248)*('Réel 2024'!$C$3:$AO$3=P$2),'Réel 2024'!$C$8:$AO$501)</f>
        <v>0</v>
      </c>
      <c r="Q248" s="255" cm="1">
        <f t="array" ref="Q248">+SUMPRODUCT(('Réel 2024'!$A$8:$A$501=$A248)*('Réel 2024'!$C$3:$AO$3=Q$2),'Réel 2024'!$C$8:$AO$501)</f>
        <v>0</v>
      </c>
      <c r="R248" s="291">
        <f>IF(O248=0,0,J248/O248)</f>
        <v>0</v>
      </c>
      <c r="S248" s="275">
        <f>L248-Q248</f>
        <v>0</v>
      </c>
      <c r="T248" s="351"/>
      <c r="U248" s="41"/>
      <c r="V248" s="41"/>
      <c r="W248" s="41"/>
      <c r="X248" s="41"/>
      <c r="Y248" s="41"/>
      <c r="Z248" s="41"/>
      <c r="AA248" s="41"/>
      <c r="AB248" s="41"/>
      <c r="AC248" s="41"/>
      <c r="AD248" s="41"/>
      <c r="AE248" s="41"/>
      <c r="AF248" s="41"/>
      <c r="AG248" s="41"/>
      <c r="AH248" s="41"/>
      <c r="AI248" s="41"/>
      <c r="AJ248" s="41"/>
      <c r="AK248" s="41"/>
      <c r="AL248" s="41"/>
      <c r="AM248" s="41"/>
      <c r="AN248" s="41"/>
    </row>
    <row r="249" spans="1:40" ht="15.75" hidden="1" customHeight="1">
      <c r="A249" s="5" t="str">
        <f t="shared" si="63"/>
        <v>Carrosserie% profit / ventes</v>
      </c>
      <c r="B249" s="41" t="s">
        <v>172</v>
      </c>
      <c r="C249" s="252" t="s">
        <v>161</v>
      </c>
      <c r="D249" s="41"/>
      <c r="E249" s="41"/>
      <c r="F249" s="360">
        <f>IFERROR(F248/E248,0)</f>
        <v>0</v>
      </c>
      <c r="G249" s="252"/>
      <c r="H249" s="41"/>
      <c r="I249" s="360"/>
      <c r="J249" s="252"/>
      <c r="K249" s="41"/>
      <c r="L249" s="360">
        <f>IFERROR(L248/K248,0)</f>
        <v>0</v>
      </c>
      <c r="M249" s="263"/>
      <c r="N249" s="264">
        <f>IF(L248=0,0,N248/L248)</f>
        <v>0</v>
      </c>
      <c r="O249" s="252"/>
      <c r="P249" s="41"/>
      <c r="Q249" s="360">
        <f>IFERROR(Q248/P248,0)</f>
        <v>0</v>
      </c>
      <c r="R249" s="263"/>
      <c r="S249" s="264">
        <f>IF(Q248=0,0,S248/Q248)</f>
        <v>0</v>
      </c>
      <c r="T249" s="351"/>
      <c r="U249" s="41"/>
      <c r="V249" s="41"/>
      <c r="W249" s="41"/>
      <c r="X249" s="41"/>
      <c r="Y249" s="41"/>
      <c r="Z249" s="41"/>
      <c r="AA249" s="41"/>
      <c r="AB249" s="41"/>
      <c r="AC249" s="41"/>
      <c r="AD249" s="41"/>
      <c r="AE249" s="41"/>
      <c r="AF249" s="41"/>
      <c r="AG249" s="41"/>
      <c r="AH249" s="41"/>
      <c r="AI249" s="41"/>
      <c r="AJ249" s="41"/>
      <c r="AK249" s="41"/>
      <c r="AL249" s="41"/>
      <c r="AM249" s="41"/>
      <c r="AN249" s="41"/>
    </row>
    <row r="250" spans="1:40" ht="15.75" hidden="1" customHeight="1" thickBot="1">
      <c r="A250" s="5" t="str">
        <f t="shared" si="63"/>
        <v>Carrosserie</v>
      </c>
      <c r="B250" s="41" t="s">
        <v>172</v>
      </c>
      <c r="C250" s="252"/>
      <c r="D250" s="41"/>
      <c r="E250" s="41"/>
      <c r="F250" s="360"/>
      <c r="G250" s="252"/>
      <c r="H250" s="41"/>
      <c r="I250" s="360"/>
      <c r="J250" s="252"/>
      <c r="K250" s="41"/>
      <c r="L250" s="360"/>
      <c r="M250" s="263"/>
      <c r="N250" s="264"/>
      <c r="O250" s="252"/>
      <c r="P250" s="41"/>
      <c r="Q250" s="360"/>
      <c r="R250" s="263"/>
      <c r="S250" s="264"/>
      <c r="T250" s="351"/>
      <c r="U250" s="41"/>
      <c r="V250" s="41"/>
      <c r="W250" s="41"/>
      <c r="X250" s="41"/>
      <c r="Y250" s="41"/>
      <c r="Z250" s="41"/>
      <c r="AA250" s="41"/>
      <c r="AB250" s="41"/>
      <c r="AC250" s="41"/>
      <c r="AD250" s="41"/>
      <c r="AE250" s="41"/>
      <c r="AF250" s="41"/>
      <c r="AG250" s="41"/>
      <c r="AH250" s="41"/>
      <c r="AI250" s="41"/>
      <c r="AJ250" s="41"/>
      <c r="AK250" s="41"/>
      <c r="AL250" s="41"/>
      <c r="AM250" s="41"/>
      <c r="AN250" s="41"/>
    </row>
    <row r="251" spans="1:40" ht="15.75" hidden="1" customHeight="1" thickTop="1">
      <c r="A251" s="5" t="str">
        <f t="shared" si="63"/>
        <v>CarrosserieTotal Mécanique</v>
      </c>
      <c r="B251" s="41" t="s">
        <v>172</v>
      </c>
      <c r="C251" s="277" t="s">
        <v>170</v>
      </c>
      <c r="D251" s="278"/>
      <c r="E251" s="278">
        <f t="shared" ref="E251:F251" si="64">E245+E248+E242</f>
        <v>0</v>
      </c>
      <c r="F251" s="280">
        <f t="shared" si="64"/>
        <v>0</v>
      </c>
      <c r="G251" s="281"/>
      <c r="H251" s="278"/>
      <c r="I251" s="280"/>
      <c r="J251" s="281"/>
      <c r="K251" s="278">
        <f t="shared" ref="K251:L251" si="65">K245+K248+K242</f>
        <v>0</v>
      </c>
      <c r="L251" s="280">
        <f t="shared" si="65"/>
        <v>0</v>
      </c>
      <c r="M251" s="397" t="e">
        <f>L252-F252</f>
        <v>#DIV/0!</v>
      </c>
      <c r="N251" s="280">
        <f>L251-F251</f>
        <v>0</v>
      </c>
      <c r="O251" s="281"/>
      <c r="P251" s="278">
        <f t="shared" ref="P251:Q251" si="66">P245+P248+P242</f>
        <v>0</v>
      </c>
      <c r="Q251" s="280">
        <f t="shared" si="66"/>
        <v>0</v>
      </c>
      <c r="R251" s="397" t="e">
        <f>L252-Q252</f>
        <v>#DIV/0!</v>
      </c>
      <c r="S251" s="280">
        <f>L251-Q251</f>
        <v>0</v>
      </c>
      <c r="T251" s="351"/>
      <c r="U251" s="41"/>
      <c r="V251" s="41"/>
      <c r="W251" s="41"/>
      <c r="X251" s="41"/>
      <c r="Y251" s="41"/>
      <c r="Z251" s="41"/>
      <c r="AA251" s="41"/>
      <c r="AB251" s="41"/>
      <c r="AC251" s="41"/>
      <c r="AD251" s="41"/>
      <c r="AE251" s="41"/>
      <c r="AF251" s="41"/>
      <c r="AG251" s="41"/>
      <c r="AH251" s="41"/>
      <c r="AI251" s="41"/>
      <c r="AJ251" s="41"/>
      <c r="AK251" s="41"/>
      <c r="AL251" s="41"/>
      <c r="AM251" s="41"/>
      <c r="AN251" s="41"/>
    </row>
    <row r="252" spans="1:40" ht="23.25" hidden="1" customHeight="1" thickBot="1">
      <c r="A252" s="5" t="str">
        <f t="shared" si="63"/>
        <v>Carrosserie</v>
      </c>
      <c r="B252" s="41" t="s">
        <v>172</v>
      </c>
      <c r="C252" s="282"/>
      <c r="D252" s="283"/>
      <c r="E252" s="283"/>
      <c r="F252" s="286" t="e">
        <f>F251/E251</f>
        <v>#DIV/0!</v>
      </c>
      <c r="G252" s="282"/>
      <c r="H252" s="283"/>
      <c r="I252" s="286"/>
      <c r="J252" s="282"/>
      <c r="K252" s="283"/>
      <c r="L252" s="286">
        <f>IF(K251=0,0,L251/K251)</f>
        <v>0</v>
      </c>
      <c r="M252" s="285"/>
      <c r="N252" s="286" t="e">
        <f>N251/F251</f>
        <v>#DIV/0!</v>
      </c>
      <c r="O252" s="282"/>
      <c r="P252" s="283"/>
      <c r="Q252" s="286" t="e">
        <f>Q251/P251</f>
        <v>#DIV/0!</v>
      </c>
      <c r="R252" s="285"/>
      <c r="S252" s="286">
        <f>IF(Q251=0,0,(S251/Q251))</f>
        <v>0</v>
      </c>
      <c r="T252" s="351"/>
      <c r="U252" s="41"/>
      <c r="V252" s="41"/>
      <c r="W252" s="41"/>
      <c r="X252" s="41"/>
      <c r="Y252" s="41"/>
      <c r="Z252" s="41"/>
      <c r="AA252" s="41"/>
      <c r="AB252" s="41"/>
      <c r="AC252" s="41"/>
      <c r="AD252" s="41"/>
      <c r="AE252" s="41"/>
      <c r="AF252" s="41"/>
      <c r="AG252" s="41"/>
      <c r="AH252" s="41"/>
      <c r="AI252" s="41"/>
      <c r="AJ252" s="41"/>
      <c r="AK252" s="41"/>
      <c r="AL252" s="41"/>
      <c r="AM252" s="41"/>
      <c r="AN252" s="41"/>
    </row>
    <row r="253" spans="1:40" ht="15.75" hidden="1" customHeight="1" thickTop="1">
      <c r="A253" s="5" t="str">
        <f t="shared" si="63"/>
        <v>Carrosserie</v>
      </c>
      <c r="B253" s="41" t="s">
        <v>172</v>
      </c>
      <c r="C253" s="252"/>
      <c r="D253" s="41"/>
      <c r="E253" s="41"/>
      <c r="F253" s="275"/>
      <c r="G253" s="252"/>
      <c r="H253" s="41"/>
      <c r="I253" s="275"/>
      <c r="J253" s="252"/>
      <c r="K253" s="41"/>
      <c r="L253" s="262"/>
      <c r="M253" s="252"/>
      <c r="N253" s="262"/>
      <c r="O253" s="252"/>
      <c r="P253" s="41"/>
      <c r="Q253" s="262"/>
      <c r="R253" s="252"/>
      <c r="S253" s="262"/>
      <c r="T253" s="41"/>
      <c r="U253" s="41"/>
      <c r="V253" s="41"/>
      <c r="W253" s="41"/>
      <c r="X253" s="41"/>
      <c r="Y253" s="41"/>
      <c r="Z253" s="41"/>
      <c r="AA253" s="41"/>
      <c r="AB253" s="41"/>
      <c r="AC253" s="41"/>
      <c r="AD253" s="41"/>
      <c r="AE253" s="41"/>
      <c r="AF253" s="41"/>
      <c r="AG253" s="41"/>
      <c r="AH253" s="41"/>
      <c r="AI253" s="41"/>
      <c r="AJ253" s="41"/>
      <c r="AK253" s="41"/>
      <c r="AL253" s="41"/>
      <c r="AM253" s="41"/>
      <c r="AN253" s="41"/>
    </row>
    <row r="254" spans="1:40" ht="15.75" hidden="1" customHeight="1">
      <c r="A254" s="5" t="str">
        <f t="shared" si="63"/>
        <v>CarrosserieDEPENSES</v>
      </c>
      <c r="B254" s="41" t="s">
        <v>172</v>
      </c>
      <c r="C254" s="288" t="s">
        <v>106</v>
      </c>
      <c r="D254" s="41"/>
      <c r="E254" s="41"/>
      <c r="F254" s="275"/>
      <c r="G254" s="252"/>
      <c r="H254" s="41"/>
      <c r="I254" s="275"/>
      <c r="J254" s="252"/>
      <c r="K254" s="41"/>
      <c r="L254" s="262"/>
      <c r="M254" s="252"/>
      <c r="N254" s="262"/>
      <c r="O254" s="252"/>
      <c r="P254" s="41"/>
      <c r="Q254" s="262"/>
      <c r="R254" s="252"/>
      <c r="S254" s="262"/>
      <c r="T254" s="41"/>
      <c r="U254" s="41"/>
      <c r="V254" s="41"/>
      <c r="W254" s="41"/>
      <c r="X254" s="41"/>
      <c r="Y254" s="41"/>
      <c r="Z254" s="41"/>
      <c r="AA254" s="41"/>
      <c r="AB254" s="41"/>
      <c r="AC254" s="41"/>
      <c r="AD254" s="41"/>
      <c r="AE254" s="41"/>
      <c r="AF254" s="41"/>
      <c r="AG254" s="41"/>
      <c r="AH254" s="41"/>
      <c r="AI254" s="41"/>
      <c r="AJ254" s="41"/>
      <c r="AK254" s="41"/>
      <c r="AL254" s="41"/>
      <c r="AM254" s="41"/>
      <c r="AN254" s="41"/>
    </row>
    <row r="255" spans="1:40" ht="15.75" hidden="1" customHeight="1">
      <c r="A255" s="5" t="str">
        <f t="shared" si="63"/>
        <v>CarrosserieSalaires cadres</v>
      </c>
      <c r="B255" s="41" t="s">
        <v>172</v>
      </c>
      <c r="C255" s="310" t="s">
        <v>116</v>
      </c>
      <c r="D255" s="41"/>
      <c r="E255" s="41"/>
      <c r="F255" s="253" cm="1">
        <f t="array" ref="F255">+SUMPRODUCT(('Budget original'!$A$8:$A$501=$A255)*('Budget original'!$C$3:$AO$3=F$2),'Budget original'!$C$8:$AO$501)</f>
        <v>0</v>
      </c>
      <c r="G255" s="252"/>
      <c r="H255" s="41"/>
      <c r="I255" s="253"/>
      <c r="J255" s="252"/>
      <c r="K255" s="41"/>
      <c r="L255" s="255">
        <f>SUMIFS(BV_Data_An_Cour!$AN:$AN,BV_Data_An_Cour!$AP:$AP,$B255,BV_Data_An_Cour!$AQ:$AQ,$C255,BV_Data_An_Cour!$AR:$AR,$L$2)</f>
        <v>0</v>
      </c>
      <c r="M255" s="252"/>
      <c r="N255" s="275">
        <f t="shared" ref="N255:N285" si="67">L255-F255</f>
        <v>0</v>
      </c>
      <c r="O255" s="252"/>
      <c r="P255" s="41"/>
      <c r="Q255" s="255" cm="1">
        <f t="array" ref="Q255">+SUMPRODUCT(('Réel 2024'!$A$8:$A$501=$A255)*('Réel 2024'!$C$3:$AO$3=Q$2),'Réel 2024'!$C$8:$AO$501)</f>
        <v>0</v>
      </c>
      <c r="R255" s="252"/>
      <c r="S255" s="255">
        <f t="shared" ref="S255:S286" si="68">L255-Q255</f>
        <v>0</v>
      </c>
      <c r="T255" s="41"/>
      <c r="U255" s="41"/>
      <c r="V255" s="41"/>
      <c r="W255" s="41"/>
      <c r="X255" s="41"/>
      <c r="Y255" s="41"/>
      <c r="Z255" s="41"/>
      <c r="AA255" s="41"/>
      <c r="AB255" s="41"/>
      <c r="AC255" s="41"/>
      <c r="AD255" s="41"/>
      <c r="AE255" s="41"/>
      <c r="AF255" s="41"/>
      <c r="AG255" s="41"/>
      <c r="AH255" s="41"/>
      <c r="AI255" s="41"/>
      <c r="AJ255" s="41"/>
      <c r="AK255" s="41"/>
      <c r="AL255" s="41"/>
      <c r="AM255" s="41"/>
      <c r="AN255" s="41"/>
    </row>
    <row r="256" spans="1:40" ht="15.75" hidden="1" customHeight="1">
      <c r="A256" s="5" t="str">
        <f t="shared" si="63"/>
        <v>CarrosserieSalaires commis</v>
      </c>
      <c r="B256" s="41" t="s">
        <v>172</v>
      </c>
      <c r="C256" s="311" t="s">
        <v>117</v>
      </c>
      <c r="D256" s="296"/>
      <c r="E256" s="41"/>
      <c r="F256" s="247" cm="1">
        <f t="array" ref="F256">+SUMPRODUCT(('Budget original'!$A$8:$A$501=$A256)*('Budget original'!$C$3:$AO$3=F$2),'Budget original'!$C$8:$AO$501)</f>
        <v>0</v>
      </c>
      <c r="G256" s="297"/>
      <c r="H256" s="41"/>
      <c r="I256" s="247"/>
      <c r="J256" s="252"/>
      <c r="K256" s="41"/>
      <c r="L256" s="255">
        <f>SUMIFS(BV_Data_An_Cour!$AN:$AN,BV_Data_An_Cour!$AP:$AP,$B256,BV_Data_An_Cour!$AQ:$AQ,$C256,BV_Data_An_Cour!$AR:$AR,$L$2)</f>
        <v>0</v>
      </c>
      <c r="M256" s="252"/>
      <c r="N256" s="275">
        <f t="shared" si="67"/>
        <v>0</v>
      </c>
      <c r="O256" s="252"/>
      <c r="P256" s="41"/>
      <c r="Q256" s="255" cm="1">
        <f t="array" ref="Q256">+SUMPRODUCT(('Réel 2024'!$A$8:$A$501=$A256)*('Réel 2024'!$C$3:$AO$3=Q$2),'Réel 2024'!$C$8:$AO$501)</f>
        <v>0</v>
      </c>
      <c r="R256" s="252"/>
      <c r="S256" s="275">
        <f t="shared" si="68"/>
        <v>0</v>
      </c>
      <c r="T256" s="41"/>
      <c r="U256" s="41"/>
      <c r="V256" s="41"/>
      <c r="W256" s="41"/>
      <c r="X256" s="41"/>
      <c r="Y256" s="41"/>
      <c r="Z256" s="41"/>
      <c r="AA256" s="41"/>
      <c r="AB256" s="41"/>
      <c r="AC256" s="41"/>
      <c r="AD256" s="41"/>
      <c r="AE256" s="41"/>
      <c r="AF256" s="41"/>
      <c r="AG256" s="41"/>
      <c r="AH256" s="41"/>
      <c r="AI256" s="41"/>
      <c r="AJ256" s="41"/>
      <c r="AK256" s="41"/>
      <c r="AL256" s="41"/>
      <c r="AM256" s="41"/>
      <c r="AN256" s="41"/>
    </row>
    <row r="257" spans="1:40" ht="15.75" hidden="1" customHeight="1">
      <c r="A257" s="5" t="str">
        <f t="shared" si="63"/>
        <v>CarrosserieSalaires autres</v>
      </c>
      <c r="B257" s="41" t="s">
        <v>172</v>
      </c>
      <c r="C257" s="310" t="s">
        <v>118</v>
      </c>
      <c r="D257" s="312"/>
      <c r="E257" s="313"/>
      <c r="F257" s="253" cm="1">
        <f t="array" ref="F257">+SUMPRODUCT(('Budget original'!$A$8:$A$501=$A257)*('Budget original'!$C$3:$AO$3=F$2),'Budget original'!$C$8:$AO$501)</f>
        <v>0</v>
      </c>
      <c r="G257" s="314"/>
      <c r="H257" s="313"/>
      <c r="I257" s="253"/>
      <c r="J257" s="240"/>
      <c r="K257" s="313"/>
      <c r="L257" s="271">
        <f>SUMIFS(BV_Data_An_Cour!$AN:$AN,BV_Data_An_Cour!$AP:$AP,$B257,BV_Data_An_Cour!$AQ:$AQ,$C257,BV_Data_An_Cour!$AR:$AR,$L$2)</f>
        <v>0</v>
      </c>
      <c r="M257" s="240"/>
      <c r="N257" s="315">
        <f t="shared" si="67"/>
        <v>0</v>
      </c>
      <c r="O257" s="240"/>
      <c r="P257" s="313"/>
      <c r="Q257" s="271" cm="1">
        <f t="array" ref="Q257">+SUMPRODUCT(('Réel 2024'!$A$8:$A$501=$A257)*('Réel 2024'!$C$3:$AO$3=Q$2),'Réel 2024'!$C$8:$AO$501)</f>
        <v>0</v>
      </c>
      <c r="R257" s="240"/>
      <c r="S257" s="315">
        <f t="shared" si="68"/>
        <v>0</v>
      </c>
      <c r="T257" s="41"/>
      <c r="U257" s="41"/>
      <c r="V257" s="41"/>
      <c r="W257" s="41"/>
      <c r="X257" s="41"/>
      <c r="Y257" s="41"/>
      <c r="Z257" s="41"/>
      <c r="AA257" s="41"/>
      <c r="AB257" s="41"/>
      <c r="AC257" s="41"/>
      <c r="AD257" s="41"/>
      <c r="AE257" s="41"/>
      <c r="AF257" s="41"/>
      <c r="AG257" s="41"/>
      <c r="AH257" s="41"/>
      <c r="AI257" s="41"/>
      <c r="AJ257" s="41"/>
      <c r="AK257" s="41"/>
      <c r="AL257" s="41"/>
      <c r="AM257" s="41"/>
      <c r="AN257" s="41"/>
    </row>
    <row r="258" spans="1:40" ht="15.75" hidden="1" customHeight="1">
      <c r="A258" s="5" t="str">
        <f t="shared" si="63"/>
        <v>CarrosserieSalaires spécialistes</v>
      </c>
      <c r="B258" s="41" t="s">
        <v>172</v>
      </c>
      <c r="C258" s="310" t="s">
        <v>119</v>
      </c>
      <c r="D258" s="296"/>
      <c r="E258" s="41"/>
      <c r="F258" s="253" cm="1">
        <f t="array" ref="F258">+SUMPRODUCT(('Budget original'!$A$8:$A$501=$A258)*('Budget original'!$C$3:$AO$3=F$2),'Budget original'!$C$8:$AO$501)</f>
        <v>0</v>
      </c>
      <c r="G258" s="297"/>
      <c r="H258" s="41"/>
      <c r="I258" s="253"/>
      <c r="J258" s="252"/>
      <c r="K258" s="41"/>
      <c r="L258" s="255">
        <f>SUMIFS(BV_Data_An_Cour!$AN:$AN,BV_Data_An_Cour!$AP:$AP,$B258,BV_Data_An_Cour!$AQ:$AQ,$C258,BV_Data_An_Cour!$AR:$AR,$L$2)</f>
        <v>0</v>
      </c>
      <c r="M258" s="252"/>
      <c r="N258" s="275">
        <f t="shared" si="67"/>
        <v>0</v>
      </c>
      <c r="O258" s="252"/>
      <c r="P258" s="41"/>
      <c r="Q258" s="255" cm="1">
        <f t="array" ref="Q258">+SUMPRODUCT(('Réel 2024'!$A$8:$A$501=$A258)*('Réel 2024'!$C$3:$AO$3=Q$2),'Réel 2024'!$C$8:$AO$501)</f>
        <v>0</v>
      </c>
      <c r="R258" s="252"/>
      <c r="S258" s="275">
        <f t="shared" si="68"/>
        <v>0</v>
      </c>
      <c r="T258" s="41"/>
      <c r="U258" s="41"/>
      <c r="V258" s="41"/>
      <c r="W258" s="41"/>
      <c r="X258" s="41"/>
      <c r="Y258" s="41"/>
      <c r="Z258" s="41"/>
      <c r="AA258" s="41"/>
      <c r="AB258" s="41"/>
      <c r="AC258" s="41"/>
      <c r="AD258" s="41"/>
      <c r="AE258" s="41"/>
      <c r="AF258" s="41"/>
      <c r="AG258" s="41"/>
      <c r="AH258" s="41"/>
      <c r="AI258" s="41"/>
      <c r="AJ258" s="41"/>
      <c r="AK258" s="41"/>
      <c r="AL258" s="41"/>
      <c r="AM258" s="41"/>
      <c r="AN258" s="41"/>
    </row>
    <row r="259" spans="1:40" ht="15.75" hidden="1" customHeight="1">
      <c r="A259" s="5" t="str">
        <f t="shared" si="63"/>
        <v>Carrosserie[...]</v>
      </c>
      <c r="B259" s="41" t="s">
        <v>172</v>
      </c>
      <c r="C259" s="252" t="s">
        <v>55</v>
      </c>
      <c r="D259" s="296"/>
      <c r="E259" s="41"/>
      <c r="F259" s="253" cm="1">
        <f t="array" ref="F259">+SUMPRODUCT(('Budget original'!$A$8:$A$501=$A259)*('Budget original'!$C$3:$AO$3=F$2),'Budget original'!$C$8:$AO$501)</f>
        <v>0</v>
      </c>
      <c r="G259" s="297"/>
      <c r="H259" s="41"/>
      <c r="I259" s="253"/>
      <c r="J259" s="252"/>
      <c r="K259" s="41"/>
      <c r="L259" s="255">
        <f>SUMIFS(BV_Data_An_Cour!$AN:$AN,BV_Data_An_Cour!$AP:$AP,$B259,BV_Data_An_Cour!$AQ:$AQ,$C259,BV_Data_An_Cour!$AR:$AR,$L$2)</f>
        <v>0</v>
      </c>
      <c r="M259" s="252"/>
      <c r="N259" s="275">
        <f t="shared" si="67"/>
        <v>0</v>
      </c>
      <c r="O259" s="252"/>
      <c r="P259" s="41"/>
      <c r="Q259" s="255" cm="1">
        <f t="array" ref="Q259">+SUMPRODUCT(('Réel 2024'!$A$8:$A$501=$A259)*('Réel 2024'!$C$3:$AO$3=Q$2),'Réel 2024'!$C$8:$AO$501)</f>
        <v>0</v>
      </c>
      <c r="R259" s="252"/>
      <c r="S259" s="275">
        <f t="shared" si="68"/>
        <v>0</v>
      </c>
      <c r="T259" s="41"/>
      <c r="U259" s="41"/>
      <c r="V259" s="41"/>
      <c r="W259" s="41"/>
      <c r="X259" s="41"/>
      <c r="Y259" s="41"/>
      <c r="Z259" s="41"/>
      <c r="AA259" s="41"/>
      <c r="AB259" s="41"/>
      <c r="AC259" s="41"/>
      <c r="AD259" s="41"/>
      <c r="AE259" s="41"/>
      <c r="AF259" s="41"/>
      <c r="AG259" s="41"/>
      <c r="AH259" s="41"/>
      <c r="AI259" s="41"/>
      <c r="AJ259" s="41"/>
      <c r="AK259" s="41"/>
      <c r="AL259" s="41"/>
      <c r="AM259" s="41"/>
      <c r="AN259" s="41"/>
    </row>
    <row r="260" spans="1:40" ht="15.75" hidden="1" customHeight="1">
      <c r="A260" s="5" t="str">
        <f t="shared" si="63"/>
        <v>Carrosserie[...]</v>
      </c>
      <c r="B260" s="41" t="s">
        <v>172</v>
      </c>
      <c r="C260" s="252" t="s">
        <v>55</v>
      </c>
      <c r="D260" s="296"/>
      <c r="E260" s="41"/>
      <c r="F260" s="253" cm="1">
        <f t="array" ref="F260">+SUMPRODUCT(('Budget original'!$A$8:$A$501=$A260)*('Budget original'!$C$3:$AO$3=F$2),'Budget original'!$C$8:$AO$501)</f>
        <v>0</v>
      </c>
      <c r="G260" s="297"/>
      <c r="H260" s="41"/>
      <c r="I260" s="253"/>
      <c r="J260" s="252"/>
      <c r="K260" s="41"/>
      <c r="L260" s="255">
        <f>SUMIFS(BV_Data_An_Cour!$AN:$AN,BV_Data_An_Cour!$AP:$AP,$B260,BV_Data_An_Cour!$AQ:$AQ,$C260,BV_Data_An_Cour!$AR:$AR,$L$2)</f>
        <v>0</v>
      </c>
      <c r="M260" s="252"/>
      <c r="N260" s="275">
        <f t="shared" si="67"/>
        <v>0</v>
      </c>
      <c r="O260" s="252"/>
      <c r="P260" s="41"/>
      <c r="Q260" s="255" cm="1">
        <f t="array" ref="Q260">+SUMPRODUCT(('Réel 2024'!$A$8:$A$501=$A260)*('Réel 2024'!$C$3:$AO$3=Q$2),'Réel 2024'!$C$8:$AO$501)</f>
        <v>0</v>
      </c>
      <c r="R260" s="252"/>
      <c r="S260" s="275">
        <f t="shared" si="68"/>
        <v>0</v>
      </c>
      <c r="T260" s="41"/>
      <c r="U260" s="41"/>
      <c r="V260" s="41"/>
      <c r="W260" s="41"/>
      <c r="X260" s="41"/>
      <c r="Y260" s="41"/>
      <c r="Z260" s="41"/>
      <c r="AA260" s="41"/>
      <c r="AB260" s="41"/>
      <c r="AC260" s="41"/>
      <c r="AD260" s="41"/>
      <c r="AE260" s="41"/>
      <c r="AF260" s="41"/>
      <c r="AG260" s="41"/>
      <c r="AH260" s="41"/>
      <c r="AI260" s="41"/>
      <c r="AJ260" s="41"/>
      <c r="AK260" s="41"/>
      <c r="AL260" s="41"/>
      <c r="AM260" s="41"/>
      <c r="AN260" s="41"/>
    </row>
    <row r="261" spans="1:40" ht="15.75" hidden="1" customHeight="1">
      <c r="A261" s="5" t="str">
        <f t="shared" si="63"/>
        <v>Carrosserie[...]</v>
      </c>
      <c r="B261" s="41" t="s">
        <v>172</v>
      </c>
      <c r="C261" s="252" t="s">
        <v>55</v>
      </c>
      <c r="D261" s="296"/>
      <c r="E261" s="41"/>
      <c r="F261" s="253" cm="1">
        <f t="array" ref="F261">+SUMPRODUCT(('Budget original'!$A$8:$A$501=$A261)*('Budget original'!$C$3:$AO$3=F$2),'Budget original'!$C$8:$AO$501)</f>
        <v>0</v>
      </c>
      <c r="G261" s="297"/>
      <c r="H261" s="41"/>
      <c r="I261" s="253"/>
      <c r="J261" s="252"/>
      <c r="K261" s="41"/>
      <c r="L261" s="255">
        <f>SUMIFS(BV_Data_An_Cour!$AN:$AN,BV_Data_An_Cour!$AP:$AP,$B261,BV_Data_An_Cour!$AQ:$AQ,$C261,BV_Data_An_Cour!$AR:$AR,$L$2)</f>
        <v>0</v>
      </c>
      <c r="M261" s="252"/>
      <c r="N261" s="275">
        <f t="shared" si="67"/>
        <v>0</v>
      </c>
      <c r="O261" s="252"/>
      <c r="P261" s="41"/>
      <c r="Q261" s="255" cm="1">
        <f t="array" ref="Q261">+SUMPRODUCT(('Réel 2024'!$A$8:$A$501=$A261)*('Réel 2024'!$C$3:$AO$3=Q$2),'Réel 2024'!$C$8:$AO$501)</f>
        <v>0</v>
      </c>
      <c r="R261" s="252"/>
      <c r="S261" s="275">
        <f t="shared" si="68"/>
        <v>0</v>
      </c>
      <c r="T261" s="41"/>
      <c r="U261" s="41"/>
      <c r="V261" s="41"/>
      <c r="W261" s="41"/>
      <c r="X261" s="41"/>
      <c r="Y261" s="41"/>
      <c r="Z261" s="41"/>
      <c r="AA261" s="41"/>
      <c r="AB261" s="41"/>
      <c r="AC261" s="41"/>
      <c r="AD261" s="41"/>
      <c r="AE261" s="41"/>
      <c r="AF261" s="41"/>
      <c r="AG261" s="41"/>
      <c r="AH261" s="41"/>
      <c r="AI261" s="41"/>
      <c r="AJ261" s="41"/>
      <c r="AK261" s="41"/>
      <c r="AL261" s="41"/>
      <c r="AM261" s="41"/>
      <c r="AN261" s="41"/>
    </row>
    <row r="262" spans="1:40" ht="15.75" hidden="1" customHeight="1">
      <c r="A262" s="5" t="str">
        <f t="shared" si="63"/>
        <v>CarrosserieSalaires en absences</v>
      </c>
      <c r="B262" s="41" t="s">
        <v>172</v>
      </c>
      <c r="C262" s="311" t="s">
        <v>120</v>
      </c>
      <c r="D262" s="296"/>
      <c r="E262" s="41"/>
      <c r="F262" s="247" cm="1">
        <f t="array" ref="F262">+SUMPRODUCT(('Budget original'!$A$8:$A$501=$A262)*('Budget original'!$C$3:$AO$3=F$2),'Budget original'!$C$8:$AO$501)</f>
        <v>0</v>
      </c>
      <c r="G262" s="297"/>
      <c r="H262" s="41"/>
      <c r="I262" s="247"/>
      <c r="J262" s="252"/>
      <c r="K262" s="41"/>
      <c r="L262" s="255">
        <f>SUMIFS(BV_Data_An_Cour!$AN:$AN,BV_Data_An_Cour!$AP:$AP,$B262,BV_Data_An_Cour!$AQ:$AQ,$C262,BV_Data_An_Cour!$AR:$AR,$L$2)</f>
        <v>0</v>
      </c>
      <c r="M262" s="252"/>
      <c r="N262" s="275">
        <f t="shared" si="67"/>
        <v>0</v>
      </c>
      <c r="O262" s="252"/>
      <c r="P262" s="41"/>
      <c r="Q262" s="255" cm="1">
        <f t="array" ref="Q262">+SUMPRODUCT(('Réel 2024'!$A$8:$A$501=$A262)*('Réel 2024'!$C$3:$AO$3=Q$2),'Réel 2024'!$C$8:$AO$501)</f>
        <v>0</v>
      </c>
      <c r="R262" s="252"/>
      <c r="S262" s="275">
        <f t="shared" si="68"/>
        <v>0</v>
      </c>
      <c r="T262" s="41"/>
      <c r="U262" s="41"/>
      <c r="V262" s="41"/>
      <c r="W262" s="41"/>
      <c r="X262" s="41"/>
      <c r="Y262" s="41"/>
      <c r="Z262" s="41"/>
      <c r="AA262" s="41"/>
      <c r="AB262" s="41"/>
      <c r="AC262" s="41"/>
      <c r="AD262" s="41"/>
      <c r="AE262" s="41"/>
      <c r="AF262" s="41"/>
      <c r="AG262" s="41"/>
      <c r="AH262" s="41"/>
      <c r="AI262" s="41"/>
      <c r="AJ262" s="41"/>
      <c r="AK262" s="41"/>
      <c r="AL262" s="41"/>
      <c r="AM262" s="41"/>
      <c r="AN262" s="41"/>
    </row>
    <row r="263" spans="1:40" ht="15.75" hidden="1" customHeight="1">
      <c r="A263" s="5" t="str">
        <f t="shared" si="63"/>
        <v>CarrosserieDéduction à la source</v>
      </c>
      <c r="B263" s="41" t="s">
        <v>172</v>
      </c>
      <c r="C263" s="310" t="s">
        <v>121</v>
      </c>
      <c r="D263" s="312"/>
      <c r="E263" s="313"/>
      <c r="F263" s="253" cm="1">
        <f t="array" ref="F263">+SUMPRODUCT(('Budget original'!$A$8:$A$501=$A263)*('Budget original'!$C$3:$AO$3=F$2),'Budget original'!$C$8:$AO$501)</f>
        <v>0</v>
      </c>
      <c r="G263" s="314"/>
      <c r="H263" s="313"/>
      <c r="I263" s="253"/>
      <c r="J263" s="240"/>
      <c r="K263" s="313"/>
      <c r="L263" s="271">
        <f>SUMIFS(BV_Data_An_Cour!$AN:$AN,BV_Data_An_Cour!$AP:$AP,$B263,BV_Data_An_Cour!$AQ:$AQ,$C263,BV_Data_An_Cour!$AR:$AR,$L$2)</f>
        <v>0</v>
      </c>
      <c r="M263" s="240"/>
      <c r="N263" s="315">
        <f t="shared" si="67"/>
        <v>0</v>
      </c>
      <c r="O263" s="240"/>
      <c r="P263" s="313"/>
      <c r="Q263" s="271" cm="1">
        <f t="array" ref="Q263">+SUMPRODUCT(('Réel 2024'!$A$8:$A$501=$A263)*('Réel 2024'!$C$3:$AO$3=Q$2),'Réel 2024'!$C$8:$AO$501)</f>
        <v>0</v>
      </c>
      <c r="R263" s="240"/>
      <c r="S263" s="315">
        <f t="shared" si="68"/>
        <v>0</v>
      </c>
      <c r="T263" s="41"/>
      <c r="U263" s="253"/>
      <c r="V263" s="41"/>
      <c r="W263" s="41"/>
      <c r="X263" s="41"/>
      <c r="Y263" s="41"/>
      <c r="Z263" s="41"/>
      <c r="AA263" s="41"/>
      <c r="AB263" s="41"/>
      <c r="AC263" s="41"/>
      <c r="AD263" s="41"/>
      <c r="AE263" s="41"/>
      <c r="AF263" s="41"/>
      <c r="AG263" s="41"/>
      <c r="AH263" s="41"/>
      <c r="AI263" s="41"/>
      <c r="AJ263" s="41"/>
      <c r="AK263" s="41"/>
      <c r="AL263" s="41"/>
      <c r="AM263" s="41"/>
      <c r="AN263" s="41"/>
    </row>
    <row r="264" spans="1:40" ht="15.75" hidden="1" customHeight="1">
      <c r="A264" s="5" t="str">
        <f t="shared" si="63"/>
        <v>CarrosserieBénéfices marginaux</v>
      </c>
      <c r="B264" s="41" t="s">
        <v>172</v>
      </c>
      <c r="C264" s="310" t="s">
        <v>122</v>
      </c>
      <c r="D264" s="296"/>
      <c r="E264" s="41"/>
      <c r="F264" s="253" cm="1">
        <f t="array" ref="F264">+SUMPRODUCT(('Budget original'!$A$8:$A$501=$A264)*('Budget original'!$C$3:$AO$3=F$2),'Budget original'!$C$8:$AO$501)</f>
        <v>0</v>
      </c>
      <c r="G264" s="297"/>
      <c r="H264" s="41"/>
      <c r="I264" s="253"/>
      <c r="J264" s="252"/>
      <c r="K264" s="41"/>
      <c r="L264" s="255">
        <f>SUMIFS(BV_Data_An_Cour!$AN:$AN,BV_Data_An_Cour!$AP:$AP,$B264,BV_Data_An_Cour!$AQ:$AQ,$C264,BV_Data_An_Cour!$AR:$AR,$L$2)</f>
        <v>0</v>
      </c>
      <c r="M264" s="252"/>
      <c r="N264" s="275">
        <f t="shared" si="67"/>
        <v>0</v>
      </c>
      <c r="O264" s="252"/>
      <c r="P264" s="41"/>
      <c r="Q264" s="255" cm="1">
        <f t="array" ref="Q264">+SUMPRODUCT(('Réel 2024'!$A$8:$A$501=$A264)*('Réel 2024'!$C$3:$AO$3=Q$2),'Réel 2024'!$C$8:$AO$501)</f>
        <v>0</v>
      </c>
      <c r="R264" s="252"/>
      <c r="S264" s="275">
        <f t="shared" si="68"/>
        <v>0</v>
      </c>
      <c r="T264" s="41"/>
      <c r="U264" s="253"/>
      <c r="V264" s="41"/>
      <c r="W264" s="41"/>
      <c r="X264" s="41"/>
      <c r="Y264" s="41"/>
      <c r="Z264" s="41"/>
      <c r="AA264" s="41"/>
      <c r="AB264" s="41"/>
      <c r="AC264" s="41"/>
      <c r="AD264" s="41"/>
      <c r="AE264" s="41"/>
      <c r="AF264" s="41"/>
      <c r="AG264" s="41"/>
      <c r="AH264" s="41"/>
      <c r="AI264" s="41"/>
      <c r="AJ264" s="41"/>
      <c r="AK264" s="41"/>
      <c r="AL264" s="41"/>
      <c r="AM264" s="41"/>
      <c r="AN264" s="41"/>
    </row>
    <row r="265" spans="1:40" ht="15.75" hidden="1" customHeight="1">
      <c r="A265" s="5" t="str">
        <f t="shared" si="63"/>
        <v>CarrosserieCsst</v>
      </c>
      <c r="B265" s="41" t="s">
        <v>172</v>
      </c>
      <c r="C265" s="310" t="s">
        <v>123</v>
      </c>
      <c r="D265" s="296"/>
      <c r="E265" s="41"/>
      <c r="F265" s="253" cm="1">
        <f t="array" ref="F265">+SUMPRODUCT(('Budget original'!$A$8:$A$501=$A265)*('Budget original'!$C$3:$AO$3=F$2),'Budget original'!$C$8:$AO$501)</f>
        <v>0</v>
      </c>
      <c r="G265" s="297"/>
      <c r="H265" s="41"/>
      <c r="I265" s="253"/>
      <c r="J265" s="252"/>
      <c r="K265" s="41"/>
      <c r="L265" s="255">
        <f>SUMIFS(BV_Data_An_Cour!$AN:$AN,BV_Data_An_Cour!$AP:$AP,$B265,BV_Data_An_Cour!$AQ:$AQ,$C265,BV_Data_An_Cour!$AR:$AR,$L$2)</f>
        <v>0</v>
      </c>
      <c r="M265" s="252"/>
      <c r="N265" s="275">
        <f t="shared" si="67"/>
        <v>0</v>
      </c>
      <c r="O265" s="252"/>
      <c r="P265" s="41"/>
      <c r="Q265" s="255" cm="1">
        <f t="array" ref="Q265">+SUMPRODUCT(('Réel 2024'!$A$8:$A$501=$A265)*('Réel 2024'!$C$3:$AO$3=Q$2),'Réel 2024'!$C$8:$AO$501)</f>
        <v>0</v>
      </c>
      <c r="R265" s="252"/>
      <c r="S265" s="275">
        <f t="shared" si="68"/>
        <v>0</v>
      </c>
      <c r="T265" s="41"/>
      <c r="U265" s="253"/>
      <c r="V265" s="41"/>
      <c r="W265" s="41"/>
      <c r="X265" s="41"/>
      <c r="Y265" s="41"/>
      <c r="Z265" s="41"/>
      <c r="AA265" s="41"/>
      <c r="AB265" s="41"/>
      <c r="AC265" s="41"/>
      <c r="AD265" s="41"/>
      <c r="AE265" s="41"/>
      <c r="AF265" s="41"/>
      <c r="AG265" s="41"/>
      <c r="AH265" s="41"/>
      <c r="AI265" s="41"/>
      <c r="AJ265" s="41"/>
      <c r="AK265" s="41"/>
      <c r="AL265" s="41"/>
      <c r="AM265" s="41"/>
      <c r="AN265" s="41"/>
    </row>
    <row r="266" spans="1:40" ht="15.75" hidden="1" customHeight="1">
      <c r="A266" s="5" t="str">
        <f t="shared" si="63"/>
        <v>Carrosserie[...]</v>
      </c>
      <c r="B266" s="41" t="s">
        <v>172</v>
      </c>
      <c r="C266" s="252" t="s">
        <v>55</v>
      </c>
      <c r="D266" s="298"/>
      <c r="E266" s="316"/>
      <c r="F266" s="253">
        <f t="array" ref="F266">+INDEX('Budget original'!$A$2:$AO$501,MATCH($A266,'Budget original'!$A$2:$A$501,0),MATCH(F$2,'Budget original'!$A$2:$AO$2,0))</f>
        <v>0</v>
      </c>
      <c r="G266" s="299"/>
      <c r="H266" s="316"/>
      <c r="I266" s="253"/>
      <c r="J266" s="245"/>
      <c r="K266" s="316"/>
      <c r="L266" s="255">
        <f>SUMIFS(BV_Data_An_Cour!$AN:$AN,BV_Data_An_Cour!$AP:$AP,$B266,BV_Data_An_Cour!$AQ:$AQ,$C266,BV_Data_An_Cour!$AR:$AR,$L$2)</f>
        <v>0</v>
      </c>
      <c r="M266" s="245"/>
      <c r="N266" s="295">
        <f t="shared" si="67"/>
        <v>0</v>
      </c>
      <c r="O266" s="245"/>
      <c r="P266" s="316"/>
      <c r="Q266" s="255" cm="1">
        <f t="array" ref="Q266">+SUMPRODUCT(('Réel 2024'!$A$8:$A$501=$A266)*('Réel 2024'!$C$3:$AO$3=Q$2),'Réel 2024'!$C$8:$AO$501)</f>
        <v>0</v>
      </c>
      <c r="R266" s="245"/>
      <c r="S266" s="295">
        <f t="shared" si="68"/>
        <v>0</v>
      </c>
      <c r="T266" s="41"/>
      <c r="U266" s="41"/>
      <c r="V266" s="41"/>
      <c r="W266" s="41"/>
      <c r="X266" s="41"/>
      <c r="Y266" s="41"/>
      <c r="Z266" s="41"/>
      <c r="AA266" s="41"/>
      <c r="AB266" s="41"/>
      <c r="AC266" s="41"/>
      <c r="AD266" s="41"/>
      <c r="AE266" s="41"/>
      <c r="AF266" s="41"/>
      <c r="AG266" s="41"/>
      <c r="AH266" s="41"/>
      <c r="AI266" s="41"/>
      <c r="AJ266" s="41"/>
      <c r="AK266" s="41"/>
      <c r="AL266" s="41"/>
      <c r="AM266" s="41"/>
      <c r="AN266" s="41"/>
    </row>
    <row r="267" spans="1:40" ht="15.75" hidden="1" customHeight="1">
      <c r="A267" s="5" t="str">
        <f t="shared" si="63"/>
        <v>CarrosserieTOTAL PERSONNEL</v>
      </c>
      <c r="B267" s="41" t="s">
        <v>172</v>
      </c>
      <c r="C267" s="303" t="s">
        <v>124</v>
      </c>
      <c r="D267" s="304" t="s">
        <v>115</v>
      </c>
      <c r="E267" s="305" t="e">
        <f>F267/F$245</f>
        <v>#DIV/0!</v>
      </c>
      <c r="F267" s="306">
        <f>+SUM(F255:F266)</f>
        <v>0</v>
      </c>
      <c r="G267" s="307"/>
      <c r="H267" s="305"/>
      <c r="I267" s="306"/>
      <c r="J267" s="307" t="s">
        <v>115</v>
      </c>
      <c r="K267" s="305">
        <f>IF(L245=0,0,L267/L$245)</f>
        <v>0</v>
      </c>
      <c r="L267" s="306">
        <f>+SUM(L255:L266)</f>
        <v>0</v>
      </c>
      <c r="M267" s="353"/>
      <c r="N267" s="318">
        <f t="shared" si="67"/>
        <v>0</v>
      </c>
      <c r="O267" s="307" t="s">
        <v>115</v>
      </c>
      <c r="P267" s="305" t="e">
        <f>Q267/Q$245</f>
        <v>#DIV/0!</v>
      </c>
      <c r="Q267" s="306">
        <f>+SUM(Q255:Q266)</f>
        <v>0</v>
      </c>
      <c r="R267" s="353"/>
      <c r="S267" s="318">
        <f t="shared" si="68"/>
        <v>0</v>
      </c>
      <c r="T267" s="41"/>
      <c r="U267" s="41"/>
      <c r="V267" s="41"/>
      <c r="W267" s="41"/>
      <c r="X267" s="41"/>
      <c r="Y267" s="41"/>
      <c r="Z267" s="41"/>
      <c r="AA267" s="41"/>
      <c r="AB267" s="41"/>
      <c r="AC267" s="41"/>
      <c r="AD267" s="41"/>
      <c r="AE267" s="41"/>
      <c r="AF267" s="41"/>
      <c r="AG267" s="41"/>
      <c r="AH267" s="41"/>
      <c r="AI267" s="41"/>
      <c r="AJ267" s="41"/>
      <c r="AK267" s="41"/>
      <c r="AL267" s="41"/>
      <c r="AM267" s="41"/>
      <c r="AN267" s="41"/>
    </row>
    <row r="268" spans="1:40" ht="15.75" hidden="1" customHeight="1">
      <c r="A268" s="5" t="str">
        <f t="shared" si="63"/>
        <v>CarrosseriePublicité 2</v>
      </c>
      <c r="B268" s="41" t="s">
        <v>172</v>
      </c>
      <c r="C268" s="404" t="s">
        <v>125</v>
      </c>
      <c r="D268" s="296"/>
      <c r="E268" s="41"/>
      <c r="F268" s="253" cm="1">
        <f t="array" ref="F268">+SUMPRODUCT(('Budget original'!$A$8:$A$501=$A268)*('Budget original'!$C$3:$AO$3=F$2),'Budget original'!$C$8:$AO$501)</f>
        <v>0</v>
      </c>
      <c r="G268" s="297"/>
      <c r="H268" s="41"/>
      <c r="I268" s="253"/>
      <c r="J268" s="252"/>
      <c r="K268" s="41"/>
      <c r="L268" s="255">
        <f>SUMIFS(BV_Data_An_Cour!$AN:$AN,BV_Data_An_Cour!$AP:$AP,$B268,BV_Data_An_Cour!$AQ:$AQ,$C268,BV_Data_An_Cour!$AR:$AR,$L$2)</f>
        <v>0</v>
      </c>
      <c r="M268" s="252"/>
      <c r="N268" s="275">
        <f t="shared" si="67"/>
        <v>0</v>
      </c>
      <c r="O268" s="252"/>
      <c r="P268" s="41"/>
      <c r="Q268" s="255" cm="1">
        <f t="array" ref="Q268">+SUMPRODUCT(('Réel 2024'!$A$8:$A$501=$A268)*('Réel 2024'!$C$3:$AO$3=Q$2),'Réel 2024'!$C$8:$AO$501)</f>
        <v>0</v>
      </c>
      <c r="R268" s="252"/>
      <c r="S268" s="275">
        <f t="shared" si="68"/>
        <v>0</v>
      </c>
      <c r="T268" s="41"/>
      <c r="U268" s="41"/>
      <c r="V268" s="41"/>
      <c r="W268" s="41"/>
      <c r="X268" s="41"/>
      <c r="Y268" s="41"/>
      <c r="Z268" s="41"/>
      <c r="AA268" s="41"/>
      <c r="AB268" s="41"/>
      <c r="AC268" s="41"/>
      <c r="AD268" s="41"/>
      <c r="AE268" s="41"/>
      <c r="AF268" s="41"/>
      <c r="AG268" s="41"/>
      <c r="AH268" s="41"/>
      <c r="AI268" s="41"/>
      <c r="AJ268" s="41"/>
      <c r="AK268" s="41"/>
      <c r="AL268" s="41"/>
      <c r="AM268" s="41"/>
      <c r="AN268" s="41"/>
    </row>
    <row r="269" spans="1:40" ht="15.75" hidden="1" customHeight="1">
      <c r="A269" s="5" t="str">
        <f t="shared" si="63"/>
        <v>CarrosserieService gratuit 2</v>
      </c>
      <c r="B269" s="41" t="s">
        <v>172</v>
      </c>
      <c r="C269" s="310" t="s">
        <v>126</v>
      </c>
      <c r="D269" s="296"/>
      <c r="E269" s="41"/>
      <c r="F269" s="253" cm="1">
        <f t="array" ref="F269">+SUMPRODUCT(('Budget original'!$A$8:$A$501=$A269)*('Budget original'!$C$3:$AO$3=F$2),'Budget original'!$C$8:$AO$501)</f>
        <v>0</v>
      </c>
      <c r="G269" s="297"/>
      <c r="H269" s="41"/>
      <c r="I269" s="253"/>
      <c r="J269" s="252"/>
      <c r="K269" s="41"/>
      <c r="L269" s="255">
        <f>SUMIFS(BV_Data_An_Cour!$AN:$AN,BV_Data_An_Cour!$AP:$AP,$B269,BV_Data_An_Cour!$AQ:$AQ,$C269,BV_Data_An_Cour!$AR:$AR,$L$2)</f>
        <v>0</v>
      </c>
      <c r="M269" s="252"/>
      <c r="N269" s="275">
        <f t="shared" si="67"/>
        <v>0</v>
      </c>
      <c r="O269" s="252"/>
      <c r="P269" s="41"/>
      <c r="Q269" s="255" cm="1">
        <f t="array" ref="Q269">+SUMPRODUCT(('Réel 2024'!$A$8:$A$501=$A269)*('Réel 2024'!$C$3:$AO$3=Q$2),'Réel 2024'!$C$8:$AO$501)</f>
        <v>0</v>
      </c>
      <c r="R269" s="252"/>
      <c r="S269" s="275">
        <f t="shared" si="68"/>
        <v>0</v>
      </c>
      <c r="T269" s="41"/>
      <c r="U269" s="41"/>
      <c r="V269" s="41"/>
      <c r="W269" s="41"/>
      <c r="X269" s="41"/>
      <c r="Y269" s="41"/>
      <c r="Z269" s="41"/>
      <c r="AA269" s="41"/>
      <c r="AB269" s="41"/>
      <c r="AC269" s="41"/>
      <c r="AD269" s="41"/>
      <c r="AE269" s="41"/>
      <c r="AF269" s="41"/>
      <c r="AG269" s="41"/>
      <c r="AH269" s="41"/>
      <c r="AI269" s="41"/>
      <c r="AJ269" s="41"/>
      <c r="AK269" s="41"/>
      <c r="AL269" s="41"/>
      <c r="AM269" s="41"/>
      <c r="AN269" s="41"/>
    </row>
    <row r="270" spans="1:40" ht="15.75" hidden="1" customHeight="1">
      <c r="A270" s="5" t="str">
        <f t="shared" si="63"/>
        <v>CarrosserieFrais véhicules de cie</v>
      </c>
      <c r="B270" s="41" t="s">
        <v>172</v>
      </c>
      <c r="C270" s="311" t="s">
        <v>127</v>
      </c>
      <c r="D270" s="298"/>
      <c r="E270" s="316"/>
      <c r="F270" s="247" cm="1">
        <f t="array" ref="F270">+SUMPRODUCT(('Budget original'!$A$8:$A$501=$A270)*('Budget original'!$C$3:$AO$3=F$2),'Budget original'!$C$8:$AO$501)</f>
        <v>0</v>
      </c>
      <c r="G270" s="299"/>
      <c r="H270" s="316"/>
      <c r="I270" s="247"/>
      <c r="J270" s="245"/>
      <c r="K270" s="316"/>
      <c r="L270" s="255">
        <f>SUMIFS(BV_Data_An_Cour!$AN:$AN,BV_Data_An_Cour!$AP:$AP,$B270,BV_Data_An_Cour!$AQ:$AQ,$C270,BV_Data_An_Cour!$AR:$AR,$L$2)</f>
        <v>0</v>
      </c>
      <c r="M270" s="245"/>
      <c r="N270" s="295">
        <f t="shared" si="67"/>
        <v>0</v>
      </c>
      <c r="O270" s="245"/>
      <c r="P270" s="316"/>
      <c r="Q270" s="255" cm="1">
        <f t="array" ref="Q270">+SUMPRODUCT(('Réel 2024'!$A$8:$A$501=$A270)*('Réel 2024'!$C$3:$AO$3=Q$2),'Réel 2024'!$C$8:$AO$501)</f>
        <v>0</v>
      </c>
      <c r="R270" s="245"/>
      <c r="S270" s="295">
        <f t="shared" si="68"/>
        <v>0</v>
      </c>
      <c r="T270" s="41"/>
      <c r="U270" s="41"/>
      <c r="V270" s="41"/>
      <c r="W270" s="41"/>
      <c r="X270" s="41"/>
      <c r="Y270" s="41"/>
      <c r="Z270" s="41"/>
      <c r="AA270" s="41"/>
      <c r="AB270" s="41"/>
      <c r="AC270" s="41"/>
      <c r="AD270" s="41"/>
      <c r="AE270" s="41"/>
      <c r="AF270" s="41"/>
      <c r="AG270" s="41"/>
      <c r="AH270" s="41"/>
      <c r="AI270" s="41"/>
      <c r="AJ270" s="41"/>
      <c r="AK270" s="41"/>
      <c r="AL270" s="41"/>
      <c r="AM270" s="41"/>
      <c r="AN270" s="41"/>
    </row>
    <row r="271" spans="1:40" ht="15.75" hidden="1" customHeight="1">
      <c r="A271" s="5" t="str">
        <f t="shared" si="63"/>
        <v>CarrosserieInformatique</v>
      </c>
      <c r="B271" s="41" t="s">
        <v>172</v>
      </c>
      <c r="C271" s="310" t="s">
        <v>128</v>
      </c>
      <c r="D271" s="296"/>
      <c r="E271" s="41"/>
      <c r="F271" s="253" cm="1">
        <f t="array" ref="F271">+SUMPRODUCT(('Budget original'!$A$8:$A$501=$A271)*('Budget original'!$C$3:$AO$3=F$2),'Budget original'!$C$8:$AO$501)</f>
        <v>0</v>
      </c>
      <c r="G271" s="297"/>
      <c r="H271" s="41"/>
      <c r="I271" s="253"/>
      <c r="J271" s="252"/>
      <c r="K271" s="41"/>
      <c r="L271" s="271">
        <f>SUMIFS(BV_Data_An_Cour!$AN:$AN,BV_Data_An_Cour!$AP:$AP,$B271,BV_Data_An_Cour!$AQ:$AQ,$C271,BV_Data_An_Cour!$AR:$AR,$L$2)</f>
        <v>0</v>
      </c>
      <c r="M271" s="252"/>
      <c r="N271" s="275">
        <f t="shared" si="67"/>
        <v>0</v>
      </c>
      <c r="O271" s="252"/>
      <c r="P271" s="41"/>
      <c r="Q271" s="271" cm="1">
        <f t="array" ref="Q271">+SUMPRODUCT(('Réel 2024'!$A$8:$A$501=$A271)*('Réel 2024'!$C$3:$AO$3=Q$2),'Réel 2024'!$C$8:$AO$501)</f>
        <v>0</v>
      </c>
      <c r="R271" s="252"/>
      <c r="S271" s="275">
        <f t="shared" si="68"/>
        <v>0</v>
      </c>
      <c r="T271" s="41"/>
      <c r="U271" s="41"/>
      <c r="V271" s="41"/>
      <c r="W271" s="41"/>
      <c r="X271" s="41"/>
      <c r="Y271" s="41"/>
      <c r="Z271" s="41"/>
      <c r="AA271" s="41"/>
      <c r="AB271" s="41"/>
      <c r="AC271" s="41"/>
      <c r="AD271" s="41"/>
      <c r="AE271" s="41"/>
      <c r="AF271" s="41"/>
      <c r="AG271" s="41"/>
      <c r="AH271" s="41"/>
      <c r="AI271" s="41"/>
      <c r="AJ271" s="41"/>
      <c r="AK271" s="41"/>
      <c r="AL271" s="41"/>
      <c r="AM271" s="41"/>
      <c r="AN271" s="41"/>
    </row>
    <row r="272" spans="1:40" ht="15.75" hidden="1" customHeight="1">
      <c r="A272" s="5" t="str">
        <f t="shared" si="63"/>
        <v>CarrosserieFrais de déplacement</v>
      </c>
      <c r="B272" s="41" t="s">
        <v>172</v>
      </c>
      <c r="C272" s="310" t="s">
        <v>129</v>
      </c>
      <c r="D272" s="296"/>
      <c r="E272" s="41"/>
      <c r="F272" s="253" cm="1">
        <f t="array" ref="F272">+SUMPRODUCT(('Budget original'!$A$8:$A$501=$A272)*('Budget original'!$C$3:$AO$3=F$2),'Budget original'!$C$8:$AO$501)</f>
        <v>0</v>
      </c>
      <c r="G272" s="297"/>
      <c r="H272" s="41"/>
      <c r="I272" s="253"/>
      <c r="J272" s="252"/>
      <c r="K272" s="41"/>
      <c r="L272" s="255">
        <f>SUMIFS(BV_Data_An_Cour!$AN:$AN,BV_Data_An_Cour!$AP:$AP,$B272,BV_Data_An_Cour!$AQ:$AQ,$C272,BV_Data_An_Cour!$AR:$AR,$L$2)</f>
        <v>0</v>
      </c>
      <c r="M272" s="252"/>
      <c r="N272" s="275">
        <f t="shared" si="67"/>
        <v>0</v>
      </c>
      <c r="O272" s="252"/>
      <c r="P272" s="41"/>
      <c r="Q272" s="255" cm="1">
        <f t="array" ref="Q272">+SUMPRODUCT(('Réel 2024'!$A$8:$A$501=$A272)*('Réel 2024'!$C$3:$AO$3=Q$2),'Réel 2024'!$C$8:$AO$501)</f>
        <v>0</v>
      </c>
      <c r="R272" s="252"/>
      <c r="S272" s="275">
        <f t="shared" si="68"/>
        <v>0</v>
      </c>
      <c r="T272" s="41"/>
      <c r="U272" s="41"/>
      <c r="V272" s="41"/>
      <c r="W272" s="41"/>
      <c r="X272" s="41"/>
      <c r="Y272" s="41"/>
      <c r="Z272" s="41"/>
      <c r="AA272" s="41"/>
      <c r="AB272" s="41"/>
      <c r="AC272" s="41"/>
      <c r="AD272" s="41"/>
      <c r="AE272" s="41"/>
      <c r="AF272" s="41"/>
      <c r="AG272" s="41"/>
      <c r="AH272" s="41"/>
      <c r="AI272" s="41"/>
      <c r="AJ272" s="41"/>
      <c r="AK272" s="41"/>
      <c r="AL272" s="41"/>
      <c r="AM272" s="41"/>
      <c r="AN272" s="41"/>
    </row>
    <row r="273" spans="1:40" ht="15.75" hidden="1" customHeight="1">
      <c r="A273" s="5" t="str">
        <f t="shared" si="63"/>
        <v>CarrosserieServices extérieurs</v>
      </c>
      <c r="B273" s="41" t="s">
        <v>172</v>
      </c>
      <c r="C273" s="310" t="s">
        <v>130</v>
      </c>
      <c r="D273" s="298"/>
      <c r="E273" s="316"/>
      <c r="F273" s="247" cm="1">
        <f t="array" ref="F273">+SUMPRODUCT(('Budget original'!$A$8:$A$501=$A273)*('Budget original'!$C$3:$AO$3=F$2),'Budget original'!$C$8:$AO$501)</f>
        <v>0</v>
      </c>
      <c r="G273" s="299"/>
      <c r="H273" s="316"/>
      <c r="I273" s="247"/>
      <c r="J273" s="245"/>
      <c r="K273" s="316"/>
      <c r="L273" s="255">
        <f>SUMIFS(BV_Data_An_Cour!$AN:$AN,BV_Data_An_Cour!$AP:$AP,$B273,BV_Data_An_Cour!$AQ:$AQ,$C273,BV_Data_An_Cour!$AR:$AR,$L$2)</f>
        <v>0</v>
      </c>
      <c r="M273" s="245"/>
      <c r="N273" s="295">
        <f t="shared" si="67"/>
        <v>0</v>
      </c>
      <c r="O273" s="245"/>
      <c r="P273" s="316"/>
      <c r="Q273" s="247" cm="1">
        <f t="array" ref="Q273">+SUMPRODUCT(('Réel 2024'!$A$8:$A$501=$A273)*('Réel 2024'!$C$3:$AO$3=Q$2),'Réel 2024'!$C$8:$AO$501)</f>
        <v>0</v>
      </c>
      <c r="R273" s="245"/>
      <c r="S273" s="295">
        <f t="shared" si="68"/>
        <v>0</v>
      </c>
      <c r="T273" s="41"/>
      <c r="U273" s="41"/>
      <c r="V273" s="41"/>
      <c r="W273" s="41"/>
      <c r="X273" s="41"/>
      <c r="Y273" s="41"/>
      <c r="Z273" s="41"/>
      <c r="AA273" s="41"/>
      <c r="AB273" s="41"/>
      <c r="AC273" s="41"/>
      <c r="AD273" s="41"/>
      <c r="AE273" s="41"/>
      <c r="AF273" s="41"/>
      <c r="AG273" s="41"/>
      <c r="AH273" s="41"/>
      <c r="AI273" s="41"/>
      <c r="AJ273" s="41"/>
      <c r="AK273" s="41"/>
      <c r="AL273" s="41"/>
      <c r="AM273" s="41"/>
      <c r="AN273" s="41"/>
    </row>
    <row r="274" spans="1:40" ht="15.75" hidden="1" customHeight="1">
      <c r="A274" s="5" t="str">
        <f t="shared" si="63"/>
        <v>CarrosserieFournitures d'atelier</v>
      </c>
      <c r="B274" s="41" t="s">
        <v>172</v>
      </c>
      <c r="C274" s="404" t="s">
        <v>483</v>
      </c>
      <c r="D274" s="296"/>
      <c r="E274" s="41"/>
      <c r="F274" s="253"/>
      <c r="G274" s="297"/>
      <c r="H274" s="41"/>
      <c r="I274" s="253"/>
      <c r="J274" s="252"/>
      <c r="K274" s="41"/>
      <c r="L274" s="271">
        <f>SUMIFS(BV_Data_An_Cour!$AN:$AN,BV_Data_An_Cour!$AP:$AP,$B274,BV_Data_An_Cour!$AQ:$AQ,$C274,BV_Data_An_Cour!$AR:$AR,$L$2)</f>
        <v>0</v>
      </c>
      <c r="M274" s="252"/>
      <c r="N274" s="275">
        <f t="shared" si="67"/>
        <v>0</v>
      </c>
      <c r="O274" s="252"/>
      <c r="P274" s="41"/>
      <c r="Q274" s="255"/>
      <c r="R274" s="252"/>
      <c r="S274" s="275">
        <f t="shared" si="68"/>
        <v>0</v>
      </c>
      <c r="T274" s="41"/>
      <c r="U274" s="41"/>
      <c r="V274" s="41"/>
      <c r="W274" s="41"/>
      <c r="X274" s="41"/>
      <c r="Y274" s="41"/>
      <c r="Z274" s="41"/>
      <c r="AA274" s="41"/>
      <c r="AB274" s="41"/>
      <c r="AC274" s="41"/>
      <c r="AD274" s="41"/>
      <c r="AE274" s="41"/>
      <c r="AF274" s="41"/>
      <c r="AG274" s="41"/>
      <c r="AH274" s="41"/>
      <c r="AI274" s="41"/>
      <c r="AJ274" s="41"/>
      <c r="AK274" s="41"/>
      <c r="AL274" s="41"/>
      <c r="AM274" s="41"/>
      <c r="AN274" s="41"/>
    </row>
    <row r="275" spans="1:40" ht="15.75" hidden="1" customHeight="1">
      <c r="A275" s="5" t="str">
        <f t="shared" si="63"/>
        <v>CarrosserieFournitures autres</v>
      </c>
      <c r="B275" s="41" t="s">
        <v>172</v>
      </c>
      <c r="C275" s="310" t="s">
        <v>131</v>
      </c>
      <c r="D275" s="296"/>
      <c r="E275" s="41"/>
      <c r="F275" s="253" cm="1">
        <f t="array" ref="F275">+SUMPRODUCT(('Budget original'!$A$8:$A$501=$A275)*('Budget original'!$C$3:$AO$3=F$2),'Budget original'!$C$8:$AO$501)</f>
        <v>0</v>
      </c>
      <c r="G275" s="297"/>
      <c r="H275" s="41"/>
      <c r="I275" s="253"/>
      <c r="J275" s="252"/>
      <c r="K275" s="41"/>
      <c r="L275" s="255">
        <f>SUMIFS(BV_Data_An_Cour!$AN:$AN,BV_Data_An_Cour!$AP:$AP,$B275,BV_Data_An_Cour!$AQ:$AQ,$C275,BV_Data_An_Cour!$AR:$AR,$L$2)</f>
        <v>0</v>
      </c>
      <c r="M275" s="252"/>
      <c r="N275" s="275">
        <f t="shared" si="67"/>
        <v>0</v>
      </c>
      <c r="O275" s="252"/>
      <c r="P275" s="41"/>
      <c r="Q275" s="255" cm="1">
        <f t="array" ref="Q275">+SUMPRODUCT(('Réel 2024'!$A$8:$A$501=$A275)*('Réel 2024'!$C$3:$AO$3=Q$2),'Réel 2024'!$C$8:$AO$501)</f>
        <v>0</v>
      </c>
      <c r="R275" s="252"/>
      <c r="S275" s="275">
        <f t="shared" si="68"/>
        <v>0</v>
      </c>
      <c r="T275" s="41"/>
      <c r="U275" s="41"/>
      <c r="V275" s="41"/>
      <c r="W275" s="41"/>
      <c r="X275" s="41"/>
      <c r="Y275" s="41"/>
      <c r="Z275" s="41"/>
      <c r="AA275" s="41"/>
      <c r="AB275" s="41"/>
      <c r="AC275" s="41"/>
      <c r="AD275" s="41"/>
      <c r="AE275" s="41"/>
      <c r="AF275" s="41"/>
      <c r="AG275" s="41"/>
      <c r="AH275" s="41"/>
      <c r="AI275" s="41"/>
      <c r="AJ275" s="41"/>
      <c r="AK275" s="41"/>
      <c r="AL275" s="41"/>
      <c r="AM275" s="41"/>
      <c r="AN275" s="41"/>
    </row>
    <row r="276" spans="1:40" ht="15.75" hidden="1" customHeight="1">
      <c r="A276" s="5" t="str">
        <f t="shared" si="63"/>
        <v>CarrosserieUniformes</v>
      </c>
      <c r="B276" s="41" t="s">
        <v>172</v>
      </c>
      <c r="C276" s="310" t="s">
        <v>132</v>
      </c>
      <c r="D276" s="296"/>
      <c r="E276" s="41"/>
      <c r="F276" s="253" cm="1">
        <f t="array" ref="F276">+SUMPRODUCT(('Budget original'!$A$8:$A$501=$A276)*('Budget original'!$C$3:$AO$3=F$2),'Budget original'!$C$8:$AO$501)</f>
        <v>0</v>
      </c>
      <c r="G276" s="297"/>
      <c r="H276" s="41"/>
      <c r="I276" s="253"/>
      <c r="J276" s="252"/>
      <c r="K276" s="41"/>
      <c r="L276" s="255">
        <f>SUMIFS(BV_Data_An_Cour!$AN:$AN,BV_Data_An_Cour!$AP:$AP,$B276,BV_Data_An_Cour!$AQ:$AQ,$C276,BV_Data_An_Cour!$AR:$AR,$L$2)</f>
        <v>0</v>
      </c>
      <c r="M276" s="252"/>
      <c r="N276" s="275">
        <f t="shared" si="67"/>
        <v>0</v>
      </c>
      <c r="O276" s="252"/>
      <c r="P276" s="41"/>
      <c r="Q276" s="255" cm="1">
        <f t="array" ref="Q276">+SUMPRODUCT(('Réel 2024'!$A$8:$A$501=$A276)*('Réel 2024'!$C$3:$AO$3=Q$2),'Réel 2024'!$C$8:$AO$501)</f>
        <v>0</v>
      </c>
      <c r="R276" s="252"/>
      <c r="S276" s="275">
        <f t="shared" si="68"/>
        <v>0</v>
      </c>
      <c r="T276" s="41"/>
      <c r="U276" s="41"/>
      <c r="V276" s="41"/>
      <c r="W276" s="41"/>
      <c r="X276" s="41"/>
      <c r="Y276" s="41"/>
      <c r="Z276" s="41"/>
      <c r="AA276" s="41"/>
      <c r="AB276" s="41"/>
      <c r="AC276" s="41"/>
      <c r="AD276" s="41"/>
      <c r="AE276" s="41"/>
      <c r="AF276" s="41"/>
      <c r="AG276" s="41"/>
      <c r="AH276" s="41"/>
      <c r="AI276" s="41"/>
      <c r="AJ276" s="41"/>
      <c r="AK276" s="41"/>
      <c r="AL276" s="41"/>
      <c r="AM276" s="41"/>
      <c r="AN276" s="41"/>
    </row>
    <row r="277" spans="1:40" ht="15.75" hidden="1" customHeight="1">
      <c r="A277" s="5" t="str">
        <f t="shared" si="63"/>
        <v>CarrosseriePapeterie</v>
      </c>
      <c r="B277" s="41" t="s">
        <v>172</v>
      </c>
      <c r="C277" s="310" t="s">
        <v>133</v>
      </c>
      <c r="D277" s="296"/>
      <c r="E277" s="41"/>
      <c r="F277" s="253" cm="1">
        <f t="array" ref="F277">+SUMPRODUCT(('Budget original'!$A$8:$A$501=$A277)*('Budget original'!$C$3:$AO$3=F$2),'Budget original'!$C$8:$AO$501)</f>
        <v>0</v>
      </c>
      <c r="G277" s="297"/>
      <c r="H277" s="41"/>
      <c r="I277" s="253"/>
      <c r="J277" s="252"/>
      <c r="K277" s="41"/>
      <c r="L277" s="255">
        <f>SUMIFS(BV_Data_An_Cour!$AN:$AN,BV_Data_An_Cour!$AP:$AP,$B277,BV_Data_An_Cour!$AQ:$AQ,$C277,BV_Data_An_Cour!$AR:$AR,$L$2)</f>
        <v>0</v>
      </c>
      <c r="M277" s="252"/>
      <c r="N277" s="275">
        <f t="shared" si="67"/>
        <v>0</v>
      </c>
      <c r="O277" s="252"/>
      <c r="P277" s="41"/>
      <c r="Q277" s="255" cm="1">
        <f t="array" ref="Q277">+SUMPRODUCT(('Réel 2024'!$A$8:$A$501=$A277)*('Réel 2024'!$C$3:$AO$3=Q$2),'Réel 2024'!$C$8:$AO$501)</f>
        <v>0</v>
      </c>
      <c r="R277" s="252"/>
      <c r="S277" s="275">
        <f t="shared" si="68"/>
        <v>0</v>
      </c>
      <c r="T277" s="41"/>
      <c r="U277" s="41"/>
      <c r="V277" s="41"/>
      <c r="W277" s="41"/>
      <c r="X277" s="41"/>
      <c r="Y277" s="41"/>
      <c r="Z277" s="41"/>
      <c r="AA277" s="41"/>
      <c r="AB277" s="41"/>
      <c r="AC277" s="41"/>
      <c r="AD277" s="41"/>
      <c r="AE277" s="41"/>
      <c r="AF277" s="41"/>
      <c r="AG277" s="41"/>
      <c r="AH277" s="41"/>
      <c r="AI277" s="41"/>
      <c r="AJ277" s="41"/>
      <c r="AK277" s="41"/>
      <c r="AL277" s="41"/>
      <c r="AM277" s="41"/>
      <c r="AN277" s="41"/>
    </row>
    <row r="278" spans="1:40" ht="15.75" hidden="1" customHeight="1">
      <c r="A278" s="5" t="str">
        <f t="shared" si="63"/>
        <v>CarrosserieTéléphone</v>
      </c>
      <c r="B278" s="41" t="s">
        <v>172</v>
      </c>
      <c r="C278" s="310" t="s">
        <v>134</v>
      </c>
      <c r="D278" s="296"/>
      <c r="E278" s="41"/>
      <c r="F278" s="253" cm="1">
        <f t="array" ref="F278">+SUMPRODUCT(('Budget original'!$A$8:$A$501=$A278)*('Budget original'!$C$3:$AO$3=F$2),'Budget original'!$C$8:$AO$501)</f>
        <v>0</v>
      </c>
      <c r="G278" s="297"/>
      <c r="H278" s="41"/>
      <c r="I278" s="253"/>
      <c r="J278" s="252"/>
      <c r="K278" s="41"/>
      <c r="L278" s="255">
        <f>SUMIFS(BV_Data_An_Cour!$AN:$AN,BV_Data_An_Cour!$AP:$AP,$B278,BV_Data_An_Cour!$AQ:$AQ,$C278,BV_Data_An_Cour!$AR:$AR,$L$2)</f>
        <v>0</v>
      </c>
      <c r="M278" s="252"/>
      <c r="N278" s="275">
        <f t="shared" si="67"/>
        <v>0</v>
      </c>
      <c r="O278" s="252"/>
      <c r="P278" s="41"/>
      <c r="Q278" s="255" cm="1">
        <f t="array" ref="Q278">+SUMPRODUCT(('Réel 2024'!$A$8:$A$501=$A278)*('Réel 2024'!$C$3:$AO$3=Q$2),'Réel 2024'!$C$8:$AO$501)</f>
        <v>0</v>
      </c>
      <c r="R278" s="252"/>
      <c r="S278" s="275">
        <f t="shared" si="68"/>
        <v>0</v>
      </c>
      <c r="T278" s="41"/>
      <c r="U278" s="41"/>
      <c r="V278" s="41"/>
      <c r="W278" s="41"/>
      <c r="X278" s="41"/>
      <c r="Y278" s="41"/>
      <c r="Z278" s="41"/>
      <c r="AA278" s="41"/>
      <c r="AB278" s="41"/>
      <c r="AC278" s="41"/>
      <c r="AD278" s="41"/>
      <c r="AE278" s="41"/>
      <c r="AF278" s="41"/>
      <c r="AG278" s="41"/>
      <c r="AH278" s="41"/>
      <c r="AI278" s="41"/>
      <c r="AJ278" s="41"/>
      <c r="AK278" s="41"/>
      <c r="AL278" s="41"/>
      <c r="AM278" s="41"/>
      <c r="AN278" s="41"/>
    </row>
    <row r="279" spans="1:40" ht="15.75" hidden="1" customHeight="1">
      <c r="A279" s="5" t="str">
        <f t="shared" si="63"/>
        <v>CarrosserieFrais postaux</v>
      </c>
      <c r="B279" s="41" t="s">
        <v>172</v>
      </c>
      <c r="C279" s="310" t="s">
        <v>135</v>
      </c>
      <c r="D279" s="296"/>
      <c r="E279" s="41"/>
      <c r="F279" s="253" cm="1">
        <f t="array" ref="F279">+SUMPRODUCT(('Budget original'!$A$8:$A$501=$A279)*('Budget original'!$C$3:$AO$3=F$2),'Budget original'!$C$8:$AO$501)</f>
        <v>0</v>
      </c>
      <c r="G279" s="297"/>
      <c r="H279" s="41"/>
      <c r="I279" s="253"/>
      <c r="J279" s="252"/>
      <c r="K279" s="41"/>
      <c r="L279" s="255">
        <f>SUMIFS(BV_Data_An_Cour!$AN:$AN,BV_Data_An_Cour!$AP:$AP,$B279,BV_Data_An_Cour!$AQ:$AQ,$C279,BV_Data_An_Cour!$AR:$AR,$L$2)</f>
        <v>0</v>
      </c>
      <c r="M279" s="252"/>
      <c r="N279" s="275">
        <f t="shared" si="67"/>
        <v>0</v>
      </c>
      <c r="O279" s="252"/>
      <c r="P279" s="41"/>
      <c r="Q279" s="255" cm="1">
        <f t="array" ref="Q279">+SUMPRODUCT(('Réel 2024'!$A$8:$A$501=$A279)*('Réel 2024'!$C$3:$AO$3=Q$2),'Réel 2024'!$C$8:$AO$501)</f>
        <v>0</v>
      </c>
      <c r="R279" s="252"/>
      <c r="S279" s="275">
        <f t="shared" si="68"/>
        <v>0</v>
      </c>
      <c r="T279" s="41"/>
      <c r="U279" s="41"/>
      <c r="V279" s="41"/>
      <c r="W279" s="41"/>
      <c r="X279" s="41"/>
      <c r="Y279" s="41"/>
      <c r="Z279" s="41"/>
      <c r="AA279" s="41"/>
      <c r="AB279" s="41"/>
      <c r="AC279" s="41"/>
      <c r="AD279" s="41"/>
      <c r="AE279" s="41"/>
      <c r="AF279" s="41"/>
      <c r="AG279" s="41"/>
      <c r="AH279" s="41"/>
      <c r="AI279" s="41"/>
      <c r="AJ279" s="41"/>
      <c r="AK279" s="41"/>
      <c r="AL279" s="41"/>
      <c r="AM279" s="41"/>
      <c r="AN279" s="41"/>
    </row>
    <row r="280" spans="1:40" ht="15.75" hidden="1" customHeight="1">
      <c r="A280" s="5" t="str">
        <f t="shared" si="63"/>
        <v>CarrosserieDivers</v>
      </c>
      <c r="B280" s="41" t="s">
        <v>172</v>
      </c>
      <c r="C280" s="310" t="s">
        <v>136</v>
      </c>
      <c r="D280" s="296"/>
      <c r="E280" s="41"/>
      <c r="F280" s="253" cm="1">
        <f t="array" ref="F280">+SUMPRODUCT(('Budget original'!$A$8:$A$501=$A280)*('Budget original'!$C$3:$AO$3=F$2),'Budget original'!$C$8:$AO$501)</f>
        <v>0</v>
      </c>
      <c r="G280" s="297"/>
      <c r="H280" s="41"/>
      <c r="I280" s="253"/>
      <c r="J280" s="252"/>
      <c r="K280" s="41"/>
      <c r="L280" s="255">
        <f>SUMIFS(BV_Data_An_Cour!$AN:$AN,BV_Data_An_Cour!$AP:$AP,$B280,BV_Data_An_Cour!$AQ:$AQ,$C280,BV_Data_An_Cour!$AR:$AR,$L$2)</f>
        <v>0</v>
      </c>
      <c r="M280" s="252"/>
      <c r="N280" s="275">
        <f t="shared" si="67"/>
        <v>0</v>
      </c>
      <c r="O280" s="252"/>
      <c r="P280" s="41"/>
      <c r="Q280" s="255" cm="1">
        <f t="array" ref="Q280">+SUMPRODUCT(('Réel 2024'!$A$8:$A$501=$A280)*('Réel 2024'!$C$3:$AO$3=Q$2),'Réel 2024'!$C$8:$AO$501)</f>
        <v>0</v>
      </c>
      <c r="R280" s="252"/>
      <c r="S280" s="275">
        <f t="shared" si="68"/>
        <v>0</v>
      </c>
      <c r="T280" s="41"/>
      <c r="U280" s="41"/>
      <c r="V280" s="41"/>
      <c r="W280" s="41"/>
      <c r="X280" s="41"/>
      <c r="Y280" s="41"/>
      <c r="Z280" s="41"/>
      <c r="AA280" s="41"/>
      <c r="AB280" s="41"/>
      <c r="AC280" s="41"/>
      <c r="AD280" s="41"/>
      <c r="AE280" s="41"/>
      <c r="AF280" s="41"/>
      <c r="AG280" s="41"/>
      <c r="AH280" s="41"/>
      <c r="AI280" s="41"/>
      <c r="AJ280" s="41"/>
      <c r="AK280" s="41"/>
      <c r="AL280" s="41"/>
      <c r="AM280" s="41"/>
      <c r="AN280" s="41"/>
    </row>
    <row r="281" spans="1:40" ht="15.75" hidden="1" customHeight="1">
      <c r="A281" s="5" t="str">
        <f t="shared" si="63"/>
        <v>CarrosserieFormation</v>
      </c>
      <c r="B281" s="41" t="s">
        <v>172</v>
      </c>
      <c r="C281" s="310" t="s">
        <v>137</v>
      </c>
      <c r="D281" s="296"/>
      <c r="E281" s="41"/>
      <c r="F281" s="253" cm="1">
        <f t="array" ref="F281">+SUMPRODUCT(('Budget original'!$A$8:$A$501=$A281)*('Budget original'!$C$3:$AO$3=F$2),'Budget original'!$C$8:$AO$501)</f>
        <v>0</v>
      </c>
      <c r="G281" s="297"/>
      <c r="H281" s="41"/>
      <c r="I281" s="253"/>
      <c r="J281" s="252"/>
      <c r="K281" s="41"/>
      <c r="L281" s="255">
        <f>SUMIFS(BV_Data_An_Cour!$AN:$AN,BV_Data_An_Cour!$AP:$AP,$B281,BV_Data_An_Cour!$AQ:$AQ,$C281,BV_Data_An_Cour!$AR:$AR,$L$2)</f>
        <v>0</v>
      </c>
      <c r="M281" s="252"/>
      <c r="N281" s="275">
        <f t="shared" si="67"/>
        <v>0</v>
      </c>
      <c r="O281" s="252"/>
      <c r="P281" s="41"/>
      <c r="Q281" s="255" cm="1">
        <f t="array" ref="Q281">+SUMPRODUCT(('Réel 2024'!$A$8:$A$501=$A281)*('Réel 2024'!$C$3:$AO$3=Q$2),'Réel 2024'!$C$8:$AO$501)</f>
        <v>0</v>
      </c>
      <c r="R281" s="252"/>
      <c r="S281" s="275">
        <f t="shared" si="68"/>
        <v>0</v>
      </c>
      <c r="T281" s="41"/>
      <c r="U281" s="41"/>
      <c r="V281" s="41"/>
      <c r="W281" s="41"/>
      <c r="X281" s="41"/>
      <c r="Y281" s="41"/>
      <c r="Z281" s="41"/>
      <c r="AA281" s="41"/>
      <c r="AB281" s="41"/>
      <c r="AC281" s="41"/>
      <c r="AD281" s="41"/>
      <c r="AE281" s="41"/>
      <c r="AF281" s="41"/>
      <c r="AG281" s="41"/>
      <c r="AH281" s="41"/>
      <c r="AI281" s="41"/>
      <c r="AJ281" s="41"/>
      <c r="AK281" s="41"/>
      <c r="AL281" s="41"/>
      <c r="AM281" s="41"/>
      <c r="AN281" s="41"/>
    </row>
    <row r="282" spans="1:40" ht="15.75" hidden="1" customHeight="1">
      <c r="A282" s="5" t="str">
        <f t="shared" si="63"/>
        <v>CarrosserieFrais bancaires</v>
      </c>
      <c r="B282" s="41" t="s">
        <v>172</v>
      </c>
      <c r="C282" s="310" t="s">
        <v>138</v>
      </c>
      <c r="D282" s="296"/>
      <c r="E282" s="41"/>
      <c r="F282" s="253" cm="1">
        <f t="array" ref="F282">+SUMPRODUCT(('Budget original'!$A$8:$A$501=$A282)*('Budget original'!$C$3:$AO$3=F$2),'Budget original'!$C$8:$AO$501)</f>
        <v>0</v>
      </c>
      <c r="G282" s="297"/>
      <c r="H282" s="41"/>
      <c r="I282" s="253"/>
      <c r="J282" s="252"/>
      <c r="K282" s="41"/>
      <c r="L282" s="255">
        <f>SUMIFS(BV_Data_An_Cour!$AN:$AN,BV_Data_An_Cour!$AP:$AP,$B282,BV_Data_An_Cour!$AQ:$AQ,$C282,BV_Data_An_Cour!$AR:$AR,L$2)</f>
        <v>0</v>
      </c>
      <c r="M282" s="252"/>
      <c r="N282" s="275">
        <f t="shared" si="67"/>
        <v>0</v>
      </c>
      <c r="O282" s="252"/>
      <c r="P282" s="41"/>
      <c r="Q282" s="255" cm="1">
        <f t="array" ref="Q282">+SUMPRODUCT(('Réel 2024'!$A$8:$A$501=$A282)*('Réel 2024'!$C$3:$AO$3=Q$2),'Réel 2024'!$C$8:$AO$501)</f>
        <v>0</v>
      </c>
      <c r="R282" s="252"/>
      <c r="S282" s="275">
        <f t="shared" si="68"/>
        <v>0</v>
      </c>
      <c r="T282" s="41"/>
      <c r="U282" s="41"/>
      <c r="V282" s="41"/>
      <c r="W282" s="41"/>
      <c r="X282" s="41"/>
      <c r="Y282" s="41"/>
      <c r="Z282" s="41"/>
      <c r="AA282" s="41"/>
      <c r="AB282" s="41"/>
      <c r="AC282" s="41"/>
      <c r="AD282" s="41"/>
      <c r="AE282" s="41"/>
      <c r="AF282" s="41"/>
      <c r="AG282" s="41"/>
      <c r="AH282" s="41"/>
      <c r="AI282" s="41"/>
      <c r="AJ282" s="41"/>
      <c r="AK282" s="41"/>
      <c r="AL282" s="41"/>
      <c r="AM282" s="41"/>
      <c r="AN282" s="41"/>
    </row>
    <row r="283" spans="1:40" ht="15.75" hidden="1" customHeight="1">
      <c r="A283" s="5" t="str">
        <f t="shared" si="63"/>
        <v>Carrosserie[...]</v>
      </c>
      <c r="B283" s="41" t="s">
        <v>172</v>
      </c>
      <c r="C283" s="310" t="s">
        <v>55</v>
      </c>
      <c r="D283" s="296"/>
      <c r="E283" s="41"/>
      <c r="F283" s="253" cm="1">
        <f t="array" ref="F283">+SUMPRODUCT(('Budget original'!$A$8:$A$501=$A283)*('Budget original'!$C$3:$AO$3=F$2),'Budget original'!$C$8:$AO$501)</f>
        <v>0</v>
      </c>
      <c r="G283" s="297"/>
      <c r="H283" s="41"/>
      <c r="I283" s="253"/>
      <c r="J283" s="252"/>
      <c r="K283" s="41"/>
      <c r="L283" s="255">
        <f>SUMIFS(BV_Data_An_Cour!$AN:$AN,BV_Data_An_Cour!$AP:$AP,$B283,BV_Data_An_Cour!$AQ:$AQ,$C283,BV_Data_An_Cour!$AR:$AR,$L$2)</f>
        <v>0</v>
      </c>
      <c r="M283" s="252"/>
      <c r="N283" s="275">
        <f t="shared" si="67"/>
        <v>0</v>
      </c>
      <c r="O283" s="252"/>
      <c r="P283" s="41"/>
      <c r="Q283" s="255" cm="1">
        <f t="array" ref="Q283">+SUMPRODUCT(('Réel 2024'!$A$8:$A$501=$A283)*('Réel 2024'!$C$3:$AO$3=Q$2),'Réel 2024'!$C$8:$AO$501)</f>
        <v>0</v>
      </c>
      <c r="R283" s="252"/>
      <c r="S283" s="275">
        <f t="shared" si="68"/>
        <v>0</v>
      </c>
      <c r="T283" s="41"/>
      <c r="U283" s="41"/>
      <c r="V283" s="41"/>
      <c r="W283" s="41"/>
      <c r="X283" s="41"/>
      <c r="Y283" s="41"/>
      <c r="Z283" s="41"/>
      <c r="AA283" s="41"/>
      <c r="AB283" s="41"/>
      <c r="AC283" s="41"/>
      <c r="AD283" s="41"/>
      <c r="AE283" s="41"/>
      <c r="AF283" s="41"/>
      <c r="AG283" s="41"/>
      <c r="AH283" s="41"/>
      <c r="AI283" s="41"/>
      <c r="AJ283" s="41"/>
      <c r="AK283" s="41"/>
      <c r="AL283" s="41"/>
      <c r="AM283" s="41"/>
      <c r="AN283" s="41"/>
    </row>
    <row r="284" spans="1:40" ht="15.75" hidden="1" customHeight="1">
      <c r="A284" s="5" t="str">
        <f t="shared" si="63"/>
        <v>Carrosserie[...]</v>
      </c>
      <c r="B284" s="41" t="s">
        <v>172</v>
      </c>
      <c r="C284" s="310" t="s">
        <v>55</v>
      </c>
      <c r="D284" s="296"/>
      <c r="E284" s="41"/>
      <c r="F284" s="253" cm="1">
        <f t="array" ref="F284">+SUMPRODUCT(('Budget original'!$A$8:$A$501=$A284)*('Budget original'!$C$3:$AO$3=F$2),'Budget original'!$C$8:$AO$501)</f>
        <v>0</v>
      </c>
      <c r="G284" s="297"/>
      <c r="H284" s="41"/>
      <c r="I284" s="253"/>
      <c r="J284" s="252"/>
      <c r="K284" s="41"/>
      <c r="L284" s="255">
        <f>SUMIFS(BV_Data_An_Cour!$AN:$AN,BV_Data_An_Cour!$AP:$AP,$B284,BV_Data_An_Cour!$AQ:$AQ,$C284,BV_Data_An_Cour!$AR:$AR,$L$2)</f>
        <v>0</v>
      </c>
      <c r="M284" s="252"/>
      <c r="N284" s="275">
        <f t="shared" si="67"/>
        <v>0</v>
      </c>
      <c r="O284" s="252"/>
      <c r="P284" s="41"/>
      <c r="Q284" s="255" cm="1">
        <f t="array" ref="Q284">+SUMPRODUCT(('Réel 2024'!$A$8:$A$501=$A284)*('Réel 2024'!$C$3:$AO$3=Q$2),'Réel 2024'!$C$8:$AO$501)</f>
        <v>0</v>
      </c>
      <c r="R284" s="252"/>
      <c r="S284" s="275">
        <f t="shared" si="68"/>
        <v>0</v>
      </c>
      <c r="T284" s="41"/>
      <c r="U284" s="41"/>
      <c r="V284" s="41"/>
      <c r="W284" s="41"/>
      <c r="X284" s="41"/>
      <c r="Y284" s="41"/>
      <c r="Z284" s="41"/>
      <c r="AA284" s="41"/>
      <c r="AB284" s="41"/>
      <c r="AC284" s="41"/>
      <c r="AD284" s="41"/>
      <c r="AE284" s="41"/>
      <c r="AF284" s="41"/>
      <c r="AG284" s="41"/>
      <c r="AH284" s="41"/>
      <c r="AI284" s="41"/>
      <c r="AJ284" s="41"/>
      <c r="AK284" s="41"/>
      <c r="AL284" s="41"/>
      <c r="AM284" s="41"/>
      <c r="AN284" s="41"/>
    </row>
    <row r="285" spans="1:40" ht="15.75" hidden="1" customHeight="1">
      <c r="A285" s="5" t="str">
        <f t="shared" si="63"/>
        <v>Carrosserie[...]</v>
      </c>
      <c r="B285" s="41" t="s">
        <v>172</v>
      </c>
      <c r="C285" s="310" t="s">
        <v>55</v>
      </c>
      <c r="D285" s="296"/>
      <c r="E285" s="41"/>
      <c r="F285" s="253" cm="1">
        <f t="array" ref="F285">+SUMPRODUCT(('Budget original'!$A$8:$A$501=$A285)*('Budget original'!$C$3:$AO$3=F$2),'Budget original'!$C$8:$AO$501)</f>
        <v>0</v>
      </c>
      <c r="G285" s="297"/>
      <c r="H285" s="41"/>
      <c r="I285" s="253"/>
      <c r="J285" s="252"/>
      <c r="K285" s="41"/>
      <c r="L285" s="255">
        <f>SUMIFS(BV_Data_An_Cour!$AN:$AN,BV_Data_An_Cour!$AP:$AP,$B285,BV_Data_An_Cour!$AQ:$AQ,$C285,BV_Data_An_Cour!$AR:$AR,$L$2)</f>
        <v>0</v>
      </c>
      <c r="M285" s="252"/>
      <c r="N285" s="275">
        <f t="shared" si="67"/>
        <v>0</v>
      </c>
      <c r="O285" s="252"/>
      <c r="P285" s="41"/>
      <c r="Q285" s="255" cm="1">
        <f t="array" ref="Q285">+SUMPRODUCT(('Réel 2024'!$A$8:$A$501=$A285)*('Réel 2024'!$C$3:$AO$3=Q$2),'Réel 2024'!$C$8:$AO$501)</f>
        <v>0</v>
      </c>
      <c r="R285" s="252"/>
      <c r="S285" s="275">
        <f t="shared" si="68"/>
        <v>0</v>
      </c>
      <c r="T285" s="41"/>
      <c r="U285" s="41"/>
      <c r="V285" s="41"/>
      <c r="W285" s="41"/>
      <c r="X285" s="41"/>
      <c r="Y285" s="41"/>
      <c r="Z285" s="41"/>
      <c r="AA285" s="41"/>
      <c r="AB285" s="41"/>
      <c r="AC285" s="41"/>
      <c r="AD285" s="41"/>
      <c r="AE285" s="41"/>
      <c r="AF285" s="41"/>
      <c r="AG285" s="41"/>
      <c r="AH285" s="41"/>
      <c r="AI285" s="41"/>
      <c r="AJ285" s="41"/>
      <c r="AK285" s="41"/>
      <c r="AL285" s="41"/>
      <c r="AM285" s="41"/>
      <c r="AN285" s="41"/>
    </row>
    <row r="286" spans="1:40" ht="15.75" hidden="1" customHeight="1">
      <c r="B286" s="41"/>
      <c r="C286" s="303" t="s">
        <v>139</v>
      </c>
      <c r="D286" s="304" t="s">
        <v>115</v>
      </c>
      <c r="E286" s="305">
        <f>IF(F251=0,0,F286/F$251)</f>
        <v>0</v>
      </c>
      <c r="F286" s="306">
        <f>+SUM(F268:F285)</f>
        <v>0</v>
      </c>
      <c r="G286" s="307"/>
      <c r="H286" s="305"/>
      <c r="I286" s="306"/>
      <c r="J286" s="307" t="s">
        <v>115</v>
      </c>
      <c r="K286" s="305">
        <f>IF(L263=0,0,L286/L$242)</f>
        <v>0</v>
      </c>
      <c r="L286" s="306">
        <f>+SUM(L268:L285)</f>
        <v>0</v>
      </c>
      <c r="M286" s="309"/>
      <c r="N286" s="306">
        <f>+SUM(N268:N285)</f>
        <v>0</v>
      </c>
      <c r="O286" s="307" t="s">
        <v>115</v>
      </c>
      <c r="P286" s="305">
        <f>IF(Q251=0,0,Q286/Q$251)</f>
        <v>0</v>
      </c>
      <c r="Q286" s="306">
        <f>+SUM(Q268:Q285)</f>
        <v>0</v>
      </c>
      <c r="R286" s="309"/>
      <c r="S286" s="306">
        <f t="shared" si="68"/>
        <v>0</v>
      </c>
      <c r="T286" s="11"/>
      <c r="U286" s="41"/>
      <c r="V286" s="41"/>
      <c r="W286" s="41"/>
      <c r="X286" s="41"/>
      <c r="Y286" s="41"/>
      <c r="Z286" s="41"/>
      <c r="AA286" s="41"/>
      <c r="AB286" s="41"/>
      <c r="AC286" s="41"/>
      <c r="AD286" s="41"/>
      <c r="AE286" s="41"/>
      <c r="AF286" s="41"/>
      <c r="AG286" s="41"/>
      <c r="AH286" s="41"/>
      <c r="AI286" s="41"/>
      <c r="AJ286" s="41"/>
      <c r="AK286" s="41"/>
      <c r="AL286" s="41"/>
      <c r="AM286" s="41"/>
      <c r="AN286" s="41"/>
    </row>
    <row r="287" spans="1:40" ht="15.75" hidden="1" customHeight="1">
      <c r="B287" s="41"/>
      <c r="C287" s="245"/>
      <c r="D287" s="298"/>
      <c r="E287" s="316"/>
      <c r="F287" s="275"/>
      <c r="G287" s="299"/>
      <c r="H287" s="316"/>
      <c r="I287" s="275"/>
      <c r="J287" s="245"/>
      <c r="K287" s="316"/>
      <c r="L287" s="295"/>
      <c r="M287" s="245"/>
      <c r="N287" s="295"/>
      <c r="O287" s="245"/>
      <c r="P287" s="316"/>
      <c r="Q287" s="295"/>
      <c r="R287" s="245"/>
      <c r="S287" s="295"/>
      <c r="T287" s="11"/>
      <c r="U287" s="41"/>
      <c r="V287" s="41"/>
      <c r="W287" s="41"/>
      <c r="X287" s="41"/>
      <c r="Y287" s="41"/>
      <c r="Z287" s="41"/>
      <c r="AA287" s="41"/>
      <c r="AB287" s="41"/>
      <c r="AC287" s="41"/>
      <c r="AD287" s="41"/>
      <c r="AE287" s="41"/>
      <c r="AF287" s="41"/>
      <c r="AG287" s="41"/>
      <c r="AH287" s="41"/>
      <c r="AI287" s="41"/>
      <c r="AJ287" s="41"/>
      <c r="AK287" s="41"/>
      <c r="AL287" s="41"/>
      <c r="AM287" s="41"/>
      <c r="AN287" s="41"/>
    </row>
    <row r="288" spans="1:40" ht="15.75" hidden="1" customHeight="1">
      <c r="B288" s="41"/>
      <c r="C288" s="303" t="s">
        <v>140</v>
      </c>
      <c r="D288" s="304" t="s">
        <v>115</v>
      </c>
      <c r="E288" s="305">
        <f>IF(F251=0,0,F288/F$251)</f>
        <v>0</v>
      </c>
      <c r="F288" s="306">
        <f>F267+F286</f>
        <v>0</v>
      </c>
      <c r="G288" s="307"/>
      <c r="H288" s="305"/>
      <c r="I288" s="306"/>
      <c r="J288" s="307" t="s">
        <v>115</v>
      </c>
      <c r="K288" s="305">
        <f>IF(L265=0,0,L288/L$245)</f>
        <v>0</v>
      </c>
      <c r="L288" s="306">
        <f>L267+L286</f>
        <v>0</v>
      </c>
      <c r="M288" s="309"/>
      <c r="N288" s="318">
        <f>L288-F288</f>
        <v>0</v>
      </c>
      <c r="O288" s="307" t="s">
        <v>115</v>
      </c>
      <c r="P288" s="305">
        <f>IF(Q251=0,0,Q288/Q$251)</f>
        <v>0</v>
      </c>
      <c r="Q288" s="306">
        <f>Q267+Q286</f>
        <v>0</v>
      </c>
      <c r="R288" s="309"/>
      <c r="S288" s="318">
        <f>L288-Q288</f>
        <v>0</v>
      </c>
      <c r="T288" s="11"/>
      <c r="U288" s="41"/>
      <c r="V288" s="41"/>
      <c r="W288" s="41"/>
      <c r="X288" s="41"/>
      <c r="Y288" s="41"/>
      <c r="Z288" s="41"/>
      <c r="AA288" s="41"/>
      <c r="AB288" s="41"/>
      <c r="AC288" s="41"/>
      <c r="AD288" s="41"/>
      <c r="AE288" s="41"/>
      <c r="AF288" s="41"/>
      <c r="AG288" s="41"/>
      <c r="AH288" s="41"/>
      <c r="AI288" s="41"/>
      <c r="AJ288" s="41"/>
      <c r="AK288" s="41"/>
      <c r="AL288" s="41"/>
      <c r="AM288" s="41"/>
      <c r="AN288" s="41"/>
    </row>
    <row r="289" spans="1:40" ht="15.75" hidden="1" customHeight="1">
      <c r="B289" s="41"/>
      <c r="C289" s="252"/>
      <c r="D289" s="296"/>
      <c r="E289" s="41"/>
      <c r="F289" s="275"/>
      <c r="G289" s="297"/>
      <c r="H289" s="41"/>
      <c r="I289" s="275"/>
      <c r="J289" s="252"/>
      <c r="K289" s="41"/>
      <c r="L289" s="275"/>
      <c r="M289" s="252"/>
      <c r="N289" s="275">
        <f>L289-F289</f>
        <v>0</v>
      </c>
      <c r="O289" s="252"/>
      <c r="P289" s="41"/>
      <c r="Q289" s="275"/>
      <c r="R289" s="252"/>
      <c r="S289" s="275"/>
      <c r="T289" s="41"/>
      <c r="U289" s="41"/>
      <c r="V289" s="41"/>
      <c r="W289" s="41"/>
      <c r="X289" s="41"/>
      <c r="Y289" s="41"/>
      <c r="Z289" s="41"/>
      <c r="AA289" s="41"/>
      <c r="AB289" s="41"/>
      <c r="AC289" s="41"/>
      <c r="AD289" s="41"/>
      <c r="AE289" s="41"/>
      <c r="AF289" s="41"/>
      <c r="AG289" s="41"/>
      <c r="AH289" s="41"/>
      <c r="AI289" s="41"/>
      <c r="AJ289" s="41"/>
      <c r="AK289" s="41"/>
      <c r="AL289" s="41"/>
      <c r="AM289" s="41"/>
      <c r="AN289" s="41"/>
    </row>
    <row r="290" spans="1:40" ht="15.75" hidden="1" customHeight="1" thickBot="1">
      <c r="B290" s="41"/>
      <c r="C290" s="330" t="s">
        <v>147</v>
      </c>
      <c r="D290" s="358"/>
      <c r="E290" s="331"/>
      <c r="F290" s="333">
        <f>F251-F288</f>
        <v>0</v>
      </c>
      <c r="G290" s="359"/>
      <c r="H290" s="331"/>
      <c r="I290" s="333"/>
      <c r="J290" s="330"/>
      <c r="K290" s="332"/>
      <c r="L290" s="333">
        <f>L251-L288</f>
        <v>0</v>
      </c>
      <c r="M290" s="330"/>
      <c r="N290" s="333">
        <f>L290-F290</f>
        <v>0</v>
      </c>
      <c r="O290" s="330"/>
      <c r="P290" s="332"/>
      <c r="Q290" s="333">
        <f>Q251-Q288</f>
        <v>0</v>
      </c>
      <c r="R290" s="330"/>
      <c r="S290" s="333">
        <f>L290-Q290</f>
        <v>0</v>
      </c>
      <c r="T290" s="11"/>
      <c r="U290" s="41"/>
      <c r="V290" s="41"/>
      <c r="W290" s="41"/>
      <c r="X290" s="41"/>
      <c r="Y290" s="41"/>
      <c r="Z290" s="41"/>
      <c r="AA290" s="41"/>
      <c r="AB290" s="41"/>
      <c r="AC290" s="41"/>
      <c r="AD290" s="41"/>
      <c r="AE290" s="41"/>
      <c r="AF290" s="41"/>
      <c r="AG290" s="41"/>
      <c r="AH290" s="41"/>
      <c r="AI290" s="41"/>
      <c r="AJ290" s="41"/>
      <c r="AK290" s="41"/>
      <c r="AL290" s="41"/>
      <c r="AM290" s="41"/>
      <c r="AN290" s="41"/>
    </row>
    <row r="291" spans="1:40" ht="15.75" customHeight="1">
      <c r="B291" s="41"/>
      <c r="C291" s="41"/>
      <c r="D291" s="41"/>
      <c r="E291" s="41"/>
      <c r="F291" s="41"/>
      <c r="G291" s="41"/>
      <c r="H291" s="41"/>
      <c r="I291" s="41"/>
      <c r="J291" s="41"/>
      <c r="K291" s="41"/>
      <c r="L291" s="290"/>
      <c r="M291" s="41"/>
      <c r="N291" s="41"/>
      <c r="O291" s="41"/>
      <c r="P291" s="41"/>
      <c r="Q291" s="41"/>
      <c r="R291" s="41"/>
      <c r="S291" s="41"/>
      <c r="T291" s="41"/>
      <c r="U291" s="41"/>
      <c r="V291" s="41"/>
      <c r="W291" s="41"/>
      <c r="X291" s="41"/>
      <c r="Y291" s="41"/>
      <c r="Z291" s="41"/>
      <c r="AA291" s="41"/>
      <c r="AB291" s="41"/>
      <c r="AC291" s="41"/>
      <c r="AD291" s="41"/>
      <c r="AE291" s="41"/>
      <c r="AF291" s="41"/>
      <c r="AG291" s="41"/>
      <c r="AH291" s="41"/>
      <c r="AI291" s="41"/>
      <c r="AJ291" s="41"/>
      <c r="AK291" s="41"/>
      <c r="AL291" s="41"/>
      <c r="AM291" s="41"/>
      <c r="AN291" s="41"/>
    </row>
    <row r="292" spans="1:40" ht="36" customHeight="1">
      <c r="B292" s="41"/>
      <c r="C292" s="36" t="str">
        <f>C1</f>
        <v>Hyundai</v>
      </c>
      <c r="D292" s="231"/>
      <c r="E292" s="231"/>
      <c r="F292" s="231"/>
      <c r="G292" s="231"/>
      <c r="H292" s="36"/>
      <c r="I292" s="36"/>
      <c r="J292" s="36"/>
      <c r="K292" s="9" t="s">
        <v>176</v>
      </c>
      <c r="L292" s="231"/>
      <c r="M292" s="231"/>
      <c r="N292" s="36"/>
      <c r="O292" s="36"/>
      <c r="P292" s="231"/>
      <c r="Q292" s="36"/>
      <c r="R292" s="231"/>
      <c r="S292" s="10" t="str">
        <f>$S$1</f>
        <v>Réalisé AAJ, Février 2025</v>
      </c>
      <c r="T292" s="41"/>
      <c r="U292" s="41"/>
      <c r="V292" s="41"/>
      <c r="W292" s="41"/>
      <c r="X292" s="41"/>
      <c r="Y292" s="41"/>
      <c r="Z292" s="41"/>
      <c r="AA292" s="41"/>
      <c r="AB292" s="41"/>
      <c r="AC292" s="41"/>
      <c r="AD292" s="41"/>
      <c r="AE292" s="41"/>
      <c r="AF292" s="41"/>
      <c r="AG292" s="41"/>
      <c r="AH292" s="41"/>
      <c r="AI292" s="41"/>
      <c r="AJ292" s="41"/>
      <c r="AK292" s="41"/>
      <c r="AL292" s="41"/>
      <c r="AM292" s="41"/>
      <c r="AN292" s="41"/>
    </row>
    <row r="293" spans="1:40" ht="15.75" customHeight="1" thickBot="1">
      <c r="B293" s="41"/>
      <c r="C293" s="37"/>
      <c r="D293" s="38"/>
      <c r="E293" s="38"/>
      <c r="F293" s="38"/>
      <c r="G293" s="38"/>
      <c r="H293" s="38"/>
      <c r="I293" s="38"/>
      <c r="J293" s="38"/>
      <c r="K293" s="38"/>
      <c r="L293" s="38"/>
      <c r="M293" s="38"/>
      <c r="N293" s="38"/>
      <c r="O293" s="38"/>
      <c r="P293" s="38"/>
      <c r="Q293" s="38"/>
      <c r="R293" s="38"/>
      <c r="S293" s="38"/>
      <c r="T293" s="41"/>
      <c r="U293" s="41"/>
      <c r="V293" s="41"/>
      <c r="W293" s="41"/>
      <c r="X293" s="41"/>
      <c r="Y293" s="41"/>
      <c r="Z293" s="41"/>
      <c r="AA293" s="41"/>
      <c r="AB293" s="41"/>
      <c r="AC293" s="41"/>
      <c r="AD293" s="41"/>
      <c r="AE293" s="41"/>
      <c r="AF293" s="41"/>
      <c r="AG293" s="41"/>
      <c r="AH293" s="41"/>
      <c r="AI293" s="41"/>
      <c r="AJ293" s="41"/>
      <c r="AK293" s="41"/>
      <c r="AL293" s="41"/>
      <c r="AM293" s="41"/>
      <c r="AN293" s="41"/>
    </row>
    <row r="294" spans="1:40" ht="15.75" customHeight="1" thickTop="1">
      <c r="B294" s="41"/>
      <c r="C294" s="237"/>
      <c r="D294" s="1055" t="s">
        <v>339</v>
      </c>
      <c r="E294" s="1056"/>
      <c r="F294" s="1057"/>
      <c r="G294" s="1060"/>
      <c r="H294" s="1056"/>
      <c r="I294" s="1057"/>
      <c r="J294" s="1060" t="s">
        <v>340</v>
      </c>
      <c r="K294" s="1056"/>
      <c r="L294" s="1057"/>
      <c r="M294" s="1060" t="s">
        <v>681</v>
      </c>
      <c r="N294" s="1057"/>
      <c r="O294" s="1055" t="s">
        <v>341</v>
      </c>
      <c r="P294" s="1056"/>
      <c r="Q294" s="1057"/>
      <c r="R294" s="1058" t="s">
        <v>683</v>
      </c>
      <c r="S294" s="1059"/>
      <c r="T294" s="41"/>
      <c r="U294" s="41"/>
      <c r="V294" s="41"/>
      <c r="W294" s="41"/>
      <c r="X294" s="41"/>
      <c r="Y294" s="41"/>
      <c r="Z294" s="41"/>
      <c r="AA294" s="41"/>
      <c r="AB294" s="41"/>
      <c r="AC294" s="41"/>
      <c r="AD294" s="41"/>
      <c r="AE294" s="41"/>
      <c r="AF294" s="41"/>
      <c r="AG294" s="41"/>
      <c r="AH294" s="41"/>
      <c r="AI294" s="41"/>
      <c r="AJ294" s="41"/>
      <c r="AK294" s="41"/>
      <c r="AL294" s="41"/>
      <c r="AM294" s="41"/>
      <c r="AN294" s="41"/>
    </row>
    <row r="295" spans="1:40" ht="15.75" customHeight="1">
      <c r="A295" s="5" t="str">
        <f t="shared" ref="A295:A349" si="69">+B295&amp;C295</f>
        <v>Pièces</v>
      </c>
      <c r="B295" s="41" t="s">
        <v>176</v>
      </c>
      <c r="C295" s="1039"/>
      <c r="D295" s="39" t="s">
        <v>159</v>
      </c>
      <c r="E295" s="39" t="s">
        <v>177</v>
      </c>
      <c r="F295" s="338" t="s">
        <v>91</v>
      </c>
      <c r="G295" s="339"/>
      <c r="H295" s="39"/>
      <c r="I295" s="338"/>
      <c r="J295" s="39" t="s">
        <v>159</v>
      </c>
      <c r="K295" s="39" t="s">
        <v>177</v>
      </c>
      <c r="L295" s="338" t="s">
        <v>91</v>
      </c>
      <c r="M295" s="339" t="s">
        <v>158</v>
      </c>
      <c r="N295" s="338" t="s">
        <v>682</v>
      </c>
      <c r="O295" s="39" t="s">
        <v>159</v>
      </c>
      <c r="P295" s="39" t="s">
        <v>177</v>
      </c>
      <c r="Q295" s="338" t="s">
        <v>91</v>
      </c>
      <c r="R295" s="339" t="s">
        <v>453</v>
      </c>
      <c r="S295" s="338" t="s">
        <v>91</v>
      </c>
      <c r="T295" s="41"/>
      <c r="U295" s="41"/>
      <c r="V295" s="41"/>
      <c r="W295" s="41"/>
      <c r="X295" s="41"/>
      <c r="Y295" s="41"/>
      <c r="Z295" s="41"/>
      <c r="AA295" s="41"/>
      <c r="AB295" s="41"/>
      <c r="AC295" s="41"/>
      <c r="AD295" s="41"/>
      <c r="AE295" s="41"/>
      <c r="AF295" s="41"/>
      <c r="AG295" s="41"/>
      <c r="AH295" s="41"/>
      <c r="AI295" s="41"/>
      <c r="AJ295" s="41"/>
      <c r="AK295" s="41"/>
      <c r="AL295" s="41"/>
      <c r="AM295" s="41"/>
      <c r="AN295" s="41"/>
    </row>
    <row r="296" spans="1:40" ht="15.75" customHeight="1">
      <c r="A296" s="5" t="str">
        <f t="shared" si="69"/>
        <v>PiècesPièces Ro Clients</v>
      </c>
      <c r="B296" s="41" t="s">
        <v>176</v>
      </c>
      <c r="C296" s="1040" t="s">
        <v>178</v>
      </c>
      <c r="D296" s="290" cm="1">
        <f t="array" ref="D296">+SUMPRODUCT(('Budget original'!$A$8:$A$501=$A296)*('Budget original'!$C$3:$AO$3=D$2),'Budget original'!$C$8:$AO$501)</f>
        <v>0</v>
      </c>
      <c r="E296" s="351">
        <f t="shared" ref="E296:E304" si="70">IF(D296=0,0,F296/D296)</f>
        <v>0</v>
      </c>
      <c r="F296" s="275" cm="1">
        <f t="array" ref="F296">+SUMPRODUCT(('Budget original'!$A$8:$A$501=$A296)*('Budget original'!$C$3:$AO$3=F$2),'Budget original'!$C$8:$AO$501)</f>
        <v>0</v>
      </c>
      <c r="G296" s="290"/>
      <c r="H296" s="351"/>
      <c r="I296" s="275"/>
      <c r="J296" s="253">
        <f>-SUMIFS(BV_Data_An_Cour!$AN:$AN,BV_Data_An_Cour!$AS:$AS,"Oui",BV_Data_An_Cour!$AP:$AP,$B296,BV_Data_An_Cour!$AQ:$AQ,$C296)</f>
        <v>112426.43</v>
      </c>
      <c r="K296" s="351">
        <f t="shared" ref="K296:K305" si="71">IF(J296&lt;=0,0,L296/J296)</f>
        <v>0.34232261933426145</v>
      </c>
      <c r="L296" s="275">
        <f>-SUMIFS(BV_Data_An_Cour!$AN:$AN,BV_Data_An_Cour!$AP:$AP,$B296,BV_Data_An_Cour!$AQ:$AQ,$C296,BV_Data_An_Cour!$AR:$AR,$L$2)</f>
        <v>38486.109999999986</v>
      </c>
      <c r="M296" s="291" t="e">
        <f t="shared" ref="M296:M302" si="72">(+J296-D296)/D296</f>
        <v>#DIV/0!</v>
      </c>
      <c r="N296" s="275">
        <f t="shared" ref="N296:N305" si="73">L296-F296</f>
        <v>38486.109999999986</v>
      </c>
      <c r="O296" s="253">
        <f>-SUMIFS(BV_Data_An_Prec!$AN:$AN,BV_Data_An_Prec!$AS:$AS,"Oui",BV_Data_An_Prec!$AP:$AP,$B296,BV_Data_An_Prec!$AQ:$AQ,$C296)</f>
        <v>0</v>
      </c>
      <c r="P296" s="351">
        <f t="shared" ref="P296:P305" si="74">IF(O296&lt;=0,0,Q296/O296)</f>
        <v>0</v>
      </c>
      <c r="Q296" s="255">
        <f>-SUMIFS(BV_Data_An_Prec!$AN:$AN,BV_Data_An_Prec!$AP:$AP,$B296,BV_Data_An_Prec!$AQ:$AQ,$C296,BV_Data_An_Prec!$AR:$AR,$L$2)</f>
        <v>0</v>
      </c>
      <c r="R296" s="291">
        <f t="shared" ref="R296:R305" si="75">IF(O296=0,0,(J296-O296)/O296)</f>
        <v>0</v>
      </c>
      <c r="S296" s="275">
        <f t="shared" ref="S296:S305" si="76">L296-Q296</f>
        <v>38486.109999999986</v>
      </c>
      <c r="T296" s="41"/>
      <c r="U296" s="41"/>
      <c r="V296" s="41"/>
      <c r="W296" s="41"/>
      <c r="X296" s="41"/>
      <c r="Y296" s="41"/>
      <c r="Z296" s="41"/>
      <c r="AA296" s="41"/>
      <c r="AB296" s="41"/>
      <c r="AC296" s="41"/>
      <c r="AD296" s="41"/>
      <c r="AE296" s="41"/>
      <c r="AF296" s="41"/>
      <c r="AG296" s="41"/>
      <c r="AH296" s="41"/>
      <c r="AI296" s="41"/>
      <c r="AJ296" s="41"/>
      <c r="AK296" s="41"/>
      <c r="AL296" s="41"/>
      <c r="AM296" s="41"/>
      <c r="AN296" s="41"/>
    </row>
    <row r="297" spans="1:40" ht="15.75" customHeight="1">
      <c r="A297" s="5" t="str">
        <f t="shared" si="69"/>
        <v>PiècesPièces Ro Carrosserie</v>
      </c>
      <c r="B297" s="41" t="s">
        <v>176</v>
      </c>
      <c r="C297" s="1040" t="s">
        <v>179</v>
      </c>
      <c r="D297" s="290" cm="1">
        <f t="array" ref="D297">+SUMPRODUCT(('Budget original'!$A$8:$A$501=$A297)*('Budget original'!$C$3:$AO$3=D$2),'Budget original'!$C$8:$AO$501)</f>
        <v>0</v>
      </c>
      <c r="E297" s="351">
        <f t="shared" si="70"/>
        <v>0</v>
      </c>
      <c r="F297" s="275" cm="1">
        <f t="array" ref="F297">+SUMPRODUCT(('Budget original'!$A$8:$A$501=$A297)*('Budget original'!$C$3:$AO$3=F$2),'Budget original'!$C$8:$AO$501)</f>
        <v>0</v>
      </c>
      <c r="G297" s="290"/>
      <c r="H297" s="351"/>
      <c r="I297" s="275"/>
      <c r="J297" s="253">
        <f>-SUMIFS(BV_Data_An_Cour!$AN:$AN,BV_Data_An_Cour!$AS:$AS,"Oui",BV_Data_An_Cour!$AP:$AP,$B297,BV_Data_An_Cour!$AQ:$AQ,$C297)</f>
        <v>0</v>
      </c>
      <c r="K297" s="351">
        <f t="shared" si="71"/>
        <v>0</v>
      </c>
      <c r="L297" s="275">
        <f>-SUMIFS(BV_Data_An_Cour!$AN:$AN,BV_Data_An_Cour!$AP:$AP,$B297,BV_Data_An_Cour!$AQ:$AQ,$C297,BV_Data_An_Cour!$AR:$AR,$L$2)</f>
        <v>0</v>
      </c>
      <c r="M297" s="291" t="e">
        <f t="shared" si="72"/>
        <v>#DIV/0!</v>
      </c>
      <c r="N297" s="275">
        <f t="shared" si="73"/>
        <v>0</v>
      </c>
      <c r="O297" s="253">
        <f>-SUMIFS(BV_Data_An_Prec!$AN:$AN,BV_Data_An_Prec!$AS:$AS,"Oui",BV_Data_An_Prec!$AP:$AP,$B297,BV_Data_An_Prec!$AQ:$AQ,$C297)</f>
        <v>0</v>
      </c>
      <c r="P297" s="351">
        <f t="shared" si="74"/>
        <v>0</v>
      </c>
      <c r="Q297" s="255">
        <f>-SUMIFS(BV_Data_An_Prec!$AN:$AN,BV_Data_An_Prec!$AP:$AP,$B297,BV_Data_An_Prec!$AQ:$AQ,$C297,BV_Data_An_Prec!$AR:$AR,$L$2)</f>
        <v>0</v>
      </c>
      <c r="R297" s="291">
        <f t="shared" si="75"/>
        <v>0</v>
      </c>
      <c r="S297" s="275">
        <f t="shared" si="76"/>
        <v>0</v>
      </c>
      <c r="T297" s="41"/>
      <c r="U297" s="41"/>
      <c r="V297" s="41"/>
      <c r="W297" s="41"/>
      <c r="X297" s="41"/>
      <c r="Y297" s="41"/>
      <c r="Z297" s="41"/>
      <c r="AA297" s="41"/>
      <c r="AB297" s="41"/>
      <c r="AC297" s="41"/>
      <c r="AD297" s="41"/>
      <c r="AE297" s="41"/>
      <c r="AF297" s="41"/>
      <c r="AG297" s="41"/>
      <c r="AH297" s="41"/>
      <c r="AI297" s="41"/>
      <c r="AJ297" s="41"/>
      <c r="AK297" s="41"/>
      <c r="AL297" s="41"/>
      <c r="AM297" s="41"/>
      <c r="AN297" s="41"/>
    </row>
    <row r="298" spans="1:40" ht="15.75" customHeight="1">
      <c r="A298" s="5" t="str">
        <f t="shared" si="69"/>
        <v>PiècesP/A Garantie</v>
      </c>
      <c r="B298" s="41" t="s">
        <v>176</v>
      </c>
      <c r="C298" s="1040" t="s">
        <v>180</v>
      </c>
      <c r="D298" s="290" cm="1">
        <f t="array" ref="D298">+SUMPRODUCT(('Budget original'!$A$8:$A$501=$A298)*('Budget original'!$C$3:$AO$3=D$2),'Budget original'!$C$8:$AO$501)</f>
        <v>0</v>
      </c>
      <c r="E298" s="351">
        <f t="shared" si="70"/>
        <v>0</v>
      </c>
      <c r="F298" s="275" cm="1">
        <f t="array" ref="F298">+SUMPRODUCT(('Budget original'!$A$8:$A$501=$A298)*('Budget original'!$C$3:$AO$3=F$2),'Budget original'!$C$8:$AO$501)</f>
        <v>0</v>
      </c>
      <c r="G298" s="290"/>
      <c r="H298" s="351"/>
      <c r="I298" s="275"/>
      <c r="J298" s="253">
        <f>-SUMIFS(BV_Data_An_Cour!$AN:$AN,BV_Data_An_Cour!$AS:$AS,"Oui",BV_Data_An_Cour!$AP:$AP,$B298,BV_Data_An_Cour!$AQ:$AQ,$C298)</f>
        <v>226175.68</v>
      </c>
      <c r="K298" s="351">
        <f t="shared" si="71"/>
        <v>0.18359312548546328</v>
      </c>
      <c r="L298" s="275">
        <f>-SUMIFS(BV_Data_An_Cour!$AN:$AN,BV_Data_An_Cour!$AP:$AP,$B298,BV_Data_An_Cour!$AQ:$AQ,$C298,BV_Data_An_Cour!$AR:$AR,$L$2)</f>
        <v>41524.299999999988</v>
      </c>
      <c r="M298" s="291" t="e">
        <f t="shared" si="72"/>
        <v>#DIV/0!</v>
      </c>
      <c r="N298" s="275">
        <f t="shared" si="73"/>
        <v>41524.299999999988</v>
      </c>
      <c r="O298" s="253">
        <f>-SUMIFS(BV_Data_An_Prec!$AN:$AN,BV_Data_An_Prec!$AS:$AS,"Oui",BV_Data_An_Prec!$AP:$AP,$B298,BV_Data_An_Prec!$AQ:$AQ,$C298)</f>
        <v>0</v>
      </c>
      <c r="P298" s="351">
        <f t="shared" si="74"/>
        <v>0</v>
      </c>
      <c r="Q298" s="255">
        <f>-SUMIFS(BV_Data_An_Prec!$AN:$AN,BV_Data_An_Prec!$AP:$AP,$B298,BV_Data_An_Prec!$AQ:$AQ,$C298,BV_Data_An_Prec!$AR:$AR,$L$2)</f>
        <v>0</v>
      </c>
      <c r="R298" s="291">
        <f t="shared" si="75"/>
        <v>0</v>
      </c>
      <c r="S298" s="275">
        <f t="shared" si="76"/>
        <v>41524.299999999988</v>
      </c>
      <c r="T298" s="41"/>
      <c r="U298" s="41"/>
      <c r="V298" s="41"/>
      <c r="W298" s="41"/>
      <c r="X298" s="41"/>
      <c r="Y298" s="41"/>
      <c r="Z298" s="41"/>
      <c r="AA298" s="41"/>
      <c r="AB298" s="41"/>
      <c r="AC298" s="41"/>
      <c r="AD298" s="41"/>
      <c r="AE298" s="41"/>
      <c r="AF298" s="41"/>
      <c r="AG298" s="41"/>
      <c r="AH298" s="41"/>
      <c r="AI298" s="41"/>
      <c r="AJ298" s="41"/>
      <c r="AK298" s="41"/>
      <c r="AL298" s="41"/>
      <c r="AM298" s="41"/>
      <c r="AN298" s="41"/>
    </row>
    <row r="299" spans="1:40" ht="15.75" customHeight="1">
      <c r="A299" s="5" t="str">
        <f t="shared" si="69"/>
        <v>PiècesVentes Internes</v>
      </c>
      <c r="B299" s="41" t="s">
        <v>176</v>
      </c>
      <c r="C299" s="1040" t="s">
        <v>181</v>
      </c>
      <c r="D299" s="290" cm="1">
        <f t="array" ref="D299">+SUMPRODUCT(('Budget original'!$A$8:$A$501=$A299)*('Budget original'!$C$3:$AO$3=D$2),'Budget original'!$C$8:$AO$501)</f>
        <v>0</v>
      </c>
      <c r="E299" s="351">
        <f t="shared" si="70"/>
        <v>0</v>
      </c>
      <c r="F299" s="275" cm="1">
        <f t="array" ref="F299">+SUMPRODUCT(('Budget original'!$A$8:$A$501=$A299)*('Budget original'!$C$3:$AO$3=F$2),'Budget original'!$C$8:$AO$501)</f>
        <v>0</v>
      </c>
      <c r="G299" s="290"/>
      <c r="H299" s="351"/>
      <c r="I299" s="275"/>
      <c r="J299" s="253">
        <f>-SUMIFS(BV_Data_An_Cour!$AN:$AN,BV_Data_An_Cour!$AS:$AS,"Oui",BV_Data_An_Cour!$AP:$AP,$B299,BV_Data_An_Cour!$AQ:$AQ,$C299)</f>
        <v>18822.04</v>
      </c>
      <c r="K299" s="351">
        <f t="shared" si="71"/>
        <v>0.31858236407955781</v>
      </c>
      <c r="L299" s="275">
        <f>-SUMIFS(BV_Data_An_Cour!$AN:$AN,BV_Data_An_Cour!$AP:$AP,$B299,BV_Data_An_Cour!$AQ:$AQ,$C299,BV_Data_An_Cour!$AR:$AR,$L$2)</f>
        <v>5996.3700000000008</v>
      </c>
      <c r="M299" s="291" t="e">
        <f t="shared" si="72"/>
        <v>#DIV/0!</v>
      </c>
      <c r="N299" s="275">
        <f t="shared" si="73"/>
        <v>5996.3700000000008</v>
      </c>
      <c r="O299" s="253">
        <f>-SUMIFS(BV_Data_An_Prec!$AN:$AN,BV_Data_An_Prec!$AS:$AS,"Oui",BV_Data_An_Prec!$AP:$AP,$B299,BV_Data_An_Prec!$AQ:$AQ,$C299)</f>
        <v>0</v>
      </c>
      <c r="P299" s="351">
        <f t="shared" si="74"/>
        <v>0</v>
      </c>
      <c r="Q299" s="255">
        <f>-SUMIFS(BV_Data_An_Prec!$AN:$AN,BV_Data_An_Prec!$AP:$AP,$B299,BV_Data_An_Prec!$AQ:$AQ,$C299,BV_Data_An_Prec!$AR:$AR,$L$2)</f>
        <v>0</v>
      </c>
      <c r="R299" s="291">
        <f t="shared" si="75"/>
        <v>0</v>
      </c>
      <c r="S299" s="275">
        <f t="shared" si="76"/>
        <v>5996.3700000000008</v>
      </c>
      <c r="T299" s="41"/>
      <c r="U299" s="41"/>
      <c r="V299" s="41"/>
      <c r="W299" s="41"/>
      <c r="X299" s="41"/>
      <c r="Y299" s="41"/>
      <c r="Z299" s="41"/>
      <c r="AA299" s="41"/>
      <c r="AB299" s="41"/>
      <c r="AC299" s="41"/>
      <c r="AD299" s="41"/>
      <c r="AE299" s="41"/>
      <c r="AF299" s="41"/>
      <c r="AG299" s="41"/>
      <c r="AH299" s="41"/>
      <c r="AI299" s="41"/>
      <c r="AJ299" s="41"/>
      <c r="AK299" s="41"/>
      <c r="AL299" s="41"/>
      <c r="AM299" s="41"/>
      <c r="AN299" s="41"/>
    </row>
    <row r="300" spans="1:40" ht="15.75" customHeight="1">
      <c r="A300" s="5" t="str">
        <f t="shared" si="69"/>
        <v>PiècesVentes Détails</v>
      </c>
      <c r="B300" s="41" t="s">
        <v>176</v>
      </c>
      <c r="C300" s="1040" t="s">
        <v>182</v>
      </c>
      <c r="D300" s="290" cm="1">
        <f t="array" ref="D300">+SUMPRODUCT(('Budget original'!$A$8:$A$501=$A300)*('Budget original'!$C$3:$AO$3=D$2),'Budget original'!$C$8:$AO$501)</f>
        <v>0</v>
      </c>
      <c r="E300" s="351">
        <f t="shared" si="70"/>
        <v>0</v>
      </c>
      <c r="F300" s="275" cm="1">
        <f t="array" ref="F300">+SUMPRODUCT(('Budget original'!$A$8:$A$501=$A300)*('Budget original'!$C$3:$AO$3=F$2),'Budget original'!$C$8:$AO$501)</f>
        <v>0</v>
      </c>
      <c r="G300" s="290"/>
      <c r="H300" s="351"/>
      <c r="I300" s="275"/>
      <c r="J300" s="253">
        <f>-SUMIFS(BV_Data_An_Cour!$AN:$AN,BV_Data_An_Cour!$AS:$AS,"Oui",BV_Data_An_Cour!$AP:$AP,$B300,BV_Data_An_Cour!$AQ:$AQ,$C300)</f>
        <v>46604.19</v>
      </c>
      <c r="K300" s="351">
        <f t="shared" si="71"/>
        <v>0.25489918395749389</v>
      </c>
      <c r="L300" s="275">
        <f>-SUMIFS(BV_Data_An_Cour!$AN:$AN,BV_Data_An_Cour!$AP:$AP,$B300,BV_Data_An_Cour!$AQ:$AQ,$C300,BV_Data_An_Cour!$AR:$AR,$L$2)</f>
        <v>11879.369999999999</v>
      </c>
      <c r="M300" s="291" t="e">
        <f t="shared" si="72"/>
        <v>#DIV/0!</v>
      </c>
      <c r="N300" s="275">
        <f t="shared" si="73"/>
        <v>11879.369999999999</v>
      </c>
      <c r="O300" s="253">
        <f>-SUMIFS(BV_Data_An_Prec!$AN:$AN,BV_Data_An_Prec!$AS:$AS,"Oui",BV_Data_An_Prec!$AP:$AP,$B300,BV_Data_An_Prec!$AQ:$AQ,$C300)</f>
        <v>0</v>
      </c>
      <c r="P300" s="351">
        <f t="shared" si="74"/>
        <v>0</v>
      </c>
      <c r="Q300" s="255">
        <f>-SUMIFS(BV_Data_An_Prec!$AN:$AN,BV_Data_An_Prec!$AP:$AP,$B300,BV_Data_An_Prec!$AQ:$AQ,$C300,BV_Data_An_Prec!$AR:$AR,$L$2)</f>
        <v>0</v>
      </c>
      <c r="R300" s="291">
        <f t="shared" si="75"/>
        <v>0</v>
      </c>
      <c r="S300" s="275">
        <f t="shared" si="76"/>
        <v>11879.369999999999</v>
      </c>
      <c r="T300" s="41"/>
      <c r="U300" s="41"/>
      <c r="V300" s="41"/>
      <c r="W300" s="41"/>
      <c r="X300" s="41"/>
      <c r="Y300" s="41"/>
      <c r="Z300" s="41"/>
      <c r="AA300" s="41"/>
      <c r="AB300" s="41"/>
      <c r="AC300" s="41"/>
      <c r="AD300" s="41"/>
      <c r="AE300" s="41"/>
      <c r="AF300" s="41"/>
      <c r="AG300" s="41"/>
      <c r="AH300" s="41"/>
      <c r="AI300" s="41"/>
      <c r="AJ300" s="41"/>
      <c r="AK300" s="41"/>
      <c r="AL300" s="41"/>
      <c r="AM300" s="41"/>
      <c r="AN300" s="41"/>
    </row>
    <row r="301" spans="1:40" ht="15.75" customHeight="1">
      <c r="A301" s="5" t="str">
        <f t="shared" si="69"/>
        <v>PiècesVentes de Gros</v>
      </c>
      <c r="B301" s="41" t="s">
        <v>176</v>
      </c>
      <c r="C301" s="1040" t="s">
        <v>183</v>
      </c>
      <c r="D301" s="290" cm="1">
        <f t="array" ref="D301">+SUMPRODUCT(('Budget original'!$A$8:$A$501=$A301)*('Budget original'!$C$3:$AO$3=D$2),'Budget original'!$C$8:$AO$501)</f>
        <v>0</v>
      </c>
      <c r="E301" s="351">
        <f t="shared" si="70"/>
        <v>0</v>
      </c>
      <c r="F301" s="275" cm="1">
        <f t="array" ref="F301">+SUMPRODUCT(('Budget original'!$A$8:$A$501=$A301)*('Budget original'!$C$3:$AO$3=F$2),'Budget original'!$C$8:$AO$501)</f>
        <v>0</v>
      </c>
      <c r="G301" s="290"/>
      <c r="H301" s="351"/>
      <c r="I301" s="275"/>
      <c r="J301" s="253">
        <f>-SUMIFS(BV_Data_An_Cour!$AN:$AN,BV_Data_An_Cour!$AS:$AS,"Oui",BV_Data_An_Cour!$AP:$AP,$B301,BV_Data_An_Cour!$AQ:$AQ,$C301)</f>
        <v>786296.01</v>
      </c>
      <c r="K301" s="351">
        <f t="shared" si="71"/>
        <v>0.17159405400009592</v>
      </c>
      <c r="L301" s="275">
        <f>-SUMIFS(BV_Data_An_Cour!$AN:$AN,BV_Data_An_Cour!$AP:$AP,$B301,BV_Data_An_Cour!$AQ:$AQ,$C301,BV_Data_An_Cour!$AR:$AR,$L$2)</f>
        <v>134923.71999999997</v>
      </c>
      <c r="M301" s="291" t="e">
        <f t="shared" si="72"/>
        <v>#DIV/0!</v>
      </c>
      <c r="N301" s="275">
        <f t="shared" si="73"/>
        <v>134923.71999999997</v>
      </c>
      <c r="O301" s="253">
        <f>-SUMIFS(BV_Data_An_Prec!$AN:$AN,BV_Data_An_Prec!$AS:$AS,"Oui",BV_Data_An_Prec!$AP:$AP,$B301,BV_Data_An_Prec!$AQ:$AQ,$C301)</f>
        <v>0</v>
      </c>
      <c r="P301" s="351">
        <f t="shared" si="74"/>
        <v>0</v>
      </c>
      <c r="Q301" s="255">
        <f>-SUMIFS(BV_Data_An_Prec!$AN:$AN,BV_Data_An_Prec!$AP:$AP,$B301,BV_Data_An_Prec!$AQ:$AQ,$C301,BV_Data_An_Prec!$AR:$AR,$L$2)</f>
        <v>0</v>
      </c>
      <c r="R301" s="291">
        <f t="shared" si="75"/>
        <v>0</v>
      </c>
      <c r="S301" s="275">
        <f t="shared" si="76"/>
        <v>134923.71999999997</v>
      </c>
      <c r="T301" s="41"/>
      <c r="U301" s="41"/>
      <c r="V301" s="41"/>
      <c r="W301" s="41"/>
      <c r="X301" s="41"/>
      <c r="Y301" s="41"/>
      <c r="Z301" s="41"/>
      <c r="AA301" s="41"/>
      <c r="AB301" s="41"/>
      <c r="AC301" s="41"/>
      <c r="AD301" s="41"/>
      <c r="AE301" s="41"/>
      <c r="AF301" s="41"/>
      <c r="AG301" s="41"/>
      <c r="AH301" s="41"/>
      <c r="AI301" s="41"/>
      <c r="AJ301" s="41"/>
      <c r="AK301" s="41"/>
      <c r="AL301" s="41"/>
      <c r="AM301" s="41"/>
      <c r="AN301" s="41"/>
    </row>
    <row r="302" spans="1:40" ht="15.75" hidden="1" customHeight="1">
      <c r="A302" s="5" t="str">
        <f t="shared" si="69"/>
        <v>Pièces[...]</v>
      </c>
      <c r="B302" s="41" t="s">
        <v>176</v>
      </c>
      <c r="C302" s="1040" t="s">
        <v>55</v>
      </c>
      <c r="D302" s="290" cm="1">
        <f t="array" ref="D302">+SUMPRODUCT(('Budget original'!$A$8:$A$501=$A302)*('Budget original'!$C$3:$AO$3=D$2),'Budget original'!$C$8:$AO$501)</f>
        <v>0</v>
      </c>
      <c r="E302" s="351">
        <f t="shared" si="70"/>
        <v>0</v>
      </c>
      <c r="F302" s="275" cm="1">
        <f t="array" ref="F302">+SUMPRODUCT(('Budget original'!$A$8:$A$501=$A302)*('Budget original'!$C$3:$AO$3=F$2),'Budget original'!$C$8:$AO$501)</f>
        <v>0</v>
      </c>
      <c r="G302" s="290"/>
      <c r="H302" s="351"/>
      <c r="I302" s="275"/>
      <c r="J302" s="253">
        <f>-SUMIFS(BV_Data_An_Cour!$AN:$AN,BV_Data_An_Cour!$AS:$AS,"Oui",BV_Data_An_Cour!$AP:$AP,$B302,BV_Data_An_Cour!$AQ:$AQ,$C302)</f>
        <v>0</v>
      </c>
      <c r="K302" s="351">
        <f t="shared" si="71"/>
        <v>0</v>
      </c>
      <c r="L302" s="275">
        <f>-SUMIFS(BV_Data_An_Cour!$AN:$AN,BV_Data_An_Cour!$AP:$AP,$B302,BV_Data_An_Cour!$AQ:$AQ,$C302,BV_Data_An_Cour!$AR:$AR,$L$2)</f>
        <v>0</v>
      </c>
      <c r="M302" s="291" t="e">
        <f t="shared" si="72"/>
        <v>#DIV/0!</v>
      </c>
      <c r="N302" s="275">
        <f t="shared" si="73"/>
        <v>0</v>
      </c>
      <c r="O302" s="253">
        <f>-SUMIFS(BV_Data_An_Prec!$AN:$AN,BV_Data_An_Prec!$AS:$AS,"Oui",BV_Data_An_Prec!$AP:$AP,$B302,BV_Data_An_Prec!$AQ:$AQ,$C302)</f>
        <v>0</v>
      </c>
      <c r="P302" s="351">
        <f t="shared" si="74"/>
        <v>0</v>
      </c>
      <c r="Q302" s="255">
        <f>-SUMIFS(BV_Data_An_Prec!$AN:$AN,BV_Data_An_Prec!$AP:$AP,$B302,BV_Data_An_Prec!$AQ:$AQ,$C302,BV_Data_An_Prec!$AR:$AR,$L$2)</f>
        <v>0</v>
      </c>
      <c r="R302" s="291">
        <f t="shared" si="75"/>
        <v>0</v>
      </c>
      <c r="S302" s="275">
        <f t="shared" si="76"/>
        <v>0</v>
      </c>
      <c r="T302" s="41"/>
      <c r="U302" s="41"/>
      <c r="V302" s="41"/>
      <c r="W302" s="41"/>
      <c r="X302" s="41"/>
      <c r="Y302" s="41"/>
      <c r="Z302" s="41"/>
      <c r="AA302" s="41"/>
      <c r="AB302" s="41"/>
      <c r="AC302" s="41"/>
      <c r="AD302" s="41"/>
      <c r="AE302" s="41"/>
      <c r="AF302" s="41"/>
      <c r="AG302" s="41"/>
      <c r="AH302" s="41"/>
      <c r="AI302" s="41"/>
      <c r="AJ302" s="41"/>
      <c r="AK302" s="41"/>
      <c r="AL302" s="41"/>
      <c r="AM302" s="41"/>
      <c r="AN302" s="41"/>
    </row>
    <row r="303" spans="1:40" ht="15.75" customHeight="1">
      <c r="A303" s="5" t="str">
        <f t="shared" si="69"/>
        <v>PiècesEscomptes</v>
      </c>
      <c r="B303" s="41" t="s">
        <v>176</v>
      </c>
      <c r="C303" s="1040" t="s">
        <v>184</v>
      </c>
      <c r="D303" s="290" cm="1">
        <f t="array" ref="D303">+SUMPRODUCT(('Budget original'!$A$8:$A$501=$A303)*('Budget original'!$C$3:$AO$3=D$2),'Budget original'!$C$8:$AO$501)</f>
        <v>0</v>
      </c>
      <c r="E303" s="351">
        <f t="shared" si="70"/>
        <v>0</v>
      </c>
      <c r="F303" s="275" cm="1">
        <f t="array" ref="F303">+SUMPRODUCT(('Budget original'!$A$8:$A$501=$A303)*('Budget original'!$C$3:$AO$3=F$2),'Budget original'!$C$8:$AO$501)</f>
        <v>0</v>
      </c>
      <c r="G303" s="290"/>
      <c r="H303" s="351"/>
      <c r="I303" s="275"/>
      <c r="J303" s="253">
        <f>-SUMIFS(BV_Data_An_Cour!$AN:$AN,BV_Data_An_Cour!$AS:$AS,"Oui",BV_Data_An_Cour!$AP:$AP,$B303,BV_Data_An_Cour!$AQ:$AQ,$C303)</f>
        <v>0</v>
      </c>
      <c r="K303" s="351">
        <f t="shared" si="71"/>
        <v>0</v>
      </c>
      <c r="L303" s="275">
        <f>-SUMIFS(BV_Data_An_Cour!$AN:$AN,BV_Data_An_Cour!$AP:$AP,$B303,BV_Data_An_Cour!$AQ:$AQ,$C303,BV_Data_An_Cour!$AR:$AR,$L$2)</f>
        <v>16396.25</v>
      </c>
      <c r="M303" s="291"/>
      <c r="N303" s="275">
        <f t="shared" si="73"/>
        <v>16396.25</v>
      </c>
      <c r="O303" s="253">
        <f>-SUMIFS(BV_Data_An_Prec!$AN:$AN,BV_Data_An_Prec!$AS:$AS,"Oui",BV_Data_An_Prec!$AP:$AP,$B303,BV_Data_An_Prec!$AQ:$AQ,$C303)</f>
        <v>0</v>
      </c>
      <c r="P303" s="351">
        <f t="shared" si="74"/>
        <v>0</v>
      </c>
      <c r="Q303" s="255">
        <f>-SUMIFS(BV_Data_An_Prec!$AN:$AN,BV_Data_An_Prec!$AP:$AP,$B303,BV_Data_An_Prec!$AQ:$AQ,$C303,BV_Data_An_Prec!$AR:$AR,$L$2)</f>
        <v>0</v>
      </c>
      <c r="R303" s="291">
        <f t="shared" si="75"/>
        <v>0</v>
      </c>
      <c r="S303" s="275">
        <f t="shared" si="76"/>
        <v>16396.25</v>
      </c>
      <c r="T303" s="41"/>
      <c r="U303" s="41"/>
      <c r="V303" s="41"/>
      <c r="W303" s="41"/>
      <c r="X303" s="41"/>
      <c r="Y303" s="41"/>
      <c r="Z303" s="41"/>
      <c r="AA303" s="41"/>
      <c r="AB303" s="41"/>
      <c r="AC303" s="41"/>
      <c r="AD303" s="41"/>
      <c r="AE303" s="41"/>
      <c r="AF303" s="41"/>
      <c r="AG303" s="41"/>
      <c r="AH303" s="41"/>
      <c r="AI303" s="41"/>
      <c r="AJ303" s="41"/>
      <c r="AK303" s="41"/>
      <c r="AL303" s="41"/>
      <c r="AM303" s="41"/>
      <c r="AN303" s="41"/>
    </row>
    <row r="304" spans="1:40" ht="15.75" customHeight="1">
      <c r="A304" s="5" t="str">
        <f t="shared" si="69"/>
        <v>PiècesRectif. Inventaire</v>
      </c>
      <c r="B304" s="41" t="s">
        <v>176</v>
      </c>
      <c r="C304" s="1041" t="s">
        <v>185</v>
      </c>
      <c r="D304" s="290" cm="1">
        <f t="array" ref="D304">+SUMPRODUCT(('Budget original'!$A$8:$A$501=$A304)*('Budget original'!$C$3:$AO$3=D$2),'Budget original'!$C$8:$AO$501)</f>
        <v>0</v>
      </c>
      <c r="E304" s="351">
        <f t="shared" si="70"/>
        <v>0</v>
      </c>
      <c r="F304" s="275" cm="1">
        <f t="array" ref="F304">+SUMPRODUCT(('Budget original'!$A$8:$A$501=$A304)*('Budget original'!$C$3:$AO$3=F$2),'Budget original'!$C$8:$AO$501)</f>
        <v>0</v>
      </c>
      <c r="G304" s="290"/>
      <c r="H304" s="351"/>
      <c r="I304" s="275"/>
      <c r="J304" s="253">
        <f>-SUMIFS(BV_Data_An_Cour!$AN:$AN,BV_Data_An_Cour!$AS:$AS,"Oui",BV_Data_An_Cour!$AP:$AP,$B304,BV_Data_An_Cour!$AQ:$AQ,$C304)</f>
        <v>0</v>
      </c>
      <c r="K304" s="351">
        <f t="shared" si="71"/>
        <v>0</v>
      </c>
      <c r="L304" s="275">
        <f>-SUMIFS(BV_Data_An_Cour!$AN:$AN,BV_Data_An_Cour!$AP:$AP,$B304,BV_Data_An_Cour!$AQ:$AQ,$C304,BV_Data_An_Cour!$AR:$AR,$L$2)</f>
        <v>0</v>
      </c>
      <c r="M304" s="291"/>
      <c r="N304" s="275">
        <f t="shared" si="73"/>
        <v>0</v>
      </c>
      <c r="O304" s="253">
        <f>-SUMIFS(BV_Data_An_Prec!$AN:$AN,BV_Data_An_Prec!$AS:$AS,"Oui",BV_Data_An_Prec!$AP:$AP,$B304,BV_Data_An_Prec!$AQ:$AQ,$C304)</f>
        <v>0</v>
      </c>
      <c r="P304" s="351">
        <f t="shared" si="74"/>
        <v>0</v>
      </c>
      <c r="Q304" s="255">
        <f>-SUMIFS(BV_Data_An_Prec!$AN:$AN,BV_Data_An_Prec!$AP:$AP,$B304,BV_Data_An_Prec!$AQ:$AQ,$C304,BV_Data_An_Prec!$AR:$AR,$L$2)</f>
        <v>0</v>
      </c>
      <c r="R304" s="291">
        <f t="shared" si="75"/>
        <v>0</v>
      </c>
      <c r="S304" s="275">
        <f t="shared" si="76"/>
        <v>0</v>
      </c>
      <c r="T304" s="41"/>
      <c r="U304" s="41"/>
      <c r="V304" s="41"/>
      <c r="W304" s="41"/>
      <c r="X304" s="41"/>
      <c r="Y304" s="41"/>
      <c r="Z304" s="41"/>
      <c r="AA304" s="41"/>
      <c r="AB304" s="41"/>
      <c r="AC304" s="41"/>
      <c r="AD304" s="41"/>
      <c r="AE304" s="41"/>
      <c r="AF304" s="41"/>
      <c r="AG304" s="41"/>
      <c r="AH304" s="41"/>
      <c r="AI304" s="41"/>
      <c r="AJ304" s="41"/>
      <c r="AK304" s="41"/>
      <c r="AL304" s="41"/>
      <c r="AM304" s="41"/>
      <c r="AN304" s="41"/>
    </row>
    <row r="305" spans="1:40" ht="15.75" customHeight="1">
      <c r="A305" s="5" t="str">
        <f t="shared" si="69"/>
        <v>PiècesSous-total Pièces</v>
      </c>
      <c r="B305" s="41" t="s">
        <v>176</v>
      </c>
      <c r="C305" s="1042" t="s">
        <v>186</v>
      </c>
      <c r="D305" s="388">
        <f>SUM(D296:D304)</f>
        <v>0</v>
      </c>
      <c r="E305" s="405">
        <f>IF(D305&lt;=0,0,F305/D305)</f>
        <v>0</v>
      </c>
      <c r="F305" s="390">
        <f t="shared" ref="F305" si="77">SUM(F296:F304)</f>
        <v>0</v>
      </c>
      <c r="G305" s="388"/>
      <c r="H305" s="405"/>
      <c r="I305" s="390"/>
      <c r="J305" s="388">
        <f t="shared" ref="J305" si="78">SUM(J296:J304)</f>
        <v>1190324.3500000001</v>
      </c>
      <c r="K305" s="405">
        <f t="shared" si="71"/>
        <v>0.2093598438106386</v>
      </c>
      <c r="L305" s="390">
        <f>SUM(L296:L304)</f>
        <v>249206.11999999994</v>
      </c>
      <c r="M305" s="406" t="e">
        <f>(+J305-D305)/D305</f>
        <v>#DIV/0!</v>
      </c>
      <c r="N305" s="390">
        <f t="shared" si="73"/>
        <v>249206.11999999994</v>
      </c>
      <c r="O305" s="388">
        <f t="shared" ref="O305" si="79">SUM(O296:O304)</f>
        <v>0</v>
      </c>
      <c r="P305" s="405">
        <f t="shared" si="74"/>
        <v>0</v>
      </c>
      <c r="Q305" s="390">
        <f>SUM(Q296:Q304)</f>
        <v>0</v>
      </c>
      <c r="R305" s="406">
        <f t="shared" si="75"/>
        <v>0</v>
      </c>
      <c r="S305" s="390">
        <f t="shared" si="76"/>
        <v>249206.11999999994</v>
      </c>
      <c r="T305" s="41"/>
      <c r="U305" s="41"/>
      <c r="V305" s="41"/>
      <c r="W305" s="41"/>
      <c r="X305" s="41"/>
      <c r="Y305" s="41"/>
      <c r="Z305" s="41"/>
      <c r="AA305" s="41"/>
      <c r="AB305" s="41"/>
      <c r="AC305" s="41"/>
      <c r="AD305" s="41"/>
      <c r="AE305" s="41"/>
      <c r="AF305" s="41"/>
      <c r="AG305" s="41"/>
      <c r="AH305" s="41"/>
      <c r="AI305" s="41"/>
      <c r="AJ305" s="41"/>
      <c r="AK305" s="41"/>
      <c r="AL305" s="41"/>
      <c r="AM305" s="41"/>
      <c r="AN305" s="41"/>
    </row>
    <row r="306" spans="1:40" ht="15.75" customHeight="1">
      <c r="A306" s="5" t="str">
        <f t="shared" si="69"/>
        <v>Pièces</v>
      </c>
      <c r="B306" s="41" t="s">
        <v>176</v>
      </c>
      <c r="C306" s="1040"/>
      <c r="D306" s="41"/>
      <c r="E306" s="41"/>
      <c r="F306" s="262"/>
      <c r="G306" s="252"/>
      <c r="H306" s="41"/>
      <c r="I306" s="262"/>
      <c r="J306" s="252"/>
      <c r="K306" s="41"/>
      <c r="L306" s="262"/>
      <c r="M306" s="252"/>
      <c r="N306" s="264" t="e">
        <f>N305/F305</f>
        <v>#DIV/0!</v>
      </c>
      <c r="O306" s="252"/>
      <c r="P306" s="41"/>
      <c r="Q306" s="262"/>
      <c r="R306" s="252"/>
      <c r="S306" s="264">
        <f>IF(Q305=0,0,S305/Q305)</f>
        <v>0</v>
      </c>
      <c r="T306" s="41"/>
      <c r="U306" s="41"/>
      <c r="V306" s="41"/>
      <c r="W306" s="41"/>
      <c r="X306" s="41"/>
      <c r="Y306" s="41"/>
      <c r="Z306" s="41"/>
      <c r="AA306" s="41"/>
      <c r="AB306" s="41"/>
      <c r="AC306" s="41"/>
      <c r="AD306" s="41"/>
      <c r="AE306" s="41"/>
      <c r="AF306" s="41"/>
      <c r="AG306" s="41"/>
      <c r="AH306" s="41"/>
      <c r="AI306" s="41"/>
      <c r="AJ306" s="41"/>
      <c r="AK306" s="41"/>
      <c r="AL306" s="41"/>
      <c r="AM306" s="41"/>
      <c r="AN306" s="41"/>
    </row>
    <row r="307" spans="1:40" ht="15.75" customHeight="1">
      <c r="A307" s="5" t="str">
        <f t="shared" si="69"/>
        <v>Pièces</v>
      </c>
      <c r="B307" s="41" t="s">
        <v>176</v>
      </c>
      <c r="C307" s="1041"/>
      <c r="D307" s="316"/>
      <c r="E307" s="316"/>
      <c r="F307" s="407"/>
      <c r="G307" s="245"/>
      <c r="H307" s="316"/>
      <c r="I307" s="407"/>
      <c r="J307" s="245"/>
      <c r="K307" s="316"/>
      <c r="L307" s="407"/>
      <c r="M307" s="245"/>
      <c r="N307" s="368"/>
      <c r="O307" s="266"/>
      <c r="P307" s="316"/>
      <c r="Q307" s="407"/>
      <c r="R307" s="245"/>
      <c r="S307" s="368"/>
      <c r="T307" s="41"/>
      <c r="U307" s="41"/>
      <c r="V307" s="41"/>
      <c r="W307" s="41"/>
      <c r="X307" s="41"/>
      <c r="Y307" s="41"/>
      <c r="Z307" s="41"/>
      <c r="AA307" s="41"/>
      <c r="AB307" s="41"/>
      <c r="AC307" s="41"/>
      <c r="AD307" s="41"/>
      <c r="AE307" s="41"/>
      <c r="AF307" s="41"/>
      <c r="AG307" s="41"/>
      <c r="AH307" s="41"/>
      <c r="AI307" s="41"/>
      <c r="AJ307" s="41"/>
      <c r="AK307" s="41"/>
      <c r="AL307" s="41"/>
      <c r="AM307" s="41"/>
      <c r="AN307" s="41"/>
    </row>
    <row r="308" spans="1:40" ht="15.75" customHeight="1">
      <c r="A308" s="5" t="str">
        <f t="shared" si="69"/>
        <v>PiècesVentes Pneus</v>
      </c>
      <c r="B308" s="41" t="s">
        <v>176</v>
      </c>
      <c r="C308" s="1040" t="s">
        <v>187</v>
      </c>
      <c r="D308" s="290" cm="1">
        <f t="array" ref="D308">+SUMPRODUCT(('Budget original'!$A$8:$A$501=$A308)*('Budget original'!$C$3:$AO$3=D$2),'Budget original'!$C$8:$AO$501)</f>
        <v>0</v>
      </c>
      <c r="E308" s="351">
        <f t="shared" ref="E308:E309" si="80">IF(D308=0,0,F308/D308)</f>
        <v>0</v>
      </c>
      <c r="F308" s="315" cm="1">
        <f t="array" ref="F308">+SUMPRODUCT(('Budget original'!$A$8:$A$501=$A308)*('Budget original'!$C$3:$AO$3=F$2),'Budget original'!$C$8:$AO$501)</f>
        <v>0</v>
      </c>
      <c r="G308" s="290"/>
      <c r="H308" s="351"/>
      <c r="I308" s="315"/>
      <c r="J308" s="253">
        <f>-SUMIFS(BV_Data_An_Cour!$AN:$AN,BV_Data_An_Cour!$AS:$AS,"Oui",BV_Data_An_Cour!$AP:$AP,$B308,BV_Data_An_Cour!$AQ:$AQ,$C308)</f>
        <v>110591.31</v>
      </c>
      <c r="K308" s="351">
        <f t="shared" ref="K308:K310" si="81">IF(J308&lt;=0,0,L308/J308)</f>
        <v>0.20433151574025116</v>
      </c>
      <c r="L308" s="315">
        <f>-SUMIFS(BV_Data_An_Cour!$AN:$AN,BV_Data_An_Cour!$AP:$AP,$B308,BV_Data_An_Cour!$AQ:$AQ,$C308,BV_Data_An_Cour!$AR:$AR,$L$2)</f>
        <v>22597.289999999994</v>
      </c>
      <c r="M308" s="291" t="e">
        <f>(+J308-D308)/D308</f>
        <v>#DIV/0!</v>
      </c>
      <c r="N308" s="275">
        <f>L308-F308</f>
        <v>22597.289999999994</v>
      </c>
      <c r="O308" s="253">
        <f>-SUMIFS(BV_Data_An_Prec!$AN:$AN,BV_Data_An_Prec!$AS:$AS,"Oui",BV_Data_An_Prec!$AP:$AP,$B308,BV_Data_An_Prec!$AQ:$AQ,$C308)</f>
        <v>0</v>
      </c>
      <c r="P308" s="351">
        <f t="shared" ref="P308:P310" si="82">IF(O308&lt;=0,0,Q308/O308)</f>
        <v>0</v>
      </c>
      <c r="Q308" s="255">
        <f>-SUMIFS(BV_Data_An_Prec!$AN:$AN,BV_Data_An_Prec!$AP:$AP,$B308,BV_Data_An_Prec!$AQ:$AQ,$C308,BV_Data_An_Prec!$AR:$AR,$L$2)</f>
        <v>0</v>
      </c>
      <c r="R308" s="291">
        <f t="shared" ref="R308:R310" si="83">IF(O308=0,0,(J308-O308)/O308)</f>
        <v>0</v>
      </c>
      <c r="S308" s="275">
        <f t="shared" ref="S308:S310" si="84">L308-Q308</f>
        <v>22597.289999999994</v>
      </c>
      <c r="T308" s="41"/>
      <c r="U308" s="41"/>
      <c r="V308" s="41"/>
      <c r="W308" s="41"/>
      <c r="X308" s="41"/>
      <c r="Y308" s="41"/>
      <c r="Z308" s="41"/>
      <c r="AA308" s="41"/>
      <c r="AB308" s="41"/>
      <c r="AC308" s="41"/>
      <c r="AD308" s="41"/>
      <c r="AE308" s="41"/>
      <c r="AF308" s="41"/>
      <c r="AG308" s="41"/>
      <c r="AH308" s="41"/>
      <c r="AI308" s="41"/>
      <c r="AJ308" s="41"/>
      <c r="AK308" s="41"/>
      <c r="AL308" s="41"/>
      <c r="AM308" s="41"/>
      <c r="AN308" s="41"/>
    </row>
    <row r="309" spans="1:40" ht="15.75" customHeight="1">
      <c r="A309" s="5" t="str">
        <f t="shared" si="69"/>
        <v>PiècesHuiles et Graisse</v>
      </c>
      <c r="B309" s="41" t="s">
        <v>176</v>
      </c>
      <c r="C309" s="1041" t="s">
        <v>188</v>
      </c>
      <c r="D309" s="290" cm="1">
        <f t="array" ref="D309">+SUMPRODUCT(('Budget original'!$A$8:$A$501=$A309)*('Budget original'!$C$3:$AO$3=D$2),'Budget original'!$C$8:$AO$501)</f>
        <v>0</v>
      </c>
      <c r="E309" s="351">
        <f t="shared" si="80"/>
        <v>0</v>
      </c>
      <c r="F309" s="295" cm="1">
        <f t="array" ref="F309">+SUMPRODUCT(('Budget original'!$A$8:$A$501=$A309)*('Budget original'!$C$3:$AO$3=F$2),'Budget original'!$C$8:$AO$501)</f>
        <v>0</v>
      </c>
      <c r="G309" s="290"/>
      <c r="H309" s="351"/>
      <c r="I309" s="295"/>
      <c r="J309" s="253">
        <f>-SUMIFS(BV_Data_An_Cour!$AN:$AN,BV_Data_An_Cour!$AS:$AS,"Oui",BV_Data_An_Cour!$AP:$AP,$B309,BV_Data_An_Cour!$AQ:$AQ,$C309)</f>
        <v>32974.85</v>
      </c>
      <c r="K309" s="351">
        <f t="shared" si="81"/>
        <v>0.25378341372288277</v>
      </c>
      <c r="L309" s="295">
        <f>-SUMIFS(BV_Data_An_Cour!$AN:$AN,BV_Data_An_Cour!$AP:$AP,$B309,BV_Data_An_Cour!$AQ:$AQ,$C309,BV_Data_An_Cour!$AR:$AR,$L$2)</f>
        <v>8368.4700000000012</v>
      </c>
      <c r="M309" s="291" t="e">
        <f>(+J309-D309)/D309</f>
        <v>#DIV/0!</v>
      </c>
      <c r="N309" s="275">
        <f>L309-F309</f>
        <v>8368.4700000000012</v>
      </c>
      <c r="O309" s="253">
        <f>-SUMIFS(BV_Data_An_Prec!$AN:$AN,BV_Data_An_Prec!$AS:$AS,"Oui",BV_Data_An_Prec!$AP:$AP,$B309,BV_Data_An_Prec!$AQ:$AQ,$C309)</f>
        <v>0</v>
      </c>
      <c r="P309" s="351">
        <f t="shared" si="82"/>
        <v>0</v>
      </c>
      <c r="Q309" s="255">
        <f>-SUMIFS(BV_Data_An_Prec!$AN:$AN,BV_Data_An_Prec!$AP:$AP,$B309,BV_Data_An_Prec!$AQ:$AQ,$C309,BV_Data_An_Prec!$AR:$AR,$L$2)</f>
        <v>0</v>
      </c>
      <c r="R309" s="291">
        <f t="shared" si="83"/>
        <v>0</v>
      </c>
      <c r="S309" s="275">
        <f t="shared" si="84"/>
        <v>8368.4700000000012</v>
      </c>
      <c r="T309" s="41"/>
      <c r="U309" s="41"/>
      <c r="V309" s="41"/>
      <c r="W309" s="41"/>
      <c r="X309" s="41"/>
      <c r="Y309" s="41"/>
      <c r="Z309" s="41"/>
      <c r="AA309" s="41"/>
      <c r="AB309" s="41"/>
      <c r="AC309" s="41"/>
      <c r="AD309" s="41"/>
      <c r="AE309" s="41"/>
      <c r="AF309" s="41"/>
      <c r="AG309" s="41"/>
      <c r="AH309" s="41"/>
      <c r="AI309" s="41"/>
      <c r="AJ309" s="41"/>
      <c r="AK309" s="41"/>
      <c r="AL309" s="41"/>
      <c r="AM309" s="41"/>
      <c r="AN309" s="41"/>
    </row>
    <row r="310" spans="1:40" ht="15.75" customHeight="1">
      <c r="A310" s="5" t="str">
        <f t="shared" si="69"/>
        <v>PiècesSous-total Pièces et Acc.</v>
      </c>
      <c r="B310" s="41" t="s">
        <v>176</v>
      </c>
      <c r="C310" s="269" t="s">
        <v>189</v>
      </c>
      <c r="D310" s="388">
        <f>D305+D308+D309</f>
        <v>0</v>
      </c>
      <c r="E310" s="405">
        <f>IF(D310&lt;=0,0,F310/D310)</f>
        <v>0</v>
      </c>
      <c r="F310" s="390">
        <f t="shared" ref="F310" si="85">F305+F308+F309</f>
        <v>0</v>
      </c>
      <c r="G310" s="391"/>
      <c r="H310" s="405"/>
      <c r="I310" s="390"/>
      <c r="J310" s="391">
        <f t="shared" ref="J310" si="86">J305+J308+J309</f>
        <v>1333890.5100000002</v>
      </c>
      <c r="K310" s="405">
        <f t="shared" si="81"/>
        <v>0.21004113748436506</v>
      </c>
      <c r="L310" s="390">
        <f>L305+L308+L309</f>
        <v>280171.87999999989</v>
      </c>
      <c r="M310" s="406" t="e">
        <f>(+J310-D310)/D310</f>
        <v>#DIV/0!</v>
      </c>
      <c r="N310" s="390">
        <f>L310-F310</f>
        <v>280171.87999999989</v>
      </c>
      <c r="O310" s="391">
        <f t="shared" ref="O310" si="87">O305+O308+O309</f>
        <v>0</v>
      </c>
      <c r="P310" s="405">
        <f t="shared" si="82"/>
        <v>0</v>
      </c>
      <c r="Q310" s="390">
        <f>Q305+Q308+Q309</f>
        <v>0</v>
      </c>
      <c r="R310" s="406">
        <f t="shared" si="83"/>
        <v>0</v>
      </c>
      <c r="S310" s="390">
        <f t="shared" si="84"/>
        <v>280171.87999999989</v>
      </c>
      <c r="T310" s="41"/>
      <c r="U310" s="41"/>
      <c r="V310" s="41"/>
      <c r="W310" s="41"/>
      <c r="X310" s="41"/>
      <c r="Y310" s="41"/>
      <c r="Z310" s="41"/>
      <c r="AA310" s="41"/>
      <c r="AB310" s="41"/>
      <c r="AC310" s="41"/>
      <c r="AD310" s="41"/>
      <c r="AE310" s="41"/>
      <c r="AF310" s="41"/>
      <c r="AG310" s="41"/>
      <c r="AH310" s="41"/>
      <c r="AI310" s="41"/>
      <c r="AJ310" s="41"/>
      <c r="AK310" s="41"/>
      <c r="AL310" s="41"/>
      <c r="AM310" s="41"/>
      <c r="AN310" s="41"/>
    </row>
    <row r="311" spans="1:40" ht="15.75" customHeight="1">
      <c r="A311" s="5" t="str">
        <f t="shared" si="69"/>
        <v>Pièces</v>
      </c>
      <c r="B311" s="41" t="s">
        <v>176</v>
      </c>
      <c r="C311" s="252"/>
      <c r="D311" s="41"/>
      <c r="E311" s="41"/>
      <c r="F311" s="262"/>
      <c r="G311" s="252"/>
      <c r="H311" s="41"/>
      <c r="I311" s="262"/>
      <c r="J311" s="252"/>
      <c r="K311" s="41"/>
      <c r="L311" s="262"/>
      <c r="M311" s="252"/>
      <c r="N311" s="264" t="e">
        <f>N310/F310</f>
        <v>#DIV/0!</v>
      </c>
      <c r="O311" s="252"/>
      <c r="P311" s="41"/>
      <c r="Q311" s="262"/>
      <c r="R311" s="252"/>
      <c r="S311" s="264">
        <f>IF(Q310=0,0,S310/Q310)</f>
        <v>0</v>
      </c>
      <c r="T311" s="41"/>
      <c r="U311" s="41"/>
      <c r="V311" s="41"/>
      <c r="W311" s="41"/>
      <c r="X311" s="41"/>
      <c r="Y311" s="41"/>
      <c r="Z311" s="41"/>
      <c r="AA311" s="41"/>
      <c r="AB311" s="41"/>
      <c r="AC311" s="41"/>
      <c r="AD311" s="41"/>
      <c r="AE311" s="41"/>
      <c r="AF311" s="41"/>
      <c r="AG311" s="41"/>
      <c r="AH311" s="41"/>
      <c r="AI311" s="41"/>
      <c r="AJ311" s="41"/>
      <c r="AK311" s="41"/>
      <c r="AL311" s="41"/>
      <c r="AM311" s="41"/>
      <c r="AN311" s="41"/>
    </row>
    <row r="312" spans="1:40" ht="15.75" customHeight="1">
      <c r="A312" s="5" t="str">
        <f t="shared" si="69"/>
        <v>Pièces</v>
      </c>
      <c r="B312" s="41" t="s">
        <v>176</v>
      </c>
      <c r="C312" s="252"/>
      <c r="D312" s="41"/>
      <c r="E312" s="41"/>
      <c r="F312" s="262"/>
      <c r="G312" s="252"/>
      <c r="H312" s="41"/>
      <c r="I312" s="262"/>
      <c r="J312" s="252"/>
      <c r="K312" s="41"/>
      <c r="L312" s="262"/>
      <c r="M312" s="252"/>
      <c r="N312" s="264"/>
      <c r="O312" s="252"/>
      <c r="P312" s="41"/>
      <c r="Q312" s="262"/>
      <c r="R312" s="252"/>
      <c r="S312" s="264"/>
      <c r="T312" s="41"/>
      <c r="U312" s="41"/>
      <c r="V312" s="41"/>
      <c r="W312" s="41"/>
      <c r="X312" s="41"/>
      <c r="Y312" s="41"/>
      <c r="Z312" s="41"/>
      <c r="AA312" s="41"/>
      <c r="AB312" s="41"/>
      <c r="AC312" s="41"/>
      <c r="AD312" s="41"/>
      <c r="AE312" s="41"/>
      <c r="AF312" s="41"/>
      <c r="AG312" s="41"/>
      <c r="AH312" s="41"/>
      <c r="AI312" s="41"/>
      <c r="AJ312" s="41"/>
      <c r="AK312" s="41"/>
      <c r="AL312" s="41"/>
      <c r="AM312" s="41"/>
      <c r="AN312" s="41"/>
    </row>
    <row r="313" spans="1:40" ht="15.75" customHeight="1">
      <c r="A313" s="5" t="str">
        <f t="shared" si="69"/>
        <v>PiècesAutostock</v>
      </c>
      <c r="B313" s="41" t="s">
        <v>176</v>
      </c>
      <c r="C313" s="245" t="s">
        <v>190</v>
      </c>
      <c r="D313" s="293" cm="1">
        <f t="array" ref="D313">+SUMPRODUCT(('Budget original'!$A$8:$A$501=$A313)*('Budget original'!$C$3:$AO$3=D$2),'Budget original'!$C$8:$AO$501)</f>
        <v>0</v>
      </c>
      <c r="E313" s="352">
        <f>IF(D313=0,0,F313/D313)</f>
        <v>0</v>
      </c>
      <c r="F313" s="295" cm="1">
        <f t="array" ref="F313">+SUMPRODUCT(('Budget original'!$A$8:$A$501=$A313)*('Budget original'!$C$3:$AO$3=F$2),'Budget original'!$C$8:$AO$501)</f>
        <v>0</v>
      </c>
      <c r="G313" s="363"/>
      <c r="H313" s="352"/>
      <c r="I313" s="295"/>
      <c r="J313" s="266">
        <f>-SUMIFS(BV_Data_An_Cour!$AN:$AN,BV_Data_An_Cour!$AS:$AS,"Oui",BV_Data_An_Cour!$AP:$AP,$B313,BV_Data_An_Cour!$AQ:$AQ,$C313)</f>
        <v>0</v>
      </c>
      <c r="K313" s="352">
        <f>IF(J313&lt;=0,0,L313/J313)</f>
        <v>0</v>
      </c>
      <c r="L313" s="247">
        <f>-SUMIFS(BV_Data_An_Cour!$AN:$AN,BV_Data_An_Cour!$AP:$AP,$B313,BV_Data_An_Cour!$AQ:$AQ,$C313,BV_Data_An_Cour!$AR:$AR,$L$2)</f>
        <v>0</v>
      </c>
      <c r="M313" s="352">
        <f>IF(F313=0,0,(+L313-F313)/F313)</f>
        <v>0</v>
      </c>
      <c r="N313" s="295">
        <f>L313-F313</f>
        <v>0</v>
      </c>
      <c r="O313" s="266">
        <f>-SUMIFS(BV_Data_An_Prec!$AN:$AN,BV_Data_An_Prec!$AS:$AS,"Oui",BV_Data_An_Prec!$AP:$AP,$B313,BV_Data_An_Prec!$AQ:$AQ,$C313)</f>
        <v>0</v>
      </c>
      <c r="P313" s="352">
        <f>IF(O313&lt;=0,0,Q313/O313)</f>
        <v>0</v>
      </c>
      <c r="Q313" s="247">
        <f>-SUMIFS(BV_Data_An_Prec!$AN:$AN,BV_Data_An_Prec!$AP:$AP,$B313,BV_Data_An_Prec!$AQ:$AQ,$C313,BV_Data_An_Prec!$AR:$AR,$L$2)</f>
        <v>0</v>
      </c>
      <c r="R313" s="352">
        <f>IF(S313=0,0,(+O313-K313)/K313)</f>
        <v>0</v>
      </c>
      <c r="S313" s="295">
        <f>L313-Q313</f>
        <v>0</v>
      </c>
      <c r="T313" s="41"/>
      <c r="U313" s="41"/>
      <c r="V313" s="41"/>
      <c r="W313" s="41"/>
      <c r="X313" s="41"/>
      <c r="Y313" s="41"/>
      <c r="Z313" s="41"/>
      <c r="AA313" s="41"/>
      <c r="AB313" s="41"/>
      <c r="AC313" s="41"/>
      <c r="AD313" s="41"/>
      <c r="AE313" s="41"/>
      <c r="AF313" s="41"/>
      <c r="AG313" s="41"/>
      <c r="AH313" s="41"/>
      <c r="AI313" s="41"/>
      <c r="AJ313" s="41"/>
      <c r="AK313" s="41"/>
      <c r="AL313" s="41"/>
      <c r="AM313" s="41"/>
      <c r="AN313" s="41"/>
    </row>
    <row r="314" spans="1:40" ht="15.75" customHeight="1" thickBot="1">
      <c r="A314" s="5" t="str">
        <f t="shared" si="69"/>
        <v>Pièces</v>
      </c>
      <c r="B314" s="41" t="s">
        <v>176</v>
      </c>
      <c r="C314" s="252"/>
      <c r="D314" s="290"/>
      <c r="E314" s="351"/>
      <c r="F314" s="275"/>
      <c r="G314" s="276"/>
      <c r="H314" s="351"/>
      <c r="I314" s="275"/>
      <c r="J314" s="276"/>
      <c r="K314" s="351"/>
      <c r="L314" s="275"/>
      <c r="M314" s="291"/>
      <c r="N314" s="275"/>
      <c r="O314" s="276"/>
      <c r="P314" s="351"/>
      <c r="Q314" s="275"/>
      <c r="R314" s="291"/>
      <c r="S314" s="275"/>
      <c r="T314" s="41"/>
      <c r="U314" s="41"/>
      <c r="V314" s="41"/>
      <c r="W314" s="41"/>
      <c r="X314" s="41"/>
      <c r="Y314" s="41"/>
      <c r="Z314" s="41"/>
      <c r="AA314" s="41"/>
      <c r="AB314" s="41"/>
      <c r="AC314" s="41"/>
      <c r="AD314" s="41"/>
      <c r="AE314" s="41"/>
      <c r="AF314" s="41"/>
      <c r="AG314" s="41"/>
      <c r="AH314" s="41"/>
      <c r="AI314" s="41"/>
      <c r="AJ314" s="41"/>
      <c r="AK314" s="41"/>
      <c r="AL314" s="41"/>
      <c r="AM314" s="41"/>
      <c r="AN314" s="41"/>
    </row>
    <row r="315" spans="1:40" ht="15.75" customHeight="1" thickTop="1">
      <c r="A315" s="5" t="str">
        <f t="shared" si="69"/>
        <v>PiècesTotal Dépt. Pièces</v>
      </c>
      <c r="B315" s="41" t="s">
        <v>176</v>
      </c>
      <c r="C315" s="277" t="s">
        <v>191</v>
      </c>
      <c r="D315" s="278">
        <f>D310+D313</f>
        <v>0</v>
      </c>
      <c r="E315" s="408">
        <f>IF(D315&lt;=0,0,F315/D315)</f>
        <v>0</v>
      </c>
      <c r="F315" s="280">
        <f t="shared" ref="F315" si="88">F310+F313</f>
        <v>0</v>
      </c>
      <c r="G315" s="281"/>
      <c r="H315" s="408"/>
      <c r="I315" s="280"/>
      <c r="J315" s="281">
        <f t="shared" ref="J315" si="89">J310+J313</f>
        <v>1333890.5100000002</v>
      </c>
      <c r="K315" s="408">
        <f>IF(J315&lt;=0,0,L315/J315)</f>
        <v>0.21004113748436506</v>
      </c>
      <c r="L315" s="280">
        <f>L310+L313</f>
        <v>280171.87999999989</v>
      </c>
      <c r="M315" s="409" t="e">
        <f>(+J315-D315)/D315</f>
        <v>#DIV/0!</v>
      </c>
      <c r="N315" s="410">
        <f>L315-F315</f>
        <v>280171.87999999989</v>
      </c>
      <c r="O315" s="281">
        <f t="shared" ref="O315" si="90">O310+O313</f>
        <v>0</v>
      </c>
      <c r="P315" s="408">
        <f>IF(O315&lt;=0,0,Q315/O315)</f>
        <v>0</v>
      </c>
      <c r="Q315" s="280">
        <f>Q310+Q313</f>
        <v>0</v>
      </c>
      <c r="R315" s="409">
        <f>IF(O315=0,0,(J315-O315)/O315)</f>
        <v>0</v>
      </c>
      <c r="S315" s="410">
        <f>L315-Q315</f>
        <v>280171.87999999989</v>
      </c>
      <c r="T315" s="41"/>
      <c r="U315" s="41"/>
      <c r="V315" s="41"/>
      <c r="W315" s="41"/>
      <c r="X315" s="41"/>
      <c r="Y315" s="41"/>
      <c r="Z315" s="41"/>
      <c r="AA315" s="41"/>
      <c r="AB315" s="41"/>
      <c r="AC315" s="41"/>
      <c r="AD315" s="41"/>
      <c r="AE315" s="41"/>
      <c r="AF315" s="41"/>
      <c r="AG315" s="41"/>
      <c r="AH315" s="41"/>
      <c r="AI315" s="41"/>
      <c r="AJ315" s="41"/>
      <c r="AK315" s="41"/>
      <c r="AL315" s="41"/>
      <c r="AM315" s="41"/>
      <c r="AN315" s="41"/>
    </row>
    <row r="316" spans="1:40" ht="15.75" customHeight="1" thickBot="1">
      <c r="A316" s="5" t="str">
        <f t="shared" si="69"/>
        <v>Pièces</v>
      </c>
      <c r="B316" s="41" t="s">
        <v>176</v>
      </c>
      <c r="C316" s="330"/>
      <c r="D316" s="411"/>
      <c r="E316" s="412"/>
      <c r="F316" s="333"/>
      <c r="G316" s="413"/>
      <c r="H316" s="412"/>
      <c r="I316" s="333"/>
      <c r="J316" s="413"/>
      <c r="K316" s="412"/>
      <c r="L316" s="770"/>
      <c r="M316" s="414"/>
      <c r="N316" s="286" t="e">
        <f>N315/F315</f>
        <v>#DIV/0!</v>
      </c>
      <c r="O316" s="413"/>
      <c r="P316" s="412"/>
      <c r="Q316" s="333"/>
      <c r="R316" s="414"/>
      <c r="S316" s="286">
        <f>IF(Q315=0,0,S315/Q315)</f>
        <v>0</v>
      </c>
      <c r="T316" s="41"/>
      <c r="U316" s="41"/>
      <c r="V316" s="41"/>
      <c r="W316" s="41"/>
      <c r="X316" s="41"/>
      <c r="Y316" s="41"/>
      <c r="Z316" s="41"/>
      <c r="AA316" s="41"/>
      <c r="AB316" s="41"/>
      <c r="AC316" s="41"/>
      <c r="AD316" s="41"/>
      <c r="AE316" s="41"/>
      <c r="AF316" s="41"/>
      <c r="AG316" s="41"/>
      <c r="AH316" s="41"/>
      <c r="AI316" s="41"/>
      <c r="AJ316" s="41"/>
      <c r="AK316" s="41"/>
      <c r="AL316" s="41"/>
      <c r="AM316" s="41"/>
      <c r="AN316" s="41"/>
    </row>
    <row r="317" spans="1:40" ht="15.75" customHeight="1" thickTop="1">
      <c r="A317" s="5" t="str">
        <f t="shared" si="69"/>
        <v>Pièces</v>
      </c>
      <c r="B317" s="41" t="s">
        <v>176</v>
      </c>
      <c r="C317" s="269"/>
      <c r="D317" s="317"/>
      <c r="E317" s="370"/>
      <c r="F317" s="372"/>
      <c r="G317" s="371"/>
      <c r="H317" s="370"/>
      <c r="I317" s="372"/>
      <c r="J317" s="371"/>
      <c r="K317" s="370"/>
      <c r="L317" s="372"/>
      <c r="M317" s="252"/>
      <c r="N317" s="264"/>
      <c r="O317" s="371"/>
      <c r="P317" s="370"/>
      <c r="Q317" s="372"/>
      <c r="R317" s="252"/>
      <c r="S317" s="264"/>
      <c r="T317" s="41"/>
      <c r="U317" s="41"/>
      <c r="V317" s="41"/>
      <c r="W317" s="41"/>
      <c r="X317" s="41"/>
      <c r="Y317" s="41"/>
      <c r="Z317" s="41"/>
      <c r="AA317" s="41"/>
      <c r="AB317" s="41"/>
      <c r="AC317" s="41"/>
      <c r="AD317" s="41"/>
      <c r="AE317" s="41"/>
      <c r="AF317" s="41"/>
      <c r="AG317" s="41"/>
      <c r="AH317" s="41"/>
      <c r="AI317" s="41"/>
      <c r="AJ317" s="41"/>
      <c r="AK317" s="41"/>
      <c r="AL317" s="41"/>
      <c r="AM317" s="41"/>
      <c r="AN317" s="41"/>
    </row>
    <row r="318" spans="1:40" ht="15.75" customHeight="1">
      <c r="A318" s="5" t="str">
        <f t="shared" si="69"/>
        <v>PiècesDEPENSES</v>
      </c>
      <c r="B318" s="41" t="s">
        <v>176</v>
      </c>
      <c r="C318" s="288" t="s">
        <v>106</v>
      </c>
      <c r="D318" s="41"/>
      <c r="E318" s="41"/>
      <c r="F318" s="275"/>
      <c r="G318" s="252"/>
      <c r="H318" s="41"/>
      <c r="I318" s="275"/>
      <c r="J318" s="252"/>
      <c r="K318" s="41"/>
      <c r="L318" s="262"/>
      <c r="M318" s="252"/>
      <c r="N318" s="262"/>
      <c r="O318" s="252"/>
      <c r="P318" s="41"/>
      <c r="Q318" s="262"/>
      <c r="R318" s="252"/>
      <c r="S318" s="262"/>
      <c r="T318" s="41"/>
      <c r="U318" s="41"/>
      <c r="V318" s="41"/>
      <c r="W318" s="41"/>
      <c r="X318" s="41"/>
      <c r="Y318" s="41"/>
      <c r="Z318" s="41"/>
      <c r="AA318" s="41"/>
      <c r="AB318" s="41"/>
      <c r="AC318" s="41"/>
      <c r="AD318" s="41"/>
      <c r="AE318" s="41"/>
      <c r="AF318" s="41"/>
      <c r="AG318" s="41"/>
      <c r="AH318" s="41"/>
      <c r="AI318" s="41"/>
      <c r="AJ318" s="41"/>
      <c r="AK318" s="41"/>
      <c r="AL318" s="41"/>
      <c r="AM318" s="41"/>
      <c r="AN318" s="41"/>
    </row>
    <row r="319" spans="1:40" ht="15.75" customHeight="1">
      <c r="A319" s="5" t="str">
        <f t="shared" si="69"/>
        <v>PiècesSalaires cadres</v>
      </c>
      <c r="B319" s="41" t="s">
        <v>176</v>
      </c>
      <c r="C319" s="310" t="s">
        <v>116</v>
      </c>
      <c r="D319" s="41"/>
      <c r="E319" s="41"/>
      <c r="F319" s="253" cm="1">
        <f t="array" ref="F319">+SUMPRODUCT(('Budget original'!$A$8:$A$501=$A319)*('Budget original'!$C$3:$AO$3=F$2),'Budget original'!$C$8:$AO$501)</f>
        <v>0</v>
      </c>
      <c r="G319" s="252"/>
      <c r="H319" s="41"/>
      <c r="I319" s="253"/>
      <c r="J319" s="252"/>
      <c r="K319" s="41"/>
      <c r="L319" s="255">
        <f>SUMIFS(BV_Data_An_Cour!$AN:$AN,BV_Data_An_Cour!$AP:$AP,$B319,BV_Data_An_Cour!$AQ:$AQ,$C319,BV_Data_An_Cour!$AR:$AR,$L$2)</f>
        <v>10001.549999999999</v>
      </c>
      <c r="M319" s="252"/>
      <c r="N319" s="275">
        <f t="shared" ref="N319:N349" si="91">L319-F319</f>
        <v>10001.549999999999</v>
      </c>
      <c r="O319" s="252"/>
      <c r="P319" s="41"/>
      <c r="Q319" s="255">
        <f>SUMIFS(BV_Data_An_Prec!$AN:$AN,BV_Data_An_Prec!$AP:$AP,$B319,BV_Data_An_Prec!$AQ:$AQ,$C319,BV_Data_An_Prec!$AR:$AR,$L$2)</f>
        <v>0</v>
      </c>
      <c r="R319" s="252"/>
      <c r="S319" s="255">
        <f t="shared" ref="S319:S349" si="92">L319-Q319</f>
        <v>10001.549999999999</v>
      </c>
      <c r="T319" s="41"/>
      <c r="U319" s="41"/>
      <c r="V319" s="41"/>
      <c r="W319" s="41"/>
      <c r="X319" s="41"/>
      <c r="Y319" s="41"/>
      <c r="Z319" s="41"/>
      <c r="AA319" s="41"/>
      <c r="AB319" s="41"/>
      <c r="AC319" s="41"/>
      <c r="AD319" s="41"/>
      <c r="AE319" s="41"/>
      <c r="AF319" s="41"/>
      <c r="AG319" s="41"/>
      <c r="AH319" s="41"/>
      <c r="AI319" s="41"/>
      <c r="AJ319" s="41"/>
      <c r="AK319" s="41"/>
      <c r="AL319" s="41"/>
      <c r="AM319" s="41"/>
      <c r="AN319" s="41"/>
    </row>
    <row r="320" spans="1:40" ht="15.75" customHeight="1">
      <c r="A320" s="5" t="str">
        <f t="shared" si="69"/>
        <v>PiècesSalaires commis</v>
      </c>
      <c r="B320" s="41" t="s">
        <v>176</v>
      </c>
      <c r="C320" s="311" t="s">
        <v>117</v>
      </c>
      <c r="D320" s="296"/>
      <c r="E320" s="41"/>
      <c r="F320" s="247" cm="1">
        <f t="array" ref="F320">+SUMPRODUCT(('Budget original'!$A$8:$A$501=$A320)*('Budget original'!$C$3:$AO$3=F$2),'Budget original'!$C$8:$AO$501)</f>
        <v>0</v>
      </c>
      <c r="G320" s="297"/>
      <c r="H320" s="41"/>
      <c r="I320" s="247"/>
      <c r="J320" s="252"/>
      <c r="K320" s="41"/>
      <c r="L320" s="255">
        <f>SUMIFS(BV_Data_An_Cour!$AN:$AN,BV_Data_An_Cour!$AP:$AP,$B320,BV_Data_An_Cour!$AQ:$AQ,$C320,BV_Data_An_Cour!$AR:$AR,$L$2)</f>
        <v>0</v>
      </c>
      <c r="M320" s="252"/>
      <c r="N320" s="275">
        <f t="shared" si="91"/>
        <v>0</v>
      </c>
      <c r="O320" s="252"/>
      <c r="P320" s="41"/>
      <c r="Q320" s="255">
        <f>SUMIFS(BV_Data_An_Prec!$AN:$AN,BV_Data_An_Prec!$AP:$AP,$B320,BV_Data_An_Prec!$AQ:$AQ,$C320,BV_Data_An_Prec!$AR:$AR,$L$2)</f>
        <v>0</v>
      </c>
      <c r="R320" s="252"/>
      <c r="S320" s="275">
        <f t="shared" si="92"/>
        <v>0</v>
      </c>
      <c r="T320" s="41"/>
      <c r="U320" s="41"/>
      <c r="V320" s="41"/>
      <c r="W320" s="41"/>
      <c r="X320" s="41"/>
      <c r="Y320" s="41"/>
      <c r="Z320" s="41"/>
      <c r="AA320" s="41"/>
      <c r="AB320" s="41"/>
      <c r="AC320" s="41"/>
      <c r="AD320" s="41"/>
      <c r="AE320" s="41"/>
      <c r="AF320" s="41"/>
      <c r="AG320" s="41"/>
      <c r="AH320" s="41"/>
      <c r="AI320" s="41"/>
      <c r="AJ320" s="41"/>
      <c r="AK320" s="41"/>
      <c r="AL320" s="41"/>
      <c r="AM320" s="41"/>
      <c r="AN320" s="41"/>
    </row>
    <row r="321" spans="1:40" ht="15.75" customHeight="1">
      <c r="A321" s="5" t="str">
        <f t="shared" si="69"/>
        <v>PiècesSalaires autres</v>
      </c>
      <c r="B321" s="41" t="s">
        <v>176</v>
      </c>
      <c r="C321" s="310" t="s">
        <v>118</v>
      </c>
      <c r="D321" s="312"/>
      <c r="E321" s="313"/>
      <c r="F321" s="253" cm="1">
        <f t="array" ref="F321">+SUMPRODUCT(('Budget original'!$A$8:$A$501=$A321)*('Budget original'!$C$3:$AO$3=F$2),'Budget original'!$C$8:$AO$501)</f>
        <v>0</v>
      </c>
      <c r="G321" s="314"/>
      <c r="H321" s="313"/>
      <c r="I321" s="253"/>
      <c r="J321" s="240"/>
      <c r="K321" s="313"/>
      <c r="L321" s="271">
        <f>SUMIFS(BV_Data_An_Cour!$AN:$AN,BV_Data_An_Cour!$AP:$AP,$B321,BV_Data_An_Cour!$AQ:$AQ,$C321,BV_Data_An_Cour!$AR:$AR,$L$2)</f>
        <v>37790.639999999999</v>
      </c>
      <c r="M321" s="240"/>
      <c r="N321" s="315">
        <f t="shared" si="91"/>
        <v>37790.639999999999</v>
      </c>
      <c r="O321" s="240"/>
      <c r="P321" s="313"/>
      <c r="Q321" s="271">
        <f>SUMIFS(BV_Data_An_Prec!$AN:$AN,BV_Data_An_Prec!$AP:$AP,$B321,BV_Data_An_Prec!$AQ:$AQ,$C321,BV_Data_An_Prec!$AR:$AR,$L$2)</f>
        <v>0</v>
      </c>
      <c r="R321" s="240"/>
      <c r="S321" s="315">
        <f t="shared" si="92"/>
        <v>37790.639999999999</v>
      </c>
      <c r="T321" s="41"/>
      <c r="U321" s="415"/>
      <c r="V321" s="415"/>
      <c r="W321" s="41"/>
      <c r="X321" s="41"/>
      <c r="Y321" s="41"/>
      <c r="Z321" s="41"/>
      <c r="AA321" s="41"/>
      <c r="AB321" s="41"/>
      <c r="AC321" s="41"/>
      <c r="AD321" s="41"/>
      <c r="AE321" s="41"/>
      <c r="AF321" s="41"/>
      <c r="AG321" s="41"/>
      <c r="AH321" s="41"/>
      <c r="AI321" s="41"/>
      <c r="AJ321" s="41"/>
      <c r="AK321" s="41"/>
      <c r="AL321" s="41"/>
      <c r="AM321" s="41"/>
      <c r="AN321" s="41"/>
    </row>
    <row r="322" spans="1:40" ht="15.75" customHeight="1">
      <c r="A322" s="5" t="str">
        <f t="shared" si="69"/>
        <v>PiècesSalaires spécialistes</v>
      </c>
      <c r="B322" s="41" t="s">
        <v>176</v>
      </c>
      <c r="C322" s="310" t="s">
        <v>119</v>
      </c>
      <c r="D322" s="296"/>
      <c r="E322" s="41"/>
      <c r="F322" s="253" cm="1">
        <f t="array" ref="F322">+SUMPRODUCT(('Budget original'!$A$8:$A$501=$A322)*('Budget original'!$C$3:$AO$3=F$2),'Budget original'!$C$8:$AO$501)</f>
        <v>0</v>
      </c>
      <c r="G322" s="297"/>
      <c r="H322" s="41"/>
      <c r="I322" s="253"/>
      <c r="J322" s="252"/>
      <c r="K322" s="41"/>
      <c r="L322" s="255">
        <f>SUMIFS(BV_Data_An_Cour!$AN:$AN,BV_Data_An_Cour!$AP:$AP,$B322,BV_Data_An_Cour!$AQ:$AQ,$C322,BV_Data_An_Cour!$AR:$AR,$L$2)</f>
        <v>0</v>
      </c>
      <c r="M322" s="252"/>
      <c r="N322" s="275">
        <f t="shared" si="91"/>
        <v>0</v>
      </c>
      <c r="O322" s="252"/>
      <c r="P322" s="41"/>
      <c r="Q322" s="255">
        <f>SUMIFS(BV_Data_An_Prec!$AN:$AN,BV_Data_An_Prec!$AP:$AP,$B322,BV_Data_An_Prec!$AQ:$AQ,$C322,BV_Data_An_Prec!$AR:$AR,$L$2)</f>
        <v>0</v>
      </c>
      <c r="R322" s="252"/>
      <c r="S322" s="275">
        <f t="shared" si="92"/>
        <v>0</v>
      </c>
      <c r="T322" s="41"/>
      <c r="U322" s="41"/>
      <c r="V322" s="41"/>
      <c r="W322" s="41"/>
      <c r="X322" s="41"/>
      <c r="Y322" s="41"/>
      <c r="Z322" s="41"/>
      <c r="AA322" s="41"/>
      <c r="AB322" s="41"/>
      <c r="AC322" s="41"/>
      <c r="AD322" s="41"/>
      <c r="AE322" s="41"/>
      <c r="AF322" s="41"/>
      <c r="AG322" s="41"/>
      <c r="AH322" s="41"/>
      <c r="AI322" s="41"/>
      <c r="AJ322" s="41"/>
      <c r="AK322" s="41"/>
      <c r="AL322" s="41"/>
      <c r="AM322" s="41"/>
      <c r="AN322" s="41"/>
    </row>
    <row r="323" spans="1:40" ht="15.75" hidden="1" customHeight="1">
      <c r="A323" s="5" t="str">
        <f t="shared" si="69"/>
        <v>Pièces[...]</v>
      </c>
      <c r="B323" s="41" t="s">
        <v>176</v>
      </c>
      <c r="C323" s="252" t="s">
        <v>55</v>
      </c>
      <c r="D323" s="296"/>
      <c r="E323" s="41"/>
      <c r="F323" s="253" cm="1">
        <f t="array" ref="F323">+SUMPRODUCT(('Budget original'!$A$8:$A$501=$A323)*('Budget original'!$C$3:$AO$3=F$2),'Budget original'!$C$8:$AO$501)</f>
        <v>0</v>
      </c>
      <c r="G323" s="297"/>
      <c r="H323" s="41"/>
      <c r="I323" s="253"/>
      <c r="J323" s="252"/>
      <c r="K323" s="41"/>
      <c r="L323" s="255">
        <f>SUMIFS(BV_Data_An_Cour!$AN:$AN,BV_Data_An_Cour!$AP:$AP,$B323,BV_Data_An_Cour!$AQ:$AQ,$C323,BV_Data_An_Cour!$AR:$AR,$L$2)</f>
        <v>0</v>
      </c>
      <c r="M323" s="252"/>
      <c r="N323" s="275">
        <f t="shared" si="91"/>
        <v>0</v>
      </c>
      <c r="O323" s="252"/>
      <c r="P323" s="41"/>
      <c r="Q323" s="255">
        <f>SUMIFS(BV_Data_An_Prec!$AN:$AN,BV_Data_An_Prec!$AP:$AP,$B323,BV_Data_An_Prec!$AQ:$AQ,$C323,BV_Data_An_Prec!$AR:$AR,$L$2)</f>
        <v>0</v>
      </c>
      <c r="R323" s="252"/>
      <c r="S323" s="275">
        <f t="shared" si="92"/>
        <v>0</v>
      </c>
      <c r="T323" s="41"/>
      <c r="U323" s="41"/>
      <c r="V323" s="41"/>
      <c r="W323" s="41"/>
      <c r="X323" s="41"/>
      <c r="Y323" s="41"/>
      <c r="Z323" s="41"/>
      <c r="AA323" s="41"/>
      <c r="AB323" s="41"/>
      <c r="AC323" s="41"/>
      <c r="AD323" s="41"/>
      <c r="AE323" s="41"/>
      <c r="AF323" s="41"/>
      <c r="AG323" s="41"/>
      <c r="AH323" s="41"/>
      <c r="AI323" s="41"/>
      <c r="AJ323" s="41"/>
      <c r="AK323" s="41"/>
      <c r="AL323" s="41"/>
      <c r="AM323" s="41"/>
      <c r="AN323" s="41"/>
    </row>
    <row r="324" spans="1:40" ht="15.75" hidden="1" customHeight="1">
      <c r="A324" s="5" t="str">
        <f t="shared" si="69"/>
        <v>Pièces[...]</v>
      </c>
      <c r="B324" s="41" t="s">
        <v>176</v>
      </c>
      <c r="C324" s="252" t="s">
        <v>55</v>
      </c>
      <c r="D324" s="296"/>
      <c r="E324" s="41"/>
      <c r="F324" s="253" cm="1">
        <f t="array" ref="F324">+SUMPRODUCT(('Budget original'!$A$8:$A$501=$A324)*('Budget original'!$C$3:$AO$3=F$2),'Budget original'!$C$8:$AO$501)</f>
        <v>0</v>
      </c>
      <c r="G324" s="297"/>
      <c r="H324" s="41"/>
      <c r="I324" s="253"/>
      <c r="J324" s="252"/>
      <c r="K324" s="41"/>
      <c r="L324" s="255">
        <f>SUMIFS(BV_Data_An_Cour!$AN:$AN,BV_Data_An_Cour!$AP:$AP,$B324,BV_Data_An_Cour!$AQ:$AQ,$C324,BV_Data_An_Cour!$AR:$AR,$L$2)</f>
        <v>0</v>
      </c>
      <c r="M324" s="252"/>
      <c r="N324" s="275">
        <f t="shared" si="91"/>
        <v>0</v>
      </c>
      <c r="O324" s="252"/>
      <c r="P324" s="41"/>
      <c r="Q324" s="255">
        <f>SUMIFS(BV_Data_An_Prec!$AN:$AN,BV_Data_An_Prec!$AP:$AP,$B324,BV_Data_An_Prec!$AQ:$AQ,$C324,BV_Data_An_Prec!$AR:$AR,$L$2)</f>
        <v>0</v>
      </c>
      <c r="R324" s="252"/>
      <c r="S324" s="275">
        <f t="shared" si="92"/>
        <v>0</v>
      </c>
      <c r="T324" s="41"/>
      <c r="U324" s="41"/>
      <c r="V324" s="41"/>
      <c r="W324" s="41"/>
      <c r="X324" s="41"/>
      <c r="Y324" s="41"/>
      <c r="Z324" s="41"/>
      <c r="AA324" s="41"/>
      <c r="AB324" s="41"/>
      <c r="AC324" s="41"/>
      <c r="AD324" s="41"/>
      <c r="AE324" s="41"/>
      <c r="AF324" s="41"/>
      <c r="AG324" s="41"/>
      <c r="AH324" s="41"/>
      <c r="AI324" s="41"/>
      <c r="AJ324" s="41"/>
      <c r="AK324" s="41"/>
      <c r="AL324" s="41"/>
      <c r="AM324" s="41"/>
      <c r="AN324" s="41"/>
    </row>
    <row r="325" spans="1:40" ht="15.75" hidden="1" customHeight="1">
      <c r="A325" s="5" t="str">
        <f t="shared" si="69"/>
        <v>Pièces[...]</v>
      </c>
      <c r="B325" s="41" t="s">
        <v>176</v>
      </c>
      <c r="C325" s="252" t="s">
        <v>55</v>
      </c>
      <c r="D325" s="296"/>
      <c r="E325" s="41"/>
      <c r="F325" s="253" cm="1">
        <f t="array" ref="F325">+SUMPRODUCT(('Budget original'!$A$8:$A$501=$A325)*('Budget original'!$C$3:$AO$3=F$2),'Budget original'!$C$8:$AO$501)</f>
        <v>0</v>
      </c>
      <c r="G325" s="297"/>
      <c r="H325" s="41"/>
      <c r="I325" s="253"/>
      <c r="J325" s="252"/>
      <c r="K325" s="41"/>
      <c r="L325" s="255">
        <f>SUMIFS(BV_Data_An_Cour!$AN:$AN,BV_Data_An_Cour!$AP:$AP,$B325,BV_Data_An_Cour!$AQ:$AQ,$C325,BV_Data_An_Cour!$AR:$AR,$L$2)</f>
        <v>0</v>
      </c>
      <c r="M325" s="252"/>
      <c r="N325" s="275">
        <f t="shared" si="91"/>
        <v>0</v>
      </c>
      <c r="O325" s="252"/>
      <c r="P325" s="41"/>
      <c r="Q325" s="255">
        <f>SUMIFS(BV_Data_An_Prec!$AN:$AN,BV_Data_An_Prec!$AP:$AP,$B325,BV_Data_An_Prec!$AQ:$AQ,$C325,BV_Data_An_Prec!$AR:$AR,$L$2)</f>
        <v>0</v>
      </c>
      <c r="R325" s="252"/>
      <c r="S325" s="275">
        <f t="shared" si="92"/>
        <v>0</v>
      </c>
      <c r="T325" s="41"/>
      <c r="U325" s="41"/>
      <c r="V325" s="41"/>
      <c r="W325" s="41"/>
      <c r="X325" s="41"/>
      <c r="Y325" s="41"/>
      <c r="Z325" s="41"/>
      <c r="AA325" s="41"/>
      <c r="AB325" s="41"/>
      <c r="AC325" s="41"/>
      <c r="AD325" s="41"/>
      <c r="AE325" s="41"/>
      <c r="AF325" s="41"/>
      <c r="AG325" s="41"/>
      <c r="AH325" s="41"/>
      <c r="AI325" s="41"/>
      <c r="AJ325" s="41"/>
      <c r="AK325" s="41"/>
      <c r="AL325" s="41"/>
      <c r="AM325" s="41"/>
      <c r="AN325" s="41"/>
    </row>
    <row r="326" spans="1:40" ht="15.75" customHeight="1">
      <c r="A326" s="5" t="str">
        <f t="shared" si="69"/>
        <v>PiècesSalaires en absences</v>
      </c>
      <c r="B326" s="41" t="s">
        <v>176</v>
      </c>
      <c r="C326" s="311" t="s">
        <v>120</v>
      </c>
      <c r="D326" s="296"/>
      <c r="E326" s="41"/>
      <c r="F326" s="247" cm="1">
        <f t="array" ref="F326">+SUMPRODUCT(('Budget original'!$A$8:$A$501=$A326)*('Budget original'!$C$3:$AO$3=F$2),'Budget original'!$C$8:$AO$501)</f>
        <v>0</v>
      </c>
      <c r="G326" s="297"/>
      <c r="H326" s="41"/>
      <c r="I326" s="247"/>
      <c r="J326" s="252"/>
      <c r="K326" s="41"/>
      <c r="L326" s="255">
        <f>SUMIFS(BV_Data_An_Cour!$AN:$AN,BV_Data_An_Cour!$AP:$AP,$B326,BV_Data_An_Cour!$AQ:$AQ,$C326,BV_Data_An_Cour!$AR:$AR,$L$2)</f>
        <v>5887.5</v>
      </c>
      <c r="M326" s="252"/>
      <c r="N326" s="275">
        <f t="shared" si="91"/>
        <v>5887.5</v>
      </c>
      <c r="O326" s="252"/>
      <c r="P326" s="41"/>
      <c r="Q326" s="255">
        <f>SUMIFS(BV_Data_An_Prec!$AN:$AN,BV_Data_An_Prec!$AP:$AP,$B326,BV_Data_An_Prec!$AQ:$AQ,$C326,BV_Data_An_Prec!$AR:$AR,$L$2)</f>
        <v>0</v>
      </c>
      <c r="R326" s="252"/>
      <c r="S326" s="275">
        <f t="shared" si="92"/>
        <v>5887.5</v>
      </c>
      <c r="T326" s="41"/>
      <c r="U326" s="41"/>
      <c r="V326" s="41"/>
      <c r="W326" s="41"/>
      <c r="X326" s="41"/>
      <c r="Y326" s="41"/>
      <c r="Z326" s="41"/>
      <c r="AA326" s="41"/>
      <c r="AB326" s="41"/>
      <c r="AC326" s="41"/>
      <c r="AD326" s="41"/>
      <c r="AE326" s="41"/>
      <c r="AF326" s="41"/>
      <c r="AG326" s="41"/>
      <c r="AH326" s="41"/>
      <c r="AI326" s="41"/>
      <c r="AJ326" s="41"/>
      <c r="AK326" s="41"/>
      <c r="AL326" s="41"/>
      <c r="AM326" s="41"/>
      <c r="AN326" s="41"/>
    </row>
    <row r="327" spans="1:40" ht="15.75" customHeight="1">
      <c r="A327" s="5" t="str">
        <f t="shared" si="69"/>
        <v>PiècesDéduction à la source</v>
      </c>
      <c r="B327" s="41" t="s">
        <v>176</v>
      </c>
      <c r="C327" s="310" t="s">
        <v>121</v>
      </c>
      <c r="D327" s="312"/>
      <c r="E327" s="313"/>
      <c r="F327" s="253" cm="1">
        <f t="array" ref="F327">+SUMPRODUCT(('Budget original'!$A$8:$A$501=$A327)*('Budget original'!$C$3:$AO$3=F$2),'Budget original'!$C$8:$AO$501)</f>
        <v>0</v>
      </c>
      <c r="G327" s="314"/>
      <c r="H327" s="313"/>
      <c r="I327" s="253"/>
      <c r="J327" s="240"/>
      <c r="K327" s="313"/>
      <c r="L327" s="271">
        <f>SUMIFS(BV_Data_An_Cour!$AN:$AN,BV_Data_An_Cour!$AP:$AP,$B327,BV_Data_An_Cour!$AQ:$AQ,$C327,BV_Data_An_Cour!$AR:$AR,$L$2)</f>
        <v>8290.67</v>
      </c>
      <c r="M327" s="240"/>
      <c r="N327" s="315">
        <f t="shared" si="91"/>
        <v>8290.67</v>
      </c>
      <c r="O327" s="240"/>
      <c r="P327" s="313"/>
      <c r="Q327" s="271">
        <f>SUMIFS(BV_Data_An_Prec!$AN:$AN,BV_Data_An_Prec!$AP:$AP,$B327,BV_Data_An_Prec!$AQ:$AQ,$C327,BV_Data_An_Prec!$AR:$AR,$L$2)</f>
        <v>0</v>
      </c>
      <c r="R327" s="240"/>
      <c r="S327" s="315">
        <f t="shared" si="92"/>
        <v>8290.67</v>
      </c>
      <c r="T327" s="41"/>
      <c r="U327" s="253"/>
      <c r="V327" s="41"/>
      <c r="W327" s="41"/>
      <c r="X327" s="41"/>
      <c r="Y327" s="41"/>
      <c r="Z327" s="41"/>
      <c r="AA327" s="41"/>
      <c r="AB327" s="41"/>
      <c r="AC327" s="41"/>
      <c r="AD327" s="41"/>
      <c r="AE327" s="41"/>
      <c r="AF327" s="41"/>
      <c r="AG327" s="41"/>
      <c r="AH327" s="41"/>
      <c r="AI327" s="41"/>
      <c r="AJ327" s="41"/>
      <c r="AK327" s="41"/>
      <c r="AL327" s="41"/>
      <c r="AM327" s="41"/>
      <c r="AN327" s="41"/>
    </row>
    <row r="328" spans="1:40" ht="15.75" customHeight="1">
      <c r="A328" s="5" t="str">
        <f t="shared" si="69"/>
        <v>PiècesBénéfices marginaux</v>
      </c>
      <c r="B328" s="41" t="s">
        <v>176</v>
      </c>
      <c r="C328" s="310" t="s">
        <v>122</v>
      </c>
      <c r="D328" s="296"/>
      <c r="E328" s="41"/>
      <c r="F328" s="253" cm="1">
        <f t="array" ref="F328">+SUMPRODUCT(('Budget original'!$A$8:$A$501=$A328)*('Budget original'!$C$3:$AO$3=F$2),'Budget original'!$C$8:$AO$501)</f>
        <v>0</v>
      </c>
      <c r="G328" s="297"/>
      <c r="H328" s="41"/>
      <c r="I328" s="253"/>
      <c r="J328" s="252"/>
      <c r="K328" s="41"/>
      <c r="L328" s="255">
        <f>SUMIFS(BV_Data_An_Cour!$AN:$AN,BV_Data_An_Cour!$AP:$AP,$B328,BV_Data_An_Cour!$AQ:$AQ,$C328,BV_Data_An_Cour!$AR:$AR,$L$2)</f>
        <v>453.36</v>
      </c>
      <c r="M328" s="252"/>
      <c r="N328" s="275">
        <f t="shared" si="91"/>
        <v>453.36</v>
      </c>
      <c r="O328" s="252"/>
      <c r="P328" s="41"/>
      <c r="Q328" s="255">
        <f>SUMIFS(BV_Data_An_Prec!$AN:$AN,BV_Data_An_Prec!$AP:$AP,$B328,BV_Data_An_Prec!$AQ:$AQ,$C328,BV_Data_An_Prec!$AR:$AR,$L$2)</f>
        <v>0</v>
      </c>
      <c r="R328" s="252"/>
      <c r="S328" s="275">
        <f t="shared" si="92"/>
        <v>453.36</v>
      </c>
      <c r="T328" s="41"/>
      <c r="U328" s="253"/>
      <c r="V328" s="41"/>
      <c r="W328" s="41"/>
      <c r="X328" s="41"/>
      <c r="Y328" s="41"/>
      <c r="Z328" s="41"/>
      <c r="AA328" s="41"/>
      <c r="AB328" s="41"/>
      <c r="AC328" s="41"/>
      <c r="AD328" s="41"/>
      <c r="AE328" s="41"/>
      <c r="AF328" s="41"/>
      <c r="AG328" s="41"/>
      <c r="AH328" s="41"/>
      <c r="AI328" s="41"/>
      <c r="AJ328" s="41"/>
      <c r="AK328" s="41"/>
      <c r="AL328" s="41"/>
      <c r="AM328" s="41"/>
      <c r="AN328" s="41"/>
    </row>
    <row r="329" spans="1:40" ht="15.75" customHeight="1">
      <c r="A329" s="5" t="str">
        <f t="shared" si="69"/>
        <v>PiècesCsst</v>
      </c>
      <c r="B329" s="41" t="s">
        <v>176</v>
      </c>
      <c r="C329" s="310" t="s">
        <v>123</v>
      </c>
      <c r="D329" s="296"/>
      <c r="E329" s="41"/>
      <c r="F329" s="253" cm="1">
        <f t="array" ref="F329">+SUMPRODUCT(('Budget original'!$A$8:$A$501=$A329)*('Budget original'!$C$3:$AO$3=F$2),'Budget original'!$C$8:$AO$501)</f>
        <v>0</v>
      </c>
      <c r="G329" s="297"/>
      <c r="H329" s="41"/>
      <c r="I329" s="253"/>
      <c r="J329" s="252"/>
      <c r="K329" s="41"/>
      <c r="L329" s="255">
        <f>SUMIFS(BV_Data_An_Cour!$AN:$AN,BV_Data_An_Cour!$AP:$AP,$B329,BV_Data_An_Cour!$AQ:$AQ,$C329,BV_Data_An_Cour!$AR:$AR,$L$2)</f>
        <v>0</v>
      </c>
      <c r="M329" s="252"/>
      <c r="N329" s="275">
        <f t="shared" si="91"/>
        <v>0</v>
      </c>
      <c r="O329" s="252"/>
      <c r="P329" s="41"/>
      <c r="Q329" s="255">
        <f>SUMIFS(BV_Data_An_Prec!$AN:$AN,BV_Data_An_Prec!$AP:$AP,$B329,BV_Data_An_Prec!$AQ:$AQ,$C329,BV_Data_An_Prec!$AR:$AR,$L$2)</f>
        <v>0</v>
      </c>
      <c r="R329" s="252"/>
      <c r="S329" s="275">
        <f t="shared" si="92"/>
        <v>0</v>
      </c>
      <c r="T329" s="41"/>
      <c r="U329" s="253"/>
      <c r="V329" s="41"/>
      <c r="W329" s="41"/>
      <c r="X329" s="41"/>
      <c r="Y329" s="41"/>
      <c r="Z329" s="41"/>
      <c r="AA329" s="41"/>
      <c r="AB329" s="41"/>
      <c r="AC329" s="41"/>
      <c r="AD329" s="41"/>
      <c r="AE329" s="41"/>
      <c r="AF329" s="41"/>
      <c r="AG329" s="41"/>
      <c r="AH329" s="41"/>
      <c r="AI329" s="41"/>
      <c r="AJ329" s="41"/>
      <c r="AK329" s="41"/>
      <c r="AL329" s="41"/>
      <c r="AM329" s="41"/>
      <c r="AN329" s="41"/>
    </row>
    <row r="330" spans="1:40" ht="15.75" hidden="1" customHeight="1">
      <c r="A330" s="5" t="str">
        <f t="shared" si="69"/>
        <v>Pièces[...]</v>
      </c>
      <c r="B330" s="41" t="s">
        <v>176</v>
      </c>
      <c r="C330" s="252" t="s">
        <v>55</v>
      </c>
      <c r="D330" s="298"/>
      <c r="E330" s="316"/>
      <c r="F330" s="253" cm="1">
        <f t="array" ref="F330">+SUMPRODUCT(('Budget original'!$A$8:$A$501=$A330)*('Budget original'!$C$3:$AO$3=F$2),'Budget original'!$C$8:$AO$501)</f>
        <v>0</v>
      </c>
      <c r="G330" s="299"/>
      <c r="H330" s="316"/>
      <c r="I330" s="253"/>
      <c r="J330" s="245"/>
      <c r="K330" s="316"/>
      <c r="L330" s="255">
        <f>SUMIFS(BV_Data_An_Cour!$AN:$AN,BV_Data_An_Cour!$AP:$AP,$B330,BV_Data_An_Cour!$AQ:$AQ,$C330,BV_Data_An_Cour!$AR:$AR,$L$2)</f>
        <v>0</v>
      </c>
      <c r="M330" s="245"/>
      <c r="N330" s="295">
        <f t="shared" si="91"/>
        <v>0</v>
      </c>
      <c r="O330" s="245"/>
      <c r="P330" s="316"/>
      <c r="Q330" s="255">
        <f>SUMIFS(BV_Data_An_Prec!$AN:$AN,BV_Data_An_Prec!$AP:$AP,$B330,BV_Data_An_Prec!$AQ:$AQ,$C330,BV_Data_An_Prec!$AR:$AR,$L$2)</f>
        <v>0</v>
      </c>
      <c r="R330" s="245"/>
      <c r="S330" s="295">
        <f t="shared" si="92"/>
        <v>0</v>
      </c>
      <c r="T330" s="41"/>
      <c r="U330" s="41"/>
      <c r="V330" s="41"/>
      <c r="W330" s="41"/>
      <c r="X330" s="41"/>
      <c r="Y330" s="41"/>
      <c r="Z330" s="41"/>
      <c r="AA330" s="41"/>
      <c r="AB330" s="41"/>
      <c r="AC330" s="41"/>
      <c r="AD330" s="41"/>
      <c r="AE330" s="41"/>
      <c r="AF330" s="41"/>
      <c r="AG330" s="41"/>
      <c r="AH330" s="41"/>
      <c r="AI330" s="41"/>
      <c r="AJ330" s="41"/>
      <c r="AK330" s="41"/>
      <c r="AL330" s="41"/>
      <c r="AM330" s="41"/>
      <c r="AN330" s="41"/>
    </row>
    <row r="331" spans="1:40" ht="15.75" customHeight="1">
      <c r="A331" s="5" t="str">
        <f t="shared" si="69"/>
        <v>PiècesTOTAL PERSONNEL</v>
      </c>
      <c r="B331" s="41" t="s">
        <v>176</v>
      </c>
      <c r="C331" s="303" t="s">
        <v>124</v>
      </c>
      <c r="D331" s="304" t="s">
        <v>115</v>
      </c>
      <c r="E331" s="305" t="e">
        <f>F331/F$315</f>
        <v>#DIV/0!</v>
      </c>
      <c r="F331" s="306">
        <f>+SUM(F319:F330)</f>
        <v>0</v>
      </c>
      <c r="G331" s="307"/>
      <c r="H331" s="305"/>
      <c r="I331" s="306"/>
      <c r="J331" s="307" t="s">
        <v>115</v>
      </c>
      <c r="K331" s="305">
        <f>L331/L$315</f>
        <v>0.22280508664895288</v>
      </c>
      <c r="L331" s="306">
        <f>+SUM(L319:L330)</f>
        <v>62423.72</v>
      </c>
      <c r="M331" s="353"/>
      <c r="N331" s="318">
        <f t="shared" si="91"/>
        <v>62423.72</v>
      </c>
      <c r="O331" s="307" t="s">
        <v>115</v>
      </c>
      <c r="P331" s="305" t="e">
        <f>Q331/Q$315</f>
        <v>#DIV/0!</v>
      </c>
      <c r="Q331" s="306">
        <f>+SUM(Q319:Q330)</f>
        <v>0</v>
      </c>
      <c r="R331" s="353"/>
      <c r="S331" s="318">
        <f t="shared" si="92"/>
        <v>62423.72</v>
      </c>
      <c r="T331" s="41"/>
      <c r="U331" s="41"/>
      <c r="V331" s="41"/>
      <c r="W331" s="41"/>
      <c r="X331" s="41"/>
      <c r="Y331" s="41"/>
      <c r="Z331" s="41"/>
      <c r="AA331" s="41"/>
      <c r="AB331" s="41"/>
      <c r="AC331" s="41"/>
      <c r="AD331" s="41"/>
      <c r="AE331" s="41"/>
      <c r="AF331" s="41"/>
      <c r="AG331" s="41"/>
      <c r="AH331" s="41"/>
      <c r="AI331" s="41"/>
      <c r="AJ331" s="41"/>
      <c r="AK331" s="41"/>
      <c r="AL331" s="41"/>
      <c r="AM331" s="41"/>
      <c r="AN331" s="41"/>
    </row>
    <row r="332" spans="1:40" ht="15.75" customHeight="1">
      <c r="A332" s="5" t="str">
        <f t="shared" si="69"/>
        <v>PiècesPublicité 2</v>
      </c>
      <c r="B332" s="41" t="s">
        <v>176</v>
      </c>
      <c r="C332" s="404" t="s">
        <v>125</v>
      </c>
      <c r="D332" s="296"/>
      <c r="E332" s="41"/>
      <c r="F332" s="253" cm="1">
        <f t="array" ref="F332">+SUMPRODUCT(('Budget original'!$A$8:$A$501=$A332)*('Budget original'!$C$3:$AO$3=F$2),'Budget original'!$C$8:$AO$501)</f>
        <v>0</v>
      </c>
      <c r="G332" s="297"/>
      <c r="H332" s="41"/>
      <c r="I332" s="253"/>
      <c r="J332" s="252"/>
      <c r="K332" s="41"/>
      <c r="L332" s="255">
        <f>SUMIFS(BV_Data_An_Cour!$AN:$AN,BV_Data_An_Cour!$AP:$AP,$B332,BV_Data_An_Cour!$AQ:$AQ,$C332,BV_Data_An_Cour!$AR:$AR,$L$2)</f>
        <v>19218.900000000001</v>
      </c>
      <c r="M332" s="252"/>
      <c r="N332" s="275">
        <f t="shared" si="91"/>
        <v>19218.900000000001</v>
      </c>
      <c r="O332" s="252"/>
      <c r="P332" s="41"/>
      <c r="Q332" s="255">
        <f>SUMIFS(BV_Data_An_Prec!$AN:$AN,BV_Data_An_Prec!$AP:$AP,$B332,BV_Data_An_Prec!$AQ:$AQ,$C332,BV_Data_An_Prec!$AR:$AR,$L$2)</f>
        <v>0</v>
      </c>
      <c r="R332" s="252"/>
      <c r="S332" s="275">
        <f t="shared" si="92"/>
        <v>19218.900000000001</v>
      </c>
      <c r="T332" s="41"/>
      <c r="U332" s="41"/>
      <c r="V332" s="41"/>
      <c r="W332" s="41"/>
      <c r="X332" s="41"/>
      <c r="Y332" s="41"/>
      <c r="Z332" s="41"/>
      <c r="AA332" s="41"/>
      <c r="AB332" s="41"/>
      <c r="AC332" s="41"/>
      <c r="AD332" s="41"/>
      <c r="AE332" s="41"/>
      <c r="AF332" s="41"/>
      <c r="AG332" s="41"/>
      <c r="AH332" s="41"/>
      <c r="AI332" s="41"/>
      <c r="AJ332" s="41"/>
      <c r="AK332" s="41"/>
      <c r="AL332" s="41"/>
      <c r="AM332" s="41"/>
      <c r="AN332" s="41"/>
    </row>
    <row r="333" spans="1:40" ht="15.75" customHeight="1">
      <c r="A333" s="5" t="str">
        <f t="shared" si="69"/>
        <v>PiècesService gratuit 2</v>
      </c>
      <c r="B333" s="41" t="s">
        <v>176</v>
      </c>
      <c r="C333" s="310" t="s">
        <v>126</v>
      </c>
      <c r="D333" s="296"/>
      <c r="E333" s="41"/>
      <c r="F333" s="253" cm="1">
        <f t="array" ref="F333">+SUMPRODUCT(('Budget original'!$A$8:$A$501=$A333)*('Budget original'!$C$3:$AO$3=F$2),'Budget original'!$C$8:$AO$501)</f>
        <v>0</v>
      </c>
      <c r="G333" s="297"/>
      <c r="H333" s="41"/>
      <c r="I333" s="253"/>
      <c r="J333" s="252"/>
      <c r="K333" s="41"/>
      <c r="L333" s="255">
        <f>SUMIFS(BV_Data_An_Cour!$AN:$AN,BV_Data_An_Cour!$AP:$AP,$B333,BV_Data_An_Cour!$AQ:$AQ,$C333,BV_Data_An_Cour!$AR:$AR,$L$2)</f>
        <v>0</v>
      </c>
      <c r="M333" s="252"/>
      <c r="N333" s="275">
        <f t="shared" si="91"/>
        <v>0</v>
      </c>
      <c r="O333" s="252"/>
      <c r="P333" s="41"/>
      <c r="Q333" s="255">
        <f>SUMIFS(BV_Data_An_Prec!$AN:$AN,BV_Data_An_Prec!$AP:$AP,$B333,BV_Data_An_Prec!$AQ:$AQ,$C333,BV_Data_An_Prec!$AR:$AR,$L$2)</f>
        <v>0</v>
      </c>
      <c r="R333" s="252"/>
      <c r="S333" s="275">
        <f t="shared" si="92"/>
        <v>0</v>
      </c>
      <c r="T333" s="41"/>
      <c r="U333" s="41"/>
      <c r="V333" s="41"/>
      <c r="W333" s="41"/>
      <c r="X333" s="41"/>
      <c r="Y333" s="41"/>
      <c r="Z333" s="41"/>
      <c r="AA333" s="41"/>
      <c r="AB333" s="41"/>
      <c r="AC333" s="41"/>
      <c r="AD333" s="41"/>
      <c r="AE333" s="41"/>
      <c r="AF333" s="41"/>
      <c r="AG333" s="41"/>
      <c r="AH333" s="41"/>
      <c r="AI333" s="41"/>
      <c r="AJ333" s="41"/>
      <c r="AK333" s="41"/>
      <c r="AL333" s="41"/>
      <c r="AM333" s="41"/>
      <c r="AN333" s="41"/>
    </row>
    <row r="334" spans="1:40" ht="15.75" customHeight="1">
      <c r="A334" s="5" t="str">
        <f t="shared" si="69"/>
        <v>PiècesFrais véhicules de cie</v>
      </c>
      <c r="B334" s="41" t="s">
        <v>176</v>
      </c>
      <c r="C334" s="311" t="s">
        <v>127</v>
      </c>
      <c r="D334" s="298"/>
      <c r="E334" s="316"/>
      <c r="F334" s="247" cm="1">
        <f t="array" ref="F334">+SUMPRODUCT(('Budget original'!$A$8:$A$501=$A334)*('Budget original'!$C$3:$AO$3=F$2),'Budget original'!$C$8:$AO$501)</f>
        <v>0</v>
      </c>
      <c r="G334" s="299"/>
      <c r="H334" s="316"/>
      <c r="I334" s="247"/>
      <c r="J334" s="245"/>
      <c r="K334" s="316"/>
      <c r="L334" s="255">
        <f>SUMIFS(BV_Data_An_Cour!$AN:$AN,BV_Data_An_Cour!$AP:$AP,$B334,BV_Data_An_Cour!$AQ:$AQ,$C334,BV_Data_An_Cour!$AR:$AR,$L$2)</f>
        <v>989.22</v>
      </c>
      <c r="M334" s="245"/>
      <c r="N334" s="295">
        <f t="shared" si="91"/>
        <v>989.22</v>
      </c>
      <c r="O334" s="245"/>
      <c r="P334" s="316"/>
      <c r="Q334" s="255">
        <f>SUMIFS(BV_Data_An_Prec!$AN:$AN,BV_Data_An_Prec!$AP:$AP,$B334,BV_Data_An_Prec!$AQ:$AQ,$C334,BV_Data_An_Prec!$AR:$AR,$L$2)</f>
        <v>0</v>
      </c>
      <c r="R334" s="245"/>
      <c r="S334" s="295">
        <f t="shared" si="92"/>
        <v>989.22</v>
      </c>
      <c r="T334" s="41"/>
      <c r="U334" s="41"/>
      <c r="V334" s="41"/>
      <c r="W334" s="41"/>
      <c r="X334" s="41"/>
      <c r="Y334" s="41"/>
      <c r="Z334" s="41"/>
      <c r="AA334" s="41"/>
      <c r="AB334" s="41"/>
      <c r="AC334" s="41"/>
      <c r="AD334" s="41"/>
      <c r="AE334" s="41"/>
      <c r="AF334" s="41"/>
      <c r="AG334" s="41"/>
      <c r="AH334" s="41"/>
      <c r="AI334" s="41"/>
      <c r="AJ334" s="41"/>
      <c r="AK334" s="41"/>
      <c r="AL334" s="41"/>
      <c r="AM334" s="41"/>
      <c r="AN334" s="41"/>
    </row>
    <row r="335" spans="1:40" ht="15.75" customHeight="1">
      <c r="A335" s="5" t="str">
        <f t="shared" si="69"/>
        <v>PiècesInformatique</v>
      </c>
      <c r="B335" s="41" t="s">
        <v>176</v>
      </c>
      <c r="C335" s="310" t="s">
        <v>128</v>
      </c>
      <c r="D335" s="296"/>
      <c r="E335" s="41"/>
      <c r="F335" s="253" cm="1">
        <f t="array" ref="F335">+SUMPRODUCT(('Budget original'!$A$8:$A$501=$A335)*('Budget original'!$C$3:$AO$3=F$2),'Budget original'!$C$8:$AO$501)</f>
        <v>0</v>
      </c>
      <c r="G335" s="297"/>
      <c r="H335" s="41"/>
      <c r="I335" s="253"/>
      <c r="J335" s="252"/>
      <c r="K335" s="41"/>
      <c r="L335" s="271">
        <f>SUMIFS(BV_Data_An_Cour!$AN:$AN,BV_Data_An_Cour!$AP:$AP,$B335,BV_Data_An_Cour!$AQ:$AQ,$C335,BV_Data_An_Cour!$AR:$AR,$L$2)</f>
        <v>4263.08</v>
      </c>
      <c r="M335" s="252"/>
      <c r="N335" s="275">
        <f t="shared" si="91"/>
        <v>4263.08</v>
      </c>
      <c r="O335" s="252"/>
      <c r="P335" s="41"/>
      <c r="Q335" s="271">
        <f>SUMIFS(BV_Data_An_Prec!$AN:$AN,BV_Data_An_Prec!$AP:$AP,$B335,BV_Data_An_Prec!$AQ:$AQ,$C335,BV_Data_An_Prec!$AR:$AR,$L$2)</f>
        <v>0</v>
      </c>
      <c r="R335" s="252"/>
      <c r="S335" s="275">
        <f t="shared" si="92"/>
        <v>4263.08</v>
      </c>
      <c r="T335" s="41"/>
      <c r="U335" s="41"/>
      <c r="V335" s="41"/>
      <c r="W335" s="41"/>
      <c r="X335" s="41"/>
      <c r="Y335" s="41"/>
      <c r="Z335" s="41"/>
      <c r="AA335" s="41"/>
      <c r="AB335" s="41"/>
      <c r="AC335" s="41"/>
      <c r="AD335" s="41"/>
      <c r="AE335" s="41"/>
      <c r="AF335" s="41"/>
      <c r="AG335" s="41"/>
      <c r="AH335" s="41"/>
      <c r="AI335" s="41"/>
      <c r="AJ335" s="41"/>
      <c r="AK335" s="41"/>
      <c r="AL335" s="41"/>
      <c r="AM335" s="41"/>
      <c r="AN335" s="41"/>
    </row>
    <row r="336" spans="1:40" ht="15.75" customHeight="1">
      <c r="A336" s="5" t="str">
        <f t="shared" si="69"/>
        <v>PiècesFrais de déplacement</v>
      </c>
      <c r="B336" s="41" t="s">
        <v>176</v>
      </c>
      <c r="C336" s="310" t="s">
        <v>129</v>
      </c>
      <c r="D336" s="296"/>
      <c r="E336" s="41"/>
      <c r="F336" s="253" cm="1">
        <f t="array" ref="F336">+SUMPRODUCT(('Budget original'!$A$8:$A$501=$A336)*('Budget original'!$C$3:$AO$3=F$2),'Budget original'!$C$8:$AO$501)</f>
        <v>0</v>
      </c>
      <c r="G336" s="297"/>
      <c r="H336" s="41"/>
      <c r="I336" s="253"/>
      <c r="J336" s="252"/>
      <c r="K336" s="41"/>
      <c r="L336" s="255">
        <f>SUMIFS(BV_Data_An_Cour!$AN:$AN,BV_Data_An_Cour!$AP:$AP,$B336,BV_Data_An_Cour!$AQ:$AQ,$C336,BV_Data_An_Cour!$AR:$AR,$L$2)</f>
        <v>2360.63</v>
      </c>
      <c r="M336" s="252"/>
      <c r="N336" s="275">
        <f t="shared" si="91"/>
        <v>2360.63</v>
      </c>
      <c r="O336" s="252"/>
      <c r="P336" s="41"/>
      <c r="Q336" s="255">
        <f>SUMIFS(BV_Data_An_Prec!$AN:$AN,BV_Data_An_Prec!$AP:$AP,$B336,BV_Data_An_Prec!$AQ:$AQ,$C336,BV_Data_An_Prec!$AR:$AR,$L$2)</f>
        <v>0</v>
      </c>
      <c r="R336" s="252"/>
      <c r="S336" s="275">
        <f t="shared" si="92"/>
        <v>2360.63</v>
      </c>
      <c r="T336" s="41"/>
      <c r="U336" s="41"/>
      <c r="V336" s="41"/>
      <c r="W336" s="41"/>
      <c r="X336" s="41"/>
      <c r="Y336" s="41"/>
      <c r="Z336" s="41"/>
      <c r="AA336" s="41"/>
      <c r="AB336" s="41"/>
      <c r="AC336" s="41"/>
      <c r="AD336" s="41"/>
      <c r="AE336" s="41"/>
      <c r="AF336" s="41"/>
      <c r="AG336" s="41"/>
      <c r="AH336" s="41"/>
      <c r="AI336" s="41"/>
      <c r="AJ336" s="41"/>
      <c r="AK336" s="41"/>
      <c r="AL336" s="41"/>
      <c r="AM336" s="41"/>
      <c r="AN336" s="41"/>
    </row>
    <row r="337" spans="1:40" ht="15.75" customHeight="1">
      <c r="A337" s="5" t="str">
        <f t="shared" si="69"/>
        <v>PiècesServices extérieurs</v>
      </c>
      <c r="B337" s="41" t="s">
        <v>176</v>
      </c>
      <c r="C337" s="311" t="s">
        <v>130</v>
      </c>
      <c r="D337" s="298"/>
      <c r="E337" s="316"/>
      <c r="F337" s="247" cm="1">
        <f t="array" ref="F337">+SUMPRODUCT(('Budget original'!$A$8:$A$501=$A337)*('Budget original'!$C$3:$AO$3=F$2),'Budget original'!$C$8:$AO$501)</f>
        <v>0</v>
      </c>
      <c r="G337" s="299"/>
      <c r="H337" s="316"/>
      <c r="I337" s="247"/>
      <c r="J337" s="245"/>
      <c r="K337" s="316"/>
      <c r="L337" s="247">
        <f>SUMIFS(BV_Data_An_Cour!$AN:$AN,BV_Data_An_Cour!$AP:$AP,$B337,BV_Data_An_Cour!$AQ:$AQ,$C337,BV_Data_An_Cour!$AR:$AR,$L$2)</f>
        <v>36239.769999999997</v>
      </c>
      <c r="M337" s="245"/>
      <c r="N337" s="295">
        <f t="shared" si="91"/>
        <v>36239.769999999997</v>
      </c>
      <c r="O337" s="245"/>
      <c r="P337" s="316"/>
      <c r="Q337" s="247">
        <f>SUMIFS(BV_Data_An_Prec!$AN:$AN,BV_Data_An_Prec!$AP:$AP,$B337,BV_Data_An_Prec!$AQ:$AQ,$C337,BV_Data_An_Prec!$AR:$AR,$L$2)</f>
        <v>0</v>
      </c>
      <c r="R337" s="245"/>
      <c r="S337" s="295">
        <f t="shared" si="92"/>
        <v>36239.769999999997</v>
      </c>
      <c r="T337" s="41"/>
      <c r="U337" s="41"/>
      <c r="V337" s="41"/>
      <c r="W337" s="41"/>
      <c r="X337" s="41"/>
      <c r="Y337" s="41"/>
      <c r="Z337" s="41"/>
      <c r="AA337" s="41"/>
      <c r="AB337" s="41"/>
      <c r="AC337" s="41"/>
      <c r="AD337" s="41"/>
      <c r="AE337" s="41"/>
      <c r="AF337" s="41"/>
      <c r="AG337" s="41"/>
      <c r="AH337" s="41"/>
      <c r="AI337" s="41"/>
      <c r="AJ337" s="41"/>
      <c r="AK337" s="41"/>
      <c r="AL337" s="41"/>
      <c r="AM337" s="41"/>
      <c r="AN337" s="41"/>
    </row>
    <row r="338" spans="1:40" ht="15.75" customHeight="1">
      <c r="A338" s="5" t="str">
        <f t="shared" si="69"/>
        <v>PiècesFournitures d'atelier</v>
      </c>
      <c r="B338" s="41" t="s">
        <v>176</v>
      </c>
      <c r="C338" s="310" t="s">
        <v>483</v>
      </c>
      <c r="D338" s="296"/>
      <c r="E338" s="41"/>
      <c r="F338" s="253"/>
      <c r="G338" s="297"/>
      <c r="H338" s="41"/>
      <c r="I338" s="253"/>
      <c r="J338" s="252"/>
      <c r="K338" s="41"/>
      <c r="L338" s="255">
        <f>SUMIFS(BV_Data_An_Cour!$AN:$AN,BV_Data_An_Cour!$AP:$AP,$B338,BV_Data_An_Cour!$AQ:$AQ,$C338,BV_Data_An_Cour!$AR:$AR,$L$2)</f>
        <v>0</v>
      </c>
      <c r="M338" s="252"/>
      <c r="N338" s="275">
        <f t="shared" si="91"/>
        <v>0</v>
      </c>
      <c r="O338" s="252"/>
      <c r="P338" s="41"/>
      <c r="Q338" s="255">
        <f>SUMIFS(BV_Data_An_Prec!$AN:$AN,BV_Data_An_Prec!$AP:$AP,$B338,BV_Data_An_Prec!$AQ:$AQ,$C338,BV_Data_An_Prec!$AR:$AR,$L$2)</f>
        <v>0</v>
      </c>
      <c r="R338" s="252"/>
      <c r="S338" s="275">
        <f t="shared" si="92"/>
        <v>0</v>
      </c>
      <c r="T338" s="41"/>
      <c r="U338" s="41"/>
      <c r="V338" s="41"/>
      <c r="W338" s="41"/>
      <c r="X338" s="41"/>
      <c r="Y338" s="41"/>
      <c r="Z338" s="41"/>
      <c r="AA338" s="41"/>
      <c r="AB338" s="41"/>
      <c r="AC338" s="41"/>
      <c r="AD338" s="41"/>
      <c r="AE338" s="41"/>
      <c r="AF338" s="41"/>
      <c r="AG338" s="41"/>
      <c r="AH338" s="41"/>
      <c r="AI338" s="41"/>
      <c r="AJ338" s="41"/>
      <c r="AK338" s="41"/>
      <c r="AL338" s="41"/>
      <c r="AM338" s="41"/>
      <c r="AN338" s="41"/>
    </row>
    <row r="339" spans="1:40" ht="15.75" customHeight="1">
      <c r="A339" s="5" t="str">
        <f t="shared" si="69"/>
        <v>PiècesFournitures autres</v>
      </c>
      <c r="B339" s="41" t="s">
        <v>176</v>
      </c>
      <c r="C339" s="310" t="s">
        <v>131</v>
      </c>
      <c r="D339" s="296"/>
      <c r="E339" s="41"/>
      <c r="F339" s="253" cm="1">
        <f t="array" ref="F339">+SUMPRODUCT(('Budget original'!$A$8:$A$501=$A339)*('Budget original'!$C$3:$AO$3=F$2),'Budget original'!$C$8:$AO$501)</f>
        <v>0</v>
      </c>
      <c r="G339" s="297"/>
      <c r="H339" s="41"/>
      <c r="I339" s="253"/>
      <c r="J339" s="252"/>
      <c r="K339" s="41"/>
      <c r="L339" s="255">
        <f>SUMIFS(BV_Data_An_Cour!$AN:$AN,BV_Data_An_Cour!$AP:$AP,$B339,BV_Data_An_Cour!$AQ:$AQ,$C339,BV_Data_An_Cour!$AR:$AR,$L$2)</f>
        <v>0</v>
      </c>
      <c r="M339" s="252"/>
      <c r="N339" s="275">
        <f t="shared" si="91"/>
        <v>0</v>
      </c>
      <c r="O339" s="252"/>
      <c r="P339" s="41"/>
      <c r="Q339" s="255">
        <f>SUMIFS(BV_Data_An_Prec!$AN:$AN,BV_Data_An_Prec!$AP:$AP,$B339,BV_Data_An_Prec!$AQ:$AQ,$C339,BV_Data_An_Prec!$AR:$AR,$L$2)</f>
        <v>0</v>
      </c>
      <c r="R339" s="252"/>
      <c r="S339" s="275">
        <f t="shared" si="92"/>
        <v>0</v>
      </c>
      <c r="T339" s="41"/>
      <c r="U339" s="41"/>
      <c r="V339" s="41"/>
      <c r="W339" s="41"/>
      <c r="X339" s="41"/>
      <c r="Y339" s="41"/>
      <c r="Z339" s="41"/>
      <c r="AA339" s="41"/>
      <c r="AB339" s="41"/>
      <c r="AC339" s="41"/>
      <c r="AD339" s="41"/>
      <c r="AE339" s="41"/>
      <c r="AF339" s="41"/>
      <c r="AG339" s="41"/>
      <c r="AH339" s="41"/>
      <c r="AI339" s="41"/>
      <c r="AJ339" s="41"/>
      <c r="AK339" s="41"/>
      <c r="AL339" s="41"/>
      <c r="AM339" s="41"/>
      <c r="AN339" s="41"/>
    </row>
    <row r="340" spans="1:40" ht="15.75" customHeight="1">
      <c r="A340" s="5" t="str">
        <f t="shared" si="69"/>
        <v>PiècesUniformes</v>
      </c>
      <c r="B340" s="41" t="s">
        <v>176</v>
      </c>
      <c r="C340" s="310" t="s">
        <v>132</v>
      </c>
      <c r="D340" s="296"/>
      <c r="E340" s="41"/>
      <c r="F340" s="253" cm="1">
        <f t="array" ref="F340">+SUMPRODUCT(('Budget original'!$A$8:$A$501=$A340)*('Budget original'!$C$3:$AO$3=F$2),'Budget original'!$C$8:$AO$501)</f>
        <v>0</v>
      </c>
      <c r="G340" s="297"/>
      <c r="H340" s="41"/>
      <c r="I340" s="253"/>
      <c r="J340" s="252"/>
      <c r="K340" s="41"/>
      <c r="L340" s="255">
        <f>SUMIFS(BV_Data_An_Cour!$AN:$AN,BV_Data_An_Cour!$AP:$AP,$B340,BV_Data_An_Cour!$AQ:$AQ,$C340,BV_Data_An_Cour!$AR:$AR,$L$2)</f>
        <v>0</v>
      </c>
      <c r="M340" s="252"/>
      <c r="N340" s="275">
        <f t="shared" si="91"/>
        <v>0</v>
      </c>
      <c r="O340" s="252"/>
      <c r="P340" s="41"/>
      <c r="Q340" s="255">
        <f>SUMIFS(BV_Data_An_Prec!$AN:$AN,BV_Data_An_Prec!$AP:$AP,$B340,BV_Data_An_Prec!$AQ:$AQ,$C340,BV_Data_An_Prec!$AR:$AR,$L$2)</f>
        <v>0</v>
      </c>
      <c r="R340" s="252"/>
      <c r="S340" s="275">
        <f t="shared" si="92"/>
        <v>0</v>
      </c>
      <c r="T340" s="41"/>
      <c r="U340" s="41"/>
      <c r="V340" s="41"/>
      <c r="W340" s="41"/>
      <c r="X340" s="41"/>
      <c r="Y340" s="41"/>
      <c r="Z340" s="41"/>
      <c r="AA340" s="41"/>
      <c r="AB340" s="41"/>
      <c r="AC340" s="41"/>
      <c r="AD340" s="41"/>
      <c r="AE340" s="41"/>
      <c r="AF340" s="41"/>
      <c r="AG340" s="41"/>
      <c r="AH340" s="41"/>
      <c r="AI340" s="41"/>
      <c r="AJ340" s="41"/>
      <c r="AK340" s="41"/>
      <c r="AL340" s="41"/>
      <c r="AM340" s="41"/>
      <c r="AN340" s="41"/>
    </row>
    <row r="341" spans="1:40" ht="15.75" customHeight="1">
      <c r="A341" s="5" t="str">
        <f t="shared" si="69"/>
        <v>PiècesPapeterie</v>
      </c>
      <c r="B341" s="41" t="s">
        <v>176</v>
      </c>
      <c r="C341" s="310" t="s">
        <v>133</v>
      </c>
      <c r="D341" s="296"/>
      <c r="E341" s="41"/>
      <c r="F341" s="253" cm="1">
        <f t="array" ref="F341">+SUMPRODUCT(('Budget original'!$A$8:$A$501=$A341)*('Budget original'!$C$3:$AO$3=F$2),'Budget original'!$C$8:$AO$501)</f>
        <v>0</v>
      </c>
      <c r="G341" s="297"/>
      <c r="H341" s="41"/>
      <c r="I341" s="253"/>
      <c r="J341" s="252"/>
      <c r="K341" s="41"/>
      <c r="L341" s="255">
        <f>SUMIFS(BV_Data_An_Cour!$AN:$AN,BV_Data_An_Cour!$AP:$AP,$B341,BV_Data_An_Cour!$AQ:$AQ,$C341,BV_Data_An_Cour!$AR:$AR,$L$2)</f>
        <v>1501.94</v>
      </c>
      <c r="M341" s="252"/>
      <c r="N341" s="275">
        <f t="shared" si="91"/>
        <v>1501.94</v>
      </c>
      <c r="O341" s="252"/>
      <c r="P341" s="41"/>
      <c r="Q341" s="255">
        <f>SUMIFS(BV_Data_An_Prec!$AN:$AN,BV_Data_An_Prec!$AP:$AP,$B341,BV_Data_An_Prec!$AQ:$AQ,$C341,BV_Data_An_Prec!$AR:$AR,$L$2)</f>
        <v>0</v>
      </c>
      <c r="R341" s="252"/>
      <c r="S341" s="275">
        <f t="shared" si="92"/>
        <v>1501.94</v>
      </c>
      <c r="T341" s="41"/>
      <c r="U341" s="41"/>
      <c r="V341" s="41"/>
      <c r="W341" s="41"/>
      <c r="X341" s="41"/>
      <c r="Y341" s="41"/>
      <c r="Z341" s="41"/>
      <c r="AA341" s="41"/>
      <c r="AB341" s="41"/>
      <c r="AC341" s="41"/>
      <c r="AD341" s="41"/>
      <c r="AE341" s="41"/>
      <c r="AF341" s="41"/>
      <c r="AG341" s="41"/>
      <c r="AH341" s="41"/>
      <c r="AI341" s="41"/>
      <c r="AJ341" s="41"/>
      <c r="AK341" s="41"/>
      <c r="AL341" s="41"/>
      <c r="AM341" s="41"/>
      <c r="AN341" s="41"/>
    </row>
    <row r="342" spans="1:40" ht="15.75" customHeight="1">
      <c r="A342" s="5" t="str">
        <f t="shared" si="69"/>
        <v>PiècesTéléphone</v>
      </c>
      <c r="B342" s="41" t="s">
        <v>176</v>
      </c>
      <c r="C342" s="310" t="s">
        <v>134</v>
      </c>
      <c r="D342" s="296"/>
      <c r="E342" s="41"/>
      <c r="F342" s="253" cm="1">
        <f t="array" ref="F342">+SUMPRODUCT(('Budget original'!$A$8:$A$501=$A342)*('Budget original'!$C$3:$AO$3=F$2),'Budget original'!$C$8:$AO$501)</f>
        <v>0</v>
      </c>
      <c r="G342" s="297"/>
      <c r="H342" s="41"/>
      <c r="I342" s="253"/>
      <c r="J342" s="252"/>
      <c r="K342" s="41"/>
      <c r="L342" s="255">
        <f>SUMIFS(BV_Data_An_Cour!$AN:$AN,BV_Data_An_Cour!$AP:$AP,$B342,BV_Data_An_Cour!$AQ:$AQ,$C342,BV_Data_An_Cour!$AR:$AR,$L$2)</f>
        <v>215.83</v>
      </c>
      <c r="M342" s="252"/>
      <c r="N342" s="275">
        <f t="shared" si="91"/>
        <v>215.83</v>
      </c>
      <c r="O342" s="252"/>
      <c r="P342" s="41"/>
      <c r="Q342" s="255">
        <f>SUMIFS(BV_Data_An_Prec!$AN:$AN,BV_Data_An_Prec!$AP:$AP,$B342,BV_Data_An_Prec!$AQ:$AQ,$C342,BV_Data_An_Prec!$AR:$AR,$L$2)</f>
        <v>0</v>
      </c>
      <c r="R342" s="252"/>
      <c r="S342" s="275">
        <f t="shared" si="92"/>
        <v>215.83</v>
      </c>
      <c r="T342" s="41"/>
      <c r="U342" s="41"/>
      <c r="V342" s="41"/>
      <c r="W342" s="41"/>
      <c r="X342" s="41"/>
      <c r="Y342" s="41"/>
      <c r="Z342" s="41"/>
      <c r="AA342" s="41"/>
      <c r="AB342" s="41"/>
      <c r="AC342" s="41"/>
      <c r="AD342" s="41"/>
      <c r="AE342" s="41"/>
      <c r="AF342" s="41"/>
      <c r="AG342" s="41"/>
      <c r="AH342" s="41"/>
      <c r="AI342" s="41"/>
      <c r="AJ342" s="41"/>
      <c r="AK342" s="41"/>
      <c r="AL342" s="41"/>
      <c r="AM342" s="41"/>
      <c r="AN342" s="41"/>
    </row>
    <row r="343" spans="1:40" ht="15.75" customHeight="1">
      <c r="A343" s="5" t="str">
        <f t="shared" si="69"/>
        <v>PiècesFrais postaux</v>
      </c>
      <c r="B343" s="41" t="s">
        <v>176</v>
      </c>
      <c r="C343" s="310" t="s">
        <v>135</v>
      </c>
      <c r="D343" s="296"/>
      <c r="E343" s="41"/>
      <c r="F343" s="253" cm="1">
        <f t="array" ref="F343">+SUMPRODUCT(('Budget original'!$A$8:$A$501=$A343)*('Budget original'!$C$3:$AO$3=F$2),'Budget original'!$C$8:$AO$501)</f>
        <v>0</v>
      </c>
      <c r="G343" s="297"/>
      <c r="H343" s="41"/>
      <c r="I343" s="253"/>
      <c r="J343" s="252"/>
      <c r="K343" s="41"/>
      <c r="L343" s="255">
        <f>SUMIFS(BV_Data_An_Cour!$AN:$AN,BV_Data_An_Cour!$AP:$AP,$B343,BV_Data_An_Cour!$AQ:$AQ,$C343,BV_Data_An_Cour!$AR:$AR,$L$2)</f>
        <v>0</v>
      </c>
      <c r="M343" s="252"/>
      <c r="N343" s="275">
        <f t="shared" si="91"/>
        <v>0</v>
      </c>
      <c r="O343" s="252"/>
      <c r="P343" s="41"/>
      <c r="Q343" s="255">
        <f>SUMIFS(BV_Data_An_Prec!$AN:$AN,BV_Data_An_Prec!$AP:$AP,$B343,BV_Data_An_Prec!$AQ:$AQ,$C343,BV_Data_An_Prec!$AR:$AR,$L$2)</f>
        <v>0</v>
      </c>
      <c r="R343" s="252"/>
      <c r="S343" s="275">
        <f t="shared" si="92"/>
        <v>0</v>
      </c>
      <c r="T343" s="41"/>
      <c r="U343" s="41"/>
      <c r="V343" s="41"/>
      <c r="W343" s="41"/>
      <c r="X343" s="41"/>
      <c r="Y343" s="41"/>
      <c r="Z343" s="41"/>
      <c r="AA343" s="41"/>
      <c r="AB343" s="41"/>
      <c r="AC343" s="41"/>
      <c r="AD343" s="41"/>
      <c r="AE343" s="41"/>
      <c r="AF343" s="41"/>
      <c r="AG343" s="41"/>
      <c r="AH343" s="41"/>
      <c r="AI343" s="41"/>
      <c r="AJ343" s="41"/>
      <c r="AK343" s="41"/>
      <c r="AL343" s="41"/>
      <c r="AM343" s="41"/>
      <c r="AN343" s="41"/>
    </row>
    <row r="344" spans="1:40" ht="15.75" customHeight="1">
      <c r="A344" s="5" t="str">
        <f t="shared" si="69"/>
        <v>PiècesDivers</v>
      </c>
      <c r="B344" s="41" t="s">
        <v>176</v>
      </c>
      <c r="C344" s="310" t="s">
        <v>136</v>
      </c>
      <c r="D344" s="296"/>
      <c r="E344" s="41"/>
      <c r="F344" s="253" cm="1">
        <f t="array" ref="F344">+SUMPRODUCT(('Budget original'!$A$8:$A$501=$A344)*('Budget original'!$C$3:$AO$3=F$2),'Budget original'!$C$8:$AO$501)</f>
        <v>0</v>
      </c>
      <c r="G344" s="297"/>
      <c r="H344" s="41"/>
      <c r="I344" s="253"/>
      <c r="J344" s="252"/>
      <c r="K344" s="41"/>
      <c r="L344" s="255">
        <f>SUMIFS(BV_Data_An_Cour!$AN:$AN,BV_Data_An_Cour!$AP:$AP,$B344,BV_Data_An_Cour!$AQ:$AQ,$C344,BV_Data_An_Cour!$AR:$AR,$L$2)</f>
        <v>74.760000000000005</v>
      </c>
      <c r="M344" s="252"/>
      <c r="N344" s="275">
        <f t="shared" si="91"/>
        <v>74.760000000000005</v>
      </c>
      <c r="O344" s="252"/>
      <c r="P344" s="41"/>
      <c r="Q344" s="255">
        <f>SUMIFS(BV_Data_An_Prec!$AN:$AN,BV_Data_An_Prec!$AP:$AP,$B344,BV_Data_An_Prec!$AQ:$AQ,$C344,BV_Data_An_Prec!$AR:$AR,$L$2)</f>
        <v>0</v>
      </c>
      <c r="R344" s="252"/>
      <c r="S344" s="275">
        <f t="shared" si="92"/>
        <v>74.760000000000005</v>
      </c>
      <c r="T344" s="41"/>
      <c r="U344" s="41"/>
      <c r="V344" s="41"/>
      <c r="W344" s="41"/>
      <c r="X344" s="41"/>
      <c r="Y344" s="41"/>
      <c r="Z344" s="41"/>
      <c r="AA344" s="41"/>
      <c r="AB344" s="41"/>
      <c r="AC344" s="41"/>
      <c r="AD344" s="41"/>
      <c r="AE344" s="41"/>
      <c r="AF344" s="41"/>
      <c r="AG344" s="41"/>
      <c r="AH344" s="41"/>
      <c r="AI344" s="41"/>
      <c r="AJ344" s="41"/>
      <c r="AK344" s="41"/>
      <c r="AL344" s="41"/>
      <c r="AM344" s="41"/>
      <c r="AN344" s="41"/>
    </row>
    <row r="345" spans="1:40" ht="15.75" customHeight="1">
      <c r="A345" s="5" t="str">
        <f t="shared" si="69"/>
        <v>PiècesFormation</v>
      </c>
      <c r="B345" s="41" t="s">
        <v>176</v>
      </c>
      <c r="C345" s="310" t="s">
        <v>137</v>
      </c>
      <c r="D345" s="296"/>
      <c r="E345" s="41"/>
      <c r="F345" s="253" cm="1">
        <f t="array" ref="F345">+SUMPRODUCT(('Budget original'!$A$8:$A$501=$A345)*('Budget original'!$C$3:$AO$3=F$2),'Budget original'!$C$8:$AO$501)</f>
        <v>0</v>
      </c>
      <c r="G345" s="297"/>
      <c r="H345" s="41"/>
      <c r="I345" s="253"/>
      <c r="J345" s="252"/>
      <c r="K345" s="41"/>
      <c r="L345" s="255">
        <f>SUMIFS(BV_Data_An_Cour!$AN:$AN,BV_Data_An_Cour!$AP:$AP,$B345,BV_Data_An_Cour!$AQ:$AQ,$C345,BV_Data_An_Cour!$AR:$AR,$L$2)</f>
        <v>0</v>
      </c>
      <c r="M345" s="252"/>
      <c r="N345" s="275">
        <f t="shared" si="91"/>
        <v>0</v>
      </c>
      <c r="O345" s="252"/>
      <c r="P345" s="41"/>
      <c r="Q345" s="255">
        <f>SUMIFS(BV_Data_An_Prec!$AN:$AN,BV_Data_An_Prec!$AP:$AP,$B345,BV_Data_An_Prec!$AQ:$AQ,$C345,BV_Data_An_Prec!$AR:$AR,$L$2)</f>
        <v>0</v>
      </c>
      <c r="R345" s="252"/>
      <c r="S345" s="275">
        <f t="shared" si="92"/>
        <v>0</v>
      </c>
      <c r="T345" s="41"/>
      <c r="U345" s="41"/>
      <c r="V345" s="41"/>
      <c r="W345" s="41"/>
      <c r="X345" s="41"/>
      <c r="Y345" s="41"/>
      <c r="Z345" s="41"/>
      <c r="AA345" s="41"/>
      <c r="AB345" s="41"/>
      <c r="AC345" s="41"/>
      <c r="AD345" s="41"/>
      <c r="AE345" s="41"/>
      <c r="AF345" s="41"/>
      <c r="AG345" s="41"/>
      <c r="AH345" s="41"/>
      <c r="AI345" s="41"/>
      <c r="AJ345" s="41"/>
      <c r="AK345" s="41"/>
      <c r="AL345" s="41"/>
      <c r="AM345" s="41"/>
      <c r="AN345" s="41"/>
    </row>
    <row r="346" spans="1:40" ht="15.75" customHeight="1">
      <c r="A346" s="5" t="str">
        <f t="shared" si="69"/>
        <v>PiècesFrais bancaires</v>
      </c>
      <c r="B346" s="41" t="s">
        <v>176</v>
      </c>
      <c r="C346" s="310" t="s">
        <v>138</v>
      </c>
      <c r="D346" s="296"/>
      <c r="E346" s="41"/>
      <c r="F346" s="253" cm="1">
        <f t="array" ref="F346">+SUMPRODUCT(('Budget original'!$A$8:$A$501=$A346)*('Budget original'!$C$3:$AO$3=F$2),'Budget original'!$C$8:$AO$501)</f>
        <v>0</v>
      </c>
      <c r="G346" s="297"/>
      <c r="H346" s="41"/>
      <c r="I346" s="253"/>
      <c r="J346" s="252"/>
      <c r="K346" s="41"/>
      <c r="L346" s="255">
        <f>SUMIFS(BV_Data_An_Cour!$AN:$AN,BV_Data_An_Cour!$AP:$AP,$B346,BV_Data_An_Cour!$AQ:$AQ,$C346,BV_Data_An_Cour!$AR:$AR,L$2)</f>
        <v>0</v>
      </c>
      <c r="M346" s="252"/>
      <c r="N346" s="275">
        <f t="shared" si="91"/>
        <v>0</v>
      </c>
      <c r="O346" s="252"/>
      <c r="P346" s="41"/>
      <c r="Q346" s="255">
        <f>SUMIFS(BV_Data_An_Prec!$AN:$AN,BV_Data_An_Prec!$AP:$AP,$B346,BV_Data_An_Prec!$AQ:$AQ,$C346,BV_Data_An_Prec!$AR:$AR,Q$2)</f>
        <v>0</v>
      </c>
      <c r="R346" s="252"/>
      <c r="S346" s="275">
        <f t="shared" si="92"/>
        <v>0</v>
      </c>
      <c r="T346" s="41"/>
      <c r="U346" s="41"/>
      <c r="V346" s="41"/>
      <c r="W346" s="41"/>
      <c r="X346" s="41"/>
      <c r="Y346" s="41"/>
      <c r="Z346" s="41"/>
      <c r="AA346" s="41"/>
      <c r="AB346" s="41"/>
      <c r="AC346" s="41"/>
      <c r="AD346" s="41"/>
      <c r="AE346" s="41"/>
      <c r="AF346" s="41"/>
      <c r="AG346" s="41"/>
      <c r="AH346" s="41"/>
      <c r="AI346" s="41"/>
      <c r="AJ346" s="41"/>
      <c r="AK346" s="41"/>
      <c r="AL346" s="41"/>
      <c r="AM346" s="41"/>
      <c r="AN346" s="41"/>
    </row>
    <row r="347" spans="1:40" ht="15.75" hidden="1" customHeight="1">
      <c r="A347" s="5" t="str">
        <f t="shared" si="69"/>
        <v>Pièces[...]</v>
      </c>
      <c r="B347" s="41" t="s">
        <v>176</v>
      </c>
      <c r="C347" s="310" t="s">
        <v>55</v>
      </c>
      <c r="D347" s="296"/>
      <c r="E347" s="41"/>
      <c r="F347" s="253" cm="1">
        <f t="array" ref="F347">+SUMPRODUCT(('Budget original'!$A$8:$A$501=$A347)*('Budget original'!$C$3:$AO$3=F$2),'Budget original'!$C$8:$AO$501)</f>
        <v>0</v>
      </c>
      <c r="G347" s="297"/>
      <c r="H347" s="41"/>
      <c r="I347" s="253"/>
      <c r="J347" s="252"/>
      <c r="K347" s="41"/>
      <c r="L347" s="255">
        <f>SUMIFS(BV_Data_An_Cour!$AN:$AN,BV_Data_An_Cour!$AP:$AP,$B347,BV_Data_An_Cour!$AQ:$AQ,$C347,BV_Data_An_Cour!$AR:$AR,$L$2)</f>
        <v>0</v>
      </c>
      <c r="M347" s="252"/>
      <c r="N347" s="275">
        <f t="shared" si="91"/>
        <v>0</v>
      </c>
      <c r="O347" s="252"/>
      <c r="P347" s="41"/>
      <c r="Q347" s="255">
        <f>SUMIFS(BV_Data_An_Prec!$AN:$AN,BV_Data_An_Prec!$AP:$AP,$B347,BV_Data_An_Prec!$AQ:$AQ,$C347,BV_Data_An_Prec!$AR:$AR,$L$2)</f>
        <v>0</v>
      </c>
      <c r="R347" s="252"/>
      <c r="S347" s="275">
        <f t="shared" si="92"/>
        <v>0</v>
      </c>
      <c r="T347" s="41"/>
      <c r="U347" s="41"/>
      <c r="V347" s="41"/>
      <c r="W347" s="41"/>
      <c r="X347" s="41"/>
      <c r="Y347" s="41"/>
      <c r="Z347" s="41"/>
      <c r="AA347" s="41"/>
      <c r="AB347" s="41"/>
      <c r="AC347" s="41"/>
      <c r="AD347" s="41"/>
      <c r="AE347" s="41"/>
      <c r="AF347" s="41"/>
      <c r="AG347" s="41"/>
      <c r="AH347" s="41"/>
      <c r="AI347" s="41"/>
      <c r="AJ347" s="41"/>
      <c r="AK347" s="41"/>
      <c r="AL347" s="41"/>
      <c r="AM347" s="41"/>
      <c r="AN347" s="41"/>
    </row>
    <row r="348" spans="1:40" ht="15.75" hidden="1" customHeight="1">
      <c r="A348" s="5" t="str">
        <f t="shared" si="69"/>
        <v>Pièces[...]</v>
      </c>
      <c r="B348" s="41" t="s">
        <v>176</v>
      </c>
      <c r="C348" s="310" t="s">
        <v>55</v>
      </c>
      <c r="D348" s="296"/>
      <c r="E348" s="41"/>
      <c r="F348" s="253" cm="1">
        <f t="array" ref="F348">+SUMPRODUCT(('Budget original'!$A$8:$A$501=$A348)*('Budget original'!$C$3:$AO$3=F$2),'Budget original'!$C$8:$AO$501)</f>
        <v>0</v>
      </c>
      <c r="G348" s="297"/>
      <c r="H348" s="41"/>
      <c r="I348" s="253"/>
      <c r="J348" s="252"/>
      <c r="K348" s="41"/>
      <c r="L348" s="255">
        <f>SUMIFS(BV_Data_An_Cour!$AN:$AN,BV_Data_An_Cour!$AP:$AP,$B348,BV_Data_An_Cour!$AQ:$AQ,$C348,BV_Data_An_Cour!$AR:$AR,$L$2)</f>
        <v>0</v>
      </c>
      <c r="M348" s="252"/>
      <c r="N348" s="275">
        <f t="shared" si="91"/>
        <v>0</v>
      </c>
      <c r="O348" s="252"/>
      <c r="P348" s="41"/>
      <c r="Q348" s="255">
        <f>SUMIFS(BV_Data_An_Prec!$AN:$AN,BV_Data_An_Prec!$AP:$AP,$B348,BV_Data_An_Prec!$AQ:$AQ,$C348,BV_Data_An_Prec!$AR:$AR,$L$2)</f>
        <v>0</v>
      </c>
      <c r="R348" s="252"/>
      <c r="S348" s="275">
        <f t="shared" si="92"/>
        <v>0</v>
      </c>
      <c r="T348" s="41"/>
      <c r="U348" s="41"/>
      <c r="V348" s="41"/>
      <c r="W348" s="41"/>
      <c r="X348" s="41"/>
      <c r="Y348" s="41"/>
      <c r="Z348" s="41"/>
      <c r="AA348" s="41"/>
      <c r="AB348" s="41"/>
      <c r="AC348" s="41"/>
      <c r="AD348" s="41"/>
      <c r="AE348" s="41"/>
      <c r="AF348" s="41"/>
      <c r="AG348" s="41"/>
      <c r="AH348" s="41"/>
      <c r="AI348" s="41"/>
      <c r="AJ348" s="41"/>
      <c r="AK348" s="41"/>
      <c r="AL348" s="41"/>
      <c r="AM348" s="41"/>
      <c r="AN348" s="41"/>
    </row>
    <row r="349" spans="1:40" ht="15.75" hidden="1" customHeight="1">
      <c r="A349" s="5" t="str">
        <f t="shared" si="69"/>
        <v>Pièces[...]</v>
      </c>
      <c r="B349" s="41" t="s">
        <v>176</v>
      </c>
      <c r="C349" s="310" t="s">
        <v>55</v>
      </c>
      <c r="D349" s="296"/>
      <c r="E349" s="41"/>
      <c r="F349" s="253" cm="1">
        <f t="array" ref="F349">+SUMPRODUCT(('Budget original'!$A$8:$A$501=$A349)*('Budget original'!$C$3:$AO$3=F$2),'Budget original'!$C$8:$AO$501)</f>
        <v>0</v>
      </c>
      <c r="G349" s="297"/>
      <c r="H349" s="41"/>
      <c r="I349" s="253"/>
      <c r="J349" s="252"/>
      <c r="K349" s="41"/>
      <c r="L349" s="255">
        <f>SUMIFS(BV_Data_An_Cour!$AN:$AN,BV_Data_An_Cour!$AP:$AP,$B349,BV_Data_An_Cour!$AQ:$AQ,$C349,BV_Data_An_Cour!$AR:$AR,$L$2)</f>
        <v>0</v>
      </c>
      <c r="M349" s="252"/>
      <c r="N349" s="275">
        <f t="shared" si="91"/>
        <v>0</v>
      </c>
      <c r="O349" s="252"/>
      <c r="P349" s="41"/>
      <c r="Q349" s="255">
        <f>SUMIFS(BV_Data_An_Prec!$AN:$AN,BV_Data_An_Prec!$AP:$AP,$B349,BV_Data_An_Prec!$AQ:$AQ,$C349,BV_Data_An_Prec!$AR:$AR,$L$2)</f>
        <v>0</v>
      </c>
      <c r="R349" s="252"/>
      <c r="S349" s="275">
        <f t="shared" si="92"/>
        <v>0</v>
      </c>
      <c r="T349" s="41"/>
      <c r="U349" s="41"/>
      <c r="V349" s="41"/>
      <c r="W349" s="41"/>
      <c r="X349" s="41"/>
      <c r="Y349" s="41"/>
      <c r="Z349" s="41"/>
      <c r="AA349" s="41"/>
      <c r="AB349" s="41"/>
      <c r="AC349" s="41"/>
      <c r="AD349" s="41"/>
      <c r="AE349" s="41"/>
      <c r="AF349" s="41"/>
      <c r="AG349" s="41"/>
      <c r="AH349" s="41"/>
      <c r="AI349" s="41"/>
      <c r="AJ349" s="41"/>
      <c r="AK349" s="41"/>
      <c r="AL349" s="41"/>
      <c r="AM349" s="41"/>
      <c r="AN349" s="41"/>
    </row>
    <row r="350" spans="1:40" ht="15.75" customHeight="1">
      <c r="B350" s="3"/>
      <c r="C350" s="303" t="s">
        <v>139</v>
      </c>
      <c r="D350" s="304" t="s">
        <v>115</v>
      </c>
      <c r="E350" s="305" t="e">
        <f>F350/F$315</f>
        <v>#DIV/0!</v>
      </c>
      <c r="F350" s="306">
        <f>+SUM(F332:F349)</f>
        <v>0</v>
      </c>
      <c r="G350" s="307"/>
      <c r="H350" s="305"/>
      <c r="I350" s="306"/>
      <c r="J350" s="307" t="s">
        <v>115</v>
      </c>
      <c r="K350" s="305">
        <f>L350/L$315</f>
        <v>0.23151548970581928</v>
      </c>
      <c r="L350" s="306">
        <f>+SUM(L332:L349)</f>
        <v>64864.130000000012</v>
      </c>
      <c r="M350" s="309"/>
      <c r="N350" s="306">
        <f>+SUM(N332:N349)</f>
        <v>64864.130000000012</v>
      </c>
      <c r="O350" s="307" t="s">
        <v>115</v>
      </c>
      <c r="P350" s="305" t="e">
        <f>Q350/Q$315</f>
        <v>#DIV/0!</v>
      </c>
      <c r="Q350" s="306">
        <f>+SUM(Q332:Q349)</f>
        <v>0</v>
      </c>
      <c r="R350" s="309"/>
      <c r="S350" s="306">
        <f>+SUM(S332:S349)</f>
        <v>64864.130000000012</v>
      </c>
      <c r="T350" s="41"/>
      <c r="U350" s="41"/>
      <c r="V350" s="41"/>
      <c r="W350" s="41"/>
      <c r="X350" s="41"/>
      <c r="Y350" s="41"/>
      <c r="Z350" s="41"/>
      <c r="AA350" s="41"/>
      <c r="AB350" s="41"/>
      <c r="AC350" s="41"/>
      <c r="AD350" s="41"/>
      <c r="AE350" s="41"/>
      <c r="AF350" s="41"/>
      <c r="AG350" s="41"/>
      <c r="AH350" s="41"/>
      <c r="AI350" s="41"/>
      <c r="AJ350" s="41"/>
      <c r="AK350" s="41"/>
      <c r="AL350" s="41"/>
      <c r="AM350" s="41"/>
      <c r="AN350" s="41"/>
    </row>
    <row r="351" spans="1:40" ht="15.75" customHeight="1">
      <c r="B351" s="3"/>
      <c r="C351" s="245"/>
      <c r="D351" s="298"/>
      <c r="E351" s="316"/>
      <c r="F351" s="275"/>
      <c r="G351" s="299"/>
      <c r="H351" s="316"/>
      <c r="I351" s="275"/>
      <c r="J351" s="245"/>
      <c r="K351" s="316"/>
      <c r="L351" s="295"/>
      <c r="M351" s="245"/>
      <c r="N351" s="295"/>
      <c r="O351" s="245"/>
      <c r="P351" s="316"/>
      <c r="Q351" s="295"/>
      <c r="R351" s="245"/>
      <c r="S351" s="295"/>
      <c r="T351" s="41"/>
      <c r="U351" s="41"/>
      <c r="V351" s="41"/>
      <c r="W351" s="41"/>
      <c r="X351" s="41"/>
      <c r="Y351" s="41"/>
      <c r="Z351" s="41"/>
      <c r="AA351" s="41"/>
      <c r="AB351" s="41"/>
      <c r="AC351" s="41"/>
      <c r="AD351" s="41"/>
      <c r="AE351" s="41"/>
      <c r="AF351" s="41"/>
      <c r="AG351" s="41"/>
      <c r="AH351" s="41"/>
      <c r="AI351" s="41"/>
      <c r="AJ351" s="41"/>
      <c r="AK351" s="41"/>
      <c r="AL351" s="41"/>
      <c r="AM351" s="41"/>
      <c r="AN351" s="41"/>
    </row>
    <row r="352" spans="1:40" ht="15.75" customHeight="1">
      <c r="B352" s="3"/>
      <c r="C352" s="303" t="s">
        <v>140</v>
      </c>
      <c r="D352" s="304" t="s">
        <v>115</v>
      </c>
      <c r="E352" s="305" t="e">
        <f>F352/F$315</f>
        <v>#DIV/0!</v>
      </c>
      <c r="F352" s="306">
        <f>F331+F350</f>
        <v>0</v>
      </c>
      <c r="G352" s="307"/>
      <c r="H352" s="305"/>
      <c r="I352" s="306"/>
      <c r="J352" s="307" t="s">
        <v>115</v>
      </c>
      <c r="K352" s="305">
        <f>L352/L$315</f>
        <v>0.45432057635477213</v>
      </c>
      <c r="L352" s="306">
        <f>L331+L350</f>
        <v>127287.85</v>
      </c>
      <c r="M352" s="309"/>
      <c r="N352" s="318">
        <f>L352-F352</f>
        <v>127287.85</v>
      </c>
      <c r="O352" s="307" t="s">
        <v>115</v>
      </c>
      <c r="P352" s="305" t="e">
        <f>Q352/Q$315</f>
        <v>#DIV/0!</v>
      </c>
      <c r="Q352" s="306">
        <f>Q331+Q350</f>
        <v>0</v>
      </c>
      <c r="R352" s="309"/>
      <c r="S352" s="318">
        <f>L352-Q352</f>
        <v>127287.85</v>
      </c>
      <c r="T352" s="41"/>
      <c r="U352" s="41"/>
      <c r="V352" s="41"/>
      <c r="W352" s="41"/>
      <c r="X352" s="41"/>
      <c r="Y352" s="41"/>
      <c r="Z352" s="41"/>
      <c r="AA352" s="41"/>
      <c r="AB352" s="41"/>
      <c r="AC352" s="41"/>
      <c r="AD352" s="41"/>
      <c r="AE352" s="41"/>
      <c r="AF352" s="41"/>
      <c r="AG352" s="41"/>
      <c r="AH352" s="41"/>
      <c r="AI352" s="41"/>
      <c r="AJ352" s="41"/>
      <c r="AK352" s="41"/>
      <c r="AL352" s="41"/>
      <c r="AM352" s="41"/>
      <c r="AN352" s="41"/>
    </row>
    <row r="353" spans="1:40" ht="15.75" customHeight="1">
      <c r="B353" s="3"/>
      <c r="C353" s="252"/>
      <c r="D353" s="296"/>
      <c r="E353" s="41"/>
      <c r="F353" s="275"/>
      <c r="G353" s="297"/>
      <c r="H353" s="41"/>
      <c r="I353" s="275"/>
      <c r="J353" s="252"/>
      <c r="K353" s="41"/>
      <c r="L353" s="275"/>
      <c r="M353" s="252"/>
      <c r="N353" s="275">
        <f>L353-F353</f>
        <v>0</v>
      </c>
      <c r="O353" s="252"/>
      <c r="P353" s="41"/>
      <c r="Q353" s="275"/>
      <c r="R353" s="252"/>
      <c r="S353" s="275"/>
      <c r="T353" s="41"/>
      <c r="U353" s="41"/>
      <c r="V353" s="41"/>
      <c r="W353" s="41"/>
      <c r="X353" s="41"/>
      <c r="Y353" s="41"/>
      <c r="Z353" s="41"/>
      <c r="AA353" s="41"/>
      <c r="AB353" s="41"/>
      <c r="AC353" s="41"/>
      <c r="AD353" s="41"/>
      <c r="AE353" s="41"/>
      <c r="AF353" s="41"/>
      <c r="AG353" s="41"/>
      <c r="AH353" s="41"/>
      <c r="AI353" s="41"/>
      <c r="AJ353" s="41"/>
      <c r="AK353" s="41"/>
      <c r="AL353" s="41"/>
      <c r="AM353" s="41"/>
      <c r="AN353" s="41"/>
    </row>
    <row r="354" spans="1:40" ht="15.75" customHeight="1" thickBot="1">
      <c r="B354" s="3"/>
      <c r="C354" s="330" t="s">
        <v>147</v>
      </c>
      <c r="D354" s="358"/>
      <c r="E354" s="331"/>
      <c r="F354" s="333">
        <f>F315-F352</f>
        <v>0</v>
      </c>
      <c r="G354" s="359"/>
      <c r="H354" s="331"/>
      <c r="I354" s="333"/>
      <c r="J354" s="330"/>
      <c r="K354" s="332"/>
      <c r="L354" s="333">
        <f>L315-L352</f>
        <v>152884.02999999988</v>
      </c>
      <c r="M354" s="330"/>
      <c r="N354" s="333">
        <f>L354-F354</f>
        <v>152884.02999999988</v>
      </c>
      <c r="O354" s="330"/>
      <c r="P354" s="332"/>
      <c r="Q354" s="333">
        <f>Q315-Q352</f>
        <v>0</v>
      </c>
      <c r="R354" s="330"/>
      <c r="S354" s="333">
        <f>L354-Q354</f>
        <v>152884.02999999988</v>
      </c>
      <c r="T354" s="41"/>
      <c r="U354" s="41"/>
      <c r="V354" s="41"/>
      <c r="W354" s="41"/>
      <c r="X354" s="41"/>
      <c r="Y354" s="41"/>
      <c r="Z354" s="41"/>
      <c r="AA354" s="41"/>
      <c r="AB354" s="41"/>
      <c r="AC354" s="41"/>
      <c r="AD354" s="41"/>
      <c r="AE354" s="41"/>
      <c r="AF354" s="41"/>
      <c r="AG354" s="41"/>
      <c r="AH354" s="41"/>
      <c r="AI354" s="41"/>
      <c r="AJ354" s="41"/>
      <c r="AK354" s="41"/>
      <c r="AL354" s="41"/>
      <c r="AM354" s="41"/>
      <c r="AN354" s="41"/>
    </row>
    <row r="355" spans="1:40" ht="15.75" customHeight="1" thickTop="1">
      <c r="B355" s="3"/>
      <c r="C355" s="11"/>
      <c r="D355" s="296"/>
      <c r="E355" s="41"/>
      <c r="F355" s="317"/>
      <c r="G355" s="296"/>
      <c r="H355" s="41"/>
      <c r="I355" s="317"/>
      <c r="J355" s="11"/>
      <c r="K355" s="11"/>
      <c r="L355" s="317"/>
      <c r="M355" s="11"/>
      <c r="N355" s="317"/>
      <c r="O355" s="11"/>
      <c r="P355" s="11"/>
      <c r="Q355" s="317"/>
      <c r="R355" s="11"/>
      <c r="S355" s="560"/>
      <c r="T355" s="41"/>
      <c r="U355" s="41"/>
      <c r="V355" s="41"/>
      <c r="W355" s="41"/>
      <c r="X355" s="41"/>
      <c r="Y355" s="41"/>
      <c r="Z355" s="41"/>
      <c r="AA355" s="41"/>
      <c r="AB355" s="41"/>
      <c r="AC355" s="41"/>
      <c r="AD355" s="41"/>
      <c r="AE355" s="41"/>
      <c r="AF355" s="41"/>
      <c r="AG355" s="41"/>
      <c r="AH355" s="41"/>
      <c r="AI355" s="41"/>
      <c r="AJ355" s="41"/>
      <c r="AK355" s="41"/>
      <c r="AL355" s="41"/>
      <c r="AM355" s="41"/>
      <c r="AN355" s="41"/>
    </row>
    <row r="356" spans="1:40" ht="15.75" customHeight="1">
      <c r="B356" s="3"/>
      <c r="C356" s="11"/>
      <c r="D356" s="296"/>
      <c r="E356" s="41"/>
      <c r="F356" s="317"/>
      <c r="G356" s="296"/>
      <c r="H356" s="41"/>
      <c r="I356" s="317"/>
      <c r="J356" s="11"/>
      <c r="K356" s="11"/>
      <c r="L356" s="317"/>
      <c r="M356" s="11"/>
      <c r="N356" s="317"/>
      <c r="O356" s="11"/>
      <c r="P356" s="11"/>
      <c r="Q356" s="317"/>
      <c r="R356" s="11"/>
      <c r="S356" s="317"/>
      <c r="T356" s="41"/>
      <c r="U356" s="41"/>
      <c r="V356" s="41"/>
      <c r="W356" s="41"/>
      <c r="X356" s="41"/>
      <c r="Y356" s="41"/>
      <c r="Z356" s="41"/>
      <c r="AA356" s="41"/>
      <c r="AB356" s="41"/>
      <c r="AC356" s="41"/>
      <c r="AD356" s="41"/>
      <c r="AE356" s="41"/>
      <c r="AF356" s="41"/>
      <c r="AG356" s="41"/>
      <c r="AH356" s="41"/>
      <c r="AI356" s="41"/>
      <c r="AJ356" s="41"/>
      <c r="AK356" s="41"/>
      <c r="AL356" s="41"/>
      <c r="AM356" s="41"/>
      <c r="AN356" s="41"/>
    </row>
    <row r="357" spans="1:40" ht="34.5" hidden="1" customHeight="1">
      <c r="B357" s="3"/>
      <c r="C357" s="36" t="str">
        <f>+C292</f>
        <v>Hyundai</v>
      </c>
      <c r="D357" s="231"/>
      <c r="E357" s="231"/>
      <c r="F357" s="231"/>
      <c r="G357" s="231"/>
      <c r="H357" s="36"/>
      <c r="I357" s="36"/>
      <c r="J357" s="36"/>
      <c r="K357" s="9" t="s">
        <v>192</v>
      </c>
      <c r="L357" s="231"/>
      <c r="M357" s="231"/>
      <c r="N357" s="36"/>
      <c r="O357" s="36"/>
      <c r="P357" s="231"/>
      <c r="Q357" s="36"/>
      <c r="R357" s="231"/>
      <c r="S357" s="10" t="str">
        <f>$S$1</f>
        <v>Réalisé AAJ, Février 2025</v>
      </c>
      <c r="T357" s="38"/>
      <c r="U357" s="38"/>
      <c r="V357" s="41"/>
      <c r="W357" s="38"/>
      <c r="X357" s="38"/>
      <c r="Y357" s="38"/>
      <c r="Z357" s="38"/>
      <c r="AA357" s="38"/>
      <c r="AB357" s="38"/>
      <c r="AC357" s="38"/>
      <c r="AD357" s="38"/>
      <c r="AE357" s="38"/>
      <c r="AF357" s="38"/>
      <c r="AG357" s="38"/>
      <c r="AH357" s="38"/>
      <c r="AI357" s="38"/>
      <c r="AJ357" s="38"/>
      <c r="AK357" s="38"/>
      <c r="AL357" s="38"/>
      <c r="AM357" s="38"/>
      <c r="AN357" s="38"/>
    </row>
    <row r="358" spans="1:40" ht="15.75" hidden="1" customHeight="1" thickBot="1">
      <c r="B358" s="3"/>
      <c r="C358" s="37"/>
      <c r="D358" s="38"/>
      <c r="E358" s="38"/>
      <c r="F358" s="38"/>
      <c r="G358" s="38"/>
      <c r="H358" s="38"/>
      <c r="I358" s="38"/>
      <c r="J358" s="38"/>
      <c r="K358" s="38"/>
      <c r="L358" s="38"/>
      <c r="M358" s="38"/>
      <c r="N358" s="38"/>
      <c r="O358" s="38"/>
      <c r="P358" s="38"/>
      <c r="Q358" s="38"/>
      <c r="R358" s="38"/>
      <c r="S358" s="38"/>
      <c r="T358" s="38"/>
      <c r="U358" s="38"/>
      <c r="V358" s="41"/>
      <c r="W358" s="38"/>
      <c r="X358" s="38"/>
      <c r="Y358" s="38"/>
      <c r="Z358" s="38"/>
      <c r="AA358" s="38"/>
      <c r="AB358" s="38"/>
      <c r="AC358" s="38"/>
      <c r="AD358" s="38"/>
      <c r="AE358" s="38"/>
      <c r="AF358" s="38"/>
      <c r="AG358" s="38"/>
      <c r="AH358" s="38"/>
      <c r="AI358" s="38"/>
      <c r="AJ358" s="38"/>
      <c r="AK358" s="38"/>
      <c r="AL358" s="38"/>
      <c r="AM358" s="38"/>
      <c r="AN358" s="38"/>
    </row>
    <row r="359" spans="1:40" ht="15.75" hidden="1" customHeight="1" thickTop="1">
      <c r="B359" s="3"/>
      <c r="C359" s="237"/>
      <c r="D359" s="1055" t="s">
        <v>339</v>
      </c>
      <c r="E359" s="1056"/>
      <c r="F359" s="1057"/>
      <c r="G359" s="1060"/>
      <c r="H359" s="1056"/>
      <c r="I359" s="1057"/>
      <c r="J359" s="1060" t="s">
        <v>340</v>
      </c>
      <c r="K359" s="1056"/>
      <c r="L359" s="1057"/>
      <c r="M359" s="1060"/>
      <c r="N359" s="1057"/>
      <c r="O359" s="1060" t="s">
        <v>341</v>
      </c>
      <c r="P359" s="1056"/>
      <c r="Q359" s="1057"/>
      <c r="R359" s="1060" t="s">
        <v>342</v>
      </c>
      <c r="S359" s="1057"/>
      <c r="T359" s="38"/>
      <c r="U359" s="38"/>
      <c r="V359" s="41"/>
      <c r="W359" s="38"/>
      <c r="X359" s="38"/>
      <c r="Y359" s="38"/>
      <c r="Z359" s="38"/>
      <c r="AA359" s="38"/>
      <c r="AB359" s="38"/>
      <c r="AC359" s="38"/>
      <c r="AD359" s="38"/>
      <c r="AE359" s="38"/>
      <c r="AF359" s="38"/>
      <c r="AG359" s="38"/>
      <c r="AH359" s="38"/>
      <c r="AI359" s="38"/>
      <c r="AJ359" s="38"/>
      <c r="AK359" s="38"/>
      <c r="AL359" s="38"/>
      <c r="AM359" s="38"/>
      <c r="AN359" s="38"/>
    </row>
    <row r="360" spans="1:40" ht="15.75" hidden="1" customHeight="1" thickBot="1">
      <c r="A360" s="5" t="str">
        <f t="shared" ref="A360:A395" si="93">+B360&amp;C360</f>
        <v>Boutique</v>
      </c>
      <c r="B360" s="41" t="s">
        <v>192</v>
      </c>
      <c r="C360" s="252"/>
      <c r="D360" s="416" t="s">
        <v>159</v>
      </c>
      <c r="E360" s="416" t="s">
        <v>177</v>
      </c>
      <c r="F360" s="417" t="s">
        <v>91</v>
      </c>
      <c r="G360" s="418"/>
      <c r="H360" s="416"/>
      <c r="I360" s="417"/>
      <c r="J360" s="339" t="s">
        <v>159</v>
      </c>
      <c r="K360" s="39" t="s">
        <v>177</v>
      </c>
      <c r="L360" s="338" t="s">
        <v>91</v>
      </c>
      <c r="M360" s="339"/>
      <c r="N360" s="338"/>
      <c r="O360" s="339" t="s">
        <v>159</v>
      </c>
      <c r="P360" s="39" t="s">
        <v>177</v>
      </c>
      <c r="Q360" s="338" t="s">
        <v>91</v>
      </c>
      <c r="R360" s="339" t="s">
        <v>453</v>
      </c>
      <c r="S360" s="338" t="s">
        <v>91</v>
      </c>
      <c r="T360" s="38"/>
      <c r="U360" s="38"/>
      <c r="V360" s="41"/>
      <c r="W360" s="38"/>
      <c r="X360" s="38"/>
      <c r="Y360" s="38"/>
      <c r="Z360" s="38"/>
      <c r="AA360" s="38"/>
      <c r="AB360" s="38"/>
      <c r="AC360" s="38"/>
      <c r="AD360" s="38"/>
      <c r="AE360" s="38"/>
      <c r="AF360" s="38"/>
      <c r="AG360" s="38"/>
      <c r="AH360" s="38"/>
      <c r="AI360" s="38"/>
      <c r="AJ360" s="38"/>
      <c r="AK360" s="38"/>
      <c r="AL360" s="38"/>
      <c r="AM360" s="38"/>
      <c r="AN360" s="38"/>
    </row>
    <row r="361" spans="1:40" ht="15.75" hidden="1" customHeight="1" thickTop="1">
      <c r="A361" s="5" t="str">
        <f t="shared" si="93"/>
        <v>BoutiqueBoutique</v>
      </c>
      <c r="B361" s="41" t="s">
        <v>192</v>
      </c>
      <c r="C361" s="277" t="s">
        <v>192</v>
      </c>
      <c r="D361" s="419" cm="1">
        <f t="array" ref="D361">+SUMPRODUCT(('Budget original'!$A$8:$A$501=$A361)*('Budget original'!$C$3:$AO$3=D$2),'Budget original'!$C$8:$AO$501)</f>
        <v>0</v>
      </c>
      <c r="E361" s="420">
        <f>IFERROR(F361/D361,0)</f>
        <v>0</v>
      </c>
      <c r="F361" s="421" cm="1">
        <f t="array" ref="F361">+SUMPRODUCT(('Budget original'!$A$8:$A$501=$A361)*('Budget original'!$C$3:$AO$3=F$2),'Budget original'!$C$8:$AO$501)</f>
        <v>0</v>
      </c>
      <c r="G361" s="419"/>
      <c r="H361" s="420"/>
      <c r="I361" s="419"/>
      <c r="J361" s="422">
        <f>-SUMIFS(BV_Data_An_Cour!$AN:$AN,BV_Data_An_Cour!$AS:$AS,"Oui",BV_Data_An_Cour!$AP:$AP,$B361,BV_Data_An_Cour!$AQ:$AQ,$C361)</f>
        <v>0</v>
      </c>
      <c r="K361" s="408">
        <f>IF(J361&lt;=0,0,L361/J361)</f>
        <v>0</v>
      </c>
      <c r="L361" s="423">
        <f>-SUMIFS(BV_Data_An_Cour!$AN:$AN,BV_Data_An_Cour!$AP:$AP,$B361,BV_Data_An_Cour!$AQ:$AQ,$C361,BV_Data_An_Cour!$AR:$AR,$L$2)</f>
        <v>0</v>
      </c>
      <c r="M361" s="409"/>
      <c r="N361" s="410"/>
      <c r="O361" s="422" cm="1">
        <f t="array" ref="O361">+SUMPRODUCT(('Réel 2024'!$A$8:$A$501=$A361)*('Réel 2024'!$C$3:$AO$3=O$2),'Réel 2024'!$C$8:$AO$501)</f>
        <v>0</v>
      </c>
      <c r="P361" s="408">
        <f>IFERROR(Q361/O361,0)</f>
        <v>0</v>
      </c>
      <c r="Q361" s="423" cm="1">
        <f t="array" ref="Q361">+SUMPRODUCT(('Réel 2024'!$A$8:$A$501=$A361)*('Réel 2024'!$C$3:$AO$3=Q$2),'Réel 2024'!$C$8:$AO$501)</f>
        <v>0</v>
      </c>
      <c r="R361" s="409">
        <f>IF(O361=0,0,(J361-O361)/O361)</f>
        <v>0</v>
      </c>
      <c r="S361" s="410">
        <f>L361-Q361</f>
        <v>0</v>
      </c>
      <c r="T361" s="38"/>
      <c r="U361" s="38"/>
      <c r="V361" s="424"/>
      <c r="W361" s="38"/>
      <c r="X361" s="38"/>
      <c r="Y361" s="38"/>
      <c r="Z361" s="38"/>
      <c r="AA361" s="38"/>
      <c r="AB361" s="38"/>
      <c r="AC361" s="38"/>
      <c r="AD361" s="38"/>
      <c r="AE361" s="38"/>
      <c r="AF361" s="38"/>
      <c r="AG361" s="38"/>
      <c r="AH361" s="38"/>
      <c r="AI361" s="38"/>
      <c r="AJ361" s="38"/>
      <c r="AK361" s="38"/>
      <c r="AL361" s="38"/>
      <c r="AM361" s="38"/>
      <c r="AN361" s="38"/>
    </row>
    <row r="362" spans="1:40" ht="15.75" hidden="1" customHeight="1" thickBot="1">
      <c r="A362" s="5" t="str">
        <f t="shared" si="93"/>
        <v>Boutique</v>
      </c>
      <c r="B362" s="41" t="s">
        <v>192</v>
      </c>
      <c r="C362" s="330"/>
      <c r="D362" s="411"/>
      <c r="E362" s="412"/>
      <c r="F362" s="333"/>
      <c r="G362" s="413"/>
      <c r="H362" s="412"/>
      <c r="I362" s="333"/>
      <c r="J362" s="413"/>
      <c r="K362" s="412"/>
      <c r="L362" s="333"/>
      <c r="M362" s="414"/>
      <c r="N362" s="286"/>
      <c r="O362" s="413"/>
      <c r="P362" s="412"/>
      <c r="Q362" s="333"/>
      <c r="R362" s="414"/>
      <c r="S362" s="286"/>
      <c r="T362" s="38"/>
      <c r="U362" s="38"/>
      <c r="V362" s="41"/>
      <c r="W362" s="38"/>
      <c r="X362" s="38"/>
      <c r="Y362" s="38"/>
      <c r="Z362" s="38"/>
      <c r="AA362" s="38"/>
      <c r="AB362" s="38"/>
      <c r="AC362" s="38"/>
      <c r="AD362" s="38"/>
      <c r="AE362" s="38"/>
      <c r="AF362" s="38"/>
      <c r="AG362" s="38"/>
      <c r="AH362" s="38"/>
      <c r="AI362" s="38"/>
      <c r="AJ362" s="38"/>
      <c r="AK362" s="38"/>
      <c r="AL362" s="38"/>
      <c r="AM362" s="38"/>
      <c r="AN362" s="38"/>
    </row>
    <row r="363" spans="1:40" ht="15.75" hidden="1" customHeight="1" thickTop="1">
      <c r="A363" s="5" t="str">
        <f t="shared" si="93"/>
        <v>BoutiqueTotal Dépt. Boutique</v>
      </c>
      <c r="B363" s="41" t="s">
        <v>192</v>
      </c>
      <c r="C363" s="269" t="s">
        <v>193</v>
      </c>
      <c r="D363" s="317">
        <f>+D361</f>
        <v>0</v>
      </c>
      <c r="E363" s="370">
        <f>IF(D363&lt;=0,0,F363/D363)</f>
        <v>0</v>
      </c>
      <c r="F363" s="372">
        <f t="shared" ref="F363" si="94">+F361</f>
        <v>0</v>
      </c>
      <c r="G363" s="371"/>
      <c r="H363" s="370"/>
      <c r="I363" s="372"/>
      <c r="J363" s="371">
        <f t="shared" ref="J363" si="95">+J361</f>
        <v>0</v>
      </c>
      <c r="K363" s="370">
        <f>IF(J363&lt;=0,0,L363/J363)</f>
        <v>0</v>
      </c>
      <c r="L363" s="372">
        <f>+L361</f>
        <v>0</v>
      </c>
      <c r="M363" s="351"/>
      <c r="N363" s="425"/>
      <c r="O363" s="371">
        <f>+O361</f>
        <v>0</v>
      </c>
      <c r="P363" s="370">
        <f>IF(O363&lt;=0,0,Q363/O363)</f>
        <v>0</v>
      </c>
      <c r="Q363" s="372">
        <f t="shared" ref="Q363" si="96">+Q361</f>
        <v>0</v>
      </c>
      <c r="R363" s="252">
        <f>IF(O363=0,0,(J363-O363)/O363)</f>
        <v>0</v>
      </c>
      <c r="S363" s="264">
        <f>L363-Q363</f>
        <v>0</v>
      </c>
      <c r="T363" s="38"/>
      <c r="U363" s="38"/>
      <c r="V363" s="41"/>
      <c r="W363" s="38"/>
      <c r="X363" s="38"/>
      <c r="Y363" s="38"/>
      <c r="Z363" s="38"/>
      <c r="AA363" s="38"/>
      <c r="AB363" s="38"/>
      <c r="AC363" s="38"/>
      <c r="AD363" s="38"/>
      <c r="AE363" s="38"/>
      <c r="AF363" s="38"/>
      <c r="AG363" s="38"/>
      <c r="AH363" s="38"/>
      <c r="AI363" s="38"/>
      <c r="AJ363" s="38"/>
      <c r="AK363" s="38"/>
      <c r="AL363" s="38"/>
      <c r="AM363" s="38"/>
      <c r="AN363" s="38"/>
    </row>
    <row r="364" spans="1:40" ht="15.75" hidden="1" customHeight="1">
      <c r="A364" s="5" t="str">
        <f t="shared" si="93"/>
        <v>Boutique</v>
      </c>
      <c r="B364" s="41" t="s">
        <v>192</v>
      </c>
      <c r="C364" s="288"/>
      <c r="D364" s="41"/>
      <c r="E364" s="41"/>
      <c r="F364" s="275"/>
      <c r="G364" s="252"/>
      <c r="H364" s="41"/>
      <c r="I364" s="275"/>
      <c r="J364" s="252"/>
      <c r="K364" s="41"/>
      <c r="L364" s="262"/>
      <c r="M364" s="252"/>
      <c r="N364" s="360"/>
      <c r="O364" s="252"/>
      <c r="P364" s="41"/>
      <c r="Q364" s="262"/>
      <c r="R364" s="252"/>
      <c r="S364" s="262">
        <f>IF(Q363=0,0,S363/Q363)</f>
        <v>0</v>
      </c>
      <c r="T364" s="38"/>
      <c r="U364" s="38"/>
      <c r="V364" s="41"/>
      <c r="W364" s="38"/>
      <c r="X364" s="38"/>
      <c r="Y364" s="38"/>
      <c r="Z364" s="38"/>
      <c r="AA364" s="38"/>
      <c r="AB364" s="38"/>
      <c r="AC364" s="38"/>
      <c r="AD364" s="38"/>
      <c r="AE364" s="38"/>
      <c r="AF364" s="38"/>
      <c r="AG364" s="38"/>
      <c r="AH364" s="38"/>
      <c r="AI364" s="38"/>
      <c r="AJ364" s="38"/>
      <c r="AK364" s="38"/>
      <c r="AL364" s="38"/>
      <c r="AM364" s="38"/>
      <c r="AN364" s="38"/>
    </row>
    <row r="365" spans="1:40" ht="15.75" hidden="1" customHeight="1">
      <c r="A365" s="5" t="str">
        <f t="shared" si="93"/>
        <v>BoutiqueDEPENSES</v>
      </c>
      <c r="B365" s="41" t="s">
        <v>192</v>
      </c>
      <c r="C365" s="288" t="s">
        <v>106</v>
      </c>
      <c r="D365" s="41"/>
      <c r="E365" s="41"/>
      <c r="F365" s="275"/>
      <c r="G365" s="252"/>
      <c r="H365" s="41"/>
      <c r="I365" s="275"/>
      <c r="J365" s="252"/>
      <c r="K365" s="41"/>
      <c r="L365" s="262"/>
      <c r="M365" s="252"/>
      <c r="N365" s="262"/>
      <c r="O365" s="252"/>
      <c r="P365" s="41"/>
      <c r="Q365" s="262"/>
      <c r="R365" s="252"/>
      <c r="S365" s="262"/>
      <c r="T365" s="38"/>
      <c r="U365" s="38"/>
      <c r="V365" s="41"/>
      <c r="W365" s="38"/>
      <c r="X365" s="38"/>
      <c r="Y365" s="38"/>
      <c r="Z365" s="38"/>
      <c r="AA365" s="38"/>
      <c r="AB365" s="38"/>
      <c r="AC365" s="38"/>
      <c r="AD365" s="38"/>
      <c r="AE365" s="38"/>
      <c r="AF365" s="38"/>
      <c r="AG365" s="38"/>
      <c r="AH365" s="38"/>
      <c r="AI365" s="38"/>
      <c r="AJ365" s="38"/>
      <c r="AK365" s="38"/>
      <c r="AL365" s="38"/>
      <c r="AM365" s="38"/>
      <c r="AN365" s="38"/>
    </row>
    <row r="366" spans="1:40" ht="15.75" hidden="1" customHeight="1">
      <c r="A366" s="5" t="str">
        <f t="shared" si="93"/>
        <v>BoutiqueSalaires cadres</v>
      </c>
      <c r="B366" s="41" t="s">
        <v>192</v>
      </c>
      <c r="C366" s="310" t="s">
        <v>116</v>
      </c>
      <c r="D366" s="41"/>
      <c r="E366" s="41"/>
      <c r="F366" s="253" cm="1">
        <f t="array" ref="F366">+SUMPRODUCT(('Budget original'!$A$8:$A$501=$A366)*('Budget original'!$C$3:$AO$3=F$2),'Budget original'!$C$8:$AO$501)</f>
        <v>0</v>
      </c>
      <c r="G366" s="252"/>
      <c r="H366" s="41"/>
      <c r="I366" s="253"/>
      <c r="J366" s="252"/>
      <c r="K366" s="41"/>
      <c r="L366" s="255">
        <f>SUMIFS(BV_Data_An_Cour!$AN:$AN,BV_Data_An_Cour!$AP:$AP,$B366,BV_Data_An_Cour!$AQ:$AQ,$C366,BV_Data_An_Cour!$AR:$AR,$L$2)</f>
        <v>0</v>
      </c>
      <c r="M366" s="252"/>
      <c r="N366" s="262"/>
      <c r="O366" s="252"/>
      <c r="P366" s="41"/>
      <c r="Q366" s="255" cm="1">
        <f t="array" ref="Q366">+SUMPRODUCT(('Réel 2024'!$A$8:$A$501=$A366)*('Réel 2024'!$C$3:$AO$3=Q$2),'Réel 2024'!$C$8:$AO$501)</f>
        <v>0</v>
      </c>
      <c r="R366" s="252"/>
      <c r="S366" s="255">
        <f t="shared" ref="S366:S395" si="97">L366-Q366</f>
        <v>0</v>
      </c>
      <c r="T366" s="38"/>
      <c r="U366" s="38"/>
      <c r="V366" s="41"/>
      <c r="W366" s="38"/>
      <c r="X366" s="38"/>
      <c r="Y366" s="38"/>
      <c r="Z366" s="38"/>
      <c r="AA366" s="38"/>
      <c r="AB366" s="38"/>
      <c r="AC366" s="38"/>
      <c r="AD366" s="38"/>
      <c r="AE366" s="38"/>
      <c r="AF366" s="38"/>
      <c r="AG366" s="38"/>
      <c r="AH366" s="38"/>
      <c r="AI366" s="38"/>
      <c r="AJ366" s="38"/>
      <c r="AK366" s="38"/>
      <c r="AL366" s="38"/>
      <c r="AM366" s="38"/>
      <c r="AN366" s="38"/>
    </row>
    <row r="367" spans="1:40" ht="15.75" hidden="1" customHeight="1">
      <c r="A367" s="5" t="str">
        <f t="shared" si="93"/>
        <v>BoutiqueSalaires commis</v>
      </c>
      <c r="B367" s="41" t="s">
        <v>192</v>
      </c>
      <c r="C367" s="311" t="s">
        <v>117</v>
      </c>
      <c r="D367" s="296"/>
      <c r="E367" s="41"/>
      <c r="F367" s="247" cm="1">
        <f t="array" ref="F367">+SUMPRODUCT(('Budget original'!$A$8:$A$501=$A367)*('Budget original'!$C$3:$AO$3=F$2),'Budget original'!$C$8:$AO$501)</f>
        <v>0</v>
      </c>
      <c r="G367" s="297"/>
      <c r="H367" s="41"/>
      <c r="I367" s="247"/>
      <c r="J367" s="252"/>
      <c r="K367" s="41"/>
      <c r="L367" s="247">
        <f>SUMIFS(BV_Data_An_Cour!$AN:$AN,BV_Data_An_Cour!$AP:$AP,$B367,BV_Data_An_Cour!$AQ:$AQ,$C367,BV_Data_An_Cour!$AR:$AR,$L$2)</f>
        <v>0</v>
      </c>
      <c r="M367" s="252"/>
      <c r="N367" s="275"/>
      <c r="O367" s="252"/>
      <c r="P367" s="41"/>
      <c r="Q367" s="247" cm="1">
        <f t="array" ref="Q367">+SUMPRODUCT(('Réel 2024'!$A$8:$A$501=$A367)*('Réel 2024'!$C$3:$AO$3=Q$2),'Réel 2024'!$C$8:$AO$501)</f>
        <v>0</v>
      </c>
      <c r="R367" s="252"/>
      <c r="S367" s="275">
        <f t="shared" si="97"/>
        <v>0</v>
      </c>
      <c r="T367" s="38"/>
      <c r="U367" s="38"/>
      <c r="V367" s="41"/>
      <c r="W367" s="38"/>
      <c r="X367" s="38"/>
      <c r="Y367" s="38"/>
      <c r="Z367" s="38"/>
      <c r="AA367" s="38"/>
      <c r="AB367" s="38"/>
      <c r="AC367" s="38"/>
      <c r="AD367" s="38"/>
      <c r="AE367" s="38"/>
      <c r="AF367" s="38"/>
      <c r="AG367" s="38"/>
      <c r="AH367" s="38"/>
      <c r="AI367" s="38"/>
      <c r="AJ367" s="38"/>
      <c r="AK367" s="38"/>
      <c r="AL367" s="38"/>
      <c r="AM367" s="38"/>
      <c r="AN367" s="38"/>
    </row>
    <row r="368" spans="1:40" ht="15.75" hidden="1" customHeight="1">
      <c r="A368" s="5" t="str">
        <f t="shared" si="93"/>
        <v>BoutiqueSalaires autres</v>
      </c>
      <c r="B368" s="41" t="s">
        <v>192</v>
      </c>
      <c r="C368" s="310" t="s">
        <v>118</v>
      </c>
      <c r="D368" s="312"/>
      <c r="E368" s="313"/>
      <c r="F368" s="253" cm="1">
        <f t="array" ref="F368">+SUMPRODUCT(('Budget original'!$A$8:$A$501=$A368)*('Budget original'!$C$3:$AO$3=F$2),'Budget original'!$C$8:$AO$501)</f>
        <v>0</v>
      </c>
      <c r="G368" s="314"/>
      <c r="H368" s="313"/>
      <c r="I368" s="253"/>
      <c r="J368" s="240"/>
      <c r="K368" s="313"/>
      <c r="L368" s="253">
        <f>SUMIFS(BV_Data_An_Cour!$AN:$AN,BV_Data_An_Cour!$AP:$AP,$B368,BV_Data_An_Cour!$AQ:$AQ,$C368,BV_Data_An_Cour!$AR:$AR,$L$2)</f>
        <v>0</v>
      </c>
      <c r="M368" s="240"/>
      <c r="N368" s="315"/>
      <c r="O368" s="240"/>
      <c r="P368" s="313"/>
      <c r="Q368" s="255" cm="1">
        <f t="array" ref="Q368">+SUMPRODUCT(('Réel 2024'!$A$8:$A$501=$A368)*('Réel 2024'!$C$3:$AO$3=Q$2),'Réel 2024'!$C$8:$AO$501)</f>
        <v>0</v>
      </c>
      <c r="R368" s="240"/>
      <c r="S368" s="315">
        <f t="shared" si="97"/>
        <v>0</v>
      </c>
      <c r="T368" s="38"/>
      <c r="U368" s="38"/>
      <c r="V368" s="41"/>
      <c r="W368" s="38"/>
      <c r="X368" s="38"/>
      <c r="Y368" s="38"/>
      <c r="Z368" s="38"/>
      <c r="AA368" s="38"/>
      <c r="AB368" s="38"/>
      <c r="AC368" s="38"/>
      <c r="AD368" s="38"/>
      <c r="AE368" s="38"/>
      <c r="AF368" s="38"/>
      <c r="AG368" s="38"/>
      <c r="AH368" s="38"/>
      <c r="AI368" s="38"/>
      <c r="AJ368" s="38"/>
      <c r="AK368" s="38"/>
      <c r="AL368" s="38"/>
      <c r="AM368" s="38"/>
      <c r="AN368" s="38"/>
    </row>
    <row r="369" spans="1:40" ht="15.75" hidden="1" customHeight="1">
      <c r="A369" s="5" t="str">
        <f t="shared" si="93"/>
        <v>BoutiqueSalaires spécialistes</v>
      </c>
      <c r="B369" s="41" t="s">
        <v>192</v>
      </c>
      <c r="C369" s="310" t="s">
        <v>119</v>
      </c>
      <c r="D369" s="296"/>
      <c r="E369" s="41"/>
      <c r="F369" s="253" cm="1">
        <f t="array" ref="F369">+SUMPRODUCT(('Budget original'!$A$8:$A$501=$A369)*('Budget original'!$C$3:$AO$3=F$2),'Budget original'!$C$8:$AO$501)</f>
        <v>0</v>
      </c>
      <c r="G369" s="297"/>
      <c r="H369" s="41"/>
      <c r="I369" s="253"/>
      <c r="J369" s="252"/>
      <c r="K369" s="41"/>
      <c r="L369" s="253">
        <f>SUMIFS(BV_Data_An_Cour!$AN:$AN,BV_Data_An_Cour!$AP:$AP,$B369,BV_Data_An_Cour!$AQ:$AQ,$C369,BV_Data_An_Cour!$AR:$AR,$L$2)</f>
        <v>0</v>
      </c>
      <c r="M369" s="252"/>
      <c r="N369" s="275"/>
      <c r="O369" s="252"/>
      <c r="P369" s="41"/>
      <c r="Q369" s="255" cm="1">
        <f t="array" ref="Q369">+SUMPRODUCT(('Réel 2024'!$A$8:$A$501=$A369)*('Réel 2024'!$C$3:$AO$3=Q$2),'Réel 2024'!$C$8:$AO$501)</f>
        <v>0</v>
      </c>
      <c r="R369" s="252"/>
      <c r="S369" s="275">
        <f t="shared" si="97"/>
        <v>0</v>
      </c>
      <c r="T369" s="38"/>
      <c r="U369" s="38"/>
      <c r="V369" s="41"/>
      <c r="W369" s="38"/>
      <c r="X369" s="38"/>
      <c r="Y369" s="38"/>
      <c r="Z369" s="38"/>
      <c r="AA369" s="38"/>
      <c r="AB369" s="38"/>
      <c r="AC369" s="38"/>
      <c r="AD369" s="38"/>
      <c r="AE369" s="38"/>
      <c r="AF369" s="38"/>
      <c r="AG369" s="38"/>
      <c r="AH369" s="38"/>
      <c r="AI369" s="38"/>
      <c r="AJ369" s="38"/>
      <c r="AK369" s="38"/>
      <c r="AL369" s="38"/>
      <c r="AM369" s="38"/>
      <c r="AN369" s="38"/>
    </row>
    <row r="370" spans="1:40" ht="15.75" hidden="1" customHeight="1">
      <c r="A370" s="5" t="str">
        <f t="shared" si="93"/>
        <v>Boutique[...]</v>
      </c>
      <c r="B370" s="41" t="s">
        <v>192</v>
      </c>
      <c r="C370" s="252" t="s">
        <v>55</v>
      </c>
      <c r="D370" s="296"/>
      <c r="E370" s="41"/>
      <c r="F370" s="253" cm="1">
        <f t="array" ref="F370">+SUMPRODUCT(('Budget original'!$A$8:$A$501=$A370)*('Budget original'!$C$3:$AO$3=F$2),'Budget original'!$C$8:$AO$501)</f>
        <v>0</v>
      </c>
      <c r="G370" s="297"/>
      <c r="H370" s="41"/>
      <c r="I370" s="253"/>
      <c r="J370" s="252"/>
      <c r="K370" s="41"/>
      <c r="L370" s="253">
        <f>SUMIFS(BV_Data_An_Cour!$AN:$AN,BV_Data_An_Cour!$AP:$AP,$B370,BV_Data_An_Cour!$AQ:$AQ,$C370,BV_Data_An_Cour!$AR:$AR,$L$2)</f>
        <v>0</v>
      </c>
      <c r="M370" s="252"/>
      <c r="N370" s="275"/>
      <c r="O370" s="252"/>
      <c r="P370" s="41"/>
      <c r="Q370" s="255" cm="1">
        <f t="array" ref="Q370">+SUMPRODUCT(('Réel 2024'!$A$8:$A$501=$A370)*('Réel 2024'!$C$3:$AO$3=Q$2),'Réel 2024'!$C$8:$AO$501)</f>
        <v>0</v>
      </c>
      <c r="R370" s="252"/>
      <c r="S370" s="275">
        <f t="shared" si="97"/>
        <v>0</v>
      </c>
      <c r="T370" s="38"/>
      <c r="U370" s="38"/>
      <c r="V370" s="41"/>
      <c r="W370" s="38"/>
      <c r="X370" s="38"/>
      <c r="Y370" s="38"/>
      <c r="Z370" s="38"/>
      <c r="AA370" s="38"/>
      <c r="AB370" s="38"/>
      <c r="AC370" s="38"/>
      <c r="AD370" s="38"/>
      <c r="AE370" s="38"/>
      <c r="AF370" s="38"/>
      <c r="AG370" s="38"/>
      <c r="AH370" s="38"/>
      <c r="AI370" s="38"/>
      <c r="AJ370" s="38"/>
      <c r="AK370" s="38"/>
      <c r="AL370" s="38"/>
      <c r="AM370" s="38"/>
      <c r="AN370" s="38"/>
    </row>
    <row r="371" spans="1:40" ht="15.75" hidden="1" customHeight="1">
      <c r="A371" s="5" t="str">
        <f t="shared" si="93"/>
        <v>Boutique[...]</v>
      </c>
      <c r="B371" s="41" t="s">
        <v>192</v>
      </c>
      <c r="C371" s="252" t="s">
        <v>55</v>
      </c>
      <c r="D371" s="296"/>
      <c r="E371" s="41"/>
      <c r="F371" s="253" cm="1">
        <f t="array" ref="F371">+SUMPRODUCT(('Budget original'!$A$8:$A$501=$A371)*('Budget original'!$C$3:$AO$3=F$2),'Budget original'!$C$8:$AO$501)</f>
        <v>0</v>
      </c>
      <c r="G371" s="297"/>
      <c r="H371" s="41"/>
      <c r="I371" s="253"/>
      <c r="J371" s="252"/>
      <c r="K371" s="41"/>
      <c r="L371" s="253">
        <f>SUMIFS(BV_Data_An_Cour!$AN:$AN,BV_Data_An_Cour!$AP:$AP,$B371,BV_Data_An_Cour!$AQ:$AQ,$C371,BV_Data_An_Cour!$AR:$AR,$L$2)</f>
        <v>0</v>
      </c>
      <c r="M371" s="252"/>
      <c r="N371" s="275"/>
      <c r="O371" s="252"/>
      <c r="P371" s="41"/>
      <c r="Q371" s="255" cm="1">
        <f t="array" ref="Q371">+SUMPRODUCT(('Réel 2024'!$A$8:$A$501=$A371)*('Réel 2024'!$C$3:$AO$3=Q$2),'Réel 2024'!$C$8:$AO$501)</f>
        <v>0</v>
      </c>
      <c r="R371" s="252"/>
      <c r="S371" s="275">
        <f t="shared" si="97"/>
        <v>0</v>
      </c>
      <c r="T371" s="38"/>
      <c r="U371" s="38"/>
      <c r="V371" s="41"/>
      <c r="W371" s="38"/>
      <c r="X371" s="38"/>
      <c r="Y371" s="38"/>
      <c r="Z371" s="38"/>
      <c r="AA371" s="38"/>
      <c r="AB371" s="38"/>
      <c r="AC371" s="38"/>
      <c r="AD371" s="38"/>
      <c r="AE371" s="38"/>
      <c r="AF371" s="38"/>
      <c r="AG371" s="38"/>
      <c r="AH371" s="38"/>
      <c r="AI371" s="38"/>
      <c r="AJ371" s="38"/>
      <c r="AK371" s="38"/>
      <c r="AL371" s="38"/>
      <c r="AM371" s="38"/>
      <c r="AN371" s="38"/>
    </row>
    <row r="372" spans="1:40" ht="15.75" hidden="1" customHeight="1">
      <c r="A372" s="5" t="str">
        <f t="shared" si="93"/>
        <v>Boutique[...]</v>
      </c>
      <c r="B372" s="41" t="s">
        <v>192</v>
      </c>
      <c r="C372" s="252" t="s">
        <v>55</v>
      </c>
      <c r="D372" s="296"/>
      <c r="E372" s="41"/>
      <c r="F372" s="253" cm="1">
        <f t="array" ref="F372">+SUMPRODUCT(('Budget original'!$A$8:$A$501=$A372)*('Budget original'!$C$3:$AO$3=F$2),'Budget original'!$C$8:$AO$501)</f>
        <v>0</v>
      </c>
      <c r="G372" s="297"/>
      <c r="H372" s="41"/>
      <c r="I372" s="253"/>
      <c r="J372" s="252"/>
      <c r="K372" s="41"/>
      <c r="L372" s="253">
        <f>SUMIFS(BV_Data_An_Cour!$AN:$AN,BV_Data_An_Cour!$AP:$AP,$B372,BV_Data_An_Cour!$AQ:$AQ,$C372,BV_Data_An_Cour!$AR:$AR,$L$2)</f>
        <v>0</v>
      </c>
      <c r="M372" s="252"/>
      <c r="N372" s="275"/>
      <c r="O372" s="252"/>
      <c r="P372" s="41"/>
      <c r="Q372" s="255" cm="1">
        <f t="array" ref="Q372">+SUMPRODUCT(('Réel 2024'!$A$8:$A$501=$A372)*('Réel 2024'!$C$3:$AO$3=Q$2),'Réel 2024'!$C$8:$AO$501)</f>
        <v>0</v>
      </c>
      <c r="R372" s="252"/>
      <c r="S372" s="275">
        <f t="shared" si="97"/>
        <v>0</v>
      </c>
      <c r="T372" s="38"/>
      <c r="U372" s="38"/>
      <c r="V372" s="41"/>
      <c r="W372" s="38"/>
      <c r="X372" s="38"/>
      <c r="Y372" s="38"/>
      <c r="Z372" s="38"/>
      <c r="AA372" s="38"/>
      <c r="AB372" s="38"/>
      <c r="AC372" s="38"/>
      <c r="AD372" s="38"/>
      <c r="AE372" s="38"/>
      <c r="AF372" s="38"/>
      <c r="AG372" s="38"/>
      <c r="AH372" s="38"/>
      <c r="AI372" s="38"/>
      <c r="AJ372" s="38"/>
      <c r="AK372" s="38"/>
      <c r="AL372" s="38"/>
      <c r="AM372" s="38"/>
      <c r="AN372" s="38"/>
    </row>
    <row r="373" spans="1:40" ht="15.75" hidden="1" customHeight="1">
      <c r="A373" s="5" t="str">
        <f t="shared" si="93"/>
        <v>BoutiqueSalaires en absences</v>
      </c>
      <c r="B373" s="41" t="s">
        <v>192</v>
      </c>
      <c r="C373" s="311" t="s">
        <v>120</v>
      </c>
      <c r="D373" s="296"/>
      <c r="E373" s="41"/>
      <c r="F373" s="247" cm="1">
        <f t="array" ref="F373">+SUMPRODUCT(('Budget original'!$A$8:$A$501=$A373)*('Budget original'!$C$3:$AO$3=F$2),'Budget original'!$C$8:$AO$501)</f>
        <v>0</v>
      </c>
      <c r="G373" s="297"/>
      <c r="H373" s="41"/>
      <c r="I373" s="247"/>
      <c r="J373" s="252"/>
      <c r="K373" s="41"/>
      <c r="L373" s="247">
        <f>SUMIFS(BV_Data_An_Cour!$AN:$AN,BV_Data_An_Cour!$AP:$AP,$B373,BV_Data_An_Cour!$AQ:$AQ,$C373,BV_Data_An_Cour!$AR:$AR,$L$2)</f>
        <v>0</v>
      </c>
      <c r="M373" s="252"/>
      <c r="N373" s="275"/>
      <c r="O373" s="252"/>
      <c r="P373" s="41"/>
      <c r="Q373" s="247" cm="1">
        <f t="array" ref="Q373">+SUMPRODUCT(('Réel 2024'!$A$8:$A$501=$A373)*('Réel 2024'!$C$3:$AO$3=Q$2),'Réel 2024'!$C$8:$AO$501)</f>
        <v>0</v>
      </c>
      <c r="R373" s="252"/>
      <c r="S373" s="275">
        <f t="shared" si="97"/>
        <v>0</v>
      </c>
      <c r="T373" s="38"/>
      <c r="U373" s="38"/>
      <c r="V373" s="41"/>
      <c r="W373" s="38"/>
      <c r="X373" s="38"/>
      <c r="Y373" s="38"/>
      <c r="Z373" s="38"/>
      <c r="AA373" s="38"/>
      <c r="AB373" s="38"/>
      <c r="AC373" s="38"/>
      <c r="AD373" s="38"/>
      <c r="AE373" s="38"/>
      <c r="AF373" s="38"/>
      <c r="AG373" s="38"/>
      <c r="AH373" s="38"/>
      <c r="AI373" s="38"/>
      <c r="AJ373" s="38"/>
      <c r="AK373" s="38"/>
      <c r="AL373" s="38"/>
      <c r="AM373" s="38"/>
      <c r="AN373" s="38"/>
    </row>
    <row r="374" spans="1:40" ht="15.75" hidden="1" customHeight="1">
      <c r="A374" s="5" t="str">
        <f t="shared" si="93"/>
        <v>BoutiqueDéduction à la source</v>
      </c>
      <c r="B374" s="41" t="s">
        <v>192</v>
      </c>
      <c r="C374" s="310" t="s">
        <v>121</v>
      </c>
      <c r="D374" s="312"/>
      <c r="E374" s="313"/>
      <c r="F374" s="253" cm="1">
        <f t="array" ref="F374">+SUMPRODUCT(('Budget original'!$A$8:$A$501=$A374)*('Budget original'!$C$3:$AO$3=F$2),'Budget original'!$C$8:$AO$501)</f>
        <v>0</v>
      </c>
      <c r="G374" s="314"/>
      <c r="H374" s="313"/>
      <c r="I374" s="253"/>
      <c r="J374" s="240"/>
      <c r="K374" s="313"/>
      <c r="L374" s="253">
        <f>SUMIFS(BV_Data_An_Cour!$AN:$AN,BV_Data_An_Cour!$AP:$AP,$B374,BV_Data_An_Cour!$AQ:$AQ,$C374,BV_Data_An_Cour!$AR:$AR,$L$2)</f>
        <v>0</v>
      </c>
      <c r="M374" s="240"/>
      <c r="N374" s="315"/>
      <c r="O374" s="240"/>
      <c r="P374" s="313"/>
      <c r="Q374" s="255" cm="1">
        <f t="array" ref="Q374">+SUMPRODUCT(('Réel 2024'!$A$8:$A$501=$A374)*('Réel 2024'!$C$3:$AO$3=Q$2),'Réel 2024'!$C$8:$AO$501)</f>
        <v>0</v>
      </c>
      <c r="R374" s="240"/>
      <c r="S374" s="315">
        <f t="shared" si="97"/>
        <v>0</v>
      </c>
      <c r="T374" s="38"/>
      <c r="U374" s="38"/>
      <c r="V374" s="41"/>
      <c r="W374" s="38"/>
      <c r="X374" s="38"/>
      <c r="Y374" s="38"/>
      <c r="Z374" s="38"/>
      <c r="AA374" s="38"/>
      <c r="AB374" s="38"/>
      <c r="AC374" s="38"/>
      <c r="AD374" s="38"/>
      <c r="AE374" s="38"/>
      <c r="AF374" s="38"/>
      <c r="AG374" s="38"/>
      <c r="AH374" s="38"/>
      <c r="AI374" s="38"/>
      <c r="AJ374" s="38"/>
      <c r="AK374" s="38"/>
      <c r="AL374" s="38"/>
      <c r="AM374" s="38"/>
      <c r="AN374" s="38"/>
    </row>
    <row r="375" spans="1:40" ht="15.75" hidden="1" customHeight="1">
      <c r="A375" s="5" t="str">
        <f t="shared" si="93"/>
        <v>BoutiqueBénéfices marginaux</v>
      </c>
      <c r="B375" s="41" t="s">
        <v>192</v>
      </c>
      <c r="C375" s="310" t="s">
        <v>122</v>
      </c>
      <c r="D375" s="296"/>
      <c r="E375" s="41"/>
      <c r="F375" s="253" cm="1">
        <f t="array" ref="F375">+SUMPRODUCT(('Budget original'!$A$8:$A$501=$A375)*('Budget original'!$C$3:$AO$3=F$2),'Budget original'!$C$8:$AO$501)</f>
        <v>0</v>
      </c>
      <c r="G375" s="297"/>
      <c r="H375" s="41"/>
      <c r="I375" s="253"/>
      <c r="J375" s="252"/>
      <c r="K375" s="41"/>
      <c r="L375" s="255">
        <f>SUMIFS(BV_Data_An_Cour!$AN:$AN,BV_Data_An_Cour!$AP:$AP,$B375,BV_Data_An_Cour!$AQ:$AQ,$C375,BV_Data_An_Cour!$AR:$AR,$L$2)</f>
        <v>0</v>
      </c>
      <c r="M375" s="252"/>
      <c r="N375" s="275"/>
      <c r="O375" s="252"/>
      <c r="P375" s="41"/>
      <c r="Q375" s="255" cm="1">
        <f t="array" ref="Q375">+SUMPRODUCT(('Réel 2024'!$A$8:$A$501=$A375)*('Réel 2024'!$C$3:$AO$3=Q$2),'Réel 2024'!$C$8:$AO$501)</f>
        <v>0</v>
      </c>
      <c r="R375" s="252"/>
      <c r="S375" s="275">
        <f t="shared" si="97"/>
        <v>0</v>
      </c>
      <c r="T375" s="38"/>
      <c r="U375" s="38"/>
      <c r="V375" s="41"/>
      <c r="W375" s="38"/>
      <c r="X375" s="38"/>
      <c r="Y375" s="38"/>
      <c r="Z375" s="38"/>
      <c r="AA375" s="38"/>
      <c r="AB375" s="38"/>
      <c r="AC375" s="38"/>
      <c r="AD375" s="38"/>
      <c r="AE375" s="38"/>
      <c r="AF375" s="38"/>
      <c r="AG375" s="38"/>
      <c r="AH375" s="38"/>
      <c r="AI375" s="38"/>
      <c r="AJ375" s="38"/>
      <c r="AK375" s="38"/>
      <c r="AL375" s="38"/>
      <c r="AM375" s="38"/>
      <c r="AN375" s="38"/>
    </row>
    <row r="376" spans="1:40" ht="15.75" hidden="1" customHeight="1">
      <c r="A376" s="5" t="str">
        <f t="shared" si="93"/>
        <v>BoutiqueCsst</v>
      </c>
      <c r="B376" s="41" t="s">
        <v>192</v>
      </c>
      <c r="C376" s="310" t="s">
        <v>123</v>
      </c>
      <c r="D376" s="296"/>
      <c r="E376" s="41"/>
      <c r="F376" s="253" cm="1">
        <f t="array" ref="F376">+SUMPRODUCT(('Budget original'!$A$8:$A$501=$A376)*('Budget original'!$C$3:$AO$3=F$2),'Budget original'!$C$8:$AO$501)</f>
        <v>0</v>
      </c>
      <c r="G376" s="297"/>
      <c r="H376" s="41"/>
      <c r="I376" s="253"/>
      <c r="J376" s="252"/>
      <c r="K376" s="41"/>
      <c r="L376" s="255">
        <f>SUMIFS(BV_Data_An_Cour!$AN:$AN,BV_Data_An_Cour!$AP:$AP,$B376,BV_Data_An_Cour!$AQ:$AQ,$C376,BV_Data_An_Cour!$AR:$AR,$L$2)</f>
        <v>0</v>
      </c>
      <c r="M376" s="252"/>
      <c r="N376" s="275"/>
      <c r="O376" s="252"/>
      <c r="P376" s="41"/>
      <c r="Q376" s="255" cm="1">
        <f t="array" ref="Q376">+SUMPRODUCT(('Réel 2024'!$A$8:$A$501=$A376)*('Réel 2024'!$C$3:$AO$3=Q$2),'Réel 2024'!$C$8:$AO$501)</f>
        <v>0</v>
      </c>
      <c r="R376" s="252"/>
      <c r="S376" s="275">
        <f t="shared" si="97"/>
        <v>0</v>
      </c>
      <c r="T376" s="38"/>
      <c r="U376" s="38"/>
      <c r="V376" s="41"/>
      <c r="W376" s="38"/>
      <c r="X376" s="38"/>
      <c r="Y376" s="38"/>
      <c r="Z376" s="38"/>
      <c r="AA376" s="38"/>
      <c r="AB376" s="38"/>
      <c r="AC376" s="38"/>
      <c r="AD376" s="38"/>
      <c r="AE376" s="38"/>
      <c r="AF376" s="38"/>
      <c r="AG376" s="38"/>
      <c r="AH376" s="38"/>
      <c r="AI376" s="38"/>
      <c r="AJ376" s="38"/>
      <c r="AK376" s="38"/>
      <c r="AL376" s="38"/>
      <c r="AM376" s="38"/>
      <c r="AN376" s="38"/>
    </row>
    <row r="377" spans="1:40" ht="15.75" hidden="1" customHeight="1">
      <c r="A377" s="5" t="str">
        <f t="shared" si="93"/>
        <v>Boutique[...]</v>
      </c>
      <c r="B377" s="41" t="s">
        <v>192</v>
      </c>
      <c r="C377" s="252" t="s">
        <v>55</v>
      </c>
      <c r="D377" s="298"/>
      <c r="E377" s="316"/>
      <c r="F377" s="253" cm="1">
        <f t="array" ref="F377">+SUMPRODUCT(('Budget original'!$A$8:$A$501=$A377)*('Budget original'!$C$3:$AO$3=F$2),'Budget original'!$C$8:$AO$501)</f>
        <v>0</v>
      </c>
      <c r="G377" s="299"/>
      <c r="H377" s="316"/>
      <c r="I377" s="253"/>
      <c r="J377" s="245"/>
      <c r="K377" s="316"/>
      <c r="L377" s="255">
        <f>SUMIFS(BV_Data_An_Cour!$AN:$AN,BV_Data_An_Cour!$AP:$AP,$B377,BV_Data_An_Cour!$AQ:$AQ,$C377,BV_Data_An_Cour!$AR:$AR,$L$2)</f>
        <v>0</v>
      </c>
      <c r="M377" s="245"/>
      <c r="N377" s="295"/>
      <c r="O377" s="245"/>
      <c r="P377" s="316"/>
      <c r="Q377" s="255" cm="1">
        <f t="array" ref="Q377">+SUMPRODUCT(('Réel 2024'!$A$8:$A$501=$A377)*('Réel 2024'!$C$3:$AO$3=Q$2),'Réel 2024'!$C$8:$AO$501)</f>
        <v>0</v>
      </c>
      <c r="R377" s="245"/>
      <c r="S377" s="295">
        <f t="shared" si="97"/>
        <v>0</v>
      </c>
      <c r="T377" s="38"/>
      <c r="U377" s="38"/>
      <c r="V377" s="41"/>
      <c r="W377" s="38"/>
      <c r="X377" s="38"/>
      <c r="Y377" s="38"/>
      <c r="Z377" s="38"/>
      <c r="AA377" s="38"/>
      <c r="AB377" s="38"/>
      <c r="AC377" s="38"/>
      <c r="AD377" s="38"/>
      <c r="AE377" s="38"/>
      <c r="AF377" s="38"/>
      <c r="AG377" s="38"/>
      <c r="AH377" s="38"/>
      <c r="AI377" s="38"/>
      <c r="AJ377" s="38"/>
      <c r="AK377" s="38"/>
      <c r="AL377" s="38"/>
      <c r="AM377" s="38"/>
      <c r="AN377" s="38"/>
    </row>
    <row r="378" spans="1:40" ht="15.75" hidden="1" customHeight="1">
      <c r="A378" s="5" t="str">
        <f t="shared" si="93"/>
        <v>BoutiqueTOTAL PERSONNEL</v>
      </c>
      <c r="B378" s="41" t="s">
        <v>192</v>
      </c>
      <c r="C378" s="303" t="s">
        <v>124</v>
      </c>
      <c r="D378" s="304" t="s">
        <v>115</v>
      </c>
      <c r="E378" s="305">
        <f>IFERROR(F378/F$361,0)</f>
        <v>0</v>
      </c>
      <c r="F378" s="306">
        <f>+SUM(F366:F377)</f>
        <v>0</v>
      </c>
      <c r="G378" s="307"/>
      <c r="H378" s="305"/>
      <c r="I378" s="306"/>
      <c r="J378" s="307" t="s">
        <v>115</v>
      </c>
      <c r="K378" s="305">
        <f>IFERROR(L378/L$361,0)</f>
        <v>0</v>
      </c>
      <c r="L378" s="306">
        <f>+SUM(L366:L377)</f>
        <v>0</v>
      </c>
      <c r="M378" s="353"/>
      <c r="N378" s="318"/>
      <c r="O378" s="307" t="s">
        <v>115</v>
      </c>
      <c r="P378" s="305">
        <f>IFERROR(Q378/Q$361,0)</f>
        <v>0</v>
      </c>
      <c r="Q378" s="306">
        <f>+SUM(Q366:Q377)</f>
        <v>0</v>
      </c>
      <c r="R378" s="353"/>
      <c r="S378" s="318">
        <f t="shared" si="97"/>
        <v>0</v>
      </c>
      <c r="T378" s="38"/>
      <c r="U378" s="38"/>
      <c r="V378" s="41"/>
      <c r="W378" s="38"/>
      <c r="X378" s="38"/>
      <c r="Y378" s="38"/>
      <c r="Z378" s="38"/>
      <c r="AA378" s="38"/>
      <c r="AB378" s="38"/>
      <c r="AC378" s="38"/>
      <c r="AD378" s="38"/>
      <c r="AE378" s="38"/>
      <c r="AF378" s="38"/>
      <c r="AG378" s="38"/>
      <c r="AH378" s="38"/>
      <c r="AI378" s="38"/>
      <c r="AJ378" s="38"/>
      <c r="AK378" s="38"/>
      <c r="AL378" s="38"/>
      <c r="AM378" s="38"/>
      <c r="AN378" s="38"/>
    </row>
    <row r="379" spans="1:40" ht="15.75" hidden="1" customHeight="1">
      <c r="A379" s="5" t="str">
        <f t="shared" si="93"/>
        <v>BoutiquePublicité 2</v>
      </c>
      <c r="B379" s="41" t="s">
        <v>192</v>
      </c>
      <c r="C379" s="404" t="s">
        <v>125</v>
      </c>
      <c r="D379" s="296"/>
      <c r="E379" s="41"/>
      <c r="F379" s="253" cm="1">
        <f t="array" ref="F379">+SUMPRODUCT(('Budget original'!$A$8:$A$501=$A379)*('Budget original'!$C$3:$AO$3=F$2),'Budget original'!$C$8:$AO$501)</f>
        <v>0</v>
      </c>
      <c r="G379" s="297"/>
      <c r="H379" s="41"/>
      <c r="I379" s="253"/>
      <c r="J379" s="252"/>
      <c r="K379" s="41"/>
      <c r="L379" s="255">
        <f>SUMIFS(BV_Data_An_Cour!$AN:$AN,BV_Data_An_Cour!$AP:$AP,$B379,BV_Data_An_Cour!$AQ:$AQ,$C379,BV_Data_An_Cour!$AR:$AR,$L$2)</f>
        <v>0</v>
      </c>
      <c r="M379" s="252"/>
      <c r="N379" s="275"/>
      <c r="O379" s="252"/>
      <c r="P379" s="41"/>
      <c r="Q379" s="255" cm="1">
        <f t="array" ref="Q379">+SUMPRODUCT(('Réel 2024'!$A$8:$A$501=$A379)*('Réel 2024'!$C$3:$AO$3=Q$2),'Réel 2024'!$C$8:$AO$501)</f>
        <v>0</v>
      </c>
      <c r="R379" s="252"/>
      <c r="S379" s="275">
        <f t="shared" si="97"/>
        <v>0</v>
      </c>
      <c r="T379" s="38"/>
      <c r="U379" s="38"/>
      <c r="V379" s="41"/>
      <c r="W379" s="38"/>
      <c r="X379" s="38"/>
      <c r="Y379" s="38"/>
      <c r="Z379" s="38"/>
      <c r="AA379" s="38"/>
      <c r="AB379" s="38"/>
      <c r="AC379" s="38"/>
      <c r="AD379" s="38"/>
      <c r="AE379" s="38"/>
      <c r="AF379" s="38"/>
      <c r="AG379" s="38"/>
      <c r="AH379" s="38"/>
      <c r="AI379" s="38"/>
      <c r="AJ379" s="38"/>
      <c r="AK379" s="38"/>
      <c r="AL379" s="38"/>
      <c r="AM379" s="38"/>
      <c r="AN379" s="38"/>
    </row>
    <row r="380" spans="1:40" ht="15.75" hidden="1" customHeight="1">
      <c r="A380" s="5" t="str">
        <f t="shared" si="93"/>
        <v>BoutiqueService gratuit 2</v>
      </c>
      <c r="B380" s="41" t="s">
        <v>192</v>
      </c>
      <c r="C380" s="310" t="s">
        <v>126</v>
      </c>
      <c r="D380" s="296"/>
      <c r="E380" s="41"/>
      <c r="F380" s="253" cm="1">
        <f t="array" ref="F380">+SUMPRODUCT(('Budget original'!$A$8:$A$501=$A380)*('Budget original'!$C$3:$AO$3=F$2),'Budget original'!$C$8:$AO$501)</f>
        <v>0</v>
      </c>
      <c r="G380" s="297"/>
      <c r="H380" s="41"/>
      <c r="I380" s="253"/>
      <c r="J380" s="252"/>
      <c r="K380" s="41"/>
      <c r="L380" s="255">
        <f>SUMIFS(BV_Data_An_Cour!$AN:$AN,BV_Data_An_Cour!$AP:$AP,$B380,BV_Data_An_Cour!$AQ:$AQ,$C380,BV_Data_An_Cour!$AR:$AR,$L$2)</f>
        <v>0</v>
      </c>
      <c r="M380" s="252"/>
      <c r="N380" s="275"/>
      <c r="O380" s="252"/>
      <c r="P380" s="41"/>
      <c r="Q380" s="255" cm="1">
        <f t="array" ref="Q380">+SUMPRODUCT(('Réel 2024'!$A$8:$A$501=$A380)*('Réel 2024'!$C$3:$AO$3=Q$2),'Réel 2024'!$C$8:$AO$501)</f>
        <v>0</v>
      </c>
      <c r="R380" s="252"/>
      <c r="S380" s="275">
        <f t="shared" si="97"/>
        <v>0</v>
      </c>
      <c r="T380" s="38"/>
      <c r="U380" s="38"/>
      <c r="V380" s="41"/>
      <c r="W380" s="38"/>
      <c r="X380" s="38"/>
      <c r="Y380" s="38"/>
      <c r="Z380" s="38"/>
      <c r="AA380" s="38"/>
      <c r="AB380" s="38"/>
      <c r="AC380" s="38"/>
      <c r="AD380" s="38"/>
      <c r="AE380" s="38"/>
      <c r="AF380" s="38"/>
      <c r="AG380" s="38"/>
      <c r="AH380" s="38"/>
      <c r="AI380" s="38"/>
      <c r="AJ380" s="38"/>
      <c r="AK380" s="38"/>
      <c r="AL380" s="38"/>
      <c r="AM380" s="38"/>
      <c r="AN380" s="38"/>
    </row>
    <row r="381" spans="1:40" ht="15.75" hidden="1" customHeight="1">
      <c r="A381" s="5" t="str">
        <f t="shared" si="93"/>
        <v>BoutiqueFrais véhicules de cie</v>
      </c>
      <c r="B381" s="41" t="s">
        <v>192</v>
      </c>
      <c r="C381" s="311" t="s">
        <v>127</v>
      </c>
      <c r="D381" s="298"/>
      <c r="E381" s="316"/>
      <c r="F381" s="247" cm="1">
        <f t="array" ref="F381">+SUMPRODUCT(('Budget original'!$A$8:$A$501=$A381)*('Budget original'!$C$3:$AO$3=F$2),'Budget original'!$C$8:$AO$501)</f>
        <v>0</v>
      </c>
      <c r="G381" s="299"/>
      <c r="H381" s="316"/>
      <c r="I381" s="247"/>
      <c r="J381" s="245"/>
      <c r="K381" s="316"/>
      <c r="L381" s="247">
        <f>SUMIFS(BV_Data_An_Cour!$AN:$AN,BV_Data_An_Cour!$AP:$AP,$B381,BV_Data_An_Cour!$AQ:$AQ,$C381,BV_Data_An_Cour!$AR:$AR,$L$2)</f>
        <v>0</v>
      </c>
      <c r="M381" s="245"/>
      <c r="N381" s="295"/>
      <c r="O381" s="245"/>
      <c r="P381" s="316"/>
      <c r="Q381" s="247" cm="1">
        <f t="array" ref="Q381">+SUMPRODUCT(('Réel 2024'!$A$8:$A$501=$A381)*('Réel 2024'!$C$3:$AO$3=Q$2),'Réel 2024'!$C$8:$AO$501)</f>
        <v>0</v>
      </c>
      <c r="R381" s="245"/>
      <c r="S381" s="295">
        <f t="shared" si="97"/>
        <v>0</v>
      </c>
      <c r="T381" s="38"/>
      <c r="U381" s="38"/>
      <c r="V381" s="41"/>
      <c r="W381" s="38"/>
      <c r="X381" s="38"/>
      <c r="Y381" s="38"/>
      <c r="Z381" s="38"/>
      <c r="AA381" s="38"/>
      <c r="AB381" s="38"/>
      <c r="AC381" s="38"/>
      <c r="AD381" s="38"/>
      <c r="AE381" s="38"/>
      <c r="AF381" s="38"/>
      <c r="AG381" s="38"/>
      <c r="AH381" s="38"/>
      <c r="AI381" s="38"/>
      <c r="AJ381" s="38"/>
      <c r="AK381" s="38"/>
      <c r="AL381" s="38"/>
      <c r="AM381" s="38"/>
      <c r="AN381" s="38"/>
    </row>
    <row r="382" spans="1:40" ht="15.75" hidden="1" customHeight="1">
      <c r="A382" s="5" t="str">
        <f t="shared" si="93"/>
        <v>BoutiqueInformatique</v>
      </c>
      <c r="B382" s="41" t="s">
        <v>192</v>
      </c>
      <c r="C382" s="310" t="s">
        <v>128</v>
      </c>
      <c r="D382" s="296"/>
      <c r="E382" s="41"/>
      <c r="F382" s="253" cm="1">
        <f t="array" ref="F382">+SUMPRODUCT(('Budget original'!$A$8:$A$501=$A382)*('Budget original'!$C$3:$AO$3=F$2),'Budget original'!$C$8:$AO$501)</f>
        <v>0</v>
      </c>
      <c r="G382" s="297"/>
      <c r="H382" s="41"/>
      <c r="I382" s="253"/>
      <c r="J382" s="252"/>
      <c r="K382" s="41"/>
      <c r="L382" s="253">
        <f>SUMIFS(BV_Data_An_Cour!$AN:$AN,BV_Data_An_Cour!$AP:$AP,$B382,BV_Data_An_Cour!$AQ:$AQ,$C382,BV_Data_An_Cour!$AR:$AR,$L$2)</f>
        <v>0</v>
      </c>
      <c r="M382" s="252"/>
      <c r="N382" s="275"/>
      <c r="O382" s="252"/>
      <c r="P382" s="41"/>
      <c r="Q382" s="255" cm="1">
        <f t="array" ref="Q382">+SUMPRODUCT(('Réel 2024'!$A$8:$A$501=$A382)*('Réel 2024'!$C$3:$AO$3=Q$2),'Réel 2024'!$C$8:$AO$501)</f>
        <v>0</v>
      </c>
      <c r="R382" s="252"/>
      <c r="S382" s="275">
        <f t="shared" si="97"/>
        <v>0</v>
      </c>
      <c r="T382" s="38"/>
      <c r="U382" s="38"/>
      <c r="V382" s="41"/>
      <c r="W382" s="38"/>
      <c r="X382" s="38"/>
      <c r="Y382" s="38"/>
      <c r="Z382" s="38"/>
      <c r="AA382" s="38"/>
      <c r="AB382" s="38"/>
      <c r="AC382" s="38"/>
      <c r="AD382" s="38"/>
      <c r="AE382" s="38"/>
      <c r="AF382" s="38"/>
      <c r="AG382" s="38"/>
      <c r="AH382" s="38"/>
      <c r="AI382" s="38"/>
      <c r="AJ382" s="38"/>
      <c r="AK382" s="38"/>
      <c r="AL382" s="38"/>
      <c r="AM382" s="38"/>
      <c r="AN382" s="38"/>
    </row>
    <row r="383" spans="1:40" ht="15.75" hidden="1" customHeight="1">
      <c r="A383" s="5" t="str">
        <f t="shared" si="93"/>
        <v>BoutiqueFrais de déplacement</v>
      </c>
      <c r="B383" s="41" t="s">
        <v>192</v>
      </c>
      <c r="C383" s="310" t="s">
        <v>129</v>
      </c>
      <c r="D383" s="296"/>
      <c r="E383" s="41"/>
      <c r="F383" s="253" cm="1">
        <f t="array" ref="F383">+SUMPRODUCT(('Budget original'!$A$8:$A$501=$A383)*('Budget original'!$C$3:$AO$3=F$2),'Budget original'!$C$8:$AO$501)</f>
        <v>0</v>
      </c>
      <c r="G383" s="297"/>
      <c r="H383" s="41"/>
      <c r="I383" s="253"/>
      <c r="J383" s="252"/>
      <c r="K383" s="41"/>
      <c r="L383" s="253">
        <f>SUMIFS(BV_Data_An_Cour!$AN:$AN,BV_Data_An_Cour!$AP:$AP,$B383,BV_Data_An_Cour!$AQ:$AQ,$C383,BV_Data_An_Cour!$AR:$AR,$L$2)</f>
        <v>0</v>
      </c>
      <c r="M383" s="252"/>
      <c r="N383" s="275"/>
      <c r="O383" s="252"/>
      <c r="P383" s="41"/>
      <c r="Q383" s="255" cm="1">
        <f t="array" ref="Q383">+SUMPRODUCT(('Réel 2024'!$A$8:$A$501=$A383)*('Réel 2024'!$C$3:$AO$3=Q$2),'Réel 2024'!$C$8:$AO$501)</f>
        <v>0</v>
      </c>
      <c r="R383" s="252"/>
      <c r="S383" s="275">
        <f t="shared" si="97"/>
        <v>0</v>
      </c>
      <c r="T383" s="38"/>
      <c r="U383" s="38"/>
      <c r="V383" s="41"/>
      <c r="W383" s="38"/>
      <c r="X383" s="38"/>
      <c r="Y383" s="38"/>
      <c r="Z383" s="38"/>
      <c r="AA383" s="38"/>
      <c r="AB383" s="38"/>
      <c r="AC383" s="38"/>
      <c r="AD383" s="38"/>
      <c r="AE383" s="38"/>
      <c r="AF383" s="38"/>
      <c r="AG383" s="38"/>
      <c r="AH383" s="38"/>
      <c r="AI383" s="38"/>
      <c r="AJ383" s="38"/>
      <c r="AK383" s="38"/>
      <c r="AL383" s="38"/>
      <c r="AM383" s="38"/>
      <c r="AN383" s="38"/>
    </row>
    <row r="384" spans="1:40" ht="15.75" hidden="1" customHeight="1">
      <c r="A384" s="5" t="str">
        <f t="shared" si="93"/>
        <v>BoutiqueServices extérieurs</v>
      </c>
      <c r="B384" s="41" t="s">
        <v>192</v>
      </c>
      <c r="C384" s="310" t="s">
        <v>130</v>
      </c>
      <c r="D384" s="298"/>
      <c r="E384" s="316"/>
      <c r="F384" s="247" cm="1">
        <f t="array" ref="F384">+SUMPRODUCT(('Budget original'!$A$8:$A$501=$A384)*('Budget original'!$C$3:$AO$3=F$2),'Budget original'!$C$8:$AO$501)</f>
        <v>0</v>
      </c>
      <c r="G384" s="299"/>
      <c r="H384" s="316"/>
      <c r="I384" s="247"/>
      <c r="J384" s="245"/>
      <c r="K384" s="316"/>
      <c r="L384" s="247">
        <f>SUMIFS(BV_Data_An_Cour!$AN:$AN,BV_Data_An_Cour!$AP:$AP,$B384,BV_Data_An_Cour!$AQ:$AQ,$C384,BV_Data_An_Cour!$AR:$AR,$L$2)</f>
        <v>0</v>
      </c>
      <c r="M384" s="245"/>
      <c r="N384" s="295"/>
      <c r="O384" s="245"/>
      <c r="P384" s="316"/>
      <c r="Q384" s="247" cm="1">
        <f t="array" ref="Q384">+SUMPRODUCT(('Réel 2024'!$A$8:$A$501=$A384)*('Réel 2024'!$C$3:$AO$3=Q$2),'Réel 2024'!$C$8:$AO$501)</f>
        <v>0</v>
      </c>
      <c r="R384" s="245"/>
      <c r="S384" s="295">
        <f t="shared" si="97"/>
        <v>0</v>
      </c>
      <c r="T384" s="38"/>
      <c r="U384" s="38"/>
      <c r="V384" s="41"/>
      <c r="W384" s="38"/>
      <c r="X384" s="38"/>
      <c r="Y384" s="38"/>
      <c r="Z384" s="38"/>
      <c r="AA384" s="38"/>
      <c r="AB384" s="38"/>
      <c r="AC384" s="38"/>
      <c r="AD384" s="38"/>
      <c r="AE384" s="38"/>
      <c r="AF384" s="38"/>
      <c r="AG384" s="38"/>
      <c r="AH384" s="38"/>
      <c r="AI384" s="38"/>
      <c r="AJ384" s="38"/>
      <c r="AK384" s="38"/>
      <c r="AL384" s="38"/>
      <c r="AM384" s="38"/>
      <c r="AN384" s="38"/>
    </row>
    <row r="385" spans="1:40" ht="20.25" hidden="1" customHeight="1">
      <c r="A385" s="5" t="str">
        <f t="shared" si="93"/>
        <v>BoutiqueFournitures autres</v>
      </c>
      <c r="B385" s="41" t="s">
        <v>192</v>
      </c>
      <c r="C385" s="404" t="s">
        <v>131</v>
      </c>
      <c r="D385" s="296"/>
      <c r="E385" s="41"/>
      <c r="F385" s="253" cm="1">
        <f t="array" ref="F385">+SUMPRODUCT(('Budget original'!$A$8:$A$501=$A385)*('Budget original'!$C$3:$AO$3=F$2),'Budget original'!$C$8:$AO$501)</f>
        <v>0</v>
      </c>
      <c r="G385" s="297"/>
      <c r="H385" s="41"/>
      <c r="I385" s="253"/>
      <c r="J385" s="252"/>
      <c r="K385" s="41"/>
      <c r="L385" s="255">
        <f>SUMIFS(BV_Data_An_Cour!$AN:$AN,BV_Data_An_Cour!$AP:$AP,$B385,BV_Data_An_Cour!$AQ:$AQ,$C385,BV_Data_An_Cour!$AR:$AR,$L$2)</f>
        <v>0</v>
      </c>
      <c r="M385" s="252"/>
      <c r="N385" s="275"/>
      <c r="O385" s="252"/>
      <c r="P385" s="41"/>
      <c r="Q385" s="255" cm="1">
        <f t="array" ref="Q385">+SUMPRODUCT(('Réel 2024'!$A$8:$A$501=$A385)*('Réel 2024'!$C$3:$AO$3=Q$2),'Réel 2024'!$C$8:$AO$501)</f>
        <v>0</v>
      </c>
      <c r="R385" s="252"/>
      <c r="S385" s="275">
        <f t="shared" si="97"/>
        <v>0</v>
      </c>
      <c r="T385" s="38"/>
      <c r="U385" s="38"/>
      <c r="V385" s="41"/>
      <c r="W385" s="38"/>
      <c r="X385" s="38"/>
      <c r="Y385" s="38"/>
      <c r="Z385" s="38"/>
      <c r="AA385" s="38"/>
      <c r="AB385" s="38"/>
      <c r="AC385" s="38"/>
      <c r="AD385" s="38"/>
      <c r="AE385" s="38"/>
      <c r="AF385" s="38"/>
      <c r="AG385" s="38"/>
      <c r="AH385" s="38"/>
      <c r="AI385" s="38"/>
      <c r="AJ385" s="38"/>
      <c r="AK385" s="38"/>
      <c r="AL385" s="38"/>
      <c r="AM385" s="38"/>
      <c r="AN385" s="38"/>
    </row>
    <row r="386" spans="1:40" ht="20.25" hidden="1" customHeight="1">
      <c r="A386" s="5" t="str">
        <f t="shared" si="93"/>
        <v>BoutiqueUniformes</v>
      </c>
      <c r="B386" s="41" t="s">
        <v>192</v>
      </c>
      <c r="C386" s="310" t="s">
        <v>132</v>
      </c>
      <c r="D386" s="296"/>
      <c r="E386" s="41"/>
      <c r="F386" s="253" cm="1">
        <f t="array" ref="F386">+SUMPRODUCT(('Budget original'!$A$8:$A$501=$A386)*('Budget original'!$C$3:$AO$3=F$2),'Budget original'!$C$8:$AO$501)</f>
        <v>0</v>
      </c>
      <c r="G386" s="297"/>
      <c r="H386" s="41"/>
      <c r="I386" s="253"/>
      <c r="J386" s="252"/>
      <c r="K386" s="41"/>
      <c r="L386" s="255">
        <f>SUMIFS(BV_Data_An_Cour!$AN:$AN,BV_Data_An_Cour!$AP:$AP,$B386,BV_Data_An_Cour!$AQ:$AQ,$C386,BV_Data_An_Cour!$AR:$AR,$L$2)</f>
        <v>0</v>
      </c>
      <c r="M386" s="252"/>
      <c r="N386" s="275"/>
      <c r="O386" s="252"/>
      <c r="P386" s="41"/>
      <c r="Q386" s="255" cm="1">
        <f t="array" ref="Q386">+SUMPRODUCT(('Réel 2024'!$A$8:$A$501=$A386)*('Réel 2024'!$C$3:$AO$3=Q$2),'Réel 2024'!$C$8:$AO$501)</f>
        <v>0</v>
      </c>
      <c r="R386" s="252"/>
      <c r="S386" s="275">
        <f t="shared" si="97"/>
        <v>0</v>
      </c>
      <c r="T386" s="38"/>
      <c r="U386" s="38"/>
      <c r="V386" s="41"/>
      <c r="W386" s="38"/>
      <c r="X386" s="38"/>
      <c r="Y386" s="38"/>
      <c r="Z386" s="38"/>
      <c r="AA386" s="38"/>
      <c r="AB386" s="38"/>
      <c r="AC386" s="38"/>
      <c r="AD386" s="38"/>
      <c r="AE386" s="38"/>
      <c r="AF386" s="38"/>
      <c r="AG386" s="38"/>
      <c r="AH386" s="38"/>
      <c r="AI386" s="38"/>
      <c r="AJ386" s="38"/>
      <c r="AK386" s="38"/>
      <c r="AL386" s="38"/>
      <c r="AM386" s="38"/>
      <c r="AN386" s="38"/>
    </row>
    <row r="387" spans="1:40" ht="20.25" hidden="1" customHeight="1">
      <c r="A387" s="5" t="str">
        <f t="shared" si="93"/>
        <v>BoutiquePapeterie</v>
      </c>
      <c r="B387" s="41" t="s">
        <v>192</v>
      </c>
      <c r="C387" s="310" t="s">
        <v>133</v>
      </c>
      <c r="D387" s="296"/>
      <c r="E387" s="41"/>
      <c r="F387" s="253" cm="1">
        <f t="array" ref="F387">+SUMPRODUCT(('Budget original'!$A$8:$A$501=$A387)*('Budget original'!$C$3:$AO$3=F$2),'Budget original'!$C$8:$AO$501)</f>
        <v>0</v>
      </c>
      <c r="G387" s="297"/>
      <c r="H387" s="41"/>
      <c r="I387" s="253"/>
      <c r="J387" s="252"/>
      <c r="K387" s="41"/>
      <c r="L387" s="255">
        <f>SUMIFS(BV_Data_An_Cour!$AN:$AN,BV_Data_An_Cour!$AP:$AP,$B387,BV_Data_An_Cour!$AQ:$AQ,$C387,BV_Data_An_Cour!$AR:$AR,$L$2)</f>
        <v>0</v>
      </c>
      <c r="M387" s="252"/>
      <c r="N387" s="275"/>
      <c r="O387" s="252"/>
      <c r="P387" s="41"/>
      <c r="Q387" s="255" cm="1">
        <f t="array" ref="Q387">+SUMPRODUCT(('Réel 2024'!$A$8:$A$501=$A387)*('Réel 2024'!$C$3:$AO$3=Q$2),'Réel 2024'!$C$8:$AO$501)</f>
        <v>0</v>
      </c>
      <c r="R387" s="252"/>
      <c r="S387" s="275">
        <f t="shared" si="97"/>
        <v>0</v>
      </c>
      <c r="T387" s="38"/>
      <c r="U387" s="38"/>
      <c r="V387" s="41"/>
      <c r="W387" s="38"/>
      <c r="X387" s="38"/>
      <c r="Y387" s="38"/>
      <c r="Z387" s="38"/>
      <c r="AA387" s="38"/>
      <c r="AB387" s="38"/>
      <c r="AC387" s="38"/>
      <c r="AD387" s="38"/>
      <c r="AE387" s="38"/>
      <c r="AF387" s="38"/>
      <c r="AG387" s="38"/>
      <c r="AH387" s="38"/>
      <c r="AI387" s="38"/>
      <c r="AJ387" s="38"/>
      <c r="AK387" s="38"/>
      <c r="AL387" s="38"/>
      <c r="AM387" s="38"/>
      <c r="AN387" s="38"/>
    </row>
    <row r="388" spans="1:40" ht="20.25" hidden="1" customHeight="1">
      <c r="A388" s="5" t="str">
        <f t="shared" si="93"/>
        <v>BoutiqueTéléphone</v>
      </c>
      <c r="B388" s="41" t="s">
        <v>192</v>
      </c>
      <c r="C388" s="310" t="s">
        <v>134</v>
      </c>
      <c r="D388" s="296"/>
      <c r="E388" s="41"/>
      <c r="F388" s="253" cm="1">
        <f t="array" ref="F388">+SUMPRODUCT(('Budget original'!$A$8:$A$501=$A388)*('Budget original'!$C$3:$AO$3=F$2),'Budget original'!$C$8:$AO$501)</f>
        <v>0</v>
      </c>
      <c r="G388" s="297"/>
      <c r="H388" s="41"/>
      <c r="I388" s="253"/>
      <c r="J388" s="252"/>
      <c r="K388" s="41"/>
      <c r="L388" s="255">
        <f>SUMIFS(BV_Data_An_Cour!$AN:$AN,BV_Data_An_Cour!$AP:$AP,$B388,BV_Data_An_Cour!$AQ:$AQ,$C388,BV_Data_An_Cour!$AR:$AR,$L$2)</f>
        <v>0</v>
      </c>
      <c r="M388" s="252"/>
      <c r="N388" s="275"/>
      <c r="O388" s="252"/>
      <c r="P388" s="41"/>
      <c r="Q388" s="255" cm="1">
        <f t="array" ref="Q388">+SUMPRODUCT(('Réel 2024'!$A$8:$A$501=$A388)*('Réel 2024'!$C$3:$AO$3=Q$2),'Réel 2024'!$C$8:$AO$501)</f>
        <v>0</v>
      </c>
      <c r="R388" s="252"/>
      <c r="S388" s="275">
        <f t="shared" si="97"/>
        <v>0</v>
      </c>
      <c r="T388" s="38"/>
      <c r="U388" s="38"/>
      <c r="V388" s="41"/>
      <c r="W388" s="38"/>
      <c r="X388" s="38"/>
      <c r="Y388" s="38"/>
      <c r="Z388" s="38"/>
      <c r="AA388" s="38"/>
      <c r="AB388" s="38"/>
      <c r="AC388" s="38"/>
      <c r="AD388" s="38"/>
      <c r="AE388" s="38"/>
      <c r="AF388" s="38"/>
      <c r="AG388" s="38"/>
      <c r="AH388" s="38"/>
      <c r="AI388" s="38"/>
      <c r="AJ388" s="38"/>
      <c r="AK388" s="38"/>
      <c r="AL388" s="38"/>
      <c r="AM388" s="38"/>
      <c r="AN388" s="38"/>
    </row>
    <row r="389" spans="1:40" ht="20.25" hidden="1" customHeight="1">
      <c r="A389" s="5" t="str">
        <f t="shared" si="93"/>
        <v>BoutiqueFrais postaux</v>
      </c>
      <c r="B389" s="41" t="s">
        <v>192</v>
      </c>
      <c r="C389" s="310" t="s">
        <v>135</v>
      </c>
      <c r="D389" s="296"/>
      <c r="E389" s="41"/>
      <c r="F389" s="253" cm="1">
        <f t="array" ref="F389">+SUMPRODUCT(('Budget original'!$A$8:$A$501=$A389)*('Budget original'!$C$3:$AO$3=F$2),'Budget original'!$C$8:$AO$501)</f>
        <v>0</v>
      </c>
      <c r="G389" s="297"/>
      <c r="H389" s="41"/>
      <c r="I389" s="253"/>
      <c r="J389" s="252"/>
      <c r="K389" s="41"/>
      <c r="L389" s="255">
        <f>SUMIFS(BV_Data_An_Cour!$AN:$AN,BV_Data_An_Cour!$AP:$AP,$B389,BV_Data_An_Cour!$AQ:$AQ,$C389,BV_Data_An_Cour!$AR:$AR,$L$2)</f>
        <v>0</v>
      </c>
      <c r="M389" s="252"/>
      <c r="N389" s="275"/>
      <c r="O389" s="252"/>
      <c r="P389" s="41"/>
      <c r="Q389" s="255" cm="1">
        <f t="array" ref="Q389">+SUMPRODUCT(('Réel 2024'!$A$8:$A$501=$A389)*('Réel 2024'!$C$3:$AO$3=Q$2),'Réel 2024'!$C$8:$AO$501)</f>
        <v>0</v>
      </c>
      <c r="R389" s="252"/>
      <c r="S389" s="275">
        <f t="shared" si="97"/>
        <v>0</v>
      </c>
      <c r="T389" s="38"/>
      <c r="U389" s="38"/>
      <c r="V389" s="41"/>
      <c r="W389" s="38"/>
      <c r="X389" s="38"/>
      <c r="Y389" s="38"/>
      <c r="Z389" s="38"/>
      <c r="AA389" s="38"/>
      <c r="AB389" s="38"/>
      <c r="AC389" s="38"/>
      <c r="AD389" s="38"/>
      <c r="AE389" s="38"/>
      <c r="AF389" s="38"/>
      <c r="AG389" s="38"/>
      <c r="AH389" s="38"/>
      <c r="AI389" s="38"/>
      <c r="AJ389" s="38"/>
      <c r="AK389" s="38"/>
      <c r="AL389" s="38"/>
      <c r="AM389" s="38"/>
      <c r="AN389" s="38"/>
    </row>
    <row r="390" spans="1:40" ht="20.25" hidden="1" customHeight="1">
      <c r="A390" s="5" t="str">
        <f t="shared" si="93"/>
        <v>BoutiqueDivers</v>
      </c>
      <c r="B390" s="41" t="s">
        <v>192</v>
      </c>
      <c r="C390" s="310" t="s">
        <v>136</v>
      </c>
      <c r="D390" s="296"/>
      <c r="E390" s="41"/>
      <c r="F390" s="253" cm="1">
        <f t="array" ref="F390">+SUMPRODUCT(('Budget original'!$A$8:$A$501=$A390)*('Budget original'!$C$3:$AO$3=F$2),'Budget original'!$C$8:$AO$501)</f>
        <v>0</v>
      </c>
      <c r="G390" s="297"/>
      <c r="H390" s="41"/>
      <c r="I390" s="253"/>
      <c r="J390" s="252"/>
      <c r="K390" s="41"/>
      <c r="L390" s="255">
        <f>SUMIFS(BV_Data_An_Cour!$AN:$AN,BV_Data_An_Cour!$AP:$AP,$B390,BV_Data_An_Cour!$AQ:$AQ,$C390,BV_Data_An_Cour!$AR:$AR,$L$2)</f>
        <v>0</v>
      </c>
      <c r="M390" s="252"/>
      <c r="N390" s="275"/>
      <c r="O390" s="252"/>
      <c r="P390" s="41"/>
      <c r="Q390" s="255" cm="1">
        <f t="array" ref="Q390">+SUMPRODUCT(('Réel 2024'!$A$8:$A$501=$A390)*('Réel 2024'!$C$3:$AO$3=Q$2),'Réel 2024'!$C$8:$AO$501)</f>
        <v>0</v>
      </c>
      <c r="R390" s="252"/>
      <c r="S390" s="275">
        <f t="shared" si="97"/>
        <v>0</v>
      </c>
      <c r="T390" s="38"/>
      <c r="U390" s="38"/>
      <c r="V390" s="41"/>
      <c r="W390" s="38"/>
      <c r="X390" s="38"/>
      <c r="Y390" s="38"/>
      <c r="Z390" s="38"/>
      <c r="AA390" s="38"/>
      <c r="AB390" s="38"/>
      <c r="AC390" s="38"/>
      <c r="AD390" s="38"/>
      <c r="AE390" s="38"/>
      <c r="AF390" s="38"/>
      <c r="AG390" s="38"/>
      <c r="AH390" s="38"/>
      <c r="AI390" s="38"/>
      <c r="AJ390" s="38"/>
      <c r="AK390" s="38"/>
      <c r="AL390" s="38"/>
      <c r="AM390" s="38"/>
      <c r="AN390" s="38"/>
    </row>
    <row r="391" spans="1:40" ht="20.25" hidden="1" customHeight="1">
      <c r="A391" s="5" t="str">
        <f t="shared" si="93"/>
        <v>BoutiqueFormation</v>
      </c>
      <c r="B391" s="41" t="s">
        <v>192</v>
      </c>
      <c r="C391" s="310" t="s">
        <v>137</v>
      </c>
      <c r="D391" s="296"/>
      <c r="E391" s="41"/>
      <c r="F391" s="253" cm="1">
        <f t="array" ref="F391">+SUMPRODUCT(('Budget original'!$A$8:$A$501=$A391)*('Budget original'!$C$3:$AO$3=F$2),'Budget original'!$C$8:$AO$501)</f>
        <v>0</v>
      </c>
      <c r="G391" s="297"/>
      <c r="H391" s="41"/>
      <c r="I391" s="253"/>
      <c r="J391" s="252"/>
      <c r="K391" s="41"/>
      <c r="L391" s="255">
        <f>SUMIFS(BV_Data_An_Cour!$AN:$AN,BV_Data_An_Cour!$AP:$AP,$B391,BV_Data_An_Cour!$AQ:$AQ,$C391,BV_Data_An_Cour!$AR:$AR,$L$2)</f>
        <v>0</v>
      </c>
      <c r="M391" s="252"/>
      <c r="N391" s="275"/>
      <c r="O391" s="252"/>
      <c r="P391" s="41"/>
      <c r="Q391" s="255" cm="1">
        <f t="array" ref="Q391">+SUMPRODUCT(('Réel 2024'!$A$8:$A$501=$A391)*('Réel 2024'!$C$3:$AO$3=Q$2),'Réel 2024'!$C$8:$AO$501)</f>
        <v>0</v>
      </c>
      <c r="R391" s="252"/>
      <c r="S391" s="275">
        <f t="shared" si="97"/>
        <v>0</v>
      </c>
      <c r="T391" s="38"/>
      <c r="U391" s="38"/>
      <c r="V391" s="41"/>
      <c r="W391" s="38"/>
      <c r="X391" s="38"/>
      <c r="Y391" s="38"/>
      <c r="Z391" s="38"/>
      <c r="AA391" s="38"/>
      <c r="AB391" s="38"/>
      <c r="AC391" s="38"/>
      <c r="AD391" s="38"/>
      <c r="AE391" s="38"/>
      <c r="AF391" s="38"/>
      <c r="AG391" s="38"/>
      <c r="AH391" s="38"/>
      <c r="AI391" s="38"/>
      <c r="AJ391" s="38"/>
      <c r="AK391" s="38"/>
      <c r="AL391" s="38"/>
      <c r="AM391" s="38"/>
      <c r="AN391" s="38"/>
    </row>
    <row r="392" spans="1:40" ht="20.25" hidden="1" customHeight="1">
      <c r="A392" s="5" t="str">
        <f t="shared" si="93"/>
        <v>BoutiqueFrais bancaires</v>
      </c>
      <c r="B392" s="41" t="s">
        <v>192</v>
      </c>
      <c r="C392" s="310" t="s">
        <v>138</v>
      </c>
      <c r="D392" s="296"/>
      <c r="E392" s="41"/>
      <c r="F392" s="253" cm="1">
        <f t="array" ref="F392">+SUMPRODUCT(('Budget original'!$A$8:$A$501=$A392)*('Budget original'!$C$3:$AO$3=F$2),'Budget original'!$C$8:$AO$501)</f>
        <v>0</v>
      </c>
      <c r="G392" s="297"/>
      <c r="H392" s="41"/>
      <c r="I392" s="253"/>
      <c r="J392" s="252"/>
      <c r="K392" s="41"/>
      <c r="L392" s="255">
        <f>SUMIFS(BV_Data_An_Cour!$AN:$AN,BV_Data_An_Cour!$AP:$AP,$B392,BV_Data_An_Cour!$AQ:$AQ,$C392,BV_Data_An_Cour!$AR:$AR,$L$2)</f>
        <v>0</v>
      </c>
      <c r="M392" s="252"/>
      <c r="N392" s="275"/>
      <c r="O392" s="252"/>
      <c r="P392" s="41"/>
      <c r="Q392" s="255" cm="1">
        <f t="array" ref="Q392">+SUMPRODUCT(('Réel 2024'!$A$8:$A$501=$A392)*('Réel 2024'!$C$3:$AO$3=Q$2),'Réel 2024'!$C$8:$AO$501)</f>
        <v>0</v>
      </c>
      <c r="R392" s="252"/>
      <c r="S392" s="275">
        <f t="shared" si="97"/>
        <v>0</v>
      </c>
      <c r="T392" s="38"/>
      <c r="U392" s="38"/>
      <c r="V392" s="41"/>
      <c r="W392" s="38"/>
      <c r="X392" s="38"/>
      <c r="Y392" s="38"/>
      <c r="Z392" s="38"/>
      <c r="AA392" s="38"/>
      <c r="AB392" s="38"/>
      <c r="AC392" s="38"/>
      <c r="AD392" s="38"/>
      <c r="AE392" s="38"/>
      <c r="AF392" s="38"/>
      <c r="AG392" s="38"/>
      <c r="AH392" s="38"/>
      <c r="AI392" s="38"/>
      <c r="AJ392" s="38"/>
      <c r="AK392" s="38"/>
      <c r="AL392" s="38"/>
      <c r="AM392" s="38"/>
      <c r="AN392" s="38"/>
    </row>
    <row r="393" spans="1:40" ht="15.75" hidden="1" customHeight="1">
      <c r="A393" s="5" t="str">
        <f t="shared" si="93"/>
        <v>Boutique[...]</v>
      </c>
      <c r="B393" s="41" t="s">
        <v>192</v>
      </c>
      <c r="C393" s="310" t="s">
        <v>55</v>
      </c>
      <c r="D393" s="296"/>
      <c r="E393" s="41"/>
      <c r="F393" s="253" cm="1">
        <f t="array" ref="F393">+SUMPRODUCT(('Budget original'!$A$8:$A$501=$A393)*('Budget original'!$C$3:$AO$3=F$2),'Budget original'!$C$8:$AO$501)</f>
        <v>0</v>
      </c>
      <c r="G393" s="297"/>
      <c r="H393" s="41"/>
      <c r="I393" s="253"/>
      <c r="J393" s="252"/>
      <c r="K393" s="41"/>
      <c r="L393" s="255">
        <f>SUMIFS(BV_Data_An_Cour!$AN:$AN,BV_Data_An_Cour!$AP:$AP,$B393,BV_Data_An_Cour!$AQ:$AQ,$C393,BV_Data_An_Cour!$AR:$AR,$L$2)</f>
        <v>0</v>
      </c>
      <c r="M393" s="252"/>
      <c r="N393" s="275"/>
      <c r="O393" s="252"/>
      <c r="P393" s="41"/>
      <c r="Q393" s="255" cm="1">
        <f t="array" ref="Q393">+SUMPRODUCT(('Réel 2024'!$A$8:$A$501=$A393)*('Réel 2024'!$C$3:$AO$3=Q$2),'Réel 2024'!$C$8:$AO$501)</f>
        <v>0</v>
      </c>
      <c r="R393" s="252"/>
      <c r="S393" s="275">
        <f t="shared" si="97"/>
        <v>0</v>
      </c>
      <c r="T393" s="38"/>
      <c r="U393" s="38"/>
      <c r="V393" s="41"/>
      <c r="W393" s="38"/>
      <c r="X393" s="38"/>
      <c r="Y393" s="38"/>
      <c r="Z393" s="38"/>
      <c r="AA393" s="38"/>
      <c r="AB393" s="38"/>
      <c r="AC393" s="38"/>
      <c r="AD393" s="38"/>
      <c r="AE393" s="38"/>
      <c r="AF393" s="38"/>
      <c r="AG393" s="38"/>
      <c r="AH393" s="38"/>
      <c r="AI393" s="38"/>
      <c r="AJ393" s="38"/>
      <c r="AK393" s="38"/>
      <c r="AL393" s="38"/>
      <c r="AM393" s="38"/>
      <c r="AN393" s="38"/>
    </row>
    <row r="394" spans="1:40" ht="15.75" hidden="1" customHeight="1">
      <c r="A394" s="5" t="str">
        <f t="shared" si="93"/>
        <v>Boutique[...]</v>
      </c>
      <c r="B394" s="41" t="s">
        <v>192</v>
      </c>
      <c r="C394" s="310" t="s">
        <v>55</v>
      </c>
      <c r="D394" s="296"/>
      <c r="E394" s="41"/>
      <c r="F394" s="253" cm="1">
        <f t="array" ref="F394">+SUMPRODUCT(('Budget original'!$A$8:$A$501=$A394)*('Budget original'!$C$3:$AO$3=F$2),'Budget original'!$C$8:$AO$501)</f>
        <v>0</v>
      </c>
      <c r="G394" s="297"/>
      <c r="H394" s="41"/>
      <c r="I394" s="253"/>
      <c r="J394" s="252"/>
      <c r="K394" s="41"/>
      <c r="L394" s="255">
        <f>SUMIFS(BV_Data_An_Cour!$AN:$AN,BV_Data_An_Cour!$AP:$AP,$B394,BV_Data_An_Cour!$AQ:$AQ,$C394,BV_Data_An_Cour!$AR:$AR,$L$2)</f>
        <v>0</v>
      </c>
      <c r="M394" s="252"/>
      <c r="N394" s="275"/>
      <c r="O394" s="252"/>
      <c r="P394" s="41"/>
      <c r="Q394" s="255" cm="1">
        <f t="array" ref="Q394">+SUMPRODUCT(('Réel 2024'!$A$8:$A$501=$A394)*('Réel 2024'!$C$3:$AO$3=Q$2),'Réel 2024'!$C$8:$AO$501)</f>
        <v>0</v>
      </c>
      <c r="R394" s="252"/>
      <c r="S394" s="275">
        <f t="shared" si="97"/>
        <v>0</v>
      </c>
      <c r="T394" s="38"/>
      <c r="U394" s="38"/>
      <c r="V394" s="41"/>
      <c r="W394" s="38"/>
      <c r="X394" s="38"/>
      <c r="Y394" s="38"/>
      <c r="Z394" s="38"/>
      <c r="AA394" s="38"/>
      <c r="AB394" s="38"/>
      <c r="AC394" s="38"/>
      <c r="AD394" s="38"/>
      <c r="AE394" s="38"/>
      <c r="AF394" s="38"/>
      <c r="AG394" s="38"/>
      <c r="AH394" s="38"/>
      <c r="AI394" s="38"/>
      <c r="AJ394" s="38"/>
      <c r="AK394" s="38"/>
      <c r="AL394" s="38"/>
      <c r="AM394" s="38"/>
      <c r="AN394" s="38"/>
    </row>
    <row r="395" spans="1:40" ht="15.75" hidden="1" customHeight="1">
      <c r="A395" s="5" t="str">
        <f t="shared" si="93"/>
        <v>Boutique[...]</v>
      </c>
      <c r="B395" s="41" t="s">
        <v>192</v>
      </c>
      <c r="C395" s="310" t="s">
        <v>55</v>
      </c>
      <c r="D395" s="298"/>
      <c r="E395" s="316"/>
      <c r="F395" s="253" cm="1">
        <f t="array" ref="F395">+SUMPRODUCT(('Budget original'!$A$8:$A$501=$A395)*('Budget original'!$C$3:$AO$3=F$2),'Budget original'!$C$8:$AO$501)</f>
        <v>0</v>
      </c>
      <c r="G395" s="299"/>
      <c r="H395" s="316"/>
      <c r="I395" s="253"/>
      <c r="J395" s="245"/>
      <c r="K395" s="316"/>
      <c r="L395" s="255">
        <f>SUMIFS(BV_Data_An_Cour!$AN:$AN,BV_Data_An_Cour!$AP:$AP,$B395,BV_Data_An_Cour!$AQ:$AQ,$C395,BV_Data_An_Cour!$AR:$AR,$L$2)</f>
        <v>0</v>
      </c>
      <c r="M395" s="245"/>
      <c r="N395" s="295"/>
      <c r="O395" s="245"/>
      <c r="P395" s="316"/>
      <c r="Q395" s="255" cm="1">
        <f t="array" ref="Q395">+SUMPRODUCT(('Réel 2024'!$A$8:$A$501=$A395)*('Réel 2024'!$C$3:$AO$3=Q$2),'Réel 2024'!$C$8:$AO$501)</f>
        <v>0</v>
      </c>
      <c r="R395" s="245"/>
      <c r="S395" s="295">
        <f t="shared" si="97"/>
        <v>0</v>
      </c>
      <c r="T395" s="38"/>
      <c r="U395" s="38"/>
      <c r="V395" s="41"/>
      <c r="W395" s="38"/>
      <c r="X395" s="38"/>
      <c r="Y395" s="38"/>
      <c r="Z395" s="38"/>
      <c r="AA395" s="38"/>
      <c r="AB395" s="38"/>
      <c r="AC395" s="38"/>
      <c r="AD395" s="38"/>
      <c r="AE395" s="38"/>
      <c r="AF395" s="38"/>
      <c r="AG395" s="38"/>
      <c r="AH395" s="38"/>
      <c r="AI395" s="38"/>
      <c r="AJ395" s="38"/>
      <c r="AK395" s="38"/>
      <c r="AL395" s="38"/>
      <c r="AM395" s="38"/>
      <c r="AN395" s="38"/>
    </row>
    <row r="396" spans="1:40" ht="15.75" hidden="1" customHeight="1">
      <c r="B396" s="3"/>
      <c r="C396" s="303" t="s">
        <v>139</v>
      </c>
      <c r="D396" s="304" t="s">
        <v>115</v>
      </c>
      <c r="E396" s="305">
        <f>IFERROR(F396/F$361,0)</f>
        <v>0</v>
      </c>
      <c r="F396" s="306">
        <f>+SUM(F379:F395)</f>
        <v>0</v>
      </c>
      <c r="G396" s="307"/>
      <c r="H396" s="305"/>
      <c r="I396" s="306"/>
      <c r="J396" s="307" t="s">
        <v>115</v>
      </c>
      <c r="K396" s="305">
        <f>IFERROR(L396/L$361,0)</f>
        <v>0</v>
      </c>
      <c r="L396" s="306">
        <f>+SUM(L379:L395)</f>
        <v>0</v>
      </c>
      <c r="M396" s="353"/>
      <c r="N396" s="306"/>
      <c r="O396" s="307" t="s">
        <v>115</v>
      </c>
      <c r="P396" s="305">
        <f>IFERROR(Q396/Q$361,0)</f>
        <v>0</v>
      </c>
      <c r="Q396" s="306">
        <f>+SUM(Q379:Q395)</f>
        <v>0</v>
      </c>
      <c r="R396" s="353"/>
      <c r="S396" s="318">
        <f>+SUM(S379:S395)</f>
        <v>0</v>
      </c>
      <c r="T396" s="38"/>
      <c r="U396" s="38"/>
      <c r="V396" s="41"/>
      <c r="W396" s="38"/>
      <c r="X396" s="38"/>
      <c r="Y396" s="38"/>
      <c r="Z396" s="38"/>
      <c r="AA396" s="38"/>
      <c r="AB396" s="38"/>
      <c r="AC396" s="38"/>
      <c r="AD396" s="38"/>
      <c r="AE396" s="38"/>
      <c r="AF396" s="38"/>
      <c r="AG396" s="38"/>
      <c r="AH396" s="38"/>
      <c r="AI396" s="38"/>
      <c r="AJ396" s="38"/>
      <c r="AK396" s="38"/>
      <c r="AL396" s="38"/>
      <c r="AM396" s="38"/>
      <c r="AN396" s="38"/>
    </row>
    <row r="397" spans="1:40" ht="15.75" hidden="1" customHeight="1">
      <c r="B397" s="3"/>
      <c r="C397" s="252"/>
      <c r="D397" s="41"/>
      <c r="E397" s="41"/>
      <c r="F397" s="262"/>
      <c r="G397" s="252"/>
      <c r="H397" s="41"/>
      <c r="I397" s="262"/>
      <c r="J397" s="252"/>
      <c r="K397" s="41"/>
      <c r="L397" s="262"/>
      <c r="M397" s="269"/>
      <c r="N397" s="287"/>
      <c r="O397" s="252"/>
      <c r="P397" s="41"/>
      <c r="Q397" s="262"/>
      <c r="R397" s="252"/>
      <c r="S397" s="287"/>
      <c r="T397" s="38"/>
      <c r="U397" s="38"/>
      <c r="V397" s="41"/>
      <c r="W397" s="38"/>
      <c r="X397" s="38"/>
      <c r="Y397" s="38"/>
      <c r="Z397" s="38"/>
      <c r="AA397" s="38"/>
      <c r="AB397" s="38"/>
      <c r="AC397" s="38"/>
      <c r="AD397" s="38"/>
      <c r="AE397" s="38"/>
      <c r="AF397" s="38"/>
      <c r="AG397" s="38"/>
      <c r="AH397" s="38"/>
      <c r="AI397" s="38"/>
      <c r="AJ397" s="38"/>
      <c r="AK397" s="38"/>
      <c r="AL397" s="38"/>
      <c r="AM397" s="38"/>
      <c r="AN397" s="38"/>
    </row>
    <row r="398" spans="1:40" ht="15.75" hidden="1" customHeight="1">
      <c r="B398" s="3"/>
      <c r="C398" s="303" t="s">
        <v>140</v>
      </c>
      <c r="D398" s="304" t="s">
        <v>115</v>
      </c>
      <c r="E398" s="305">
        <f>IFERROR(F398/F$361,0)</f>
        <v>0</v>
      </c>
      <c r="F398" s="306">
        <f>F378+F396</f>
        <v>0</v>
      </c>
      <c r="G398" s="307"/>
      <c r="H398" s="305"/>
      <c r="I398" s="306"/>
      <c r="J398" s="307" t="s">
        <v>115</v>
      </c>
      <c r="K398" s="305">
        <f>IFERROR(L398/L$361,0)</f>
        <v>0</v>
      </c>
      <c r="L398" s="306">
        <f>L378+L396</f>
        <v>0</v>
      </c>
      <c r="M398" s="303"/>
      <c r="N398" s="306"/>
      <c r="O398" s="307" t="s">
        <v>115</v>
      </c>
      <c r="P398" s="305">
        <f>IFERROR(Q398/Q$361,0)</f>
        <v>0</v>
      </c>
      <c r="Q398" s="306">
        <f>Q378+Q396</f>
        <v>0</v>
      </c>
      <c r="R398" s="309"/>
      <c r="S398" s="306">
        <f>L398-Q398</f>
        <v>0</v>
      </c>
      <c r="T398" s="38"/>
      <c r="U398" s="38"/>
      <c r="V398" s="41"/>
      <c r="W398" s="38"/>
      <c r="X398" s="38"/>
      <c r="Y398" s="38"/>
      <c r="Z398" s="38"/>
      <c r="AA398" s="38"/>
      <c r="AB398" s="38"/>
      <c r="AC398" s="38"/>
      <c r="AD398" s="38"/>
      <c r="AE398" s="38"/>
      <c r="AF398" s="38"/>
      <c r="AG398" s="38"/>
      <c r="AH398" s="38"/>
      <c r="AI398" s="38"/>
      <c r="AJ398" s="38"/>
      <c r="AK398" s="38"/>
      <c r="AL398" s="38"/>
      <c r="AM398" s="38"/>
      <c r="AN398" s="38"/>
    </row>
    <row r="399" spans="1:40" ht="15.75" hidden="1" customHeight="1" thickBot="1">
      <c r="B399" s="3"/>
      <c r="C399" s="252"/>
      <c r="D399" s="41"/>
      <c r="E399" s="41"/>
      <c r="F399" s="275"/>
      <c r="G399" s="252"/>
      <c r="H399" s="41"/>
      <c r="I399" s="275"/>
      <c r="J399" s="252"/>
      <c r="K399" s="41"/>
      <c r="L399" s="275"/>
      <c r="M399" s="269"/>
      <c r="N399" s="287"/>
      <c r="O399" s="252"/>
      <c r="P399" s="41"/>
      <c r="Q399" s="275"/>
      <c r="R399" s="252"/>
      <c r="S399" s="287"/>
      <c r="T399" s="38"/>
      <c r="U399" s="38"/>
      <c r="V399" s="41"/>
      <c r="W399" s="38"/>
      <c r="X399" s="38"/>
      <c r="Y399" s="38"/>
      <c r="Z399" s="38"/>
      <c r="AA399" s="38"/>
      <c r="AB399" s="38"/>
      <c r="AC399" s="38"/>
      <c r="AD399" s="38"/>
      <c r="AE399" s="38"/>
      <c r="AF399" s="38"/>
      <c r="AG399" s="38"/>
      <c r="AH399" s="38"/>
      <c r="AI399" s="38"/>
      <c r="AJ399" s="38"/>
      <c r="AK399" s="38"/>
      <c r="AL399" s="38"/>
      <c r="AM399" s="38"/>
      <c r="AN399" s="38"/>
    </row>
    <row r="400" spans="1:40" ht="15.75" hidden="1" customHeight="1" thickTop="1" thickBot="1">
      <c r="B400" s="3"/>
      <c r="C400" s="426" t="s">
        <v>147</v>
      </c>
      <c r="D400" s="427"/>
      <c r="E400" s="427"/>
      <c r="F400" s="428">
        <f>F363-F398</f>
        <v>0</v>
      </c>
      <c r="G400" s="426"/>
      <c r="H400" s="427"/>
      <c r="I400" s="428"/>
      <c r="J400" s="429"/>
      <c r="K400" s="430"/>
      <c r="L400" s="428">
        <f>L363-L398</f>
        <v>0</v>
      </c>
      <c r="M400" s="426"/>
      <c r="N400" s="428"/>
      <c r="O400" s="429"/>
      <c r="P400" s="430"/>
      <c r="Q400" s="428">
        <f>Q363-Q398</f>
        <v>0</v>
      </c>
      <c r="R400" s="429"/>
      <c r="S400" s="428">
        <f>L400-Q400</f>
        <v>0</v>
      </c>
      <c r="T400" s="38"/>
      <c r="U400" s="38"/>
      <c r="V400" s="41"/>
      <c r="W400" s="38"/>
      <c r="X400" s="38"/>
      <c r="Y400" s="38"/>
      <c r="Z400" s="38"/>
      <c r="AA400" s="38"/>
      <c r="AB400" s="38"/>
      <c r="AC400" s="38"/>
      <c r="AD400" s="561"/>
      <c r="AE400" s="38"/>
      <c r="AF400" s="38"/>
      <c r="AG400" s="38"/>
      <c r="AH400" s="38"/>
      <c r="AI400" s="38"/>
      <c r="AJ400" s="38"/>
      <c r="AK400" s="38"/>
      <c r="AL400" s="38"/>
      <c r="AM400" s="38"/>
      <c r="AN400" s="38"/>
    </row>
    <row r="401" spans="1:61" ht="15.75" customHeight="1">
      <c r="B401" s="3"/>
      <c r="C401" s="11"/>
      <c r="D401" s="296"/>
      <c r="E401" s="41"/>
      <c r="F401" s="317"/>
      <c r="G401" s="296"/>
      <c r="H401" s="41"/>
      <c r="I401" s="317"/>
      <c r="J401" s="11"/>
      <c r="K401" s="11"/>
      <c r="L401" s="317"/>
      <c r="M401" s="11"/>
      <c r="N401" s="317"/>
      <c r="O401" s="11"/>
      <c r="P401" s="11"/>
      <c r="Q401" s="317"/>
      <c r="R401" s="11"/>
      <c r="S401" s="317"/>
      <c r="T401" s="41"/>
      <c r="U401" s="41"/>
      <c r="V401" s="41"/>
      <c r="W401" s="41"/>
      <c r="X401" s="41"/>
      <c r="Y401" s="41"/>
      <c r="Z401" s="41"/>
      <c r="AA401" s="41"/>
      <c r="AB401" s="41"/>
      <c r="AC401" s="41"/>
      <c r="AD401" s="41"/>
      <c r="AE401" s="41"/>
      <c r="AF401" s="41"/>
      <c r="AG401" s="41"/>
      <c r="AH401" s="41"/>
      <c r="AI401" s="41"/>
      <c r="AJ401" s="41"/>
      <c r="AK401" s="41"/>
      <c r="AL401" s="41"/>
      <c r="AM401" s="41"/>
      <c r="AN401" s="41"/>
    </row>
    <row r="402" spans="1:61" ht="15.75" customHeight="1">
      <c r="B402" s="3"/>
      <c r="C402" s="41"/>
      <c r="D402" s="41"/>
      <c r="E402" s="41"/>
      <c r="F402" s="317"/>
      <c r="L402" s="317"/>
      <c r="M402" s="41"/>
      <c r="N402" s="41"/>
      <c r="O402" s="41"/>
      <c r="P402" s="41"/>
      <c r="Q402" s="41"/>
      <c r="R402" s="38"/>
      <c r="S402" s="138"/>
      <c r="T402" s="138"/>
      <c r="U402" s="38"/>
      <c r="V402" s="41"/>
      <c r="W402" s="38"/>
      <c r="X402" s="38"/>
      <c r="Y402" s="38"/>
      <c r="Z402" s="38"/>
      <c r="AA402" s="38"/>
      <c r="AB402" s="38"/>
      <c r="AC402" s="38"/>
      <c r="AD402" s="38"/>
      <c r="AE402" s="38"/>
      <c r="AF402" s="38"/>
      <c r="AG402" s="38"/>
      <c r="AH402" s="38"/>
      <c r="AI402" s="38"/>
      <c r="AJ402" s="38"/>
      <c r="AK402" s="38"/>
      <c r="AL402" s="38"/>
      <c r="AM402" s="38"/>
      <c r="AN402" s="38"/>
    </row>
    <row r="403" spans="1:61" ht="44.25" customHeight="1">
      <c r="B403" s="3"/>
      <c r="C403" s="38"/>
      <c r="D403" s="38"/>
      <c r="E403" s="38"/>
      <c r="F403" s="38"/>
      <c r="G403" s="38"/>
      <c r="H403" s="38"/>
      <c r="I403" s="38"/>
      <c r="J403" s="38"/>
      <c r="K403" s="38"/>
      <c r="L403" s="38"/>
      <c r="M403" s="562"/>
      <c r="N403" s="562"/>
      <c r="O403" s="562"/>
      <c r="P403" s="38"/>
      <c r="Q403" s="563"/>
      <c r="R403" s="38"/>
      <c r="U403" s="564"/>
      <c r="V403" s="764" t="str">
        <f>C1</f>
        <v>Hyundai</v>
      </c>
      <c r="W403" s="36"/>
      <c r="X403" s="36"/>
      <c r="Y403" s="36"/>
      <c r="Z403" s="36"/>
      <c r="AA403" s="36"/>
      <c r="AB403" s="36"/>
      <c r="AC403" s="36"/>
      <c r="AD403" s="36"/>
      <c r="AE403" s="9" t="s">
        <v>680</v>
      </c>
      <c r="AF403" s="36"/>
      <c r="AG403" s="36"/>
      <c r="AH403" s="36"/>
      <c r="AI403" s="36"/>
      <c r="AJ403" s="772"/>
      <c r="AK403" s="773"/>
      <c r="AL403" s="774"/>
      <c r="AM403" s="774"/>
      <c r="AN403" s="774"/>
      <c r="AO403" s="775" t="str">
        <f>$S$1</f>
        <v>Réalisé AAJ, Février 2025</v>
      </c>
      <c r="AP403" s="38"/>
      <c r="AQ403" s="38"/>
      <c r="AR403" s="38"/>
      <c r="AS403" s="38"/>
      <c r="AT403" s="38"/>
      <c r="AU403" s="38"/>
      <c r="AV403" s="38"/>
      <c r="AW403" s="38"/>
      <c r="AX403" s="38"/>
      <c r="AY403" s="38"/>
      <c r="AZ403" s="38"/>
      <c r="BA403" s="38"/>
      <c r="BB403" s="38"/>
      <c r="BC403" s="38"/>
      <c r="BD403" s="38"/>
      <c r="BE403" s="38"/>
      <c r="BF403" s="38"/>
      <c r="BG403" s="38"/>
      <c r="BH403" s="38"/>
      <c r="BI403" s="38"/>
    </row>
    <row r="404" spans="1:61" ht="15.75" customHeight="1" thickBot="1">
      <c r="B404" s="3"/>
      <c r="C404" s="38"/>
      <c r="D404" s="38"/>
      <c r="E404" s="38"/>
      <c r="F404" s="38"/>
      <c r="G404" s="38"/>
      <c r="H404" s="38"/>
      <c r="I404" s="38"/>
      <c r="J404" s="38"/>
      <c r="K404" s="38"/>
      <c r="L404" s="38"/>
      <c r="M404" s="562"/>
      <c r="N404" s="562"/>
      <c r="O404" s="562"/>
      <c r="P404" s="549"/>
      <c r="Q404" s="563"/>
      <c r="R404" s="38"/>
      <c r="S404" s="565"/>
      <c r="T404" s="565"/>
      <c r="U404" s="564"/>
      <c r="V404" s="432"/>
      <c r="W404" s="234"/>
      <c r="X404" s="234"/>
      <c r="Y404" s="234"/>
      <c r="Z404" s="234"/>
      <c r="AA404" s="234"/>
      <c r="AB404" s="234"/>
      <c r="AC404" s="234"/>
      <c r="AD404" s="234"/>
      <c r="AE404" s="234"/>
      <c r="AF404" s="234"/>
      <c r="AG404" s="234"/>
      <c r="AH404" s="234"/>
      <c r="AI404" s="234"/>
      <c r="AJ404" s="234"/>
      <c r="AK404" s="234"/>
      <c r="AL404" s="38"/>
      <c r="AM404" s="38"/>
      <c r="AN404" s="38"/>
      <c r="AO404" s="38"/>
      <c r="AP404" s="38"/>
      <c r="AQ404" s="38"/>
      <c r="AR404" s="38"/>
      <c r="AS404" s="38"/>
      <c r="AT404" s="38"/>
      <c r="AU404" s="38"/>
      <c r="AV404" s="38"/>
      <c r="AW404" s="38"/>
      <c r="AX404" s="38"/>
      <c r="AY404" s="38"/>
      <c r="AZ404" s="38"/>
      <c r="BA404" s="38"/>
      <c r="BB404" s="38"/>
      <c r="BC404" s="38"/>
      <c r="BD404" s="38"/>
      <c r="BE404" s="38"/>
      <c r="BF404" s="38"/>
      <c r="BG404" s="38"/>
      <c r="BH404" s="38"/>
      <c r="BI404" s="38"/>
    </row>
    <row r="405" spans="1:61" ht="15.75" customHeight="1" thickTop="1" thickBot="1">
      <c r="A405" s="5" t="str">
        <f t="shared" ref="A405:A440" si="98">+U405&amp;V405</f>
        <v/>
      </c>
      <c r="B405" s="3"/>
      <c r="C405" s="38"/>
      <c r="D405" s="38"/>
      <c r="E405" s="38"/>
      <c r="F405" s="38"/>
      <c r="G405" s="38"/>
      <c r="H405" s="38"/>
      <c r="I405" s="38"/>
      <c r="J405" s="38"/>
      <c r="K405" s="38"/>
      <c r="L405" s="38"/>
      <c r="M405" s="562"/>
      <c r="N405" s="562"/>
      <c r="O405" s="562"/>
      <c r="P405" s="549"/>
      <c r="Q405" s="563"/>
      <c r="R405" s="38"/>
      <c r="S405" s="565"/>
      <c r="T405" s="565"/>
      <c r="U405" s="564"/>
      <c r="V405" s="433"/>
      <c r="W405" s="434"/>
      <c r="X405" s="1064" t="s">
        <v>593</v>
      </c>
      <c r="Y405" s="1062"/>
      <c r="Z405" s="1065"/>
      <c r="AA405" s="1061"/>
      <c r="AB405" s="1062"/>
      <c r="AC405" s="1065"/>
      <c r="AD405" s="1061" t="s">
        <v>340</v>
      </c>
      <c r="AE405" s="1062"/>
      <c r="AF405" s="1065"/>
      <c r="AG405" s="1061" t="s">
        <v>681</v>
      </c>
      <c r="AH405" s="1062"/>
      <c r="AI405" s="1065"/>
      <c r="AJ405" s="1061" t="s">
        <v>594</v>
      </c>
      <c r="AK405" s="1062"/>
      <c r="AL405" s="1062"/>
      <c r="AM405" s="1061" t="s">
        <v>595</v>
      </c>
      <c r="AN405" s="1062"/>
      <c r="AO405" s="1063"/>
      <c r="AP405" s="38"/>
      <c r="AQ405" s="566" t="s">
        <v>637</v>
      </c>
      <c r="AR405" s="567" t="s">
        <v>638</v>
      </c>
      <c r="AS405" s="38"/>
      <c r="AT405" s="38"/>
      <c r="AU405" s="38"/>
      <c r="AV405" s="38"/>
      <c r="AW405" s="38"/>
      <c r="AX405" s="38"/>
      <c r="AY405" s="38"/>
      <c r="AZ405" s="38"/>
      <c r="BA405" s="38"/>
      <c r="BB405" s="38"/>
      <c r="BC405" s="38"/>
      <c r="BD405" s="38"/>
      <c r="BE405" s="38"/>
      <c r="BF405" s="38"/>
      <c r="BG405" s="38"/>
      <c r="BH405" s="38"/>
      <c r="BI405" s="38"/>
    </row>
    <row r="406" spans="1:61" ht="15.75" customHeight="1">
      <c r="A406" s="5" t="str">
        <f t="shared" si="98"/>
        <v/>
      </c>
      <c r="B406" s="3"/>
      <c r="C406" s="38"/>
      <c r="D406" s="38"/>
      <c r="E406" s="38"/>
      <c r="F406" s="38"/>
      <c r="G406" s="38"/>
      <c r="H406" s="38"/>
      <c r="I406" s="38"/>
      <c r="J406" s="38"/>
      <c r="K406" s="38"/>
      <c r="M406" s="568"/>
      <c r="N406" s="38"/>
      <c r="O406" s="568"/>
      <c r="P406" s="549"/>
      <c r="Q406" s="563"/>
      <c r="R406" s="38"/>
      <c r="S406" s="565"/>
      <c r="T406" s="565"/>
      <c r="U406" s="38"/>
      <c r="V406" s="245"/>
      <c r="W406" s="399" t="s">
        <v>596</v>
      </c>
      <c r="X406" s="399" t="s">
        <v>195</v>
      </c>
      <c r="Y406" s="399" t="s">
        <v>196</v>
      </c>
      <c r="Z406" s="435" t="s">
        <v>197</v>
      </c>
      <c r="AA406" s="399"/>
      <c r="AB406" s="399"/>
      <c r="AC406" s="435"/>
      <c r="AD406" s="436" t="s">
        <v>195</v>
      </c>
      <c r="AE406" s="399" t="s">
        <v>196</v>
      </c>
      <c r="AF406" s="399" t="s">
        <v>197</v>
      </c>
      <c r="AG406" s="436" t="s">
        <v>597</v>
      </c>
      <c r="AH406" s="399" t="s">
        <v>598</v>
      </c>
      <c r="AI406" s="399" t="s">
        <v>599</v>
      </c>
      <c r="AJ406" s="436" t="s">
        <v>195</v>
      </c>
      <c r="AK406" s="399" t="s">
        <v>196</v>
      </c>
      <c r="AL406" s="399" t="s">
        <v>197</v>
      </c>
      <c r="AM406" s="437" t="s">
        <v>597</v>
      </c>
      <c r="AN406" s="399" t="s">
        <v>598</v>
      </c>
      <c r="AO406" s="341" t="s">
        <v>599</v>
      </c>
      <c r="AP406" s="38"/>
      <c r="AQ406" s="545"/>
      <c r="AR406" s="544"/>
      <c r="AS406" s="38"/>
      <c r="AT406" s="38"/>
      <c r="AU406" s="38"/>
      <c r="AV406" s="38"/>
      <c r="AW406" s="38"/>
      <c r="AX406" s="38"/>
      <c r="AY406" s="38"/>
      <c r="AZ406" s="38"/>
      <c r="BA406" s="38"/>
      <c r="BB406" s="38"/>
      <c r="BC406" s="38"/>
      <c r="BD406" s="38"/>
      <c r="BE406" s="38"/>
      <c r="BF406" s="38"/>
      <c r="BG406" s="38"/>
      <c r="BH406" s="38"/>
      <c r="BI406" s="38"/>
    </row>
    <row r="407" spans="1:61" ht="15.75" customHeight="1">
      <c r="A407" s="5" t="str">
        <f t="shared" si="98"/>
        <v>Ventes nettes</v>
      </c>
      <c r="B407" s="3"/>
      <c r="C407" s="38"/>
      <c r="D407" s="38"/>
      <c r="E407" s="38"/>
      <c r="F407" s="38"/>
      <c r="G407" s="38"/>
      <c r="H407" s="38"/>
      <c r="I407" s="38"/>
      <c r="J407" s="562"/>
      <c r="K407" s="564"/>
      <c r="L407" s="38"/>
      <c r="M407" s="562"/>
      <c r="N407" s="561"/>
      <c r="O407" s="561"/>
      <c r="P407" s="549"/>
      <c r="Q407" s="563"/>
      <c r="R407" s="38"/>
      <c r="S407" s="565"/>
      <c r="T407" s="565"/>
      <c r="U407" s="38"/>
      <c r="V407" s="311" t="s">
        <v>92</v>
      </c>
      <c r="W407" s="438"/>
      <c r="X407" s="438"/>
      <c r="Y407" s="438"/>
      <c r="Z407" s="439">
        <f>F5+F93+E195+E251+D315+D363</f>
        <v>0</v>
      </c>
      <c r="AA407" s="438"/>
      <c r="AB407" s="438"/>
      <c r="AC407" s="439"/>
      <c r="AD407" s="440"/>
      <c r="AE407" s="441"/>
      <c r="AF407" s="441">
        <f>L5+L93+K195+K251+J315+J363</f>
        <v>9074672.1600000001</v>
      </c>
      <c r="AG407" s="440"/>
      <c r="AH407" s="441"/>
      <c r="AI407" s="442"/>
      <c r="AJ407" s="440"/>
      <c r="AK407" s="441"/>
      <c r="AL407" s="441">
        <f>Q5+Q93+P195+P251+O315+O363</f>
        <v>0</v>
      </c>
      <c r="AM407" s="443"/>
      <c r="AN407" s="441"/>
      <c r="AO407" s="444"/>
      <c r="AP407" s="38"/>
      <c r="AQ407" s="443">
        <v>54204064.640000001</v>
      </c>
      <c r="AR407" s="569">
        <f t="shared" ref="AR407:AR408" si="99">AF407-AQ407</f>
        <v>-45129392.480000004</v>
      </c>
      <c r="AS407" s="38"/>
      <c r="AT407" s="38"/>
      <c r="AU407" s="38"/>
      <c r="AV407" s="38"/>
      <c r="AW407" s="38"/>
      <c r="AX407" s="38"/>
      <c r="AY407" s="38"/>
      <c r="AZ407" s="38"/>
      <c r="BA407" s="38"/>
      <c r="BB407" s="38"/>
      <c r="BC407" s="38"/>
      <c r="BD407" s="38"/>
      <c r="BE407" s="38"/>
      <c r="BF407" s="38"/>
      <c r="BG407" s="38"/>
      <c r="BH407" s="38"/>
      <c r="BI407" s="38"/>
    </row>
    <row r="408" spans="1:61" ht="15.75" customHeight="1">
      <c r="A408" s="5" t="str">
        <f t="shared" si="98"/>
        <v>Profit brut</v>
      </c>
      <c r="B408" s="3"/>
      <c r="C408" s="38"/>
      <c r="D408" s="38"/>
      <c r="E408" s="38"/>
      <c r="F408" s="38"/>
      <c r="G408" s="38"/>
      <c r="H408" s="38"/>
      <c r="I408" s="38"/>
      <c r="J408" s="562"/>
      <c r="K408" s="564"/>
      <c r="L408" s="38"/>
      <c r="M408" s="562"/>
      <c r="N408" s="562"/>
      <c r="O408" s="562"/>
      <c r="P408" s="549"/>
      <c r="Q408" s="563"/>
      <c r="R408" s="38"/>
      <c r="U408" s="564"/>
      <c r="V408" s="445" t="s">
        <v>198</v>
      </c>
      <c r="W408" s="446"/>
      <c r="X408" s="473"/>
      <c r="Y408" s="446"/>
      <c r="Z408" s="447">
        <f>F27+F109+F195+F251+F315+F363</f>
        <v>0</v>
      </c>
      <c r="AA408" s="446"/>
      <c r="AB408" s="446"/>
      <c r="AC408" s="447"/>
      <c r="AD408" s="473">
        <f>AF408/AF$407</f>
        <v>0.13111203016726938</v>
      </c>
      <c r="AE408" s="449"/>
      <c r="AF408" s="449">
        <f>L27+L109+L195+L251+L315+L363</f>
        <v>1189798.6899999997</v>
      </c>
      <c r="AG408" s="448"/>
      <c r="AH408" s="449">
        <f>AF408-Z408</f>
        <v>1189798.6899999997</v>
      </c>
      <c r="AI408" s="450" t="e">
        <f>AH408/Z408</f>
        <v>#DIV/0!</v>
      </c>
      <c r="AJ408" s="473" t="e">
        <f>+AL408/AL407</f>
        <v>#DIV/0!</v>
      </c>
      <c r="AK408" s="449"/>
      <c r="AL408" s="449">
        <f>Q27+Q109+Q195+Q251+Q315+Q363</f>
        <v>0</v>
      </c>
      <c r="AM408" s="451"/>
      <c r="AN408" s="449">
        <f>AF408-AL408</f>
        <v>1189798.6899999997</v>
      </c>
      <c r="AO408" s="452">
        <f>IF(AL408=0,0,AN408/AL408)</f>
        <v>0</v>
      </c>
      <c r="AP408" s="94"/>
      <c r="AQ408" s="451">
        <v>7795760.1900000032</v>
      </c>
      <c r="AR408" s="570">
        <f t="shared" si="99"/>
        <v>-6605961.5000000037</v>
      </c>
      <c r="AS408" s="38"/>
      <c r="AT408" s="38"/>
      <c r="AU408" s="38"/>
      <c r="AV408" s="38"/>
      <c r="AW408" s="38"/>
      <c r="AX408" s="38"/>
      <c r="AY408" s="38"/>
      <c r="AZ408" s="38"/>
      <c r="BA408" s="38"/>
      <c r="BB408" s="38"/>
      <c r="BC408" s="38"/>
      <c r="BD408" s="38"/>
      <c r="BE408" s="38"/>
      <c r="BF408" s="38"/>
      <c r="BG408" s="38"/>
      <c r="BH408" s="38"/>
      <c r="BI408" s="38"/>
    </row>
    <row r="409" spans="1:61" ht="15.75" customHeight="1">
      <c r="A409" s="5" t="str">
        <f t="shared" si="98"/>
        <v>DÉPENSES</v>
      </c>
      <c r="B409" s="3"/>
      <c r="C409" s="38"/>
      <c r="D409" s="38"/>
      <c r="E409" s="38"/>
      <c r="F409" s="38"/>
      <c r="G409" s="38"/>
      <c r="H409" s="38"/>
      <c r="I409" s="38"/>
      <c r="J409" s="94"/>
      <c r="K409" s="564"/>
      <c r="L409" s="38"/>
      <c r="M409" s="562"/>
      <c r="N409" s="562"/>
      <c r="O409" s="562"/>
      <c r="P409" s="549"/>
      <c r="Q409" s="563"/>
      <c r="R409" s="38"/>
      <c r="S409" s="565"/>
      <c r="T409" s="565"/>
      <c r="U409" s="564"/>
      <c r="V409" s="453" t="s">
        <v>199</v>
      </c>
      <c r="W409" s="454"/>
      <c r="X409" s="454"/>
      <c r="Y409" s="454"/>
      <c r="Z409" s="455"/>
      <c r="AA409" s="454"/>
      <c r="AB409" s="454"/>
      <c r="AC409" s="455"/>
      <c r="AD409" s="456"/>
      <c r="AE409" s="454"/>
      <c r="AF409" s="457"/>
      <c r="AG409" s="456"/>
      <c r="AH409" s="457"/>
      <c r="AI409" s="458"/>
      <c r="AJ409" s="456"/>
      <c r="AK409" s="454"/>
      <c r="AL409" s="457"/>
      <c r="AM409" s="459"/>
      <c r="AN409" s="457"/>
      <c r="AO409" s="460"/>
      <c r="AP409" s="94"/>
      <c r="AQ409" s="459"/>
      <c r="AR409" s="510"/>
      <c r="AS409" s="38"/>
      <c r="AT409" s="38"/>
      <c r="AU409" s="38"/>
      <c r="AV409" s="38"/>
      <c r="AW409" s="38"/>
      <c r="AX409" s="38"/>
      <c r="AY409" s="38"/>
      <c r="AZ409" s="38"/>
      <c r="BA409" s="38"/>
      <c r="BB409" s="38"/>
      <c r="BC409" s="38"/>
      <c r="BD409" s="38"/>
      <c r="BE409" s="38"/>
      <c r="BF409" s="38"/>
      <c r="BG409" s="38"/>
      <c r="BH409" s="38"/>
      <c r="BI409" s="38"/>
    </row>
    <row r="410" spans="1:61" ht="15.75" customHeight="1">
      <c r="A410" s="5" t="str">
        <f t="shared" si="98"/>
        <v>Comm. vendeurs</v>
      </c>
      <c r="B410" s="3"/>
      <c r="C410" s="38"/>
      <c r="D410" s="38"/>
      <c r="E410" s="38"/>
      <c r="F410" s="38"/>
      <c r="G410" s="38"/>
      <c r="H410" s="38"/>
      <c r="I410" s="38"/>
      <c r="J410" s="562"/>
      <c r="K410" s="564"/>
      <c r="L410" s="38"/>
      <c r="M410" s="562"/>
      <c r="N410" s="562"/>
      <c r="O410" s="562"/>
      <c r="P410" s="549"/>
      <c r="Q410" s="563"/>
      <c r="R410" s="38"/>
      <c r="S410" s="565"/>
      <c r="T410" s="565"/>
      <c r="U410" s="564"/>
      <c r="V410" s="310" t="s">
        <v>107</v>
      </c>
      <c r="W410" s="461" t="s">
        <v>600</v>
      </c>
      <c r="X410" s="454"/>
      <c r="Y410" s="462" t="e">
        <f t="shared" ref="Y410:Y419" si="100">Z410/(D$13+D$97)</f>
        <v>#DIV/0!</v>
      </c>
      <c r="Z410" s="455">
        <f t="shared" ref="Z410:Z419" si="101">+SUMIF($C:$C,$V410,F:F)</f>
        <v>0</v>
      </c>
      <c r="AA410" s="454"/>
      <c r="AB410" s="462"/>
      <c r="AC410" s="455"/>
      <c r="AD410" s="463"/>
      <c r="AE410" s="462">
        <f t="shared" ref="AE410:AE415" si="102">IF(AF410=0,0,AF410/(J$13+J$97))</f>
        <v>840.52878787878785</v>
      </c>
      <c r="AF410" s="455">
        <f t="shared" ref="AF410:AF419" si="103">+SUMIF($C:$C,$V410,L:L)</f>
        <v>110949.8</v>
      </c>
      <c r="AG410" s="456" t="e">
        <f t="shared" ref="AG410:AG419" si="104">AE410-Y410</f>
        <v>#DIV/0!</v>
      </c>
      <c r="AH410" s="457">
        <f t="shared" ref="AH410:AH419" si="105">AF410-Z410</f>
        <v>110949.8</v>
      </c>
      <c r="AI410" s="458">
        <f t="shared" ref="AI410:AI419" si="106">IF(Z410=0,0,AH410/Z410)</f>
        <v>0</v>
      </c>
      <c r="AJ410" s="463"/>
      <c r="AK410" s="462" t="e">
        <f t="shared" ref="AK410:AK419" si="107">AL410/(O$13+O$97)</f>
        <v>#DIV/0!</v>
      </c>
      <c r="AL410" s="455">
        <f>SUMIFS(BV_Data_An_Prec!$AN:$AN,BV_Data_An_Prec!$AQ:$AQ,$V410)</f>
        <v>0</v>
      </c>
      <c r="AM410" s="459" t="e">
        <f t="shared" ref="AM410:AM416" si="108">AE410-AK410</f>
        <v>#DIV/0!</v>
      </c>
      <c r="AN410" s="457">
        <f t="shared" ref="AN410:AN432" si="109">AF410-AL410</f>
        <v>110949.8</v>
      </c>
      <c r="AO410" s="464">
        <f t="shared" ref="AO410:AO432" si="110">IF(AL410=0,0,AN410/AL410)</f>
        <v>0</v>
      </c>
      <c r="AP410" s="94"/>
      <c r="AQ410" s="571">
        <v>778277.40999999992</v>
      </c>
      <c r="AR410" s="510">
        <f t="shared" ref="AR410:AR467" si="111">AF410-AQ410</f>
        <v>-667327.60999999987</v>
      </c>
      <c r="AS410" s="38"/>
      <c r="AT410" s="38"/>
      <c r="AU410" s="38"/>
      <c r="AV410" s="38"/>
      <c r="AW410" s="38"/>
      <c r="AX410" s="38"/>
      <c r="AY410" s="38"/>
      <c r="AZ410" s="38"/>
      <c r="BA410" s="38"/>
      <c r="BB410" s="38"/>
      <c r="BC410" s="38"/>
      <c r="BD410" s="38"/>
      <c r="BE410" s="38"/>
      <c r="BF410" s="38"/>
      <c r="BG410" s="38"/>
      <c r="BH410" s="38"/>
      <c r="BI410" s="38"/>
    </row>
    <row r="411" spans="1:61" ht="15.75" customHeight="1">
      <c r="A411" s="5" t="str">
        <f t="shared" si="98"/>
        <v>Comm. F&amp;I</v>
      </c>
      <c r="B411" s="3"/>
      <c r="C411" s="38"/>
      <c r="D411" s="38"/>
      <c r="E411" s="38"/>
      <c r="F411" s="38"/>
      <c r="G411" s="38"/>
      <c r="H411" s="38"/>
      <c r="I411" s="38"/>
      <c r="J411" s="562"/>
      <c r="K411" s="564"/>
      <c r="M411" s="568"/>
      <c r="N411" s="568"/>
      <c r="O411" s="568"/>
      <c r="Q411" s="563"/>
      <c r="R411" s="38"/>
      <c r="S411" s="565"/>
      <c r="T411" s="565"/>
      <c r="U411" s="38"/>
      <c r="V411" s="311" t="s">
        <v>108</v>
      </c>
      <c r="W411" s="465" t="s">
        <v>601</v>
      </c>
      <c r="X411" s="438"/>
      <c r="Y411" s="466" t="e">
        <f t="shared" si="100"/>
        <v>#DIV/0!</v>
      </c>
      <c r="Z411" s="439">
        <f t="shared" si="101"/>
        <v>0</v>
      </c>
      <c r="AA411" s="438"/>
      <c r="AB411" s="466"/>
      <c r="AC411" s="439"/>
      <c r="AD411" s="467"/>
      <c r="AE411" s="466">
        <f t="shared" si="102"/>
        <v>426.39340909090907</v>
      </c>
      <c r="AF411" s="439">
        <f t="shared" si="103"/>
        <v>56283.93</v>
      </c>
      <c r="AG411" s="440" t="e">
        <f t="shared" si="104"/>
        <v>#DIV/0!</v>
      </c>
      <c r="AH411" s="441">
        <f t="shared" si="105"/>
        <v>56283.93</v>
      </c>
      <c r="AI411" s="468">
        <f t="shared" si="106"/>
        <v>0</v>
      </c>
      <c r="AJ411" s="467"/>
      <c r="AK411" s="466" t="e">
        <f t="shared" si="107"/>
        <v>#DIV/0!</v>
      </c>
      <c r="AL411" s="439">
        <f>SUMIFS(BV_Data_An_Prec!$AN:$AN,BV_Data_An_Prec!$AQ:$AQ,$V411)</f>
        <v>0</v>
      </c>
      <c r="AM411" s="443" t="e">
        <f t="shared" si="108"/>
        <v>#DIV/0!</v>
      </c>
      <c r="AN411" s="441">
        <f t="shared" si="109"/>
        <v>56283.93</v>
      </c>
      <c r="AO411" s="444">
        <f t="shared" si="110"/>
        <v>0</v>
      </c>
      <c r="AP411" s="94"/>
      <c r="AQ411" s="572">
        <v>469053.9</v>
      </c>
      <c r="AR411" s="569">
        <f t="shared" si="111"/>
        <v>-412769.97000000003</v>
      </c>
      <c r="AS411" s="38"/>
      <c r="AT411" s="38"/>
      <c r="AU411" s="38"/>
      <c r="AV411" s="38"/>
      <c r="AW411" s="38"/>
      <c r="AX411" s="38"/>
      <c r="AY411" s="38"/>
      <c r="AZ411" s="38"/>
      <c r="BA411" s="38"/>
      <c r="BB411" s="38"/>
      <c r="BC411" s="38"/>
      <c r="BD411" s="38"/>
      <c r="BE411" s="38"/>
      <c r="BF411" s="38"/>
      <c r="BG411" s="38"/>
      <c r="BH411" s="38"/>
      <c r="BI411" s="38"/>
    </row>
    <row r="412" spans="1:61" ht="15.75" customHeight="1">
      <c r="A412" s="5" t="str">
        <f t="shared" si="98"/>
        <v>Frais de livraison</v>
      </c>
      <c r="B412" s="3"/>
      <c r="C412" s="38"/>
      <c r="D412" s="38"/>
      <c r="E412" s="38"/>
      <c r="F412" s="38"/>
      <c r="G412" s="38"/>
      <c r="H412" s="38"/>
      <c r="I412" s="38"/>
      <c r="J412" s="562"/>
      <c r="K412" s="38"/>
      <c r="L412" s="38"/>
      <c r="M412" s="568"/>
      <c r="N412" s="561"/>
      <c r="O412" s="561"/>
      <c r="P412" s="549"/>
      <c r="Q412" s="563"/>
      <c r="R412" s="38"/>
      <c r="S412" s="565"/>
      <c r="T412" s="565"/>
      <c r="U412" s="38"/>
      <c r="V412" s="310" t="s">
        <v>109</v>
      </c>
      <c r="W412" s="461" t="s">
        <v>602</v>
      </c>
      <c r="X412" s="454"/>
      <c r="Y412" s="462" t="e">
        <f t="shared" si="100"/>
        <v>#DIV/0!</v>
      </c>
      <c r="Z412" s="455">
        <f t="shared" si="101"/>
        <v>0</v>
      </c>
      <c r="AA412" s="454"/>
      <c r="AB412" s="462"/>
      <c r="AC412" s="455"/>
      <c r="AD412" s="463"/>
      <c r="AE412" s="462">
        <f t="shared" si="102"/>
        <v>52.045757575757577</v>
      </c>
      <c r="AF412" s="455">
        <f t="shared" si="103"/>
        <v>6870.04</v>
      </c>
      <c r="AG412" s="456" t="e">
        <f t="shared" si="104"/>
        <v>#DIV/0!</v>
      </c>
      <c r="AH412" s="457">
        <f t="shared" si="105"/>
        <v>6870.04</v>
      </c>
      <c r="AI412" s="458">
        <f t="shared" si="106"/>
        <v>0</v>
      </c>
      <c r="AJ412" s="463"/>
      <c r="AK412" s="462" t="e">
        <f t="shared" si="107"/>
        <v>#DIV/0!</v>
      </c>
      <c r="AL412" s="455">
        <f>SUMIFS(BV_Data_An_Prec!$AN:$AN,BV_Data_An_Prec!$AQ:$AQ,$V412)</f>
        <v>0</v>
      </c>
      <c r="AM412" s="459" t="e">
        <f t="shared" si="108"/>
        <v>#DIV/0!</v>
      </c>
      <c r="AN412" s="457">
        <f t="shared" si="109"/>
        <v>6870.04</v>
      </c>
      <c r="AO412" s="464">
        <f t="shared" si="110"/>
        <v>0</v>
      </c>
      <c r="AP412" s="94"/>
      <c r="AQ412" s="571">
        <v>56454.65</v>
      </c>
      <c r="AR412" s="510">
        <f t="shared" si="111"/>
        <v>-49584.61</v>
      </c>
      <c r="AS412" s="38"/>
      <c r="AT412" s="38"/>
      <c r="AU412" s="38"/>
      <c r="AV412" s="38"/>
      <c r="AW412" s="38"/>
      <c r="AX412" s="38"/>
      <c r="AY412" s="38"/>
      <c r="AZ412" s="38"/>
      <c r="BA412" s="38"/>
      <c r="BB412" s="38"/>
      <c r="BC412" s="38"/>
      <c r="BD412" s="38"/>
      <c r="BE412" s="38"/>
      <c r="BF412" s="38"/>
      <c r="BG412" s="38"/>
      <c r="BH412" s="38"/>
      <c r="BI412" s="38"/>
    </row>
    <row r="413" spans="1:61" ht="15.75" customHeight="1">
      <c r="A413" s="5" t="str">
        <f t="shared" si="98"/>
        <v>Service gratuit 1</v>
      </c>
      <c r="B413" s="3"/>
      <c r="C413" s="38"/>
      <c r="D413" s="38"/>
      <c r="E413" s="38"/>
      <c r="F413" s="38"/>
      <c r="G413" s="38"/>
      <c r="H413" s="38"/>
      <c r="I413" s="38"/>
      <c r="J413" s="38"/>
      <c r="K413" s="38"/>
      <c r="L413" s="38"/>
      <c r="M413" s="562"/>
      <c r="N413" s="562"/>
      <c r="O413" s="562"/>
      <c r="P413" s="549"/>
      <c r="Q413" s="563"/>
      <c r="R413" s="38"/>
      <c r="U413" s="564"/>
      <c r="V413" s="310" t="s">
        <v>110</v>
      </c>
      <c r="W413" s="461" t="s">
        <v>603</v>
      </c>
      <c r="X413" s="454"/>
      <c r="Y413" s="462" t="e">
        <f t="shared" si="100"/>
        <v>#DIV/0!</v>
      </c>
      <c r="Z413" s="455">
        <f t="shared" si="101"/>
        <v>0</v>
      </c>
      <c r="AA413" s="454"/>
      <c r="AB413" s="462"/>
      <c r="AC413" s="455"/>
      <c r="AD413" s="463"/>
      <c r="AE413" s="462">
        <f t="shared" si="102"/>
        <v>0</v>
      </c>
      <c r="AF413" s="455">
        <f t="shared" si="103"/>
        <v>0</v>
      </c>
      <c r="AG413" s="456" t="e">
        <f t="shared" si="104"/>
        <v>#DIV/0!</v>
      </c>
      <c r="AH413" s="457">
        <f t="shared" si="105"/>
        <v>0</v>
      </c>
      <c r="AI413" s="458">
        <f t="shared" si="106"/>
        <v>0</v>
      </c>
      <c r="AJ413" s="463"/>
      <c r="AK413" s="462" t="e">
        <f t="shared" si="107"/>
        <v>#DIV/0!</v>
      </c>
      <c r="AL413" s="455">
        <f>SUMIFS(BV_Data_An_Prec!$AN:$AN,BV_Data_An_Prec!$AQ:$AQ,$V413)</f>
        <v>0</v>
      </c>
      <c r="AM413" s="459" t="e">
        <f t="shared" si="108"/>
        <v>#DIV/0!</v>
      </c>
      <c r="AN413" s="457">
        <f t="shared" si="109"/>
        <v>0</v>
      </c>
      <c r="AO413" s="464">
        <f t="shared" si="110"/>
        <v>0</v>
      </c>
      <c r="AP413" s="94"/>
      <c r="AQ413" s="571">
        <v>3117.25</v>
      </c>
      <c r="AR413" s="510">
        <f t="shared" si="111"/>
        <v>-3117.25</v>
      </c>
      <c r="AS413" s="38"/>
      <c r="AT413" s="38"/>
      <c r="AU413" s="38"/>
      <c r="AV413" s="38"/>
      <c r="AW413" s="38"/>
      <c r="AX413" s="38"/>
      <c r="AY413" s="38"/>
      <c r="AZ413" s="38"/>
      <c r="BA413" s="38"/>
      <c r="BB413" s="38"/>
      <c r="BC413" s="38"/>
      <c r="BD413" s="38"/>
      <c r="BE413" s="38"/>
      <c r="BF413" s="38"/>
      <c r="BG413" s="38"/>
      <c r="BH413" s="38"/>
      <c r="BI413" s="38"/>
    </row>
    <row r="414" spans="1:61" ht="15.75" customHeight="1">
      <c r="A414" s="5" t="str">
        <f t="shared" si="98"/>
        <v>Entretien stock</v>
      </c>
      <c r="B414" s="3"/>
      <c r="C414" s="38"/>
      <c r="D414" s="38"/>
      <c r="E414" s="38"/>
      <c r="F414" s="38"/>
      <c r="G414" s="38"/>
      <c r="H414" s="38"/>
      <c r="I414" s="38"/>
      <c r="J414" s="38"/>
      <c r="K414" s="38"/>
      <c r="L414" s="38"/>
      <c r="M414" s="562"/>
      <c r="N414" s="562"/>
      <c r="O414" s="562"/>
      <c r="P414" s="549"/>
      <c r="Q414" s="563"/>
      <c r="R414" s="38"/>
      <c r="S414" s="565"/>
      <c r="T414" s="565"/>
      <c r="U414" s="564"/>
      <c r="V414" s="311" t="s">
        <v>111</v>
      </c>
      <c r="W414" s="465"/>
      <c r="X414" s="438"/>
      <c r="Y414" s="466" t="e">
        <f t="shared" si="100"/>
        <v>#DIV/0!</v>
      </c>
      <c r="Z414" s="439">
        <f t="shared" si="101"/>
        <v>0</v>
      </c>
      <c r="AA414" s="438"/>
      <c r="AB414" s="466"/>
      <c r="AC414" s="439"/>
      <c r="AD414" s="467"/>
      <c r="AE414" s="466">
        <f t="shared" si="102"/>
        <v>22.941060606060606</v>
      </c>
      <c r="AF414" s="439">
        <f t="shared" si="103"/>
        <v>3028.2200000000003</v>
      </c>
      <c r="AG414" s="440" t="e">
        <f t="shared" si="104"/>
        <v>#DIV/0!</v>
      </c>
      <c r="AH414" s="441">
        <f t="shared" si="105"/>
        <v>3028.2200000000003</v>
      </c>
      <c r="AI414" s="468">
        <f t="shared" si="106"/>
        <v>0</v>
      </c>
      <c r="AJ414" s="467"/>
      <c r="AK414" s="466" t="e">
        <f t="shared" si="107"/>
        <v>#DIV/0!</v>
      </c>
      <c r="AL414" s="439">
        <f>SUMIFS(BV_Data_An_Prec!$AN:$AN,BV_Data_An_Prec!$AQ:$AQ,$V414)</f>
        <v>0</v>
      </c>
      <c r="AM414" s="443" t="e">
        <f t="shared" si="108"/>
        <v>#DIV/0!</v>
      </c>
      <c r="AN414" s="441">
        <f t="shared" si="109"/>
        <v>3028.2200000000003</v>
      </c>
      <c r="AO414" s="444">
        <f t="shared" si="110"/>
        <v>0</v>
      </c>
      <c r="AP414" s="94"/>
      <c r="AQ414" s="572">
        <v>111419.39000000001</v>
      </c>
      <c r="AR414" s="569">
        <f t="shared" si="111"/>
        <v>-108391.17000000001</v>
      </c>
      <c r="AS414" s="38"/>
      <c r="AT414" s="38"/>
      <c r="AU414" s="38"/>
      <c r="AV414" s="38"/>
      <c r="AW414" s="38"/>
      <c r="AX414" s="38"/>
      <c r="AY414" s="38"/>
      <c r="AZ414" s="38"/>
      <c r="BA414" s="38"/>
      <c r="BB414" s="38"/>
      <c r="BC414" s="38"/>
      <c r="BD414" s="38"/>
      <c r="BE414" s="38"/>
      <c r="BF414" s="38"/>
      <c r="BG414" s="38"/>
      <c r="BH414" s="38"/>
      <c r="BI414" s="38"/>
    </row>
    <row r="415" spans="1:61" ht="15.75" customHeight="1">
      <c r="A415" s="5" t="str">
        <f t="shared" si="98"/>
        <v>Publicité 1</v>
      </c>
      <c r="B415" s="3"/>
      <c r="C415" s="38"/>
      <c r="D415" s="38"/>
      <c r="E415" s="38"/>
      <c r="F415" s="38"/>
      <c r="G415" s="38"/>
      <c r="H415" s="38"/>
      <c r="I415" s="38"/>
      <c r="J415" s="38"/>
      <c r="K415" s="38"/>
      <c r="L415" s="38"/>
      <c r="M415" s="562"/>
      <c r="N415" s="562"/>
      <c r="O415" s="562"/>
      <c r="P415" s="549"/>
      <c r="Q415" s="563"/>
      <c r="R415" s="38"/>
      <c r="S415" s="565"/>
      <c r="T415" s="565"/>
      <c r="U415" s="564"/>
      <c r="V415" s="310" t="s">
        <v>112</v>
      </c>
      <c r="W415" s="461" t="s">
        <v>604</v>
      </c>
      <c r="X415" s="458"/>
      <c r="Y415" s="462" t="e">
        <f t="shared" si="100"/>
        <v>#DIV/0!</v>
      </c>
      <c r="Z415" s="455">
        <f t="shared" si="101"/>
        <v>0</v>
      </c>
      <c r="AA415" s="458"/>
      <c r="AB415" s="462"/>
      <c r="AC415" s="455"/>
      <c r="AD415" s="463"/>
      <c r="AE415" s="462">
        <f t="shared" si="102"/>
        <v>170.6051515151515</v>
      </c>
      <c r="AF415" s="455">
        <f t="shared" si="103"/>
        <v>22519.879999999997</v>
      </c>
      <c r="AG415" s="456" t="e">
        <f t="shared" si="104"/>
        <v>#DIV/0!</v>
      </c>
      <c r="AH415" s="457">
        <f t="shared" si="105"/>
        <v>22519.879999999997</v>
      </c>
      <c r="AI415" s="458">
        <f t="shared" si="106"/>
        <v>0</v>
      </c>
      <c r="AJ415" s="463"/>
      <c r="AK415" s="462" t="e">
        <f t="shared" si="107"/>
        <v>#DIV/0!</v>
      </c>
      <c r="AL415" s="455">
        <f>SUMIFS(BV_Data_An_Prec!$AN:$AN,BV_Data_An_Prec!$AQ:$AQ,$V415)</f>
        <v>0</v>
      </c>
      <c r="AM415" s="459" t="e">
        <f t="shared" si="108"/>
        <v>#DIV/0!</v>
      </c>
      <c r="AN415" s="457">
        <f t="shared" si="109"/>
        <v>22519.879999999997</v>
      </c>
      <c r="AO415" s="464">
        <f t="shared" si="110"/>
        <v>0</v>
      </c>
      <c r="AP415" s="94"/>
      <c r="AQ415" s="571">
        <v>186022.03999999998</v>
      </c>
      <c r="AR415" s="510">
        <f t="shared" si="111"/>
        <v>-163502.15999999997</v>
      </c>
      <c r="AS415" s="38"/>
      <c r="AT415" s="38"/>
      <c r="AU415" s="38"/>
      <c r="AV415" s="38"/>
      <c r="AW415" s="38"/>
      <c r="AX415" s="38"/>
      <c r="AY415" s="38"/>
      <c r="AZ415" s="38"/>
      <c r="BA415" s="38"/>
      <c r="BB415" s="38"/>
      <c r="BC415" s="38"/>
      <c r="BD415" s="38"/>
      <c r="BE415" s="38"/>
      <c r="BF415" s="38"/>
      <c r="BG415" s="38"/>
      <c r="BH415" s="38"/>
      <c r="BI415" s="38"/>
    </row>
    <row r="416" spans="1:61" ht="15.75" customHeight="1">
      <c r="A416" s="5" t="str">
        <f t="shared" si="98"/>
        <v>Intérêt de gros</v>
      </c>
      <c r="B416" s="3"/>
      <c r="C416" s="38"/>
      <c r="D416" s="38"/>
      <c r="E416" s="38"/>
      <c r="F416" s="38"/>
      <c r="G416" s="38"/>
      <c r="H416" s="38"/>
      <c r="I416" s="38"/>
      <c r="J416" s="38"/>
      <c r="K416" s="38"/>
      <c r="L416" s="38"/>
      <c r="M416" s="562"/>
      <c r="N416" s="562"/>
      <c r="O416" s="562"/>
      <c r="Q416" s="563"/>
      <c r="R416" s="38"/>
      <c r="S416" s="565"/>
      <c r="T416" s="565"/>
      <c r="U416" s="38"/>
      <c r="V416" s="310" t="s">
        <v>113</v>
      </c>
      <c r="W416" s="461" t="s">
        <v>605</v>
      </c>
      <c r="X416" s="454"/>
      <c r="Y416" s="462" t="e">
        <f t="shared" si="100"/>
        <v>#DIV/0!</v>
      </c>
      <c r="Z416" s="455">
        <f t="shared" si="101"/>
        <v>0</v>
      </c>
      <c r="AA416" s="454"/>
      <c r="AB416" s="462"/>
      <c r="AC416" s="455"/>
      <c r="AD416" s="463"/>
      <c r="AE416" s="462">
        <f t="shared" ref="AE416:AE419" si="112">IF(AF416=0,0,AF416/(J$13+J$13))</f>
        <v>282.25168103448277</v>
      </c>
      <c r="AF416" s="455">
        <f t="shared" si="103"/>
        <v>65482.39</v>
      </c>
      <c r="AG416" s="456" t="e">
        <f t="shared" si="104"/>
        <v>#DIV/0!</v>
      </c>
      <c r="AH416" s="457">
        <f t="shared" si="105"/>
        <v>65482.39</v>
      </c>
      <c r="AI416" s="458">
        <f t="shared" si="106"/>
        <v>0</v>
      </c>
      <c r="AJ416" s="463"/>
      <c r="AK416" s="462" t="e">
        <f t="shared" si="107"/>
        <v>#DIV/0!</v>
      </c>
      <c r="AL416" s="455">
        <f>SUMIFS(BV_Data_An_Prec!$AN:$AN,BV_Data_An_Prec!$AQ:$AQ,$V416)</f>
        <v>0</v>
      </c>
      <c r="AM416" s="459" t="e">
        <f t="shared" si="108"/>
        <v>#DIV/0!</v>
      </c>
      <c r="AN416" s="457">
        <f t="shared" si="109"/>
        <v>65482.39</v>
      </c>
      <c r="AO416" s="464">
        <f t="shared" si="110"/>
        <v>0</v>
      </c>
      <c r="AP416" s="94"/>
      <c r="AQ416" s="571">
        <v>67811.08</v>
      </c>
      <c r="AR416" s="510">
        <f t="shared" si="111"/>
        <v>-2328.6900000000023</v>
      </c>
      <c r="AS416" s="38"/>
      <c r="AT416" s="38"/>
      <c r="AU416" s="38"/>
      <c r="AV416" s="38"/>
      <c r="AW416" s="38"/>
      <c r="AX416" s="38"/>
      <c r="AY416" s="38"/>
      <c r="AZ416" s="38"/>
      <c r="BA416" s="38"/>
      <c r="BB416" s="38"/>
      <c r="BC416" s="38"/>
      <c r="BD416" s="38"/>
      <c r="BE416" s="38"/>
      <c r="BF416" s="38"/>
      <c r="BG416" s="38"/>
      <c r="BH416" s="38"/>
      <c r="BI416" s="38"/>
    </row>
    <row r="417" spans="1:61" ht="15.75" hidden="1" customHeight="1">
      <c r="A417" s="5" t="str">
        <f t="shared" si="98"/>
        <v>[...]</v>
      </c>
      <c r="B417" s="3"/>
      <c r="C417" s="38"/>
      <c r="D417" s="38"/>
      <c r="E417" s="38"/>
      <c r="F417" s="38"/>
      <c r="G417" s="38"/>
      <c r="H417" s="38"/>
      <c r="I417" s="38"/>
      <c r="J417" s="38"/>
      <c r="K417" s="38"/>
      <c r="L417" s="38"/>
      <c r="M417" s="38"/>
      <c r="N417" s="38"/>
      <c r="O417" s="561"/>
      <c r="P417" s="549"/>
      <c r="Q417" s="563"/>
      <c r="R417" s="38"/>
      <c r="S417" s="565"/>
      <c r="T417" s="565"/>
      <c r="U417" s="38"/>
      <c r="V417" s="310" t="s">
        <v>55</v>
      </c>
      <c r="W417" s="461"/>
      <c r="X417" s="458"/>
      <c r="Y417" s="462" t="e">
        <f t="shared" si="100"/>
        <v>#DIV/0!</v>
      </c>
      <c r="Z417" s="455">
        <f t="shared" si="101"/>
        <v>0</v>
      </c>
      <c r="AA417" s="454"/>
      <c r="AB417" s="462"/>
      <c r="AC417" s="455"/>
      <c r="AD417" s="463"/>
      <c r="AE417" s="462">
        <f t="shared" si="112"/>
        <v>0</v>
      </c>
      <c r="AF417" s="455">
        <f t="shared" si="103"/>
        <v>0</v>
      </c>
      <c r="AG417" s="456" t="e">
        <f t="shared" si="104"/>
        <v>#DIV/0!</v>
      </c>
      <c r="AH417" s="457">
        <f t="shared" si="105"/>
        <v>0</v>
      </c>
      <c r="AI417" s="458">
        <f t="shared" si="106"/>
        <v>0</v>
      </c>
      <c r="AJ417" s="463"/>
      <c r="AK417" s="462" t="e">
        <f t="shared" si="107"/>
        <v>#DIV/0!</v>
      </c>
      <c r="AL417" s="455"/>
      <c r="AM417" s="459" t="e">
        <f t="shared" ref="AM417:AM419" si="113">AE417-Y417</f>
        <v>#DIV/0!</v>
      </c>
      <c r="AN417" s="457">
        <f t="shared" si="109"/>
        <v>0</v>
      </c>
      <c r="AO417" s="464">
        <f t="shared" si="110"/>
        <v>0</v>
      </c>
      <c r="AP417" s="94"/>
      <c r="AQ417" s="571">
        <v>0</v>
      </c>
      <c r="AR417" s="510">
        <f t="shared" si="111"/>
        <v>0</v>
      </c>
      <c r="AS417" s="38"/>
      <c r="AT417" s="38"/>
      <c r="AU417" s="38"/>
      <c r="AV417" s="38"/>
      <c r="AW417" s="38"/>
      <c r="AX417" s="38"/>
      <c r="AY417" s="38"/>
      <c r="AZ417" s="38"/>
      <c r="BA417" s="38"/>
      <c r="BB417" s="38"/>
      <c r="BC417" s="38"/>
      <c r="BD417" s="38"/>
      <c r="BE417" s="38"/>
      <c r="BF417" s="38"/>
      <c r="BG417" s="38"/>
      <c r="BH417" s="38"/>
      <c r="BI417" s="38"/>
    </row>
    <row r="418" spans="1:61" ht="15.75" hidden="1" customHeight="1">
      <c r="A418" s="5" t="str">
        <f t="shared" si="98"/>
        <v>[...]</v>
      </c>
      <c r="B418" s="3"/>
      <c r="C418" s="38"/>
      <c r="D418" s="38"/>
      <c r="E418" s="38"/>
      <c r="F418" s="38"/>
      <c r="G418" s="38"/>
      <c r="H418" s="38"/>
      <c r="I418" s="38"/>
      <c r="J418" s="38"/>
      <c r="K418" s="38"/>
      <c r="L418" s="38"/>
      <c r="M418" s="38"/>
      <c r="N418" s="38"/>
      <c r="O418" s="561"/>
      <c r="P418" s="549"/>
      <c r="Q418" s="563"/>
      <c r="R418" s="38"/>
      <c r="S418" s="565"/>
      <c r="T418" s="565"/>
      <c r="U418" s="38"/>
      <c r="V418" s="310" t="s">
        <v>55</v>
      </c>
      <c r="W418" s="461"/>
      <c r="X418" s="458"/>
      <c r="Y418" s="462" t="e">
        <f t="shared" si="100"/>
        <v>#DIV/0!</v>
      </c>
      <c r="Z418" s="455">
        <f t="shared" si="101"/>
        <v>0</v>
      </c>
      <c r="AA418" s="454"/>
      <c r="AB418" s="462"/>
      <c r="AC418" s="455"/>
      <c r="AD418" s="463"/>
      <c r="AE418" s="462">
        <f t="shared" si="112"/>
        <v>0</v>
      </c>
      <c r="AF418" s="455">
        <f t="shared" si="103"/>
        <v>0</v>
      </c>
      <c r="AG418" s="456" t="e">
        <f t="shared" si="104"/>
        <v>#DIV/0!</v>
      </c>
      <c r="AH418" s="457">
        <f t="shared" si="105"/>
        <v>0</v>
      </c>
      <c r="AI418" s="458">
        <f t="shared" si="106"/>
        <v>0</v>
      </c>
      <c r="AJ418" s="463"/>
      <c r="AK418" s="462" t="e">
        <f t="shared" si="107"/>
        <v>#DIV/0!</v>
      </c>
      <c r="AL418" s="455"/>
      <c r="AM418" s="459" t="e">
        <f t="shared" si="113"/>
        <v>#DIV/0!</v>
      </c>
      <c r="AN418" s="457">
        <f t="shared" si="109"/>
        <v>0</v>
      </c>
      <c r="AO418" s="464">
        <f t="shared" si="110"/>
        <v>0</v>
      </c>
      <c r="AP418" s="94"/>
      <c r="AQ418" s="571">
        <v>0</v>
      </c>
      <c r="AR418" s="510">
        <f t="shared" si="111"/>
        <v>0</v>
      </c>
      <c r="AS418" s="38"/>
      <c r="AT418" s="38"/>
      <c r="AU418" s="38"/>
      <c r="AV418" s="38"/>
      <c r="AW418" s="38"/>
      <c r="AX418" s="38"/>
      <c r="AY418" s="38"/>
      <c r="AZ418" s="38"/>
      <c r="BA418" s="38"/>
      <c r="BB418" s="38"/>
      <c r="BC418" s="38"/>
      <c r="BD418" s="38"/>
      <c r="BE418" s="38"/>
      <c r="BF418" s="38"/>
      <c r="BG418" s="38"/>
      <c r="BH418" s="38"/>
      <c r="BI418" s="38"/>
    </row>
    <row r="419" spans="1:61" ht="15.75" hidden="1" customHeight="1">
      <c r="A419" s="5" t="str">
        <f t="shared" si="98"/>
        <v>[...]</v>
      </c>
      <c r="B419" s="3"/>
      <c r="C419" s="38"/>
      <c r="D419" s="38"/>
      <c r="E419" s="38"/>
      <c r="F419" s="38"/>
      <c r="G419" s="38"/>
      <c r="H419" s="38"/>
      <c r="I419" s="38"/>
      <c r="J419" s="38"/>
      <c r="K419" s="38"/>
      <c r="L419" s="38"/>
      <c r="M419" s="38"/>
      <c r="N419" s="38"/>
      <c r="O419" s="561"/>
      <c r="P419" s="549"/>
      <c r="Q419" s="563"/>
      <c r="R419" s="38"/>
      <c r="S419" s="565"/>
      <c r="T419" s="565"/>
      <c r="U419" s="38"/>
      <c r="V419" s="310" t="s">
        <v>55</v>
      </c>
      <c r="W419" s="461" t="s">
        <v>605</v>
      </c>
      <c r="X419" s="454"/>
      <c r="Y419" s="462" t="e">
        <f t="shared" si="100"/>
        <v>#DIV/0!</v>
      </c>
      <c r="Z419" s="455">
        <f t="shared" si="101"/>
        <v>0</v>
      </c>
      <c r="AA419" s="454"/>
      <c r="AB419" s="462"/>
      <c r="AC419" s="455"/>
      <c r="AD419" s="463"/>
      <c r="AE419" s="462">
        <f t="shared" si="112"/>
        <v>0</v>
      </c>
      <c r="AF419" s="455">
        <f t="shared" si="103"/>
        <v>0</v>
      </c>
      <c r="AG419" s="456" t="e">
        <f t="shared" si="104"/>
        <v>#DIV/0!</v>
      </c>
      <c r="AH419" s="457">
        <f t="shared" si="105"/>
        <v>0</v>
      </c>
      <c r="AI419" s="458">
        <f t="shared" si="106"/>
        <v>0</v>
      </c>
      <c r="AJ419" s="463"/>
      <c r="AK419" s="462" t="e">
        <f t="shared" si="107"/>
        <v>#DIV/0!</v>
      </c>
      <c r="AL419" s="455"/>
      <c r="AM419" s="459" t="e">
        <f t="shared" si="113"/>
        <v>#DIV/0!</v>
      </c>
      <c r="AN419" s="457">
        <f t="shared" si="109"/>
        <v>0</v>
      </c>
      <c r="AO419" s="464">
        <f t="shared" si="110"/>
        <v>0</v>
      </c>
      <c r="AP419" s="94"/>
      <c r="AQ419" s="571">
        <v>0</v>
      </c>
      <c r="AR419" s="510">
        <f t="shared" si="111"/>
        <v>0</v>
      </c>
      <c r="AS419" s="38"/>
      <c r="AT419" s="38"/>
      <c r="AU419" s="38"/>
      <c r="AV419" s="38"/>
      <c r="AW419" s="38"/>
      <c r="AX419" s="38"/>
      <c r="AY419" s="38"/>
      <c r="AZ419" s="38"/>
      <c r="BA419" s="38"/>
      <c r="BB419" s="38"/>
      <c r="BC419" s="38"/>
      <c r="BD419" s="38"/>
      <c r="BE419" s="38"/>
      <c r="BF419" s="38"/>
      <c r="BG419" s="38"/>
      <c r="BH419" s="38"/>
      <c r="BI419" s="38"/>
    </row>
    <row r="420" spans="1:61" ht="15.75" customHeight="1">
      <c r="A420" s="5" t="str">
        <f t="shared" si="98"/>
        <v>TOTAL VARIABLES</v>
      </c>
      <c r="B420" s="3"/>
      <c r="C420" s="38"/>
      <c r="D420" s="38"/>
      <c r="E420" s="38"/>
      <c r="F420" s="38"/>
      <c r="G420" s="38"/>
      <c r="H420" s="38"/>
      <c r="I420" s="38"/>
      <c r="J420" s="38"/>
      <c r="K420" s="38"/>
      <c r="L420" s="38"/>
      <c r="M420" s="562"/>
      <c r="N420" s="561"/>
      <c r="O420" s="561"/>
      <c r="P420" s="549"/>
      <c r="Q420" s="563"/>
      <c r="R420" s="38"/>
      <c r="S420" s="565"/>
      <c r="T420" s="565"/>
      <c r="U420" s="38"/>
      <c r="V420" s="469" t="s">
        <v>114</v>
      </c>
      <c r="W420" s="470"/>
      <c r="X420" s="471" t="e">
        <f>Z420/Z408</f>
        <v>#DIV/0!</v>
      </c>
      <c r="Y420" s="470"/>
      <c r="Z420" s="472">
        <f>SUM(Z410:Z419)</f>
        <v>0</v>
      </c>
      <c r="AA420" s="471"/>
      <c r="AB420" s="470"/>
      <c r="AC420" s="472"/>
      <c r="AD420" s="473">
        <f>AF420/AF$408</f>
        <v>0.22283959650350604</v>
      </c>
      <c r="AE420" s="470"/>
      <c r="AF420" s="472">
        <f>SUM(AF410:AF419)</f>
        <v>265134.26</v>
      </c>
      <c r="AG420" s="474"/>
      <c r="AH420" s="475">
        <f t="shared" ref="AH420:AH452" si="114">AF420-Z420</f>
        <v>265134.26</v>
      </c>
      <c r="AI420" s="471" t="e">
        <f>AH420/Z420</f>
        <v>#DIV/0!</v>
      </c>
      <c r="AJ420" s="473">
        <f>IF($AL$408=0,0,AL420/$AL$408)</f>
        <v>0</v>
      </c>
      <c r="AK420" s="470"/>
      <c r="AL420" s="472">
        <f>SUM(AL410:AL419)</f>
        <v>0</v>
      </c>
      <c r="AM420" s="476"/>
      <c r="AN420" s="475">
        <f t="shared" si="109"/>
        <v>265134.26</v>
      </c>
      <c r="AO420" s="452">
        <f t="shared" si="110"/>
        <v>0</v>
      </c>
      <c r="AP420" s="94"/>
      <c r="AQ420" s="573">
        <v>1672155.7200000002</v>
      </c>
      <c r="AR420" s="574">
        <f t="shared" si="111"/>
        <v>-1407021.4600000002</v>
      </c>
      <c r="AS420" s="38"/>
      <c r="AT420" s="38"/>
      <c r="AU420" s="38"/>
      <c r="AV420" s="38"/>
      <c r="AW420" s="38"/>
      <c r="AX420" s="38"/>
      <c r="AY420" s="38"/>
      <c r="AZ420" s="38"/>
      <c r="BA420" s="38"/>
      <c r="BB420" s="38"/>
      <c r="BC420" s="38"/>
      <c r="BD420" s="38"/>
      <c r="BE420" s="38"/>
      <c r="BF420" s="38"/>
      <c r="BG420" s="38"/>
      <c r="BH420" s="38"/>
      <c r="BI420" s="38"/>
    </row>
    <row r="421" spans="1:61" ht="15.75" customHeight="1">
      <c r="A421" s="5" t="str">
        <f t="shared" si="98"/>
        <v>Salaires propriétaire</v>
      </c>
      <c r="B421" s="3"/>
      <c r="C421" s="38"/>
      <c r="D421" s="38"/>
      <c r="E421" s="38"/>
      <c r="F421" s="38"/>
      <c r="G421" s="38"/>
      <c r="H421" s="38"/>
      <c r="I421" s="38"/>
      <c r="J421" s="38"/>
      <c r="K421" s="38"/>
      <c r="L421" s="38"/>
      <c r="M421" s="549"/>
      <c r="N421" s="549"/>
      <c r="O421" s="549"/>
      <c r="P421" s="549"/>
      <c r="Q421" s="563"/>
      <c r="R421" s="38"/>
      <c r="U421" s="564"/>
      <c r="V421" s="310" t="s">
        <v>200</v>
      </c>
      <c r="W421" s="461" t="s">
        <v>606</v>
      </c>
      <c r="X421" s="454"/>
      <c r="Y421" s="454"/>
      <c r="Z421" s="455" cm="1">
        <f t="array" ref="Z421">+SUMPRODUCT(('Budget original'!$A$8:$A$501=$A421)*('Budget original'!$C$3:$AO$3=Z$2),'Budget original'!$C$8:$AO$501)</f>
        <v>0</v>
      </c>
      <c r="AA421" s="454"/>
      <c r="AB421" s="454"/>
      <c r="AC421" s="455"/>
      <c r="AD421" s="463"/>
      <c r="AE421" s="462"/>
      <c r="AF421" s="455">
        <f>SUMIFS(BV_Data_An_Cour!$AN:$AN,BV_Data_An_Cour!$AQ:$AQ,$V421)</f>
        <v>0</v>
      </c>
      <c r="AG421" s="456"/>
      <c r="AH421" s="457">
        <f t="shared" si="114"/>
        <v>0</v>
      </c>
      <c r="AI421" s="458">
        <f t="shared" ref="AI421:AI433" si="115">IF(Z421=0,0,AH421/Z421)</f>
        <v>0</v>
      </c>
      <c r="AJ421" s="463"/>
      <c r="AK421" s="462"/>
      <c r="AL421" s="455">
        <f>SUMIFS(BV_Data_An_Prec!$AN:$AN,BV_Data_An_Prec!$AQ:$AQ,$V421)</f>
        <v>0</v>
      </c>
      <c r="AM421" s="459"/>
      <c r="AN421" s="457">
        <f t="shared" si="109"/>
        <v>0</v>
      </c>
      <c r="AO421" s="464">
        <f t="shared" si="110"/>
        <v>0</v>
      </c>
      <c r="AP421" s="94"/>
      <c r="AQ421" s="571">
        <v>196581.69999999998</v>
      </c>
      <c r="AR421" s="510">
        <f t="shared" si="111"/>
        <v>-196581.69999999998</v>
      </c>
      <c r="AS421" s="38"/>
      <c r="AT421" s="38"/>
      <c r="AU421" s="38"/>
      <c r="AV421" s="38"/>
      <c r="AW421" s="38"/>
      <c r="AX421" s="38"/>
      <c r="AY421" s="38"/>
      <c r="AZ421" s="38"/>
      <c r="BA421" s="38"/>
      <c r="BB421" s="38"/>
      <c r="BC421" s="38"/>
      <c r="BD421" s="38"/>
      <c r="BE421" s="38"/>
      <c r="BF421" s="38"/>
      <c r="BG421" s="38"/>
      <c r="BH421" s="38"/>
      <c r="BI421" s="38"/>
    </row>
    <row r="422" spans="1:61" ht="15.75" customHeight="1">
      <c r="A422" s="5" t="str">
        <f t="shared" si="98"/>
        <v>Salaires cadres</v>
      </c>
      <c r="B422" s="3"/>
      <c r="C422" s="38"/>
      <c r="D422" s="38"/>
      <c r="E422" s="38"/>
      <c r="F422" s="38"/>
      <c r="G422" s="38"/>
      <c r="H422" s="38"/>
      <c r="I422" s="38"/>
      <c r="J422" s="38"/>
      <c r="K422" s="38"/>
      <c r="L422" s="38"/>
      <c r="M422" s="549"/>
      <c r="N422" s="549"/>
      <c r="O422" s="549"/>
      <c r="P422" s="549"/>
      <c r="Q422" s="563"/>
      <c r="R422" s="38"/>
      <c r="S422" s="565"/>
      <c r="T422" s="565"/>
      <c r="U422" s="564"/>
      <c r="V422" s="310" t="s">
        <v>116</v>
      </c>
      <c r="W422" s="461" t="s">
        <v>607</v>
      </c>
      <c r="X422" s="454"/>
      <c r="Y422" s="454"/>
      <c r="Z422" s="455">
        <f t="shared" ref="Z422:Z433" si="116">+SUMIF($C:$C,$V422,F:F)</f>
        <v>0</v>
      </c>
      <c r="AA422" s="454"/>
      <c r="AB422" s="454"/>
      <c r="AC422" s="455"/>
      <c r="AD422" s="463"/>
      <c r="AE422" s="462"/>
      <c r="AF422" s="455">
        <f t="shared" ref="AF422:AF433" si="117">+SUMIF($C:$C,$V422,L:L)</f>
        <v>73792.180000000008</v>
      </c>
      <c r="AG422" s="456"/>
      <c r="AH422" s="457">
        <f t="shared" si="114"/>
        <v>73792.180000000008</v>
      </c>
      <c r="AI422" s="458">
        <f t="shared" si="115"/>
        <v>0</v>
      </c>
      <c r="AJ422" s="463"/>
      <c r="AK422" s="462"/>
      <c r="AL422" s="455">
        <f>SUMIFS(BV_Data_An_Prec!$AN:$AN,BV_Data_An_Prec!$AQ:$AQ,$V422)</f>
        <v>0</v>
      </c>
      <c r="AM422" s="459"/>
      <c r="AN422" s="457">
        <f t="shared" si="109"/>
        <v>73792.180000000008</v>
      </c>
      <c r="AO422" s="464">
        <f t="shared" si="110"/>
        <v>0</v>
      </c>
      <c r="AP422" s="94"/>
      <c r="AQ422" s="571">
        <v>480874.87</v>
      </c>
      <c r="AR422" s="510">
        <f t="shared" si="111"/>
        <v>-407082.69</v>
      </c>
      <c r="AS422" s="38"/>
      <c r="AT422" s="38"/>
      <c r="AU422" s="38"/>
      <c r="AV422" s="38"/>
      <c r="AW422" s="38"/>
      <c r="AX422" s="38"/>
      <c r="AY422" s="38"/>
      <c r="AZ422" s="38"/>
      <c r="BA422" s="38"/>
      <c r="BB422" s="38"/>
      <c r="BC422" s="38"/>
      <c r="BD422" s="38"/>
      <c r="BE422" s="38"/>
      <c r="BF422" s="38"/>
      <c r="BG422" s="38"/>
      <c r="BH422" s="38"/>
      <c r="BI422" s="38"/>
    </row>
    <row r="423" spans="1:61" ht="15.75" customHeight="1">
      <c r="A423" s="5" t="str">
        <f t="shared" si="98"/>
        <v>Salaires commis</v>
      </c>
      <c r="B423" s="3"/>
      <c r="C423" s="38"/>
      <c r="D423" s="38"/>
      <c r="E423" s="38"/>
      <c r="F423" s="38"/>
      <c r="G423" s="38"/>
      <c r="H423" s="38"/>
      <c r="I423" s="38"/>
      <c r="J423" s="38"/>
      <c r="K423" s="38"/>
      <c r="L423" s="38"/>
      <c r="M423" s="549"/>
      <c r="N423" s="549"/>
      <c r="O423" s="549"/>
      <c r="P423" s="549"/>
      <c r="Q423" s="563"/>
      <c r="R423" s="38"/>
      <c r="S423" s="565"/>
      <c r="T423" s="565"/>
      <c r="U423" s="564"/>
      <c r="V423" s="311" t="s">
        <v>117</v>
      </c>
      <c r="W423" s="465" t="s">
        <v>608</v>
      </c>
      <c r="X423" s="438"/>
      <c r="Y423" s="438"/>
      <c r="Z423" s="439">
        <f t="shared" si="116"/>
        <v>0</v>
      </c>
      <c r="AA423" s="438"/>
      <c r="AB423" s="438"/>
      <c r="AC423" s="439"/>
      <c r="AD423" s="467"/>
      <c r="AE423" s="466"/>
      <c r="AF423" s="439">
        <f t="shared" si="117"/>
        <v>0</v>
      </c>
      <c r="AG423" s="440"/>
      <c r="AH423" s="441">
        <f t="shared" si="114"/>
        <v>0</v>
      </c>
      <c r="AI423" s="468">
        <f t="shared" si="115"/>
        <v>0</v>
      </c>
      <c r="AJ423" s="467"/>
      <c r="AK423" s="466"/>
      <c r="AL423" s="439">
        <f>SUMIFS(BV_Data_An_Prec!$AN:$AN,BV_Data_An_Prec!$AQ:$AQ,$V423)</f>
        <v>0</v>
      </c>
      <c r="AM423" s="443"/>
      <c r="AN423" s="441">
        <f t="shared" si="109"/>
        <v>0</v>
      </c>
      <c r="AO423" s="444">
        <f t="shared" si="110"/>
        <v>0</v>
      </c>
      <c r="AP423" s="94"/>
      <c r="AQ423" s="572">
        <v>263830.23</v>
      </c>
      <c r="AR423" s="569">
        <f t="shared" si="111"/>
        <v>-263830.23</v>
      </c>
      <c r="AS423" s="38"/>
      <c r="AT423" s="38"/>
      <c r="AU423" s="38"/>
      <c r="AV423" s="38"/>
      <c r="AW423" s="38"/>
      <c r="AX423" s="38"/>
      <c r="AY423" s="38"/>
      <c r="AZ423" s="38"/>
      <c r="BA423" s="38"/>
      <c r="BB423" s="38"/>
      <c r="BC423" s="38"/>
      <c r="BD423" s="38"/>
      <c r="BE423" s="38"/>
      <c r="BF423" s="38"/>
      <c r="BG423" s="38"/>
      <c r="BH423" s="38"/>
      <c r="BI423" s="38"/>
    </row>
    <row r="424" spans="1:61" ht="15.75" customHeight="1">
      <c r="A424" s="5" t="str">
        <f t="shared" si="98"/>
        <v>Salaires autres</v>
      </c>
      <c r="B424" s="3"/>
      <c r="C424" s="38"/>
      <c r="D424" s="38"/>
      <c r="E424" s="38"/>
      <c r="F424" s="38"/>
      <c r="G424" s="38"/>
      <c r="H424" s="38"/>
      <c r="I424" s="38"/>
      <c r="J424" s="38"/>
      <c r="K424" s="38"/>
      <c r="L424" s="38"/>
      <c r="M424" s="549"/>
      <c r="N424" s="549"/>
      <c r="O424" s="549"/>
      <c r="Q424" s="563"/>
      <c r="R424" s="38"/>
      <c r="S424" s="565"/>
      <c r="T424" s="565"/>
      <c r="U424" s="38"/>
      <c r="V424" s="310" t="s">
        <v>118</v>
      </c>
      <c r="W424" s="461" t="s">
        <v>609</v>
      </c>
      <c r="X424" s="454"/>
      <c r="Y424" s="454"/>
      <c r="Z424" s="455">
        <f t="shared" si="116"/>
        <v>0</v>
      </c>
      <c r="AA424" s="454"/>
      <c r="AB424" s="454"/>
      <c r="AC424" s="455"/>
      <c r="AD424" s="463"/>
      <c r="AE424" s="462"/>
      <c r="AF424" s="455">
        <f t="shared" si="117"/>
        <v>133396.60999999999</v>
      </c>
      <c r="AG424" s="456"/>
      <c r="AH424" s="457">
        <f t="shared" si="114"/>
        <v>133396.60999999999</v>
      </c>
      <c r="AI424" s="458">
        <f t="shared" si="115"/>
        <v>0</v>
      </c>
      <c r="AJ424" s="463"/>
      <c r="AK424" s="462"/>
      <c r="AL424" s="455">
        <f>SUMIFS(BV_Data_An_Prec!$AN:$AN,BV_Data_An_Prec!$AQ:$AQ,$V424)</f>
        <v>0</v>
      </c>
      <c r="AM424" s="459"/>
      <c r="AN424" s="457">
        <f t="shared" si="109"/>
        <v>133396.60999999999</v>
      </c>
      <c r="AO424" s="464">
        <f t="shared" si="110"/>
        <v>0</v>
      </c>
      <c r="AP424" s="94"/>
      <c r="AQ424" s="571">
        <v>653651.56000000006</v>
      </c>
      <c r="AR424" s="510">
        <f t="shared" si="111"/>
        <v>-520254.95000000007</v>
      </c>
      <c r="AS424" s="38"/>
      <c r="AT424" s="38"/>
      <c r="AU424" s="38"/>
      <c r="AV424" s="38"/>
      <c r="AW424" s="38"/>
      <c r="AX424" s="38"/>
      <c r="AY424" s="38"/>
      <c r="AZ424" s="38"/>
      <c r="BA424" s="38"/>
      <c r="BB424" s="38"/>
      <c r="BC424" s="38"/>
      <c r="BD424" s="38"/>
      <c r="BE424" s="38"/>
      <c r="BF424" s="38"/>
      <c r="BG424" s="38"/>
      <c r="BH424" s="38"/>
      <c r="BI424" s="38"/>
    </row>
    <row r="425" spans="1:61" ht="15.75" customHeight="1">
      <c r="A425" s="5" t="str">
        <f t="shared" si="98"/>
        <v>Salaires spécialistes</v>
      </c>
      <c r="B425" s="3"/>
      <c r="C425" s="38"/>
      <c r="D425" s="38"/>
      <c r="E425" s="38"/>
      <c r="F425" s="38"/>
      <c r="G425" s="38"/>
      <c r="H425" s="38"/>
      <c r="I425" s="38"/>
      <c r="J425" s="38"/>
      <c r="K425" s="38"/>
      <c r="L425" s="38"/>
      <c r="M425" s="549"/>
      <c r="N425" s="561"/>
      <c r="O425" s="561"/>
      <c r="P425" s="549"/>
      <c r="Q425" s="563"/>
      <c r="R425" s="38"/>
      <c r="S425" s="565"/>
      <c r="T425" s="565"/>
      <c r="U425" s="38"/>
      <c r="V425" s="310" t="s">
        <v>119</v>
      </c>
      <c r="W425" s="461" t="s">
        <v>610</v>
      </c>
      <c r="X425" s="454"/>
      <c r="Y425" s="454"/>
      <c r="Z425" s="455">
        <f t="shared" si="116"/>
        <v>0</v>
      </c>
      <c r="AA425" s="454"/>
      <c r="AB425" s="454"/>
      <c r="AC425" s="455"/>
      <c r="AD425" s="463"/>
      <c r="AE425" s="462"/>
      <c r="AF425" s="455">
        <f t="shared" si="117"/>
        <v>0</v>
      </c>
      <c r="AG425" s="456"/>
      <c r="AH425" s="457">
        <f t="shared" si="114"/>
        <v>0</v>
      </c>
      <c r="AI425" s="458">
        <f t="shared" si="115"/>
        <v>0</v>
      </c>
      <c r="AJ425" s="463"/>
      <c r="AK425" s="462"/>
      <c r="AL425" s="455">
        <f>SUMIFS(BV_Data_An_Prec!$AN:$AN,BV_Data_An_Prec!$AQ:$AQ,$V425)</f>
        <v>0</v>
      </c>
      <c r="AM425" s="459"/>
      <c r="AN425" s="457">
        <f t="shared" si="109"/>
        <v>0</v>
      </c>
      <c r="AO425" s="464">
        <f t="shared" si="110"/>
        <v>0</v>
      </c>
      <c r="AP425" s="94"/>
      <c r="AQ425" s="571">
        <v>399727.32999999996</v>
      </c>
      <c r="AR425" s="510">
        <f t="shared" si="111"/>
        <v>-399727.32999999996</v>
      </c>
      <c r="AS425" s="38"/>
      <c r="AT425" s="38"/>
      <c r="AU425" s="38"/>
      <c r="AV425" s="38"/>
      <c r="AW425" s="38"/>
      <c r="AX425" s="38"/>
      <c r="AY425" s="38"/>
      <c r="AZ425" s="38"/>
      <c r="BA425" s="38"/>
      <c r="BB425" s="38"/>
      <c r="BC425" s="38"/>
      <c r="BD425" s="38"/>
      <c r="BE425" s="38"/>
      <c r="BF425" s="38"/>
      <c r="BG425" s="38"/>
      <c r="BH425" s="38"/>
      <c r="BI425" s="38"/>
    </row>
    <row r="426" spans="1:61" ht="15.75" hidden="1" customHeight="1">
      <c r="A426" s="5" t="str">
        <f t="shared" si="98"/>
        <v>[...]</v>
      </c>
      <c r="B426" s="3"/>
      <c r="C426" s="38"/>
      <c r="D426" s="38"/>
      <c r="E426" s="38"/>
      <c r="F426" s="38"/>
      <c r="G426" s="38"/>
      <c r="H426" s="38"/>
      <c r="I426" s="38"/>
      <c r="J426" s="38"/>
      <c r="K426" s="38"/>
      <c r="L426" s="38"/>
      <c r="M426" s="549"/>
      <c r="N426" s="94"/>
      <c r="O426" s="561"/>
      <c r="P426" s="549"/>
      <c r="Q426" s="563"/>
      <c r="R426" s="38"/>
      <c r="S426" s="565"/>
      <c r="T426" s="565"/>
      <c r="U426" s="38"/>
      <c r="V426" s="310" t="s">
        <v>55</v>
      </c>
      <c r="W426" s="461"/>
      <c r="X426" s="454"/>
      <c r="Y426" s="454"/>
      <c r="Z426" s="455">
        <f t="shared" si="116"/>
        <v>0</v>
      </c>
      <c r="AA426" s="454"/>
      <c r="AB426" s="454"/>
      <c r="AC426" s="455"/>
      <c r="AD426" s="463"/>
      <c r="AE426" s="462"/>
      <c r="AF426" s="455">
        <f t="shared" si="117"/>
        <v>0</v>
      </c>
      <c r="AG426" s="456"/>
      <c r="AH426" s="457">
        <f t="shared" si="114"/>
        <v>0</v>
      </c>
      <c r="AI426" s="458">
        <f t="shared" si="115"/>
        <v>0</v>
      </c>
      <c r="AJ426" s="463"/>
      <c r="AK426" s="462"/>
      <c r="AL426" s="455">
        <f>SUMIFS(BV_Data_An_Prec!$AN:$AN,BV_Data_An_Prec!$AQ:$AQ,$V426)</f>
        <v>0</v>
      </c>
      <c r="AM426" s="459"/>
      <c r="AN426" s="457">
        <f t="shared" si="109"/>
        <v>0</v>
      </c>
      <c r="AO426" s="464">
        <f t="shared" si="110"/>
        <v>0</v>
      </c>
      <c r="AP426" s="94"/>
      <c r="AQ426" s="571">
        <v>0</v>
      </c>
      <c r="AR426" s="510">
        <f t="shared" si="111"/>
        <v>0</v>
      </c>
      <c r="AS426" s="38"/>
      <c r="AT426" s="38"/>
      <c r="AU426" s="38"/>
      <c r="AV426" s="38"/>
      <c r="AW426" s="38"/>
      <c r="AX426" s="38"/>
      <c r="AY426" s="38"/>
      <c r="AZ426" s="38"/>
      <c r="BA426" s="38"/>
      <c r="BB426" s="38"/>
      <c r="BC426" s="38"/>
      <c r="BD426" s="38"/>
      <c r="BE426" s="38"/>
      <c r="BF426" s="38"/>
      <c r="BG426" s="38"/>
      <c r="BH426" s="38"/>
      <c r="BI426" s="38"/>
    </row>
    <row r="427" spans="1:61" ht="15.75" hidden="1" customHeight="1">
      <c r="A427" s="5" t="str">
        <f t="shared" si="98"/>
        <v>[...]</v>
      </c>
      <c r="B427" s="3"/>
      <c r="C427" s="38"/>
      <c r="D427" s="38"/>
      <c r="E427" s="38"/>
      <c r="F427" s="38"/>
      <c r="G427" s="38"/>
      <c r="H427" s="38"/>
      <c r="I427" s="38"/>
      <c r="J427" s="38"/>
      <c r="K427" s="38"/>
      <c r="L427" s="38"/>
      <c r="M427" s="549"/>
      <c r="N427" s="94"/>
      <c r="O427" s="561"/>
      <c r="P427" s="549"/>
      <c r="Q427" s="563"/>
      <c r="R427" s="38"/>
      <c r="S427" s="565"/>
      <c r="T427" s="565"/>
      <c r="U427" s="38"/>
      <c r="V427" s="310" t="s">
        <v>55</v>
      </c>
      <c r="W427" s="461"/>
      <c r="X427" s="454"/>
      <c r="Y427" s="454"/>
      <c r="Z427" s="455">
        <f t="shared" si="116"/>
        <v>0</v>
      </c>
      <c r="AA427" s="454"/>
      <c r="AB427" s="454"/>
      <c r="AC427" s="455"/>
      <c r="AD427" s="463"/>
      <c r="AE427" s="462"/>
      <c r="AF427" s="455">
        <f t="shared" si="117"/>
        <v>0</v>
      </c>
      <c r="AG427" s="456"/>
      <c r="AH427" s="457">
        <f t="shared" si="114"/>
        <v>0</v>
      </c>
      <c r="AI427" s="458">
        <f t="shared" si="115"/>
        <v>0</v>
      </c>
      <c r="AJ427" s="463"/>
      <c r="AK427" s="462"/>
      <c r="AL427" s="455">
        <f>SUMIFS(BV_Data_An_Prec!$AN:$AN,BV_Data_An_Prec!$AQ:$AQ,$V427)</f>
        <v>0</v>
      </c>
      <c r="AM427" s="459"/>
      <c r="AN427" s="457">
        <f t="shared" si="109"/>
        <v>0</v>
      </c>
      <c r="AO427" s="464">
        <f t="shared" si="110"/>
        <v>0</v>
      </c>
      <c r="AP427" s="94"/>
      <c r="AQ427" s="571">
        <v>0</v>
      </c>
      <c r="AR427" s="510">
        <f t="shared" si="111"/>
        <v>0</v>
      </c>
      <c r="AS427" s="38"/>
      <c r="AT427" s="38"/>
      <c r="AU427" s="38"/>
      <c r="AV427" s="38"/>
      <c r="AW427" s="38"/>
      <c r="AX427" s="38"/>
      <c r="AY427" s="38"/>
      <c r="AZ427" s="38"/>
      <c r="BA427" s="38"/>
      <c r="BB427" s="38"/>
      <c r="BC427" s="38"/>
      <c r="BD427" s="38"/>
      <c r="BE427" s="38"/>
      <c r="BF427" s="38"/>
      <c r="BG427" s="38"/>
      <c r="BH427" s="38"/>
      <c r="BI427" s="38"/>
    </row>
    <row r="428" spans="1:61" ht="15.75" hidden="1" customHeight="1">
      <c r="A428" s="5" t="str">
        <f t="shared" si="98"/>
        <v>[...]</v>
      </c>
      <c r="B428" s="3"/>
      <c r="C428" s="38"/>
      <c r="D428" s="38"/>
      <c r="E428" s="38"/>
      <c r="F428" s="38"/>
      <c r="G428" s="38"/>
      <c r="H428" s="38"/>
      <c r="I428" s="38"/>
      <c r="J428" s="38"/>
      <c r="K428" s="38"/>
      <c r="L428" s="38"/>
      <c r="M428" s="549"/>
      <c r="N428" s="94"/>
      <c r="O428" s="561"/>
      <c r="P428" s="549"/>
      <c r="Q428" s="563"/>
      <c r="R428" s="38"/>
      <c r="S428" s="565"/>
      <c r="T428" s="565"/>
      <c r="U428" s="38"/>
      <c r="V428" s="310" t="s">
        <v>55</v>
      </c>
      <c r="W428" s="461"/>
      <c r="X428" s="454"/>
      <c r="Y428" s="454"/>
      <c r="Z428" s="455">
        <f t="shared" si="116"/>
        <v>0</v>
      </c>
      <c r="AA428" s="454"/>
      <c r="AB428" s="454"/>
      <c r="AC428" s="455"/>
      <c r="AD428" s="463"/>
      <c r="AE428" s="462"/>
      <c r="AF428" s="455">
        <f t="shared" si="117"/>
        <v>0</v>
      </c>
      <c r="AG428" s="456"/>
      <c r="AH428" s="457">
        <f t="shared" si="114"/>
        <v>0</v>
      </c>
      <c r="AI428" s="458">
        <f t="shared" si="115"/>
        <v>0</v>
      </c>
      <c r="AJ428" s="463"/>
      <c r="AK428" s="462"/>
      <c r="AL428" s="455">
        <f>SUMIFS(BV_Data_An_Prec!$AN:$AN,BV_Data_An_Prec!$AQ:$AQ,$V428)</f>
        <v>0</v>
      </c>
      <c r="AM428" s="459"/>
      <c r="AN428" s="457">
        <f t="shared" si="109"/>
        <v>0</v>
      </c>
      <c r="AO428" s="464">
        <f t="shared" si="110"/>
        <v>0</v>
      </c>
      <c r="AP428" s="94"/>
      <c r="AQ428" s="571">
        <v>0</v>
      </c>
      <c r="AR428" s="510">
        <f t="shared" si="111"/>
        <v>0</v>
      </c>
      <c r="AS428" s="38"/>
      <c r="AT428" s="38"/>
      <c r="AU428" s="38"/>
      <c r="AV428" s="38"/>
      <c r="AW428" s="38"/>
      <c r="AX428" s="38"/>
      <c r="AY428" s="38"/>
      <c r="AZ428" s="38"/>
      <c r="BA428" s="38"/>
      <c r="BB428" s="38"/>
      <c r="BC428" s="38"/>
      <c r="BD428" s="38"/>
      <c r="BE428" s="38"/>
      <c r="BF428" s="38"/>
      <c r="BG428" s="38"/>
      <c r="BH428" s="38"/>
      <c r="BI428" s="38"/>
    </row>
    <row r="429" spans="1:61" ht="15.75" customHeight="1">
      <c r="A429" s="5" t="str">
        <f t="shared" si="98"/>
        <v>Salaires en absences</v>
      </c>
      <c r="B429" s="3"/>
      <c r="C429" s="38"/>
      <c r="D429" s="38"/>
      <c r="E429" s="38"/>
      <c r="F429" s="38"/>
      <c r="G429" s="38"/>
      <c r="H429" s="38"/>
      <c r="I429" s="38"/>
      <c r="J429" s="38"/>
      <c r="K429" s="38"/>
      <c r="L429" s="38"/>
      <c r="M429" s="549"/>
      <c r="N429" s="94"/>
      <c r="O429" s="561"/>
      <c r="P429" s="549"/>
      <c r="Q429" s="563"/>
      <c r="R429" s="38"/>
      <c r="S429" s="565"/>
      <c r="T429" s="565"/>
      <c r="U429" s="38"/>
      <c r="V429" s="311" t="s">
        <v>120</v>
      </c>
      <c r="W429" s="465" t="s">
        <v>611</v>
      </c>
      <c r="X429" s="438"/>
      <c r="Y429" s="438"/>
      <c r="Z429" s="439">
        <f t="shared" si="116"/>
        <v>0</v>
      </c>
      <c r="AA429" s="438"/>
      <c r="AB429" s="438"/>
      <c r="AC429" s="439"/>
      <c r="AD429" s="467"/>
      <c r="AE429" s="466"/>
      <c r="AF429" s="439">
        <f t="shared" si="117"/>
        <v>61880.81</v>
      </c>
      <c r="AG429" s="440"/>
      <c r="AH429" s="441">
        <f t="shared" si="114"/>
        <v>61880.81</v>
      </c>
      <c r="AI429" s="468">
        <f t="shared" si="115"/>
        <v>0</v>
      </c>
      <c r="AJ429" s="467"/>
      <c r="AK429" s="466"/>
      <c r="AL429" s="439">
        <f>SUMIFS(BV_Data_An_Prec!$AN:$AN,BV_Data_An_Prec!$AQ:$AQ,$V429)</f>
        <v>0</v>
      </c>
      <c r="AM429" s="443"/>
      <c r="AN429" s="441">
        <f t="shared" si="109"/>
        <v>61880.81</v>
      </c>
      <c r="AO429" s="444">
        <f t="shared" si="110"/>
        <v>0</v>
      </c>
      <c r="AP429" s="94"/>
      <c r="AQ429" s="572">
        <v>484984.30000000005</v>
      </c>
      <c r="AR429" s="569">
        <f t="shared" si="111"/>
        <v>-423103.49000000005</v>
      </c>
      <c r="AS429" s="5"/>
      <c r="AT429" s="38"/>
      <c r="AU429" s="38"/>
      <c r="AV429" s="38"/>
      <c r="AW429" s="38"/>
      <c r="AX429" s="38"/>
      <c r="AY429" s="38"/>
      <c r="AZ429" s="38"/>
      <c r="BA429" s="38"/>
      <c r="BB429" s="38"/>
      <c r="BC429" s="38"/>
      <c r="BD429" s="38"/>
      <c r="BE429" s="38"/>
      <c r="BF429" s="38"/>
      <c r="BG429" s="38"/>
      <c r="BH429" s="38"/>
      <c r="BI429" s="38"/>
    </row>
    <row r="430" spans="1:61" ht="15.75" customHeight="1">
      <c r="A430" s="5" t="str">
        <f t="shared" si="98"/>
        <v>Déduction à la source</v>
      </c>
      <c r="B430" s="3"/>
      <c r="C430" s="38"/>
      <c r="D430" s="38"/>
      <c r="E430" s="38"/>
      <c r="F430" s="38"/>
      <c r="G430" s="38"/>
      <c r="H430" s="38"/>
      <c r="I430" s="38"/>
      <c r="J430" s="38"/>
      <c r="K430" s="38"/>
      <c r="L430" s="38"/>
      <c r="M430" s="549"/>
      <c r="N430" s="549"/>
      <c r="O430" s="549"/>
      <c r="P430" s="549"/>
      <c r="Q430" s="563"/>
      <c r="R430" s="38"/>
      <c r="U430" s="564"/>
      <c r="V430" s="310" t="s">
        <v>121</v>
      </c>
      <c r="W430" s="461" t="s">
        <v>612</v>
      </c>
      <c r="X430" s="454"/>
      <c r="Y430" s="454"/>
      <c r="Z430" s="455">
        <f t="shared" si="116"/>
        <v>0</v>
      </c>
      <c r="AA430" s="454"/>
      <c r="AB430" s="454"/>
      <c r="AC430" s="455"/>
      <c r="AD430" s="463"/>
      <c r="AE430" s="462"/>
      <c r="AF430" s="455">
        <f t="shared" si="117"/>
        <v>89565.099999999991</v>
      </c>
      <c r="AG430" s="456"/>
      <c r="AH430" s="457">
        <f t="shared" si="114"/>
        <v>89565.099999999991</v>
      </c>
      <c r="AI430" s="458">
        <f t="shared" si="115"/>
        <v>0</v>
      </c>
      <c r="AJ430" s="463"/>
      <c r="AK430" s="462"/>
      <c r="AL430" s="455">
        <f>SUMIFS(BV_Data_An_Prec!$AN:$AN,BV_Data_An_Prec!$AQ:$AQ,$V430)</f>
        <v>0</v>
      </c>
      <c r="AM430" s="459"/>
      <c r="AN430" s="457">
        <f t="shared" si="109"/>
        <v>89565.099999999991</v>
      </c>
      <c r="AO430" s="464">
        <f t="shared" si="110"/>
        <v>0</v>
      </c>
      <c r="AP430" s="94"/>
      <c r="AQ430" s="571">
        <v>452089.25</v>
      </c>
      <c r="AR430" s="510">
        <f t="shared" si="111"/>
        <v>-362524.15</v>
      </c>
      <c r="AS430" s="5"/>
      <c r="AT430" s="38"/>
      <c r="AU430" s="38"/>
      <c r="AV430" s="38"/>
      <c r="AW430" s="38"/>
      <c r="AX430" s="38"/>
      <c r="AY430" s="38"/>
      <c r="AZ430" s="38"/>
      <c r="BA430" s="38"/>
      <c r="BB430" s="38"/>
      <c r="BC430" s="38"/>
      <c r="BD430" s="38"/>
      <c r="BE430" s="38"/>
      <c r="BF430" s="38"/>
      <c r="BG430" s="38"/>
      <c r="BH430" s="38"/>
      <c r="BI430" s="38"/>
    </row>
    <row r="431" spans="1:61" ht="20.25" customHeight="1">
      <c r="A431" s="5" t="str">
        <f t="shared" si="98"/>
        <v>Bénéfices marginaux</v>
      </c>
      <c r="B431" s="3"/>
      <c r="C431" s="38"/>
      <c r="D431" s="38"/>
      <c r="E431" s="38"/>
      <c r="F431" s="38"/>
      <c r="G431" s="38"/>
      <c r="H431" s="38"/>
      <c r="I431" s="38"/>
      <c r="J431" s="38"/>
      <c r="K431" s="38"/>
      <c r="L431" s="38"/>
      <c r="M431" s="549"/>
      <c r="N431" s="549"/>
      <c r="O431" s="549"/>
      <c r="P431" s="549"/>
      <c r="Q431" s="563"/>
      <c r="R431" s="38"/>
      <c r="S431" s="565"/>
      <c r="T431" s="565"/>
      <c r="U431" s="564"/>
      <c r="V431" s="310" t="s">
        <v>122</v>
      </c>
      <c r="W431" s="461" t="s">
        <v>613</v>
      </c>
      <c r="X431" s="454"/>
      <c r="Y431" s="454"/>
      <c r="Z431" s="455">
        <f t="shared" si="116"/>
        <v>0</v>
      </c>
      <c r="AA431" s="454"/>
      <c r="AB431" s="454"/>
      <c r="AC431" s="455"/>
      <c r="AD431" s="463"/>
      <c r="AE431" s="462"/>
      <c r="AF431" s="455">
        <f t="shared" si="117"/>
        <v>6642.63</v>
      </c>
      <c r="AG431" s="456"/>
      <c r="AH431" s="457">
        <f t="shared" si="114"/>
        <v>6642.63</v>
      </c>
      <c r="AI431" s="458">
        <f t="shared" si="115"/>
        <v>0</v>
      </c>
      <c r="AJ431" s="463"/>
      <c r="AK431" s="462"/>
      <c r="AL431" s="455">
        <f>SUMIFS(BV_Data_An_Prec!$AN:$AN,BV_Data_An_Prec!$AQ:$AQ,$V431)</f>
        <v>0</v>
      </c>
      <c r="AM431" s="459"/>
      <c r="AN431" s="457">
        <f t="shared" si="109"/>
        <v>6642.63</v>
      </c>
      <c r="AO431" s="464">
        <f t="shared" si="110"/>
        <v>0</v>
      </c>
      <c r="AP431" s="94"/>
      <c r="AQ431" s="571">
        <v>250596.99999999997</v>
      </c>
      <c r="AR431" s="510">
        <f t="shared" si="111"/>
        <v>-243954.36999999997</v>
      </c>
      <c r="AT431" s="38"/>
      <c r="AU431" s="38"/>
      <c r="AV431" s="38"/>
      <c r="AW431" s="38"/>
      <c r="AX431" s="38"/>
      <c r="AY431" s="38"/>
      <c r="AZ431" s="38"/>
      <c r="BA431" s="38"/>
      <c r="BB431" s="38"/>
      <c r="BC431" s="38"/>
      <c r="BD431" s="38"/>
      <c r="BE431" s="38"/>
      <c r="BF431" s="38"/>
      <c r="BG431" s="38"/>
      <c r="BH431" s="38"/>
      <c r="BI431" s="38"/>
    </row>
    <row r="432" spans="1:61" ht="15.75" customHeight="1">
      <c r="A432" s="5" t="str">
        <f t="shared" si="98"/>
        <v>Csst</v>
      </c>
      <c r="B432" s="3"/>
      <c r="C432" s="38"/>
      <c r="D432" s="38"/>
      <c r="E432" s="38"/>
      <c r="F432" s="38"/>
      <c r="G432" s="38"/>
      <c r="H432" s="38"/>
      <c r="I432" s="38"/>
      <c r="J432" s="38"/>
      <c r="K432" s="38"/>
      <c r="L432" s="38"/>
      <c r="M432" s="549"/>
      <c r="N432" s="549"/>
      <c r="O432" s="549"/>
      <c r="P432" s="549"/>
      <c r="Q432" s="563"/>
      <c r="R432" s="38"/>
      <c r="S432" s="565"/>
      <c r="T432" s="565"/>
      <c r="U432" s="564"/>
      <c r="V432" s="310" t="s">
        <v>123</v>
      </c>
      <c r="W432" s="461"/>
      <c r="X432" s="454"/>
      <c r="Y432" s="454"/>
      <c r="Z432" s="455">
        <f t="shared" si="116"/>
        <v>0</v>
      </c>
      <c r="AA432" s="454"/>
      <c r="AB432" s="454"/>
      <c r="AC432" s="455"/>
      <c r="AD432" s="463"/>
      <c r="AE432" s="462"/>
      <c r="AF432" s="455">
        <f t="shared" si="117"/>
        <v>0</v>
      </c>
      <c r="AG432" s="456"/>
      <c r="AH432" s="457">
        <f t="shared" si="114"/>
        <v>0</v>
      </c>
      <c r="AI432" s="477">
        <f t="shared" si="115"/>
        <v>0</v>
      </c>
      <c r="AJ432" s="463"/>
      <c r="AK432" s="462"/>
      <c r="AL432" s="455">
        <f>SUMIFS(BV_Data_An_Prec!$AN:$AN,BV_Data_An_Prec!$AQ:$AQ,$V432)</f>
        <v>0</v>
      </c>
      <c r="AM432" s="459"/>
      <c r="AN432" s="457">
        <f t="shared" si="109"/>
        <v>0</v>
      </c>
      <c r="AO432" s="464">
        <f t="shared" si="110"/>
        <v>0</v>
      </c>
      <c r="AP432" s="94"/>
      <c r="AQ432" s="571">
        <v>185602.45</v>
      </c>
      <c r="AR432" s="510">
        <f t="shared" si="111"/>
        <v>-185602.45</v>
      </c>
      <c r="AT432" s="38"/>
      <c r="AU432" s="38"/>
      <c r="AV432" s="38"/>
      <c r="AW432" s="38"/>
      <c r="AX432" s="38"/>
      <c r="AY432" s="38"/>
      <c r="AZ432" s="38"/>
      <c r="BA432" s="38"/>
      <c r="BB432" s="38"/>
      <c r="BC432" s="38"/>
      <c r="BD432" s="38"/>
      <c r="BE432" s="38"/>
      <c r="BF432" s="38"/>
      <c r="BG432" s="38"/>
      <c r="BH432" s="38"/>
      <c r="BI432" s="38"/>
    </row>
    <row r="433" spans="1:62" ht="15.75" hidden="1" customHeight="1">
      <c r="A433" s="5" t="str">
        <f t="shared" si="98"/>
        <v>[...]</v>
      </c>
      <c r="B433" s="3"/>
      <c r="C433" s="38"/>
      <c r="D433" s="38"/>
      <c r="E433" s="38"/>
      <c r="F433" s="38"/>
      <c r="G433" s="38"/>
      <c r="H433" s="38"/>
      <c r="I433" s="38"/>
      <c r="J433" s="38"/>
      <c r="K433" s="38"/>
      <c r="L433" s="38"/>
      <c r="M433" s="38"/>
      <c r="N433" s="38"/>
      <c r="O433" s="38"/>
      <c r="P433" s="549"/>
      <c r="Q433" s="563"/>
      <c r="R433" s="38"/>
      <c r="S433" s="565"/>
      <c r="T433" s="565"/>
      <c r="U433" s="38"/>
      <c r="V433" s="252" t="s">
        <v>55</v>
      </c>
      <c r="W433" s="461"/>
      <c r="X433" s="454"/>
      <c r="Y433" s="462"/>
      <c r="Z433" s="455">
        <f t="shared" si="116"/>
        <v>0</v>
      </c>
      <c r="AA433" s="454"/>
      <c r="AB433" s="462"/>
      <c r="AC433" s="455"/>
      <c r="AD433" s="463"/>
      <c r="AE433" s="462"/>
      <c r="AF433" s="455">
        <f t="shared" si="117"/>
        <v>0</v>
      </c>
      <c r="AG433" s="456"/>
      <c r="AH433" s="457">
        <f t="shared" si="114"/>
        <v>0</v>
      </c>
      <c r="AI433" s="458">
        <f t="shared" si="115"/>
        <v>0</v>
      </c>
      <c r="AJ433" s="463"/>
      <c r="AK433" s="462"/>
      <c r="AL433" s="455"/>
      <c r="AM433" s="459"/>
      <c r="AN433" s="457"/>
      <c r="AO433" s="444"/>
      <c r="AP433" s="94"/>
      <c r="AQ433" s="571">
        <v>0</v>
      </c>
      <c r="AR433" s="510">
        <f t="shared" si="111"/>
        <v>0</v>
      </c>
      <c r="AT433" s="38"/>
      <c r="AU433" s="38"/>
      <c r="AV433" s="38"/>
      <c r="AW433" s="38"/>
      <c r="AX433" s="38"/>
      <c r="AY433" s="38"/>
      <c r="AZ433" s="38"/>
      <c r="BA433" s="38"/>
      <c r="BB433" s="38"/>
      <c r="BC433" s="38"/>
      <c r="BD433" s="38"/>
      <c r="BE433" s="38"/>
      <c r="BF433" s="38"/>
      <c r="BG433" s="38"/>
      <c r="BH433" s="38"/>
      <c r="BI433" s="38"/>
    </row>
    <row r="434" spans="1:62" ht="15.75" customHeight="1">
      <c r="A434" s="5" t="str">
        <f t="shared" si="98"/>
        <v>TOTAL PERSONNEL</v>
      </c>
      <c r="B434" s="3"/>
      <c r="C434" s="38"/>
      <c r="D434" s="38"/>
      <c r="E434" s="38"/>
      <c r="F434" s="38"/>
      <c r="G434" s="38"/>
      <c r="H434" s="38"/>
      <c r="I434" s="38"/>
      <c r="J434" s="38"/>
      <c r="K434" s="38"/>
      <c r="O434" s="147"/>
      <c r="Q434" s="575"/>
      <c r="R434" s="38"/>
      <c r="S434" s="565"/>
      <c r="T434" s="565"/>
      <c r="U434" s="38"/>
      <c r="V434" s="469" t="s">
        <v>124</v>
      </c>
      <c r="W434" s="470"/>
      <c r="X434" s="471" t="e">
        <f>Z434/Z408</f>
        <v>#DIV/0!</v>
      </c>
      <c r="Y434" s="470"/>
      <c r="Z434" s="472">
        <f>SUM(Z421:Z433)</f>
        <v>0</v>
      </c>
      <c r="AA434" s="471"/>
      <c r="AB434" s="470"/>
      <c r="AC434" s="472"/>
      <c r="AD434" s="473">
        <f>AF434/AF408</f>
        <v>0.30700767539086804</v>
      </c>
      <c r="AE434" s="478"/>
      <c r="AF434" s="472">
        <f>SUM(AF421:AF433)</f>
        <v>365277.32999999996</v>
      </c>
      <c r="AG434" s="474"/>
      <c r="AH434" s="475">
        <f t="shared" si="114"/>
        <v>365277.32999999996</v>
      </c>
      <c r="AI434" s="471" t="e">
        <f>AH434/Z434</f>
        <v>#DIV/0!</v>
      </c>
      <c r="AJ434" s="473">
        <f>IF($AL$408=0,0,AL434/$AL$408)</f>
        <v>0</v>
      </c>
      <c r="AK434" s="478"/>
      <c r="AL434" s="472">
        <f>SUM(AL421:AL433)</f>
        <v>0</v>
      </c>
      <c r="AM434" s="480"/>
      <c r="AN434" s="475">
        <f t="shared" ref="AN434:AN452" si="118">AF434-AL434</f>
        <v>365277.32999999996</v>
      </c>
      <c r="AO434" s="452">
        <f t="shared" ref="AO434:AO462" si="119">IF(AL434=0,0,AN434/AL434)</f>
        <v>0</v>
      </c>
      <c r="AP434" s="94"/>
      <c r="AQ434" s="573">
        <v>3367938.6900000004</v>
      </c>
      <c r="AR434" s="574">
        <f t="shared" si="111"/>
        <v>-3002661.3600000003</v>
      </c>
      <c r="AT434" s="38"/>
      <c r="AU434" s="38"/>
      <c r="AV434" s="38"/>
      <c r="AW434" s="38"/>
      <c r="AX434" s="38"/>
      <c r="AY434" s="38"/>
      <c r="AZ434" s="38"/>
      <c r="BA434" s="38"/>
      <c r="BB434" s="38"/>
      <c r="BC434" s="38"/>
      <c r="BD434" s="38"/>
      <c r="BE434" s="38"/>
      <c r="BF434" s="38"/>
      <c r="BG434" s="38"/>
      <c r="BH434" s="38"/>
      <c r="BI434" s="38"/>
    </row>
    <row r="435" spans="1:62" ht="15.75" customHeight="1">
      <c r="A435" s="5" t="str">
        <f t="shared" si="98"/>
        <v>Publicité 2</v>
      </c>
      <c r="B435" s="3"/>
      <c r="C435" s="38"/>
      <c r="D435" s="38"/>
      <c r="E435" s="38"/>
      <c r="F435" s="38"/>
      <c r="G435" s="38"/>
      <c r="H435" s="38"/>
      <c r="I435" s="38"/>
      <c r="J435" s="38"/>
      <c r="K435" s="38"/>
      <c r="L435" s="38"/>
      <c r="M435" s="147"/>
      <c r="N435" s="561"/>
      <c r="O435" s="576"/>
      <c r="P435" s="549"/>
      <c r="Q435" s="563"/>
      <c r="R435" s="38"/>
      <c r="U435" s="38"/>
      <c r="V435" s="404" t="s">
        <v>125</v>
      </c>
      <c r="W435" s="481" t="s">
        <v>604</v>
      </c>
      <c r="X435" s="482"/>
      <c r="Y435" s="482"/>
      <c r="Z435" s="483">
        <f t="shared" ref="Z435:Z452" si="120">+SUMIF($C:$C,$V435,F:F)</f>
        <v>0</v>
      </c>
      <c r="AA435" s="482"/>
      <c r="AB435" s="482"/>
      <c r="AC435" s="483"/>
      <c r="AD435" s="484"/>
      <c r="AE435" s="485"/>
      <c r="AF435" s="483">
        <f>+SUMIF($C:$C,$V435,L:L)</f>
        <v>19218.900000000001</v>
      </c>
      <c r="AG435" s="484"/>
      <c r="AH435" s="486">
        <f t="shared" si="114"/>
        <v>19218.900000000001</v>
      </c>
      <c r="AI435" s="487">
        <f t="shared" ref="AI435:AI452" si="121">IF(Z435=0,0,AH435/Z435)</f>
        <v>0</v>
      </c>
      <c r="AJ435" s="484"/>
      <c r="AK435" s="485"/>
      <c r="AL435" s="483">
        <f>SUMIFS(BV_Data_An_Prec!$AN:$AN,BV_Data_An_Prec!$AQ:$AQ,$V435)</f>
        <v>0</v>
      </c>
      <c r="AM435" s="488"/>
      <c r="AN435" s="486">
        <f t="shared" si="118"/>
        <v>19218.900000000001</v>
      </c>
      <c r="AO435" s="460">
        <f t="shared" si="119"/>
        <v>0</v>
      </c>
      <c r="AP435" s="94"/>
      <c r="AQ435" s="577">
        <v>176878.05000000002</v>
      </c>
      <c r="AR435" s="504">
        <f t="shared" si="111"/>
        <v>-157659.15000000002</v>
      </c>
      <c r="AT435" s="38"/>
      <c r="AU435" s="38"/>
      <c r="AV435" s="38"/>
      <c r="AW435" s="38"/>
      <c r="AX435" s="38"/>
      <c r="AY435" s="38"/>
      <c r="AZ435" s="38"/>
      <c r="BA435" s="38"/>
      <c r="BB435" s="38"/>
      <c r="BC435" s="38"/>
      <c r="BD435" s="38"/>
      <c r="BE435" s="38"/>
      <c r="BF435" s="38"/>
      <c r="BG435" s="38"/>
      <c r="BH435" s="38"/>
      <c r="BI435" s="38"/>
    </row>
    <row r="436" spans="1:62" ht="15.75" customHeight="1">
      <c r="A436" s="5" t="str">
        <f t="shared" si="98"/>
        <v>Service gratuit 2</v>
      </c>
      <c r="B436" s="3"/>
      <c r="C436" s="38"/>
      <c r="D436" s="38"/>
      <c r="E436" s="38"/>
      <c r="F436" s="38"/>
      <c r="G436" s="38"/>
      <c r="H436" s="38"/>
      <c r="I436" s="38"/>
      <c r="J436" s="38"/>
      <c r="K436" s="38"/>
      <c r="L436" s="38"/>
      <c r="M436" s="38"/>
      <c r="O436" s="561"/>
      <c r="P436" s="147"/>
      <c r="Q436" s="563"/>
      <c r="R436" s="38"/>
      <c r="U436" s="38"/>
      <c r="V436" s="310" t="s">
        <v>126</v>
      </c>
      <c r="W436" s="461" t="s">
        <v>614</v>
      </c>
      <c r="X436" s="454"/>
      <c r="Y436" s="454"/>
      <c r="Z436" s="455">
        <f t="shared" si="120"/>
        <v>0</v>
      </c>
      <c r="AA436" s="454"/>
      <c r="AB436" s="454"/>
      <c r="AC436" s="455"/>
      <c r="AD436" s="463"/>
      <c r="AE436" s="462"/>
      <c r="AF436" s="455">
        <f>+SUMIF($C:$C,$V436,L:L)</f>
        <v>0</v>
      </c>
      <c r="AG436" s="456"/>
      <c r="AH436" s="457">
        <f t="shared" si="114"/>
        <v>0</v>
      </c>
      <c r="AI436" s="458">
        <f t="shared" si="121"/>
        <v>0</v>
      </c>
      <c r="AJ436" s="463"/>
      <c r="AK436" s="462"/>
      <c r="AL436" s="455">
        <f>SUMIFS(BV_Data_An_Prec!$AN:$AN,BV_Data_An_Prec!$AQ:$AQ,$V436)</f>
        <v>0</v>
      </c>
      <c r="AM436" s="459"/>
      <c r="AN436" s="457">
        <f t="shared" si="118"/>
        <v>0</v>
      </c>
      <c r="AO436" s="464">
        <f t="shared" si="119"/>
        <v>0</v>
      </c>
      <c r="AP436" s="94"/>
      <c r="AQ436" s="571">
        <v>67659.239999999991</v>
      </c>
      <c r="AR436" s="510">
        <f t="shared" si="111"/>
        <v>-67659.239999999991</v>
      </c>
      <c r="AT436" s="38"/>
      <c r="AU436" s="38"/>
      <c r="AV436" s="38"/>
      <c r="AW436" s="38"/>
      <c r="AX436" s="38"/>
      <c r="AY436" s="38"/>
      <c r="AZ436" s="38"/>
      <c r="BA436" s="38"/>
      <c r="BB436" s="38"/>
      <c r="BC436" s="38"/>
      <c r="BD436" s="38"/>
      <c r="BE436" s="38"/>
      <c r="BF436" s="38"/>
      <c r="BG436" s="38"/>
      <c r="BH436" s="38"/>
      <c r="BI436" s="38"/>
    </row>
    <row r="437" spans="1:62" ht="15.75" customHeight="1">
      <c r="A437" s="5" t="str">
        <f t="shared" si="98"/>
        <v>Frais véhicules de cie</v>
      </c>
      <c r="B437" s="3"/>
      <c r="C437" s="38"/>
      <c r="D437" s="38"/>
      <c r="E437" s="38"/>
      <c r="F437" s="38"/>
      <c r="G437" s="38"/>
      <c r="H437" s="38"/>
      <c r="I437" s="38"/>
      <c r="J437" s="38"/>
      <c r="K437" s="38"/>
      <c r="L437" s="38"/>
      <c r="M437" s="549"/>
      <c r="N437" s="549"/>
      <c r="O437" s="549"/>
      <c r="P437" s="147"/>
      <c r="Q437" s="563"/>
      <c r="R437" s="38"/>
      <c r="U437" s="38"/>
      <c r="V437" s="311" t="s">
        <v>127</v>
      </c>
      <c r="W437" s="465" t="s">
        <v>615</v>
      </c>
      <c r="X437" s="438"/>
      <c r="Y437" s="438"/>
      <c r="Z437" s="439">
        <f t="shared" si="120"/>
        <v>0</v>
      </c>
      <c r="AA437" s="438"/>
      <c r="AB437" s="438"/>
      <c r="AC437" s="439"/>
      <c r="AD437" s="467"/>
      <c r="AE437" s="466"/>
      <c r="AF437" s="439">
        <f>+SUMIF($C:$C,$V437,L:L)</f>
        <v>-3644.6600000000008</v>
      </c>
      <c r="AG437" s="440"/>
      <c r="AH437" s="441">
        <f t="shared" si="114"/>
        <v>-3644.6600000000008</v>
      </c>
      <c r="AI437" s="468">
        <f t="shared" si="121"/>
        <v>0</v>
      </c>
      <c r="AJ437" s="467"/>
      <c r="AK437" s="466"/>
      <c r="AL437" s="439">
        <f>SUMIFS(BV_Data_An_Prec!$AN:$AN,BV_Data_An_Prec!$AQ:$AQ,$V437)</f>
        <v>0</v>
      </c>
      <c r="AM437" s="443"/>
      <c r="AN437" s="441">
        <f t="shared" si="118"/>
        <v>-3644.6600000000008</v>
      </c>
      <c r="AO437" s="444">
        <f t="shared" si="119"/>
        <v>0</v>
      </c>
      <c r="AP437" s="94"/>
      <c r="AQ437" s="572">
        <v>276796.59999999998</v>
      </c>
      <c r="AR437" s="569">
        <f t="shared" si="111"/>
        <v>-280441.25999999995</v>
      </c>
      <c r="AS437" s="5"/>
      <c r="AT437" s="38"/>
      <c r="AU437" s="38"/>
      <c r="AV437" s="38"/>
      <c r="AW437" s="38"/>
      <c r="AX437" s="38"/>
      <c r="AY437" s="38"/>
      <c r="AZ437" s="38"/>
      <c r="BA437" s="38"/>
      <c r="BB437" s="38"/>
      <c r="BC437" s="38"/>
      <c r="BD437" s="38"/>
      <c r="BE437" s="38"/>
      <c r="BF437" s="38"/>
      <c r="BG437" s="38"/>
      <c r="BH437" s="38"/>
      <c r="BI437" s="38"/>
      <c r="BJ437" s="38"/>
    </row>
    <row r="438" spans="1:62" ht="15.75" customHeight="1">
      <c r="A438" s="5" t="str">
        <f t="shared" si="98"/>
        <v>Informatique</v>
      </c>
      <c r="B438" s="3"/>
      <c r="C438" s="38"/>
      <c r="D438" s="38"/>
      <c r="E438" s="38"/>
      <c r="F438" s="38"/>
      <c r="G438" s="38"/>
      <c r="H438" s="38"/>
      <c r="I438" s="38"/>
      <c r="J438" s="38"/>
      <c r="K438" s="38"/>
      <c r="L438" s="38"/>
      <c r="M438" s="549"/>
      <c r="N438" s="549"/>
      <c r="O438" s="549"/>
      <c r="P438" s="147"/>
      <c r="Q438" s="563"/>
      <c r="R438" s="38"/>
      <c r="U438" s="38"/>
      <c r="V438" s="310" t="s">
        <v>128</v>
      </c>
      <c r="W438" s="461" t="s">
        <v>616</v>
      </c>
      <c r="X438" s="454"/>
      <c r="Y438" s="454"/>
      <c r="Z438" s="455">
        <f t="shared" si="120"/>
        <v>0</v>
      </c>
      <c r="AA438" s="454"/>
      <c r="AB438" s="454"/>
      <c r="AC438" s="455"/>
      <c r="AD438" s="463"/>
      <c r="AE438" s="462"/>
      <c r="AF438" s="455">
        <f>+SUMIF($C:$C,$V438,L:L)</f>
        <v>14220.35</v>
      </c>
      <c r="AG438" s="456"/>
      <c r="AH438" s="457">
        <f t="shared" si="114"/>
        <v>14220.35</v>
      </c>
      <c r="AI438" s="458">
        <f t="shared" si="121"/>
        <v>0</v>
      </c>
      <c r="AJ438" s="463"/>
      <c r="AK438" s="462"/>
      <c r="AL438" s="455">
        <f>SUMIFS(BV_Data_An_Prec!$AN:$AN,BV_Data_An_Prec!$AQ:$AQ,$V438)</f>
        <v>0</v>
      </c>
      <c r="AM438" s="459"/>
      <c r="AN438" s="457">
        <f t="shared" si="118"/>
        <v>14220.35</v>
      </c>
      <c r="AO438" s="464">
        <f t="shared" si="119"/>
        <v>0</v>
      </c>
      <c r="AP438" s="94"/>
      <c r="AQ438" s="571">
        <v>239193.79</v>
      </c>
      <c r="AR438" s="510">
        <f t="shared" si="111"/>
        <v>-224973.44</v>
      </c>
      <c r="AS438" s="38"/>
      <c r="AT438" s="38"/>
      <c r="AU438" s="38"/>
      <c r="AV438" s="38"/>
      <c r="AW438" s="38"/>
      <c r="AX438" s="38"/>
      <c r="AY438" s="38"/>
      <c r="AZ438" s="38"/>
      <c r="BA438" s="38"/>
      <c r="BB438" s="38"/>
      <c r="BC438" s="38"/>
      <c r="BD438" s="38"/>
      <c r="BE438" s="38"/>
      <c r="BF438" s="38"/>
      <c r="BG438" s="38"/>
      <c r="BH438" s="38"/>
      <c r="BI438" s="38"/>
      <c r="BJ438" s="38"/>
    </row>
    <row r="439" spans="1:62" ht="15.75" customHeight="1">
      <c r="A439" s="5" t="str">
        <f t="shared" si="98"/>
        <v>Frais de déplacement</v>
      </c>
      <c r="B439" s="3"/>
      <c r="C439" s="38"/>
      <c r="D439" s="38"/>
      <c r="E439" s="38"/>
      <c r="F439" s="38"/>
      <c r="G439" s="38"/>
      <c r="H439" s="38"/>
      <c r="I439" s="38"/>
      <c r="J439" s="38"/>
      <c r="K439" s="38"/>
      <c r="L439" s="38"/>
      <c r="M439" s="549"/>
      <c r="N439" s="549"/>
      <c r="O439" s="549"/>
      <c r="P439" s="147"/>
      <c r="Q439" s="563"/>
      <c r="R439" s="38"/>
      <c r="U439" s="38"/>
      <c r="V439" s="310" t="s">
        <v>129</v>
      </c>
      <c r="W439" s="461" t="s">
        <v>617</v>
      </c>
      <c r="X439" s="454"/>
      <c r="Y439" s="454"/>
      <c r="Z439" s="455">
        <f t="shared" si="120"/>
        <v>0</v>
      </c>
      <c r="AA439" s="454"/>
      <c r="AB439" s="454"/>
      <c r="AC439" s="455"/>
      <c r="AD439" s="463"/>
      <c r="AE439" s="462"/>
      <c r="AF439" s="455">
        <f>+SUMIF($C:$C,$V439,L:L)</f>
        <v>14006</v>
      </c>
      <c r="AG439" s="456"/>
      <c r="AH439" s="457">
        <f t="shared" si="114"/>
        <v>14006</v>
      </c>
      <c r="AI439" s="458">
        <f t="shared" si="121"/>
        <v>0</v>
      </c>
      <c r="AJ439" s="463"/>
      <c r="AK439" s="462"/>
      <c r="AL439" s="455">
        <f>SUMIFS(BV_Data_An_Prec!$AN:$AN,BV_Data_An_Prec!$AQ:$AQ,$V439)</f>
        <v>0</v>
      </c>
      <c r="AM439" s="459"/>
      <c r="AN439" s="457">
        <f t="shared" si="118"/>
        <v>14006</v>
      </c>
      <c r="AO439" s="464">
        <f t="shared" si="119"/>
        <v>0</v>
      </c>
      <c r="AP439" s="94"/>
      <c r="AQ439" s="571">
        <v>42486.400000000001</v>
      </c>
      <c r="AR439" s="510">
        <f t="shared" si="111"/>
        <v>-28480.400000000001</v>
      </c>
      <c r="AS439" s="38"/>
      <c r="AT439" s="38"/>
      <c r="AU439" s="38"/>
      <c r="AV439" s="38"/>
      <c r="AW439" s="38"/>
      <c r="AX439" s="38"/>
      <c r="AY439" s="38"/>
      <c r="AZ439" s="38"/>
      <c r="BA439" s="38"/>
      <c r="BB439" s="38"/>
      <c r="BC439" s="38"/>
      <c r="BD439" s="38"/>
      <c r="BE439" s="38"/>
      <c r="BF439" s="38"/>
      <c r="BG439" s="38"/>
      <c r="BH439" s="38"/>
      <c r="BI439" s="38"/>
      <c r="BJ439" s="38"/>
    </row>
    <row r="440" spans="1:62" ht="15.75" customHeight="1">
      <c r="A440" s="5" t="str">
        <f t="shared" si="98"/>
        <v>Services extérieurs</v>
      </c>
      <c r="B440" s="3"/>
      <c r="C440" s="38"/>
      <c r="D440" s="38"/>
      <c r="E440" s="38"/>
      <c r="F440" s="38"/>
      <c r="G440" s="38"/>
      <c r="H440" s="38"/>
      <c r="I440" s="38"/>
      <c r="J440" s="38"/>
      <c r="K440" s="38"/>
      <c r="L440" s="38"/>
      <c r="M440" s="38"/>
      <c r="N440" s="38"/>
      <c r="O440" s="549"/>
      <c r="P440" s="147"/>
      <c r="Q440" s="563"/>
      <c r="R440" s="38"/>
      <c r="U440" s="38"/>
      <c r="V440" s="310" t="s">
        <v>130</v>
      </c>
      <c r="W440" s="461" t="s">
        <v>618</v>
      </c>
      <c r="X440" s="454"/>
      <c r="Y440" s="454"/>
      <c r="Z440" s="455">
        <f t="shared" si="120"/>
        <v>0</v>
      </c>
      <c r="AA440" s="454"/>
      <c r="AB440" s="454"/>
      <c r="AC440" s="455"/>
      <c r="AD440" s="463"/>
      <c r="AE440" s="462"/>
      <c r="AF440" s="455">
        <f>SUMIFS(BV_Data_An_Cour!$AN:$AN,BV_Data_An_Cour!$AQ:$AQ,$V440)</f>
        <v>63554.950000000004</v>
      </c>
      <c r="AG440" s="456"/>
      <c r="AH440" s="457">
        <f t="shared" si="114"/>
        <v>63554.950000000004</v>
      </c>
      <c r="AI440" s="458">
        <f t="shared" si="121"/>
        <v>0</v>
      </c>
      <c r="AJ440" s="463"/>
      <c r="AK440" s="462"/>
      <c r="AL440" s="455">
        <f>SUMIFS(BV_Data_An_Prec!$AN:$AN,BV_Data_An_Prec!$AQ:$AQ,$V440)</f>
        <v>0</v>
      </c>
      <c r="AM440" s="459"/>
      <c r="AN440" s="457">
        <f t="shared" si="118"/>
        <v>63554.950000000004</v>
      </c>
      <c r="AO440" s="464">
        <f t="shared" si="119"/>
        <v>0</v>
      </c>
      <c r="AP440" s="94"/>
      <c r="AQ440" s="571">
        <v>240398.68</v>
      </c>
      <c r="AR440" s="510">
        <f t="shared" si="111"/>
        <v>-176843.72999999998</v>
      </c>
      <c r="AS440" s="38"/>
      <c r="AT440" s="38"/>
      <c r="AU440" s="38"/>
      <c r="AV440" s="38"/>
      <c r="AW440" s="38"/>
      <c r="AX440" s="38"/>
      <c r="AY440" s="38"/>
      <c r="AZ440" s="38"/>
      <c r="BA440" s="38"/>
      <c r="BB440" s="38"/>
      <c r="BC440" s="38"/>
      <c r="BD440" s="38"/>
      <c r="BE440" s="38"/>
      <c r="BF440" s="38"/>
      <c r="BG440" s="38"/>
      <c r="BH440" s="38"/>
      <c r="BI440" s="38"/>
      <c r="BJ440" s="38"/>
    </row>
    <row r="441" spans="1:62" ht="15.75" customHeight="1">
      <c r="A441" s="5" t="s">
        <v>483</v>
      </c>
      <c r="B441" s="3"/>
      <c r="C441" s="38"/>
      <c r="D441" s="38"/>
      <c r="E441" s="38"/>
      <c r="F441" s="38"/>
      <c r="G441" s="38"/>
      <c r="H441" s="38"/>
      <c r="I441" s="38"/>
      <c r="J441" s="38"/>
      <c r="K441" s="38"/>
      <c r="M441" s="147"/>
      <c r="N441" s="561"/>
      <c r="O441" s="561"/>
      <c r="P441" s="147"/>
      <c r="Q441" s="38"/>
      <c r="R441" s="38"/>
      <c r="U441" s="38"/>
      <c r="V441" s="404" t="s">
        <v>483</v>
      </c>
      <c r="W441" s="481"/>
      <c r="X441" s="482"/>
      <c r="Y441" s="482"/>
      <c r="Z441" s="483">
        <f t="shared" si="120"/>
        <v>0</v>
      </c>
      <c r="AA441" s="482"/>
      <c r="AB441" s="482"/>
      <c r="AC441" s="483"/>
      <c r="AD441" s="484"/>
      <c r="AE441" s="485"/>
      <c r="AF441" s="483">
        <f t="shared" ref="AF441:AF446" si="122">+SUMIF($C:$C,$V441,L:L)</f>
        <v>8381.15</v>
      </c>
      <c r="AG441" s="490"/>
      <c r="AH441" s="486">
        <f t="shared" si="114"/>
        <v>8381.15</v>
      </c>
      <c r="AI441" s="487">
        <f t="shared" si="121"/>
        <v>0</v>
      </c>
      <c r="AJ441" s="484"/>
      <c r="AK441" s="485"/>
      <c r="AL441" s="483">
        <f>SUMIFS(BV_Data_An_Prec!$AN:$AN,BV_Data_An_Prec!$AQ:$AQ,$V441)</f>
        <v>0</v>
      </c>
      <c r="AM441" s="488"/>
      <c r="AN441" s="486">
        <f t="shared" si="118"/>
        <v>8381.15</v>
      </c>
      <c r="AO441" s="460">
        <f t="shared" si="119"/>
        <v>0</v>
      </c>
      <c r="AP441" s="94"/>
      <c r="AQ441" s="577">
        <v>0</v>
      </c>
      <c r="AR441" s="504">
        <f t="shared" si="111"/>
        <v>8381.15</v>
      </c>
      <c r="AS441" s="38"/>
      <c r="AT441" s="38"/>
      <c r="AU441" s="38"/>
      <c r="AV441" s="38"/>
      <c r="AW441" s="38"/>
      <c r="AX441" s="38"/>
      <c r="AY441" s="38"/>
      <c r="AZ441" s="38"/>
      <c r="BA441" s="38"/>
      <c r="BB441" s="38"/>
      <c r="BC441" s="38"/>
      <c r="BD441" s="38"/>
      <c r="BE441" s="38"/>
      <c r="BF441" s="38"/>
      <c r="BG441" s="38"/>
      <c r="BH441" s="38"/>
      <c r="BI441" s="38"/>
      <c r="BJ441" s="38"/>
    </row>
    <row r="442" spans="1:62" ht="15.75" customHeight="1">
      <c r="A442" s="5" t="str">
        <f t="shared" ref="A442:A499" si="123">+U442&amp;V442</f>
        <v>Fournitures autres</v>
      </c>
      <c r="B442" s="3"/>
      <c r="C442" s="38"/>
      <c r="D442" s="38"/>
      <c r="E442" s="38"/>
      <c r="F442" s="38"/>
      <c r="G442" s="38"/>
      <c r="H442" s="38"/>
      <c r="I442" s="38"/>
      <c r="J442" s="38"/>
      <c r="K442" s="38"/>
      <c r="L442" s="38"/>
      <c r="M442" s="38"/>
      <c r="N442" s="38"/>
      <c r="O442" s="38"/>
      <c r="P442" s="578"/>
      <c r="Q442" s="94"/>
      <c r="R442" s="38"/>
      <c r="S442" s="38"/>
      <c r="T442" s="38"/>
      <c r="U442" s="38"/>
      <c r="V442" s="310" t="s">
        <v>131</v>
      </c>
      <c r="W442" s="461" t="s">
        <v>619</v>
      </c>
      <c r="X442" s="454"/>
      <c r="Y442" s="462"/>
      <c r="Z442" s="455">
        <f t="shared" si="120"/>
        <v>0</v>
      </c>
      <c r="AA442" s="454"/>
      <c r="AB442" s="462"/>
      <c r="AC442" s="455"/>
      <c r="AD442" s="463"/>
      <c r="AE442" s="462"/>
      <c r="AF442" s="455">
        <f t="shared" si="122"/>
        <v>0</v>
      </c>
      <c r="AG442" s="456"/>
      <c r="AH442" s="457">
        <f t="shared" si="114"/>
        <v>0</v>
      </c>
      <c r="AI442" s="458">
        <f t="shared" si="121"/>
        <v>0</v>
      </c>
      <c r="AJ442" s="463"/>
      <c r="AK442" s="462"/>
      <c r="AL442" s="455">
        <f>SUMIFS(BV_Data_An_Prec!$AN:$AN,BV_Data_An_Prec!$AQ:$AQ,$V442)</f>
        <v>0</v>
      </c>
      <c r="AM442" s="459"/>
      <c r="AN442" s="457">
        <f t="shared" si="118"/>
        <v>0</v>
      </c>
      <c r="AO442" s="464">
        <f t="shared" si="119"/>
        <v>0</v>
      </c>
      <c r="AP442" s="94"/>
      <c r="AQ442" s="571">
        <v>30518.469999999998</v>
      </c>
      <c r="AR442" s="510">
        <f t="shared" si="111"/>
        <v>-30518.469999999998</v>
      </c>
      <c r="AS442" s="38"/>
      <c r="AT442" s="38"/>
      <c r="AU442" s="38"/>
      <c r="AV442" s="38"/>
      <c r="AW442" s="38"/>
      <c r="AX442" s="38"/>
      <c r="AY442" s="38"/>
      <c r="AZ442" s="38"/>
      <c r="BA442" s="38"/>
      <c r="BB442" s="38"/>
      <c r="BC442" s="38"/>
      <c r="BD442" s="38"/>
      <c r="BE442" s="38"/>
      <c r="BF442" s="38"/>
      <c r="BG442" s="38"/>
      <c r="BH442" s="38"/>
      <c r="BI442" s="38"/>
      <c r="BJ442" s="38"/>
    </row>
    <row r="443" spans="1:62" ht="15.75" customHeight="1">
      <c r="A443" s="5" t="str">
        <f t="shared" si="123"/>
        <v>Uniformes</v>
      </c>
      <c r="B443" s="3"/>
      <c r="C443" s="38"/>
      <c r="D443" s="38"/>
      <c r="E443" s="38"/>
      <c r="F443" s="38"/>
      <c r="G443" s="38"/>
      <c r="H443" s="38"/>
      <c r="I443" s="38"/>
      <c r="J443" s="38"/>
      <c r="K443" s="38"/>
      <c r="L443" s="38"/>
      <c r="M443" s="38"/>
      <c r="N443" s="38"/>
      <c r="O443" s="38"/>
      <c r="Q443" s="94"/>
      <c r="S443" s="38"/>
      <c r="T443" s="38"/>
      <c r="U443" s="38"/>
      <c r="V443" s="310" t="s">
        <v>132</v>
      </c>
      <c r="W443" s="461" t="s">
        <v>620</v>
      </c>
      <c r="X443" s="454"/>
      <c r="Y443" s="454"/>
      <c r="Z443" s="455">
        <f t="shared" si="120"/>
        <v>0</v>
      </c>
      <c r="AA443" s="454"/>
      <c r="AB443" s="454"/>
      <c r="AC443" s="455"/>
      <c r="AD443" s="463"/>
      <c r="AE443" s="462"/>
      <c r="AF443" s="455">
        <f t="shared" si="122"/>
        <v>3342.41</v>
      </c>
      <c r="AG443" s="456"/>
      <c r="AH443" s="457">
        <f t="shared" si="114"/>
        <v>3342.41</v>
      </c>
      <c r="AI443" s="477">
        <f t="shared" si="121"/>
        <v>0</v>
      </c>
      <c r="AJ443" s="463"/>
      <c r="AK443" s="462"/>
      <c r="AL443" s="455">
        <f>SUMIFS(BV_Data_An_Prec!$AN:$AN,BV_Data_An_Prec!$AQ:$AQ,$V443)</f>
        <v>0</v>
      </c>
      <c r="AM443" s="459"/>
      <c r="AN443" s="457">
        <f t="shared" si="118"/>
        <v>3342.41</v>
      </c>
      <c r="AO443" s="464">
        <f t="shared" si="119"/>
        <v>0</v>
      </c>
      <c r="AP443" s="94"/>
      <c r="AQ443" s="571">
        <v>14808.84</v>
      </c>
      <c r="AR443" s="510">
        <f t="shared" si="111"/>
        <v>-11466.43</v>
      </c>
      <c r="AS443" s="38"/>
      <c r="AT443" s="38"/>
      <c r="AU443" s="38"/>
      <c r="AV443" s="38"/>
      <c r="AW443" s="38"/>
      <c r="AX443" s="38"/>
      <c r="AY443" s="38"/>
      <c r="AZ443" s="38"/>
      <c r="BA443" s="38"/>
      <c r="BB443" s="38"/>
      <c r="BC443" s="38"/>
      <c r="BD443" s="38"/>
      <c r="BE443" s="38"/>
      <c r="BF443" s="38"/>
      <c r="BG443" s="38"/>
      <c r="BH443" s="38"/>
      <c r="BI443" s="38"/>
      <c r="BJ443" s="38"/>
    </row>
    <row r="444" spans="1:62" ht="15.75" customHeight="1">
      <c r="A444" s="5" t="str">
        <f t="shared" si="123"/>
        <v>Papeterie</v>
      </c>
      <c r="B444" s="3"/>
      <c r="C444" s="38"/>
      <c r="D444" s="38"/>
      <c r="E444" s="38"/>
      <c r="F444" s="38"/>
      <c r="G444" s="38"/>
      <c r="H444" s="38"/>
      <c r="I444" s="38"/>
      <c r="J444" s="38"/>
      <c r="K444" s="38"/>
      <c r="L444" s="38"/>
      <c r="M444" s="38"/>
      <c r="N444" s="38"/>
      <c r="O444" s="38"/>
      <c r="P444" s="578"/>
      <c r="Q444" s="94"/>
      <c r="R444" s="38"/>
      <c r="S444" s="38"/>
      <c r="T444" s="38"/>
      <c r="U444" s="38"/>
      <c r="V444" s="310" t="s">
        <v>133</v>
      </c>
      <c r="W444" s="461" t="s">
        <v>621</v>
      </c>
      <c r="X444" s="454"/>
      <c r="Y444" s="454"/>
      <c r="Z444" s="455">
        <f t="shared" si="120"/>
        <v>0</v>
      </c>
      <c r="AA444" s="454"/>
      <c r="AB444" s="454"/>
      <c r="AC444" s="455"/>
      <c r="AD444" s="463"/>
      <c r="AE444" s="462"/>
      <c r="AF444" s="455">
        <f t="shared" si="122"/>
        <v>6658.27</v>
      </c>
      <c r="AG444" s="456"/>
      <c r="AH444" s="457">
        <f t="shared" si="114"/>
        <v>6658.27</v>
      </c>
      <c r="AI444" s="458">
        <f t="shared" si="121"/>
        <v>0</v>
      </c>
      <c r="AJ444" s="463"/>
      <c r="AK444" s="462"/>
      <c r="AL444" s="455">
        <f>SUMIFS(BV_Data_An_Prec!$AN:$AN,BV_Data_An_Prec!$AQ:$AQ,$V444)</f>
        <v>0</v>
      </c>
      <c r="AM444" s="459"/>
      <c r="AN444" s="457">
        <f t="shared" si="118"/>
        <v>6658.27</v>
      </c>
      <c r="AO444" s="464">
        <f t="shared" si="119"/>
        <v>0</v>
      </c>
      <c r="AP444" s="94"/>
      <c r="AQ444" s="571">
        <v>30323.510000000002</v>
      </c>
      <c r="AR444" s="510">
        <f t="shared" si="111"/>
        <v>-23665.24</v>
      </c>
      <c r="AS444" s="38"/>
      <c r="AT444" s="38"/>
      <c r="AU444" s="38"/>
      <c r="AV444" s="38"/>
      <c r="AW444" s="38"/>
      <c r="AX444" s="38"/>
      <c r="AY444" s="38"/>
      <c r="AZ444" s="38"/>
      <c r="BA444" s="38"/>
      <c r="BB444" s="38"/>
      <c r="BC444" s="38"/>
      <c r="BD444" s="38"/>
      <c r="BE444" s="38"/>
      <c r="BF444" s="38"/>
      <c r="BG444" s="38"/>
      <c r="BH444" s="38"/>
      <c r="BI444" s="38"/>
      <c r="BJ444" s="38"/>
    </row>
    <row r="445" spans="1:62" ht="15.75" customHeight="1">
      <c r="A445" s="5" t="str">
        <f t="shared" si="123"/>
        <v>Téléphone</v>
      </c>
      <c r="B445" s="3"/>
      <c r="C445" s="38"/>
      <c r="D445" s="38"/>
      <c r="E445" s="38"/>
      <c r="F445" s="38"/>
      <c r="G445" s="38"/>
      <c r="H445" s="38"/>
      <c r="I445" s="38"/>
      <c r="J445" s="38"/>
      <c r="K445" s="38"/>
      <c r="L445" s="38"/>
      <c r="M445" s="38"/>
      <c r="N445" s="38"/>
      <c r="O445" s="38"/>
      <c r="P445" s="38"/>
      <c r="Q445" s="94"/>
      <c r="S445" s="38"/>
      <c r="T445" s="38"/>
      <c r="U445" s="38"/>
      <c r="V445" s="310" t="s">
        <v>134</v>
      </c>
      <c r="W445" s="461" t="s">
        <v>622</v>
      </c>
      <c r="X445" s="454"/>
      <c r="Y445" s="454"/>
      <c r="Z445" s="455">
        <f t="shared" si="120"/>
        <v>0</v>
      </c>
      <c r="AA445" s="454"/>
      <c r="AB445" s="454"/>
      <c r="AC445" s="455"/>
      <c r="AD445" s="463"/>
      <c r="AE445" s="462"/>
      <c r="AF445" s="455">
        <f t="shared" si="122"/>
        <v>863.34</v>
      </c>
      <c r="AG445" s="456"/>
      <c r="AH445" s="457">
        <f t="shared" si="114"/>
        <v>863.34</v>
      </c>
      <c r="AI445" s="477">
        <f t="shared" si="121"/>
        <v>0</v>
      </c>
      <c r="AJ445" s="463"/>
      <c r="AK445" s="462"/>
      <c r="AL445" s="455">
        <f>SUMIFS(BV_Data_An_Prec!$AN:$AN,BV_Data_An_Prec!$AQ:$AQ,$V445)</f>
        <v>0</v>
      </c>
      <c r="AM445" s="459"/>
      <c r="AN445" s="457">
        <f t="shared" si="118"/>
        <v>863.34</v>
      </c>
      <c r="AO445" s="464">
        <f t="shared" si="119"/>
        <v>0</v>
      </c>
      <c r="AP445" s="94"/>
      <c r="AQ445" s="571">
        <v>8588.4900000000016</v>
      </c>
      <c r="AR445" s="510">
        <f t="shared" si="111"/>
        <v>-7725.1500000000015</v>
      </c>
      <c r="AS445" s="38"/>
      <c r="AT445" s="38"/>
      <c r="AU445" s="38"/>
      <c r="AV445" s="38"/>
      <c r="AW445" s="38"/>
      <c r="AX445" s="38"/>
      <c r="AY445" s="38"/>
      <c r="AZ445" s="38"/>
      <c r="BA445" s="38"/>
      <c r="BB445" s="38"/>
      <c r="BC445" s="38"/>
      <c r="BD445" s="38"/>
      <c r="BE445" s="38"/>
      <c r="BF445" s="38"/>
      <c r="BG445" s="38"/>
      <c r="BH445" s="38"/>
      <c r="BI445" s="38"/>
      <c r="BJ445" s="38"/>
    </row>
    <row r="446" spans="1:62" ht="15.75" customHeight="1">
      <c r="A446" s="5" t="str">
        <f t="shared" si="123"/>
        <v>Frais postaux</v>
      </c>
      <c r="B446" s="3"/>
      <c r="C446" s="38"/>
      <c r="D446" s="38"/>
      <c r="E446" s="38"/>
      <c r="F446" s="38"/>
      <c r="G446" s="38"/>
      <c r="H446" s="38"/>
      <c r="I446" s="38"/>
      <c r="J446" s="38"/>
      <c r="K446" s="38"/>
      <c r="L446" s="38"/>
      <c r="M446" s="38"/>
      <c r="N446" s="38"/>
      <c r="O446" s="38"/>
      <c r="P446" s="38"/>
      <c r="Q446" s="94"/>
      <c r="S446" s="38"/>
      <c r="T446" s="38"/>
      <c r="U446" s="38"/>
      <c r="V446" s="310" t="s">
        <v>135</v>
      </c>
      <c r="W446" s="461" t="s">
        <v>623</v>
      </c>
      <c r="X446" s="454"/>
      <c r="Y446" s="454"/>
      <c r="Z446" s="455">
        <f t="shared" si="120"/>
        <v>0</v>
      </c>
      <c r="AA446" s="454"/>
      <c r="AB446" s="454"/>
      <c r="AC446" s="455"/>
      <c r="AD446" s="463"/>
      <c r="AE446" s="462"/>
      <c r="AF446" s="455">
        <f t="shared" si="122"/>
        <v>62.93</v>
      </c>
      <c r="AG446" s="456"/>
      <c r="AH446" s="457">
        <f t="shared" si="114"/>
        <v>62.93</v>
      </c>
      <c r="AI446" s="458">
        <f t="shared" si="121"/>
        <v>0</v>
      </c>
      <c r="AJ446" s="463"/>
      <c r="AK446" s="462"/>
      <c r="AL446" s="455">
        <f>SUMIFS(BV_Data_An_Prec!$AN:$AN,BV_Data_An_Prec!$AQ:$AQ,$V446)</f>
        <v>0</v>
      </c>
      <c r="AM446" s="459"/>
      <c r="AN446" s="457">
        <f t="shared" si="118"/>
        <v>62.93</v>
      </c>
      <c r="AO446" s="464">
        <f t="shared" si="119"/>
        <v>0</v>
      </c>
      <c r="AP446" s="94"/>
      <c r="AQ446" s="571">
        <v>3965.16</v>
      </c>
      <c r="AR446" s="510">
        <f t="shared" si="111"/>
        <v>-3902.23</v>
      </c>
      <c r="AS446" s="38"/>
      <c r="AT446" s="38"/>
      <c r="AU446" s="38"/>
      <c r="AV446" s="38"/>
      <c r="AW446" s="38"/>
      <c r="AX446" s="38"/>
      <c r="AY446" s="38"/>
      <c r="AZ446" s="38"/>
      <c r="BA446" s="38"/>
      <c r="BB446" s="38"/>
      <c r="BC446" s="38"/>
      <c r="BD446" s="38"/>
      <c r="BE446" s="38"/>
      <c r="BF446" s="38"/>
      <c r="BG446" s="38"/>
      <c r="BH446" s="38"/>
      <c r="BI446" s="38"/>
      <c r="BJ446" s="38"/>
    </row>
    <row r="447" spans="1:62" ht="15.75" customHeight="1">
      <c r="A447" s="5" t="str">
        <f t="shared" si="123"/>
        <v>Divers</v>
      </c>
      <c r="B447" s="3"/>
      <c r="C447" s="38"/>
      <c r="D447" s="38"/>
      <c r="E447" s="38"/>
      <c r="F447" s="38"/>
      <c r="G447" s="38"/>
      <c r="H447" s="38"/>
      <c r="I447" s="38"/>
      <c r="J447" s="38"/>
      <c r="K447" s="38"/>
      <c r="L447" s="38"/>
      <c r="M447" s="38"/>
      <c r="N447" s="38"/>
      <c r="O447" s="38"/>
      <c r="P447" s="38"/>
      <c r="Q447" s="94"/>
      <c r="R447" s="38"/>
      <c r="S447" s="38"/>
      <c r="T447" s="38"/>
      <c r="U447" s="38"/>
      <c r="V447" s="310" t="s">
        <v>136</v>
      </c>
      <c r="W447" s="461" t="s">
        <v>624</v>
      </c>
      <c r="X447" s="454"/>
      <c r="Y447" s="462"/>
      <c r="Z447" s="455">
        <f t="shared" si="120"/>
        <v>0</v>
      </c>
      <c r="AA447" s="454"/>
      <c r="AB447" s="462"/>
      <c r="AC447" s="455"/>
      <c r="AD447" s="463"/>
      <c r="AE447" s="462"/>
      <c r="AF447" s="455">
        <f>SUMIFS(BV_Data_An_Cour!$AN:$AN,BV_Data_An_Cour!$AQ:$AQ,$V447)</f>
        <v>2618.6800000000003</v>
      </c>
      <c r="AG447" s="456"/>
      <c r="AH447" s="457">
        <f t="shared" si="114"/>
        <v>2618.6800000000003</v>
      </c>
      <c r="AI447" s="477">
        <f t="shared" si="121"/>
        <v>0</v>
      </c>
      <c r="AJ447" s="463"/>
      <c r="AK447" s="462"/>
      <c r="AL447" s="455">
        <f>SUMIFS(BV_Data_An_Prec!$AN:$AN,BV_Data_An_Prec!$AQ:$AQ,$V447)</f>
        <v>0</v>
      </c>
      <c r="AM447" s="459"/>
      <c r="AN447" s="457">
        <f t="shared" si="118"/>
        <v>2618.6800000000003</v>
      </c>
      <c r="AO447" s="464">
        <f t="shared" si="119"/>
        <v>0</v>
      </c>
      <c r="AP447" s="94"/>
      <c r="AQ447" s="571">
        <v>9676.7800000000007</v>
      </c>
      <c r="AR447" s="510">
        <f t="shared" si="111"/>
        <v>-7058.1</v>
      </c>
      <c r="AS447" s="38"/>
      <c r="AT447" s="38"/>
      <c r="AU447" s="38"/>
      <c r="AV447" s="38"/>
      <c r="AW447" s="38"/>
      <c r="AX447" s="38"/>
      <c r="AY447" s="38"/>
      <c r="AZ447" s="38"/>
      <c r="BA447" s="38"/>
      <c r="BB447" s="38"/>
      <c r="BC447" s="38"/>
      <c r="BD447" s="38"/>
      <c r="BE447" s="38"/>
      <c r="BF447" s="38"/>
      <c r="BG447" s="38"/>
      <c r="BH447" s="38"/>
      <c r="BI447" s="38"/>
      <c r="BJ447" s="38"/>
    </row>
    <row r="448" spans="1:62" ht="15.75" customHeight="1">
      <c r="A448" s="5" t="str">
        <f t="shared" si="123"/>
        <v>Formation</v>
      </c>
      <c r="B448" s="3"/>
      <c r="C448" s="38"/>
      <c r="D448" s="38"/>
      <c r="E448" s="38"/>
      <c r="F448" s="38"/>
      <c r="G448" s="38"/>
      <c r="H448" s="38"/>
      <c r="I448" s="38"/>
      <c r="J448" s="38"/>
      <c r="K448" s="38"/>
      <c r="L448" s="38"/>
      <c r="M448" s="38"/>
      <c r="N448" s="38"/>
      <c r="O448" s="38"/>
      <c r="P448" s="38"/>
      <c r="Q448" s="94"/>
      <c r="R448" s="38"/>
      <c r="S448" s="38"/>
      <c r="T448" s="38"/>
      <c r="U448" s="38"/>
      <c r="V448" s="310" t="s">
        <v>137</v>
      </c>
      <c r="W448" s="461" t="s">
        <v>625</v>
      </c>
      <c r="X448" s="454"/>
      <c r="Y448" s="462"/>
      <c r="Z448" s="455">
        <f t="shared" si="120"/>
        <v>0</v>
      </c>
      <c r="AA448" s="454"/>
      <c r="AB448" s="462"/>
      <c r="AC448" s="455"/>
      <c r="AD448" s="463"/>
      <c r="AE448" s="462"/>
      <c r="AF448" s="455">
        <f>+SUMIF($C:$C,$V448,L:L)</f>
        <v>3100</v>
      </c>
      <c r="AG448" s="456"/>
      <c r="AH448" s="829">
        <f t="shared" si="114"/>
        <v>3100</v>
      </c>
      <c r="AI448" s="458">
        <f t="shared" si="121"/>
        <v>0</v>
      </c>
      <c r="AJ448" s="463"/>
      <c r="AK448" s="462"/>
      <c r="AL448" s="455">
        <f>SUMIFS(BV_Data_An_Prec!$AN:$AN,BV_Data_An_Prec!$AQ:$AQ,$V448)</f>
        <v>0</v>
      </c>
      <c r="AM448" s="459"/>
      <c r="AN448" s="457">
        <f t="shared" si="118"/>
        <v>3100</v>
      </c>
      <c r="AO448" s="464">
        <f t="shared" si="119"/>
        <v>0</v>
      </c>
      <c r="AP448" s="94"/>
      <c r="AQ448" s="571">
        <v>39202.850000000006</v>
      </c>
      <c r="AR448" s="510">
        <f t="shared" si="111"/>
        <v>-36102.850000000006</v>
      </c>
      <c r="AS448" s="38"/>
      <c r="AT448" s="38"/>
      <c r="AU448" s="38"/>
      <c r="AV448" s="38"/>
      <c r="AW448" s="38"/>
      <c r="AX448" s="38"/>
      <c r="AY448" s="38"/>
      <c r="AZ448" s="38"/>
      <c r="BA448" s="38"/>
      <c r="BB448" s="38"/>
      <c r="BC448" s="38"/>
      <c r="BD448" s="38"/>
      <c r="BE448" s="38"/>
      <c r="BF448" s="38"/>
      <c r="BG448" s="38"/>
      <c r="BH448" s="38"/>
      <c r="BI448" s="38"/>
      <c r="BJ448" s="38"/>
    </row>
    <row r="449" spans="1:62" ht="15" customHeight="1">
      <c r="A449" s="5" t="str">
        <f t="shared" si="123"/>
        <v>Frais bancaires</v>
      </c>
      <c r="B449" s="3"/>
      <c r="C449" s="38"/>
      <c r="D449" s="38"/>
      <c r="E449" s="38"/>
      <c r="F449" s="38"/>
      <c r="G449" s="38"/>
      <c r="H449" s="38"/>
      <c r="I449" s="38"/>
      <c r="J449" s="38"/>
      <c r="K449" s="38"/>
      <c r="L449" s="38"/>
      <c r="M449" s="38"/>
      <c r="N449" s="38"/>
      <c r="O449" s="38"/>
      <c r="P449" s="38"/>
      <c r="Q449" s="94"/>
      <c r="R449" s="38"/>
      <c r="S449" s="38"/>
      <c r="T449" s="38"/>
      <c r="U449" s="38"/>
      <c r="V449" s="310" t="s">
        <v>138</v>
      </c>
      <c r="W449" s="461" t="s">
        <v>626</v>
      </c>
      <c r="X449" s="454"/>
      <c r="Y449" s="462"/>
      <c r="Z449" s="455">
        <f t="shared" si="120"/>
        <v>0</v>
      </c>
      <c r="AA449" s="454"/>
      <c r="AB449" s="462"/>
      <c r="AC449" s="455"/>
      <c r="AD449" s="463"/>
      <c r="AE449" s="462"/>
      <c r="AF449" s="439">
        <f>SUMIFS(BV_Data_An_Cour!$AN:$AN,BV_Data_An_Cour!$AQ:$AQ,$V449)</f>
        <v>9100.93</v>
      </c>
      <c r="AG449" s="456"/>
      <c r="AH449" s="778">
        <f t="shared" si="114"/>
        <v>9100.93</v>
      </c>
      <c r="AI449" s="458">
        <f t="shared" si="121"/>
        <v>0</v>
      </c>
      <c r="AJ449" s="463"/>
      <c r="AK449" s="462"/>
      <c r="AL449" s="439">
        <f>SUMIFS(BV_Data_An_Prec!$AN:$AN,BV_Data_An_Prec!$AQ:$AQ,$V449)</f>
        <v>0</v>
      </c>
      <c r="AM449" s="459"/>
      <c r="AN449" s="457">
        <f t="shared" si="118"/>
        <v>9100.93</v>
      </c>
      <c r="AO449" s="464">
        <f t="shared" si="119"/>
        <v>0</v>
      </c>
      <c r="AP449" s="94"/>
      <c r="AQ449" s="572">
        <v>99368.799999999988</v>
      </c>
      <c r="AR449" s="569">
        <f t="shared" si="111"/>
        <v>-90267.87</v>
      </c>
      <c r="AS449" s="38"/>
      <c r="AT449" s="38"/>
      <c r="AU449" s="38"/>
      <c r="AV449" s="38"/>
      <c r="AW449" s="38"/>
      <c r="AX449" s="38"/>
      <c r="AY449" s="38"/>
      <c r="AZ449" s="38"/>
      <c r="BA449" s="38"/>
      <c r="BB449" s="38"/>
      <c r="BC449" s="38"/>
      <c r="BD449" s="38"/>
      <c r="BE449" s="38"/>
      <c r="BF449" s="38"/>
      <c r="BG449" s="38"/>
      <c r="BH449" s="38"/>
      <c r="BI449" s="38"/>
      <c r="BJ449" s="38"/>
    </row>
    <row r="450" spans="1:62" ht="15.75" hidden="1" customHeight="1">
      <c r="A450" s="5" t="str">
        <f t="shared" si="123"/>
        <v>[...]</v>
      </c>
      <c r="B450" s="3"/>
      <c r="C450" s="38"/>
      <c r="D450" s="38"/>
      <c r="E450" s="38"/>
      <c r="F450" s="38"/>
      <c r="G450" s="38"/>
      <c r="H450" s="38"/>
      <c r="I450" s="38"/>
      <c r="J450" s="38"/>
      <c r="K450" s="38"/>
      <c r="L450" s="38"/>
      <c r="M450" s="38"/>
      <c r="N450" s="38"/>
      <c r="O450" s="38"/>
      <c r="P450" s="38"/>
      <c r="Q450" s="94"/>
      <c r="R450" s="38"/>
      <c r="S450" s="38"/>
      <c r="T450" s="38"/>
      <c r="U450" s="38"/>
      <c r="V450" s="310" t="s">
        <v>55</v>
      </c>
      <c r="W450" s="461"/>
      <c r="X450" s="454"/>
      <c r="Y450" s="462"/>
      <c r="Z450" s="455">
        <f t="shared" si="120"/>
        <v>0</v>
      </c>
      <c r="AA450" s="454"/>
      <c r="AB450" s="462"/>
      <c r="AC450" s="455"/>
      <c r="AD450" s="463"/>
      <c r="AE450" s="462"/>
      <c r="AF450" s="455">
        <f>+SUMIF($C:$C,$V450,L:L)</f>
        <v>0</v>
      </c>
      <c r="AG450" s="456"/>
      <c r="AH450" s="457">
        <f t="shared" si="114"/>
        <v>0</v>
      </c>
      <c r="AI450" s="458">
        <f t="shared" si="121"/>
        <v>0</v>
      </c>
      <c r="AJ450" s="463"/>
      <c r="AK450" s="462"/>
      <c r="AL450" s="455"/>
      <c r="AM450" s="459"/>
      <c r="AN450" s="457">
        <f t="shared" si="118"/>
        <v>0</v>
      </c>
      <c r="AO450" s="464">
        <f t="shared" si="119"/>
        <v>0</v>
      </c>
      <c r="AP450" s="94"/>
      <c r="AQ450" s="571">
        <v>0</v>
      </c>
      <c r="AR450" s="510">
        <f t="shared" si="111"/>
        <v>0</v>
      </c>
      <c r="AS450" s="38"/>
      <c r="AT450" s="38"/>
      <c r="AU450" s="38"/>
      <c r="AV450" s="38"/>
      <c r="AW450" s="38"/>
      <c r="AX450" s="38"/>
      <c r="AY450" s="38"/>
      <c r="AZ450" s="38"/>
      <c r="BA450" s="38"/>
      <c r="BB450" s="38"/>
      <c r="BC450" s="38"/>
      <c r="BD450" s="38"/>
      <c r="BE450" s="38"/>
      <c r="BF450" s="38"/>
      <c r="BG450" s="38"/>
      <c r="BH450" s="38"/>
      <c r="BI450" s="38"/>
      <c r="BJ450" s="38"/>
    </row>
    <row r="451" spans="1:62" ht="15.75" hidden="1" customHeight="1">
      <c r="A451" s="5" t="str">
        <f t="shared" si="123"/>
        <v>[...]</v>
      </c>
      <c r="B451" s="3"/>
      <c r="C451" s="38"/>
      <c r="D451" s="38"/>
      <c r="E451" s="38"/>
      <c r="F451" s="38"/>
      <c r="G451" s="38"/>
      <c r="H451" s="38"/>
      <c r="I451" s="38"/>
      <c r="J451" s="38"/>
      <c r="K451" s="38"/>
      <c r="L451" s="38"/>
      <c r="M451" s="38"/>
      <c r="N451" s="38"/>
      <c r="O451" s="38"/>
      <c r="P451" s="38"/>
      <c r="Q451" s="94"/>
      <c r="R451" s="38"/>
      <c r="S451" s="38"/>
      <c r="T451" s="38"/>
      <c r="U451" s="38"/>
      <c r="V451" s="310" t="s">
        <v>55</v>
      </c>
      <c r="W451" s="461"/>
      <c r="X451" s="454"/>
      <c r="Y451" s="462"/>
      <c r="Z451" s="455">
        <f t="shared" si="120"/>
        <v>0</v>
      </c>
      <c r="AA451" s="454"/>
      <c r="AB451" s="462"/>
      <c r="AC451" s="455"/>
      <c r="AD451" s="463"/>
      <c r="AE451" s="462"/>
      <c r="AF451" s="455">
        <f>+SUMIF($C:$C,$V451,L:L)</f>
        <v>0</v>
      </c>
      <c r="AG451" s="456"/>
      <c r="AH451" s="457">
        <f t="shared" si="114"/>
        <v>0</v>
      </c>
      <c r="AI451" s="458">
        <f t="shared" si="121"/>
        <v>0</v>
      </c>
      <c r="AJ451" s="463"/>
      <c r="AK451" s="462"/>
      <c r="AL451" s="455"/>
      <c r="AM451" s="459"/>
      <c r="AN451" s="457">
        <f t="shared" si="118"/>
        <v>0</v>
      </c>
      <c r="AO451" s="464">
        <f t="shared" si="119"/>
        <v>0</v>
      </c>
      <c r="AP451" s="94"/>
      <c r="AQ451" s="571">
        <v>0</v>
      </c>
      <c r="AR451" s="510">
        <f t="shared" si="111"/>
        <v>0</v>
      </c>
      <c r="AS451" s="38"/>
      <c r="AT451" s="38"/>
      <c r="AU451" s="38"/>
      <c r="AV451" s="38"/>
      <c r="AW451" s="38"/>
      <c r="AX451" s="38"/>
      <c r="AY451" s="38"/>
      <c r="AZ451" s="38"/>
      <c r="BA451" s="38"/>
      <c r="BB451" s="38"/>
      <c r="BC451" s="38"/>
      <c r="BD451" s="38"/>
      <c r="BE451" s="38"/>
      <c r="BF451" s="38"/>
      <c r="BG451" s="38"/>
      <c r="BH451" s="38"/>
      <c r="BI451" s="38"/>
      <c r="BJ451" s="38"/>
    </row>
    <row r="452" spans="1:62" ht="15.75" hidden="1" customHeight="1">
      <c r="A452" s="5" t="str">
        <f t="shared" si="123"/>
        <v>[...]</v>
      </c>
      <c r="B452" s="3"/>
      <c r="C452" s="38"/>
      <c r="D452" s="38"/>
      <c r="E452" s="38"/>
      <c r="F452" s="38"/>
      <c r="G452" s="38"/>
      <c r="H452" s="38"/>
      <c r="I452" s="38"/>
      <c r="J452" s="38"/>
      <c r="K452" s="38"/>
      <c r="L452" s="38"/>
      <c r="M452" s="38"/>
      <c r="N452" s="38"/>
      <c r="O452" s="38"/>
      <c r="P452" s="578"/>
      <c r="Q452" s="94"/>
      <c r="R452" s="38"/>
      <c r="S452" s="38"/>
      <c r="T452" s="38"/>
      <c r="U452" s="38"/>
      <c r="V452" s="310" t="s">
        <v>55</v>
      </c>
      <c r="W452" s="461"/>
      <c r="X452" s="454"/>
      <c r="Y452" s="462"/>
      <c r="Z452" s="455">
        <f t="shared" si="120"/>
        <v>0</v>
      </c>
      <c r="AA452" s="454"/>
      <c r="AB452" s="462"/>
      <c r="AC452" s="455"/>
      <c r="AD452" s="463"/>
      <c r="AE452" s="462"/>
      <c r="AF452" s="455">
        <f>+SUMIF($C:$C,$V452,L:L)</f>
        <v>0</v>
      </c>
      <c r="AG452" s="456"/>
      <c r="AH452" s="457">
        <f t="shared" si="114"/>
        <v>0</v>
      </c>
      <c r="AI452" s="458">
        <f t="shared" si="121"/>
        <v>0</v>
      </c>
      <c r="AJ452" s="463"/>
      <c r="AK452" s="462"/>
      <c r="AL452" s="455"/>
      <c r="AM452" s="459"/>
      <c r="AN452" s="457">
        <f t="shared" si="118"/>
        <v>0</v>
      </c>
      <c r="AO452" s="464">
        <f t="shared" si="119"/>
        <v>0</v>
      </c>
      <c r="AP452" s="94"/>
      <c r="AQ452" s="571">
        <v>0</v>
      </c>
      <c r="AR452" s="510">
        <f t="shared" si="111"/>
        <v>0</v>
      </c>
      <c r="AS452" s="38"/>
      <c r="AT452" s="38"/>
      <c r="AU452" s="38"/>
      <c r="AV452" s="38"/>
      <c r="AW452" s="38"/>
      <c r="AX452" s="38"/>
      <c r="AY452" s="38"/>
      <c r="AZ452" s="38"/>
      <c r="BA452" s="38"/>
      <c r="BB452" s="38"/>
      <c r="BC452" s="38"/>
      <c r="BD452" s="38"/>
      <c r="BE452" s="38"/>
      <c r="BF452" s="38"/>
      <c r="BG452" s="38"/>
      <c r="BH452" s="38"/>
      <c r="BI452" s="38"/>
      <c r="BJ452" s="38"/>
    </row>
    <row r="453" spans="1:62" ht="15.75" customHeight="1">
      <c r="A453" s="5" t="str">
        <f t="shared" si="123"/>
        <v>TOTAL SEMI-FIXES</v>
      </c>
      <c r="B453" s="3"/>
      <c r="C453" s="38"/>
      <c r="D453" s="38"/>
      <c r="E453" s="38"/>
      <c r="F453" s="38"/>
      <c r="G453" s="38"/>
      <c r="H453" s="38"/>
      <c r="I453" s="38"/>
      <c r="J453" s="38"/>
      <c r="K453" s="38"/>
      <c r="L453" s="38"/>
      <c r="M453" s="38"/>
      <c r="N453" s="38"/>
      <c r="O453" s="38"/>
      <c r="P453" s="38"/>
      <c r="Q453" s="94"/>
      <c r="R453" s="38"/>
      <c r="S453" s="38"/>
      <c r="T453" s="38"/>
      <c r="U453" s="38"/>
      <c r="V453" s="469" t="s">
        <v>139</v>
      </c>
      <c r="W453" s="491"/>
      <c r="X453" s="471" t="e">
        <f>Z453/+Z408</f>
        <v>#DIV/0!</v>
      </c>
      <c r="Y453" s="470"/>
      <c r="Z453" s="472">
        <f>+SUM(Z435:Z452)</f>
        <v>0</v>
      </c>
      <c r="AA453" s="471"/>
      <c r="AB453" s="470"/>
      <c r="AC453" s="472"/>
      <c r="AD453" s="473">
        <f>AF453/AF408</f>
        <v>0.11891360377947637</v>
      </c>
      <c r="AE453" s="470"/>
      <c r="AF453" s="472">
        <f>+SUM(AF435:AF452)</f>
        <v>141483.25</v>
      </c>
      <c r="AG453" s="479"/>
      <c r="AH453" s="826">
        <f>+SUM(AH435:AH452)</f>
        <v>141483.25</v>
      </c>
      <c r="AI453" s="471" t="e">
        <f>AH453/Z453</f>
        <v>#DIV/0!</v>
      </c>
      <c r="AJ453" s="473">
        <f>IF($AL$408=0,0,AL453/$AL$408)</f>
        <v>0</v>
      </c>
      <c r="AK453" s="470"/>
      <c r="AL453" s="472">
        <f>+SUM(AL435:AL452)</f>
        <v>0</v>
      </c>
      <c r="AM453" s="480"/>
      <c r="AN453" s="475">
        <f>+SUM(AN435:AN452)</f>
        <v>141483.25</v>
      </c>
      <c r="AO453" s="493">
        <f t="shared" si="119"/>
        <v>0</v>
      </c>
      <c r="AP453" s="94"/>
      <c r="AQ453" s="573">
        <v>1279865.6600000001</v>
      </c>
      <c r="AR453" s="574">
        <f t="shared" si="111"/>
        <v>-1138382.4100000001</v>
      </c>
      <c r="AS453" s="38"/>
      <c r="AT453" s="38"/>
      <c r="AU453" s="38"/>
      <c r="AV453" s="38"/>
      <c r="AW453" s="38"/>
      <c r="AX453" s="38"/>
      <c r="AY453" s="38"/>
      <c r="AZ453" s="38"/>
      <c r="BA453" s="38"/>
      <c r="BB453" s="38"/>
      <c r="BC453" s="38"/>
      <c r="BD453" s="38"/>
      <c r="BE453" s="38"/>
      <c r="BF453" s="38"/>
      <c r="BG453" s="38"/>
      <c r="BH453" s="38"/>
      <c r="BI453" s="38"/>
      <c r="BJ453" s="38"/>
    </row>
    <row r="454" spans="1:62" ht="15.75" customHeight="1">
      <c r="A454" s="5" t="str">
        <f t="shared" si="123"/>
        <v>Loyer</v>
      </c>
      <c r="B454" s="3"/>
      <c r="C454" s="38"/>
      <c r="D454" s="38"/>
      <c r="E454" s="38"/>
      <c r="F454" s="38"/>
      <c r="G454" s="38"/>
      <c r="H454" s="38"/>
      <c r="I454" s="38"/>
      <c r="J454" s="38"/>
      <c r="K454" s="38"/>
      <c r="L454" s="38"/>
      <c r="M454" s="38"/>
      <c r="N454" s="38"/>
      <c r="O454" s="38"/>
      <c r="P454" s="38"/>
      <c r="Q454" s="38"/>
      <c r="R454" s="38"/>
      <c r="S454" s="38"/>
      <c r="T454" s="38"/>
      <c r="U454" s="38"/>
      <c r="V454" s="310" t="s">
        <v>201</v>
      </c>
      <c r="W454" s="461" t="s">
        <v>627</v>
      </c>
      <c r="X454" s="454"/>
      <c r="Y454" s="462"/>
      <c r="Z454" s="455" cm="1">
        <f t="array" ref="Z454">+SUMPRODUCT(('Budget original'!$A$8:$A$501=$A454)*('Budget original'!$C$3:$AO$3=Z$2),'Budget original'!$C$8:$AO$501)</f>
        <v>0</v>
      </c>
      <c r="AA454" s="454"/>
      <c r="AB454" s="462"/>
      <c r="AC454" s="455"/>
      <c r="AD454" s="463"/>
      <c r="AE454" s="462"/>
      <c r="AF454" s="455">
        <f>SUMIFS(BV_Data_An_Cour!$AN:$AN,BV_Data_An_Cour!$AQ:$AQ,$V454)</f>
        <v>260000</v>
      </c>
      <c r="AG454" s="456"/>
      <c r="AH454" s="457">
        <f t="shared" ref="AH454:AH462" si="124">AF454-Z454</f>
        <v>260000</v>
      </c>
      <c r="AI454" s="458">
        <f t="shared" ref="AI454:AI462" si="125">IF(Z454=0,0,AH454/Z454)</f>
        <v>0</v>
      </c>
      <c r="AJ454" s="463"/>
      <c r="AK454" s="462"/>
      <c r="AL454" s="455">
        <f>SUMIFS(BV_Data_An_Prec!$AN:$AN,BV_Data_An_Prec!$AQ:$AQ,$V454)</f>
        <v>0</v>
      </c>
      <c r="AM454" s="459"/>
      <c r="AN454" s="457">
        <f t="shared" ref="AN454:AN462" si="126">AF454-AL454</f>
        <v>260000</v>
      </c>
      <c r="AO454" s="464">
        <f t="shared" si="119"/>
        <v>0</v>
      </c>
      <c r="AP454" s="94"/>
      <c r="AQ454" s="571">
        <v>312000</v>
      </c>
      <c r="AR454" s="510">
        <f t="shared" si="111"/>
        <v>-52000</v>
      </c>
      <c r="AS454" s="38"/>
      <c r="AT454" s="38"/>
      <c r="AU454" s="38"/>
      <c r="AV454" s="38"/>
      <c r="AW454" s="38"/>
      <c r="AX454" s="38"/>
      <c r="AY454" s="38"/>
      <c r="AZ454" s="38"/>
      <c r="BA454" s="38"/>
      <c r="BB454" s="38"/>
      <c r="BC454" s="38"/>
      <c r="BD454" s="38"/>
      <c r="BE454" s="38"/>
      <c r="BF454" s="38"/>
      <c r="BG454" s="38"/>
      <c r="BH454" s="38"/>
      <c r="BI454" s="38"/>
      <c r="BJ454" s="38"/>
    </row>
    <row r="455" spans="1:62" ht="15.75" customHeight="1">
      <c r="A455" s="5" t="str">
        <f t="shared" si="123"/>
        <v>Taxes foncières</v>
      </c>
      <c r="B455" s="3"/>
      <c r="C455" s="38"/>
      <c r="D455" s="38"/>
      <c r="E455" s="38"/>
      <c r="F455" s="38"/>
      <c r="G455" s="38"/>
      <c r="H455" s="38"/>
      <c r="I455" s="38"/>
      <c r="J455" s="38"/>
      <c r="K455" s="38"/>
      <c r="L455" s="38"/>
      <c r="M455" s="38"/>
      <c r="N455" s="38"/>
      <c r="O455" s="38"/>
      <c r="P455" s="38"/>
      <c r="Q455" s="38"/>
      <c r="R455" s="38"/>
      <c r="S455" s="38"/>
      <c r="T455" s="38"/>
      <c r="U455" s="38"/>
      <c r="V455" s="310" t="s">
        <v>202</v>
      </c>
      <c r="W455" s="461" t="s">
        <v>628</v>
      </c>
      <c r="X455" s="454"/>
      <c r="Y455" s="462"/>
      <c r="Z455" s="455" cm="1">
        <f t="array" ref="Z455">+SUMPRODUCT(('Budget original'!$A$8:$A$501=$A455)*('Budget original'!$C$3:$AO$3=Z$2),'Budget original'!$C$8:$AO$501)</f>
        <v>0</v>
      </c>
      <c r="AA455" s="454"/>
      <c r="AB455" s="462"/>
      <c r="AC455" s="455"/>
      <c r="AD455" s="463"/>
      <c r="AE455" s="462"/>
      <c r="AF455" s="455">
        <f>SUMIFS(BV_Data_An_Cour!$AN:$AN,BV_Data_An_Cour!$AQ:$AQ,$V455)</f>
        <v>88317.66</v>
      </c>
      <c r="AG455" s="456"/>
      <c r="AH455" s="457">
        <f t="shared" si="124"/>
        <v>88317.66</v>
      </c>
      <c r="AI455" s="458">
        <f t="shared" si="125"/>
        <v>0</v>
      </c>
      <c r="AJ455" s="463"/>
      <c r="AK455" s="462"/>
      <c r="AL455" s="455">
        <f>SUMIFS(BV_Data_An_Prec!$AN:$AN,BV_Data_An_Prec!$AQ:$AQ,$V455)</f>
        <v>0</v>
      </c>
      <c r="AM455" s="459"/>
      <c r="AN455" s="457">
        <f t="shared" si="126"/>
        <v>88317.66</v>
      </c>
      <c r="AO455" s="464">
        <f t="shared" si="119"/>
        <v>0</v>
      </c>
      <c r="AP455" s="94"/>
      <c r="AQ455" s="571">
        <v>59160</v>
      </c>
      <c r="AR455" s="510">
        <f t="shared" si="111"/>
        <v>29157.660000000003</v>
      </c>
      <c r="AS455" s="38"/>
      <c r="AT455" s="38"/>
      <c r="AU455" s="38"/>
      <c r="AV455" s="38"/>
      <c r="AW455" s="38"/>
      <c r="AX455" s="38"/>
      <c r="AY455" s="38"/>
      <c r="AZ455" s="38"/>
      <c r="BA455" s="38"/>
      <c r="BB455" s="38"/>
      <c r="BC455" s="38"/>
      <c r="BD455" s="38"/>
      <c r="BE455" s="38"/>
      <c r="BF455" s="38"/>
      <c r="BG455" s="38"/>
      <c r="BH455" s="38"/>
      <c r="BI455" s="38"/>
      <c r="BJ455" s="38"/>
    </row>
    <row r="456" spans="1:62" ht="15.75" customHeight="1">
      <c r="A456" s="5" t="str">
        <f t="shared" si="123"/>
        <v>Taxes d`affaires</v>
      </c>
      <c r="B456" s="3"/>
      <c r="C456" s="38"/>
      <c r="D456" s="38"/>
      <c r="E456" s="38"/>
      <c r="F456" s="38"/>
      <c r="G456" s="38"/>
      <c r="H456" s="38"/>
      <c r="I456" s="38"/>
      <c r="J456" s="38"/>
      <c r="K456" s="38"/>
      <c r="L456" s="38"/>
      <c r="M456" s="38"/>
      <c r="N456" s="38"/>
      <c r="O456" s="38"/>
      <c r="P456" s="38"/>
      <c r="Q456" s="38"/>
      <c r="R456" s="38"/>
      <c r="S456" s="38"/>
      <c r="T456" s="38"/>
      <c r="U456" s="38"/>
      <c r="V456" s="311" t="s">
        <v>203</v>
      </c>
      <c r="W456" s="465" t="s">
        <v>629</v>
      </c>
      <c r="X456" s="438"/>
      <c r="Y456" s="466"/>
      <c r="Z456" s="439" cm="1">
        <f t="array" ref="Z456">+SUMPRODUCT(('Budget original'!$A$8:$A$501=$A456)*('Budget original'!$C$3:$AO$3=Z$2),'Budget original'!$C$8:$AO$501)</f>
        <v>0</v>
      </c>
      <c r="AA456" s="438"/>
      <c r="AB456" s="466"/>
      <c r="AC456" s="439"/>
      <c r="AD456" s="467"/>
      <c r="AE456" s="466"/>
      <c r="AF456" s="439">
        <f>SUMIFS(BV_Data_An_Cour!$AN:$AN,BV_Data_An_Cour!$AQ:$AQ,$V456)</f>
        <v>0</v>
      </c>
      <c r="AG456" s="440"/>
      <c r="AH456" s="441">
        <f t="shared" si="124"/>
        <v>0</v>
      </c>
      <c r="AI456" s="468">
        <f t="shared" si="125"/>
        <v>0</v>
      </c>
      <c r="AJ456" s="467"/>
      <c r="AK456" s="466"/>
      <c r="AL456" s="439">
        <f>SUMIFS(BV_Data_An_Prec!$AN:$AN,BV_Data_An_Prec!$AQ:$AQ,$V456)</f>
        <v>0</v>
      </c>
      <c r="AM456" s="443"/>
      <c r="AN456" s="441">
        <f t="shared" si="126"/>
        <v>0</v>
      </c>
      <c r="AO456" s="444">
        <f t="shared" si="119"/>
        <v>0</v>
      </c>
      <c r="AP456" s="94"/>
      <c r="AQ456" s="572">
        <v>39360</v>
      </c>
      <c r="AR456" s="569">
        <f t="shared" si="111"/>
        <v>-39360</v>
      </c>
      <c r="AS456" s="38"/>
      <c r="AT456" s="38"/>
      <c r="AU456" s="38"/>
      <c r="AV456" s="38"/>
      <c r="AW456" s="38"/>
      <c r="AX456" s="38"/>
      <c r="AY456" s="38"/>
      <c r="AZ456" s="38"/>
      <c r="BA456" s="38"/>
      <c r="BB456" s="38"/>
      <c r="BC456" s="38"/>
      <c r="BD456" s="38"/>
      <c r="BE456" s="38"/>
      <c r="BF456" s="38"/>
      <c r="BG456" s="38"/>
      <c r="BH456" s="38"/>
      <c r="BI456" s="38"/>
      <c r="BJ456" s="38"/>
    </row>
    <row r="457" spans="1:62" ht="15.75" customHeight="1">
      <c r="A457" s="5" t="str">
        <f t="shared" si="123"/>
        <v>Taxe sur le capital</v>
      </c>
      <c r="B457" s="3"/>
      <c r="C457" s="38"/>
      <c r="D457" s="38"/>
      <c r="E457" s="38"/>
      <c r="F457" s="38"/>
      <c r="G457" s="38"/>
      <c r="H457" s="38"/>
      <c r="I457" s="38"/>
      <c r="J457" s="38"/>
      <c r="K457" s="38"/>
      <c r="L457" s="38"/>
      <c r="M457" s="38"/>
      <c r="N457" s="38"/>
      <c r="O457" s="38"/>
      <c r="P457" s="38"/>
      <c r="Q457" s="38"/>
      <c r="R457" s="38"/>
      <c r="S457" s="38"/>
      <c r="T457" s="38"/>
      <c r="U457" s="38"/>
      <c r="V457" s="310" t="s">
        <v>204</v>
      </c>
      <c r="W457" s="461"/>
      <c r="X457" s="454"/>
      <c r="Y457" s="462"/>
      <c r="Z457" s="455" cm="1">
        <f t="array" ref="Z457">+SUMPRODUCT(('Budget original'!$A$8:$A$501=$A457)*('Budget original'!$C$3:$AO$3=Z$2),'Budget original'!$C$8:$AO$501)</f>
        <v>0</v>
      </c>
      <c r="AA457" s="454"/>
      <c r="AB457" s="462"/>
      <c r="AC457" s="455"/>
      <c r="AD457" s="463"/>
      <c r="AE457" s="462"/>
      <c r="AF457" s="455">
        <f>SUMIFS(BV_Data_An_Cour!$AN:$AN,BV_Data_An_Cour!$AQ:$AQ,$V457)</f>
        <v>0</v>
      </c>
      <c r="AG457" s="456"/>
      <c r="AH457" s="457">
        <f t="shared" si="124"/>
        <v>0</v>
      </c>
      <c r="AI457" s="458">
        <f t="shared" si="125"/>
        <v>0</v>
      </c>
      <c r="AJ457" s="463"/>
      <c r="AK457" s="462"/>
      <c r="AL457" s="455">
        <f>SUMIFS(BV_Data_An_Prec!$AN:$AN,BV_Data_An_Prec!$AQ:$AQ,$V457)</f>
        <v>0</v>
      </c>
      <c r="AM457" s="459"/>
      <c r="AN457" s="457">
        <f t="shared" si="126"/>
        <v>0</v>
      </c>
      <c r="AO457" s="464">
        <f t="shared" si="119"/>
        <v>0</v>
      </c>
      <c r="AP457" s="94"/>
      <c r="AQ457" s="571">
        <v>0</v>
      </c>
      <c r="AR457" s="510">
        <f t="shared" si="111"/>
        <v>0</v>
      </c>
      <c r="AS457" s="38"/>
      <c r="AT457" s="38"/>
      <c r="AU457" s="38"/>
      <c r="AV457" s="38"/>
      <c r="AW457" s="38"/>
      <c r="AX457" s="38"/>
      <c r="AY457" s="38"/>
      <c r="AZ457" s="38"/>
      <c r="BA457" s="38"/>
      <c r="BB457" s="38"/>
      <c r="BC457" s="38"/>
      <c r="BD457" s="38"/>
      <c r="BE457" s="38"/>
      <c r="BF457" s="38"/>
      <c r="BG457" s="38"/>
      <c r="BH457" s="38"/>
      <c r="BI457" s="38"/>
      <c r="BJ457" s="38"/>
    </row>
    <row r="458" spans="1:62" ht="15.75" customHeight="1">
      <c r="A458" s="5" t="str">
        <f t="shared" si="123"/>
        <v>Assurances</v>
      </c>
      <c r="B458" s="3"/>
      <c r="C458" s="38"/>
      <c r="D458" s="38"/>
      <c r="E458" s="38"/>
      <c r="F458" s="38"/>
      <c r="G458" s="38"/>
      <c r="H458" s="38"/>
      <c r="I458" s="38"/>
      <c r="J458" s="38"/>
      <c r="K458" s="38"/>
      <c r="L458" s="38"/>
      <c r="M458" s="38"/>
      <c r="N458" s="38"/>
      <c r="O458" s="38"/>
      <c r="P458" s="38"/>
      <c r="Q458" s="38"/>
      <c r="R458" s="38"/>
      <c r="S458" s="38"/>
      <c r="T458" s="38"/>
      <c r="U458" s="38"/>
      <c r="V458" s="311" t="s">
        <v>205</v>
      </c>
      <c r="W458" s="465" t="s">
        <v>630</v>
      </c>
      <c r="X458" s="438"/>
      <c r="Y458" s="466"/>
      <c r="Z458" s="439" cm="1">
        <f t="array" ref="Z458">+SUMPRODUCT(('Budget original'!$A$8:$A$501=$A458)*('Budget original'!$C$3:$AO$3=Z$2),'Budget original'!$C$8:$AO$501)</f>
        <v>0</v>
      </c>
      <c r="AA458" s="438"/>
      <c r="AB458" s="466"/>
      <c r="AC458" s="439"/>
      <c r="AD458" s="467"/>
      <c r="AE458" s="466"/>
      <c r="AF458" s="439">
        <f>SUMIF(BV_Data_An_Cour!$AQ:$AQ,Print_AAD!$V458,BV_Data_An_Cour!$AN:$AN)</f>
        <v>9476.7799999999988</v>
      </c>
      <c r="AG458" s="440"/>
      <c r="AH458" s="441">
        <f t="shared" si="124"/>
        <v>9476.7799999999988</v>
      </c>
      <c r="AI458" s="468">
        <f t="shared" si="125"/>
        <v>0</v>
      </c>
      <c r="AJ458" s="467"/>
      <c r="AK458" s="466"/>
      <c r="AL458" s="439">
        <f>SUMIFS(BV_Data_An_Prec!$AN:$AN,BV_Data_An_Prec!$AQ:$AQ,$V458)</f>
        <v>0</v>
      </c>
      <c r="AM458" s="443"/>
      <c r="AN458" s="441">
        <f t="shared" si="126"/>
        <v>9476.7799999999988</v>
      </c>
      <c r="AO458" s="444">
        <f t="shared" si="119"/>
        <v>0</v>
      </c>
      <c r="AP458" s="94"/>
      <c r="AQ458" s="572">
        <v>51252</v>
      </c>
      <c r="AR458" s="569">
        <f t="shared" si="111"/>
        <v>-41775.22</v>
      </c>
      <c r="AS458" s="38"/>
      <c r="AT458" s="38"/>
      <c r="AU458" s="38"/>
      <c r="AV458" s="38"/>
      <c r="AW458" s="38"/>
      <c r="AX458" s="38"/>
      <c r="AY458" s="38"/>
      <c r="AZ458" s="38"/>
      <c r="BA458" s="38"/>
      <c r="BB458" s="38"/>
      <c r="BC458" s="38"/>
      <c r="BD458" s="38"/>
      <c r="BE458" s="38"/>
      <c r="BF458" s="38"/>
      <c r="BG458" s="38"/>
      <c r="BH458" s="38"/>
      <c r="BI458" s="38"/>
      <c r="BJ458" s="38"/>
    </row>
    <row r="459" spans="1:62" ht="15.75" customHeight="1">
      <c r="A459" s="5" t="str">
        <f t="shared" si="123"/>
        <v>Chauffage, éclairage</v>
      </c>
      <c r="B459" s="3"/>
      <c r="C459" s="38"/>
      <c r="D459" s="38"/>
      <c r="E459" s="38"/>
      <c r="F459" s="38"/>
      <c r="G459" s="38"/>
      <c r="H459" s="38"/>
      <c r="I459" s="38"/>
      <c r="J459" s="38"/>
      <c r="K459" s="38"/>
      <c r="L459" s="38"/>
      <c r="M459" s="38"/>
      <c r="N459" s="38"/>
      <c r="O459" s="38"/>
      <c r="P459" s="38"/>
      <c r="Q459" s="38"/>
      <c r="R459" s="38"/>
      <c r="S459" s="38"/>
      <c r="T459" s="38"/>
      <c r="U459" s="38"/>
      <c r="V459" s="310" t="s">
        <v>206</v>
      </c>
      <c r="W459" s="461" t="s">
        <v>631</v>
      </c>
      <c r="X459" s="494"/>
      <c r="Y459" s="495"/>
      <c r="Z459" s="455" cm="1">
        <f t="array" ref="Z459">+SUMPRODUCT(('Budget original'!$A$8:$A$501=$A459)*('Budget original'!$C$3:$AO$3=Z$2),'Budget original'!$C$8:$AO$501)</f>
        <v>0</v>
      </c>
      <c r="AA459" s="494"/>
      <c r="AB459" s="495"/>
      <c r="AC459" s="455"/>
      <c r="AD459" s="463"/>
      <c r="AE459" s="462"/>
      <c r="AF459" s="455">
        <f>SUMIFS(BV_Data_An_Cour!$AN:$AN,BV_Data_An_Cour!$AQ:$AQ,$V459)</f>
        <v>23989.46</v>
      </c>
      <c r="AG459" s="456"/>
      <c r="AH459" s="457">
        <f t="shared" si="124"/>
        <v>23989.46</v>
      </c>
      <c r="AI459" s="458">
        <f t="shared" si="125"/>
        <v>0</v>
      </c>
      <c r="AJ459" s="463"/>
      <c r="AK459" s="462"/>
      <c r="AL459" s="455">
        <f>SUMIFS(BV_Data_An_Prec!$AN:$AN,BV_Data_An_Prec!$AQ:$AQ,$V459)</f>
        <v>0</v>
      </c>
      <c r="AM459" s="459"/>
      <c r="AN459" s="457">
        <f t="shared" si="126"/>
        <v>23989.46</v>
      </c>
      <c r="AO459" s="464">
        <f t="shared" si="119"/>
        <v>0</v>
      </c>
      <c r="AP459" s="94"/>
      <c r="AQ459" s="571">
        <v>28763.690000000002</v>
      </c>
      <c r="AR459" s="510">
        <f t="shared" si="111"/>
        <v>-4774.2300000000032</v>
      </c>
      <c r="AS459" s="38"/>
      <c r="AT459" s="38"/>
      <c r="AU459" s="38"/>
      <c r="AV459" s="38"/>
      <c r="AW459" s="38"/>
      <c r="AX459" s="38"/>
      <c r="AY459" s="38"/>
      <c r="AZ459" s="38"/>
      <c r="BA459" s="38"/>
      <c r="BB459" s="38"/>
      <c r="BC459" s="38"/>
      <c r="BD459" s="38"/>
      <c r="BE459" s="38"/>
      <c r="BF459" s="38"/>
      <c r="BG459" s="38"/>
      <c r="BH459" s="38"/>
      <c r="BI459" s="38"/>
      <c r="BJ459" s="38"/>
    </row>
    <row r="460" spans="1:62" ht="15.75" customHeight="1">
      <c r="A460" s="5" t="str">
        <f t="shared" si="123"/>
        <v>Honoraires</v>
      </c>
      <c r="B460" s="3"/>
      <c r="C460" s="38"/>
      <c r="D460" s="38"/>
      <c r="E460" s="38"/>
      <c r="F460" s="38"/>
      <c r="G460" s="38"/>
      <c r="H460" s="38"/>
      <c r="I460" s="38"/>
      <c r="J460" s="38"/>
      <c r="K460" s="38"/>
      <c r="L460" s="38"/>
      <c r="M460" s="38"/>
      <c r="N460" s="38"/>
      <c r="O460" s="38"/>
      <c r="P460" s="38"/>
      <c r="Q460" s="38"/>
      <c r="R460" s="38"/>
      <c r="S460" s="38"/>
      <c r="T460" s="38"/>
      <c r="U460" s="38"/>
      <c r="V460" s="310" t="s">
        <v>207</v>
      </c>
      <c r="W460" s="461" t="s">
        <v>632</v>
      </c>
      <c r="X460" s="454"/>
      <c r="Y460" s="462"/>
      <c r="Z460" s="455" cm="1">
        <f t="array" ref="Z460">+SUMPRODUCT(('Budget original'!$A$8:$A$501=$A460)*('Budget original'!$C$3:$AO$3=Z$2),'Budget original'!$C$8:$AO$501)</f>
        <v>0</v>
      </c>
      <c r="AA460" s="454"/>
      <c r="AB460" s="462"/>
      <c r="AC460" s="455"/>
      <c r="AD460" s="463"/>
      <c r="AE460" s="462"/>
      <c r="AF460" s="455">
        <f>SUMIFS(BV_Data_An_Cour!$AN:$AN,BV_Data_An_Cour!$AQ:$AQ,$V460)</f>
        <v>9683.7000000000007</v>
      </c>
      <c r="AG460" s="456"/>
      <c r="AH460" s="457">
        <f t="shared" si="124"/>
        <v>9683.7000000000007</v>
      </c>
      <c r="AI460" s="458">
        <f t="shared" si="125"/>
        <v>0</v>
      </c>
      <c r="AJ460" s="463"/>
      <c r="AK460" s="462"/>
      <c r="AL460" s="455">
        <f>SUMIFS(BV_Data_An_Prec!$AN:$AN,BV_Data_An_Prec!$AQ:$AQ,$V460)</f>
        <v>0</v>
      </c>
      <c r="AM460" s="459"/>
      <c r="AN460" s="457">
        <f t="shared" si="126"/>
        <v>9683.7000000000007</v>
      </c>
      <c r="AO460" s="464">
        <f t="shared" si="119"/>
        <v>0</v>
      </c>
      <c r="AP460" s="94"/>
      <c r="AQ460" s="571">
        <v>73723.959999999992</v>
      </c>
      <c r="AR460" s="510">
        <f t="shared" si="111"/>
        <v>-64040.259999999995</v>
      </c>
      <c r="AS460" s="38"/>
      <c r="AT460" s="38"/>
      <c r="AU460" s="38"/>
      <c r="AV460" s="38"/>
      <c r="AW460" s="38"/>
      <c r="AX460" s="38"/>
      <c r="AY460" s="38"/>
      <c r="AZ460" s="38"/>
      <c r="BA460" s="38"/>
      <c r="BB460" s="38"/>
      <c r="BC460" s="38"/>
      <c r="BD460" s="38"/>
      <c r="BE460" s="38"/>
      <c r="BF460" s="38"/>
      <c r="BG460" s="38"/>
      <c r="BH460" s="38"/>
      <c r="BI460" s="38"/>
      <c r="BJ460" s="38"/>
    </row>
    <row r="461" spans="1:62" ht="15.75" customHeight="1">
      <c r="A461" s="5" t="str">
        <f t="shared" si="123"/>
        <v>Réparation équipement</v>
      </c>
      <c r="B461" s="3"/>
      <c r="C461" s="38"/>
      <c r="D461" s="38"/>
      <c r="E461" s="38"/>
      <c r="F461" s="38"/>
      <c r="G461" s="38"/>
      <c r="H461" s="38"/>
      <c r="I461" s="38"/>
      <c r="J461" s="38"/>
      <c r="K461" s="38"/>
      <c r="L461" s="38"/>
      <c r="M461" s="38"/>
      <c r="N461" s="38"/>
      <c r="O461" s="38"/>
      <c r="P461" s="38"/>
      <c r="Q461" s="38"/>
      <c r="R461" s="38"/>
      <c r="S461" s="38"/>
      <c r="T461" s="38"/>
      <c r="U461" s="38"/>
      <c r="V461" s="311" t="s">
        <v>208</v>
      </c>
      <c r="W461" s="465" t="s">
        <v>633</v>
      </c>
      <c r="X461" s="438"/>
      <c r="Y461" s="466"/>
      <c r="Z461" s="439" cm="1">
        <f t="array" ref="Z461">+SUMPRODUCT(('Budget original'!$A$8:$A$501=$A461)*('Budget original'!$C$3:$AO$3=Z$2),'Budget original'!$C$8:$AO$501)</f>
        <v>0</v>
      </c>
      <c r="AA461" s="438"/>
      <c r="AB461" s="466"/>
      <c r="AC461" s="439"/>
      <c r="AD461" s="467"/>
      <c r="AE461" s="466"/>
      <c r="AF461" s="439">
        <f>SUMIFS(BV_Data_An_Cour!$AN:$AN,BV_Data_An_Cour!$AQ:$AQ,$V461)</f>
        <v>0</v>
      </c>
      <c r="AG461" s="440"/>
      <c r="AH461" s="441">
        <f t="shared" si="124"/>
        <v>0</v>
      </c>
      <c r="AI461" s="468">
        <f t="shared" si="125"/>
        <v>0</v>
      </c>
      <c r="AJ461" s="467"/>
      <c r="AK461" s="466"/>
      <c r="AL461" s="439">
        <f>SUMIFS(BV_Data_An_Prec!$AN:$AN,BV_Data_An_Prec!$AQ:$AQ,$V461)</f>
        <v>0</v>
      </c>
      <c r="AM461" s="443"/>
      <c r="AN461" s="441">
        <f t="shared" si="126"/>
        <v>0</v>
      </c>
      <c r="AO461" s="444">
        <f t="shared" si="119"/>
        <v>0</v>
      </c>
      <c r="AP461" s="94"/>
      <c r="AQ461" s="572">
        <v>18683.22</v>
      </c>
      <c r="AR461" s="569">
        <f t="shared" si="111"/>
        <v>-18683.22</v>
      </c>
      <c r="AS461" s="38"/>
      <c r="AT461" s="38"/>
      <c r="AU461" s="38"/>
      <c r="AV461" s="38"/>
      <c r="AW461" s="38"/>
      <c r="AX461" s="38"/>
      <c r="AY461" s="38"/>
      <c r="AZ461" s="38"/>
      <c r="BA461" s="38"/>
      <c r="BB461" s="38"/>
      <c r="BC461" s="38"/>
      <c r="BD461" s="38"/>
      <c r="BE461" s="38"/>
      <c r="BF461" s="38"/>
      <c r="BG461" s="38"/>
      <c r="BH461" s="38"/>
      <c r="BI461" s="38"/>
      <c r="BJ461" s="38"/>
    </row>
    <row r="462" spans="1:62" ht="15.75" customHeight="1">
      <c r="A462" s="5" t="str">
        <f t="shared" si="123"/>
        <v>Location équipement</v>
      </c>
      <c r="B462" s="3"/>
      <c r="C462" s="38"/>
      <c r="D462" s="38"/>
      <c r="E462" s="38"/>
      <c r="F462" s="38"/>
      <c r="G462" s="38"/>
      <c r="H462" s="38"/>
      <c r="I462" s="38"/>
      <c r="J462" s="38"/>
      <c r="K462" s="38"/>
      <c r="L462" s="38"/>
      <c r="M462" s="38"/>
      <c r="N462" s="38"/>
      <c r="O462" s="38"/>
      <c r="P462" s="38"/>
      <c r="Q462" s="38"/>
      <c r="R462" s="38"/>
      <c r="S462" s="38"/>
      <c r="T462" s="38"/>
      <c r="U462" s="80"/>
      <c r="V462" s="310" t="s">
        <v>209</v>
      </c>
      <c r="W462" s="461" t="s">
        <v>634</v>
      </c>
      <c r="X462" s="454"/>
      <c r="Y462" s="462"/>
      <c r="Z462" s="455" cm="1">
        <f t="array" ref="Z462">+SUMPRODUCT(('Budget original'!$A$8:$A$501=$A462)*('Budget original'!$C$3:$AO$3=Z$2),'Budget original'!$C$8:$AO$501)</f>
        <v>0</v>
      </c>
      <c r="AA462" s="454"/>
      <c r="AB462" s="462"/>
      <c r="AC462" s="455"/>
      <c r="AD462" s="463"/>
      <c r="AE462" s="462"/>
      <c r="AF462" s="455">
        <f>SUMIFS(BV_Data_An_Cour!$AN:$AN,BV_Data_An_Cour!$AQ:$AQ,$V462)</f>
        <v>0</v>
      </c>
      <c r="AG462" s="456"/>
      <c r="AH462" s="457">
        <f t="shared" si="124"/>
        <v>0</v>
      </c>
      <c r="AI462" s="496">
        <f t="shared" si="125"/>
        <v>0</v>
      </c>
      <c r="AJ462" s="463"/>
      <c r="AK462" s="462"/>
      <c r="AL462" s="455">
        <f>SUMIFS(BV_Data_An_Prec!$AN:$AN,BV_Data_An_Prec!$AQ:$AQ,$V462)</f>
        <v>0</v>
      </c>
      <c r="AM462" s="459"/>
      <c r="AN462" s="457">
        <f t="shared" si="126"/>
        <v>0</v>
      </c>
      <c r="AO462" s="464">
        <f t="shared" si="119"/>
        <v>0</v>
      </c>
      <c r="AP462" s="94"/>
      <c r="AQ462" s="571">
        <v>0</v>
      </c>
      <c r="AR462" s="510">
        <f t="shared" si="111"/>
        <v>0</v>
      </c>
      <c r="AS462" s="38"/>
      <c r="AT462" s="38"/>
      <c r="AU462" s="38"/>
      <c r="AV462" s="38"/>
      <c r="AW462" s="38"/>
      <c r="AX462" s="38"/>
      <c r="AY462" s="38"/>
      <c r="AZ462" s="38"/>
      <c r="BA462" s="38"/>
      <c r="BB462" s="38"/>
      <c r="BC462" s="38"/>
      <c r="BD462" s="38"/>
      <c r="BE462" s="38"/>
      <c r="BF462" s="38"/>
      <c r="BG462" s="38"/>
      <c r="BH462" s="38"/>
      <c r="BI462" s="38"/>
      <c r="BJ462" s="38"/>
    </row>
    <row r="463" spans="1:62" ht="15.75" customHeight="1">
      <c r="A463" s="5" t="str">
        <f t="shared" si="123"/>
        <v>Dons</v>
      </c>
      <c r="B463" s="3"/>
      <c r="C463" s="38"/>
      <c r="D463" s="38"/>
      <c r="E463" s="38"/>
      <c r="F463" s="38"/>
      <c r="G463" s="38"/>
      <c r="H463" s="38"/>
      <c r="I463" s="38"/>
      <c r="J463" s="38"/>
      <c r="K463" s="38"/>
      <c r="L463" s="38"/>
      <c r="M463" s="38"/>
      <c r="N463" s="38"/>
      <c r="O463" s="38"/>
      <c r="P463" s="38"/>
      <c r="Q463" s="38"/>
      <c r="R463" s="38"/>
      <c r="S463" s="38"/>
      <c r="T463" s="38"/>
      <c r="U463" s="80"/>
      <c r="V463" s="310" t="s">
        <v>210</v>
      </c>
      <c r="W463" s="461" t="s">
        <v>635</v>
      </c>
      <c r="X463" s="454"/>
      <c r="Y463" s="462"/>
      <c r="Z463" s="455" cm="1">
        <f t="array" ref="Z463">+SUMPRODUCT(('Budget original'!$A$8:$A$501=$A463)*('Budget original'!$C$3:$AO$3=Z$2),'Budget original'!$C$8:$AO$501)</f>
        <v>0</v>
      </c>
      <c r="AA463" s="454"/>
      <c r="AB463" s="462"/>
      <c r="AC463" s="455"/>
      <c r="AD463" s="463"/>
      <c r="AE463" s="462"/>
      <c r="AF463" s="455">
        <f>SUMIFS(BV_Data_An_Cour!$AN:$AN,BV_Data_An_Cour!$AQ:$AQ,$V463)</f>
        <v>0</v>
      </c>
      <c r="AG463" s="456"/>
      <c r="AH463" s="457">
        <v>0</v>
      </c>
      <c r="AI463" s="477">
        <v>0</v>
      </c>
      <c r="AJ463" s="463"/>
      <c r="AK463" s="462"/>
      <c r="AL463" s="455">
        <f>SUMIFS(BV_Data_An_Prec!$AN:$AN,BV_Data_An_Prec!$AQ:$AQ,$V463)</f>
        <v>0</v>
      </c>
      <c r="AM463" s="459"/>
      <c r="AN463" s="457">
        <v>0</v>
      </c>
      <c r="AO463" s="464">
        <v>0</v>
      </c>
      <c r="AP463" s="94"/>
      <c r="AQ463" s="571">
        <v>0</v>
      </c>
      <c r="AR463" s="510">
        <f t="shared" si="111"/>
        <v>0</v>
      </c>
      <c r="AS463" s="38"/>
      <c r="AT463" s="38"/>
      <c r="AU463" s="38"/>
      <c r="AV463" s="38"/>
      <c r="AW463" s="38"/>
      <c r="AX463" s="38"/>
      <c r="AY463" s="38"/>
      <c r="AZ463" s="38"/>
      <c r="BA463" s="38"/>
      <c r="BB463" s="38"/>
      <c r="BC463" s="38"/>
      <c r="BD463" s="38"/>
      <c r="BE463" s="38"/>
      <c r="BF463" s="38"/>
      <c r="BG463" s="38"/>
      <c r="BH463" s="38"/>
      <c r="BI463" s="38"/>
      <c r="BJ463" s="38"/>
    </row>
    <row r="464" spans="1:62" ht="15.75" hidden="1" customHeight="1">
      <c r="A464" s="5" t="str">
        <f t="shared" si="123"/>
        <v>[...]</v>
      </c>
      <c r="B464" s="3"/>
      <c r="C464" s="38"/>
      <c r="D464" s="38"/>
      <c r="E464" s="38"/>
      <c r="F464" s="38"/>
      <c r="G464" s="38"/>
      <c r="H464" s="38"/>
      <c r="I464" s="38"/>
      <c r="J464" s="38"/>
      <c r="K464" s="38"/>
      <c r="L464" s="38"/>
      <c r="M464" s="38"/>
      <c r="N464" s="38"/>
      <c r="O464" s="38"/>
      <c r="P464" s="38"/>
      <c r="Q464" s="38"/>
      <c r="R464" s="38"/>
      <c r="S464" s="38"/>
      <c r="T464" s="38"/>
      <c r="U464" s="80"/>
      <c r="V464" s="310" t="s">
        <v>55</v>
      </c>
      <c r="W464" s="461"/>
      <c r="X464" s="454"/>
      <c r="Y464" s="462"/>
      <c r="Z464" s="455">
        <v>0</v>
      </c>
      <c r="AA464" s="454"/>
      <c r="AB464" s="462"/>
      <c r="AC464" s="455"/>
      <c r="AD464" s="463"/>
      <c r="AE464" s="462"/>
      <c r="AF464" s="455">
        <v>0</v>
      </c>
      <c r="AG464" s="456"/>
      <c r="AH464" s="457">
        <f>AF464-Z464</f>
        <v>0</v>
      </c>
      <c r="AI464" s="477">
        <f>IF(Z464=0,0,AH464/Z464)</f>
        <v>0</v>
      </c>
      <c r="AJ464" s="463"/>
      <c r="AK464" s="462"/>
      <c r="AL464" s="455">
        <v>0</v>
      </c>
      <c r="AM464" s="459"/>
      <c r="AN464" s="457">
        <v>0</v>
      </c>
      <c r="AO464" s="464">
        <v>1</v>
      </c>
      <c r="AP464" s="94"/>
      <c r="AQ464" s="571">
        <v>0</v>
      </c>
      <c r="AR464" s="510">
        <f t="shared" si="111"/>
        <v>0</v>
      </c>
      <c r="AS464" s="38"/>
      <c r="AT464" s="38"/>
      <c r="AU464" s="38"/>
      <c r="AV464" s="38"/>
      <c r="AW464" s="38"/>
      <c r="AX464" s="38"/>
      <c r="AY464" s="38"/>
      <c r="AZ464" s="38"/>
      <c r="BA464" s="38"/>
      <c r="BB464" s="38"/>
      <c r="BC464" s="38"/>
      <c r="BD464" s="38"/>
      <c r="BE464" s="38"/>
      <c r="BF464" s="38"/>
      <c r="BG464" s="38"/>
      <c r="BH464" s="38"/>
      <c r="BI464" s="38"/>
      <c r="BJ464" s="38"/>
    </row>
    <row r="465" spans="1:62" ht="15.75" hidden="1" customHeight="1">
      <c r="A465" s="5" t="str">
        <f t="shared" si="123"/>
        <v>[...]</v>
      </c>
      <c r="B465" s="3"/>
      <c r="C465" s="38"/>
      <c r="D465" s="38"/>
      <c r="E465" s="38"/>
      <c r="F465" s="38"/>
      <c r="G465" s="38"/>
      <c r="H465" s="38"/>
      <c r="I465" s="38"/>
      <c r="J465" s="38"/>
      <c r="K465" s="38"/>
      <c r="L465" s="38"/>
      <c r="M465" s="38"/>
      <c r="N465" s="38"/>
      <c r="O465" s="38"/>
      <c r="P465" s="38"/>
      <c r="Q465" s="38"/>
      <c r="R465" s="38"/>
      <c r="S465" s="38"/>
      <c r="T465" s="38"/>
      <c r="U465" s="80"/>
      <c r="V465" s="310" t="s">
        <v>55</v>
      </c>
      <c r="W465" s="461"/>
      <c r="X465" s="454"/>
      <c r="Y465" s="462"/>
      <c r="Z465" s="455">
        <v>0</v>
      </c>
      <c r="AA465" s="454"/>
      <c r="AB465" s="462"/>
      <c r="AC465" s="455"/>
      <c r="AD465" s="463"/>
      <c r="AE465" s="462"/>
      <c r="AF465" s="455">
        <v>0</v>
      </c>
      <c r="AG465" s="456"/>
      <c r="AH465" s="457">
        <f>AF465-Z465</f>
        <v>0</v>
      </c>
      <c r="AI465" s="477">
        <f>IF(Z465=0,0,AH465/Z465)</f>
        <v>0</v>
      </c>
      <c r="AJ465" s="463"/>
      <c r="AK465" s="462"/>
      <c r="AL465" s="455">
        <v>0</v>
      </c>
      <c r="AM465" s="459"/>
      <c r="AN465" s="457">
        <v>0</v>
      </c>
      <c r="AO465" s="464">
        <v>2</v>
      </c>
      <c r="AP465" s="94"/>
      <c r="AQ465" s="571">
        <v>0</v>
      </c>
      <c r="AR465" s="510">
        <f t="shared" si="111"/>
        <v>0</v>
      </c>
      <c r="AS465" s="38"/>
      <c r="AT465" s="38"/>
      <c r="AU465" s="38"/>
      <c r="AV465" s="38"/>
      <c r="AW465" s="38"/>
      <c r="AX465" s="38"/>
      <c r="AY465" s="38"/>
      <c r="AZ465" s="38"/>
      <c r="BA465" s="38"/>
      <c r="BB465" s="38"/>
      <c r="BC465" s="38"/>
      <c r="BD465" s="38"/>
      <c r="BE465" s="38"/>
      <c r="BF465" s="38"/>
      <c r="BG465" s="38"/>
      <c r="BH465" s="38"/>
      <c r="BI465" s="38"/>
      <c r="BJ465" s="38"/>
    </row>
    <row r="466" spans="1:62" ht="15.75" hidden="1" customHeight="1">
      <c r="A466" s="5" t="str">
        <f t="shared" si="123"/>
        <v>[...]</v>
      </c>
      <c r="B466" s="3"/>
      <c r="C466" s="38"/>
      <c r="D466" s="38"/>
      <c r="E466" s="38"/>
      <c r="F466" s="38"/>
      <c r="G466" s="38"/>
      <c r="H466" s="38"/>
      <c r="I466" s="38"/>
      <c r="J466" s="38"/>
      <c r="K466" s="38"/>
      <c r="L466" s="38"/>
      <c r="M466" s="38"/>
      <c r="N466" s="38"/>
      <c r="O466" s="38"/>
      <c r="P466" s="38"/>
      <c r="Q466" s="38"/>
      <c r="R466" s="38"/>
      <c r="S466" s="38"/>
      <c r="T466" s="38"/>
      <c r="U466" s="38"/>
      <c r="V466" s="310" t="s">
        <v>55</v>
      </c>
      <c r="W466" s="461"/>
      <c r="X466" s="454"/>
      <c r="Y466" s="462"/>
      <c r="Z466" s="455">
        <v>0</v>
      </c>
      <c r="AA466" s="454"/>
      <c r="AB466" s="462"/>
      <c r="AC466" s="455"/>
      <c r="AD466" s="463"/>
      <c r="AE466" s="462"/>
      <c r="AF466" s="455">
        <v>0</v>
      </c>
      <c r="AG466" s="456"/>
      <c r="AH466" s="457">
        <f>AF466-Z466</f>
        <v>0</v>
      </c>
      <c r="AI466" s="477">
        <f>IF(Z466=0,0,AH466/Z466)</f>
        <v>0</v>
      </c>
      <c r="AJ466" s="463"/>
      <c r="AK466" s="462"/>
      <c r="AL466" s="455">
        <v>0</v>
      </c>
      <c r="AM466" s="459"/>
      <c r="AN466" s="457">
        <v>0</v>
      </c>
      <c r="AO466" s="464">
        <v>3</v>
      </c>
      <c r="AP466" s="94"/>
      <c r="AQ466" s="571">
        <v>0</v>
      </c>
      <c r="AR466" s="510">
        <f t="shared" si="111"/>
        <v>0</v>
      </c>
      <c r="AS466" s="38"/>
      <c r="AT466" s="38"/>
      <c r="AU466" s="38"/>
      <c r="AV466" s="38"/>
      <c r="AW466" s="38"/>
      <c r="AX466" s="38"/>
      <c r="AY466" s="38"/>
      <c r="AZ466" s="38"/>
      <c r="BA466" s="38"/>
      <c r="BB466" s="38"/>
      <c r="BC466" s="38"/>
      <c r="BD466" s="38"/>
      <c r="BE466" s="38"/>
      <c r="BF466" s="38"/>
      <c r="BG466" s="38"/>
      <c r="BH466" s="38"/>
      <c r="BI466" s="38"/>
      <c r="BJ466" s="38"/>
    </row>
    <row r="467" spans="1:62" ht="15.75" customHeight="1">
      <c r="A467" s="5" t="str">
        <f t="shared" si="123"/>
        <v>TOTAL DÉPENSES FIXES</v>
      </c>
      <c r="B467" s="3"/>
      <c r="C467" s="38"/>
      <c r="D467" s="38"/>
      <c r="E467" s="38"/>
      <c r="F467" s="38"/>
      <c r="G467" s="38"/>
      <c r="H467" s="38"/>
      <c r="I467" s="38"/>
      <c r="J467" s="38"/>
      <c r="K467" s="38"/>
      <c r="L467" s="38"/>
      <c r="M467" s="38"/>
      <c r="N467" s="38"/>
      <c r="O467" s="38"/>
      <c r="P467" s="38"/>
      <c r="Q467" s="38"/>
      <c r="R467" s="38"/>
      <c r="S467" s="38"/>
      <c r="T467" s="38"/>
      <c r="U467" s="38"/>
      <c r="V467" s="469" t="s">
        <v>211</v>
      </c>
      <c r="W467" s="470"/>
      <c r="X467" s="471" t="e">
        <f>Z467/+Z408</f>
        <v>#DIV/0!</v>
      </c>
      <c r="Y467" s="470"/>
      <c r="Z467" s="472">
        <f>SUM(Z454:Z466)</f>
        <v>0</v>
      </c>
      <c r="AA467" s="471"/>
      <c r="AB467" s="470"/>
      <c r="AC467" s="472"/>
      <c r="AD467" s="473">
        <f>AF467/AF408</f>
        <v>0.32902002943035696</v>
      </c>
      <c r="AE467" s="470"/>
      <c r="AF467" s="472">
        <f>SUM(AF454:AF466)</f>
        <v>391467.60000000009</v>
      </c>
      <c r="AG467" s="479"/>
      <c r="AH467" s="826">
        <f>SUM(AH454:AH466)</f>
        <v>391467.60000000009</v>
      </c>
      <c r="AI467" s="471">
        <f>IF(Z467=0,0,AH467/Z467)</f>
        <v>0</v>
      </c>
      <c r="AJ467" s="473">
        <f>IF($AL$408=0,0,AL467/$AL$408)</f>
        <v>0</v>
      </c>
      <c r="AK467" s="470"/>
      <c r="AL467" s="472">
        <f>SUM(AL454:AL466)</f>
        <v>0</v>
      </c>
      <c r="AM467" s="480"/>
      <c r="AN467" s="475">
        <f>SUM(AN454:AN466)</f>
        <v>391467.60000000009</v>
      </c>
      <c r="AO467" s="493">
        <f t="shared" ref="AO467:AO484" si="127">IF(AL467=0,0,AN467/AL467)</f>
        <v>0</v>
      </c>
      <c r="AP467" s="94"/>
      <c r="AQ467" s="573">
        <v>582942.87</v>
      </c>
      <c r="AR467" s="574">
        <f t="shared" si="111"/>
        <v>-191475.2699999999</v>
      </c>
      <c r="AS467" s="38"/>
      <c r="AT467" s="38"/>
      <c r="AU467" s="38"/>
      <c r="AV467" s="38"/>
      <c r="AW467" s="38"/>
      <c r="AX467" s="38"/>
      <c r="AY467" s="38"/>
      <c r="AZ467" s="38"/>
      <c r="BA467" s="38"/>
      <c r="BB467" s="38"/>
      <c r="BC467" s="38"/>
      <c r="BD467" s="38"/>
      <c r="BE467" s="38"/>
      <c r="BF467" s="38"/>
      <c r="BG467" s="38"/>
      <c r="BH467" s="38"/>
      <c r="BI467" s="38"/>
      <c r="BJ467" s="38"/>
    </row>
    <row r="468" spans="1:62" ht="15.75" customHeight="1">
      <c r="A468" s="5" t="str">
        <f t="shared" si="123"/>
        <v/>
      </c>
      <c r="B468" s="3"/>
      <c r="C468" s="38"/>
      <c r="D468" s="38"/>
      <c r="E468" s="38"/>
      <c r="F468" s="38"/>
      <c r="G468" s="38"/>
      <c r="H468" s="38"/>
      <c r="I468" s="38"/>
      <c r="J468" s="38"/>
      <c r="K468" s="38"/>
      <c r="L468" s="38"/>
      <c r="M468" s="38"/>
      <c r="N468" s="38"/>
      <c r="O468" s="38"/>
      <c r="P468" s="38"/>
      <c r="Q468" s="38"/>
      <c r="R468" s="38"/>
      <c r="S468" s="38"/>
      <c r="T468" s="38"/>
      <c r="U468" s="38"/>
      <c r="V468" s="310"/>
      <c r="W468" s="454"/>
      <c r="X468" s="454"/>
      <c r="Y468" s="454"/>
      <c r="Z468" s="497"/>
      <c r="AA468" s="454"/>
      <c r="AB468" s="454"/>
      <c r="AC468" s="497"/>
      <c r="AD468" s="463"/>
      <c r="AE468" s="454"/>
      <c r="AF468" s="497"/>
      <c r="AG468" s="463"/>
      <c r="AH468" s="457">
        <f t="shared" ref="AH468:AH482" si="128">AF468-Z468</f>
        <v>0</v>
      </c>
      <c r="AI468" s="458"/>
      <c r="AJ468" s="463"/>
      <c r="AK468" s="454"/>
      <c r="AL468" s="497"/>
      <c r="AM468" s="498"/>
      <c r="AN468" s="457">
        <f t="shared" ref="AN468:AN484" si="129">AF468-AL468</f>
        <v>0</v>
      </c>
      <c r="AO468" s="499">
        <f t="shared" si="127"/>
        <v>0</v>
      </c>
      <c r="AP468" s="94"/>
      <c r="AQ468" s="579"/>
      <c r="AR468" s="580"/>
      <c r="AS468" s="38"/>
      <c r="AT468" s="38"/>
      <c r="AU468" s="38"/>
      <c r="AV468" s="38"/>
      <c r="AW468" s="38"/>
      <c r="AX468" s="38"/>
      <c r="AY468" s="38"/>
      <c r="AZ468" s="38"/>
      <c r="BA468" s="38"/>
      <c r="BB468" s="38"/>
      <c r="BC468" s="38"/>
      <c r="BD468" s="38"/>
      <c r="BE468" s="38"/>
      <c r="BF468" s="38"/>
      <c r="BG468" s="38"/>
      <c r="BH468" s="38"/>
      <c r="BI468" s="38"/>
      <c r="BJ468" s="38"/>
    </row>
    <row r="469" spans="1:62" ht="15.75" customHeight="1">
      <c r="A469" s="5" t="str">
        <f t="shared" si="123"/>
        <v>TOTAL DES DÉPENSES</v>
      </c>
      <c r="B469" s="3"/>
      <c r="C469" s="38"/>
      <c r="D469" s="38"/>
      <c r="E469" s="38"/>
      <c r="F469" s="38"/>
      <c r="G469" s="38"/>
      <c r="H469" s="38"/>
      <c r="I469" s="38"/>
      <c r="J469" s="38"/>
      <c r="K469" s="38"/>
      <c r="L469" s="38"/>
      <c r="M469" s="38"/>
      <c r="N469" s="38"/>
      <c r="O469" s="38"/>
      <c r="P469" s="38"/>
      <c r="Q469" s="38"/>
      <c r="R469" s="38"/>
      <c r="S469" s="38"/>
      <c r="T469" s="38"/>
      <c r="U469" s="38"/>
      <c r="V469" s="469" t="s">
        <v>140</v>
      </c>
      <c r="W469" s="470"/>
      <c r="X469" s="471" t="e">
        <f>Z469/+Z408</f>
        <v>#DIV/0!</v>
      </c>
      <c r="Y469" s="470"/>
      <c r="Z469" s="472">
        <f>Z420+Z434+Z453+Z467</f>
        <v>0</v>
      </c>
      <c r="AA469" s="471"/>
      <c r="AB469" s="470"/>
      <c r="AC469" s="472"/>
      <c r="AD469" s="473">
        <f>AF469/AF408</f>
        <v>0.97778090510420734</v>
      </c>
      <c r="AE469" s="470"/>
      <c r="AF469" s="472">
        <f>AF420+AF434+AF453+AF467</f>
        <v>1163362.44</v>
      </c>
      <c r="AG469" s="479"/>
      <c r="AH469" s="826">
        <f t="shared" si="128"/>
        <v>1163362.44</v>
      </c>
      <c r="AI469" s="471" t="e">
        <f>AH469/Z469</f>
        <v>#DIV/0!</v>
      </c>
      <c r="AJ469" s="473">
        <f>IF($AL$408=0,0,AL469/$AL$408)</f>
        <v>0</v>
      </c>
      <c r="AK469" s="470"/>
      <c r="AL469" s="472">
        <f>AL420+AL434+AL453+AL467</f>
        <v>0</v>
      </c>
      <c r="AM469" s="480"/>
      <c r="AN469" s="475">
        <f t="shared" si="129"/>
        <v>1163362.44</v>
      </c>
      <c r="AO469" s="452">
        <f t="shared" si="127"/>
        <v>0</v>
      </c>
      <c r="AP469" s="94"/>
      <c r="AQ469" s="573">
        <v>6902902.9400000004</v>
      </c>
      <c r="AR469" s="574">
        <f t="shared" ref="AR469:AR482" si="130">AF469-AQ469</f>
        <v>-5739540.5</v>
      </c>
      <c r="AS469" s="38"/>
      <c r="AT469" s="38"/>
      <c r="AU469" s="38"/>
      <c r="AV469" s="38"/>
      <c r="AW469" s="38"/>
      <c r="AX469" s="38"/>
      <c r="AY469" s="38"/>
      <c r="AZ469" s="38"/>
      <c r="BA469" s="38"/>
      <c r="BB469" s="38"/>
      <c r="BC469" s="38"/>
      <c r="BD469" s="38"/>
      <c r="BE469" s="38"/>
      <c r="BF469" s="38"/>
      <c r="BG469" s="38"/>
      <c r="BH469" s="38"/>
      <c r="BI469" s="38"/>
      <c r="BJ469" s="38"/>
    </row>
    <row r="470" spans="1:62" ht="15.75" customHeight="1">
      <c r="A470" s="5" t="str">
        <f t="shared" si="123"/>
        <v>Revenus autres</v>
      </c>
      <c r="B470" s="3"/>
      <c r="C470" s="38"/>
      <c r="D470" s="38"/>
      <c r="E470" s="38"/>
      <c r="F470" s="38"/>
      <c r="G470" s="38"/>
      <c r="H470" s="38"/>
      <c r="I470" s="38"/>
      <c r="J470" s="38"/>
      <c r="K470" s="38"/>
      <c r="L470" s="38"/>
      <c r="M470" s="38"/>
      <c r="N470" s="38"/>
      <c r="O470" s="38"/>
      <c r="P470" s="38"/>
      <c r="Q470" s="38"/>
      <c r="R470" s="38"/>
      <c r="S470" s="38"/>
      <c r="T470" s="38"/>
      <c r="U470" s="38"/>
      <c r="V470" s="310" t="s">
        <v>212</v>
      </c>
      <c r="W470" s="495"/>
      <c r="X470" s="495"/>
      <c r="Y470" s="454"/>
      <c r="Z470" s="483" cm="1">
        <f t="array" ref="Z470">+SUMPRODUCT(('Budget original'!$A$8:$A$501=$A470)*('Budget original'!$C$3:$AO$3=Z$2),'Budget original'!$C$8:$AO$501)</f>
        <v>0</v>
      </c>
      <c r="AA470" s="500"/>
      <c r="AB470" s="501"/>
      <c r="AC470" s="483"/>
      <c r="AD470" s="502"/>
      <c r="AE470" s="501"/>
      <c r="AF470" s="455">
        <f>-SUMIFS(BV_Data_An_Cour!$AN:$AN,BV_Data_An_Cour!$AQ:$AQ,$V470)</f>
        <v>134385.54999999999</v>
      </c>
      <c r="AG470" s="503"/>
      <c r="AH470" s="457">
        <f t="shared" si="128"/>
        <v>134385.54999999999</v>
      </c>
      <c r="AI470" s="496" t="e">
        <f>IF(AH470=0,0,AH470/Z470)</f>
        <v>#DIV/0!</v>
      </c>
      <c r="AJ470" s="502"/>
      <c r="AK470" s="501"/>
      <c r="AL470" s="455">
        <f>-SUMIFS(BV_Data_An_Prec!$AN:$AN,BV_Data_An_Prec!$AQ:$AQ,$V470)</f>
        <v>0</v>
      </c>
      <c r="AM470" s="505"/>
      <c r="AN470" s="457">
        <f t="shared" si="129"/>
        <v>134385.54999999999</v>
      </c>
      <c r="AO470" s="464">
        <f t="shared" si="127"/>
        <v>0</v>
      </c>
      <c r="AP470" s="94"/>
      <c r="AQ470" s="571">
        <v>275258.11</v>
      </c>
      <c r="AR470" s="510">
        <f t="shared" si="130"/>
        <v>-140872.56</v>
      </c>
      <c r="AS470" s="38"/>
      <c r="AT470" s="38"/>
      <c r="AU470" s="38"/>
      <c r="AV470" s="38"/>
      <c r="AW470" s="38"/>
      <c r="AX470" s="38"/>
      <c r="AY470" s="38"/>
      <c r="AZ470" s="38"/>
      <c r="BA470" s="38"/>
      <c r="BB470" s="38"/>
      <c r="BC470" s="38"/>
      <c r="BD470" s="38"/>
      <c r="BE470" s="38"/>
      <c r="BF470" s="38"/>
      <c r="BG470" s="38"/>
      <c r="BH470" s="38"/>
      <c r="BI470" s="38"/>
      <c r="BJ470" s="38"/>
    </row>
    <row r="471" spans="1:62" ht="15.75" customHeight="1">
      <c r="A471" s="5" t="str">
        <f t="shared" si="123"/>
        <v>Holdbacks</v>
      </c>
      <c r="B471" s="3"/>
      <c r="C471" s="38"/>
      <c r="D471" s="38"/>
      <c r="E471" s="38"/>
      <c r="F471" s="38"/>
      <c r="G471" s="38"/>
      <c r="H471" s="38"/>
      <c r="I471" s="38"/>
      <c r="J471" s="38"/>
      <c r="K471" s="38"/>
      <c r="L471" s="38"/>
      <c r="M471" s="38"/>
      <c r="N471" s="38"/>
      <c r="O471" s="38"/>
      <c r="P471" s="38"/>
      <c r="Q471" s="38"/>
      <c r="R471" s="38"/>
      <c r="S471" s="38"/>
      <c r="T471" s="38"/>
      <c r="U471" s="38"/>
      <c r="V471" s="310" t="s">
        <v>144</v>
      </c>
      <c r="W471" s="454"/>
      <c r="X471" s="454"/>
      <c r="Y471" s="454"/>
      <c r="Z471" s="455">
        <f t="shared" ref="Z471:Z477" si="131">+SUMIF($C:$C,$V471,F:F)</f>
        <v>0</v>
      </c>
      <c r="AA471" s="494"/>
      <c r="AB471" s="495"/>
      <c r="AC471" s="455"/>
      <c r="AD471" s="509"/>
      <c r="AE471" s="495"/>
      <c r="AF471" s="455">
        <f t="shared" ref="AF471:AF481" si="132">+SUMIF($C:$C,$V471,L:L)</f>
        <v>194455</v>
      </c>
      <c r="AG471" s="508"/>
      <c r="AH471" s="457">
        <f t="shared" si="128"/>
        <v>194455</v>
      </c>
      <c r="AI471" s="477">
        <f>IF(Z471=0,0,AH471/Z471)</f>
        <v>0</v>
      </c>
      <c r="AJ471" s="509"/>
      <c r="AK471" s="495"/>
      <c r="AL471" s="455">
        <f>-SUMIFS(BV_Data_An_Prec!$AN:$AN,BV_Data_An_Prec!$AQ:$AQ,$V471)</f>
        <v>0</v>
      </c>
      <c r="AM471" s="506"/>
      <c r="AN471" s="457">
        <f t="shared" si="129"/>
        <v>194455</v>
      </c>
      <c r="AO471" s="464">
        <f t="shared" si="127"/>
        <v>0</v>
      </c>
      <c r="AP471" s="94"/>
      <c r="AQ471" s="571">
        <v>693962.92</v>
      </c>
      <c r="AR471" s="510">
        <f t="shared" si="130"/>
        <v>-499507.92000000004</v>
      </c>
      <c r="AS471" s="38"/>
      <c r="AT471" s="38"/>
      <c r="AU471" s="38"/>
      <c r="AV471" s="38"/>
      <c r="AW471" s="38"/>
      <c r="AX471" s="38"/>
      <c r="AY471" s="38"/>
      <c r="AZ471" s="38"/>
      <c r="BA471" s="38"/>
      <c r="BB471" s="38"/>
      <c r="BC471" s="38"/>
      <c r="BD471" s="38"/>
      <c r="BE471" s="38"/>
      <c r="BF471" s="38"/>
      <c r="BG471" s="38"/>
      <c r="BH471" s="38"/>
      <c r="BI471" s="38"/>
      <c r="BJ471" s="38"/>
    </row>
    <row r="472" spans="1:62" ht="15.75" customHeight="1">
      <c r="A472" s="5" t="str">
        <f t="shared" si="123"/>
        <v>Programme neuf 1</v>
      </c>
      <c r="B472" s="3"/>
      <c r="C472" s="38"/>
      <c r="D472" s="38"/>
      <c r="E472" s="38"/>
      <c r="F472" s="38"/>
      <c r="G472" s="38"/>
      <c r="H472" s="38"/>
      <c r="I472" s="38"/>
      <c r="J472" s="38"/>
      <c r="K472" s="38"/>
      <c r="L472" s="38"/>
      <c r="M472" s="38"/>
      <c r="N472" s="38"/>
      <c r="O472" s="38"/>
      <c r="P472" s="38"/>
      <c r="Q472" s="38"/>
      <c r="R472" s="38"/>
      <c r="S472" s="38"/>
      <c r="T472" s="38"/>
      <c r="U472" s="38"/>
      <c r="V472" s="310" t="s">
        <v>141</v>
      </c>
      <c r="W472" s="454"/>
      <c r="X472" s="454"/>
      <c r="Y472" s="454"/>
      <c r="Z472" s="455">
        <f t="shared" si="131"/>
        <v>0</v>
      </c>
      <c r="AA472" s="494"/>
      <c r="AB472" s="495"/>
      <c r="AC472" s="455"/>
      <c r="AD472" s="509"/>
      <c r="AE472" s="495"/>
      <c r="AF472" s="455">
        <f t="shared" si="132"/>
        <v>0</v>
      </c>
      <c r="AG472" s="508"/>
      <c r="AH472" s="457">
        <f t="shared" si="128"/>
        <v>0</v>
      </c>
      <c r="AI472" s="477">
        <f t="shared" ref="AI472:AI481" si="133">IF(AH472=0,0,AH472/Z472)</f>
        <v>0</v>
      </c>
      <c r="AJ472" s="509"/>
      <c r="AK472" s="495"/>
      <c r="AL472" s="455">
        <f>-SUMIFS(BV_Data_An_Prec!$AN:$AN,BV_Data_An_Prec!$AQ:$AQ,$V472)</f>
        <v>0</v>
      </c>
      <c r="AM472" s="506"/>
      <c r="AN472" s="457">
        <f t="shared" si="129"/>
        <v>0</v>
      </c>
      <c r="AO472" s="464">
        <f t="shared" si="127"/>
        <v>0</v>
      </c>
      <c r="AP472" s="94"/>
      <c r="AQ472" s="571">
        <v>43300</v>
      </c>
      <c r="AR472" s="510">
        <f t="shared" si="130"/>
        <v>-43300</v>
      </c>
      <c r="AS472" s="38"/>
      <c r="AT472" s="38"/>
      <c r="AU472" s="38"/>
      <c r="AV472" s="38"/>
      <c r="AW472" s="38"/>
      <c r="AX472" s="38"/>
      <c r="AY472" s="38"/>
      <c r="AZ472" s="38"/>
      <c r="BA472" s="38"/>
      <c r="BB472" s="38"/>
      <c r="BC472" s="38"/>
      <c r="BD472" s="38"/>
      <c r="BE472" s="38"/>
      <c r="BF472" s="38"/>
      <c r="BG472" s="38"/>
      <c r="BH472" s="38"/>
      <c r="BI472" s="38"/>
      <c r="BJ472" s="38"/>
    </row>
    <row r="473" spans="1:62" ht="15.75" customHeight="1">
      <c r="A473" s="5" t="str">
        <f t="shared" si="123"/>
        <v>Programme neuf 2</v>
      </c>
      <c r="B473" s="3"/>
      <c r="C473" s="38"/>
      <c r="D473" s="38"/>
      <c r="E473" s="38"/>
      <c r="F473" s="38"/>
      <c r="G473" s="38"/>
      <c r="H473" s="38"/>
      <c r="I473" s="38"/>
      <c r="J473" s="38"/>
      <c r="K473" s="38"/>
      <c r="L473" s="38"/>
      <c r="M473" s="38"/>
      <c r="N473" s="38"/>
      <c r="O473" s="38"/>
      <c r="P473" s="38"/>
      <c r="Q473" s="38"/>
      <c r="R473" s="38"/>
      <c r="S473" s="38"/>
      <c r="T473" s="38"/>
      <c r="U473" s="38"/>
      <c r="V473" s="310" t="s">
        <v>142</v>
      </c>
      <c r="W473" s="454"/>
      <c r="X473" s="454"/>
      <c r="Y473" s="454"/>
      <c r="Z473" s="455">
        <f t="shared" si="131"/>
        <v>0</v>
      </c>
      <c r="AA473" s="494"/>
      <c r="AB473" s="495"/>
      <c r="AC473" s="455"/>
      <c r="AD473" s="509"/>
      <c r="AE473" s="495"/>
      <c r="AF473" s="455">
        <f t="shared" si="132"/>
        <v>0</v>
      </c>
      <c r="AG473" s="508"/>
      <c r="AH473" s="457">
        <f t="shared" si="128"/>
        <v>0</v>
      </c>
      <c r="AI473" s="477">
        <f t="shared" si="133"/>
        <v>0</v>
      </c>
      <c r="AJ473" s="509"/>
      <c r="AK473" s="495"/>
      <c r="AL473" s="455">
        <f>-SUMIFS(BV_Data_An_Prec!$AN:$AN,BV_Data_An_Prec!$AQ:$AQ,$V473)</f>
        <v>0</v>
      </c>
      <c r="AM473" s="506"/>
      <c r="AN473" s="457">
        <f t="shared" si="129"/>
        <v>0</v>
      </c>
      <c r="AO473" s="464">
        <f t="shared" si="127"/>
        <v>0</v>
      </c>
      <c r="AP473" s="94"/>
      <c r="AQ473" s="571">
        <v>0</v>
      </c>
      <c r="AR473" s="510">
        <f t="shared" si="130"/>
        <v>0</v>
      </c>
      <c r="AS473" s="38"/>
      <c r="AT473" s="38"/>
      <c r="AU473" s="38"/>
      <c r="AV473" s="38"/>
      <c r="AW473" s="38"/>
      <c r="AX473" s="38"/>
      <c r="AY473" s="38"/>
      <c r="AZ473" s="38"/>
      <c r="BA473" s="38"/>
      <c r="BB473" s="38"/>
      <c r="BC473" s="38"/>
      <c r="BD473" s="38"/>
      <c r="BE473" s="38"/>
      <c r="BF473" s="38"/>
      <c r="BG473" s="38"/>
      <c r="BH473" s="38"/>
      <c r="BI473" s="38"/>
      <c r="BJ473" s="38"/>
    </row>
    <row r="474" spans="1:62" ht="15.75" customHeight="1">
      <c r="A474" s="5" t="str">
        <f t="shared" si="123"/>
        <v>Programme neuf 3</v>
      </c>
      <c r="B474" s="3"/>
      <c r="C474" s="38"/>
      <c r="D474" s="38"/>
      <c r="E474" s="38"/>
      <c r="F474" s="38"/>
      <c r="G474" s="38"/>
      <c r="H474" s="38"/>
      <c r="I474" s="38"/>
      <c r="J474" s="38"/>
      <c r="K474" s="38"/>
      <c r="L474" s="38"/>
      <c r="M474" s="38"/>
      <c r="N474" s="38"/>
      <c r="O474" s="38"/>
      <c r="P474" s="38"/>
      <c r="Q474" s="38"/>
      <c r="R474" s="38"/>
      <c r="S474" s="38"/>
      <c r="T474" s="38"/>
      <c r="U474" s="38"/>
      <c r="V474" s="310" t="s">
        <v>143</v>
      </c>
      <c r="W474" s="454"/>
      <c r="X474" s="454"/>
      <c r="Y474" s="454"/>
      <c r="Z474" s="455">
        <f t="shared" si="131"/>
        <v>0</v>
      </c>
      <c r="AA474" s="494"/>
      <c r="AB474" s="495"/>
      <c r="AC474" s="455"/>
      <c r="AD474" s="509"/>
      <c r="AE474" s="495"/>
      <c r="AF474" s="455">
        <f t="shared" si="132"/>
        <v>0</v>
      </c>
      <c r="AG474" s="508"/>
      <c r="AH474" s="457">
        <f t="shared" si="128"/>
        <v>0</v>
      </c>
      <c r="AI474" s="477">
        <f t="shared" si="133"/>
        <v>0</v>
      </c>
      <c r="AJ474" s="509"/>
      <c r="AK474" s="495"/>
      <c r="AL474" s="455">
        <f>-SUMIFS(BV_Data_An_Prec!$AN:$AN,BV_Data_An_Prec!$AQ:$AQ,$V474)</f>
        <v>0</v>
      </c>
      <c r="AM474" s="506"/>
      <c r="AN474" s="457">
        <f t="shared" si="129"/>
        <v>0</v>
      </c>
      <c r="AO474" s="464">
        <f t="shared" si="127"/>
        <v>0</v>
      </c>
      <c r="AP474" s="94"/>
      <c r="AQ474" s="571">
        <v>0</v>
      </c>
      <c r="AR474" s="510">
        <f t="shared" si="130"/>
        <v>0</v>
      </c>
      <c r="AS474" s="38"/>
      <c r="AT474" s="38"/>
      <c r="AU474" s="38"/>
      <c r="AV474" s="38"/>
      <c r="AW474" s="38"/>
      <c r="AX474" s="38"/>
      <c r="AY474" s="38"/>
      <c r="AZ474" s="38"/>
      <c r="BA474" s="38"/>
      <c r="BB474" s="38"/>
      <c r="BC474" s="38"/>
      <c r="BD474" s="38"/>
      <c r="BE474" s="38"/>
      <c r="BF474" s="38"/>
      <c r="BG474" s="38"/>
      <c r="BH474" s="38"/>
      <c r="BI474" s="38"/>
      <c r="BJ474" s="38"/>
    </row>
    <row r="475" spans="1:62" ht="15.75" customHeight="1">
      <c r="A475" s="5" t="str">
        <f t="shared" si="123"/>
        <v>Programme used 1</v>
      </c>
      <c r="B475" s="3"/>
      <c r="C475" s="38"/>
      <c r="D475" s="38"/>
      <c r="E475" s="38"/>
      <c r="F475" s="38"/>
      <c r="G475" s="38"/>
      <c r="H475" s="38"/>
      <c r="I475" s="38"/>
      <c r="J475" s="38"/>
      <c r="K475" s="38"/>
      <c r="L475" s="38"/>
      <c r="M475" s="38"/>
      <c r="N475" s="38"/>
      <c r="O475" s="38"/>
      <c r="P475" s="38"/>
      <c r="Q475" s="38"/>
      <c r="R475" s="38"/>
      <c r="S475" s="38"/>
      <c r="T475" s="38"/>
      <c r="U475" s="38"/>
      <c r="V475" s="310" t="s">
        <v>154</v>
      </c>
      <c r="W475" s="454"/>
      <c r="X475" s="454"/>
      <c r="Y475" s="454"/>
      <c r="Z475" s="455">
        <f t="shared" si="131"/>
        <v>0</v>
      </c>
      <c r="AA475" s="494"/>
      <c r="AB475" s="495"/>
      <c r="AC475" s="455"/>
      <c r="AD475" s="509"/>
      <c r="AE475" s="495"/>
      <c r="AF475" s="455">
        <f t="shared" si="132"/>
        <v>0</v>
      </c>
      <c r="AG475" s="508"/>
      <c r="AH475" s="457">
        <f t="shared" si="128"/>
        <v>0</v>
      </c>
      <c r="AI475" s="477">
        <f t="shared" si="133"/>
        <v>0</v>
      </c>
      <c r="AJ475" s="509"/>
      <c r="AK475" s="495"/>
      <c r="AL475" s="455">
        <f>-SUMIFS(BV_Data_An_Prec!$AN:$AN,BV_Data_An_Prec!$AQ:$AQ,$V475)</f>
        <v>0</v>
      </c>
      <c r="AM475" s="506"/>
      <c r="AN475" s="457">
        <f t="shared" si="129"/>
        <v>0</v>
      </c>
      <c r="AO475" s="464">
        <f t="shared" si="127"/>
        <v>0</v>
      </c>
      <c r="AP475" s="94"/>
      <c r="AQ475" s="571">
        <v>0</v>
      </c>
      <c r="AR475" s="510">
        <f t="shared" si="130"/>
        <v>0</v>
      </c>
      <c r="AS475" s="38"/>
      <c r="AT475" s="38"/>
      <c r="AU475" s="38"/>
      <c r="AV475" s="38"/>
      <c r="AW475" s="38"/>
      <c r="AX475" s="38"/>
      <c r="AY475" s="38"/>
      <c r="AZ475" s="38"/>
      <c r="BA475" s="38"/>
      <c r="BB475" s="38"/>
      <c r="BC475" s="38"/>
      <c r="BD475" s="38"/>
      <c r="BE475" s="38"/>
      <c r="BF475" s="38"/>
      <c r="BG475" s="38"/>
      <c r="BH475" s="38"/>
      <c r="BI475" s="38"/>
      <c r="BJ475" s="38"/>
    </row>
    <row r="476" spans="1:62" ht="15.75" customHeight="1">
      <c r="A476" s="5" t="str">
        <f t="shared" si="123"/>
        <v>Programme used 2</v>
      </c>
      <c r="B476" s="3"/>
      <c r="C476" s="38"/>
      <c r="D476" s="38"/>
      <c r="E476" s="38"/>
      <c r="F476" s="38"/>
      <c r="G476" s="38"/>
      <c r="H476" s="38"/>
      <c r="I476" s="38"/>
      <c r="J476" s="38"/>
      <c r="K476" s="38"/>
      <c r="L476" s="38"/>
      <c r="M476" s="38"/>
      <c r="N476" s="38"/>
      <c r="O476" s="38"/>
      <c r="P476" s="38"/>
      <c r="Q476" s="38"/>
      <c r="R476" s="38"/>
      <c r="S476" s="38"/>
      <c r="T476" s="38"/>
      <c r="U476" s="38"/>
      <c r="V476" s="310" t="s">
        <v>155</v>
      </c>
      <c r="W476" s="454"/>
      <c r="X476" s="454"/>
      <c r="Y476" s="454"/>
      <c r="Z476" s="455">
        <f t="shared" si="131"/>
        <v>0</v>
      </c>
      <c r="AA476" s="494"/>
      <c r="AB476" s="495"/>
      <c r="AC476" s="455"/>
      <c r="AD476" s="509"/>
      <c r="AE476" s="495"/>
      <c r="AF476" s="455">
        <f t="shared" si="132"/>
        <v>0</v>
      </c>
      <c r="AG476" s="508"/>
      <c r="AH476" s="457">
        <f t="shared" si="128"/>
        <v>0</v>
      </c>
      <c r="AI476" s="477">
        <f t="shared" si="133"/>
        <v>0</v>
      </c>
      <c r="AJ476" s="509"/>
      <c r="AK476" s="495"/>
      <c r="AL476" s="455">
        <f>-SUMIFS(BV_Data_An_Prec!$AN:$AN,BV_Data_An_Prec!$AQ:$AQ,$V476)</f>
        <v>0</v>
      </c>
      <c r="AM476" s="506"/>
      <c r="AN476" s="457">
        <f t="shared" si="129"/>
        <v>0</v>
      </c>
      <c r="AO476" s="464">
        <f t="shared" si="127"/>
        <v>0</v>
      </c>
      <c r="AP476" s="94"/>
      <c r="AQ476" s="571">
        <v>0</v>
      </c>
      <c r="AR476" s="510">
        <f t="shared" si="130"/>
        <v>0</v>
      </c>
      <c r="AS476" s="38"/>
      <c r="AT476" s="38"/>
      <c r="AU476" s="38"/>
      <c r="AV476" s="38"/>
      <c r="AW476" s="38"/>
      <c r="AX476" s="38"/>
      <c r="AY476" s="38"/>
      <c r="AZ476" s="38"/>
      <c r="BA476" s="38"/>
      <c r="BB476" s="38"/>
      <c r="BC476" s="38"/>
      <c r="BD476" s="38"/>
      <c r="BE476" s="38"/>
      <c r="BF476" s="38"/>
      <c r="BG476" s="38"/>
      <c r="BH476" s="38"/>
      <c r="BI476" s="38"/>
      <c r="BJ476" s="38"/>
    </row>
    <row r="477" spans="1:62" ht="15.75" customHeight="1">
      <c r="A477" s="5" t="str">
        <f t="shared" si="123"/>
        <v>Programme used 3</v>
      </c>
      <c r="B477" s="3"/>
      <c r="C477" s="38"/>
      <c r="D477" s="38"/>
      <c r="E477" s="38"/>
      <c r="F477" s="38"/>
      <c r="G477" s="38"/>
      <c r="H477" s="38"/>
      <c r="I477" s="38"/>
      <c r="J477" s="38"/>
      <c r="K477" s="38"/>
      <c r="L477" s="38"/>
      <c r="M477" s="38"/>
      <c r="N477" s="38"/>
      <c r="O477" s="38"/>
      <c r="P477" s="38"/>
      <c r="Q477" s="38"/>
      <c r="R477" s="38"/>
      <c r="S477" s="38"/>
      <c r="T477" s="38"/>
      <c r="U477" s="38"/>
      <c r="V477" s="310" t="s">
        <v>156</v>
      </c>
      <c r="W477" s="454"/>
      <c r="X477" s="454"/>
      <c r="Y477" s="454"/>
      <c r="Z477" s="455">
        <f t="shared" si="131"/>
        <v>0</v>
      </c>
      <c r="AA477" s="494"/>
      <c r="AB477" s="495"/>
      <c r="AC477" s="455"/>
      <c r="AD477" s="509"/>
      <c r="AE477" s="495"/>
      <c r="AF477" s="455">
        <f t="shared" si="132"/>
        <v>0</v>
      </c>
      <c r="AG477" s="508"/>
      <c r="AH477" s="457">
        <f t="shared" si="128"/>
        <v>0</v>
      </c>
      <c r="AI477" s="477">
        <f t="shared" si="133"/>
        <v>0</v>
      </c>
      <c r="AJ477" s="509"/>
      <c r="AK477" s="495"/>
      <c r="AL477" s="455">
        <f>-SUMIFS(BV_Data_An_Prec!$AN:$AN,BV_Data_An_Prec!$AQ:$AQ,$V477)</f>
        <v>0</v>
      </c>
      <c r="AM477" s="506"/>
      <c r="AN477" s="457">
        <f t="shared" si="129"/>
        <v>0</v>
      </c>
      <c r="AO477" s="464">
        <f t="shared" si="127"/>
        <v>0</v>
      </c>
      <c r="AP477" s="94"/>
      <c r="AQ477" s="571">
        <v>0</v>
      </c>
      <c r="AR477" s="510">
        <f t="shared" si="130"/>
        <v>0</v>
      </c>
      <c r="AS477" s="38"/>
      <c r="AT477" s="38"/>
      <c r="AU477" s="38"/>
      <c r="AV477" s="38"/>
      <c r="AW477" s="38"/>
      <c r="AX477" s="38"/>
      <c r="AY477" s="38"/>
      <c r="AZ477" s="38"/>
      <c r="BA477" s="38"/>
      <c r="BB477" s="38"/>
      <c r="BC477" s="38"/>
      <c r="BD477" s="38"/>
      <c r="BE477" s="38"/>
      <c r="BF477" s="38"/>
      <c r="BG477" s="38"/>
      <c r="BH477" s="38"/>
      <c r="BI477" s="38"/>
      <c r="BJ477" s="38"/>
    </row>
    <row r="478" spans="1:62" ht="15.75" hidden="1" customHeight="1">
      <c r="A478" s="5" t="str">
        <f t="shared" si="123"/>
        <v>[...]</v>
      </c>
      <c r="B478" s="3"/>
      <c r="C478" s="38"/>
      <c r="D478" s="38"/>
      <c r="E478" s="38"/>
      <c r="F478" s="38"/>
      <c r="G478" s="38"/>
      <c r="H478" s="38"/>
      <c r="I478" s="38"/>
      <c r="J478" s="38"/>
      <c r="K478" s="38"/>
      <c r="L478" s="38"/>
      <c r="M478" s="38"/>
      <c r="N478" s="38"/>
      <c r="O478" s="38"/>
      <c r="P478" s="38"/>
      <c r="Q478" s="38"/>
      <c r="R478" s="38"/>
      <c r="S478" s="38"/>
      <c r="T478" s="38"/>
      <c r="U478" s="38"/>
      <c r="V478" s="310" t="s">
        <v>55</v>
      </c>
      <c r="W478" s="454"/>
      <c r="X478" s="454"/>
      <c r="Y478" s="454"/>
      <c r="Z478" s="455" cm="1">
        <f t="array" ref="Z478">+SUMPRODUCT(('Budget original'!$A$8:$A$501=$A478)*('Budget original'!$C$3:$AO$3=Z$2),'Budget original'!$C$8:$AO$501)</f>
        <v>0</v>
      </c>
      <c r="AA478" s="494"/>
      <c r="AB478" s="495"/>
      <c r="AC478" s="455"/>
      <c r="AD478" s="509"/>
      <c r="AE478" s="495"/>
      <c r="AF478" s="455">
        <f t="shared" si="132"/>
        <v>0</v>
      </c>
      <c r="AG478" s="508"/>
      <c r="AH478" s="457">
        <f t="shared" si="128"/>
        <v>0</v>
      </c>
      <c r="AI478" s="477">
        <f t="shared" si="133"/>
        <v>0</v>
      </c>
      <c r="AJ478" s="509"/>
      <c r="AK478" s="495"/>
      <c r="AL478" s="455">
        <f>-SUMIFS(BV_Data_An_Prec!$AN:$AN,BV_Data_An_Prec!$AQ:$AQ,$V478)</f>
        <v>0</v>
      </c>
      <c r="AM478" s="506"/>
      <c r="AN478" s="457">
        <f t="shared" si="129"/>
        <v>0</v>
      </c>
      <c r="AO478" s="464">
        <f t="shared" si="127"/>
        <v>0</v>
      </c>
      <c r="AP478" s="94"/>
      <c r="AQ478" s="571">
        <v>0</v>
      </c>
      <c r="AR478" s="510">
        <f t="shared" si="130"/>
        <v>0</v>
      </c>
      <c r="AS478" s="38"/>
      <c r="AT478" s="38"/>
      <c r="AU478" s="38"/>
      <c r="AV478" s="38"/>
      <c r="AW478" s="38"/>
      <c r="AX478" s="38"/>
      <c r="AY478" s="38"/>
      <c r="AZ478" s="38"/>
      <c r="BA478" s="38"/>
      <c r="BB478" s="38"/>
      <c r="BC478" s="38"/>
      <c r="BD478" s="38"/>
      <c r="BE478" s="38"/>
      <c r="BF478" s="38"/>
      <c r="BG478" s="38"/>
      <c r="BH478" s="38"/>
      <c r="BI478" s="38"/>
      <c r="BJ478" s="38"/>
    </row>
    <row r="479" spans="1:62" ht="15.75" hidden="1" customHeight="1">
      <c r="A479" s="5" t="str">
        <f t="shared" si="123"/>
        <v>[...]</v>
      </c>
      <c r="B479" s="3"/>
      <c r="C479" s="38"/>
      <c r="D479" s="38"/>
      <c r="E479" s="38"/>
      <c r="F479" s="38"/>
      <c r="G479" s="38"/>
      <c r="H479" s="38"/>
      <c r="I479" s="38"/>
      <c r="J479" s="38"/>
      <c r="K479" s="38"/>
      <c r="L479" s="38"/>
      <c r="M479" s="38"/>
      <c r="N479" s="38"/>
      <c r="O479" s="38"/>
      <c r="P479" s="38"/>
      <c r="Q479" s="38"/>
      <c r="R479" s="38"/>
      <c r="S479" s="38"/>
      <c r="T479" s="38"/>
      <c r="U479" s="38"/>
      <c r="V479" s="310" t="s">
        <v>55</v>
      </c>
      <c r="W479" s="454"/>
      <c r="X479" s="454"/>
      <c r="Y479" s="454"/>
      <c r="Z479" s="455">
        <f>+SUMIF($C:$C,$V479,F:F)</f>
        <v>0</v>
      </c>
      <c r="AA479" s="494"/>
      <c r="AB479" s="495"/>
      <c r="AC479" s="455"/>
      <c r="AD479" s="509"/>
      <c r="AE479" s="495"/>
      <c r="AF479" s="455">
        <f t="shared" si="132"/>
        <v>0</v>
      </c>
      <c r="AG479" s="508"/>
      <c r="AH479" s="457">
        <f t="shared" si="128"/>
        <v>0</v>
      </c>
      <c r="AI479" s="477">
        <f t="shared" si="133"/>
        <v>0</v>
      </c>
      <c r="AJ479" s="509"/>
      <c r="AK479" s="495"/>
      <c r="AL479" s="455">
        <f>-SUMIFS(BV_Data_An_Prec!$AN:$AN,BV_Data_An_Prec!$AQ:$AQ,$V479)</f>
        <v>0</v>
      </c>
      <c r="AM479" s="506"/>
      <c r="AN479" s="457">
        <f t="shared" si="129"/>
        <v>0</v>
      </c>
      <c r="AO479" s="464">
        <f t="shared" si="127"/>
        <v>0</v>
      </c>
      <c r="AP479" s="94"/>
      <c r="AQ479" s="571">
        <v>0</v>
      </c>
      <c r="AR479" s="510">
        <f t="shared" si="130"/>
        <v>0</v>
      </c>
      <c r="AS479" s="38"/>
      <c r="AT479" s="38"/>
      <c r="AU479" s="38"/>
      <c r="AV479" s="38"/>
      <c r="AW479" s="38"/>
      <c r="AX479" s="38"/>
      <c r="AY479" s="38"/>
      <c r="AZ479" s="38"/>
      <c r="BA479" s="38"/>
      <c r="BB479" s="38"/>
      <c r="BC479" s="38"/>
      <c r="BD479" s="38"/>
      <c r="BE479" s="38"/>
      <c r="BF479" s="38"/>
      <c r="BG479" s="38"/>
      <c r="BH479" s="38"/>
      <c r="BI479" s="38"/>
      <c r="BJ479" s="38"/>
    </row>
    <row r="480" spans="1:62" ht="15.75" hidden="1" customHeight="1">
      <c r="A480" s="5" t="str">
        <f t="shared" si="123"/>
        <v>[...]</v>
      </c>
      <c r="B480" s="3"/>
      <c r="C480" s="38"/>
      <c r="D480" s="38"/>
      <c r="E480" s="38"/>
      <c r="F480" s="38"/>
      <c r="G480" s="38"/>
      <c r="H480" s="38"/>
      <c r="I480" s="38"/>
      <c r="J480" s="38"/>
      <c r="K480" s="38"/>
      <c r="L480" s="38"/>
      <c r="M480" s="38"/>
      <c r="N480" s="38"/>
      <c r="O480" s="38"/>
      <c r="P480" s="38"/>
      <c r="Q480" s="38"/>
      <c r="R480" s="38"/>
      <c r="S480" s="38"/>
      <c r="T480" s="38"/>
      <c r="U480" s="38"/>
      <c r="V480" s="310" t="s">
        <v>55</v>
      </c>
      <c r="W480" s="454"/>
      <c r="X480" s="454"/>
      <c r="Y480" s="454"/>
      <c r="Z480" s="455">
        <f>+SUMIF($C:$C,$V480,F:F)</f>
        <v>0</v>
      </c>
      <c r="AA480" s="494"/>
      <c r="AB480" s="495"/>
      <c r="AC480" s="455"/>
      <c r="AD480" s="509"/>
      <c r="AE480" s="495"/>
      <c r="AF480" s="455">
        <f t="shared" si="132"/>
        <v>0</v>
      </c>
      <c r="AG480" s="508"/>
      <c r="AH480" s="457">
        <f t="shared" si="128"/>
        <v>0</v>
      </c>
      <c r="AI480" s="477">
        <f t="shared" si="133"/>
        <v>0</v>
      </c>
      <c r="AJ480" s="509"/>
      <c r="AK480" s="495"/>
      <c r="AL480" s="455">
        <f>-SUMIFS(BV_Data_An_Prec!$AN:$AN,BV_Data_An_Prec!$AQ:$AQ,$V480)</f>
        <v>0</v>
      </c>
      <c r="AM480" s="506"/>
      <c r="AN480" s="457">
        <f t="shared" si="129"/>
        <v>0</v>
      </c>
      <c r="AO480" s="464">
        <f t="shared" si="127"/>
        <v>0</v>
      </c>
      <c r="AP480" s="94"/>
      <c r="AQ480" s="571">
        <v>0</v>
      </c>
      <c r="AR480" s="510">
        <f t="shared" si="130"/>
        <v>0</v>
      </c>
      <c r="AS480" s="38"/>
      <c r="AT480" s="38"/>
      <c r="AU480" s="38"/>
      <c r="AV480" s="38"/>
      <c r="AW480" s="38"/>
      <c r="AX480" s="38"/>
      <c r="AY480" s="38"/>
      <c r="AZ480" s="38"/>
      <c r="BA480" s="38"/>
      <c r="BB480" s="38"/>
      <c r="BC480" s="38"/>
      <c r="BD480" s="38"/>
      <c r="BE480" s="38"/>
      <c r="BF480" s="38"/>
      <c r="BG480" s="38"/>
      <c r="BH480" s="38"/>
      <c r="BI480" s="38"/>
      <c r="BJ480" s="38"/>
    </row>
    <row r="481" spans="1:62" ht="15.75" customHeight="1">
      <c r="A481" s="5" t="str">
        <f t="shared" si="123"/>
        <v>Frais administration</v>
      </c>
      <c r="B481" s="3"/>
      <c r="C481" s="38"/>
      <c r="D481" s="38"/>
      <c r="E481" s="38"/>
      <c r="F481" s="38"/>
      <c r="G481" s="38"/>
      <c r="H481" s="38"/>
      <c r="I481" s="38"/>
      <c r="J481" s="38"/>
      <c r="K481" s="38"/>
      <c r="L481" s="38"/>
      <c r="M481" s="38"/>
      <c r="N481" s="38"/>
      <c r="O481" s="38"/>
      <c r="P481" s="38"/>
      <c r="Q481" s="38"/>
      <c r="R481" s="38"/>
      <c r="S481" s="38"/>
      <c r="T481" s="38"/>
      <c r="U481" s="38"/>
      <c r="V481" s="311" t="s">
        <v>145</v>
      </c>
      <c r="W481" s="454"/>
      <c r="X481" s="454"/>
      <c r="Y481" s="454"/>
      <c r="Z481" s="455">
        <f>+SUMIF($C:$C,$V481,F:F)</f>
        <v>0</v>
      </c>
      <c r="AA481" s="494"/>
      <c r="AB481" s="495"/>
      <c r="AC481" s="455"/>
      <c r="AD481" s="509"/>
      <c r="AE481" s="495"/>
      <c r="AF481" s="455">
        <f t="shared" si="132"/>
        <v>0</v>
      </c>
      <c r="AG481" s="508"/>
      <c r="AH481" s="457">
        <f t="shared" si="128"/>
        <v>0</v>
      </c>
      <c r="AI481" s="477">
        <f t="shared" si="133"/>
        <v>0</v>
      </c>
      <c r="AJ481" s="509"/>
      <c r="AK481" s="495"/>
      <c r="AL481" s="455">
        <f>-SUMIFS(BV_Data_An_Prec!$AN:$AN,BV_Data_An_Prec!$AQ:$AQ,$V481)</f>
        <v>0</v>
      </c>
      <c r="AM481" s="506"/>
      <c r="AN481" s="457">
        <f t="shared" si="129"/>
        <v>0</v>
      </c>
      <c r="AO481" s="464">
        <f t="shared" si="127"/>
        <v>0</v>
      </c>
      <c r="AP481" s="94"/>
      <c r="AQ481" s="571">
        <v>331468.49</v>
      </c>
      <c r="AR481" s="510">
        <f t="shared" si="130"/>
        <v>-331468.49</v>
      </c>
      <c r="AS481" s="38"/>
      <c r="AT481" s="38"/>
      <c r="AU481" s="38"/>
      <c r="AV481" s="38"/>
      <c r="AW481" s="38"/>
      <c r="AX481" s="38"/>
      <c r="AY481" s="38"/>
      <c r="AZ481" s="38"/>
      <c r="BA481" s="38"/>
      <c r="BB481" s="38"/>
      <c r="BC481" s="38"/>
      <c r="BD481" s="38"/>
      <c r="BE481" s="38"/>
      <c r="BF481" s="38"/>
      <c r="BG481" s="38"/>
      <c r="BH481" s="38"/>
      <c r="BI481" s="38"/>
      <c r="BJ481" s="38"/>
    </row>
    <row r="482" spans="1:62" ht="15.75" customHeight="1">
      <c r="A482" s="5" t="str">
        <f t="shared" si="123"/>
        <v>TOTAL AUTRES REVENUS</v>
      </c>
      <c r="B482" s="3"/>
      <c r="C482" s="38"/>
      <c r="D482" s="38"/>
      <c r="E482" s="38"/>
      <c r="F482" s="38"/>
      <c r="G482" s="38"/>
      <c r="H482" s="38"/>
      <c r="I482" s="38"/>
      <c r="J482" s="38"/>
      <c r="K482" s="38"/>
      <c r="L482" s="38"/>
      <c r="M482" s="38"/>
      <c r="N482" s="38"/>
      <c r="O482" s="38"/>
      <c r="P482" s="38"/>
      <c r="Q482" s="38"/>
      <c r="R482" s="38"/>
      <c r="S482" s="38"/>
      <c r="T482" s="38"/>
      <c r="U482" s="38"/>
      <c r="V482" s="469" t="s">
        <v>213</v>
      </c>
      <c r="W482" s="470"/>
      <c r="X482" s="471" t="e">
        <f>Z482/+Z408</f>
        <v>#DIV/0!</v>
      </c>
      <c r="Y482" s="491"/>
      <c r="Z482" s="472">
        <f>SUM(Z470:Z481)</f>
        <v>0</v>
      </c>
      <c r="AA482" s="471"/>
      <c r="AB482" s="491"/>
      <c r="AC482" s="472"/>
      <c r="AD482" s="471">
        <f>AF482/+AF408</f>
        <v>0.27638335187610608</v>
      </c>
      <c r="AE482" s="491"/>
      <c r="AF482" s="472">
        <f>SUM(AF470:AF481)</f>
        <v>328840.55</v>
      </c>
      <c r="AG482" s="479"/>
      <c r="AH482" s="475">
        <f t="shared" si="128"/>
        <v>328840.55</v>
      </c>
      <c r="AI482" s="471" t="e">
        <f>AH482/Z482</f>
        <v>#DIV/0!</v>
      </c>
      <c r="AJ482" s="471"/>
      <c r="AK482" s="491"/>
      <c r="AL482" s="472">
        <f>SUM(AL470:AL481)</f>
        <v>0</v>
      </c>
      <c r="AM482" s="512"/>
      <c r="AN482" s="475">
        <f t="shared" si="129"/>
        <v>328840.55</v>
      </c>
      <c r="AO482" s="493">
        <f t="shared" si="127"/>
        <v>0</v>
      </c>
      <c r="AP482" s="94"/>
      <c r="AQ482" s="573">
        <v>1343989.52</v>
      </c>
      <c r="AR482" s="574">
        <f t="shared" si="130"/>
        <v>-1015148.97</v>
      </c>
      <c r="AS482" s="38"/>
      <c r="AT482" s="38"/>
      <c r="AU482" s="38"/>
      <c r="AV482" s="38"/>
      <c r="AW482" s="38"/>
      <c r="AX482" s="38"/>
      <c r="AY482" s="38"/>
      <c r="AZ482" s="38"/>
      <c r="BA482" s="38"/>
      <c r="BB482" s="38"/>
      <c r="BC482" s="38"/>
      <c r="BD482" s="38"/>
      <c r="BE482" s="38"/>
      <c r="BF482" s="38"/>
      <c r="BG482" s="38"/>
      <c r="BH482" s="38"/>
      <c r="BI482" s="38"/>
      <c r="BJ482" s="38"/>
    </row>
    <row r="483" spans="1:62" ht="15.75" customHeight="1" thickBot="1">
      <c r="A483" s="5" t="str">
        <f t="shared" si="123"/>
        <v/>
      </c>
      <c r="B483" s="3"/>
      <c r="C483" s="38"/>
      <c r="D483" s="38"/>
      <c r="E483" s="38"/>
      <c r="F483" s="38"/>
      <c r="G483" s="38"/>
      <c r="H483" s="38"/>
      <c r="I483" s="38"/>
      <c r="J483" s="38"/>
      <c r="K483" s="38"/>
      <c r="L483" s="38"/>
      <c r="M483" s="38"/>
      <c r="N483" s="38"/>
      <c r="O483" s="38"/>
      <c r="P483" s="38"/>
      <c r="Q483" s="38"/>
      <c r="R483" s="38"/>
      <c r="S483" s="38"/>
      <c r="T483" s="38"/>
      <c r="U483" s="38"/>
      <c r="V483" s="513"/>
      <c r="W483" s="514"/>
      <c r="X483" s="514"/>
      <c r="Y483" s="515"/>
      <c r="Z483" s="516"/>
      <c r="AA483" s="514"/>
      <c r="AB483" s="517"/>
      <c r="AC483" s="516"/>
      <c r="AD483" s="514"/>
      <c r="AE483" s="517"/>
      <c r="AF483" s="518"/>
      <c r="AG483" s="519"/>
      <c r="AH483" s="520"/>
      <c r="AI483" s="521"/>
      <c r="AJ483" s="514"/>
      <c r="AK483" s="517"/>
      <c r="AL483" s="518"/>
      <c r="AM483" s="522"/>
      <c r="AN483" s="520">
        <f t="shared" si="129"/>
        <v>0</v>
      </c>
      <c r="AO483" s="523">
        <f t="shared" si="127"/>
        <v>0</v>
      </c>
      <c r="AP483" s="94"/>
      <c r="AQ483" s="522"/>
      <c r="AR483" s="581"/>
      <c r="AS483" s="38"/>
      <c r="AT483" s="38"/>
      <c r="AU483" s="38"/>
      <c r="AV483" s="38"/>
      <c r="AW483" s="38"/>
      <c r="AX483" s="38"/>
      <c r="AY483" s="38"/>
      <c r="AZ483" s="38"/>
      <c r="BA483" s="38"/>
      <c r="BB483" s="38"/>
      <c r="BC483" s="38"/>
      <c r="BD483" s="38"/>
      <c r="BE483" s="38"/>
      <c r="BF483" s="38"/>
      <c r="BG483" s="38"/>
      <c r="BH483" s="38"/>
      <c r="BI483" s="38"/>
      <c r="BJ483" s="38"/>
    </row>
    <row r="484" spans="1:62" ht="15.75" customHeight="1" thickTop="1" thickBot="1">
      <c r="A484" s="5" t="str">
        <f t="shared" si="123"/>
        <v>BAIIA OPÉRATIONNEL</v>
      </c>
      <c r="B484" s="3"/>
      <c r="C484" s="38"/>
      <c r="D484" s="38"/>
      <c r="E484" s="38"/>
      <c r="F484" s="38"/>
      <c r="G484" s="38"/>
      <c r="H484" s="38"/>
      <c r="I484" s="38"/>
      <c r="J484" s="38"/>
      <c r="K484" s="38"/>
      <c r="L484" s="38"/>
      <c r="M484" s="38"/>
      <c r="N484" s="38"/>
      <c r="O484" s="38"/>
      <c r="P484" s="38"/>
      <c r="Q484" s="38"/>
      <c r="R484" s="38"/>
      <c r="S484" s="38"/>
      <c r="T484" s="38"/>
      <c r="U484" s="38"/>
      <c r="V484" s="524" t="s">
        <v>214</v>
      </c>
      <c r="W484" s="525"/>
      <c r="X484" s="526" t="s">
        <v>215</v>
      </c>
      <c r="Y484" s="527" t="e">
        <f>Z484/Z407</f>
        <v>#DIV/0!</v>
      </c>
      <c r="Z484" s="528">
        <f>Z408-Z469+Z482</f>
        <v>0</v>
      </c>
      <c r="AA484" s="526"/>
      <c r="AB484" s="527"/>
      <c r="AC484" s="528"/>
      <c r="AD484" s="526" t="s">
        <v>215</v>
      </c>
      <c r="AE484" s="527">
        <f>AF484/AF407</f>
        <v>3.915037300917764E-2</v>
      </c>
      <c r="AF484" s="529">
        <f>AF408-AF469+AF482</f>
        <v>355276.79999999976</v>
      </c>
      <c r="AG484" s="530"/>
      <c r="AH484" s="530">
        <f>AF484-Z484</f>
        <v>355276.79999999976</v>
      </c>
      <c r="AI484" s="531" t="e">
        <f>AH484/Z484</f>
        <v>#DIV/0!</v>
      </c>
      <c r="AJ484" s="526" t="s">
        <v>215</v>
      </c>
      <c r="AK484" s="527">
        <f>IF($AL$407=0,0,AL484/$AL$407)</f>
        <v>0</v>
      </c>
      <c r="AL484" s="529">
        <f>AL408-AL469+AL482</f>
        <v>0</v>
      </c>
      <c r="AM484" s="533"/>
      <c r="AN484" s="529">
        <f t="shared" si="129"/>
        <v>355276.79999999976</v>
      </c>
      <c r="AO484" s="534">
        <f t="shared" si="127"/>
        <v>0</v>
      </c>
      <c r="AP484" s="94"/>
      <c r="AQ484" s="533">
        <v>2236846.7700000028</v>
      </c>
      <c r="AR484" s="537">
        <f>AF484-AQ484</f>
        <v>-1881569.970000003</v>
      </c>
      <c r="AS484" s="38"/>
      <c r="AT484" s="38"/>
      <c r="AU484" s="38"/>
      <c r="AV484" s="38"/>
      <c r="AW484" s="38"/>
      <c r="AX484" s="38"/>
      <c r="AY484" s="38"/>
      <c r="AZ484" s="38"/>
      <c r="BA484" s="38"/>
      <c r="BB484" s="38"/>
      <c r="BC484" s="38"/>
      <c r="BD484" s="38"/>
      <c r="BE484" s="38"/>
      <c r="BF484" s="38"/>
      <c r="BG484" s="38"/>
      <c r="BH484" s="38"/>
      <c r="BI484" s="38"/>
      <c r="BJ484" s="38"/>
    </row>
    <row r="485" spans="1:62" ht="15.75" customHeight="1" thickTop="1">
      <c r="A485" s="5" t="str">
        <f t="shared" si="123"/>
        <v/>
      </c>
      <c r="B485" s="3"/>
      <c r="C485" s="38"/>
      <c r="D485" s="38"/>
      <c r="E485" s="38"/>
      <c r="F485" s="38"/>
      <c r="G485" s="38"/>
      <c r="H485" s="38"/>
      <c r="I485" s="38"/>
      <c r="J485" s="38"/>
      <c r="K485" s="38"/>
      <c r="L485" s="38"/>
      <c r="M485" s="38"/>
      <c r="N485" s="38"/>
      <c r="O485" s="38"/>
      <c r="P485" s="38"/>
      <c r="Q485" s="38"/>
      <c r="R485" s="38"/>
      <c r="S485" s="38"/>
      <c r="T485" s="38"/>
      <c r="U485" s="38"/>
      <c r="V485" s="36"/>
      <c r="W485" s="36"/>
      <c r="X485" s="36"/>
      <c r="Y485" s="36"/>
      <c r="Z485" s="290"/>
      <c r="AA485" s="41"/>
      <c r="AB485" s="41"/>
      <c r="AC485" s="290"/>
      <c r="AD485" s="41"/>
      <c r="AE485" s="41"/>
      <c r="AF485" s="535"/>
      <c r="AG485" s="41"/>
      <c r="AH485" s="41"/>
      <c r="AI485" s="41"/>
      <c r="AJ485" s="41"/>
      <c r="AK485" s="41"/>
      <c r="AL485" s="290"/>
      <c r="AM485" s="41"/>
      <c r="AN485" s="41"/>
      <c r="AO485" s="41"/>
      <c r="AP485" s="94"/>
      <c r="AQ485" s="582"/>
      <c r="AR485" s="583"/>
      <c r="AS485" s="38"/>
      <c r="AT485" s="38"/>
      <c r="AU485" s="38"/>
      <c r="AV485" s="38"/>
      <c r="AW485" s="38"/>
      <c r="AX485" s="38"/>
      <c r="AY485" s="38"/>
      <c r="AZ485" s="38"/>
      <c r="BA485" s="38"/>
      <c r="BB485" s="38"/>
      <c r="BC485" s="38"/>
      <c r="BD485" s="38"/>
      <c r="BE485" s="38"/>
      <c r="BF485" s="38"/>
      <c r="BG485" s="38"/>
      <c r="BH485" s="38"/>
      <c r="BI485" s="38"/>
      <c r="BJ485" s="38"/>
    </row>
    <row r="486" spans="1:62" ht="35.25" customHeight="1">
      <c r="A486" s="5" t="str">
        <f t="shared" si="123"/>
        <v>Hyundai</v>
      </c>
      <c r="B486" s="3"/>
      <c r="C486" s="38"/>
      <c r="D486" s="38"/>
      <c r="E486" s="38"/>
      <c r="F486" s="38"/>
      <c r="G486" s="38"/>
      <c r="H486" s="38"/>
      <c r="I486" s="38"/>
      <c r="J486" s="38"/>
      <c r="K486" s="38"/>
      <c r="L486" s="38"/>
      <c r="M486" s="38"/>
      <c r="N486" s="38"/>
      <c r="O486" s="38"/>
      <c r="P486" s="38"/>
      <c r="Q486" s="38"/>
      <c r="R486" s="38"/>
      <c r="S486" s="38"/>
      <c r="T486" s="38"/>
      <c r="U486" s="38"/>
      <c r="V486" s="36" t="str">
        <f>C1</f>
        <v>Hyundai</v>
      </c>
      <c r="W486" s="36"/>
      <c r="X486" s="36"/>
      <c r="Y486" s="36"/>
      <c r="Z486" s="36"/>
      <c r="AA486" s="36"/>
      <c r="AB486" s="36"/>
      <c r="AC486" s="36"/>
      <c r="AD486" s="36"/>
      <c r="AE486" s="9" t="s">
        <v>216</v>
      </c>
      <c r="AF486" s="36"/>
      <c r="AG486" s="36"/>
      <c r="AH486" s="36"/>
      <c r="AI486" s="36"/>
      <c r="AJ486" s="536"/>
      <c r="AK486" s="231"/>
      <c r="AL486" s="36"/>
      <c r="AM486" s="36"/>
      <c r="AN486" s="36"/>
      <c r="AO486" s="10" t="str">
        <f>$S$1</f>
        <v>Réalisé AAJ, Février 2025</v>
      </c>
      <c r="AP486" s="94"/>
      <c r="AQ486" s="584"/>
      <c r="AR486" s="585"/>
      <c r="AS486" s="38"/>
      <c r="AT486" s="38"/>
      <c r="AU486" s="38"/>
      <c r="AV486" s="38"/>
      <c r="AW486" s="38"/>
      <c r="AX486" s="38"/>
      <c r="AY486" s="38"/>
      <c r="AZ486" s="38"/>
      <c r="BA486" s="38"/>
      <c r="BB486" s="38"/>
      <c r="BC486" s="38"/>
      <c r="BD486" s="38"/>
      <c r="BE486" s="38"/>
      <c r="BF486" s="38"/>
      <c r="BG486" s="38"/>
      <c r="BH486" s="38"/>
      <c r="BI486" s="38"/>
      <c r="BJ486" s="38"/>
    </row>
    <row r="487" spans="1:62" ht="15.75" customHeight="1">
      <c r="A487" s="5" t="str">
        <f t="shared" si="123"/>
        <v/>
      </c>
      <c r="B487" s="3"/>
      <c r="C487" s="38"/>
      <c r="D487" s="38"/>
      <c r="E487" s="38"/>
      <c r="F487" s="38"/>
      <c r="G487" s="38"/>
      <c r="H487" s="38"/>
      <c r="I487" s="38"/>
      <c r="J487" s="38"/>
      <c r="K487" s="38"/>
      <c r="L487" s="38"/>
      <c r="M487" s="38"/>
      <c r="N487" s="38"/>
      <c r="O487" s="38"/>
      <c r="P487" s="38"/>
      <c r="Q487" s="38"/>
      <c r="R487" s="38"/>
      <c r="S487" s="38"/>
      <c r="T487" s="38"/>
      <c r="U487" s="38"/>
      <c r="V487" s="36"/>
      <c r="W487" s="36"/>
      <c r="X487" s="36"/>
      <c r="Y487" s="36"/>
      <c r="Z487" s="290"/>
      <c r="AA487" s="41"/>
      <c r="AB487" s="41"/>
      <c r="AC487" s="290"/>
      <c r="AD487" s="41"/>
      <c r="AE487" s="41"/>
      <c r="AF487" s="535"/>
      <c r="AG487" s="41"/>
      <c r="AH487" s="41"/>
      <c r="AI487" s="41"/>
      <c r="AJ487" s="41"/>
      <c r="AK487" s="41"/>
      <c r="AL487" s="290"/>
      <c r="AM487" s="41"/>
      <c r="AN487" s="41"/>
      <c r="AO487" s="41"/>
      <c r="AP487" s="94"/>
      <c r="AQ487" s="582"/>
      <c r="AR487" s="583"/>
      <c r="AS487" s="38"/>
      <c r="AT487" s="38"/>
      <c r="AU487" s="38"/>
      <c r="AV487" s="38"/>
      <c r="AW487" s="38"/>
      <c r="AX487" s="38"/>
      <c r="AY487" s="38"/>
      <c r="AZ487" s="38"/>
      <c r="BA487" s="38"/>
      <c r="BB487" s="38"/>
      <c r="BC487" s="38"/>
      <c r="BD487" s="38"/>
      <c r="BE487" s="38"/>
      <c r="BF487" s="38"/>
      <c r="BG487" s="38"/>
      <c r="BH487" s="38"/>
      <c r="BI487" s="38"/>
      <c r="BJ487" s="38"/>
    </row>
    <row r="488" spans="1:62" ht="15.75" customHeight="1" thickBot="1">
      <c r="A488" s="5" t="str">
        <f t="shared" si="123"/>
        <v/>
      </c>
      <c r="B488" s="3"/>
      <c r="C488" s="38"/>
      <c r="D488" s="38"/>
      <c r="E488" s="38"/>
      <c r="F488" s="38"/>
      <c r="G488" s="38"/>
      <c r="H488" s="38"/>
      <c r="I488" s="38"/>
      <c r="J488" s="38"/>
      <c r="K488" s="38"/>
      <c r="L488" s="38"/>
      <c r="M488" s="38"/>
      <c r="N488" s="38"/>
      <c r="O488" s="38"/>
      <c r="P488" s="38"/>
      <c r="Q488" s="38"/>
      <c r="R488" s="38"/>
      <c r="S488" s="38"/>
      <c r="T488" s="38"/>
      <c r="U488" s="38"/>
      <c r="V488" s="36"/>
      <c r="W488" s="36"/>
      <c r="X488" s="36"/>
      <c r="Y488" s="36"/>
      <c r="Z488" s="290"/>
      <c r="AA488" s="41"/>
      <c r="AB488" s="41"/>
      <c r="AC488" s="290"/>
      <c r="AD488" s="41"/>
      <c r="AE488" s="41"/>
      <c r="AF488" s="535"/>
      <c r="AG488" s="41"/>
      <c r="AH488" s="41"/>
      <c r="AI488" s="41"/>
      <c r="AJ488" s="41"/>
      <c r="AK488" s="41"/>
      <c r="AL488" s="290"/>
      <c r="AM488" s="41"/>
      <c r="AN488" s="41"/>
      <c r="AO488" s="41"/>
      <c r="AP488" s="94"/>
      <c r="AQ488" s="582"/>
      <c r="AR488" s="583"/>
      <c r="AS488" s="38"/>
      <c r="AT488" s="38"/>
      <c r="AU488" s="38"/>
      <c r="AV488" s="38"/>
      <c r="AW488" s="38"/>
      <c r="AX488" s="38"/>
      <c r="AY488" s="38"/>
      <c r="AZ488" s="38"/>
      <c r="BA488" s="38"/>
      <c r="BB488" s="38"/>
      <c r="BC488" s="38"/>
      <c r="BD488" s="38"/>
      <c r="BE488" s="38"/>
      <c r="BF488" s="38"/>
      <c r="BG488" s="38"/>
      <c r="BH488" s="38"/>
      <c r="BI488" s="38"/>
      <c r="BJ488" s="38"/>
    </row>
    <row r="489" spans="1:62" ht="19.5" thickTop="1" thickBot="1">
      <c r="A489" s="5" t="e">
        <f>+U489&amp;#REF!</f>
        <v>#REF!</v>
      </c>
      <c r="B489" s="3"/>
      <c r="C489" s="38"/>
      <c r="D489" s="38"/>
      <c r="E489" s="38"/>
      <c r="F489" s="38"/>
      <c r="G489" s="38"/>
      <c r="H489" s="38"/>
      <c r="I489" s="38"/>
      <c r="J489" s="38"/>
      <c r="K489" s="38"/>
      <c r="L489" s="38"/>
      <c r="M489" s="38"/>
      <c r="N489" s="38"/>
      <c r="O489" s="38"/>
      <c r="P489" s="38"/>
      <c r="Q489" s="38"/>
      <c r="R489" s="38"/>
      <c r="S489" s="38"/>
      <c r="T489" s="38"/>
      <c r="U489" s="38"/>
      <c r="V489" s="878" t="s">
        <v>1100</v>
      </c>
      <c r="W489" s="879"/>
      <c r="X489" s="880" t="s">
        <v>215</v>
      </c>
      <c r="Y489" s="881" t="e">
        <f>Z489/Z407</f>
        <v>#DIV/0!</v>
      </c>
      <c r="Z489" s="882">
        <f>Z490+Z416</f>
        <v>0</v>
      </c>
      <c r="AA489" s="880"/>
      <c r="AB489" s="881"/>
      <c r="AC489" s="528"/>
      <c r="AD489" s="880" t="s">
        <v>215</v>
      </c>
      <c r="AE489" s="881">
        <f>AF489/AF407</f>
        <v>4.6366324048008341E-2</v>
      </c>
      <c r="AF489" s="882">
        <f>AF490+AF416</f>
        <v>420759.18999999977</v>
      </c>
      <c r="AG489" s="530"/>
      <c r="AH489" s="530">
        <f t="shared" ref="AH489" si="134">AF489-Z489</f>
        <v>420759.18999999977</v>
      </c>
      <c r="AI489" s="531" t="e">
        <f>AH489/Z489</f>
        <v>#DIV/0!</v>
      </c>
      <c r="AJ489" s="880" t="s">
        <v>215</v>
      </c>
      <c r="AK489" s="881">
        <f>IF($AL$407=0,0,AL489/$AL$407)</f>
        <v>0</v>
      </c>
      <c r="AL489" s="882">
        <f>AL490+AL416</f>
        <v>0</v>
      </c>
      <c r="AM489" s="533"/>
      <c r="AN489" s="882">
        <f t="shared" ref="AN489" si="135">AF489-AL489</f>
        <v>420759.18999999977</v>
      </c>
      <c r="AO489" s="883">
        <f t="shared" ref="AO489" si="136">IF(AL489=0,0,AN489/AL489)</f>
        <v>0</v>
      </c>
      <c r="AP489" s="94"/>
      <c r="AQ489" s="582"/>
      <c r="AR489" s="583"/>
      <c r="AS489" s="38"/>
      <c r="AT489" s="38"/>
      <c r="AU489" s="38"/>
      <c r="AV489" s="38"/>
      <c r="AW489" s="38"/>
      <c r="AX489" s="38"/>
      <c r="AY489" s="38"/>
      <c r="AZ489" s="38"/>
      <c r="BA489" s="38"/>
      <c r="BB489" s="38"/>
      <c r="BC489" s="38"/>
      <c r="BD489" s="38"/>
      <c r="BE489" s="38"/>
      <c r="BF489" s="38"/>
      <c r="BG489" s="38"/>
      <c r="BH489" s="38"/>
      <c r="BI489" s="38"/>
      <c r="BJ489" s="38"/>
    </row>
    <row r="490" spans="1:62" ht="19.5" thickTop="1" thickBot="1">
      <c r="A490" s="5" t="str">
        <f t="shared" si="123"/>
        <v>BAIIA OPÉRATIONNEL</v>
      </c>
      <c r="B490" s="3"/>
      <c r="C490" s="38"/>
      <c r="D490" s="38"/>
      <c r="E490" s="38"/>
      <c r="F490" s="38"/>
      <c r="G490" s="38"/>
      <c r="H490" s="38"/>
      <c r="I490" s="38"/>
      <c r="J490" s="38"/>
      <c r="K490" s="38"/>
      <c r="L490" s="38"/>
      <c r="M490" s="38"/>
      <c r="N490" s="38"/>
      <c r="O490" s="38"/>
      <c r="P490" s="38"/>
      <c r="Q490" s="38"/>
      <c r="R490" s="38"/>
      <c r="S490" s="38"/>
      <c r="T490" s="38"/>
      <c r="U490" s="38"/>
      <c r="V490" s="524" t="s">
        <v>214</v>
      </c>
      <c r="W490" s="525"/>
      <c r="X490" s="526" t="s">
        <v>215</v>
      </c>
      <c r="Y490" s="527" t="e">
        <f>Z490/Z407</f>
        <v>#DIV/0!</v>
      </c>
      <c r="Z490" s="528">
        <f>Z484</f>
        <v>0</v>
      </c>
      <c r="AA490" s="526"/>
      <c r="AB490" s="527"/>
      <c r="AC490" s="528"/>
      <c r="AD490" s="526" t="s">
        <v>215</v>
      </c>
      <c r="AE490" s="527">
        <f>AF490/AF407</f>
        <v>3.915037300917764E-2</v>
      </c>
      <c r="AF490" s="528">
        <f>AF484</f>
        <v>355276.79999999976</v>
      </c>
      <c r="AG490" s="529"/>
      <c r="AH490" s="530">
        <f>AF490-Z490</f>
        <v>355276.79999999976</v>
      </c>
      <c r="AI490" s="531" t="e">
        <f>AH490/Z490</f>
        <v>#DIV/0!</v>
      </c>
      <c r="AJ490" s="526" t="s">
        <v>215</v>
      </c>
      <c r="AK490" s="527">
        <f>IF($AL$407=0,0,AL490/$AL$407)</f>
        <v>0</v>
      </c>
      <c r="AL490" s="537">
        <f>AL484</f>
        <v>0</v>
      </c>
      <c r="AM490" s="538"/>
      <c r="AN490" s="539">
        <f>AF490-AL490</f>
        <v>355276.79999999976</v>
      </c>
      <c r="AO490" s="540">
        <f>IF(AL490=0,0,AN490/AL490)</f>
        <v>0</v>
      </c>
      <c r="AP490" s="94"/>
      <c r="AQ490" s="586">
        <v>2236846.7700000028</v>
      </c>
      <c r="AR490" s="537">
        <f>AF490-AQ490</f>
        <v>-1881569.970000003</v>
      </c>
      <c r="AS490" s="38"/>
      <c r="AT490" s="38"/>
      <c r="AU490" s="38"/>
      <c r="AV490" s="38"/>
      <c r="AW490" s="38"/>
      <c r="AX490" s="38"/>
      <c r="AY490" s="38"/>
      <c r="AZ490" s="38"/>
      <c r="BA490" s="38"/>
      <c r="BB490" s="38"/>
      <c r="BC490" s="38"/>
      <c r="BD490" s="38"/>
      <c r="BE490" s="38"/>
      <c r="BF490" s="38"/>
      <c r="BG490" s="38"/>
      <c r="BH490" s="38"/>
      <c r="BI490" s="38"/>
      <c r="BJ490" s="38"/>
    </row>
    <row r="491" spans="1:62" ht="15.75" customHeight="1" thickTop="1">
      <c r="A491" s="5" t="str">
        <f t="shared" si="123"/>
        <v/>
      </c>
      <c r="B491" s="3"/>
      <c r="C491" s="38"/>
      <c r="D491" s="38"/>
      <c r="E491" s="38"/>
      <c r="F491" s="94"/>
      <c r="G491" s="38"/>
      <c r="H491" s="38"/>
      <c r="I491" s="94"/>
      <c r="J491" s="38"/>
      <c r="K491" s="38"/>
      <c r="L491" s="38"/>
      <c r="M491" s="94"/>
      <c r="N491" s="38"/>
      <c r="O491" s="38"/>
      <c r="P491" s="38"/>
      <c r="Q491" s="94"/>
      <c r="R491" s="94"/>
      <c r="S491" s="94"/>
      <c r="T491" s="80"/>
      <c r="U491" s="80"/>
      <c r="V491" s="541"/>
      <c r="W491" s="38"/>
      <c r="X491" s="38"/>
      <c r="Y491" s="38"/>
      <c r="Z491" s="542"/>
      <c r="AA491" s="38"/>
      <c r="AB491" s="38"/>
      <c r="AC491" s="543"/>
      <c r="AD491" s="38"/>
      <c r="AE491" s="38"/>
      <c r="AF491" s="543"/>
      <c r="AG491" s="38"/>
      <c r="AH491" s="38"/>
      <c r="AI491" s="543"/>
      <c r="AJ491" s="38"/>
      <c r="AK491" s="38"/>
      <c r="AL491" s="544"/>
      <c r="AM491" s="545"/>
      <c r="AN491" s="38"/>
      <c r="AO491" s="546"/>
      <c r="AP491" s="94"/>
      <c r="AQ491" s="587"/>
      <c r="AR491" s="544"/>
      <c r="AS491" s="38"/>
      <c r="AT491" s="38"/>
      <c r="AU491" s="38"/>
      <c r="AV491" s="38"/>
      <c r="AW491" s="38"/>
      <c r="AX491" s="38"/>
      <c r="AY491" s="38"/>
      <c r="AZ491" s="38"/>
      <c r="BA491" s="38"/>
      <c r="BB491" s="38"/>
      <c r="BC491" s="38"/>
      <c r="BD491" s="38"/>
      <c r="BE491" s="38"/>
      <c r="BF491" s="38"/>
      <c r="BG491" s="38"/>
      <c r="BH491" s="38"/>
      <c r="BI491" s="38"/>
      <c r="BJ491" s="38"/>
    </row>
    <row r="492" spans="1:62" ht="15.75" customHeight="1">
      <c r="A492" s="5" t="str">
        <f t="shared" si="123"/>
        <v>Amortissement</v>
      </c>
      <c r="B492" s="3"/>
      <c r="C492" s="38"/>
      <c r="D492" s="38"/>
      <c r="E492" s="38"/>
      <c r="F492" s="38"/>
      <c r="G492" s="38"/>
      <c r="H492" s="38"/>
      <c r="I492" s="38"/>
      <c r="J492" s="38"/>
      <c r="K492" s="38"/>
      <c r="L492" s="38"/>
      <c r="M492" s="38"/>
      <c r="N492" s="38"/>
      <c r="O492" s="38"/>
      <c r="P492" s="38"/>
      <c r="Q492" s="38"/>
      <c r="R492" s="38"/>
      <c r="S492" s="38"/>
      <c r="T492" s="38"/>
      <c r="U492" s="38"/>
      <c r="V492" s="310" t="s">
        <v>217</v>
      </c>
      <c r="W492" s="461"/>
      <c r="X492" s="454"/>
      <c r="Y492" s="462"/>
      <c r="Z492" s="455" cm="1">
        <f t="array" ref="Z492">+SUMPRODUCT(('Budget original'!$A$8:$A$501=$A492)*('Budget original'!$C$3:$AO$3=Z$2),'Budget original'!$C$8:$AO$501)</f>
        <v>0</v>
      </c>
      <c r="AA492" s="454"/>
      <c r="AB492" s="462"/>
      <c r="AC492" s="455"/>
      <c r="AD492" s="454"/>
      <c r="AE492" s="462"/>
      <c r="AF492" s="455">
        <f>SUMIFS(BV_Data_An_Cour!$AN:$AN,BV_Data_An_Cour!$AQ:$AQ,$V492)</f>
        <v>8198.94</v>
      </c>
      <c r="AG492" s="454"/>
      <c r="AH492" s="457">
        <f t="shared" ref="AH492:AH499" si="137">AF492-Z492</f>
        <v>8198.94</v>
      </c>
      <c r="AI492" s="477">
        <f t="shared" ref="AI492:AI498" si="138">IF(Z492=0,0,AH492/Z492)</f>
        <v>0</v>
      </c>
      <c r="AJ492" s="454"/>
      <c r="AK492" s="454"/>
      <c r="AL492" s="455">
        <f>SUMIFS(BV_Data_An_Prec!$AN:$AN,BV_Data_An_Prec!$AQ:$AQ,$V492)</f>
        <v>0</v>
      </c>
      <c r="AM492" s="459"/>
      <c r="AN492" s="457">
        <f t="shared" ref="AN492:AN499" si="139">AF492-AL492</f>
        <v>8198.94</v>
      </c>
      <c r="AO492" s="464">
        <f t="shared" ref="AO492:AO499" si="140">IF(AL492=0,0,AN492/AL492)</f>
        <v>0</v>
      </c>
      <c r="AP492" s="94"/>
      <c r="AQ492" s="571">
        <v>51774</v>
      </c>
      <c r="AR492" s="510">
        <f t="shared" ref="AR492:AR494" si="141">AF492-AQ492</f>
        <v>-43575.06</v>
      </c>
      <c r="AS492" s="38"/>
      <c r="AT492" s="38"/>
      <c r="AU492" s="38"/>
      <c r="AV492" s="38"/>
      <c r="AW492" s="38"/>
      <c r="AX492" s="38"/>
      <c r="AY492" s="38"/>
      <c r="AZ492" s="38"/>
      <c r="BA492" s="38"/>
      <c r="BB492" s="38"/>
      <c r="BC492" s="38"/>
      <c r="BD492" s="38"/>
      <c r="BE492" s="38"/>
      <c r="BF492" s="38"/>
      <c r="BG492" s="38"/>
      <c r="BH492" s="38"/>
      <c r="BI492" s="38"/>
      <c r="BJ492" s="38"/>
    </row>
    <row r="493" spans="1:62" ht="15.75" customHeight="1">
      <c r="A493" s="5" t="str">
        <f t="shared" si="123"/>
        <v>Intérêts sur marge</v>
      </c>
      <c r="B493" s="3"/>
      <c r="C493" s="38"/>
      <c r="D493" s="38"/>
      <c r="E493" s="38"/>
      <c r="F493" s="94"/>
      <c r="G493" s="38"/>
      <c r="H493" s="38"/>
      <c r="I493" s="94"/>
      <c r="J493" s="38"/>
      <c r="K493" s="38"/>
      <c r="L493" s="38"/>
      <c r="M493" s="94"/>
      <c r="N493" s="38"/>
      <c r="O493" s="38"/>
      <c r="P493" s="38"/>
      <c r="Q493" s="94"/>
      <c r="R493" s="94"/>
      <c r="S493" s="94"/>
      <c r="T493" s="38"/>
      <c r="U493" s="38"/>
      <c r="V493" s="310" t="s">
        <v>218</v>
      </c>
      <c r="W493" s="38"/>
      <c r="X493" s="38"/>
      <c r="Y493" s="38"/>
      <c r="Z493" s="455" cm="1">
        <f t="array" ref="Z493">+SUMPRODUCT(('Budget original'!$A$8:$A$501=$A493)*('Budget original'!$C$3:$AO$3=Z$2),'Budget original'!$C$8:$AO$501)</f>
        <v>0</v>
      </c>
      <c r="AA493" s="38"/>
      <c r="AB493" s="38"/>
      <c r="AC493" s="455"/>
      <c r="AD493" s="38"/>
      <c r="AE493" s="41"/>
      <c r="AF493" s="455">
        <f>SUMIFS(BV_Data_An_Cour!$AN:$AN,BV_Data_An_Cour!$AQ:$AQ,$V493)</f>
        <v>0</v>
      </c>
      <c r="AG493" s="38"/>
      <c r="AH493" s="457">
        <f t="shared" si="137"/>
        <v>0</v>
      </c>
      <c r="AI493" s="477">
        <f t="shared" si="138"/>
        <v>0</v>
      </c>
      <c r="AJ493" s="38"/>
      <c r="AK493" s="38"/>
      <c r="AL493" s="455">
        <f>SUMIFS(BV_Data_An_Prec!$AN:$AN,BV_Data_An_Prec!$AQ:$AQ,$V493)</f>
        <v>0</v>
      </c>
      <c r="AM493" s="545"/>
      <c r="AN493" s="457">
        <f t="shared" si="139"/>
        <v>0</v>
      </c>
      <c r="AO493" s="464">
        <f t="shared" si="140"/>
        <v>0</v>
      </c>
      <c r="AP493" s="94"/>
      <c r="AQ493" s="571">
        <v>0</v>
      </c>
      <c r="AR493" s="510">
        <f t="shared" si="141"/>
        <v>0</v>
      </c>
      <c r="AS493" s="38"/>
      <c r="AT493" s="38"/>
      <c r="AU493" s="38"/>
      <c r="AV493" s="38"/>
      <c r="AW493" s="38"/>
      <c r="AX493" s="38"/>
      <c r="AY493" s="38"/>
      <c r="AZ493" s="38"/>
      <c r="BA493" s="38"/>
      <c r="BB493" s="38"/>
      <c r="BC493" s="38"/>
      <c r="BD493" s="38"/>
      <c r="BE493" s="38"/>
      <c r="BF493" s="38"/>
      <c r="BG493" s="38"/>
      <c r="BH493" s="38"/>
      <c r="BI493" s="38"/>
      <c r="BJ493" s="38"/>
    </row>
    <row r="494" spans="1:62" ht="15.75" customHeight="1">
      <c r="A494" s="5" t="str">
        <f t="shared" si="123"/>
        <v>Intérêts sur prêt</v>
      </c>
      <c r="B494" s="3"/>
      <c r="C494" s="38"/>
      <c r="D494" s="38"/>
      <c r="E494" s="38"/>
      <c r="F494" s="94"/>
      <c r="G494" s="38"/>
      <c r="H494" s="38"/>
      <c r="I494" s="94"/>
      <c r="J494" s="38"/>
      <c r="K494" s="38"/>
      <c r="L494" s="38"/>
      <c r="M494" s="94"/>
      <c r="N494" s="38"/>
      <c r="O494" s="38"/>
      <c r="P494" s="38"/>
      <c r="Q494" s="94"/>
      <c r="R494" s="94"/>
      <c r="S494" s="94"/>
      <c r="T494" s="38"/>
      <c r="U494" s="38"/>
      <c r="V494" s="310" t="s">
        <v>219</v>
      </c>
      <c r="W494" s="41"/>
      <c r="X494" s="41"/>
      <c r="Y494" s="41"/>
      <c r="Z494" s="455" cm="1">
        <f t="array" ref="Z494">+SUMPRODUCT(('Budget original'!$A$8:$A$501=$A494)*('Budget original'!$C$3:$AO$3=Z$2),'Budget original'!$C$8:$AO$501)</f>
        <v>0</v>
      </c>
      <c r="AA494" s="38"/>
      <c r="AB494" s="38"/>
      <c r="AC494" s="455"/>
      <c r="AD494" s="38"/>
      <c r="AE494" s="41"/>
      <c r="AF494" s="455">
        <f>SUMIFS(BV_Data_An_Cour!$AN:$AN,BV_Data_An_Cour!$AQ:$AQ,$V494)</f>
        <v>0</v>
      </c>
      <c r="AG494" s="38"/>
      <c r="AH494" s="457">
        <f t="shared" si="137"/>
        <v>0</v>
      </c>
      <c r="AI494" s="477">
        <f t="shared" si="138"/>
        <v>0</v>
      </c>
      <c r="AJ494" s="38"/>
      <c r="AK494" s="38"/>
      <c r="AL494" s="455">
        <f>SUMIFS(BV_Data_An_Prec!$AN:$AN,BV_Data_An_Prec!$AQ:$AQ,$V494)</f>
        <v>0</v>
      </c>
      <c r="AM494" s="545"/>
      <c r="AN494" s="457">
        <f t="shared" si="139"/>
        <v>0</v>
      </c>
      <c r="AO494" s="464">
        <f t="shared" si="140"/>
        <v>0</v>
      </c>
      <c r="AP494" s="94"/>
      <c r="AQ494" s="571">
        <v>5121.4799999999996</v>
      </c>
      <c r="AR494" s="510">
        <f t="shared" si="141"/>
        <v>-5121.4799999999996</v>
      </c>
      <c r="AS494" s="38"/>
      <c r="AT494" s="38"/>
      <c r="AU494" s="38"/>
      <c r="AV494" s="38"/>
      <c r="AW494" s="38"/>
      <c r="AX494" s="38"/>
      <c r="AY494" s="38"/>
      <c r="AZ494" s="38"/>
      <c r="BA494" s="38"/>
      <c r="BB494" s="38"/>
      <c r="BC494" s="38"/>
      <c r="BD494" s="38"/>
      <c r="BE494" s="38"/>
      <c r="BF494" s="38"/>
      <c r="BG494" s="38"/>
      <c r="BH494" s="38"/>
      <c r="BI494" s="38"/>
      <c r="BJ494" s="38"/>
    </row>
    <row r="495" spans="1:62" ht="15.75" customHeight="1">
      <c r="A495" s="5" t="str">
        <f t="shared" si="123"/>
        <v>Intérêts sur avance</v>
      </c>
      <c r="B495" s="3"/>
      <c r="C495" s="38"/>
      <c r="D495" s="38"/>
      <c r="E495" s="38"/>
      <c r="F495" s="94"/>
      <c r="G495" s="38"/>
      <c r="H495" s="38"/>
      <c r="I495" s="94"/>
      <c r="J495" s="38"/>
      <c r="K495" s="38"/>
      <c r="L495" s="38"/>
      <c r="M495" s="94"/>
      <c r="N495" s="38"/>
      <c r="O495" s="38"/>
      <c r="P495" s="38"/>
      <c r="Q495" s="94"/>
      <c r="R495" s="94"/>
      <c r="S495" s="94"/>
      <c r="T495" s="38"/>
      <c r="U495" s="38"/>
      <c r="V495" s="310" t="s">
        <v>220</v>
      </c>
      <c r="W495" s="41"/>
      <c r="X495" s="41"/>
      <c r="Y495" s="41"/>
      <c r="Z495" s="455" cm="1">
        <f t="array" ref="Z495">+SUMPRODUCT(('Budget original'!$A$8:$A$501=$A495)*('Budget original'!$C$3:$AO$3=Z$2),'Budget original'!$C$8:$AO$501)</f>
        <v>0</v>
      </c>
      <c r="AA495" s="38"/>
      <c r="AB495" s="38"/>
      <c r="AC495" s="455"/>
      <c r="AD495" s="38"/>
      <c r="AE495" s="41"/>
      <c r="AF495" s="455">
        <f>SUMIFS(BV_Data_An_Cour!$AN:$AN,BV_Data_An_Cour!$AQ:$AQ,$V495)</f>
        <v>0</v>
      </c>
      <c r="AG495" s="38"/>
      <c r="AH495" s="457">
        <f t="shared" si="137"/>
        <v>0</v>
      </c>
      <c r="AI495" s="477">
        <f t="shared" si="138"/>
        <v>0</v>
      </c>
      <c r="AJ495" s="38"/>
      <c r="AK495" s="38"/>
      <c r="AL495" s="455">
        <f>SUMIFS(BV_Data_An_Prec!$AN:$AN,BV_Data_An_Prec!$AQ:$AQ,$V495)</f>
        <v>0</v>
      </c>
      <c r="AM495" s="545"/>
      <c r="AN495" s="457">
        <f t="shared" si="139"/>
        <v>0</v>
      </c>
      <c r="AO495" s="464">
        <f t="shared" si="140"/>
        <v>0</v>
      </c>
      <c r="AP495" s="94"/>
      <c r="AQ495" s="571">
        <v>0</v>
      </c>
      <c r="AR495" s="510"/>
      <c r="AS495" s="38"/>
      <c r="AT495" s="38"/>
      <c r="AU495" s="38"/>
      <c r="AV495" s="38"/>
      <c r="AW495" s="38"/>
      <c r="AX495" s="38"/>
      <c r="AY495" s="38"/>
      <c r="AZ495" s="38"/>
      <c r="BA495" s="38"/>
      <c r="BB495" s="38"/>
      <c r="BC495" s="38"/>
      <c r="BD495" s="38"/>
      <c r="BE495" s="38"/>
      <c r="BF495" s="38"/>
      <c r="BG495" s="38"/>
      <c r="BH495" s="38"/>
      <c r="BI495" s="38"/>
      <c r="BJ495" s="38"/>
    </row>
    <row r="496" spans="1:62" ht="15.75" hidden="1" customHeight="1">
      <c r="A496" s="5" t="str">
        <f t="shared" si="123"/>
        <v>[...]</v>
      </c>
      <c r="B496" s="3"/>
      <c r="C496" s="38"/>
      <c r="D496" s="38"/>
      <c r="E496" s="38"/>
      <c r="F496" s="94"/>
      <c r="G496" s="38"/>
      <c r="H496" s="38"/>
      <c r="I496" s="94"/>
      <c r="J496" s="38"/>
      <c r="K496" s="38"/>
      <c r="L496" s="38"/>
      <c r="M496" s="94"/>
      <c r="N496" s="38"/>
      <c r="O496" s="38"/>
      <c r="P496" s="38"/>
      <c r="Q496" s="94"/>
      <c r="R496" s="94"/>
      <c r="S496" s="94"/>
      <c r="T496" s="38"/>
      <c r="U496" s="38"/>
      <c r="V496" s="310" t="s">
        <v>55</v>
      </c>
      <c r="W496" s="41"/>
      <c r="X496" s="41"/>
      <c r="Y496" s="41"/>
      <c r="Z496" s="455" cm="1">
        <f t="array" ref="Z496">+SUMPRODUCT(('Budget original'!$A$8:$A$501=$A496)*('Budget original'!$C$3:$AO$3=Z$2),'Budget original'!$C$8:$AO$501)</f>
        <v>0</v>
      </c>
      <c r="AA496" s="38"/>
      <c r="AB496" s="38"/>
      <c r="AC496" s="455"/>
      <c r="AD496" s="38"/>
      <c r="AE496" s="41"/>
      <c r="AF496" s="455">
        <f>SUMIFS(BV_Data_An_Cour!$AN:$AN,BV_Data_An_Cour!$AQ:$AQ,$V496)</f>
        <v>0</v>
      </c>
      <c r="AG496" s="38"/>
      <c r="AH496" s="457">
        <f t="shared" si="137"/>
        <v>0</v>
      </c>
      <c r="AI496" s="477">
        <f t="shared" si="138"/>
        <v>0</v>
      </c>
      <c r="AJ496" s="38"/>
      <c r="AK496" s="38"/>
      <c r="AL496" s="455">
        <f>SUMIFS(BV_Data_An_Prec!$AN:$AN,BV_Data_An_Prec!$AQ:$AQ,$V496)</f>
        <v>0</v>
      </c>
      <c r="AM496" s="545"/>
      <c r="AN496" s="457">
        <f t="shared" si="139"/>
        <v>0</v>
      </c>
      <c r="AO496" s="464">
        <f t="shared" si="140"/>
        <v>0</v>
      </c>
      <c r="AP496" s="94"/>
      <c r="AQ496" s="571">
        <v>0</v>
      </c>
      <c r="AR496" s="544"/>
      <c r="AS496" s="38"/>
      <c r="AT496" s="38"/>
      <c r="AU496" s="38"/>
      <c r="AV496" s="38"/>
      <c r="AW496" s="38"/>
      <c r="AX496" s="38"/>
      <c r="AY496" s="38"/>
      <c r="AZ496" s="38"/>
      <c r="BA496" s="38"/>
      <c r="BB496" s="38"/>
      <c r="BC496" s="38"/>
      <c r="BD496" s="38"/>
      <c r="BE496" s="38"/>
      <c r="BF496" s="38"/>
      <c r="BG496" s="38"/>
      <c r="BH496" s="38"/>
      <c r="BI496" s="38"/>
      <c r="BJ496" s="38"/>
    </row>
    <row r="497" spans="1:62" ht="15.75" customHeight="1" thickBot="1">
      <c r="A497" s="5" t="str">
        <f t="shared" si="123"/>
        <v>Revenus d'intérêts floor plan</v>
      </c>
      <c r="B497" s="3"/>
      <c r="C497" s="38"/>
      <c r="D497" s="38"/>
      <c r="E497" s="38"/>
      <c r="F497" s="94"/>
      <c r="G497" s="38"/>
      <c r="H497" s="38"/>
      <c r="I497" s="94"/>
      <c r="J497" s="38"/>
      <c r="K497" s="38"/>
      <c r="L497" s="38"/>
      <c r="M497" s="94"/>
      <c r="N497" s="38"/>
      <c r="O497" s="38"/>
      <c r="P497" s="38"/>
      <c r="Q497" s="94"/>
      <c r="R497" s="94"/>
      <c r="S497" s="94"/>
      <c r="T497" s="38"/>
      <c r="U497" s="38"/>
      <c r="V497" s="310" t="s">
        <v>1096</v>
      </c>
      <c r="W497" s="41"/>
      <c r="X497" s="41"/>
      <c r="Y497" s="41"/>
      <c r="Z497" s="455" cm="1">
        <f t="array" ref="Z497">+SUMPRODUCT(('Budget original'!$A$8:$A$501=$A497)*('Budget original'!$C$3:$AO$3=Z$2),'Budget original'!$C$8:$AO$501)</f>
        <v>0</v>
      </c>
      <c r="AA497" s="38"/>
      <c r="AB497" s="38"/>
      <c r="AC497" s="455"/>
      <c r="AD497" s="38"/>
      <c r="AE497" s="41"/>
      <c r="AF497" s="455">
        <f>SUMIFS(BV_Data_An_Cour!$AN:$AN,BV_Data_An_Cour!$AQ:$AQ,$V497)</f>
        <v>0</v>
      </c>
      <c r="AG497" s="38"/>
      <c r="AH497" s="457">
        <f t="shared" si="137"/>
        <v>0</v>
      </c>
      <c r="AI497" s="477">
        <f t="shared" si="138"/>
        <v>0</v>
      </c>
      <c r="AJ497" s="38"/>
      <c r="AK497" s="38"/>
      <c r="AL497" s="455">
        <f>SUMIFS(BV_Data_An_Prec!$AN:$AN,BV_Data_An_Prec!$AQ:$AQ,$V497)</f>
        <v>0</v>
      </c>
      <c r="AM497" s="545"/>
      <c r="AN497" s="457">
        <f t="shared" si="139"/>
        <v>0</v>
      </c>
      <c r="AO497" s="464">
        <f t="shared" si="140"/>
        <v>0</v>
      </c>
      <c r="AP497" s="94"/>
      <c r="AQ497" s="571">
        <v>0</v>
      </c>
      <c r="AR497" s="544"/>
      <c r="AS497" s="38"/>
      <c r="AT497" s="38"/>
      <c r="AU497" s="38"/>
      <c r="AV497" s="38"/>
      <c r="AW497" s="38"/>
      <c r="AX497" s="38"/>
      <c r="AY497" s="38"/>
      <c r="AZ497" s="38"/>
      <c r="BA497" s="38"/>
      <c r="BB497" s="38"/>
      <c r="BC497" s="38"/>
      <c r="BD497" s="38"/>
      <c r="BE497" s="38"/>
      <c r="BF497" s="38"/>
      <c r="BG497" s="38"/>
      <c r="BH497" s="38"/>
      <c r="BI497" s="38"/>
      <c r="BJ497" s="38"/>
    </row>
    <row r="498" spans="1:62" ht="15.75" hidden="1" customHeight="1" thickBot="1">
      <c r="A498" s="5" t="str">
        <f t="shared" si="123"/>
        <v>[...]</v>
      </c>
      <c r="B498" s="3"/>
      <c r="C498" s="38"/>
      <c r="D498" s="38"/>
      <c r="E498" s="38"/>
      <c r="F498" s="94"/>
      <c r="G498" s="38"/>
      <c r="H498" s="38"/>
      <c r="I498" s="94"/>
      <c r="J498" s="38"/>
      <c r="K498" s="38"/>
      <c r="L498" s="38"/>
      <c r="M498" s="94"/>
      <c r="N498" s="38"/>
      <c r="O498" s="38"/>
      <c r="P498" s="38"/>
      <c r="Q498" s="94"/>
      <c r="R498" s="94"/>
      <c r="S498" s="94"/>
      <c r="T498" s="38"/>
      <c r="U498" s="38"/>
      <c r="V498" s="310" t="s">
        <v>55</v>
      </c>
      <c r="W498" s="41"/>
      <c r="X498" s="38"/>
      <c r="Y498" s="41"/>
      <c r="Z498" s="455">
        <f t="array" ref="Z498">+INDEX('Budget original'!$A$2:$AO$501,MATCH($A498,'Budget original'!$A$2:$A$501,0),MATCH(F$2,'Budget original'!$A$2:$AO$2,0))</f>
        <v>0</v>
      </c>
      <c r="AA498" s="38"/>
      <c r="AB498" s="38"/>
      <c r="AC498" s="455"/>
      <c r="AD498" s="38"/>
      <c r="AE498" s="41"/>
      <c r="AF498" s="455">
        <f>SUMIFS(BV_Data_An_Cour!$AN:$AN,BV_Data_An_Cour!$AQ:$AQ,$V498)</f>
        <v>0</v>
      </c>
      <c r="AG498" s="38"/>
      <c r="AH498" s="457">
        <f t="shared" si="137"/>
        <v>0</v>
      </c>
      <c r="AI498" s="477">
        <f t="shared" si="138"/>
        <v>0</v>
      </c>
      <c r="AJ498" s="38"/>
      <c r="AK498" s="38"/>
      <c r="AL498" s="455"/>
      <c r="AM498" s="545"/>
      <c r="AN498" s="457">
        <f t="shared" si="139"/>
        <v>0</v>
      </c>
      <c r="AO498" s="464">
        <f t="shared" si="140"/>
        <v>0</v>
      </c>
      <c r="AP498" s="94"/>
      <c r="AQ498" s="571">
        <v>0</v>
      </c>
      <c r="AR498" s="544"/>
      <c r="AS498" s="38"/>
      <c r="AT498" s="38"/>
      <c r="AU498" s="38"/>
      <c r="AV498" s="38"/>
      <c r="AW498" s="38"/>
      <c r="AX498" s="38"/>
      <c r="AY498" s="38"/>
      <c r="AZ498" s="38"/>
      <c r="BA498" s="38"/>
      <c r="BB498" s="38"/>
      <c r="BC498" s="38"/>
      <c r="BD498" s="38"/>
      <c r="BE498" s="38"/>
      <c r="BF498" s="38"/>
      <c r="BG498" s="38"/>
      <c r="BH498" s="38"/>
      <c r="BI498" s="38"/>
      <c r="BJ498" s="38"/>
    </row>
    <row r="499" spans="1:62" ht="15.75" customHeight="1" thickTop="1" thickBot="1">
      <c r="A499" s="5" t="str">
        <f t="shared" si="123"/>
        <v>Profit Net</v>
      </c>
      <c r="B499" s="3"/>
      <c r="C499" s="38"/>
      <c r="D499" s="38"/>
      <c r="E499" s="38"/>
      <c r="F499" s="94"/>
      <c r="G499" s="38"/>
      <c r="H499" s="38"/>
      <c r="I499" s="94"/>
      <c r="J499" s="38"/>
      <c r="K499" s="38"/>
      <c r="L499" s="38"/>
      <c r="M499" s="94"/>
      <c r="N499" s="38"/>
      <c r="O499" s="38"/>
      <c r="P499" s="38"/>
      <c r="Q499" s="94"/>
      <c r="R499" s="94"/>
      <c r="S499" s="94"/>
      <c r="T499" s="38"/>
      <c r="U499" s="38"/>
      <c r="V499" s="524" t="s">
        <v>221</v>
      </c>
      <c r="W499" s="525"/>
      <c r="X499" s="526" t="s">
        <v>215</v>
      </c>
      <c r="Y499" s="527" t="e">
        <f>Z499/Z407</f>
        <v>#DIV/0!</v>
      </c>
      <c r="Z499" s="528">
        <f>Z490-Z492-Z493-Z494-Z498-Z497</f>
        <v>0</v>
      </c>
      <c r="AA499" s="526"/>
      <c r="AB499" s="527"/>
      <c r="AC499" s="528"/>
      <c r="AD499" s="526" t="s">
        <v>215</v>
      </c>
      <c r="AE499" s="527">
        <f>AF499/AF407</f>
        <v>3.8246875906974884E-2</v>
      </c>
      <c r="AF499" s="529">
        <f>AF490-AF492-AF493-AF494-AF498-AF497</f>
        <v>347077.85999999975</v>
      </c>
      <c r="AG499" s="530"/>
      <c r="AH499" s="530">
        <f t="shared" si="137"/>
        <v>347077.85999999975</v>
      </c>
      <c r="AI499" s="531" t="e">
        <f>AH499/Z499</f>
        <v>#DIV/0!</v>
      </c>
      <c r="AJ499" s="532" t="s">
        <v>215</v>
      </c>
      <c r="AK499" s="527">
        <f>IF($AL$407=0,0,AL499/$AL$407)</f>
        <v>0</v>
      </c>
      <c r="AL499" s="529">
        <f>AL490-AL492-AL493-AL494-AL498-AL497</f>
        <v>0</v>
      </c>
      <c r="AM499" s="533"/>
      <c r="AN499" s="529">
        <f t="shared" si="139"/>
        <v>347077.85999999975</v>
      </c>
      <c r="AO499" s="547">
        <f t="shared" si="140"/>
        <v>0</v>
      </c>
      <c r="AP499" s="94"/>
      <c r="AQ499" s="538">
        <v>2179951.2900000028</v>
      </c>
      <c r="AR499" s="588">
        <f>AF499-AQ499</f>
        <v>-1832873.430000003</v>
      </c>
      <c r="AS499" s="38"/>
      <c r="AT499" s="38"/>
      <c r="AU499" s="38"/>
      <c r="AV499" s="38"/>
      <c r="AW499" s="38"/>
      <c r="AX499" s="38"/>
      <c r="AY499" s="38"/>
      <c r="AZ499" s="38"/>
      <c r="BA499" s="38"/>
      <c r="BB499" s="38"/>
      <c r="BC499" s="38"/>
      <c r="BD499" s="38"/>
      <c r="BE499" s="38"/>
      <c r="BF499" s="38"/>
      <c r="BG499" s="38"/>
      <c r="BH499" s="38"/>
      <c r="BI499" s="38"/>
      <c r="BJ499" s="38"/>
    </row>
    <row r="500" spans="1:62" ht="15.75" customHeight="1" thickTop="1">
      <c r="A500" s="5" t="str">
        <f>+U500&amp;V489</f>
        <v>BAIIA Corpo</v>
      </c>
      <c r="B500" s="3"/>
      <c r="C500" s="38"/>
      <c r="D500" s="38"/>
      <c r="E500" s="38"/>
      <c r="F500" s="94"/>
      <c r="G500" s="38"/>
      <c r="H500" s="38"/>
      <c r="I500" s="94"/>
      <c r="J500" s="38"/>
      <c r="K500" s="38"/>
      <c r="L500" s="38"/>
      <c r="M500" s="94"/>
      <c r="N500" s="38"/>
      <c r="O500" s="38"/>
      <c r="P500" s="38"/>
      <c r="Q500" s="94"/>
      <c r="R500" s="94"/>
      <c r="S500" s="94"/>
      <c r="T500" s="38"/>
      <c r="U500" s="38"/>
      <c r="AF500" s="835"/>
      <c r="AP500" s="38"/>
      <c r="AQ500" s="38"/>
      <c r="AR500" s="38"/>
      <c r="AS500" s="38"/>
      <c r="AT500" s="38"/>
      <c r="AU500" s="38"/>
      <c r="AV500" s="38"/>
      <c r="AW500" s="38"/>
      <c r="AX500" s="38"/>
      <c r="AY500" s="38"/>
      <c r="AZ500" s="38"/>
      <c r="BA500" s="38"/>
      <c r="BB500" s="38"/>
      <c r="BC500" s="38"/>
      <c r="BD500" s="38"/>
      <c r="BE500" s="38"/>
      <c r="BF500" s="38"/>
      <c r="BG500" s="38"/>
      <c r="BH500" s="38"/>
      <c r="BI500" s="38"/>
      <c r="BJ500" s="38"/>
    </row>
    <row r="501" spans="1:62" ht="15.75" customHeight="1">
      <c r="B501" s="3"/>
      <c r="C501" s="38"/>
      <c r="D501" s="38"/>
      <c r="E501" s="38"/>
      <c r="F501" s="94"/>
      <c r="G501" s="38"/>
      <c r="H501" s="38"/>
      <c r="I501" s="94"/>
      <c r="J501" s="38"/>
      <c r="K501" s="38"/>
      <c r="L501" s="38"/>
      <c r="M501" s="94"/>
      <c r="N501" s="38"/>
      <c r="O501" s="38"/>
      <c r="P501" s="38"/>
      <c r="Q501" s="94"/>
      <c r="R501" s="94"/>
      <c r="S501" s="94"/>
      <c r="T501" s="38"/>
      <c r="U501" s="38"/>
      <c r="V501" s="38"/>
      <c r="W501" s="38"/>
      <c r="X501" s="38"/>
      <c r="Y501" s="38"/>
      <c r="Z501" s="94"/>
      <c r="AA501" s="38"/>
      <c r="AB501" s="38"/>
      <c r="AC501" s="94"/>
      <c r="AD501" s="38"/>
      <c r="AE501" s="776"/>
      <c r="AF501" s="776"/>
      <c r="AG501" s="776"/>
      <c r="AH501" s="776"/>
      <c r="AI501" s="38"/>
      <c r="AJ501" s="38"/>
      <c r="AK501" s="455"/>
      <c r="AL501" s="817"/>
      <c r="AM501" s="38"/>
      <c r="AN501" s="38"/>
      <c r="AO501" s="38"/>
      <c r="AP501" s="38"/>
      <c r="AQ501" s="38"/>
      <c r="AR501" s="38"/>
      <c r="AS501" s="38"/>
      <c r="AT501" s="38"/>
      <c r="AU501" s="38"/>
      <c r="AV501" s="38"/>
      <c r="AW501" s="38"/>
      <c r="AX501" s="38"/>
      <c r="AY501" s="38"/>
      <c r="AZ501" s="38"/>
      <c r="BA501" s="38"/>
      <c r="BB501" s="38"/>
      <c r="BC501" s="38"/>
      <c r="BD501" s="38"/>
      <c r="BE501" s="38"/>
      <c r="BF501" s="38"/>
      <c r="BG501" s="38"/>
      <c r="BH501" s="38"/>
      <c r="BI501" s="38"/>
      <c r="BJ501" s="38"/>
    </row>
    <row r="502" spans="1:62" ht="15.75" customHeight="1">
      <c r="B502" s="3"/>
      <c r="C502" s="38"/>
      <c r="D502" s="38"/>
      <c r="E502" s="38"/>
      <c r="F502" s="94"/>
      <c r="G502" s="38"/>
      <c r="H502" s="38"/>
      <c r="I502" s="94"/>
      <c r="J502" s="38"/>
      <c r="K502" s="38"/>
      <c r="L502" s="38"/>
      <c r="M502" s="94"/>
      <c r="N502" s="38"/>
      <c r="O502" s="38"/>
      <c r="P502" s="38"/>
      <c r="Q502" s="94"/>
      <c r="R502" s="94"/>
      <c r="S502" s="94"/>
      <c r="T502" s="80"/>
      <c r="U502" s="80"/>
      <c r="V502" s="38"/>
      <c r="W502" s="38"/>
      <c r="X502" s="38"/>
      <c r="Y502" s="38"/>
      <c r="Z502" s="589"/>
      <c r="AA502" s="38"/>
      <c r="AB502" s="38"/>
      <c r="AC502" s="589"/>
      <c r="AD502" s="38"/>
      <c r="AE502" s="776"/>
      <c r="AF502" s="776"/>
      <c r="AG502" s="776"/>
      <c r="AH502" s="776"/>
      <c r="AI502" s="38"/>
      <c r="AJ502" s="38"/>
      <c r="AK502" s="38"/>
      <c r="AL502" s="776"/>
      <c r="AM502" s="38"/>
      <c r="AN502" s="38"/>
      <c r="AO502" s="38"/>
      <c r="AP502" s="38"/>
      <c r="AQ502" s="38"/>
      <c r="AR502" s="38"/>
      <c r="AS502" s="38"/>
      <c r="AT502" s="38"/>
      <c r="AU502" s="38"/>
      <c r="AV502" s="38"/>
      <c r="AW502" s="38"/>
      <c r="AX502" s="38"/>
      <c r="AY502" s="38"/>
      <c r="AZ502" s="38"/>
      <c r="BA502" s="38"/>
      <c r="BB502" s="38"/>
      <c r="BC502" s="38"/>
      <c r="BD502" s="38"/>
      <c r="BE502" s="38"/>
      <c r="BF502" s="38"/>
      <c r="BG502" s="38"/>
      <c r="BH502" s="38"/>
      <c r="BI502" s="38"/>
      <c r="BJ502" s="38"/>
    </row>
    <row r="503" spans="1:62" ht="15.75" customHeight="1">
      <c r="B503" s="3"/>
      <c r="C503" s="38"/>
      <c r="D503" s="38"/>
      <c r="E503" s="38"/>
      <c r="F503" s="94"/>
      <c r="G503" s="38"/>
      <c r="H503" s="38"/>
      <c r="I503" s="94"/>
      <c r="J503" s="38"/>
      <c r="K503" s="38"/>
      <c r="L503" s="38"/>
      <c r="M503" s="94"/>
      <c r="N503" s="38"/>
      <c r="O503" s="38"/>
      <c r="P503" s="38"/>
      <c r="Q503" s="94"/>
      <c r="R503" s="94"/>
      <c r="S503" s="94"/>
      <c r="T503" s="80"/>
      <c r="U503" s="80"/>
      <c r="V503" s="38"/>
      <c r="W503" s="38"/>
      <c r="X503" s="38"/>
      <c r="Y503" s="38"/>
      <c r="Z503" s="94"/>
      <c r="AA503" s="38"/>
      <c r="AB503" s="38"/>
      <c r="AC503" s="38"/>
      <c r="AD503" s="38"/>
      <c r="AE503" s="776"/>
      <c r="AF503" s="776"/>
      <c r="AG503" s="776"/>
      <c r="AH503" s="776"/>
      <c r="AI503" s="38"/>
      <c r="AJ503" s="38"/>
      <c r="AK503" s="38"/>
      <c r="AM503" s="38"/>
      <c r="AN503" s="38"/>
      <c r="AO503" s="38"/>
      <c r="AP503" s="38"/>
      <c r="AQ503" s="38"/>
      <c r="AR503" s="38"/>
      <c r="AS503" s="38"/>
      <c r="AT503" s="38"/>
      <c r="AU503" s="38"/>
      <c r="AV503" s="38"/>
      <c r="AW503" s="38"/>
      <c r="AX503" s="38"/>
      <c r="AY503" s="38"/>
      <c r="AZ503" s="38"/>
      <c r="BA503" s="38"/>
      <c r="BB503" s="38"/>
      <c r="BC503" s="38"/>
      <c r="BD503" s="38"/>
      <c r="BE503" s="38"/>
      <c r="BF503" s="38"/>
      <c r="BG503" s="38"/>
      <c r="BH503" s="38"/>
      <c r="BI503" s="38"/>
      <c r="BJ503" s="38"/>
    </row>
    <row r="504" spans="1:62" ht="15.75" customHeight="1">
      <c r="B504" s="3"/>
      <c r="C504" s="38"/>
      <c r="D504" s="38"/>
      <c r="E504" s="38"/>
      <c r="F504" s="94"/>
      <c r="G504" s="38"/>
      <c r="H504" s="38"/>
      <c r="I504" s="94"/>
      <c r="J504" s="38"/>
      <c r="K504" s="38"/>
      <c r="L504" s="38"/>
      <c r="M504" s="94"/>
      <c r="N504" s="38"/>
      <c r="O504" s="38"/>
      <c r="P504" s="38"/>
      <c r="Q504" s="94"/>
      <c r="R504" s="94"/>
      <c r="S504" s="94"/>
      <c r="T504" s="80"/>
      <c r="U504" s="80"/>
      <c r="V504" s="38"/>
      <c r="W504" s="38"/>
      <c r="X504" s="38"/>
      <c r="Y504" s="38"/>
      <c r="Z504" s="38"/>
      <c r="AA504" s="38"/>
      <c r="AB504" s="38"/>
      <c r="AC504" s="38"/>
      <c r="AD504" s="38"/>
      <c r="AE504" s="776"/>
      <c r="AF504" s="776"/>
      <c r="AG504" s="776"/>
      <c r="AH504" s="776"/>
      <c r="AI504" s="38"/>
      <c r="AJ504" s="38"/>
      <c r="AK504" s="816"/>
      <c r="AL504" s="817"/>
      <c r="AM504" s="38"/>
      <c r="AN504" s="38"/>
      <c r="AO504" s="38"/>
      <c r="AP504" s="38"/>
      <c r="AQ504" s="38"/>
      <c r="AR504" s="38"/>
      <c r="AS504" s="38"/>
      <c r="AT504" s="38"/>
      <c r="AU504" s="38"/>
      <c r="AV504" s="38"/>
      <c r="AW504" s="38"/>
      <c r="AX504" s="38"/>
      <c r="AY504" s="38"/>
      <c r="AZ504" s="38"/>
      <c r="BA504" s="38"/>
      <c r="BB504" s="38"/>
      <c r="BC504" s="38"/>
      <c r="BD504" s="38"/>
      <c r="BE504" s="38"/>
      <c r="BF504" s="38"/>
      <c r="BG504" s="38"/>
      <c r="BH504" s="38"/>
      <c r="BI504" s="38"/>
      <c r="BJ504" s="38"/>
    </row>
    <row r="505" spans="1:62" ht="15.75" customHeight="1">
      <c r="B505" s="3"/>
      <c r="C505" s="38"/>
      <c r="D505" s="38"/>
      <c r="E505" s="38"/>
      <c r="F505" s="94"/>
      <c r="G505" s="38"/>
      <c r="H505" s="38"/>
      <c r="I505" s="94"/>
      <c r="J505" s="38"/>
      <c r="K505" s="38"/>
      <c r="L505" s="38"/>
      <c r="M505" s="94"/>
      <c r="N505" s="38"/>
      <c r="O505" s="38"/>
      <c r="P505" s="38"/>
      <c r="Q505" s="94"/>
      <c r="R505" s="94"/>
      <c r="S505" s="94"/>
      <c r="T505" s="80"/>
      <c r="U505" s="80"/>
      <c r="V505" s="38"/>
      <c r="W505" s="38"/>
      <c r="X505" s="38"/>
      <c r="Y505" s="38"/>
      <c r="Z505" s="38"/>
      <c r="AA505" s="38"/>
      <c r="AB505" s="38"/>
      <c r="AC505" s="38"/>
      <c r="AD505" s="38"/>
      <c r="AE505" s="776"/>
      <c r="AF505" s="776"/>
      <c r="AG505" s="776"/>
      <c r="AH505" s="776"/>
      <c r="AI505" s="38"/>
      <c r="AJ505" s="38"/>
      <c r="AK505" s="816"/>
      <c r="AL505" s="817"/>
      <c r="AM505" s="38"/>
      <c r="AN505" s="38"/>
      <c r="AO505" s="38"/>
      <c r="AP505" s="38"/>
      <c r="AQ505" s="38"/>
      <c r="AR505" s="38"/>
      <c r="AS505" s="38"/>
      <c r="AT505" s="38"/>
      <c r="AU505" s="38"/>
      <c r="AV505" s="38"/>
      <c r="AW505" s="38"/>
      <c r="AX505" s="38"/>
      <c r="AY505" s="38"/>
      <c r="AZ505" s="38"/>
      <c r="BA505" s="38"/>
      <c r="BB505" s="38"/>
      <c r="BC505" s="38"/>
      <c r="BD505" s="38"/>
      <c r="BE505" s="38"/>
      <c r="BF505" s="38"/>
      <c r="BG505" s="38"/>
      <c r="BH505" s="38"/>
      <c r="BI505" s="38"/>
      <c r="BJ505" s="38"/>
    </row>
    <row r="506" spans="1:62" ht="15.75" customHeight="1">
      <c r="B506" s="3"/>
      <c r="C506" s="38"/>
      <c r="D506" s="38"/>
      <c r="E506" s="38"/>
      <c r="F506" s="94"/>
      <c r="G506" s="38"/>
      <c r="H506" s="38"/>
      <c r="I506" s="94"/>
      <c r="J506" s="38"/>
      <c r="K506" s="38"/>
      <c r="L506" s="38"/>
      <c r="M506" s="94"/>
      <c r="N506" s="38"/>
      <c r="O506" s="38"/>
      <c r="P506" s="38"/>
      <c r="Q506" s="94"/>
      <c r="R506" s="94"/>
      <c r="S506" s="94"/>
      <c r="T506" s="80"/>
      <c r="U506" s="80"/>
      <c r="V506" s="38"/>
      <c r="W506" s="38"/>
      <c r="X506" s="38"/>
      <c r="Y506" s="38"/>
      <c r="Z506" s="38"/>
      <c r="AA506" s="38"/>
      <c r="AB506" s="38"/>
      <c r="AC506" s="38"/>
      <c r="AD506" s="38"/>
      <c r="AE506" s="38"/>
      <c r="AF506" s="776"/>
      <c r="AG506" s="38"/>
      <c r="AH506" s="38"/>
      <c r="AI506" s="38"/>
      <c r="AJ506" s="38"/>
      <c r="AK506" s="38"/>
      <c r="AL506" s="38"/>
      <c r="AM506" s="38"/>
      <c r="AN506" s="38"/>
      <c r="AO506" s="38"/>
      <c r="AP506" s="38"/>
      <c r="AQ506" s="38"/>
      <c r="AR506" s="38"/>
      <c r="AS506" s="38"/>
      <c r="AT506" s="38"/>
      <c r="AU506" s="38"/>
      <c r="AV506" s="38"/>
      <c r="AW506" s="38"/>
      <c r="AX506" s="38"/>
      <c r="AY506" s="38"/>
      <c r="AZ506" s="38"/>
      <c r="BA506" s="38"/>
      <c r="BB506" s="38"/>
      <c r="BC506" s="38"/>
      <c r="BD506" s="38"/>
      <c r="BE506" s="38"/>
      <c r="BF506" s="38"/>
      <c r="BG506" s="38"/>
      <c r="BH506" s="38"/>
      <c r="BI506" s="38"/>
      <c r="BJ506" s="38"/>
    </row>
    <row r="507" spans="1:62" ht="15.75" customHeight="1">
      <c r="B507" s="3"/>
      <c r="C507" s="38"/>
      <c r="D507" s="38"/>
      <c r="E507" s="38"/>
      <c r="F507" s="94"/>
      <c r="G507" s="38"/>
      <c r="H507" s="38"/>
      <c r="I507" s="94"/>
      <c r="J507" s="38"/>
      <c r="K507" s="38"/>
      <c r="L507" s="38"/>
      <c r="M507" s="94"/>
      <c r="N507" s="38"/>
      <c r="O507" s="38"/>
      <c r="P507" s="38"/>
      <c r="Q507" s="94"/>
      <c r="R507" s="94"/>
      <c r="S507" s="94"/>
      <c r="T507" s="80"/>
      <c r="U507" s="80"/>
      <c r="V507" s="38"/>
      <c r="W507" s="38"/>
      <c r="X507" s="38"/>
      <c r="Y507" s="38"/>
      <c r="Z507" s="38"/>
      <c r="AA507" s="38"/>
      <c r="AB507" s="38"/>
      <c r="AC507" s="38"/>
      <c r="AD507" s="38"/>
      <c r="AE507" s="38"/>
      <c r="AF507" s="862"/>
      <c r="AG507" s="38"/>
      <c r="AH507" s="38"/>
      <c r="AI507" s="38"/>
      <c r="AJ507" s="38"/>
      <c r="AK507" s="816"/>
      <c r="AL507" s="817"/>
      <c r="AM507" s="38"/>
      <c r="AN507" s="38"/>
      <c r="AO507" s="38"/>
      <c r="AP507" s="38"/>
      <c r="AQ507" s="38"/>
      <c r="AR507" s="38"/>
      <c r="AS507" s="38"/>
      <c r="AT507" s="38"/>
      <c r="AU507" s="38"/>
      <c r="AV507" s="38"/>
      <c r="AW507" s="38"/>
      <c r="AX507" s="38"/>
      <c r="AY507" s="38"/>
      <c r="AZ507" s="38"/>
      <c r="BA507" s="38"/>
      <c r="BB507" s="38"/>
      <c r="BC507" s="38"/>
      <c r="BD507" s="38"/>
      <c r="BE507" s="38"/>
      <c r="BF507" s="38"/>
      <c r="BG507" s="38"/>
      <c r="BH507" s="38"/>
      <c r="BI507" s="38"/>
      <c r="BJ507" s="38"/>
    </row>
    <row r="508" spans="1:62" ht="15.75" customHeight="1">
      <c r="B508" s="3"/>
      <c r="C508" s="38"/>
      <c r="D508" s="38"/>
      <c r="E508" s="38"/>
      <c r="F508" s="94"/>
      <c r="G508" s="38"/>
      <c r="H508" s="38"/>
      <c r="I508" s="94"/>
      <c r="J508" s="38"/>
      <c r="K508" s="38"/>
      <c r="L508" s="38"/>
      <c r="M508" s="94"/>
      <c r="N508" s="38"/>
      <c r="O508" s="38"/>
      <c r="P508" s="38"/>
      <c r="Q508" s="94"/>
      <c r="R508" s="94"/>
      <c r="S508" s="94"/>
      <c r="T508" s="80"/>
      <c r="U508" s="80"/>
      <c r="V508" s="38"/>
      <c r="W508" s="38"/>
      <c r="X508" s="38"/>
      <c r="Y508" s="38"/>
      <c r="Z508" s="38"/>
      <c r="AA508" s="38"/>
      <c r="AB508" s="38"/>
      <c r="AC508" s="38"/>
      <c r="AD508" s="38"/>
      <c r="AE508" s="38"/>
      <c r="AF508" s="776"/>
      <c r="AG508" s="38"/>
      <c r="AH508" s="38"/>
      <c r="AI508" s="38"/>
      <c r="AJ508" s="38"/>
      <c r="AK508" s="38"/>
      <c r="AL508" s="38"/>
      <c r="AM508" s="38"/>
      <c r="AN508" s="38"/>
      <c r="AO508" s="38"/>
      <c r="AP508" s="38"/>
      <c r="AQ508" s="38"/>
      <c r="AR508" s="38"/>
      <c r="AS508" s="38"/>
      <c r="AT508" s="38"/>
      <c r="AU508" s="38"/>
      <c r="AV508" s="38"/>
      <c r="AW508" s="38"/>
      <c r="AX508" s="38"/>
      <c r="AY508" s="38"/>
      <c r="AZ508" s="38"/>
      <c r="BA508" s="38"/>
      <c r="BB508" s="38"/>
      <c r="BC508" s="38"/>
      <c r="BD508" s="38"/>
      <c r="BE508" s="38"/>
      <c r="BF508" s="38"/>
      <c r="BG508" s="38"/>
      <c r="BH508" s="38"/>
      <c r="BI508" s="38"/>
      <c r="BJ508" s="38"/>
    </row>
    <row r="509" spans="1:62" ht="15.75" customHeight="1">
      <c r="B509" s="3"/>
      <c r="C509" s="38"/>
      <c r="D509" s="38"/>
      <c r="E509" s="38"/>
      <c r="F509" s="94"/>
      <c r="G509" s="38"/>
      <c r="H509" s="38"/>
      <c r="I509" s="94"/>
      <c r="J509" s="38"/>
      <c r="K509" s="38"/>
      <c r="L509" s="38"/>
      <c r="M509" s="94"/>
      <c r="N509" s="38"/>
      <c r="O509" s="38"/>
      <c r="P509" s="38"/>
      <c r="Q509" s="94"/>
      <c r="R509" s="94"/>
      <c r="S509" s="94"/>
      <c r="T509" s="80"/>
      <c r="U509" s="80"/>
      <c r="V509" s="38"/>
      <c r="W509" s="38"/>
      <c r="X509" s="38"/>
      <c r="Y509" s="38"/>
      <c r="Z509" s="38"/>
      <c r="AA509" s="38"/>
      <c r="AB509" s="38"/>
      <c r="AC509" s="38"/>
      <c r="AD509" s="38"/>
      <c r="AE509" s="38"/>
      <c r="AF509" s="862"/>
      <c r="AG509" s="863"/>
      <c r="AH509" s="861"/>
      <c r="AI509" s="38"/>
      <c r="AJ509" s="38"/>
      <c r="AK509" s="38"/>
      <c r="AL509" s="38"/>
      <c r="AM509" s="38"/>
      <c r="AN509" s="38"/>
      <c r="AO509" s="38"/>
      <c r="AP509" s="38"/>
      <c r="AQ509" s="38"/>
      <c r="AR509" s="38"/>
      <c r="AS509" s="38"/>
      <c r="AT509" s="38"/>
      <c r="AU509" s="38"/>
      <c r="AV509" s="38"/>
      <c r="AW509" s="38"/>
      <c r="AX509" s="38"/>
      <c r="AY509" s="38"/>
      <c r="AZ509" s="38"/>
      <c r="BA509" s="38"/>
      <c r="BB509" s="38"/>
      <c r="BC509" s="38"/>
      <c r="BD509" s="38"/>
      <c r="BE509" s="38"/>
      <c r="BF509" s="38"/>
      <c r="BG509" s="38"/>
      <c r="BH509" s="38"/>
      <c r="BI509" s="38"/>
      <c r="BJ509" s="38"/>
    </row>
    <row r="510" spans="1:62" ht="15.75" customHeight="1">
      <c r="B510" s="3"/>
      <c r="C510" s="38"/>
      <c r="D510" s="38"/>
      <c r="E510" s="38"/>
      <c r="F510" s="94"/>
      <c r="G510" s="38"/>
      <c r="H510" s="38"/>
      <c r="I510" s="94"/>
      <c r="J510" s="38"/>
      <c r="K510" s="38"/>
      <c r="L510" s="38"/>
      <c r="M510" s="94"/>
      <c r="N510" s="38"/>
      <c r="O510" s="38"/>
      <c r="P510" s="38"/>
      <c r="Q510" s="94"/>
      <c r="R510" s="94"/>
      <c r="S510" s="94"/>
      <c r="T510" s="80"/>
      <c r="U510" s="80"/>
      <c r="V510" s="38"/>
      <c r="W510" s="80"/>
      <c r="X510" s="80"/>
      <c r="Y510" s="38"/>
      <c r="Z510" s="38"/>
      <c r="AA510" s="38"/>
      <c r="AB510" s="38"/>
      <c r="AC510" s="38"/>
      <c r="AD510" s="38"/>
      <c r="AE510" s="38"/>
      <c r="AF510" s="776"/>
      <c r="AG510" s="38"/>
      <c r="AH510" s="38"/>
      <c r="AI510" s="38"/>
      <c r="AJ510" s="38"/>
      <c r="AK510" s="38"/>
      <c r="AL510" s="38"/>
      <c r="AM510" s="38"/>
      <c r="AN510" s="38"/>
      <c r="AO510" s="38"/>
      <c r="AP510" s="38"/>
      <c r="AQ510" s="38"/>
      <c r="AR510" s="38"/>
      <c r="AS510" s="38"/>
      <c r="AT510" s="38"/>
      <c r="AU510" s="38"/>
      <c r="AV510" s="38"/>
      <c r="AW510" s="38"/>
      <c r="AX510" s="38"/>
      <c r="AY510" s="38"/>
      <c r="AZ510" s="38"/>
      <c r="BA510" s="38"/>
      <c r="BB510" s="38"/>
      <c r="BC510" s="38"/>
      <c r="BD510" s="38"/>
      <c r="BE510" s="38"/>
      <c r="BF510" s="38"/>
      <c r="BG510" s="38"/>
      <c r="BH510" s="38"/>
      <c r="BI510" s="38"/>
      <c r="BJ510" s="38"/>
    </row>
    <row r="511" spans="1:62" ht="15.75" customHeight="1">
      <c r="B511" s="3"/>
      <c r="C511" s="38"/>
      <c r="D511" s="38"/>
      <c r="E511" s="38"/>
      <c r="F511" s="94"/>
      <c r="G511" s="38"/>
      <c r="H511" s="38"/>
      <c r="I511" s="94"/>
      <c r="J511" s="38"/>
      <c r="K511" s="38"/>
      <c r="L511" s="38"/>
      <c r="M511" s="94"/>
      <c r="N511" s="38"/>
      <c r="O511" s="38"/>
      <c r="P511" s="38"/>
      <c r="Q511" s="94"/>
      <c r="R511" s="94"/>
      <c r="S511" s="94"/>
      <c r="T511" s="80"/>
      <c r="U511" s="80"/>
      <c r="V511" s="38"/>
      <c r="W511" s="80"/>
      <c r="X511" s="80"/>
      <c r="Y511" s="38"/>
      <c r="Z511" s="38"/>
      <c r="AA511" s="38"/>
      <c r="AB511" s="38"/>
      <c r="AC511" s="38"/>
      <c r="AD511" s="38"/>
      <c r="AE511" s="38"/>
      <c r="AF511" s="776"/>
      <c r="AG511" s="38"/>
      <c r="AH511" s="38"/>
      <c r="AI511" s="38"/>
      <c r="AJ511" s="38"/>
      <c r="AK511" s="38"/>
      <c r="AL511" s="38"/>
      <c r="AM511" s="38"/>
      <c r="AN511" s="38"/>
      <c r="AO511" s="38"/>
      <c r="AP511" s="38"/>
      <c r="AQ511" s="38"/>
      <c r="AR511" s="38"/>
      <c r="AS511" s="38"/>
      <c r="AT511" s="38"/>
      <c r="AU511" s="38"/>
      <c r="AV511" s="38"/>
      <c r="AW511" s="38"/>
      <c r="AX511" s="38"/>
      <c r="AY511" s="38"/>
      <c r="AZ511" s="38"/>
      <c r="BA511" s="38"/>
      <c r="BB511" s="38"/>
      <c r="BC511" s="38"/>
      <c r="BD511" s="38"/>
      <c r="BE511" s="38"/>
      <c r="BF511" s="38"/>
      <c r="BG511" s="38"/>
      <c r="BH511" s="38"/>
      <c r="BI511" s="38"/>
      <c r="BJ511" s="38"/>
    </row>
    <row r="512" spans="1:62" ht="15.75" customHeight="1">
      <c r="B512" s="3"/>
      <c r="C512" s="38"/>
      <c r="D512" s="38"/>
      <c r="E512" s="38"/>
      <c r="F512" s="94"/>
      <c r="G512" s="38"/>
      <c r="H512" s="38"/>
      <c r="I512" s="94"/>
      <c r="J512" s="38"/>
      <c r="K512" s="38"/>
      <c r="L512" s="38"/>
      <c r="M512" s="94"/>
      <c r="N512" s="38"/>
      <c r="O512" s="38"/>
      <c r="P512" s="38"/>
      <c r="Q512" s="94"/>
      <c r="R512" s="94"/>
      <c r="S512" s="94"/>
      <c r="T512" s="80"/>
      <c r="U512" s="80"/>
      <c r="V512" s="38"/>
      <c r="W512" s="80"/>
      <c r="X512" s="80"/>
      <c r="Y512" s="38"/>
      <c r="Z512" s="38"/>
      <c r="AA512" s="38"/>
      <c r="AB512" s="38"/>
      <c r="AC512" s="38"/>
      <c r="AD512" s="38"/>
      <c r="AE512" s="38"/>
      <c r="AF512" s="776"/>
      <c r="AG512" s="38"/>
      <c r="AH512" s="38"/>
      <c r="AI512" s="38"/>
      <c r="AJ512" s="38"/>
      <c r="AK512" s="38"/>
      <c r="AL512" s="38"/>
      <c r="AM512" s="38"/>
      <c r="AN512" s="38"/>
      <c r="AO512" s="38"/>
      <c r="AP512" s="38"/>
      <c r="AQ512" s="38"/>
      <c r="AR512" s="38"/>
      <c r="AS512" s="38"/>
      <c r="AT512" s="38"/>
      <c r="AU512" s="38"/>
      <c r="AV512" s="38"/>
      <c r="AW512" s="38"/>
      <c r="AX512" s="38"/>
      <c r="AY512" s="38"/>
      <c r="AZ512" s="38"/>
      <c r="BA512" s="38"/>
      <c r="BB512" s="38"/>
      <c r="BC512" s="38"/>
      <c r="BD512" s="38"/>
      <c r="BE512" s="38"/>
      <c r="BF512" s="38"/>
      <c r="BG512" s="38"/>
      <c r="BH512" s="38"/>
      <c r="BI512" s="38"/>
      <c r="BJ512" s="38"/>
    </row>
    <row r="513" spans="2:62" ht="15.75" customHeight="1">
      <c r="B513" s="3"/>
      <c r="C513" s="38"/>
      <c r="D513" s="38"/>
      <c r="E513" s="38"/>
      <c r="F513" s="94"/>
      <c r="G513" s="38"/>
      <c r="H513" s="38"/>
      <c r="I513" s="94"/>
      <c r="J513" s="38"/>
      <c r="K513" s="38"/>
      <c r="L513" s="38"/>
      <c r="M513" s="94"/>
      <c r="N513" s="38"/>
      <c r="O513" s="38"/>
      <c r="P513" s="38"/>
      <c r="Q513" s="94"/>
      <c r="R513" s="94"/>
      <c r="S513" s="94"/>
      <c r="T513" s="80"/>
      <c r="U513" s="80"/>
      <c r="V513" s="38"/>
      <c r="W513" s="80"/>
      <c r="X513" s="80"/>
      <c r="Y513" s="38"/>
      <c r="Z513" s="38"/>
      <c r="AA513" s="38"/>
      <c r="AB513" s="38"/>
      <c r="AC513" s="38"/>
      <c r="AD513" s="38"/>
      <c r="AE513" s="38"/>
      <c r="AF513" s="776"/>
      <c r="AG513" s="38"/>
      <c r="AH513" s="38"/>
      <c r="AI513" s="38"/>
      <c r="AJ513" s="38"/>
      <c r="AK513" s="38"/>
      <c r="AL513" s="38"/>
      <c r="AM513" s="38"/>
      <c r="AN513" s="38"/>
      <c r="AO513" s="38"/>
      <c r="AP513" s="38"/>
      <c r="AQ513" s="38"/>
      <c r="AR513" s="38"/>
      <c r="AS513" s="38"/>
      <c r="AT513" s="38"/>
      <c r="AU513" s="38"/>
      <c r="AV513" s="38"/>
      <c r="AW513" s="38"/>
      <c r="AX513" s="38"/>
      <c r="AY513" s="38"/>
      <c r="AZ513" s="38"/>
      <c r="BA513" s="38"/>
      <c r="BB513" s="38"/>
      <c r="BC513" s="38"/>
      <c r="BD513" s="38"/>
      <c r="BE513" s="38"/>
      <c r="BF513" s="38"/>
      <c r="BG513" s="38"/>
      <c r="BH513" s="38"/>
      <c r="BI513" s="38"/>
      <c r="BJ513" s="38"/>
    </row>
    <row r="514" spans="2:62" ht="15.75" customHeight="1">
      <c r="B514" s="3"/>
      <c r="C514" s="38"/>
      <c r="D514" s="38"/>
      <c r="E514" s="38"/>
      <c r="F514" s="94"/>
      <c r="G514" s="38"/>
      <c r="H514" s="38"/>
      <c r="I514" s="94"/>
      <c r="J514" s="38"/>
      <c r="K514" s="38"/>
      <c r="L514" s="38"/>
      <c r="M514" s="94"/>
      <c r="N514" s="38"/>
      <c r="O514" s="38"/>
      <c r="P514" s="38"/>
      <c r="Q514" s="94"/>
      <c r="R514" s="94"/>
      <c r="S514" s="94"/>
      <c r="T514" s="80"/>
      <c r="U514" s="80"/>
      <c r="V514" s="38"/>
      <c r="W514" s="80"/>
      <c r="X514" s="80"/>
      <c r="Y514" s="38"/>
      <c r="Z514" s="38"/>
      <c r="AA514" s="38"/>
      <c r="AB514" s="38"/>
      <c r="AC514" s="38"/>
      <c r="AD514" s="38"/>
      <c r="AE514" s="38"/>
      <c r="AF514" s="776"/>
      <c r="AG514" s="38"/>
      <c r="AH514" s="38"/>
      <c r="AI514" s="38"/>
      <c r="AJ514" s="38"/>
      <c r="AK514" s="38"/>
      <c r="AL514" s="38"/>
      <c r="AM514" s="38"/>
      <c r="AN514" s="38"/>
      <c r="AO514" s="38"/>
      <c r="AP514" s="38"/>
      <c r="AQ514" s="38"/>
      <c r="AR514" s="38"/>
      <c r="AS514" s="38"/>
      <c r="AT514" s="38"/>
      <c r="AU514" s="38"/>
      <c r="AV514" s="38"/>
      <c r="AW514" s="38"/>
      <c r="AX514" s="38"/>
      <c r="AY514" s="38"/>
      <c r="AZ514" s="38"/>
      <c r="BA514" s="38"/>
      <c r="BB514" s="38"/>
      <c r="BC514" s="38"/>
      <c r="BD514" s="38"/>
      <c r="BE514" s="38"/>
      <c r="BF514" s="38"/>
      <c r="BG514" s="38"/>
      <c r="BH514" s="38"/>
      <c r="BI514" s="38"/>
      <c r="BJ514" s="38"/>
    </row>
    <row r="515" spans="2:62" ht="15.75" customHeight="1">
      <c r="B515" s="3"/>
      <c r="C515" s="38"/>
      <c r="D515" s="38"/>
      <c r="E515" s="38"/>
      <c r="F515" s="94"/>
      <c r="G515" s="38"/>
      <c r="H515" s="38"/>
      <c r="I515" s="94"/>
      <c r="J515" s="38"/>
      <c r="K515" s="38"/>
      <c r="L515" s="38"/>
      <c r="M515" s="94"/>
      <c r="N515" s="38"/>
      <c r="O515" s="38"/>
      <c r="P515" s="38"/>
      <c r="Q515" s="94"/>
      <c r="R515" s="94"/>
      <c r="S515" s="94"/>
      <c r="T515" s="80"/>
      <c r="U515" s="80"/>
      <c r="V515" s="80"/>
      <c r="W515" s="80"/>
      <c r="X515" s="80"/>
      <c r="Y515" s="38"/>
      <c r="Z515" s="38"/>
      <c r="AA515" s="38"/>
      <c r="AB515" s="38"/>
      <c r="AC515" s="38"/>
      <c r="AD515" s="38"/>
      <c r="AE515" s="38"/>
      <c r="AF515" s="38"/>
      <c r="AG515" s="38"/>
      <c r="AH515" s="38"/>
      <c r="AI515" s="38"/>
      <c r="AJ515" s="38"/>
      <c r="AK515" s="38"/>
      <c r="AL515" s="38"/>
      <c r="AM515" s="38"/>
      <c r="AN515" s="38"/>
      <c r="AO515" s="38"/>
      <c r="AP515" s="38"/>
      <c r="AQ515" s="38"/>
      <c r="AR515" s="38"/>
      <c r="AS515" s="38"/>
      <c r="AT515" s="38"/>
      <c r="AU515" s="38"/>
      <c r="AV515" s="38"/>
      <c r="AW515" s="38"/>
      <c r="AX515" s="38"/>
      <c r="AY515" s="38"/>
      <c r="AZ515" s="38"/>
      <c r="BA515" s="38"/>
      <c r="BB515" s="38"/>
      <c r="BC515" s="38"/>
      <c r="BD515" s="38"/>
      <c r="BE515" s="38"/>
      <c r="BF515" s="38"/>
      <c r="BG515" s="38"/>
      <c r="BH515" s="38"/>
      <c r="BI515" s="38"/>
      <c r="BJ515" s="38"/>
    </row>
    <row r="516" spans="2:62" ht="15.75" customHeight="1">
      <c r="B516" s="3"/>
      <c r="C516" s="79"/>
      <c r="D516" s="80"/>
      <c r="E516" s="80"/>
      <c r="F516" s="88"/>
      <c r="G516" s="80"/>
      <c r="H516" s="80"/>
      <c r="I516" s="88"/>
      <c r="J516" s="80"/>
      <c r="K516" s="80"/>
      <c r="L516" s="80"/>
      <c r="M516" s="88"/>
      <c r="N516" s="80"/>
      <c r="O516" s="80"/>
      <c r="P516" s="80"/>
      <c r="Q516" s="88"/>
      <c r="R516" s="88"/>
      <c r="S516" s="88"/>
      <c r="T516" s="80"/>
      <c r="U516" s="80"/>
      <c r="V516" s="80"/>
      <c r="W516" s="80"/>
      <c r="X516" s="80"/>
      <c r="Y516" s="38"/>
      <c r="Z516" s="38"/>
      <c r="AA516" s="38"/>
      <c r="AB516" s="38"/>
      <c r="AC516" s="38"/>
      <c r="AD516" s="38"/>
      <c r="AE516" s="38"/>
      <c r="AF516" s="38"/>
      <c r="AG516" s="38"/>
      <c r="AH516" s="38"/>
      <c r="AI516" s="38"/>
      <c r="AJ516" s="38"/>
      <c r="AK516" s="38"/>
      <c r="AL516" s="38"/>
      <c r="AM516" s="38"/>
      <c r="AN516" s="38"/>
      <c r="AO516" s="38"/>
      <c r="AP516" s="38"/>
      <c r="AQ516" s="38"/>
      <c r="AR516" s="38"/>
      <c r="AS516" s="38"/>
      <c r="AT516" s="38"/>
      <c r="AU516" s="38"/>
      <c r="AV516" s="38"/>
      <c r="AW516" s="38"/>
      <c r="AX516" s="38"/>
      <c r="AY516" s="38"/>
      <c r="AZ516" s="38"/>
      <c r="BA516" s="38"/>
      <c r="BB516" s="38"/>
      <c r="BC516" s="38"/>
      <c r="BD516" s="38"/>
      <c r="BE516" s="38"/>
      <c r="BF516" s="38"/>
      <c r="BG516" s="38"/>
      <c r="BH516" s="38"/>
      <c r="BI516" s="38"/>
      <c r="BJ516" s="38"/>
    </row>
    <row r="517" spans="2:62" ht="15.75" customHeight="1">
      <c r="B517" s="3"/>
      <c r="C517" s="81"/>
      <c r="D517" s="80"/>
      <c r="E517" s="80"/>
      <c r="F517" s="88"/>
      <c r="G517" s="80"/>
      <c r="H517" s="80"/>
      <c r="I517" s="88"/>
      <c r="J517" s="80"/>
      <c r="K517" s="80"/>
      <c r="L517" s="80"/>
      <c r="M517" s="88"/>
      <c r="N517" s="80"/>
      <c r="O517" s="80"/>
      <c r="P517" s="80"/>
      <c r="Q517" s="88"/>
      <c r="R517" s="88"/>
      <c r="S517" s="88"/>
      <c r="T517" s="80"/>
      <c r="U517" s="80"/>
      <c r="V517" s="80"/>
      <c r="W517" s="80"/>
      <c r="X517" s="80"/>
      <c r="Y517" s="38"/>
      <c r="Z517" s="38"/>
      <c r="AA517" s="38"/>
      <c r="AB517" s="38"/>
      <c r="AC517" s="38"/>
      <c r="AD517" s="38"/>
      <c r="AE517" s="38"/>
      <c r="AF517" s="38"/>
      <c r="AG517" s="38"/>
      <c r="AH517" s="38"/>
      <c r="AI517" s="38"/>
      <c r="AJ517" s="38"/>
      <c r="AK517" s="38"/>
      <c r="AL517" s="38"/>
      <c r="AM517" s="38"/>
      <c r="AN517" s="38"/>
      <c r="AO517" s="38"/>
      <c r="AP517" s="38"/>
      <c r="AQ517" s="38"/>
      <c r="AR517" s="38"/>
      <c r="AS517" s="38"/>
      <c r="AT517" s="38"/>
      <c r="AU517" s="38"/>
      <c r="AV517" s="38"/>
      <c r="AW517" s="38"/>
      <c r="AX517" s="38"/>
      <c r="AY517" s="38"/>
      <c r="AZ517" s="38"/>
      <c r="BA517" s="38"/>
      <c r="BB517" s="38"/>
      <c r="BC517" s="38"/>
      <c r="BD517" s="38"/>
      <c r="BE517" s="38"/>
      <c r="BF517" s="38"/>
      <c r="BG517" s="38"/>
      <c r="BH517" s="38"/>
      <c r="BI517" s="38"/>
      <c r="BJ517" s="38"/>
    </row>
    <row r="518" spans="2:62" ht="15.75" customHeight="1">
      <c r="B518" s="3"/>
      <c r="C518" s="80"/>
      <c r="D518" s="80"/>
      <c r="E518" s="80"/>
      <c r="F518" s="88"/>
      <c r="G518" s="80"/>
      <c r="H518" s="80"/>
      <c r="I518" s="88"/>
      <c r="J518" s="80"/>
      <c r="K518" s="80"/>
      <c r="L518" s="80"/>
      <c r="M518" s="88"/>
      <c r="N518" s="80"/>
      <c r="O518" s="80"/>
      <c r="P518" s="80"/>
      <c r="Q518" s="88"/>
      <c r="R518" s="88"/>
      <c r="S518" s="88"/>
      <c r="T518" s="80"/>
      <c r="U518" s="80"/>
      <c r="V518" s="80"/>
      <c r="W518" s="80"/>
      <c r="X518" s="80"/>
      <c r="Y518" s="38"/>
      <c r="Z518" s="38"/>
      <c r="AA518" s="38"/>
      <c r="AB518" s="38"/>
      <c r="AC518" s="38"/>
      <c r="AD518" s="38"/>
      <c r="AE518" s="38"/>
      <c r="AF518" s="38"/>
      <c r="AG518" s="38"/>
      <c r="AH518" s="38"/>
      <c r="AI518" s="38"/>
      <c r="AJ518" s="38"/>
      <c r="AK518" s="38"/>
      <c r="AL518" s="38"/>
      <c r="AM518" s="38"/>
      <c r="AN518" s="38"/>
      <c r="AO518" s="38"/>
      <c r="AP518" s="38"/>
      <c r="AQ518" s="38"/>
      <c r="AR518" s="38"/>
      <c r="AS518" s="38"/>
      <c r="AT518" s="38"/>
      <c r="AU518" s="38"/>
      <c r="AV518" s="38"/>
      <c r="AW518" s="38"/>
      <c r="AX518" s="38"/>
      <c r="AY518" s="38"/>
      <c r="AZ518" s="38"/>
      <c r="BA518" s="38"/>
      <c r="BB518" s="38"/>
      <c r="BC518" s="38"/>
      <c r="BD518" s="38"/>
      <c r="BE518" s="38"/>
      <c r="BF518" s="38"/>
      <c r="BG518" s="38"/>
      <c r="BH518" s="38"/>
      <c r="BI518" s="38"/>
      <c r="BJ518" s="38"/>
    </row>
    <row r="519" spans="2:62" ht="15.75" customHeight="1">
      <c r="B519" s="3"/>
      <c r="C519" s="80"/>
      <c r="D519" s="80"/>
      <c r="E519" s="80"/>
      <c r="F519" s="80"/>
      <c r="G519" s="80"/>
      <c r="H519" s="80"/>
      <c r="I519" s="80"/>
      <c r="J519" s="79"/>
      <c r="K519" s="79"/>
      <c r="L519" s="79"/>
      <c r="M519" s="88"/>
      <c r="N519" s="80"/>
      <c r="O519" s="80"/>
      <c r="P519" s="80"/>
      <c r="Q519" s="80"/>
      <c r="R519" s="80"/>
      <c r="S519" s="88"/>
      <c r="T519" s="80"/>
      <c r="U519" s="80"/>
      <c r="V519" s="80"/>
      <c r="W519" s="80"/>
      <c r="X519" s="80"/>
      <c r="Y519" s="38"/>
      <c r="Z519" s="38"/>
      <c r="AA519" s="38"/>
      <c r="AB519" s="38"/>
      <c r="AC519" s="38"/>
      <c r="AD519" s="38"/>
      <c r="AE519" s="38"/>
      <c r="AF519" s="38"/>
      <c r="AG519" s="38"/>
      <c r="AH519" s="38"/>
      <c r="AI519" s="38"/>
      <c r="AJ519" s="38"/>
      <c r="AK519" s="38"/>
      <c r="AL519" s="38"/>
      <c r="AM519" s="38"/>
      <c r="AN519" s="38"/>
      <c r="AO519" s="38"/>
      <c r="AP519" s="38"/>
      <c r="AQ519" s="38"/>
      <c r="AR519" s="38"/>
      <c r="AS519" s="38"/>
      <c r="AT519" s="38"/>
      <c r="AU519" s="38"/>
      <c r="AV519" s="38"/>
      <c r="AW519" s="38"/>
      <c r="AX519" s="38"/>
      <c r="AY519" s="38"/>
      <c r="AZ519" s="38"/>
      <c r="BA519" s="38"/>
      <c r="BB519" s="38"/>
      <c r="BC519" s="38"/>
      <c r="BD519" s="38"/>
      <c r="BE519" s="38"/>
      <c r="BF519" s="38"/>
      <c r="BG519" s="38"/>
      <c r="BH519" s="38"/>
      <c r="BI519" s="38"/>
      <c r="BJ519" s="38"/>
    </row>
    <row r="520" spans="2:62" ht="15.75" customHeight="1">
      <c r="B520" s="3"/>
      <c r="C520" s="80"/>
      <c r="D520" s="80"/>
      <c r="E520" s="80"/>
      <c r="F520" s="80"/>
      <c r="G520" s="80"/>
      <c r="H520" s="80"/>
      <c r="I520" s="80"/>
      <c r="J520" s="80"/>
      <c r="K520" s="80"/>
      <c r="L520" s="80"/>
      <c r="M520" s="88"/>
      <c r="N520" s="80"/>
      <c r="O520" s="80"/>
      <c r="P520" s="80"/>
      <c r="Q520" s="80"/>
      <c r="R520" s="80"/>
      <c r="S520" s="88"/>
      <c r="T520" s="80"/>
      <c r="U520" s="80"/>
      <c r="V520" s="80"/>
      <c r="W520" s="80"/>
      <c r="X520" s="80"/>
      <c r="Y520" s="38"/>
      <c r="Z520" s="38"/>
      <c r="AA520" s="38"/>
      <c r="AB520" s="38"/>
      <c r="AC520" s="38"/>
      <c r="AD520" s="38"/>
      <c r="AE520" s="38"/>
      <c r="AF520" s="38"/>
      <c r="AG520" s="38"/>
      <c r="AH520" s="38"/>
      <c r="AI520" s="38"/>
      <c r="AJ520" s="38"/>
      <c r="AK520" s="38"/>
      <c r="AL520" s="38"/>
      <c r="AM520" s="38"/>
      <c r="AN520" s="38"/>
      <c r="AO520" s="38"/>
      <c r="AP520" s="38"/>
      <c r="AQ520" s="38"/>
      <c r="AR520" s="38"/>
      <c r="AS520" s="38"/>
      <c r="AT520" s="38"/>
      <c r="AU520" s="38"/>
      <c r="AV520" s="38"/>
      <c r="AW520" s="38"/>
      <c r="AX520" s="38"/>
      <c r="AY520" s="38"/>
      <c r="AZ520" s="38"/>
      <c r="BA520" s="38"/>
      <c r="BB520" s="38"/>
      <c r="BC520" s="38"/>
      <c r="BD520" s="38"/>
      <c r="BE520" s="38"/>
      <c r="BF520" s="38"/>
      <c r="BG520" s="38"/>
      <c r="BH520" s="38"/>
      <c r="BI520" s="38"/>
      <c r="BJ520" s="38"/>
    </row>
    <row r="521" spans="2:62" ht="15.75" customHeight="1">
      <c r="B521" s="3"/>
      <c r="C521" s="80"/>
      <c r="D521" s="80"/>
      <c r="E521" s="80"/>
      <c r="F521" s="80"/>
      <c r="G521" s="80"/>
      <c r="H521" s="80"/>
      <c r="I521" s="80"/>
      <c r="J521" s="80"/>
      <c r="K521" s="80"/>
      <c r="L521" s="80"/>
      <c r="M521" s="88"/>
      <c r="N521" s="80"/>
      <c r="O521" s="80"/>
      <c r="P521" s="80"/>
      <c r="Q521" s="80"/>
      <c r="R521" s="80"/>
      <c r="S521" s="88"/>
      <c r="T521" s="80"/>
      <c r="U521" s="80"/>
      <c r="V521" s="80"/>
      <c r="W521" s="80"/>
      <c r="X521" s="80"/>
      <c r="Y521" s="38"/>
      <c r="Z521" s="38"/>
      <c r="AA521" s="38"/>
      <c r="AB521" s="38"/>
      <c r="AC521" s="38"/>
      <c r="AD521" s="38"/>
      <c r="AE521" s="38"/>
      <c r="AF521" s="38"/>
      <c r="AG521" s="38"/>
      <c r="AH521" s="38"/>
      <c r="AI521" s="38"/>
      <c r="AJ521" s="38"/>
      <c r="AK521" s="38"/>
      <c r="AL521" s="38"/>
      <c r="AM521" s="38"/>
      <c r="AN521" s="38"/>
      <c r="AO521" s="38"/>
      <c r="AP521" s="38"/>
      <c r="AQ521" s="38"/>
      <c r="AR521" s="38"/>
      <c r="AS521" s="38"/>
      <c r="AT521" s="38"/>
      <c r="AU521" s="38"/>
      <c r="AV521" s="38"/>
      <c r="AW521" s="38"/>
      <c r="AX521" s="38"/>
      <c r="AY521" s="38"/>
      <c r="AZ521" s="38"/>
      <c r="BA521" s="38"/>
      <c r="BB521" s="38"/>
      <c r="BC521" s="38"/>
      <c r="BD521" s="38"/>
      <c r="BE521" s="38"/>
      <c r="BF521" s="38"/>
      <c r="BG521" s="38"/>
      <c r="BH521" s="38"/>
      <c r="BI521" s="38"/>
      <c r="BJ521" s="38"/>
    </row>
    <row r="522" spans="2:62" ht="15.75" customHeight="1">
      <c r="B522" s="3"/>
      <c r="C522" s="80"/>
      <c r="D522" s="80"/>
      <c r="E522" s="80"/>
      <c r="F522" s="80"/>
      <c r="G522" s="80"/>
      <c r="H522" s="80"/>
      <c r="I522" s="80"/>
      <c r="J522" s="80"/>
      <c r="K522" s="80"/>
      <c r="L522" s="80"/>
      <c r="M522" s="88"/>
      <c r="N522" s="80"/>
      <c r="O522" s="80"/>
      <c r="P522" s="80"/>
      <c r="Q522" s="80"/>
      <c r="R522" s="80"/>
      <c r="S522" s="88"/>
      <c r="T522" s="80"/>
      <c r="U522" s="80"/>
      <c r="V522" s="80"/>
      <c r="W522" s="80"/>
      <c r="X522" s="80"/>
      <c r="Y522" s="38"/>
      <c r="Z522" s="38"/>
      <c r="AA522" s="38"/>
      <c r="AB522" s="38"/>
      <c r="AC522" s="38"/>
      <c r="AD522" s="38"/>
      <c r="AE522" s="38"/>
      <c r="AF522" s="38"/>
      <c r="AG522" s="38"/>
      <c r="AH522" s="38"/>
      <c r="AI522" s="38"/>
      <c r="AJ522" s="38"/>
      <c r="AK522" s="38"/>
      <c r="AL522" s="38"/>
      <c r="AM522" s="38"/>
      <c r="AN522" s="38"/>
      <c r="AO522" s="38"/>
      <c r="AP522" s="38"/>
      <c r="AQ522" s="38"/>
      <c r="AR522" s="38"/>
      <c r="AS522" s="38"/>
      <c r="AT522" s="38"/>
      <c r="AU522" s="38"/>
      <c r="AV522" s="38"/>
      <c r="AW522" s="38"/>
      <c r="AX522" s="38"/>
      <c r="AY522" s="38"/>
      <c r="AZ522" s="38"/>
      <c r="BA522" s="38"/>
      <c r="BB522" s="38"/>
      <c r="BC522" s="38"/>
      <c r="BD522" s="38"/>
      <c r="BE522" s="38"/>
      <c r="BF522" s="38"/>
      <c r="BG522" s="38"/>
      <c r="BH522" s="38"/>
      <c r="BI522" s="38"/>
      <c r="BJ522" s="38"/>
    </row>
    <row r="523" spans="2:62" ht="15.75" customHeight="1">
      <c r="B523" s="3"/>
      <c r="C523" s="80"/>
      <c r="D523" s="80"/>
      <c r="E523" s="80"/>
      <c r="F523" s="80"/>
      <c r="G523" s="80"/>
      <c r="H523" s="80"/>
      <c r="I523" s="80"/>
      <c r="J523" s="80"/>
      <c r="K523" s="80"/>
      <c r="L523" s="80"/>
      <c r="M523" s="88"/>
      <c r="N523" s="80"/>
      <c r="O523" s="80"/>
      <c r="P523" s="80"/>
      <c r="Q523" s="80"/>
      <c r="R523" s="80"/>
      <c r="S523" s="80"/>
      <c r="T523" s="80"/>
      <c r="U523" s="80"/>
      <c r="V523" s="80"/>
      <c r="W523" s="80"/>
      <c r="X523" s="80"/>
      <c r="Y523" s="38"/>
      <c r="Z523" s="38"/>
      <c r="AA523" s="38"/>
      <c r="AB523" s="38"/>
      <c r="AC523" s="38"/>
      <c r="AD523" s="38"/>
      <c r="AE523" s="38"/>
      <c r="AF523" s="38"/>
      <c r="AG523" s="38"/>
      <c r="AH523" s="38"/>
      <c r="AI523" s="38"/>
      <c r="AJ523" s="38"/>
      <c r="AK523" s="38"/>
      <c r="AL523" s="38"/>
      <c r="AM523" s="38"/>
      <c r="AN523" s="38"/>
      <c r="AO523" s="38"/>
      <c r="AP523" s="38"/>
      <c r="AQ523" s="38"/>
      <c r="AR523" s="38"/>
      <c r="AS523" s="38"/>
      <c r="AT523" s="38"/>
      <c r="AU523" s="38"/>
      <c r="AV523" s="38"/>
      <c r="AW523" s="38"/>
      <c r="AX523" s="38"/>
      <c r="AY523" s="38"/>
      <c r="AZ523" s="38"/>
      <c r="BA523" s="38"/>
      <c r="BB523" s="38"/>
      <c r="BC523" s="38"/>
      <c r="BD523" s="38"/>
      <c r="BE523" s="38"/>
      <c r="BF523" s="38"/>
      <c r="BG523" s="38"/>
      <c r="BH523" s="38"/>
      <c r="BI523" s="38"/>
      <c r="BJ523" s="38"/>
    </row>
    <row r="524" spans="2:62" ht="15.75" customHeight="1">
      <c r="B524" s="3"/>
      <c r="C524" s="80"/>
      <c r="D524" s="80"/>
      <c r="E524" s="80"/>
      <c r="F524" s="80"/>
      <c r="G524" s="80"/>
      <c r="H524" s="80"/>
      <c r="I524" s="80"/>
      <c r="J524" s="79"/>
      <c r="K524" s="79"/>
      <c r="L524" s="79"/>
      <c r="M524" s="90"/>
      <c r="N524" s="79"/>
      <c r="O524" s="79"/>
      <c r="P524" s="79"/>
      <c r="Q524" s="80"/>
      <c r="R524" s="80"/>
      <c r="S524" s="79"/>
      <c r="T524" s="80"/>
      <c r="U524" s="80"/>
      <c r="V524" s="80"/>
      <c r="W524" s="80"/>
      <c r="X524" s="80"/>
      <c r="Y524" s="38"/>
      <c r="Z524" s="38"/>
      <c r="AA524" s="38"/>
      <c r="AB524" s="38"/>
      <c r="AC524" s="38"/>
      <c r="AD524" s="38"/>
      <c r="AE524" s="38"/>
      <c r="AF524" s="38"/>
      <c r="AG524" s="38"/>
      <c r="AH524" s="38"/>
      <c r="AI524" s="38"/>
      <c r="AJ524" s="38"/>
      <c r="AK524" s="38"/>
      <c r="AL524" s="38"/>
      <c r="AM524" s="38"/>
      <c r="AN524" s="38"/>
      <c r="AO524" s="38"/>
      <c r="AP524" s="38"/>
      <c r="AQ524" s="38"/>
      <c r="AR524" s="38"/>
      <c r="AS524" s="38"/>
      <c r="AT524" s="38"/>
      <c r="AU524" s="38"/>
      <c r="AV524" s="38"/>
      <c r="AW524" s="38"/>
      <c r="AX524" s="38"/>
      <c r="AY524" s="38"/>
      <c r="AZ524" s="38"/>
      <c r="BA524" s="38"/>
      <c r="BB524" s="38"/>
      <c r="BC524" s="38"/>
      <c r="BD524" s="38"/>
      <c r="BE524" s="38"/>
      <c r="BF524" s="38"/>
      <c r="BG524" s="38"/>
      <c r="BH524" s="38"/>
      <c r="BI524" s="38"/>
      <c r="BJ524" s="38"/>
    </row>
    <row r="525" spans="2:62" ht="15.75" customHeight="1">
      <c r="B525" s="3"/>
      <c r="C525" s="80"/>
      <c r="D525" s="80"/>
      <c r="E525" s="80"/>
      <c r="F525" s="80"/>
      <c r="G525" s="80"/>
      <c r="H525" s="80"/>
      <c r="I525" s="80"/>
      <c r="J525" s="80"/>
      <c r="K525" s="80"/>
      <c r="L525" s="80"/>
      <c r="M525" s="80"/>
      <c r="N525" s="80"/>
      <c r="O525" s="80"/>
      <c r="P525" s="80"/>
      <c r="Q525" s="80"/>
      <c r="R525" s="80"/>
      <c r="S525" s="80"/>
      <c r="T525" s="80"/>
      <c r="U525" s="80"/>
      <c r="V525" s="80"/>
      <c r="W525" s="80"/>
      <c r="X525" s="80"/>
      <c r="Y525" s="38"/>
      <c r="Z525" s="38"/>
      <c r="AA525" s="38"/>
      <c r="AB525" s="38"/>
      <c r="AC525" s="38"/>
      <c r="AD525" s="38"/>
      <c r="AE525" s="38"/>
      <c r="AF525" s="38"/>
      <c r="AG525" s="38"/>
      <c r="AH525" s="38"/>
      <c r="AI525" s="38"/>
      <c r="AJ525" s="38"/>
      <c r="AK525" s="38"/>
      <c r="AL525" s="38"/>
      <c r="AM525" s="38"/>
      <c r="AN525" s="38"/>
      <c r="AO525" s="38"/>
      <c r="AP525" s="38"/>
      <c r="AQ525" s="38"/>
      <c r="AR525" s="38"/>
      <c r="AS525" s="38"/>
      <c r="AT525" s="38"/>
      <c r="AU525" s="38"/>
      <c r="AV525" s="38"/>
      <c r="AW525" s="38"/>
      <c r="AX525" s="38"/>
      <c r="AY525" s="38"/>
      <c r="AZ525" s="38"/>
      <c r="BA525" s="38"/>
      <c r="BB525" s="38"/>
      <c r="BC525" s="38"/>
      <c r="BD525" s="38"/>
      <c r="BE525" s="38"/>
      <c r="BF525" s="38"/>
      <c r="BG525" s="38"/>
      <c r="BH525" s="38"/>
      <c r="BI525" s="38"/>
      <c r="BJ525" s="38"/>
    </row>
    <row r="526" spans="2:62" ht="15.75" customHeight="1">
      <c r="B526" s="3"/>
      <c r="C526" s="80"/>
      <c r="D526" s="80"/>
      <c r="E526" s="80"/>
      <c r="F526" s="80"/>
      <c r="G526" s="80"/>
      <c r="H526" s="80"/>
      <c r="I526" s="80"/>
      <c r="J526" s="80"/>
      <c r="K526" s="80"/>
      <c r="L526" s="80"/>
      <c r="M526" s="80"/>
      <c r="N526" s="80"/>
      <c r="O526" s="80"/>
      <c r="P526" s="80"/>
      <c r="Q526" s="80"/>
      <c r="R526" s="80"/>
      <c r="S526" s="80"/>
      <c r="T526" s="80"/>
      <c r="U526" s="80"/>
      <c r="V526" s="80"/>
      <c r="W526" s="80"/>
      <c r="X526" s="80"/>
      <c r="Y526" s="38"/>
      <c r="Z526" s="38"/>
      <c r="AA526" s="38"/>
      <c r="AB526" s="38"/>
      <c r="AC526" s="38"/>
      <c r="AD526" s="38"/>
      <c r="AE526" s="38"/>
      <c r="AF526" s="38"/>
      <c r="AG526" s="38"/>
      <c r="AH526" s="38"/>
      <c r="AI526" s="38"/>
      <c r="AJ526" s="38"/>
      <c r="AK526" s="38"/>
      <c r="AL526" s="38"/>
      <c r="AM526" s="38"/>
      <c r="AN526" s="38"/>
      <c r="AO526" s="38"/>
      <c r="AP526" s="38"/>
      <c r="AQ526" s="38"/>
      <c r="AR526" s="38"/>
      <c r="AS526" s="38"/>
      <c r="AT526" s="38"/>
      <c r="AU526" s="38"/>
      <c r="AV526" s="38"/>
      <c r="AW526" s="38"/>
      <c r="AX526" s="38"/>
      <c r="AY526" s="38"/>
      <c r="AZ526" s="38"/>
      <c r="BA526" s="38"/>
      <c r="BB526" s="38"/>
      <c r="BC526" s="38"/>
      <c r="BD526" s="38"/>
      <c r="BE526" s="38"/>
      <c r="BF526" s="38"/>
      <c r="BG526" s="38"/>
      <c r="BH526" s="38"/>
      <c r="BI526" s="38"/>
      <c r="BJ526" s="38"/>
    </row>
    <row r="527" spans="2:62" ht="15.75" customHeight="1">
      <c r="B527" s="3"/>
      <c r="C527" s="80"/>
      <c r="D527" s="80"/>
      <c r="E527" s="80"/>
      <c r="F527" s="80"/>
      <c r="G527" s="80"/>
      <c r="H527" s="80"/>
      <c r="I527" s="80"/>
      <c r="J527" s="80"/>
      <c r="K527" s="80"/>
      <c r="L527" s="80"/>
      <c r="M527" s="80"/>
      <c r="N527" s="80"/>
      <c r="O527" s="80"/>
      <c r="P527" s="80"/>
      <c r="Q527" s="80"/>
      <c r="R527" s="80"/>
      <c r="S527" s="80"/>
      <c r="T527" s="80"/>
      <c r="U527" s="80"/>
      <c r="V527" s="80"/>
      <c r="W527" s="80"/>
      <c r="X527" s="80"/>
      <c r="Y527" s="38"/>
      <c r="Z527" s="38"/>
      <c r="AA527" s="38"/>
      <c r="AB527" s="38"/>
      <c r="AC527" s="38"/>
      <c r="AD527" s="38"/>
      <c r="AE527" s="38"/>
      <c r="AF527" s="38"/>
      <c r="AG527" s="38"/>
      <c r="AH527" s="38"/>
      <c r="AI527" s="38"/>
      <c r="AJ527" s="38"/>
      <c r="AK527" s="38"/>
      <c r="AL527" s="38"/>
      <c r="AM527" s="38"/>
      <c r="AN527" s="38"/>
      <c r="AO527" s="38"/>
      <c r="AP527" s="38"/>
      <c r="AQ527" s="38"/>
      <c r="AR527" s="38"/>
      <c r="AS527" s="38"/>
      <c r="AT527" s="38"/>
      <c r="AU527" s="38"/>
      <c r="AV527" s="38"/>
      <c r="AW527" s="38"/>
      <c r="AX527" s="38"/>
      <c r="AY527" s="38"/>
      <c r="AZ527" s="38"/>
      <c r="BA527" s="38"/>
      <c r="BB527" s="38"/>
      <c r="BC527" s="38"/>
      <c r="BD527" s="38"/>
      <c r="BE527" s="38"/>
      <c r="BF527" s="38"/>
      <c r="BG527" s="38"/>
      <c r="BH527" s="38"/>
      <c r="BI527" s="38"/>
      <c r="BJ527" s="38"/>
    </row>
    <row r="528" spans="2:62" ht="15.75" customHeight="1">
      <c r="B528" s="3"/>
      <c r="C528" s="82"/>
      <c r="D528" s="83"/>
      <c r="E528" s="83"/>
      <c r="F528" s="83"/>
      <c r="G528" s="83"/>
      <c r="H528" s="83"/>
      <c r="I528" s="83"/>
      <c r="J528" s="83"/>
      <c r="K528" s="83"/>
      <c r="L528" s="83"/>
      <c r="M528" s="83"/>
      <c r="N528" s="83"/>
      <c r="O528" s="83"/>
      <c r="P528" s="83"/>
      <c r="Q528" s="83"/>
      <c r="R528" s="83"/>
      <c r="S528" s="83"/>
      <c r="T528" s="80"/>
      <c r="U528" s="80"/>
      <c r="V528" s="80"/>
      <c r="W528" s="80"/>
      <c r="X528" s="80"/>
      <c r="Y528" s="38"/>
      <c r="Z528" s="38"/>
      <c r="AA528" s="38"/>
      <c r="AB528" s="38"/>
      <c r="AC528" s="38"/>
      <c r="AD528" s="38"/>
      <c r="AE528" s="38"/>
      <c r="AF528" s="38"/>
      <c r="AG528" s="38"/>
      <c r="AH528" s="38"/>
      <c r="AI528" s="38"/>
      <c r="AJ528" s="38"/>
      <c r="AK528" s="38"/>
      <c r="AL528" s="38"/>
      <c r="AM528" s="38"/>
      <c r="AN528" s="38"/>
      <c r="AO528" s="38"/>
      <c r="AP528" s="38"/>
      <c r="AQ528" s="38"/>
      <c r="AR528" s="38"/>
      <c r="AS528" s="38"/>
      <c r="AT528" s="38"/>
      <c r="AU528" s="38"/>
      <c r="AV528" s="38"/>
      <c r="AW528" s="38"/>
      <c r="AX528" s="38"/>
      <c r="AY528" s="38"/>
      <c r="AZ528" s="38"/>
      <c r="BA528" s="38"/>
      <c r="BB528" s="38"/>
      <c r="BC528" s="38"/>
      <c r="BD528" s="38"/>
      <c r="BE528" s="38"/>
      <c r="BF528" s="38"/>
      <c r="BG528" s="38"/>
      <c r="BH528" s="38"/>
      <c r="BI528" s="38"/>
      <c r="BJ528" s="38"/>
    </row>
    <row r="529" spans="2:62" ht="15.75" customHeight="1">
      <c r="B529" s="3"/>
      <c r="C529" s="80"/>
      <c r="D529" s="80"/>
      <c r="E529" s="80"/>
      <c r="F529" s="80"/>
      <c r="G529" s="80"/>
      <c r="H529" s="80"/>
      <c r="I529" s="80"/>
      <c r="J529" s="80"/>
      <c r="K529" s="80"/>
      <c r="L529" s="80"/>
      <c r="M529" s="80"/>
      <c r="N529" s="80"/>
      <c r="O529" s="80"/>
      <c r="P529" s="80"/>
      <c r="Q529" s="590"/>
      <c r="R529" s="80"/>
      <c r="S529" s="80"/>
      <c r="T529" s="80"/>
      <c r="U529" s="80"/>
      <c r="V529" s="80"/>
      <c r="W529" s="80"/>
      <c r="X529" s="80"/>
      <c r="Y529" s="38"/>
      <c r="Z529" s="38"/>
      <c r="AA529" s="38"/>
      <c r="AB529" s="38"/>
      <c r="AC529" s="38"/>
      <c r="AD529" s="38"/>
      <c r="AE529" s="38"/>
      <c r="AF529" s="38"/>
      <c r="AG529" s="38"/>
      <c r="AH529" s="38"/>
      <c r="AI529" s="38"/>
      <c r="AJ529" s="38"/>
      <c r="AK529" s="38"/>
      <c r="AL529" s="38"/>
      <c r="AM529" s="38"/>
      <c r="AN529" s="38"/>
      <c r="AO529" s="38"/>
      <c r="AP529" s="38"/>
      <c r="AQ529" s="38"/>
      <c r="AR529" s="38"/>
      <c r="AS529" s="38"/>
      <c r="AT529" s="38"/>
      <c r="AU529" s="38"/>
      <c r="AV529" s="38"/>
      <c r="AW529" s="38"/>
      <c r="AX529" s="38"/>
      <c r="AY529" s="38"/>
      <c r="AZ529" s="38"/>
      <c r="BA529" s="38"/>
      <c r="BB529" s="38"/>
      <c r="BC529" s="38"/>
      <c r="BD529" s="38"/>
      <c r="BE529" s="38"/>
      <c r="BF529" s="38"/>
      <c r="BG529" s="38"/>
      <c r="BH529" s="38"/>
      <c r="BI529" s="38"/>
      <c r="BJ529" s="38"/>
    </row>
    <row r="530" spans="2:62" ht="15.75" customHeight="1">
      <c r="B530" s="3"/>
      <c r="C530" s="80"/>
      <c r="D530" s="80"/>
      <c r="E530" s="80"/>
      <c r="F530" s="80"/>
      <c r="G530" s="80"/>
      <c r="H530" s="80"/>
      <c r="I530" s="80"/>
      <c r="J530" s="80"/>
      <c r="K530" s="80"/>
      <c r="L530" s="84"/>
      <c r="M530" s="85"/>
      <c r="N530" s="85"/>
      <c r="O530" s="80"/>
      <c r="P530" s="84"/>
      <c r="Q530" s="85"/>
      <c r="R530" s="85"/>
      <c r="S530" s="84"/>
      <c r="T530" s="80"/>
      <c r="U530" s="80"/>
      <c r="V530" s="80"/>
      <c r="W530" s="80"/>
      <c r="X530" s="80"/>
      <c r="Y530" s="38"/>
      <c r="Z530" s="38"/>
      <c r="AA530" s="38"/>
      <c r="AB530" s="38"/>
      <c r="AC530" s="38"/>
      <c r="AD530" s="38"/>
      <c r="AE530" s="38"/>
      <c r="AF530" s="38"/>
      <c r="AG530" s="38"/>
      <c r="AH530" s="38"/>
      <c r="AI530" s="38"/>
      <c r="AJ530" s="38"/>
      <c r="AK530" s="38"/>
      <c r="AL530" s="38"/>
      <c r="AM530" s="38"/>
      <c r="AN530" s="38"/>
      <c r="AO530" s="38"/>
      <c r="AP530" s="38"/>
      <c r="AQ530" s="38"/>
      <c r="AR530" s="38"/>
      <c r="AS530" s="38"/>
      <c r="AT530" s="38"/>
      <c r="AU530" s="38"/>
      <c r="AV530" s="38"/>
      <c r="AW530" s="38"/>
      <c r="AX530" s="38"/>
      <c r="AY530" s="38"/>
      <c r="AZ530" s="38"/>
      <c r="BA530" s="38"/>
      <c r="BB530" s="38"/>
      <c r="BC530" s="38"/>
      <c r="BD530" s="38"/>
      <c r="BE530" s="38"/>
      <c r="BF530" s="38"/>
      <c r="BG530" s="38"/>
      <c r="BH530" s="38"/>
      <c r="BI530" s="38"/>
      <c r="BJ530" s="38"/>
    </row>
    <row r="531" spans="2:62" ht="15.75" customHeight="1">
      <c r="B531" s="3"/>
      <c r="C531" s="80"/>
      <c r="D531" s="80"/>
      <c r="E531" s="84"/>
      <c r="F531" s="86"/>
      <c r="G531" s="80"/>
      <c r="H531" s="84"/>
      <c r="I531" s="86"/>
      <c r="J531" s="85"/>
      <c r="K531" s="79"/>
      <c r="L531" s="84"/>
      <c r="M531" s="85"/>
      <c r="N531" s="85"/>
      <c r="O531" s="79"/>
      <c r="P531" s="84"/>
      <c r="Q531" s="85"/>
      <c r="R531" s="85"/>
      <c r="S531" s="84"/>
      <c r="T531" s="80"/>
      <c r="U531" s="80"/>
      <c r="V531" s="80"/>
      <c r="W531" s="80"/>
      <c r="X531" s="80"/>
      <c r="Y531" s="38"/>
      <c r="Z531" s="38"/>
      <c r="AA531" s="38"/>
      <c r="AB531" s="38"/>
      <c r="AC531" s="38"/>
      <c r="AD531" s="38"/>
      <c r="AE531" s="38"/>
      <c r="AF531" s="38"/>
      <c r="AG531" s="38"/>
      <c r="AH531" s="38"/>
      <c r="AI531" s="38"/>
      <c r="AJ531" s="38"/>
      <c r="AK531" s="38"/>
      <c r="AL531" s="38"/>
      <c r="AM531" s="38"/>
      <c r="AN531" s="38"/>
      <c r="AO531" s="38"/>
      <c r="AP531" s="38"/>
      <c r="AQ531" s="38"/>
      <c r="AR531" s="38"/>
      <c r="AS531" s="38"/>
      <c r="AT531" s="38"/>
      <c r="AU531" s="38"/>
      <c r="AV531" s="38"/>
      <c r="AW531" s="38"/>
      <c r="AX531" s="38"/>
      <c r="AY531" s="38"/>
      <c r="AZ531" s="38"/>
      <c r="BA531" s="38"/>
      <c r="BB531" s="38"/>
      <c r="BC531" s="38"/>
      <c r="BD531" s="38"/>
      <c r="BE531" s="38"/>
      <c r="BF531" s="38"/>
      <c r="BG531" s="38"/>
      <c r="BH531" s="38"/>
      <c r="BI531" s="38"/>
      <c r="BJ531" s="38"/>
    </row>
    <row r="532" spans="2:62" ht="15.75" customHeight="1">
      <c r="B532" s="3"/>
      <c r="C532" s="80"/>
      <c r="D532" s="591"/>
      <c r="E532" s="86"/>
      <c r="F532" s="86"/>
      <c r="G532" s="591"/>
      <c r="H532" s="86"/>
      <c r="I532" s="86"/>
      <c r="J532" s="86"/>
      <c r="K532" s="86"/>
      <c r="L532" s="86"/>
      <c r="M532" s="86"/>
      <c r="N532" s="86"/>
      <c r="O532" s="86"/>
      <c r="P532" s="86"/>
      <c r="Q532" s="86"/>
      <c r="R532" s="86"/>
      <c r="S532" s="86"/>
      <c r="T532" s="80"/>
      <c r="U532" s="80"/>
      <c r="V532" s="80"/>
      <c r="W532" s="80"/>
      <c r="X532" s="80"/>
      <c r="Y532" s="38"/>
      <c r="Z532" s="38"/>
      <c r="AA532" s="38"/>
      <c r="AB532" s="38"/>
      <c r="AC532" s="38"/>
      <c r="AD532" s="38"/>
      <c r="AE532" s="38"/>
      <c r="AF532" s="38"/>
      <c r="AG532" s="38"/>
      <c r="AH532" s="38"/>
      <c r="AI532" s="38"/>
      <c r="AJ532" s="38"/>
      <c r="AK532" s="38"/>
      <c r="AL532" s="38"/>
      <c r="AM532" s="38"/>
      <c r="AN532" s="38"/>
      <c r="AO532" s="38"/>
      <c r="AP532" s="38"/>
      <c r="AQ532" s="38"/>
      <c r="AR532" s="38"/>
      <c r="AS532" s="38"/>
      <c r="AT532" s="38"/>
      <c r="AU532" s="38"/>
      <c r="AV532" s="38"/>
      <c r="AW532" s="38"/>
      <c r="AX532" s="38"/>
      <c r="AY532" s="38"/>
      <c r="AZ532" s="38"/>
      <c r="BA532" s="38"/>
      <c r="BB532" s="38"/>
      <c r="BC532" s="38"/>
      <c r="BD532" s="38"/>
      <c r="BE532" s="38"/>
      <c r="BF532" s="38"/>
      <c r="BG532" s="38"/>
      <c r="BH532" s="38"/>
      <c r="BI532" s="38"/>
      <c r="BJ532" s="38"/>
    </row>
    <row r="533" spans="2:62" ht="15.75" customHeight="1">
      <c r="B533" s="3"/>
      <c r="C533" s="79"/>
      <c r="D533" s="80"/>
      <c r="E533" s="80"/>
      <c r="F533" s="80"/>
      <c r="G533" s="80"/>
      <c r="H533" s="80"/>
      <c r="I533" s="80"/>
      <c r="J533" s="80"/>
      <c r="K533" s="80"/>
      <c r="L533" s="80"/>
      <c r="M533" s="80"/>
      <c r="N533" s="80"/>
      <c r="O533" s="80"/>
      <c r="P533" s="80"/>
      <c r="Q533" s="80"/>
      <c r="R533" s="80"/>
      <c r="S533" s="80"/>
      <c r="T533" s="80"/>
      <c r="U533" s="80"/>
      <c r="V533" s="80"/>
      <c r="W533" s="80"/>
      <c r="X533" s="80"/>
      <c r="Y533" s="38"/>
      <c r="Z533" s="38"/>
      <c r="AA533" s="38"/>
      <c r="AB533" s="38"/>
      <c r="AC533" s="38"/>
      <c r="AD533" s="38"/>
      <c r="AE533" s="38"/>
      <c r="AF533" s="38"/>
      <c r="AG533" s="38"/>
      <c r="AH533" s="38"/>
      <c r="AI533" s="38"/>
      <c r="AJ533" s="38"/>
      <c r="AK533" s="38"/>
      <c r="AL533" s="38"/>
      <c r="AM533" s="38"/>
      <c r="AN533" s="38"/>
      <c r="AO533" s="38"/>
      <c r="AP533" s="38"/>
      <c r="AQ533" s="38"/>
      <c r="AR533" s="38"/>
      <c r="AS533" s="38"/>
      <c r="AT533" s="38"/>
      <c r="AU533" s="38"/>
      <c r="AV533" s="38"/>
      <c r="AW533" s="38"/>
      <c r="AX533" s="38"/>
      <c r="AY533" s="38"/>
      <c r="AZ533" s="38"/>
      <c r="BA533" s="38"/>
      <c r="BB533" s="38"/>
      <c r="BC533" s="38"/>
      <c r="BD533" s="38"/>
      <c r="BE533" s="38"/>
      <c r="BF533" s="38"/>
      <c r="BG533" s="38"/>
      <c r="BH533" s="38"/>
      <c r="BI533" s="38"/>
      <c r="BJ533" s="38"/>
    </row>
    <row r="534" spans="2:62" ht="15.75" customHeight="1">
      <c r="B534" s="3"/>
      <c r="C534" s="80"/>
      <c r="D534" s="80"/>
      <c r="E534" s="80"/>
      <c r="F534" s="80"/>
      <c r="G534" s="80"/>
      <c r="H534" s="80"/>
      <c r="I534" s="80"/>
      <c r="J534" s="80"/>
      <c r="K534" s="80"/>
      <c r="L534" s="80"/>
      <c r="M534" s="80"/>
      <c r="N534" s="80"/>
      <c r="O534" s="80"/>
      <c r="P534" s="80"/>
      <c r="Q534" s="80"/>
      <c r="R534" s="80"/>
      <c r="S534" s="80"/>
      <c r="T534" s="80"/>
      <c r="U534" s="80"/>
      <c r="V534" s="80"/>
      <c r="W534" s="80"/>
      <c r="X534" s="80"/>
      <c r="Y534" s="38"/>
      <c r="Z534" s="38"/>
      <c r="AA534" s="38"/>
      <c r="AB534" s="38"/>
      <c r="AC534" s="38"/>
      <c r="AD534" s="38"/>
      <c r="AE534" s="38"/>
      <c r="AF534" s="38"/>
      <c r="AG534" s="38"/>
      <c r="AH534" s="38"/>
      <c r="AI534" s="38"/>
      <c r="AJ534" s="38"/>
      <c r="AK534" s="38"/>
      <c r="AL534" s="38"/>
      <c r="AM534" s="38"/>
      <c r="AN534" s="38"/>
      <c r="AO534" s="38"/>
      <c r="AP534" s="38"/>
      <c r="AQ534" s="38"/>
      <c r="AR534" s="38"/>
      <c r="AS534" s="38"/>
      <c r="AT534" s="38"/>
      <c r="AU534" s="38"/>
      <c r="AV534" s="38"/>
      <c r="AW534" s="38"/>
      <c r="AX534" s="38"/>
      <c r="AY534" s="38"/>
      <c r="AZ534" s="38"/>
      <c r="BA534" s="38"/>
      <c r="BB534" s="38"/>
      <c r="BC534" s="38"/>
      <c r="BD534" s="38"/>
      <c r="BE534" s="38"/>
      <c r="BF534" s="38"/>
      <c r="BG534" s="38"/>
      <c r="BH534" s="38"/>
      <c r="BI534" s="38"/>
      <c r="BJ534" s="38"/>
    </row>
    <row r="535" spans="2:62" ht="15.75" customHeight="1">
      <c r="B535" s="3"/>
      <c r="C535" s="80"/>
      <c r="D535" s="80"/>
      <c r="E535" s="88"/>
      <c r="F535" s="87"/>
      <c r="G535" s="80"/>
      <c r="H535" s="88"/>
      <c r="I535" s="87"/>
      <c r="J535" s="87"/>
      <c r="K535" s="88"/>
      <c r="L535" s="87"/>
      <c r="M535" s="88"/>
      <c r="N535" s="87"/>
      <c r="O535" s="88"/>
      <c r="P535" s="87"/>
      <c r="Q535" s="88"/>
      <c r="R535" s="88"/>
      <c r="S535" s="88"/>
      <c r="T535" s="80"/>
      <c r="U535" s="80"/>
      <c r="V535" s="80"/>
      <c r="W535" s="80"/>
      <c r="X535" s="80"/>
      <c r="Y535" s="38"/>
      <c r="Z535" s="38"/>
      <c r="AA535" s="38"/>
      <c r="AB535" s="38"/>
      <c r="AC535" s="38"/>
      <c r="AD535" s="38"/>
      <c r="AE535" s="38"/>
      <c r="AF535" s="38"/>
      <c r="AG535" s="38"/>
      <c r="AH535" s="38"/>
      <c r="AI535" s="38"/>
      <c r="AJ535" s="38"/>
      <c r="AK535" s="38"/>
      <c r="AL535" s="38"/>
      <c r="AM535" s="38"/>
      <c r="AN535" s="38"/>
      <c r="AO535" s="38"/>
      <c r="AP535" s="38"/>
      <c r="AQ535" s="38"/>
      <c r="AR535" s="38"/>
      <c r="AS535" s="38"/>
      <c r="AT535" s="38"/>
      <c r="AU535" s="38"/>
      <c r="AV535" s="38"/>
      <c r="AW535" s="38"/>
      <c r="AX535" s="38"/>
      <c r="AY535" s="38"/>
      <c r="AZ535" s="38"/>
      <c r="BA535" s="38"/>
      <c r="BB535" s="38"/>
      <c r="BC535" s="38"/>
      <c r="BD535" s="38"/>
      <c r="BE535" s="38"/>
      <c r="BF535" s="38"/>
      <c r="BG535" s="38"/>
      <c r="BH535" s="38"/>
      <c r="BI535" s="38"/>
      <c r="BJ535" s="38"/>
    </row>
    <row r="536" spans="2:62" ht="15.75" customHeight="1">
      <c r="B536" s="3"/>
      <c r="C536" s="80"/>
      <c r="D536" s="80"/>
      <c r="E536" s="88"/>
      <c r="F536" s="87"/>
      <c r="G536" s="80"/>
      <c r="H536" s="88"/>
      <c r="I536" s="87"/>
      <c r="J536" s="87"/>
      <c r="K536" s="88"/>
      <c r="L536" s="87"/>
      <c r="M536" s="88"/>
      <c r="N536" s="87"/>
      <c r="O536" s="88"/>
      <c r="P536" s="87"/>
      <c r="Q536" s="88"/>
      <c r="R536" s="88"/>
      <c r="S536" s="88"/>
      <c r="T536" s="80"/>
      <c r="U536" s="80"/>
      <c r="V536" s="80"/>
      <c r="W536" s="80"/>
      <c r="X536" s="80"/>
      <c r="Y536" s="38"/>
      <c r="Z536" s="38"/>
      <c r="AA536" s="38"/>
      <c r="AB536" s="38"/>
      <c r="AC536" s="38"/>
      <c r="AD536" s="38"/>
      <c r="AE536" s="38"/>
      <c r="AF536" s="38"/>
      <c r="AG536" s="38"/>
      <c r="AH536" s="38"/>
      <c r="AI536" s="38"/>
      <c r="AJ536" s="38"/>
      <c r="AK536" s="38"/>
      <c r="AL536" s="38"/>
      <c r="AM536" s="38"/>
      <c r="AN536" s="38"/>
      <c r="AO536" s="38"/>
      <c r="AP536" s="38"/>
      <c r="AQ536" s="38"/>
      <c r="AR536" s="38"/>
      <c r="AS536" s="38"/>
      <c r="AT536" s="38"/>
      <c r="AU536" s="38"/>
      <c r="AV536" s="38"/>
      <c r="AW536" s="38"/>
      <c r="AX536" s="38"/>
      <c r="AY536" s="38"/>
      <c r="AZ536" s="38"/>
      <c r="BA536" s="38"/>
      <c r="BB536" s="38"/>
      <c r="BC536" s="38"/>
      <c r="BD536" s="38"/>
      <c r="BE536" s="38"/>
      <c r="BF536" s="38"/>
      <c r="BG536" s="38"/>
      <c r="BH536" s="38"/>
      <c r="BI536" s="38"/>
      <c r="BJ536" s="38"/>
    </row>
    <row r="537" spans="2:62" ht="15.75" customHeight="1">
      <c r="B537" s="3"/>
      <c r="C537" s="80"/>
      <c r="D537" s="80"/>
      <c r="E537" s="88"/>
      <c r="F537" s="87"/>
      <c r="G537" s="80"/>
      <c r="H537" s="88"/>
      <c r="I537" s="87"/>
      <c r="J537" s="87"/>
      <c r="K537" s="88"/>
      <c r="L537" s="87"/>
      <c r="M537" s="88"/>
      <c r="N537" s="87"/>
      <c r="O537" s="88"/>
      <c r="P537" s="87"/>
      <c r="Q537" s="88"/>
      <c r="R537" s="88"/>
      <c r="S537" s="88"/>
      <c r="T537" s="80"/>
      <c r="U537" s="80"/>
      <c r="V537" s="80"/>
      <c r="W537" s="80"/>
      <c r="X537" s="80"/>
      <c r="Y537" s="38"/>
      <c r="Z537" s="38"/>
      <c r="AA537" s="38"/>
      <c r="AB537" s="38"/>
      <c r="AC537" s="38"/>
      <c r="AD537" s="38"/>
      <c r="AE537" s="38"/>
      <c r="AF537" s="38"/>
      <c r="AG537" s="38"/>
      <c r="AH537" s="38"/>
      <c r="AI537" s="38"/>
      <c r="AJ537" s="38"/>
      <c r="AK537" s="38"/>
      <c r="AL537" s="38"/>
      <c r="AM537" s="38"/>
      <c r="AN537" s="38"/>
      <c r="AO537" s="38"/>
      <c r="AP537" s="38"/>
      <c r="AQ537" s="38"/>
      <c r="AR537" s="38"/>
      <c r="AS537" s="38"/>
      <c r="AT537" s="38"/>
      <c r="AU537" s="38"/>
      <c r="AV537" s="38"/>
      <c r="AW537" s="38"/>
      <c r="AX537" s="38"/>
      <c r="AY537" s="38"/>
      <c r="AZ537" s="38"/>
      <c r="BA537" s="38"/>
      <c r="BB537" s="38"/>
      <c r="BC537" s="38"/>
      <c r="BD537" s="38"/>
      <c r="BE537" s="38"/>
      <c r="BF537" s="38"/>
      <c r="BG537" s="38"/>
      <c r="BH537" s="38"/>
      <c r="BI537" s="38"/>
      <c r="BJ537" s="38"/>
    </row>
    <row r="538" spans="2:62" ht="15.75" customHeight="1">
      <c r="B538" s="3"/>
      <c r="C538" s="80"/>
      <c r="D538" s="80"/>
      <c r="E538" s="88"/>
      <c r="F538" s="87"/>
      <c r="G538" s="80"/>
      <c r="H538" s="88"/>
      <c r="I538" s="87"/>
      <c r="J538" s="87"/>
      <c r="K538" s="88"/>
      <c r="L538" s="87"/>
      <c r="M538" s="88"/>
      <c r="N538" s="87"/>
      <c r="O538" s="88"/>
      <c r="P538" s="87"/>
      <c r="Q538" s="88"/>
      <c r="R538" s="88"/>
      <c r="S538" s="88"/>
      <c r="T538" s="80"/>
      <c r="U538" s="80"/>
      <c r="V538" s="80"/>
      <c r="W538" s="80"/>
      <c r="X538" s="80"/>
      <c r="Y538" s="38"/>
      <c r="Z538" s="38"/>
      <c r="AA538" s="38"/>
      <c r="AB538" s="38"/>
      <c r="AC538" s="38"/>
      <c r="AD538" s="38"/>
      <c r="AE538" s="38"/>
      <c r="AF538" s="38"/>
      <c r="AG538" s="38"/>
      <c r="AH538" s="38"/>
      <c r="AI538" s="38"/>
      <c r="AJ538" s="38"/>
      <c r="AK538" s="38"/>
      <c r="AL538" s="38"/>
      <c r="AM538" s="38"/>
      <c r="AN538" s="38"/>
      <c r="AO538" s="38"/>
      <c r="AP538" s="38"/>
      <c r="AQ538" s="38"/>
      <c r="AR538" s="38"/>
      <c r="AS538" s="38"/>
      <c r="AT538" s="38"/>
      <c r="AU538" s="38"/>
      <c r="AV538" s="38"/>
      <c r="AW538" s="38"/>
      <c r="AX538" s="38"/>
      <c r="AY538" s="38"/>
      <c r="AZ538" s="38"/>
      <c r="BA538" s="38"/>
      <c r="BB538" s="38"/>
      <c r="BC538" s="38"/>
      <c r="BD538" s="38"/>
      <c r="BE538" s="38"/>
      <c r="BF538" s="38"/>
      <c r="BG538" s="38"/>
      <c r="BH538" s="38"/>
      <c r="BI538" s="38"/>
      <c r="BJ538" s="38"/>
    </row>
    <row r="539" spans="2:62" ht="15.75" customHeight="1">
      <c r="B539" s="3"/>
      <c r="C539" s="80"/>
      <c r="D539" s="80"/>
      <c r="E539" s="88"/>
      <c r="F539" s="87"/>
      <c r="G539" s="80"/>
      <c r="H539" s="88"/>
      <c r="I539" s="87"/>
      <c r="J539" s="87"/>
      <c r="K539" s="88"/>
      <c r="L539" s="87"/>
      <c r="M539" s="88"/>
      <c r="N539" s="87"/>
      <c r="O539" s="88"/>
      <c r="P539" s="87"/>
      <c r="Q539" s="88"/>
      <c r="R539" s="88"/>
      <c r="S539" s="80"/>
      <c r="T539" s="80"/>
      <c r="U539" s="80"/>
      <c r="V539" s="80"/>
      <c r="W539" s="80"/>
      <c r="X539" s="80"/>
      <c r="Y539" s="38"/>
      <c r="Z539" s="38"/>
      <c r="AA539" s="38"/>
      <c r="AB539" s="38"/>
      <c r="AC539" s="38"/>
      <c r="AD539" s="38"/>
      <c r="AE539" s="38"/>
      <c r="AF539" s="38"/>
      <c r="AG539" s="38"/>
      <c r="AH539" s="38"/>
      <c r="AI539" s="38"/>
      <c r="AJ539" s="38"/>
      <c r="AK539" s="38"/>
      <c r="AL539" s="38"/>
      <c r="AM539" s="38"/>
      <c r="AN539" s="38"/>
      <c r="AO539" s="38"/>
      <c r="AP539" s="38"/>
      <c r="AQ539" s="38"/>
      <c r="AR539" s="38"/>
      <c r="AS539" s="38"/>
      <c r="AT539" s="38"/>
      <c r="AU539" s="38"/>
      <c r="AV539" s="38"/>
      <c r="AW539" s="38"/>
      <c r="AX539" s="38"/>
      <c r="AY539" s="38"/>
      <c r="AZ539" s="38"/>
      <c r="BA539" s="38"/>
      <c r="BB539" s="38"/>
      <c r="BC539" s="38"/>
      <c r="BD539" s="38"/>
      <c r="BE539" s="38"/>
      <c r="BF539" s="38"/>
      <c r="BG539" s="38"/>
      <c r="BH539" s="38"/>
      <c r="BI539" s="38"/>
      <c r="BJ539" s="38"/>
    </row>
    <row r="540" spans="2:62" ht="15.75" customHeight="1">
      <c r="B540" s="3"/>
      <c r="C540" s="80"/>
      <c r="D540" s="80"/>
      <c r="E540" s="88"/>
      <c r="F540" s="87"/>
      <c r="G540" s="80"/>
      <c r="H540" s="88"/>
      <c r="I540" s="87"/>
      <c r="J540" s="87"/>
      <c r="K540" s="88"/>
      <c r="L540" s="87"/>
      <c r="M540" s="88"/>
      <c r="N540" s="87"/>
      <c r="O540" s="88"/>
      <c r="P540" s="87"/>
      <c r="Q540" s="88"/>
      <c r="R540" s="88"/>
      <c r="S540" s="88"/>
      <c r="T540" s="80"/>
      <c r="U540" s="80"/>
      <c r="V540" s="80"/>
      <c r="W540" s="80"/>
      <c r="X540" s="80"/>
      <c r="Y540" s="38"/>
      <c r="Z540" s="38"/>
      <c r="AA540" s="38"/>
      <c r="AB540" s="38"/>
      <c r="AC540" s="38"/>
      <c r="AD540" s="38"/>
      <c r="AE540" s="38"/>
      <c r="AF540" s="38"/>
      <c r="AG540" s="38"/>
      <c r="AH540" s="38"/>
      <c r="AI540" s="38"/>
      <c r="AJ540" s="38"/>
      <c r="AK540" s="38"/>
      <c r="AL540" s="38"/>
      <c r="AM540" s="38"/>
      <c r="AN540" s="38"/>
      <c r="AO540" s="38"/>
      <c r="AP540" s="38"/>
      <c r="AQ540" s="38"/>
      <c r="AR540" s="38"/>
      <c r="AS540" s="38"/>
      <c r="AT540" s="38"/>
      <c r="AU540" s="38"/>
      <c r="AV540" s="38"/>
      <c r="AW540" s="38"/>
      <c r="AX540" s="38"/>
      <c r="AY540" s="38"/>
      <c r="AZ540" s="38"/>
      <c r="BA540" s="38"/>
      <c r="BB540" s="38"/>
      <c r="BC540" s="38"/>
      <c r="BD540" s="38"/>
      <c r="BE540" s="38"/>
      <c r="BF540" s="38"/>
      <c r="BG540" s="38"/>
      <c r="BH540" s="38"/>
      <c r="BI540" s="38"/>
      <c r="BJ540" s="38"/>
    </row>
    <row r="541" spans="2:62" ht="15.75" customHeight="1">
      <c r="B541" s="3"/>
      <c r="C541" s="80"/>
      <c r="D541" s="80"/>
      <c r="E541" s="88"/>
      <c r="F541" s="592"/>
      <c r="G541" s="80"/>
      <c r="H541" s="88"/>
      <c r="I541" s="592"/>
      <c r="J541" s="87"/>
      <c r="K541" s="88"/>
      <c r="L541" s="87"/>
      <c r="M541" s="88"/>
      <c r="N541" s="87"/>
      <c r="O541" s="88"/>
      <c r="P541" s="80"/>
      <c r="Q541" s="80"/>
      <c r="R541" s="88"/>
      <c r="S541" s="88"/>
      <c r="T541" s="80"/>
      <c r="U541" s="80"/>
      <c r="V541" s="80"/>
      <c r="W541" s="80"/>
      <c r="X541" s="80"/>
      <c r="Y541" s="38"/>
      <c r="Z541" s="38"/>
      <c r="AA541" s="38"/>
      <c r="AB541" s="38"/>
      <c r="AC541" s="38"/>
      <c r="AD541" s="38"/>
      <c r="AE541" s="38"/>
      <c r="AF541" s="38"/>
      <c r="AG541" s="38"/>
      <c r="AH541" s="38"/>
      <c r="AI541" s="38"/>
      <c r="AJ541" s="38"/>
      <c r="AK541" s="38"/>
      <c r="AL541" s="38"/>
      <c r="AM541" s="38"/>
      <c r="AN541" s="38"/>
      <c r="AO541" s="38"/>
      <c r="AP541" s="38"/>
      <c r="AQ541" s="38"/>
      <c r="AR541" s="38"/>
      <c r="AS541" s="38"/>
      <c r="AT541" s="38"/>
      <c r="AU541" s="38"/>
      <c r="AV541" s="38"/>
      <c r="AW541" s="38"/>
      <c r="AX541" s="38"/>
      <c r="AY541" s="38"/>
      <c r="AZ541" s="38"/>
      <c r="BA541" s="38"/>
      <c r="BB541" s="38"/>
      <c r="BC541" s="38"/>
      <c r="BD541" s="38"/>
      <c r="BE541" s="38"/>
      <c r="BF541" s="38"/>
      <c r="BG541" s="38"/>
      <c r="BH541" s="38"/>
      <c r="BI541" s="38"/>
      <c r="BJ541" s="38"/>
    </row>
    <row r="542" spans="2:62" ht="15.75" customHeight="1">
      <c r="B542" s="3"/>
      <c r="C542" s="79"/>
      <c r="D542" s="79"/>
      <c r="E542" s="90"/>
      <c r="F542" s="89"/>
      <c r="G542" s="79"/>
      <c r="H542" s="90"/>
      <c r="I542" s="89"/>
      <c r="J542" s="89"/>
      <c r="K542" s="90"/>
      <c r="L542" s="89"/>
      <c r="M542" s="90"/>
      <c r="N542" s="89"/>
      <c r="O542" s="90"/>
      <c r="P542" s="89"/>
      <c r="Q542" s="90"/>
      <c r="R542" s="90"/>
      <c r="S542" s="79"/>
      <c r="T542" s="80"/>
      <c r="U542" s="80"/>
      <c r="V542" s="80"/>
      <c r="W542" s="80"/>
      <c r="X542" s="80"/>
      <c r="Y542" s="38"/>
      <c r="Z542" s="38"/>
      <c r="AA542" s="38"/>
      <c r="AB542" s="38"/>
      <c r="AC542" s="38"/>
      <c r="AD542" s="38"/>
      <c r="AE542" s="38"/>
      <c r="AF542" s="38"/>
      <c r="AG542" s="38"/>
      <c r="AH542" s="38"/>
      <c r="AI542" s="38"/>
      <c r="AJ542" s="38"/>
      <c r="AK542" s="38"/>
      <c r="AL542" s="38"/>
      <c r="AM542" s="38"/>
      <c r="AN542" s="38"/>
      <c r="AO542" s="38"/>
      <c r="AP542" s="38"/>
      <c r="AQ542" s="38"/>
      <c r="AR542" s="38"/>
      <c r="AS542" s="38"/>
      <c r="AT542" s="38"/>
      <c r="AU542" s="38"/>
      <c r="AV542" s="38"/>
      <c r="AW542" s="38"/>
      <c r="AX542" s="38"/>
      <c r="AY542" s="38"/>
      <c r="AZ542" s="38"/>
      <c r="BA542" s="38"/>
      <c r="BB542" s="38"/>
      <c r="BC542" s="38"/>
      <c r="BD542" s="38"/>
      <c r="BE542" s="38"/>
      <c r="BF542" s="38"/>
      <c r="BG542" s="38"/>
      <c r="BH542" s="38"/>
      <c r="BI542" s="38"/>
      <c r="BJ542" s="38"/>
    </row>
    <row r="543" spans="2:62" ht="15.75" customHeight="1">
      <c r="B543" s="3"/>
      <c r="C543" s="80"/>
      <c r="D543" s="80"/>
      <c r="E543" s="88"/>
      <c r="F543" s="80"/>
      <c r="G543" s="80"/>
      <c r="H543" s="88"/>
      <c r="I543" s="80"/>
      <c r="J543" s="87"/>
      <c r="K543" s="88"/>
      <c r="L543" s="87"/>
      <c r="M543" s="88"/>
      <c r="N543" s="87"/>
      <c r="O543" s="88"/>
      <c r="P543" s="79"/>
      <c r="Q543" s="89"/>
      <c r="R543" s="89"/>
      <c r="S543" s="80"/>
      <c r="T543" s="80"/>
      <c r="U543" s="80"/>
      <c r="V543" s="80"/>
      <c r="W543" s="80"/>
      <c r="X543" s="80"/>
      <c r="Y543" s="38"/>
      <c r="Z543" s="38"/>
      <c r="AA543" s="38"/>
      <c r="AB543" s="38"/>
      <c r="AC543" s="38"/>
      <c r="AD543" s="38"/>
      <c r="AE543" s="38"/>
      <c r="AF543" s="38"/>
      <c r="AG543" s="38"/>
      <c r="AH543" s="38"/>
      <c r="AI543" s="38"/>
      <c r="AJ543" s="38"/>
      <c r="AK543" s="38"/>
      <c r="AL543" s="38"/>
      <c r="AM543" s="38"/>
      <c r="AN543" s="38"/>
      <c r="AO543" s="38"/>
      <c r="AP543" s="38"/>
      <c r="AQ543" s="38"/>
      <c r="AR543" s="38"/>
      <c r="AS543" s="38"/>
      <c r="AT543" s="38"/>
      <c r="AU543" s="38"/>
      <c r="AV543" s="38"/>
      <c r="AW543" s="38"/>
      <c r="AX543" s="38"/>
      <c r="AY543" s="38"/>
      <c r="AZ543" s="38"/>
      <c r="BA543" s="38"/>
      <c r="BB543" s="38"/>
      <c r="BC543" s="38"/>
      <c r="BD543" s="38"/>
      <c r="BE543" s="38"/>
      <c r="BF543" s="38"/>
      <c r="BG543" s="38"/>
      <c r="BH543" s="38"/>
      <c r="BI543" s="38"/>
      <c r="BJ543" s="38"/>
    </row>
    <row r="544" spans="2:62" ht="15.75" customHeight="1">
      <c r="B544" s="3"/>
      <c r="C544" s="80"/>
      <c r="D544" s="80"/>
      <c r="E544" s="88"/>
      <c r="F544" s="80"/>
      <c r="G544" s="80"/>
      <c r="H544" s="88"/>
      <c r="I544" s="80"/>
      <c r="J544" s="87"/>
      <c r="K544" s="88"/>
      <c r="L544" s="87"/>
      <c r="M544" s="88"/>
      <c r="N544" s="87"/>
      <c r="O544" s="88"/>
      <c r="P544" s="80"/>
      <c r="Q544" s="80"/>
      <c r="R544" s="88"/>
      <c r="S544" s="80"/>
      <c r="T544" s="80"/>
      <c r="U544" s="80"/>
      <c r="V544" s="80"/>
      <c r="W544" s="80"/>
      <c r="X544" s="80"/>
      <c r="Y544" s="38"/>
      <c r="Z544" s="38"/>
      <c r="AA544" s="38"/>
      <c r="AB544" s="38"/>
      <c r="AC544" s="38"/>
      <c r="AD544" s="38"/>
      <c r="AE544" s="38"/>
      <c r="AF544" s="38"/>
      <c r="AG544" s="38"/>
      <c r="AH544" s="38"/>
      <c r="AI544" s="38"/>
      <c r="AJ544" s="38"/>
      <c r="AK544" s="38"/>
      <c r="AL544" s="38"/>
      <c r="AM544" s="38"/>
      <c r="AN544" s="38"/>
      <c r="AO544" s="38"/>
      <c r="AP544" s="38"/>
      <c r="AQ544" s="38"/>
      <c r="AR544" s="38"/>
      <c r="AS544" s="38"/>
      <c r="AT544" s="38"/>
      <c r="AU544" s="38"/>
      <c r="AV544" s="38"/>
      <c r="AW544" s="38"/>
      <c r="AX544" s="38"/>
      <c r="AY544" s="38"/>
      <c r="AZ544" s="38"/>
      <c r="BA544" s="38"/>
      <c r="BB544" s="38"/>
      <c r="BC544" s="38"/>
      <c r="BD544" s="38"/>
      <c r="BE544" s="38"/>
      <c r="BF544" s="38"/>
      <c r="BG544" s="38"/>
      <c r="BH544" s="38"/>
      <c r="BI544" s="38"/>
      <c r="BJ544" s="38"/>
    </row>
    <row r="545" spans="2:62" ht="15.75" customHeight="1">
      <c r="B545" s="3"/>
      <c r="C545" s="79"/>
      <c r="D545" s="80"/>
      <c r="E545" s="88"/>
      <c r="F545" s="80"/>
      <c r="G545" s="80"/>
      <c r="H545" s="88"/>
      <c r="I545" s="80"/>
      <c r="J545" s="87"/>
      <c r="K545" s="88"/>
      <c r="L545" s="87"/>
      <c r="M545" s="88"/>
      <c r="N545" s="87"/>
      <c r="O545" s="88"/>
      <c r="P545" s="80"/>
      <c r="Q545" s="80"/>
      <c r="R545" s="88"/>
      <c r="S545" s="80"/>
      <c r="T545" s="80"/>
      <c r="U545" s="80"/>
      <c r="V545" s="80"/>
      <c r="W545" s="80"/>
      <c r="X545" s="80"/>
      <c r="Y545" s="38"/>
      <c r="Z545" s="38"/>
      <c r="AA545" s="38"/>
      <c r="AB545" s="38"/>
      <c r="AC545" s="38"/>
      <c r="AD545" s="38"/>
      <c r="AE545" s="38"/>
      <c r="AF545" s="38"/>
      <c r="AG545" s="38"/>
      <c r="AH545" s="38"/>
      <c r="AI545" s="38"/>
      <c r="AJ545" s="38"/>
      <c r="AK545" s="38"/>
      <c r="AL545" s="38"/>
      <c r="AM545" s="38"/>
      <c r="AN545" s="38"/>
      <c r="AO545" s="38"/>
      <c r="AP545" s="38"/>
      <c r="AQ545" s="38"/>
      <c r="AR545" s="38"/>
      <c r="AS545" s="38"/>
      <c r="AT545" s="38"/>
      <c r="AU545" s="38"/>
      <c r="AV545" s="38"/>
      <c r="AW545" s="38"/>
      <c r="AX545" s="38"/>
      <c r="AY545" s="38"/>
      <c r="AZ545" s="38"/>
      <c r="BA545" s="38"/>
      <c r="BB545" s="38"/>
      <c r="BC545" s="38"/>
      <c r="BD545" s="38"/>
      <c r="BE545" s="38"/>
      <c r="BF545" s="38"/>
      <c r="BG545" s="38"/>
      <c r="BH545" s="38"/>
      <c r="BI545" s="38"/>
      <c r="BJ545" s="38"/>
    </row>
    <row r="546" spans="2:62" ht="15.75" customHeight="1">
      <c r="B546" s="3"/>
      <c r="C546" s="80"/>
      <c r="D546" s="80"/>
      <c r="E546" s="80"/>
      <c r="F546" s="80"/>
      <c r="G546" s="80"/>
      <c r="H546" s="80"/>
      <c r="I546" s="80"/>
      <c r="J546" s="80"/>
      <c r="K546" s="80"/>
      <c r="L546" s="80"/>
      <c r="M546" s="80"/>
      <c r="N546" s="80"/>
      <c r="O546" s="80"/>
      <c r="P546" s="80"/>
      <c r="Q546" s="80"/>
      <c r="R546" s="80"/>
      <c r="S546" s="80"/>
      <c r="T546" s="80"/>
      <c r="U546" s="80"/>
      <c r="V546" s="80"/>
      <c r="W546" s="80"/>
      <c r="X546" s="80"/>
      <c r="Y546" s="38"/>
      <c r="Z546" s="38"/>
      <c r="AA546" s="38"/>
      <c r="AB546" s="38"/>
      <c r="AC546" s="38"/>
      <c r="AD546" s="38"/>
      <c r="AE546" s="38"/>
      <c r="AF546" s="38"/>
      <c r="AG546" s="38"/>
      <c r="AH546" s="38"/>
      <c r="AI546" s="38"/>
      <c r="AJ546" s="38"/>
      <c r="AK546" s="38"/>
      <c r="AL546" s="38"/>
      <c r="AM546" s="38"/>
      <c r="AN546" s="38"/>
      <c r="AO546" s="38"/>
      <c r="AP546" s="38"/>
      <c r="AQ546" s="38"/>
      <c r="AR546" s="38"/>
      <c r="AS546" s="38"/>
      <c r="AT546" s="38"/>
      <c r="AU546" s="38"/>
      <c r="AV546" s="38"/>
      <c r="AW546" s="38"/>
      <c r="AX546" s="38"/>
      <c r="AY546" s="38"/>
      <c r="AZ546" s="38"/>
      <c r="BA546" s="38"/>
      <c r="BB546" s="38"/>
      <c r="BC546" s="38"/>
      <c r="BD546" s="38"/>
      <c r="BE546" s="38"/>
      <c r="BF546" s="38"/>
      <c r="BG546" s="38"/>
      <c r="BH546" s="38"/>
      <c r="BI546" s="38"/>
      <c r="BJ546" s="38"/>
    </row>
    <row r="547" spans="2:62" ht="15.75" customHeight="1">
      <c r="B547" s="3"/>
      <c r="C547" s="80"/>
      <c r="D547" s="80"/>
      <c r="E547" s="88"/>
      <c r="F547" s="87"/>
      <c r="G547" s="80"/>
      <c r="H547" s="88"/>
      <c r="I547" s="87"/>
      <c r="J547" s="87"/>
      <c r="K547" s="80"/>
      <c r="L547" s="87"/>
      <c r="M547" s="80"/>
      <c r="N547" s="87"/>
      <c r="O547" s="80"/>
      <c r="P547" s="87"/>
      <c r="Q547" s="88"/>
      <c r="R547" s="88"/>
      <c r="S547" s="80"/>
      <c r="T547" s="80"/>
      <c r="U547" s="80"/>
      <c r="V547" s="80"/>
      <c r="W547" s="80"/>
      <c r="X547" s="80"/>
      <c r="Y547" s="38"/>
      <c r="Z547" s="38"/>
      <c r="AA547" s="38"/>
      <c r="AB547" s="38"/>
      <c r="AC547" s="38"/>
      <c r="AD547" s="38"/>
      <c r="AE547" s="38"/>
      <c r="AF547" s="38"/>
      <c r="AG547" s="38"/>
      <c r="AH547" s="38"/>
      <c r="AI547" s="38"/>
      <c r="AJ547" s="38"/>
      <c r="AK547" s="38"/>
      <c r="AL547" s="38"/>
      <c r="AM547" s="38"/>
      <c r="AN547" s="38"/>
      <c r="AO547" s="38"/>
      <c r="AP547" s="38"/>
      <c r="AQ547" s="38"/>
      <c r="AR547" s="38"/>
      <c r="AS547" s="38"/>
      <c r="AT547" s="38"/>
      <c r="AU547" s="38"/>
      <c r="AV547" s="38"/>
      <c r="AW547" s="38"/>
      <c r="AX547" s="38"/>
      <c r="AY547" s="38"/>
      <c r="AZ547" s="38"/>
      <c r="BA547" s="38"/>
      <c r="BB547" s="38"/>
      <c r="BC547" s="38"/>
      <c r="BD547" s="38"/>
      <c r="BE547" s="38"/>
      <c r="BF547" s="38"/>
      <c r="BG547" s="38"/>
      <c r="BH547" s="38"/>
      <c r="BI547" s="38"/>
      <c r="BJ547" s="38"/>
    </row>
    <row r="548" spans="2:62" ht="15.75" customHeight="1">
      <c r="B548" s="3"/>
      <c r="C548" s="80"/>
      <c r="D548" s="80"/>
      <c r="E548" s="88"/>
      <c r="F548" s="592"/>
      <c r="G548" s="80"/>
      <c r="H548" s="88"/>
      <c r="I548" s="592"/>
      <c r="J548" s="87"/>
      <c r="K548" s="88"/>
      <c r="L548" s="87"/>
      <c r="M548" s="88"/>
      <c r="N548" s="87"/>
      <c r="O548" s="88"/>
      <c r="P548" s="80"/>
      <c r="Q548" s="87"/>
      <c r="R548" s="87"/>
      <c r="S548" s="88"/>
      <c r="T548" s="80"/>
      <c r="U548" s="80"/>
      <c r="V548" s="80"/>
      <c r="W548" s="80"/>
      <c r="X548" s="80"/>
      <c r="Y548" s="38"/>
      <c r="Z548" s="38"/>
      <c r="AA548" s="38"/>
      <c r="AB548" s="38"/>
      <c r="AC548" s="38"/>
      <c r="AD548" s="38"/>
      <c r="AE548" s="38"/>
      <c r="AF548" s="38"/>
      <c r="AG548" s="38"/>
      <c r="AH548" s="38"/>
      <c r="AI548" s="38"/>
      <c r="AJ548" s="38"/>
      <c r="AK548" s="38"/>
      <c r="AL548" s="38"/>
      <c r="AM548" s="38"/>
      <c r="AN548" s="38"/>
      <c r="AO548" s="38"/>
      <c r="AP548" s="38"/>
      <c r="AQ548" s="38"/>
      <c r="AR548" s="38"/>
      <c r="AS548" s="38"/>
      <c r="AT548" s="38"/>
      <c r="AU548" s="38"/>
      <c r="AV548" s="38"/>
      <c r="AW548" s="38"/>
      <c r="AX548" s="38"/>
      <c r="AY548" s="38"/>
      <c r="AZ548" s="38"/>
      <c r="BA548" s="38"/>
      <c r="BB548" s="38"/>
      <c r="BC548" s="38"/>
      <c r="BD548" s="38"/>
      <c r="BE548" s="38"/>
      <c r="BF548" s="38"/>
      <c r="BG548" s="38"/>
      <c r="BH548" s="38"/>
      <c r="BI548" s="38"/>
      <c r="BJ548" s="38"/>
    </row>
    <row r="549" spans="2:62" ht="15.75" customHeight="1">
      <c r="B549" s="3"/>
      <c r="C549" s="80"/>
      <c r="D549" s="80"/>
      <c r="E549" s="88"/>
      <c r="F549" s="592"/>
      <c r="G549" s="80"/>
      <c r="H549" s="88"/>
      <c r="I549" s="592"/>
      <c r="J549" s="87"/>
      <c r="K549" s="88"/>
      <c r="L549" s="87"/>
      <c r="M549" s="88"/>
      <c r="N549" s="87"/>
      <c r="O549" s="88"/>
      <c r="P549" s="80"/>
      <c r="Q549" s="80"/>
      <c r="R549" s="88"/>
      <c r="S549" s="88"/>
      <c r="T549" s="80"/>
      <c r="U549" s="80"/>
      <c r="V549" s="80"/>
      <c r="W549" s="80"/>
      <c r="X549" s="80"/>
      <c r="Y549" s="38"/>
      <c r="Z549" s="38"/>
      <c r="AA549" s="38"/>
      <c r="AB549" s="38"/>
      <c r="AC549" s="38"/>
      <c r="AD549" s="38"/>
      <c r="AE549" s="38"/>
      <c r="AF549" s="38"/>
      <c r="AG549" s="38"/>
      <c r="AH549" s="38"/>
      <c r="AI549" s="38"/>
      <c r="AJ549" s="38"/>
      <c r="AK549" s="38"/>
      <c r="AL549" s="38"/>
      <c r="AM549" s="38"/>
      <c r="AN549" s="38"/>
      <c r="AO549" s="38"/>
      <c r="AP549" s="38"/>
      <c r="AQ549" s="38"/>
      <c r="AR549" s="38"/>
      <c r="AS549" s="38"/>
      <c r="AT549" s="38"/>
      <c r="AU549" s="38"/>
      <c r="AV549" s="38"/>
      <c r="AW549" s="38"/>
      <c r="AX549" s="38"/>
      <c r="AY549" s="38"/>
      <c r="AZ549" s="38"/>
      <c r="BA549" s="38"/>
      <c r="BB549" s="38"/>
      <c r="BC549" s="38"/>
      <c r="BD549" s="38"/>
      <c r="BE549" s="38"/>
      <c r="BF549" s="38"/>
      <c r="BG549" s="38"/>
      <c r="BH549" s="38"/>
      <c r="BI549" s="38"/>
      <c r="BJ549" s="38"/>
    </row>
    <row r="550" spans="2:62" ht="15.75" customHeight="1">
      <c r="B550" s="3"/>
      <c r="C550" s="80"/>
      <c r="D550" s="80"/>
      <c r="E550" s="88"/>
      <c r="F550" s="87"/>
      <c r="G550" s="80"/>
      <c r="H550" s="88"/>
      <c r="I550" s="87"/>
      <c r="J550" s="87"/>
      <c r="K550" s="88"/>
      <c r="L550" s="87"/>
      <c r="M550" s="88"/>
      <c r="N550" s="87"/>
      <c r="O550" s="88"/>
      <c r="P550" s="80"/>
      <c r="Q550" s="80"/>
      <c r="R550" s="88"/>
      <c r="S550" s="80"/>
      <c r="T550" s="80"/>
      <c r="U550" s="80"/>
      <c r="V550" s="80"/>
      <c r="W550" s="80"/>
      <c r="X550" s="80"/>
      <c r="Y550" s="38"/>
      <c r="Z550" s="38"/>
      <c r="AA550" s="38"/>
      <c r="AB550" s="38"/>
      <c r="AC550" s="38"/>
      <c r="AD550" s="38"/>
      <c r="AE550" s="38"/>
      <c r="AF550" s="38"/>
      <c r="AG550" s="38"/>
      <c r="AH550" s="38"/>
      <c r="AI550" s="38"/>
      <c r="AJ550" s="38"/>
      <c r="AK550" s="38"/>
      <c r="AL550" s="38"/>
      <c r="AM550" s="38"/>
      <c r="AN550" s="38"/>
      <c r="AO550" s="38"/>
      <c r="AP550" s="38"/>
      <c r="AQ550" s="38"/>
      <c r="AR550" s="38"/>
      <c r="AS550" s="38"/>
      <c r="AT550" s="38"/>
      <c r="AU550" s="38"/>
      <c r="AV550" s="38"/>
      <c r="AW550" s="38"/>
      <c r="AX550" s="38"/>
      <c r="AY550" s="38"/>
      <c r="AZ550" s="38"/>
      <c r="BA550" s="38"/>
      <c r="BB550" s="38"/>
      <c r="BC550" s="38"/>
      <c r="BD550" s="38"/>
      <c r="BE550" s="38"/>
      <c r="BF550" s="38"/>
      <c r="BG550" s="38"/>
      <c r="BH550" s="38"/>
      <c r="BI550" s="38"/>
      <c r="BJ550" s="38"/>
    </row>
    <row r="551" spans="2:62" ht="15.75" customHeight="1">
      <c r="B551" s="3"/>
      <c r="C551" s="79"/>
      <c r="D551" s="79"/>
      <c r="E551" s="90"/>
      <c r="F551" s="89"/>
      <c r="G551" s="79"/>
      <c r="H551" s="90"/>
      <c r="I551" s="89"/>
      <c r="J551" s="89"/>
      <c r="K551" s="90"/>
      <c r="L551" s="89"/>
      <c r="M551" s="90"/>
      <c r="N551" s="89"/>
      <c r="O551" s="90"/>
      <c r="P551" s="89"/>
      <c r="Q551" s="79"/>
      <c r="R551" s="90"/>
      <c r="S551" s="79"/>
      <c r="T551" s="80"/>
      <c r="U551" s="80"/>
      <c r="V551" s="80"/>
      <c r="W551" s="80"/>
      <c r="X551" s="80"/>
      <c r="Y551" s="38"/>
      <c r="Z551" s="38"/>
      <c r="AA551" s="38"/>
      <c r="AB551" s="38"/>
      <c r="AC551" s="38"/>
      <c r="AD551" s="38"/>
      <c r="AE551" s="38"/>
      <c r="AF551" s="38"/>
      <c r="AG551" s="38"/>
      <c r="AH551" s="38"/>
      <c r="AI551" s="38"/>
      <c r="AJ551" s="38"/>
      <c r="AK551" s="38"/>
      <c r="AL551" s="38"/>
      <c r="AM551" s="38"/>
      <c r="AN551" s="38"/>
      <c r="AO551" s="38"/>
      <c r="AP551" s="38"/>
      <c r="AQ551" s="38"/>
      <c r="AR551" s="38"/>
      <c r="AS551" s="38"/>
      <c r="AT551" s="38"/>
      <c r="AU551" s="38"/>
      <c r="AV551" s="38"/>
      <c r="AW551" s="38"/>
      <c r="AX551" s="38"/>
      <c r="AY551" s="38"/>
      <c r="AZ551" s="38"/>
      <c r="BA551" s="38"/>
      <c r="BB551" s="38"/>
      <c r="BC551" s="38"/>
      <c r="BD551" s="38"/>
      <c r="BE551" s="38"/>
      <c r="BF551" s="38"/>
      <c r="BG551" s="38"/>
      <c r="BH551" s="38"/>
      <c r="BI551" s="38"/>
      <c r="BJ551" s="38"/>
    </row>
    <row r="552" spans="2:62" ht="15.75" customHeight="1">
      <c r="B552" s="3"/>
      <c r="C552" s="80"/>
      <c r="D552" s="80"/>
      <c r="E552" s="80"/>
      <c r="F552" s="80"/>
      <c r="G552" s="80"/>
      <c r="H552" s="80"/>
      <c r="I552" s="80"/>
      <c r="J552" s="80"/>
      <c r="K552" s="80"/>
      <c r="L552" s="80"/>
      <c r="M552" s="80"/>
      <c r="N552" s="80"/>
      <c r="O552" s="80"/>
      <c r="P552" s="79"/>
      <c r="Q552" s="89"/>
      <c r="R552" s="89"/>
      <c r="S552" s="80"/>
      <c r="T552" s="80"/>
      <c r="U552" s="80"/>
      <c r="V552" s="80"/>
      <c r="W552" s="80"/>
      <c r="X552" s="80"/>
      <c r="Y552" s="38"/>
      <c r="Z552" s="38"/>
      <c r="AA552" s="38"/>
      <c r="AB552" s="38"/>
      <c r="AC552" s="38"/>
      <c r="AD552" s="38"/>
      <c r="AE552" s="38"/>
      <c r="AF552" s="38"/>
      <c r="AG552" s="38"/>
      <c r="AH552" s="38"/>
      <c r="AI552" s="38"/>
      <c r="AJ552" s="38"/>
      <c r="AK552" s="38"/>
      <c r="AL552" s="38"/>
      <c r="AM552" s="38"/>
      <c r="AN552" s="38"/>
      <c r="AO552" s="38"/>
      <c r="AP552" s="38"/>
      <c r="AQ552" s="38"/>
      <c r="AR552" s="38"/>
      <c r="AS552" s="38"/>
      <c r="AT552" s="38"/>
      <c r="AU552" s="38"/>
      <c r="AV552" s="38"/>
      <c r="AW552" s="38"/>
      <c r="AX552" s="38"/>
      <c r="AY552" s="38"/>
      <c r="AZ552" s="38"/>
      <c r="BA552" s="38"/>
      <c r="BB552" s="38"/>
      <c r="BC552" s="38"/>
      <c r="BD552" s="38"/>
      <c r="BE552" s="38"/>
      <c r="BF552" s="38"/>
      <c r="BG552" s="38"/>
      <c r="BH552" s="38"/>
      <c r="BI552" s="38"/>
      <c r="BJ552" s="38"/>
    </row>
    <row r="553" spans="2:62" ht="15.75" customHeight="1">
      <c r="B553" s="3"/>
      <c r="C553" s="80"/>
      <c r="D553" s="80"/>
      <c r="E553" s="88"/>
      <c r="F553" s="87"/>
      <c r="G553" s="80"/>
      <c r="H553" s="88"/>
      <c r="I553" s="87"/>
      <c r="J553" s="87"/>
      <c r="K553" s="88"/>
      <c r="L553" s="87"/>
      <c r="M553" s="88"/>
      <c r="N553" s="87"/>
      <c r="O553" s="88"/>
      <c r="P553" s="80"/>
      <c r="Q553" s="80"/>
      <c r="R553" s="88"/>
      <c r="S553" s="80"/>
      <c r="T553" s="80"/>
      <c r="U553" s="80"/>
      <c r="V553" s="80"/>
      <c r="W553" s="80"/>
      <c r="X553" s="80"/>
      <c r="Y553" s="38"/>
      <c r="Z553" s="38"/>
      <c r="AA553" s="38"/>
      <c r="AB553" s="38"/>
      <c r="AC553" s="38"/>
      <c r="AD553" s="38"/>
      <c r="AE553" s="38"/>
      <c r="AF553" s="38"/>
      <c r="AG553" s="38"/>
      <c r="AH553" s="38"/>
      <c r="AI553" s="38"/>
      <c r="AJ553" s="38"/>
      <c r="AK553" s="38"/>
      <c r="AL553" s="38"/>
      <c r="AM553" s="38"/>
      <c r="AN553" s="38"/>
      <c r="AO553" s="38"/>
      <c r="AP553" s="38"/>
      <c r="AQ553" s="38"/>
      <c r="AR553" s="38"/>
      <c r="AS553" s="38"/>
      <c r="AT553" s="38"/>
      <c r="AU553" s="38"/>
      <c r="AV553" s="38"/>
      <c r="AW553" s="38"/>
      <c r="AX553" s="38"/>
      <c r="AY553" s="38"/>
      <c r="AZ553" s="38"/>
      <c r="BA553" s="38"/>
      <c r="BB553" s="38"/>
      <c r="BC553" s="38"/>
      <c r="BD553" s="38"/>
      <c r="BE553" s="38"/>
      <c r="BF553" s="38"/>
      <c r="BG553" s="38"/>
      <c r="BH553" s="38"/>
      <c r="BI553" s="38"/>
      <c r="BJ553" s="38"/>
    </row>
    <row r="554" spans="2:62" ht="15.75" customHeight="1">
      <c r="B554" s="3"/>
      <c r="C554" s="79"/>
      <c r="D554" s="80"/>
      <c r="E554" s="88"/>
      <c r="F554" s="87"/>
      <c r="G554" s="80"/>
      <c r="H554" s="88"/>
      <c r="I554" s="87"/>
      <c r="J554" s="87"/>
      <c r="K554" s="88"/>
      <c r="L554" s="87"/>
      <c r="M554" s="88"/>
      <c r="N554" s="87"/>
      <c r="O554" s="88"/>
      <c r="P554" s="80"/>
      <c r="Q554" s="80"/>
      <c r="R554" s="88"/>
      <c r="S554" s="80"/>
      <c r="T554" s="80"/>
      <c r="U554" s="80"/>
      <c r="V554" s="80"/>
      <c r="W554" s="80"/>
      <c r="X554" s="80"/>
      <c r="Y554" s="38"/>
      <c r="Z554" s="38"/>
      <c r="AA554" s="38"/>
      <c r="AB554" s="38"/>
      <c r="AC554" s="38"/>
      <c r="AD554" s="38"/>
      <c r="AE554" s="38"/>
      <c r="AF554" s="38"/>
      <c r="AG554" s="38"/>
      <c r="AH554" s="38"/>
      <c r="AI554" s="38"/>
      <c r="AJ554" s="38"/>
      <c r="AK554" s="38"/>
      <c r="AL554" s="38"/>
      <c r="AM554" s="38"/>
      <c r="AN554" s="38"/>
      <c r="AO554" s="38"/>
      <c r="AP554" s="38"/>
      <c r="AQ554" s="38"/>
      <c r="AR554" s="38"/>
      <c r="AS554" s="38"/>
      <c r="AT554" s="38"/>
      <c r="AU554" s="38"/>
      <c r="AV554" s="38"/>
      <c r="AW554" s="38"/>
      <c r="AX554" s="38"/>
      <c r="AY554" s="38"/>
      <c r="AZ554" s="38"/>
      <c r="BA554" s="38"/>
      <c r="BB554" s="38"/>
      <c r="BC554" s="38"/>
      <c r="BD554" s="38"/>
      <c r="BE554" s="38"/>
      <c r="BF554" s="38"/>
      <c r="BG554" s="38"/>
      <c r="BH554" s="38"/>
      <c r="BI554" s="38"/>
      <c r="BJ554" s="38"/>
    </row>
    <row r="555" spans="2:62" ht="15.75" customHeight="1">
      <c r="B555" s="3"/>
      <c r="C555" s="80"/>
      <c r="D555" s="80"/>
      <c r="E555" s="88"/>
      <c r="F555" s="87"/>
      <c r="G555" s="80"/>
      <c r="H555" s="88"/>
      <c r="I555" s="87"/>
      <c r="J555" s="87"/>
      <c r="K555" s="88"/>
      <c r="L555" s="87"/>
      <c r="M555" s="88"/>
      <c r="N555" s="87"/>
      <c r="O555" s="88"/>
      <c r="P555" s="80"/>
      <c r="Q555" s="80"/>
      <c r="R555" s="88"/>
      <c r="S555" s="80"/>
      <c r="T555" s="80"/>
      <c r="U555" s="80"/>
      <c r="V555" s="80"/>
      <c r="W555" s="80"/>
      <c r="X555" s="80"/>
      <c r="Y555" s="38"/>
      <c r="Z555" s="38"/>
      <c r="AA555" s="38"/>
      <c r="AB555" s="38"/>
      <c r="AC555" s="38"/>
      <c r="AD555" s="38"/>
      <c r="AE555" s="38"/>
      <c r="AF555" s="38"/>
      <c r="AG555" s="38"/>
      <c r="AH555" s="38"/>
      <c r="AI555" s="38"/>
      <c r="AJ555" s="38"/>
      <c r="AK555" s="38"/>
      <c r="AL555" s="38"/>
      <c r="AM555" s="38"/>
      <c r="AN555" s="38"/>
      <c r="AO555" s="38"/>
      <c r="AP555" s="38"/>
      <c r="AQ555" s="38"/>
      <c r="AR555" s="38"/>
      <c r="AS555" s="38"/>
      <c r="AT555" s="38"/>
      <c r="AU555" s="38"/>
      <c r="AV555" s="38"/>
      <c r="AW555" s="38"/>
      <c r="AX555" s="38"/>
      <c r="AY555" s="38"/>
      <c r="AZ555" s="38"/>
      <c r="BA555" s="38"/>
      <c r="BB555" s="38"/>
      <c r="BC555" s="38"/>
      <c r="BD555" s="38"/>
      <c r="BE555" s="38"/>
      <c r="BF555" s="38"/>
      <c r="BG555" s="38"/>
      <c r="BH555" s="38"/>
      <c r="BI555" s="38"/>
      <c r="BJ555" s="38"/>
    </row>
    <row r="556" spans="2:62" ht="15.75" customHeight="1">
      <c r="B556" s="3"/>
      <c r="C556" s="80"/>
      <c r="D556" s="80"/>
      <c r="E556" s="80"/>
      <c r="F556" s="80"/>
      <c r="G556" s="80"/>
      <c r="H556" s="80"/>
      <c r="I556" s="80"/>
      <c r="J556" s="80"/>
      <c r="K556" s="80"/>
      <c r="L556" s="80"/>
      <c r="M556" s="80"/>
      <c r="N556" s="80"/>
      <c r="O556" s="80"/>
      <c r="P556" s="87"/>
      <c r="Q556" s="88"/>
      <c r="R556" s="80"/>
      <c r="S556" s="88"/>
      <c r="T556" s="80"/>
      <c r="U556" s="80"/>
      <c r="V556" s="80"/>
      <c r="W556" s="80"/>
      <c r="X556" s="80"/>
      <c r="Y556" s="38"/>
      <c r="Z556" s="38"/>
      <c r="AA556" s="38"/>
      <c r="AB556" s="38"/>
      <c r="AC556" s="38"/>
      <c r="AD556" s="38"/>
      <c r="AE556" s="38"/>
      <c r="AF556" s="38"/>
      <c r="AG556" s="38"/>
      <c r="AH556" s="38"/>
      <c r="AI556" s="38"/>
      <c r="AJ556" s="38"/>
      <c r="AK556" s="38"/>
      <c r="AL556" s="38"/>
      <c r="AM556" s="38"/>
      <c r="AN556" s="38"/>
      <c r="AO556" s="38"/>
      <c r="AP556" s="38"/>
      <c r="AQ556" s="38"/>
      <c r="AR556" s="38"/>
      <c r="AS556" s="38"/>
      <c r="AT556" s="38"/>
      <c r="AU556" s="38"/>
      <c r="AV556" s="38"/>
      <c r="AW556" s="38"/>
      <c r="AX556" s="38"/>
      <c r="AY556" s="38"/>
      <c r="AZ556" s="38"/>
      <c r="BA556" s="38"/>
      <c r="BB556" s="38"/>
      <c r="BC556" s="38"/>
      <c r="BD556" s="38"/>
      <c r="BE556" s="38"/>
      <c r="BF556" s="38"/>
      <c r="BG556" s="38"/>
      <c r="BH556" s="38"/>
      <c r="BI556" s="38"/>
      <c r="BJ556" s="38"/>
    </row>
    <row r="557" spans="2:62" ht="15.75" customHeight="1">
      <c r="B557" s="3"/>
      <c r="C557" s="80"/>
      <c r="D557" s="80"/>
      <c r="E557" s="80"/>
      <c r="F557" s="80"/>
      <c r="G557" s="80"/>
      <c r="H557" s="80"/>
      <c r="I557" s="80"/>
      <c r="J557" s="80"/>
      <c r="K557" s="80"/>
      <c r="L557" s="80"/>
      <c r="M557" s="80"/>
      <c r="N557" s="80"/>
      <c r="O557" s="80"/>
      <c r="P557" s="87"/>
      <c r="Q557" s="88"/>
      <c r="R557" s="80"/>
      <c r="S557" s="88"/>
      <c r="T557" s="80"/>
      <c r="U557" s="80"/>
      <c r="V557" s="80"/>
      <c r="W557" s="80"/>
      <c r="X557" s="80"/>
      <c r="Y557" s="38"/>
      <c r="Z557" s="38"/>
      <c r="AA557" s="38"/>
      <c r="AB557" s="38"/>
      <c r="AC557" s="38"/>
      <c r="AD557" s="38"/>
      <c r="AE557" s="38"/>
      <c r="AF557" s="38"/>
      <c r="AG557" s="38"/>
      <c r="AH557" s="38"/>
      <c r="AI557" s="38"/>
      <c r="AJ557" s="38"/>
      <c r="AK557" s="38"/>
      <c r="AL557" s="38"/>
      <c r="AM557" s="38"/>
      <c r="AN557" s="38"/>
      <c r="AO557" s="38"/>
      <c r="AP557" s="38"/>
      <c r="AQ557" s="38"/>
      <c r="AR557" s="38"/>
      <c r="AS557" s="38"/>
      <c r="AT557" s="38"/>
      <c r="AU557" s="38"/>
      <c r="AV557" s="38"/>
      <c r="AW557" s="38"/>
      <c r="AX557" s="38"/>
      <c r="AY557" s="38"/>
      <c r="AZ557" s="38"/>
      <c r="BA557" s="38"/>
      <c r="BB557" s="38"/>
      <c r="BC557" s="38"/>
      <c r="BD557" s="38"/>
      <c r="BE557" s="38"/>
      <c r="BF557" s="38"/>
      <c r="BG557" s="38"/>
      <c r="BH557" s="38"/>
      <c r="BI557" s="38"/>
      <c r="BJ557" s="38"/>
    </row>
    <row r="558" spans="2:62" ht="15.75" customHeight="1">
      <c r="B558" s="3"/>
      <c r="C558" s="80"/>
      <c r="D558" s="80"/>
      <c r="E558" s="80"/>
      <c r="F558" s="80"/>
      <c r="G558" s="80"/>
      <c r="H558" s="80"/>
      <c r="I558" s="80"/>
      <c r="J558" s="80"/>
      <c r="K558" s="80"/>
      <c r="L558" s="80"/>
      <c r="M558" s="80"/>
      <c r="N558" s="80"/>
      <c r="O558" s="80"/>
      <c r="P558" s="87"/>
      <c r="Q558" s="88"/>
      <c r="R558" s="80"/>
      <c r="S558" s="88"/>
      <c r="T558" s="80"/>
      <c r="U558" s="80"/>
      <c r="V558" s="80"/>
      <c r="W558" s="80"/>
      <c r="X558" s="80"/>
      <c r="Y558" s="38"/>
      <c r="Z558" s="38"/>
      <c r="AA558" s="38"/>
      <c r="AB558" s="38"/>
      <c r="AC558" s="38"/>
      <c r="AD558" s="38"/>
      <c r="AE558" s="38"/>
      <c r="AF558" s="38"/>
      <c r="AG558" s="38"/>
      <c r="AH558" s="38"/>
      <c r="AI558" s="38"/>
      <c r="AJ558" s="38"/>
      <c r="AK558" s="38"/>
      <c r="AL558" s="38"/>
      <c r="AM558" s="38"/>
      <c r="AN558" s="38"/>
      <c r="AO558" s="38"/>
      <c r="AP558" s="38"/>
      <c r="AQ558" s="38"/>
      <c r="AR558" s="38"/>
      <c r="AS558" s="38"/>
      <c r="AT558" s="38"/>
      <c r="AU558" s="38"/>
      <c r="AV558" s="38"/>
      <c r="AW558" s="38"/>
      <c r="AX558" s="38"/>
      <c r="AY558" s="38"/>
      <c r="AZ558" s="38"/>
      <c r="BA558" s="38"/>
      <c r="BB558" s="38"/>
      <c r="BC558" s="38"/>
      <c r="BD558" s="38"/>
      <c r="BE558" s="38"/>
      <c r="BF558" s="38"/>
      <c r="BG558" s="38"/>
      <c r="BH558" s="38"/>
      <c r="BI558" s="38"/>
      <c r="BJ558" s="38"/>
    </row>
    <row r="559" spans="2:62" ht="15.75" customHeight="1">
      <c r="B559" s="3"/>
      <c r="C559" s="80"/>
      <c r="D559" s="80"/>
      <c r="E559" s="80"/>
      <c r="F559" s="80"/>
      <c r="G559" s="80"/>
      <c r="H559" s="80"/>
      <c r="I559" s="80"/>
      <c r="J559" s="80"/>
      <c r="K559" s="80"/>
      <c r="L559" s="80"/>
      <c r="M559" s="80"/>
      <c r="N559" s="80"/>
      <c r="O559" s="80"/>
      <c r="P559" s="87"/>
      <c r="Q559" s="88"/>
      <c r="R559" s="80"/>
      <c r="S559" s="88"/>
      <c r="T559" s="80"/>
      <c r="U559" s="80"/>
      <c r="V559" s="80"/>
      <c r="W559" s="80"/>
      <c r="X559" s="80"/>
      <c r="Y559" s="38"/>
      <c r="Z559" s="38"/>
      <c r="AA559" s="38"/>
      <c r="AB559" s="38"/>
      <c r="AC559" s="38"/>
      <c r="AD559" s="38"/>
      <c r="AE559" s="38"/>
      <c r="AF559" s="38"/>
      <c r="AG559" s="38"/>
      <c r="AH559" s="38"/>
      <c r="AI559" s="38"/>
      <c r="AJ559" s="38"/>
      <c r="AK559" s="38"/>
      <c r="AL559" s="38"/>
      <c r="AM559" s="38"/>
      <c r="AN559" s="38"/>
      <c r="AO559" s="38"/>
      <c r="AP559" s="38"/>
      <c r="AQ559" s="38"/>
      <c r="AR559" s="38"/>
      <c r="AS559" s="38"/>
      <c r="AT559" s="38"/>
      <c r="AU559" s="38"/>
      <c r="AV559" s="38"/>
      <c r="AW559" s="38"/>
      <c r="AX559" s="38"/>
      <c r="AY559" s="38"/>
      <c r="AZ559" s="38"/>
      <c r="BA559" s="38"/>
      <c r="BB559" s="38"/>
      <c r="BC559" s="38"/>
      <c r="BD559" s="38"/>
      <c r="BE559" s="38"/>
      <c r="BF559" s="38"/>
      <c r="BG559" s="38"/>
      <c r="BH559" s="38"/>
      <c r="BI559" s="38"/>
      <c r="BJ559" s="38"/>
    </row>
    <row r="560" spans="2:62" ht="15.75" customHeight="1">
      <c r="B560" s="3"/>
      <c r="C560" s="80"/>
      <c r="D560" s="80"/>
      <c r="E560" s="80"/>
      <c r="F560" s="80"/>
      <c r="G560" s="80"/>
      <c r="H560" s="80"/>
      <c r="I560" s="80"/>
      <c r="J560" s="80"/>
      <c r="K560" s="80"/>
      <c r="L560" s="80"/>
      <c r="M560" s="80"/>
      <c r="N560" s="80"/>
      <c r="O560" s="80"/>
      <c r="P560" s="87"/>
      <c r="Q560" s="88"/>
      <c r="R560" s="80"/>
      <c r="S560" s="88"/>
      <c r="T560" s="80"/>
      <c r="U560" s="80"/>
      <c r="V560" s="80"/>
      <c r="W560" s="80"/>
      <c r="X560" s="80"/>
      <c r="Y560" s="38"/>
      <c r="Z560" s="38"/>
      <c r="AA560" s="38"/>
      <c r="AB560" s="38"/>
      <c r="AC560" s="38"/>
      <c r="AD560" s="38"/>
      <c r="AE560" s="38"/>
      <c r="AF560" s="38"/>
      <c r="AG560" s="38"/>
      <c r="AH560" s="38"/>
      <c r="AI560" s="38"/>
      <c r="AJ560" s="38"/>
      <c r="AK560" s="38"/>
      <c r="AL560" s="38"/>
      <c r="AM560" s="38"/>
      <c r="AN560" s="38"/>
      <c r="AO560" s="38"/>
      <c r="AP560" s="38"/>
      <c r="AQ560" s="38"/>
      <c r="AR560" s="38"/>
      <c r="AS560" s="38"/>
      <c r="AT560" s="38"/>
      <c r="AU560" s="38"/>
      <c r="AV560" s="38"/>
      <c r="AW560" s="38"/>
      <c r="AX560" s="38"/>
      <c r="AY560" s="38"/>
      <c r="AZ560" s="38"/>
      <c r="BA560" s="38"/>
      <c r="BB560" s="38"/>
      <c r="BC560" s="38"/>
      <c r="BD560" s="38"/>
      <c r="BE560" s="38"/>
      <c r="BF560" s="38"/>
      <c r="BG560" s="38"/>
      <c r="BH560" s="38"/>
      <c r="BI560" s="38"/>
      <c r="BJ560" s="38"/>
    </row>
    <row r="561" spans="2:62" ht="15.75" customHeight="1">
      <c r="B561" s="3"/>
      <c r="C561" s="80"/>
      <c r="D561" s="80"/>
      <c r="E561" s="80"/>
      <c r="F561" s="80"/>
      <c r="G561" s="80"/>
      <c r="H561" s="80"/>
      <c r="I561" s="80"/>
      <c r="J561" s="80"/>
      <c r="K561" s="80"/>
      <c r="L561" s="80"/>
      <c r="M561" s="80"/>
      <c r="N561" s="80"/>
      <c r="O561" s="80"/>
      <c r="P561" s="87"/>
      <c r="Q561" s="88"/>
      <c r="R561" s="80"/>
      <c r="S561" s="88"/>
      <c r="T561" s="80"/>
      <c r="U561" s="80"/>
      <c r="V561" s="80"/>
      <c r="W561" s="80"/>
      <c r="X561" s="80"/>
      <c r="Y561" s="38"/>
      <c r="Z561" s="38"/>
      <c r="AA561" s="38"/>
      <c r="AB561" s="38"/>
      <c r="AC561" s="38"/>
      <c r="AD561" s="38"/>
      <c r="AE561" s="38"/>
      <c r="AF561" s="38"/>
      <c r="AG561" s="38"/>
      <c r="AH561" s="38"/>
      <c r="AI561" s="38"/>
      <c r="AJ561" s="38"/>
      <c r="AK561" s="38"/>
      <c r="AL561" s="38"/>
      <c r="AM561" s="38"/>
      <c r="AN561" s="38"/>
      <c r="AO561" s="38"/>
      <c r="AP561" s="38"/>
      <c r="AQ561" s="38"/>
      <c r="AR561" s="38"/>
      <c r="AS561" s="38"/>
      <c r="AT561" s="38"/>
      <c r="AU561" s="38"/>
      <c r="AV561" s="38"/>
      <c r="AW561" s="38"/>
      <c r="AX561" s="38"/>
      <c r="AY561" s="38"/>
      <c r="AZ561" s="38"/>
      <c r="BA561" s="38"/>
      <c r="BB561" s="38"/>
      <c r="BC561" s="38"/>
      <c r="BD561" s="38"/>
      <c r="BE561" s="38"/>
      <c r="BF561" s="38"/>
      <c r="BG561" s="38"/>
      <c r="BH561" s="38"/>
      <c r="BI561" s="38"/>
      <c r="BJ561" s="38"/>
    </row>
    <row r="562" spans="2:62" ht="15.75" customHeight="1">
      <c r="B562" s="3"/>
      <c r="C562" s="80"/>
      <c r="D562" s="80"/>
      <c r="E562" s="80"/>
      <c r="F562" s="80"/>
      <c r="G562" s="80"/>
      <c r="H562" s="80"/>
      <c r="I562" s="80"/>
      <c r="J562" s="80"/>
      <c r="K562" s="80"/>
      <c r="L562" s="80"/>
      <c r="M562" s="80"/>
      <c r="N562" s="80"/>
      <c r="O562" s="80"/>
      <c r="P562" s="87"/>
      <c r="Q562" s="88"/>
      <c r="R562" s="80"/>
      <c r="S562" s="88"/>
      <c r="T562" s="80"/>
      <c r="U562" s="80"/>
      <c r="V562" s="80"/>
      <c r="W562" s="80"/>
      <c r="X562" s="80"/>
      <c r="Y562" s="38"/>
      <c r="Z562" s="38"/>
      <c r="AA562" s="38"/>
      <c r="AB562" s="38"/>
      <c r="AC562" s="38"/>
      <c r="AD562" s="38"/>
      <c r="AE562" s="38"/>
      <c r="AF562" s="38"/>
      <c r="AG562" s="38"/>
      <c r="AH562" s="38"/>
      <c r="AI562" s="38"/>
      <c r="AJ562" s="38"/>
      <c r="AK562" s="38"/>
      <c r="AL562" s="38"/>
      <c r="AM562" s="38"/>
      <c r="AN562" s="38"/>
      <c r="AO562" s="38"/>
      <c r="AP562" s="38"/>
      <c r="AQ562" s="38"/>
      <c r="AR562" s="38"/>
      <c r="AS562" s="38"/>
      <c r="AT562" s="38"/>
      <c r="AU562" s="38"/>
      <c r="AV562" s="38"/>
      <c r="AW562" s="38"/>
      <c r="AX562" s="38"/>
      <c r="AY562" s="38"/>
      <c r="AZ562" s="38"/>
      <c r="BA562" s="38"/>
      <c r="BB562" s="38"/>
      <c r="BC562" s="38"/>
      <c r="BD562" s="38"/>
      <c r="BE562" s="38"/>
      <c r="BF562" s="38"/>
      <c r="BG562" s="38"/>
      <c r="BH562" s="38"/>
      <c r="BI562" s="38"/>
      <c r="BJ562" s="38"/>
    </row>
    <row r="563" spans="2:62" ht="15.75" customHeight="1">
      <c r="B563" s="3"/>
      <c r="C563" s="80"/>
      <c r="D563" s="80"/>
      <c r="E563" s="80"/>
      <c r="F563" s="80"/>
      <c r="G563" s="80"/>
      <c r="H563" s="80"/>
      <c r="I563" s="80"/>
      <c r="J563" s="80"/>
      <c r="K563" s="80"/>
      <c r="L563" s="80"/>
      <c r="M563" s="80"/>
      <c r="N563" s="80"/>
      <c r="O563" s="80"/>
      <c r="P563" s="87"/>
      <c r="Q563" s="88"/>
      <c r="R563" s="80"/>
      <c r="S563" s="88"/>
      <c r="T563" s="80"/>
      <c r="U563" s="80"/>
      <c r="V563" s="80"/>
      <c r="W563" s="80"/>
      <c r="X563" s="80"/>
      <c r="Y563" s="38"/>
      <c r="Z563" s="38"/>
      <c r="AA563" s="38"/>
      <c r="AB563" s="38"/>
      <c r="AC563" s="38"/>
      <c r="AD563" s="38"/>
      <c r="AE563" s="38"/>
      <c r="AF563" s="38"/>
      <c r="AG563" s="38"/>
      <c r="AH563" s="38"/>
      <c r="AI563" s="38"/>
      <c r="AJ563" s="38"/>
      <c r="AK563" s="38"/>
      <c r="AL563" s="38"/>
      <c r="AM563" s="38"/>
      <c r="AN563" s="38"/>
      <c r="AO563" s="38"/>
      <c r="AP563" s="38"/>
      <c r="AQ563" s="38"/>
      <c r="AR563" s="38"/>
      <c r="AS563" s="38"/>
      <c r="AT563" s="38"/>
      <c r="AU563" s="38"/>
      <c r="AV563" s="38"/>
      <c r="AW563" s="38"/>
      <c r="AX563" s="38"/>
      <c r="AY563" s="38"/>
      <c r="AZ563" s="38"/>
      <c r="BA563" s="38"/>
      <c r="BB563" s="38"/>
      <c r="BC563" s="38"/>
      <c r="BD563" s="38"/>
      <c r="BE563" s="38"/>
      <c r="BF563" s="38"/>
      <c r="BG563" s="38"/>
      <c r="BH563" s="38"/>
      <c r="BI563" s="38"/>
      <c r="BJ563" s="38"/>
    </row>
    <row r="564" spans="2:62" ht="15.75" customHeight="1">
      <c r="B564" s="3"/>
      <c r="C564" s="79"/>
      <c r="D564" s="79"/>
      <c r="E564" s="80"/>
      <c r="F564" s="80"/>
      <c r="G564" s="79"/>
      <c r="H564" s="80"/>
      <c r="I564" s="80"/>
      <c r="J564" s="80"/>
      <c r="K564" s="80"/>
      <c r="L564" s="80"/>
      <c r="M564" s="80"/>
      <c r="N564" s="80"/>
      <c r="O564" s="80"/>
      <c r="P564" s="89"/>
      <c r="Q564" s="90"/>
      <c r="R564" s="80"/>
      <c r="S564" s="90"/>
      <c r="T564" s="80"/>
      <c r="U564" s="80"/>
      <c r="V564" s="80"/>
      <c r="W564" s="80"/>
      <c r="X564" s="80"/>
      <c r="Y564" s="38"/>
      <c r="Z564" s="38"/>
      <c r="AA564" s="38"/>
      <c r="AB564" s="38"/>
      <c r="AC564" s="38"/>
      <c r="AD564" s="38"/>
      <c r="AE564" s="38"/>
      <c r="AF564" s="38"/>
      <c r="AG564" s="38"/>
      <c r="AH564" s="38"/>
      <c r="AI564" s="38"/>
      <c r="AJ564" s="38"/>
      <c r="AK564" s="38"/>
      <c r="AL564" s="38"/>
      <c r="AM564" s="38"/>
      <c r="AN564" s="38"/>
      <c r="AO564" s="38"/>
      <c r="AP564" s="38"/>
      <c r="AQ564" s="38"/>
      <c r="AR564" s="38"/>
      <c r="AS564" s="38"/>
      <c r="AT564" s="38"/>
      <c r="AU564" s="38"/>
      <c r="AV564" s="38"/>
      <c r="AW564" s="38"/>
      <c r="AX564" s="38"/>
      <c r="AY564" s="38"/>
      <c r="AZ564" s="38"/>
      <c r="BA564" s="38"/>
      <c r="BB564" s="38"/>
      <c r="BC564" s="38"/>
      <c r="BD564" s="38"/>
      <c r="BE564" s="38"/>
      <c r="BF564" s="38"/>
      <c r="BG564" s="38"/>
      <c r="BH564" s="38"/>
      <c r="BI564" s="38"/>
      <c r="BJ564" s="38"/>
    </row>
    <row r="565" spans="2:62" ht="15.75" customHeight="1">
      <c r="B565" s="3"/>
      <c r="C565" s="80"/>
      <c r="D565" s="80"/>
      <c r="E565" s="80"/>
      <c r="F565" s="80"/>
      <c r="G565" s="80"/>
      <c r="H565" s="80"/>
      <c r="I565" s="80"/>
      <c r="J565" s="80"/>
      <c r="K565" s="80"/>
      <c r="L565" s="80"/>
      <c r="M565" s="80"/>
      <c r="N565" s="80"/>
      <c r="O565" s="80"/>
      <c r="P565" s="89"/>
      <c r="Q565" s="89"/>
      <c r="R565" s="80"/>
      <c r="S565" s="80"/>
      <c r="T565" s="80"/>
      <c r="U565" s="80"/>
      <c r="V565" s="80"/>
      <c r="W565" s="80"/>
      <c r="X565" s="80"/>
      <c r="Y565" s="38"/>
      <c r="Z565" s="38"/>
      <c r="AA565" s="38"/>
      <c r="AB565" s="38"/>
      <c r="AC565" s="38"/>
      <c r="AD565" s="38"/>
      <c r="AE565" s="38"/>
      <c r="AF565" s="38"/>
      <c r="AG565" s="38"/>
      <c r="AH565" s="38"/>
      <c r="AI565" s="38"/>
      <c r="AJ565" s="38"/>
      <c r="AK565" s="38"/>
      <c r="AL565" s="38"/>
      <c r="AM565" s="38"/>
      <c r="AN565" s="38"/>
      <c r="AO565" s="38"/>
      <c r="AP565" s="38"/>
      <c r="AQ565" s="38"/>
      <c r="AR565" s="38"/>
      <c r="AS565" s="38"/>
      <c r="AT565" s="38"/>
      <c r="AU565" s="38"/>
      <c r="AV565" s="38"/>
      <c r="AW565" s="38"/>
      <c r="AX565" s="38"/>
      <c r="AY565" s="38"/>
      <c r="AZ565" s="38"/>
      <c r="BA565" s="38"/>
      <c r="BB565" s="38"/>
      <c r="BC565" s="38"/>
      <c r="BD565" s="38"/>
      <c r="BE565" s="38"/>
      <c r="BF565" s="38"/>
      <c r="BG565" s="38"/>
      <c r="BH565" s="38"/>
      <c r="BI565" s="38"/>
      <c r="BJ565" s="38"/>
    </row>
    <row r="566" spans="2:62" ht="15.75" customHeight="1">
      <c r="B566" s="3"/>
      <c r="C566" s="80"/>
      <c r="D566" s="80"/>
      <c r="E566" s="80"/>
      <c r="F566" s="80"/>
      <c r="G566" s="80"/>
      <c r="H566" s="80"/>
      <c r="I566" s="80"/>
      <c r="J566" s="80"/>
      <c r="K566" s="80"/>
      <c r="L566" s="80"/>
      <c r="M566" s="80"/>
      <c r="N566" s="80"/>
      <c r="O566" s="80"/>
      <c r="P566" s="87"/>
      <c r="Q566" s="88"/>
      <c r="R566" s="80"/>
      <c r="S566" s="88"/>
      <c r="T566" s="80"/>
      <c r="U566" s="80"/>
      <c r="V566" s="80"/>
      <c r="W566" s="80"/>
      <c r="X566" s="80"/>
      <c r="Y566" s="38"/>
      <c r="Z566" s="38"/>
      <c r="AA566" s="38"/>
      <c r="AB566" s="38"/>
      <c r="AC566" s="38"/>
      <c r="AD566" s="38"/>
      <c r="AE566" s="38"/>
      <c r="AF566" s="38"/>
      <c r="AG566" s="38"/>
      <c r="AH566" s="38"/>
      <c r="AI566" s="38"/>
      <c r="AJ566" s="38"/>
      <c r="AK566" s="38"/>
      <c r="AL566" s="38"/>
      <c r="AM566" s="38"/>
      <c r="AN566" s="38"/>
      <c r="AO566" s="38"/>
      <c r="AP566" s="38"/>
      <c r="AQ566" s="38"/>
      <c r="AR566" s="38"/>
      <c r="AS566" s="38"/>
      <c r="AT566" s="38"/>
      <c r="AU566" s="38"/>
      <c r="AV566" s="38"/>
      <c r="AW566" s="38"/>
      <c r="AX566" s="38"/>
      <c r="AY566" s="38"/>
      <c r="AZ566" s="38"/>
      <c r="BA566" s="38"/>
      <c r="BB566" s="38"/>
      <c r="BC566" s="38"/>
      <c r="BD566" s="38"/>
      <c r="BE566" s="38"/>
      <c r="BF566" s="38"/>
      <c r="BG566" s="38"/>
      <c r="BH566" s="38"/>
      <c r="BI566" s="38"/>
      <c r="BJ566" s="38"/>
    </row>
    <row r="567" spans="2:62" ht="15.75" customHeight="1">
      <c r="B567" s="3"/>
      <c r="C567" s="80"/>
      <c r="D567" s="80"/>
      <c r="E567" s="80"/>
      <c r="F567" s="80"/>
      <c r="G567" s="80"/>
      <c r="H567" s="80"/>
      <c r="I567" s="80"/>
      <c r="J567" s="80"/>
      <c r="K567" s="80"/>
      <c r="L567" s="80"/>
      <c r="M567" s="80"/>
      <c r="N567" s="80"/>
      <c r="O567" s="80"/>
      <c r="P567" s="87"/>
      <c r="Q567" s="88"/>
      <c r="R567" s="80"/>
      <c r="S567" s="88"/>
      <c r="T567" s="80"/>
      <c r="U567" s="80"/>
      <c r="V567" s="80"/>
      <c r="W567" s="80"/>
      <c r="X567" s="80"/>
      <c r="Y567" s="38"/>
      <c r="Z567" s="38"/>
      <c r="AA567" s="38"/>
      <c r="AB567" s="38"/>
      <c r="AC567" s="38"/>
      <c r="AD567" s="38"/>
      <c r="AE567" s="38"/>
      <c r="AF567" s="38"/>
      <c r="AG567" s="38"/>
      <c r="AH567" s="38"/>
      <c r="AI567" s="38"/>
      <c r="AJ567" s="38"/>
      <c r="AK567" s="38"/>
      <c r="AL567" s="38"/>
      <c r="AM567" s="38"/>
      <c r="AN567" s="38"/>
      <c r="AO567" s="38"/>
      <c r="AP567" s="38"/>
      <c r="AQ567" s="38"/>
      <c r="AR567" s="38"/>
      <c r="AS567" s="38"/>
      <c r="AT567" s="38"/>
      <c r="AU567" s="38"/>
      <c r="AV567" s="38"/>
      <c r="AW567" s="38"/>
      <c r="AX567" s="38"/>
      <c r="AY567" s="38"/>
      <c r="AZ567" s="38"/>
      <c r="BA567" s="38"/>
      <c r="BB567" s="38"/>
      <c r="BC567" s="38"/>
      <c r="BD567" s="38"/>
      <c r="BE567" s="38"/>
      <c r="BF567" s="38"/>
      <c r="BG567" s="38"/>
      <c r="BH567" s="38"/>
      <c r="BI567" s="38"/>
      <c r="BJ567" s="38"/>
    </row>
    <row r="568" spans="2:62" ht="15.75" customHeight="1">
      <c r="B568" s="3"/>
      <c r="C568" s="79"/>
      <c r="D568" s="80"/>
      <c r="E568" s="80"/>
      <c r="F568" s="80"/>
      <c r="G568" s="80"/>
      <c r="H568" s="80"/>
      <c r="I568" s="80"/>
      <c r="J568" s="80"/>
      <c r="K568" s="80"/>
      <c r="L568" s="80"/>
      <c r="M568" s="80"/>
      <c r="N568" s="80"/>
      <c r="O568" s="80"/>
      <c r="P568" s="89"/>
      <c r="Q568" s="90"/>
      <c r="R568" s="80"/>
      <c r="S568" s="90"/>
      <c r="T568" s="80"/>
      <c r="U568" s="80"/>
      <c r="V568" s="80"/>
      <c r="W568" s="80"/>
      <c r="X568" s="80"/>
      <c r="Y568" s="38"/>
      <c r="Z568" s="38"/>
      <c r="AA568" s="38"/>
      <c r="AB568" s="38"/>
      <c r="AC568" s="38"/>
      <c r="AD568" s="38"/>
      <c r="AE568" s="38"/>
      <c r="AF568" s="38"/>
      <c r="AG568" s="38"/>
      <c r="AH568" s="38"/>
      <c r="AI568" s="38"/>
      <c r="AJ568" s="38"/>
      <c r="AK568" s="38"/>
      <c r="AL568" s="38"/>
      <c r="AM568" s="38"/>
      <c r="AN568" s="38"/>
      <c r="AO568" s="38"/>
      <c r="AP568" s="38"/>
      <c r="AQ568" s="38"/>
      <c r="AR568" s="38"/>
      <c r="AS568" s="38"/>
      <c r="AT568" s="38"/>
      <c r="AU568" s="38"/>
      <c r="AV568" s="38"/>
      <c r="AW568" s="38"/>
      <c r="AX568" s="38"/>
      <c r="AY568" s="38"/>
      <c r="AZ568" s="38"/>
      <c r="BA568" s="38"/>
      <c r="BB568" s="38"/>
      <c r="BC568" s="38"/>
      <c r="BD568" s="38"/>
      <c r="BE568" s="38"/>
      <c r="BF568" s="38"/>
      <c r="BG568" s="38"/>
      <c r="BH568" s="38"/>
      <c r="BI568" s="38"/>
      <c r="BJ568" s="38"/>
    </row>
    <row r="569" spans="2:62" ht="15.75" customHeight="1">
      <c r="B569" s="3"/>
      <c r="C569" s="80"/>
      <c r="D569" s="80"/>
      <c r="E569" s="80"/>
      <c r="F569" s="80"/>
      <c r="G569" s="80"/>
      <c r="H569" s="80"/>
      <c r="I569" s="80"/>
      <c r="J569" s="80"/>
      <c r="K569" s="80"/>
      <c r="L569" s="80"/>
      <c r="M569" s="80"/>
      <c r="N569" s="80"/>
      <c r="O569" s="80"/>
      <c r="P569" s="89"/>
      <c r="Q569" s="89"/>
      <c r="R569" s="80"/>
      <c r="S569" s="80"/>
      <c r="T569" s="80"/>
      <c r="U569" s="80"/>
      <c r="V569" s="80"/>
      <c r="W569" s="80"/>
      <c r="X569" s="80"/>
      <c r="Y569" s="38"/>
      <c r="Z569" s="38"/>
      <c r="AA569" s="38"/>
      <c r="AB569" s="38"/>
      <c r="AC569" s="38"/>
      <c r="AD569" s="38"/>
      <c r="AE569" s="38"/>
      <c r="AF569" s="38"/>
      <c r="AG569" s="38"/>
      <c r="AH569" s="38"/>
      <c r="AI569" s="38"/>
      <c r="AJ569" s="38"/>
      <c r="AK569" s="38"/>
      <c r="AL569" s="38"/>
      <c r="AM569" s="38"/>
      <c r="AN569" s="38"/>
      <c r="AO569" s="38"/>
      <c r="AP569" s="38"/>
      <c r="AQ569" s="38"/>
      <c r="AR569" s="38"/>
      <c r="AS569" s="38"/>
      <c r="AT569" s="38"/>
      <c r="AU569" s="38"/>
      <c r="AV569" s="38"/>
      <c r="AW569" s="38"/>
      <c r="AX569" s="38"/>
      <c r="AY569" s="38"/>
      <c r="AZ569" s="38"/>
      <c r="BA569" s="38"/>
      <c r="BB569" s="38"/>
      <c r="BC569" s="38"/>
      <c r="BD569" s="38"/>
      <c r="BE569" s="38"/>
      <c r="BF569" s="38"/>
      <c r="BG569" s="38"/>
      <c r="BH569" s="38"/>
      <c r="BI569" s="38"/>
      <c r="BJ569" s="38"/>
    </row>
    <row r="570" spans="2:62" ht="15.75" customHeight="1">
      <c r="B570" s="3"/>
      <c r="C570" s="80"/>
      <c r="D570" s="80"/>
      <c r="E570" s="80"/>
      <c r="F570" s="80"/>
      <c r="G570" s="80"/>
      <c r="H570" s="80"/>
      <c r="I570" s="80"/>
      <c r="J570" s="80"/>
      <c r="K570" s="80"/>
      <c r="L570" s="80"/>
      <c r="M570" s="80"/>
      <c r="N570" s="80"/>
      <c r="O570" s="80"/>
      <c r="P570" s="87"/>
      <c r="Q570" s="88"/>
      <c r="R570" s="80"/>
      <c r="S570" s="88"/>
      <c r="T570" s="80"/>
      <c r="U570" s="80"/>
      <c r="V570" s="80"/>
      <c r="W570" s="80"/>
      <c r="X570" s="80"/>
      <c r="Y570" s="38"/>
      <c r="Z570" s="38"/>
      <c r="AA570" s="38"/>
      <c r="AB570" s="38"/>
      <c r="AC570" s="38"/>
      <c r="AD570" s="38"/>
      <c r="AE570" s="38"/>
      <c r="AF570" s="38"/>
      <c r="AG570" s="38"/>
      <c r="AH570" s="38"/>
      <c r="AI570" s="38"/>
      <c r="AJ570" s="38"/>
      <c r="AK570" s="38"/>
      <c r="AL570" s="38"/>
      <c r="AM570" s="38"/>
      <c r="AN570" s="38"/>
      <c r="AO570" s="38"/>
      <c r="AP570" s="38"/>
      <c r="AQ570" s="38"/>
      <c r="AR570" s="38"/>
      <c r="AS570" s="38"/>
      <c r="AT570" s="38"/>
      <c r="AU570" s="38"/>
      <c r="AV570" s="38"/>
      <c r="AW570" s="38"/>
      <c r="AX570" s="38"/>
      <c r="AY570" s="38"/>
      <c r="AZ570" s="38"/>
      <c r="BA570" s="38"/>
      <c r="BB570" s="38"/>
      <c r="BC570" s="38"/>
      <c r="BD570" s="38"/>
      <c r="BE570" s="38"/>
      <c r="BF570" s="38"/>
      <c r="BG570" s="38"/>
      <c r="BH570" s="38"/>
      <c r="BI570" s="38"/>
      <c r="BJ570" s="38"/>
    </row>
    <row r="571" spans="2:62" ht="15.75" customHeight="1">
      <c r="B571" s="3"/>
      <c r="C571" s="79"/>
      <c r="D571" s="79"/>
      <c r="E571" s="80"/>
      <c r="F571" s="80"/>
      <c r="G571" s="79"/>
      <c r="H571" s="80"/>
      <c r="I571" s="80"/>
      <c r="J571" s="80"/>
      <c r="K571" s="80"/>
      <c r="L571" s="80"/>
      <c r="M571" s="80"/>
      <c r="N571" s="80"/>
      <c r="O571" s="80"/>
      <c r="P571" s="89"/>
      <c r="Q571" s="90"/>
      <c r="R571" s="80"/>
      <c r="S571" s="90"/>
      <c r="T571" s="80"/>
      <c r="U571" s="80"/>
      <c r="V571" s="80"/>
      <c r="W571" s="80"/>
      <c r="X571" s="80"/>
      <c r="Y571" s="38"/>
      <c r="Z571" s="38"/>
      <c r="AA571" s="38"/>
      <c r="AB571" s="38"/>
      <c r="AC571" s="38"/>
      <c r="AD571" s="38"/>
      <c r="AE571" s="38"/>
      <c r="AF571" s="38"/>
      <c r="AG571" s="38"/>
      <c r="AH571" s="38"/>
      <c r="AI571" s="38"/>
      <c r="AJ571" s="38"/>
      <c r="AK571" s="38"/>
      <c r="AL571" s="38"/>
      <c r="AM571" s="38"/>
      <c r="AN571" s="38"/>
      <c r="AO571" s="38"/>
      <c r="AP571" s="38"/>
      <c r="AQ571" s="38"/>
      <c r="AR571" s="38"/>
      <c r="AS571" s="38"/>
      <c r="AT571" s="38"/>
      <c r="AU571" s="38"/>
      <c r="AV571" s="38"/>
      <c r="AW571" s="38"/>
      <c r="AX571" s="38"/>
      <c r="AY571" s="38"/>
      <c r="AZ571" s="38"/>
      <c r="BA571" s="38"/>
      <c r="BB571" s="38"/>
      <c r="BC571" s="38"/>
      <c r="BD571" s="38"/>
      <c r="BE571" s="38"/>
      <c r="BF571" s="38"/>
      <c r="BG571" s="38"/>
      <c r="BH571" s="38"/>
      <c r="BI571" s="38"/>
      <c r="BJ571" s="38"/>
    </row>
    <row r="572" spans="2:62" ht="15.75" customHeight="1">
      <c r="B572" s="3"/>
      <c r="C572" s="80"/>
      <c r="D572" s="80"/>
      <c r="E572" s="80"/>
      <c r="F572" s="80"/>
      <c r="G572" s="80"/>
      <c r="H572" s="80"/>
      <c r="I572" s="80"/>
      <c r="J572" s="80"/>
      <c r="K572" s="80"/>
      <c r="L572" s="80"/>
      <c r="M572" s="80"/>
      <c r="N572" s="80"/>
      <c r="O572" s="80"/>
      <c r="P572" s="89"/>
      <c r="Q572" s="89"/>
      <c r="R572" s="80"/>
      <c r="S572" s="80"/>
      <c r="T572" s="80"/>
      <c r="U572" s="80"/>
      <c r="V572" s="80"/>
      <c r="W572" s="80"/>
      <c r="X572" s="80"/>
      <c r="Y572" s="38"/>
      <c r="Z572" s="38"/>
      <c r="AA572" s="38"/>
      <c r="AB572" s="38"/>
      <c r="AC572" s="38"/>
      <c r="AD572" s="38"/>
      <c r="AE572" s="38"/>
      <c r="AF572" s="38"/>
      <c r="AG572" s="38"/>
      <c r="AH572" s="38"/>
      <c r="AI572" s="38"/>
      <c r="AJ572" s="38"/>
      <c r="AK572" s="38"/>
      <c r="AL572" s="38"/>
      <c r="AM572" s="38"/>
      <c r="AN572" s="38"/>
      <c r="AO572" s="38"/>
      <c r="AP572" s="38"/>
      <c r="AQ572" s="38"/>
      <c r="AR572" s="38"/>
      <c r="AS572" s="38"/>
      <c r="AT572" s="38"/>
      <c r="AU572" s="38"/>
      <c r="AV572" s="38"/>
      <c r="AW572" s="38"/>
      <c r="AX572" s="38"/>
      <c r="AY572" s="38"/>
      <c r="AZ572" s="38"/>
      <c r="BA572" s="38"/>
      <c r="BB572" s="38"/>
      <c r="BC572" s="38"/>
      <c r="BD572" s="38"/>
      <c r="BE572" s="38"/>
      <c r="BF572" s="38"/>
      <c r="BG572" s="38"/>
      <c r="BH572" s="38"/>
      <c r="BI572" s="38"/>
      <c r="BJ572" s="38"/>
    </row>
    <row r="573" spans="2:62" ht="15.75" customHeight="1">
      <c r="B573" s="3"/>
      <c r="C573" s="80"/>
      <c r="D573" s="80"/>
      <c r="E573" s="88"/>
      <c r="F573" s="87"/>
      <c r="G573" s="80"/>
      <c r="H573" s="88"/>
      <c r="I573" s="87"/>
      <c r="J573" s="87"/>
      <c r="K573" s="88"/>
      <c r="L573" s="87"/>
      <c r="M573" s="88"/>
      <c r="N573" s="87"/>
      <c r="O573" s="88"/>
      <c r="P573" s="87"/>
      <c r="Q573" s="88"/>
      <c r="R573" s="88"/>
      <c r="S573" s="80"/>
      <c r="T573" s="80"/>
      <c r="U573" s="80"/>
      <c r="V573" s="80"/>
      <c r="W573" s="80"/>
      <c r="X573" s="80"/>
      <c r="Y573" s="38"/>
      <c r="Z573" s="38"/>
      <c r="AA573" s="38"/>
      <c r="AB573" s="38"/>
      <c r="AC573" s="38"/>
      <c r="AD573" s="38"/>
      <c r="AE573" s="38"/>
      <c r="AF573" s="38"/>
      <c r="AG573" s="38"/>
      <c r="AH573" s="38"/>
      <c r="AI573" s="38"/>
      <c r="AJ573" s="38"/>
      <c r="AK573" s="38"/>
      <c r="AL573" s="38"/>
      <c r="AM573" s="38"/>
      <c r="AN573" s="38"/>
      <c r="AO573" s="38"/>
      <c r="AP573" s="38"/>
      <c r="AQ573" s="38"/>
      <c r="AR573" s="38"/>
      <c r="AS573" s="38"/>
      <c r="AT573" s="38"/>
      <c r="AU573" s="38"/>
      <c r="AV573" s="38"/>
      <c r="AW573" s="38"/>
      <c r="AX573" s="38"/>
      <c r="AY573" s="38"/>
      <c r="AZ573" s="38"/>
      <c r="BA573" s="38"/>
      <c r="BB573" s="38"/>
      <c r="BC573" s="38"/>
      <c r="BD573" s="38"/>
      <c r="BE573" s="38"/>
      <c r="BF573" s="38"/>
      <c r="BG573" s="38"/>
      <c r="BH573" s="38"/>
      <c r="BI573" s="38"/>
      <c r="BJ573" s="38"/>
    </row>
    <row r="574" spans="2:62" ht="15.75" customHeight="1">
      <c r="B574" s="3"/>
      <c r="C574" s="79"/>
      <c r="D574" s="79"/>
      <c r="E574" s="90"/>
      <c r="F574" s="89"/>
      <c r="G574" s="79"/>
      <c r="H574" s="90"/>
      <c r="I574" s="89"/>
      <c r="J574" s="89"/>
      <c r="K574" s="90"/>
      <c r="L574" s="89"/>
      <c r="M574" s="90"/>
      <c r="N574" s="89"/>
      <c r="O574" s="90"/>
      <c r="P574" s="89"/>
      <c r="Q574" s="90"/>
      <c r="R574" s="90"/>
      <c r="S574" s="90"/>
      <c r="T574" s="80"/>
      <c r="U574" s="80"/>
      <c r="V574" s="80"/>
      <c r="W574" s="80"/>
      <c r="X574" s="80"/>
      <c r="Y574" s="38"/>
      <c r="Z574" s="38"/>
      <c r="AA574" s="38"/>
      <c r="AB574" s="38"/>
      <c r="AC574" s="38"/>
      <c r="AD574" s="38"/>
      <c r="AE574" s="38"/>
      <c r="AF574" s="38"/>
      <c r="AG574" s="38"/>
      <c r="AH574" s="38"/>
      <c r="AI574" s="38"/>
      <c r="AJ574" s="38"/>
      <c r="AK574" s="38"/>
      <c r="AL574" s="38"/>
      <c r="AM574" s="38"/>
      <c r="AN574" s="38"/>
      <c r="AO574" s="38"/>
      <c r="AP574" s="38"/>
      <c r="AQ574" s="38"/>
      <c r="AR574" s="38"/>
      <c r="AS574" s="38"/>
      <c r="AT574" s="38"/>
      <c r="AU574" s="38"/>
      <c r="AV574" s="38"/>
      <c r="AW574" s="38"/>
      <c r="AX574" s="38"/>
      <c r="AY574" s="38"/>
      <c r="AZ574" s="38"/>
      <c r="BA574" s="38"/>
      <c r="BB574" s="38"/>
      <c r="BC574" s="38"/>
      <c r="BD574" s="38"/>
      <c r="BE574" s="38"/>
      <c r="BF574" s="38"/>
      <c r="BG574" s="38"/>
      <c r="BH574" s="38"/>
      <c r="BI574" s="38"/>
      <c r="BJ574" s="38"/>
    </row>
    <row r="575" spans="2:62" ht="15.75" customHeight="1">
      <c r="B575" s="3"/>
      <c r="C575" s="80"/>
      <c r="D575" s="80"/>
      <c r="E575" s="88"/>
      <c r="F575" s="87"/>
      <c r="G575" s="80"/>
      <c r="H575" s="88"/>
      <c r="I575" s="87"/>
      <c r="J575" s="88"/>
      <c r="K575" s="87"/>
      <c r="L575" s="88"/>
      <c r="M575" s="80"/>
      <c r="N575" s="88"/>
      <c r="O575" s="87"/>
      <c r="P575" s="90"/>
      <c r="Q575" s="89"/>
      <c r="R575" s="89"/>
      <c r="S575" s="88"/>
      <c r="T575" s="80"/>
      <c r="U575" s="80"/>
      <c r="V575" s="80"/>
      <c r="W575" s="80"/>
      <c r="X575" s="80"/>
      <c r="Y575" s="38"/>
      <c r="Z575" s="38"/>
      <c r="AA575" s="38"/>
      <c r="AB575" s="38"/>
      <c r="AC575" s="38"/>
      <c r="AD575" s="38"/>
      <c r="AE575" s="38"/>
      <c r="AF575" s="38"/>
      <c r="AG575" s="38"/>
      <c r="AH575" s="38"/>
      <c r="AI575" s="38"/>
      <c r="AJ575" s="38"/>
      <c r="AK575" s="38"/>
      <c r="AL575" s="38"/>
      <c r="AM575" s="38"/>
      <c r="AN575" s="38"/>
      <c r="AO575" s="38"/>
      <c r="AP575" s="38"/>
      <c r="AQ575" s="38"/>
      <c r="AR575" s="38"/>
      <c r="AS575" s="38"/>
      <c r="AT575" s="38"/>
      <c r="AU575" s="38"/>
      <c r="AV575" s="38"/>
      <c r="AW575" s="38"/>
      <c r="AX575" s="38"/>
      <c r="AY575" s="38"/>
      <c r="AZ575" s="38"/>
      <c r="BA575" s="38"/>
      <c r="BB575" s="38"/>
      <c r="BC575" s="38"/>
      <c r="BD575" s="38"/>
      <c r="BE575" s="38"/>
      <c r="BF575" s="38"/>
      <c r="BG575" s="38"/>
      <c r="BH575" s="38"/>
      <c r="BI575" s="38"/>
      <c r="BJ575" s="38"/>
    </row>
    <row r="576" spans="2:62" ht="15.75" customHeight="1">
      <c r="B576" s="3"/>
      <c r="C576" s="80"/>
      <c r="D576" s="80"/>
      <c r="E576" s="88"/>
      <c r="F576" s="87"/>
      <c r="G576" s="80"/>
      <c r="H576" s="88"/>
      <c r="I576" s="87"/>
      <c r="J576" s="88"/>
      <c r="K576" s="87"/>
      <c r="L576" s="88"/>
      <c r="M576" s="80"/>
      <c r="N576" s="88"/>
      <c r="O576" s="87"/>
      <c r="P576" s="88"/>
      <c r="Q576" s="80"/>
      <c r="R576" s="87"/>
      <c r="S576" s="88"/>
      <c r="T576" s="80"/>
      <c r="U576" s="80"/>
      <c r="V576" s="80"/>
      <c r="W576" s="80"/>
      <c r="X576" s="80"/>
      <c r="Y576" s="38"/>
      <c r="Z576" s="38"/>
      <c r="AA576" s="38"/>
      <c r="AB576" s="38"/>
      <c r="AC576" s="38"/>
      <c r="AD576" s="38"/>
      <c r="AE576" s="38"/>
      <c r="AF576" s="38"/>
      <c r="AG576" s="38"/>
      <c r="AH576" s="38"/>
      <c r="AI576" s="38"/>
      <c r="AJ576" s="38"/>
      <c r="AK576" s="38"/>
      <c r="AL576" s="38"/>
      <c r="AM576" s="38"/>
      <c r="AN576" s="38"/>
      <c r="AO576" s="38"/>
      <c r="AP576" s="38"/>
      <c r="AQ576" s="38"/>
      <c r="AR576" s="38"/>
      <c r="AS576" s="38"/>
      <c r="AT576" s="38"/>
      <c r="AU576" s="38"/>
      <c r="AV576" s="38"/>
      <c r="AW576" s="38"/>
      <c r="AX576" s="38"/>
      <c r="AY576" s="38"/>
      <c r="AZ576" s="38"/>
      <c r="BA576" s="38"/>
      <c r="BB576" s="38"/>
      <c r="BC576" s="38"/>
      <c r="BD576" s="38"/>
      <c r="BE576" s="38"/>
      <c r="BF576" s="38"/>
      <c r="BG576" s="38"/>
      <c r="BH576" s="38"/>
      <c r="BI576" s="38"/>
      <c r="BJ576" s="38"/>
    </row>
    <row r="577" spans="2:62" ht="15.75" customHeight="1">
      <c r="B577" s="3"/>
      <c r="C577" s="80"/>
      <c r="D577" s="80"/>
      <c r="E577" s="80"/>
      <c r="F577" s="80"/>
      <c r="G577" s="80"/>
      <c r="H577" s="80"/>
      <c r="I577" s="80"/>
      <c r="J577" s="80"/>
      <c r="K577" s="80"/>
      <c r="L577" s="80"/>
      <c r="M577" s="80"/>
      <c r="N577" s="80"/>
      <c r="O577" s="80"/>
      <c r="P577" s="80"/>
      <c r="Q577" s="80"/>
      <c r="R577" s="87"/>
      <c r="S577" s="88"/>
      <c r="T577" s="80"/>
      <c r="U577" s="80"/>
      <c r="V577" s="80"/>
      <c r="W577" s="80"/>
      <c r="X577" s="80"/>
      <c r="Y577" s="38"/>
      <c r="Z577" s="38"/>
      <c r="AA577" s="38"/>
      <c r="AB577" s="38"/>
      <c r="AC577" s="38"/>
      <c r="AD577" s="38"/>
      <c r="AE577" s="38"/>
      <c r="AF577" s="38"/>
      <c r="AG577" s="38"/>
      <c r="AH577" s="38"/>
      <c r="AI577" s="38"/>
      <c r="AJ577" s="38"/>
      <c r="AK577" s="38"/>
      <c r="AL577" s="38"/>
      <c r="AM577" s="38"/>
      <c r="AN577" s="38"/>
      <c r="AO577" s="38"/>
      <c r="AP577" s="38"/>
      <c r="AQ577" s="38"/>
      <c r="AR577" s="38"/>
      <c r="AS577" s="38"/>
      <c r="AT577" s="38"/>
      <c r="AU577" s="38"/>
      <c r="AV577" s="38"/>
      <c r="AW577" s="38"/>
      <c r="AX577" s="38"/>
      <c r="AY577" s="38"/>
      <c r="AZ577" s="38"/>
      <c r="BA577" s="38"/>
      <c r="BB577" s="38"/>
      <c r="BC577" s="38"/>
      <c r="BD577" s="38"/>
      <c r="BE577" s="38"/>
      <c r="BF577" s="38"/>
      <c r="BG577" s="38"/>
      <c r="BH577" s="38"/>
      <c r="BI577" s="38"/>
      <c r="BJ577" s="38"/>
    </row>
    <row r="578" spans="2:62" ht="15.75" customHeight="1">
      <c r="B578" s="3"/>
      <c r="C578" s="80"/>
      <c r="D578" s="80"/>
      <c r="E578" s="88"/>
      <c r="F578" s="87"/>
      <c r="G578" s="80"/>
      <c r="H578" s="88"/>
      <c r="I578" s="87"/>
      <c r="J578" s="88"/>
      <c r="K578" s="87"/>
      <c r="L578" s="88"/>
      <c r="M578" s="80"/>
      <c r="N578" s="88"/>
      <c r="O578" s="87"/>
      <c r="P578" s="88"/>
      <c r="Q578" s="80"/>
      <c r="R578" s="87"/>
      <c r="S578" s="88"/>
      <c r="T578" s="80"/>
      <c r="U578" s="80"/>
      <c r="V578" s="80"/>
      <c r="W578" s="80"/>
      <c r="X578" s="80"/>
      <c r="Y578" s="38"/>
      <c r="Z578" s="38"/>
      <c r="AA578" s="38"/>
      <c r="AB578" s="38"/>
      <c r="AC578" s="38"/>
      <c r="AD578" s="38"/>
      <c r="AE578" s="38"/>
      <c r="AF578" s="38"/>
      <c r="AG578" s="38"/>
      <c r="AH578" s="38"/>
      <c r="AI578" s="38"/>
      <c r="AJ578" s="38"/>
      <c r="AK578" s="38"/>
      <c r="AL578" s="38"/>
      <c r="AM578" s="38"/>
      <c r="AN578" s="38"/>
      <c r="AO578" s="38"/>
      <c r="AP578" s="38"/>
      <c r="AQ578" s="38"/>
      <c r="AR578" s="38"/>
      <c r="AS578" s="38"/>
      <c r="AT578" s="38"/>
      <c r="AU578" s="38"/>
      <c r="AV578" s="38"/>
      <c r="AW578" s="38"/>
      <c r="AX578" s="38"/>
      <c r="AY578" s="38"/>
      <c r="AZ578" s="38"/>
      <c r="BA578" s="38"/>
      <c r="BB578" s="38"/>
      <c r="BC578" s="38"/>
      <c r="BD578" s="38"/>
      <c r="BE578" s="38"/>
      <c r="BF578" s="38"/>
      <c r="BG578" s="38"/>
      <c r="BH578" s="38"/>
      <c r="BI578" s="38"/>
      <c r="BJ578" s="38"/>
    </row>
    <row r="579" spans="2:62" ht="15.75" customHeight="1">
      <c r="B579" s="3"/>
      <c r="C579" s="80"/>
      <c r="D579" s="80"/>
      <c r="E579" s="88"/>
      <c r="F579" s="87"/>
      <c r="G579" s="80"/>
      <c r="H579" s="88"/>
      <c r="I579" s="87"/>
      <c r="J579" s="88"/>
      <c r="K579" s="87"/>
      <c r="L579" s="88"/>
      <c r="M579" s="80"/>
      <c r="N579" s="88"/>
      <c r="O579" s="87"/>
      <c r="P579" s="88"/>
      <c r="Q579" s="80"/>
      <c r="R579" s="87"/>
      <c r="S579" s="88"/>
      <c r="T579" s="80"/>
      <c r="U579" s="80"/>
      <c r="V579" s="80"/>
      <c r="W579" s="80"/>
      <c r="X579" s="80"/>
      <c r="Y579" s="38"/>
      <c r="Z579" s="38"/>
      <c r="AA579" s="38"/>
      <c r="AB579" s="38"/>
      <c r="AC579" s="38"/>
      <c r="AD579" s="38"/>
      <c r="AE579" s="38"/>
      <c r="AF579" s="38"/>
      <c r="AG579" s="38"/>
      <c r="AH579" s="38"/>
      <c r="AI579" s="38"/>
      <c r="AJ579" s="38"/>
      <c r="AK579" s="38"/>
      <c r="AL579" s="38"/>
      <c r="AM579" s="38"/>
      <c r="AN579" s="38"/>
      <c r="AO579" s="38"/>
      <c r="AP579" s="38"/>
      <c r="AQ579" s="38"/>
      <c r="AR579" s="38"/>
      <c r="AS579" s="38"/>
      <c r="AT579" s="38"/>
      <c r="AU579" s="38"/>
      <c r="AV579" s="38"/>
      <c r="AW579" s="38"/>
      <c r="AX579" s="38"/>
      <c r="AY579" s="38"/>
      <c r="AZ579" s="38"/>
      <c r="BA579" s="38"/>
      <c r="BB579" s="38"/>
      <c r="BC579" s="38"/>
      <c r="BD579" s="38"/>
      <c r="BE579" s="38"/>
      <c r="BF579" s="38"/>
      <c r="BG579" s="38"/>
      <c r="BH579" s="38"/>
      <c r="BI579" s="38"/>
      <c r="BJ579" s="38"/>
    </row>
    <row r="580" spans="2:62" ht="15.75" customHeight="1">
      <c r="B580" s="3"/>
      <c r="C580" s="80"/>
      <c r="D580" s="80"/>
      <c r="E580" s="88"/>
      <c r="F580" s="87"/>
      <c r="G580" s="80"/>
      <c r="H580" s="88"/>
      <c r="I580" s="87"/>
      <c r="J580" s="88"/>
      <c r="K580" s="87"/>
      <c r="L580" s="88"/>
      <c r="M580" s="80"/>
      <c r="N580" s="88"/>
      <c r="O580" s="87"/>
      <c r="P580" s="88"/>
      <c r="Q580" s="80"/>
      <c r="R580" s="87"/>
      <c r="S580" s="88"/>
      <c r="T580" s="80"/>
      <c r="U580" s="80"/>
      <c r="V580" s="80"/>
      <c r="W580" s="80"/>
      <c r="X580" s="80"/>
      <c r="Y580" s="38"/>
      <c r="Z580" s="38"/>
      <c r="AA580" s="38"/>
      <c r="AB580" s="38"/>
      <c r="AC580" s="38"/>
      <c r="AD580" s="38"/>
      <c r="AE580" s="38"/>
      <c r="AF580" s="38"/>
      <c r="AG580" s="38"/>
      <c r="AH580" s="38"/>
      <c r="AI580" s="38"/>
      <c r="AJ580" s="38"/>
      <c r="AK580" s="38"/>
      <c r="AL580" s="38"/>
      <c r="AM580" s="38"/>
      <c r="AN580" s="38"/>
      <c r="AO580" s="38"/>
      <c r="AP580" s="38"/>
      <c r="AQ580" s="38"/>
      <c r="AR580" s="38"/>
      <c r="AS580" s="38"/>
      <c r="AT580" s="38"/>
      <c r="AU580" s="38"/>
      <c r="AV580" s="38"/>
      <c r="AW580" s="38"/>
      <c r="AX580" s="38"/>
      <c r="AY580" s="38"/>
      <c r="AZ580" s="38"/>
      <c r="BA580" s="38"/>
      <c r="BB580" s="38"/>
      <c r="BC580" s="38"/>
      <c r="BD580" s="38"/>
      <c r="BE580" s="38"/>
      <c r="BF580" s="38"/>
      <c r="BG580" s="38"/>
      <c r="BH580" s="38"/>
      <c r="BI580" s="38"/>
      <c r="BJ580" s="38"/>
    </row>
    <row r="581" spans="2:62" ht="15.75" customHeight="1">
      <c r="B581" s="3"/>
      <c r="C581" s="80"/>
      <c r="D581" s="80"/>
      <c r="E581" s="88"/>
      <c r="F581" s="87"/>
      <c r="G581" s="80"/>
      <c r="H581" s="88"/>
      <c r="I581" s="87"/>
      <c r="J581" s="88"/>
      <c r="K581" s="87"/>
      <c r="L581" s="88"/>
      <c r="M581" s="80"/>
      <c r="N581" s="88"/>
      <c r="O581" s="87"/>
      <c r="P581" s="88"/>
      <c r="Q581" s="80"/>
      <c r="R581" s="87"/>
      <c r="S581" s="88"/>
      <c r="T581" s="80"/>
      <c r="U581" s="80"/>
      <c r="V581" s="80"/>
      <c r="W581" s="80"/>
      <c r="X581" s="80"/>
      <c r="Y581" s="38"/>
      <c r="Z581" s="38"/>
      <c r="AA581" s="38"/>
      <c r="AB581" s="38"/>
      <c r="AC581" s="38"/>
      <c r="AD581" s="38"/>
      <c r="AE581" s="38"/>
      <c r="AF581" s="38"/>
      <c r="AG581" s="38"/>
      <c r="AH581" s="38"/>
      <c r="AI581" s="38"/>
      <c r="AJ581" s="38"/>
      <c r="AK581" s="38"/>
      <c r="AL581" s="38"/>
      <c r="AM581" s="38"/>
      <c r="AN581" s="38"/>
      <c r="AO581" s="38"/>
      <c r="AP581" s="38"/>
      <c r="AQ581" s="38"/>
      <c r="AR581" s="38"/>
      <c r="AS581" s="38"/>
      <c r="AT581" s="38"/>
      <c r="AU581" s="38"/>
      <c r="AV581" s="38"/>
      <c r="AW581" s="38"/>
      <c r="AX581" s="38"/>
      <c r="AY581" s="38"/>
      <c r="AZ581" s="38"/>
      <c r="BA581" s="38"/>
      <c r="BB581" s="38"/>
      <c r="BC581" s="38"/>
      <c r="BD581" s="38"/>
      <c r="BE581" s="38"/>
      <c r="BF581" s="38"/>
      <c r="BG581" s="38"/>
      <c r="BH581" s="38"/>
      <c r="BI581" s="38"/>
      <c r="BJ581" s="38"/>
    </row>
    <row r="582" spans="2:62" ht="15.75" customHeight="1">
      <c r="B582" s="3"/>
      <c r="C582" s="80"/>
      <c r="D582" s="80"/>
      <c r="E582" s="88"/>
      <c r="F582" s="87"/>
      <c r="G582" s="80"/>
      <c r="H582" s="88"/>
      <c r="I582" s="87"/>
      <c r="J582" s="88"/>
      <c r="K582" s="87"/>
      <c r="L582" s="88"/>
      <c r="M582" s="80"/>
      <c r="N582" s="88"/>
      <c r="O582" s="87"/>
      <c r="P582" s="88"/>
      <c r="Q582" s="80"/>
      <c r="R582" s="87"/>
      <c r="S582" s="88"/>
      <c r="T582" s="80"/>
      <c r="U582" s="80"/>
      <c r="V582" s="80"/>
      <c r="W582" s="80"/>
      <c r="X582" s="80"/>
      <c r="Y582" s="38"/>
      <c r="Z582" s="38"/>
      <c r="AA582" s="38"/>
      <c r="AB582" s="38"/>
      <c r="AC582" s="38"/>
      <c r="AD582" s="38"/>
      <c r="AE582" s="38"/>
      <c r="AF582" s="38"/>
      <c r="AG582" s="38"/>
      <c r="AH582" s="38"/>
      <c r="AI582" s="38"/>
      <c r="AJ582" s="38"/>
      <c r="AK582" s="38"/>
      <c r="AL582" s="38"/>
      <c r="AM582" s="38"/>
      <c r="AN582" s="38"/>
      <c r="AO582" s="38"/>
      <c r="AP582" s="38"/>
      <c r="AQ582" s="38"/>
      <c r="AR582" s="38"/>
      <c r="AS582" s="38"/>
      <c r="AT582" s="38"/>
      <c r="AU582" s="38"/>
      <c r="AV582" s="38"/>
      <c r="AW582" s="38"/>
      <c r="AX582" s="38"/>
      <c r="AY582" s="38"/>
      <c r="AZ582" s="38"/>
      <c r="BA582" s="38"/>
      <c r="BB582" s="38"/>
      <c r="BC582" s="38"/>
      <c r="BD582" s="38"/>
      <c r="BE582" s="38"/>
      <c r="BF582" s="38"/>
      <c r="BG582" s="38"/>
      <c r="BH582" s="38"/>
      <c r="BI582" s="38"/>
      <c r="BJ582" s="38"/>
    </row>
    <row r="583" spans="2:62" ht="15.75" customHeight="1">
      <c r="B583" s="3"/>
      <c r="C583" s="80"/>
      <c r="D583" s="80"/>
      <c r="E583" s="88"/>
      <c r="F583" s="87"/>
      <c r="G583" s="80"/>
      <c r="H583" s="88"/>
      <c r="I583" s="87"/>
      <c r="J583" s="88"/>
      <c r="K583" s="87"/>
      <c r="L583" s="88"/>
      <c r="M583" s="80"/>
      <c r="N583" s="88"/>
      <c r="O583" s="87"/>
      <c r="P583" s="88"/>
      <c r="Q583" s="80"/>
      <c r="R583" s="87"/>
      <c r="S583" s="88"/>
      <c r="T583" s="80"/>
      <c r="U583" s="80"/>
      <c r="V583" s="80"/>
      <c r="W583" s="80"/>
      <c r="X583" s="80"/>
      <c r="Y583" s="38"/>
      <c r="Z583" s="38"/>
      <c r="AA583" s="38"/>
      <c r="AB583" s="38"/>
      <c r="AC583" s="38"/>
      <c r="AD583" s="38"/>
      <c r="AE583" s="38"/>
      <c r="AF583" s="38"/>
      <c r="AG583" s="38"/>
      <c r="AH583" s="38"/>
      <c r="AI583" s="38"/>
      <c r="AJ583" s="38"/>
      <c r="AK583" s="38"/>
      <c r="AL583" s="38"/>
      <c r="AM583" s="38"/>
      <c r="AN583" s="38"/>
      <c r="AO583" s="38"/>
      <c r="AP583" s="38"/>
      <c r="AQ583" s="38"/>
      <c r="AR583" s="38"/>
      <c r="AS583" s="38"/>
      <c r="AT583" s="38"/>
      <c r="AU583" s="38"/>
      <c r="AV583" s="38"/>
      <c r="AW583" s="38"/>
      <c r="AX583" s="38"/>
      <c r="AY583" s="38"/>
      <c r="AZ583" s="38"/>
      <c r="BA583" s="38"/>
      <c r="BB583" s="38"/>
      <c r="BC583" s="38"/>
      <c r="BD583" s="38"/>
      <c r="BE583" s="38"/>
      <c r="BF583" s="38"/>
      <c r="BG583" s="38"/>
      <c r="BH583" s="38"/>
      <c r="BI583" s="38"/>
      <c r="BJ583" s="38"/>
    </row>
    <row r="584" spans="2:62" ht="15.75" customHeight="1">
      <c r="B584" s="3"/>
      <c r="C584" s="80"/>
      <c r="D584" s="80"/>
      <c r="E584" s="88"/>
      <c r="F584" s="87"/>
      <c r="G584" s="80"/>
      <c r="H584" s="88"/>
      <c r="I584" s="87"/>
      <c r="J584" s="88"/>
      <c r="K584" s="87"/>
      <c r="L584" s="88"/>
      <c r="M584" s="80"/>
      <c r="N584" s="88"/>
      <c r="O584" s="87"/>
      <c r="P584" s="88"/>
      <c r="Q584" s="80"/>
      <c r="R584" s="87"/>
      <c r="S584" s="88"/>
      <c r="T584" s="80"/>
      <c r="U584" s="80"/>
      <c r="V584" s="80"/>
      <c r="W584" s="80"/>
      <c r="X584" s="80"/>
      <c r="Y584" s="38"/>
      <c r="Z584" s="38"/>
      <c r="AA584" s="38"/>
      <c r="AB584" s="38"/>
      <c r="AC584" s="38"/>
      <c r="AD584" s="38"/>
      <c r="AE584" s="38"/>
      <c r="AF584" s="38"/>
      <c r="AG584" s="38"/>
      <c r="AH584" s="38"/>
      <c r="AI584" s="38"/>
      <c r="AJ584" s="38"/>
      <c r="AK584" s="38"/>
      <c r="AL584" s="38"/>
      <c r="AM584" s="38"/>
      <c r="AN584" s="38"/>
      <c r="AO584" s="38"/>
      <c r="AP584" s="38"/>
      <c r="AQ584" s="38"/>
      <c r="AR584" s="38"/>
      <c r="AS584" s="38"/>
      <c r="AT584" s="38"/>
      <c r="AU584" s="38"/>
      <c r="AV584" s="38"/>
      <c r="AW584" s="38"/>
      <c r="AX584" s="38"/>
      <c r="AY584" s="38"/>
      <c r="AZ584" s="38"/>
      <c r="BA584" s="38"/>
      <c r="BB584" s="38"/>
      <c r="BC584" s="38"/>
      <c r="BD584" s="38"/>
      <c r="BE584" s="38"/>
      <c r="BF584" s="38"/>
      <c r="BG584" s="38"/>
      <c r="BH584" s="38"/>
      <c r="BI584" s="38"/>
      <c r="BJ584" s="38"/>
    </row>
    <row r="585" spans="2:62" ht="15.75" customHeight="1">
      <c r="B585" s="3"/>
      <c r="C585" s="80"/>
      <c r="D585" s="80"/>
      <c r="E585" s="80"/>
      <c r="F585" s="80"/>
      <c r="G585" s="80"/>
      <c r="H585" s="80"/>
      <c r="I585" s="80"/>
      <c r="J585" s="80"/>
      <c r="K585" s="80"/>
      <c r="L585" s="80"/>
      <c r="M585" s="80"/>
      <c r="N585" s="80"/>
      <c r="O585" s="80"/>
      <c r="P585" s="80"/>
      <c r="Q585" s="80"/>
      <c r="R585" s="80"/>
      <c r="S585" s="80"/>
      <c r="T585" s="80"/>
      <c r="U585" s="80"/>
      <c r="V585" s="80"/>
      <c r="W585" s="80"/>
      <c r="X585" s="80"/>
      <c r="Y585" s="38"/>
      <c r="Z585" s="38"/>
      <c r="AA585" s="38"/>
      <c r="AB585" s="38"/>
      <c r="AC585" s="38"/>
      <c r="AD585" s="38"/>
      <c r="AE585" s="38"/>
      <c r="AF585" s="38"/>
      <c r="AG585" s="38"/>
      <c r="AH585" s="38"/>
      <c r="AI585" s="38"/>
      <c r="AJ585" s="38"/>
      <c r="AK585" s="38"/>
      <c r="AL585" s="38"/>
      <c r="AM585" s="38"/>
      <c r="AN585" s="38"/>
      <c r="AO585" s="38"/>
      <c r="AP585" s="38"/>
      <c r="AQ585" s="38"/>
      <c r="AR585" s="38"/>
      <c r="AS585" s="38"/>
      <c r="AT585" s="38"/>
      <c r="AU585" s="38"/>
      <c r="AV585" s="38"/>
      <c r="AW585" s="38"/>
      <c r="AX585" s="38"/>
      <c r="AY585" s="38"/>
      <c r="AZ585" s="38"/>
      <c r="BA585" s="38"/>
      <c r="BB585" s="38"/>
      <c r="BC585" s="38"/>
      <c r="BD585" s="38"/>
      <c r="BE585" s="38"/>
      <c r="BF585" s="38"/>
      <c r="BG585" s="38"/>
      <c r="BH585" s="38"/>
      <c r="BI585" s="38"/>
      <c r="BJ585" s="38"/>
    </row>
    <row r="586" spans="2:62" ht="15.75" customHeight="1">
      <c r="B586" s="3"/>
      <c r="C586" s="80"/>
      <c r="D586" s="80"/>
      <c r="E586" s="80"/>
      <c r="F586" s="80"/>
      <c r="G586" s="80"/>
      <c r="H586" s="80"/>
      <c r="I586" s="80"/>
      <c r="J586" s="80"/>
      <c r="K586" s="80"/>
      <c r="L586" s="80"/>
      <c r="M586" s="80"/>
      <c r="N586" s="80"/>
      <c r="O586" s="80"/>
      <c r="P586" s="80"/>
      <c r="Q586" s="80"/>
      <c r="R586" s="80"/>
      <c r="S586" s="80"/>
      <c r="T586" s="80"/>
      <c r="U586" s="80"/>
      <c r="V586" s="80"/>
      <c r="W586" s="80"/>
      <c r="X586" s="80"/>
      <c r="Y586" s="38"/>
      <c r="Z586" s="38"/>
      <c r="AA586" s="38"/>
      <c r="AB586" s="38"/>
      <c r="AC586" s="38"/>
      <c r="AD586" s="38"/>
      <c r="AE586" s="38"/>
      <c r="AF586" s="38"/>
      <c r="AG586" s="38"/>
      <c r="AH586" s="38"/>
      <c r="AI586" s="38"/>
      <c r="AJ586" s="38"/>
      <c r="AK586" s="38"/>
      <c r="AL586" s="38"/>
      <c r="AM586" s="38"/>
      <c r="AN586" s="38"/>
      <c r="AO586" s="38"/>
      <c r="AP586" s="38"/>
      <c r="AQ586" s="38"/>
      <c r="AR586" s="38"/>
      <c r="AS586" s="38"/>
      <c r="AT586" s="38"/>
      <c r="AU586" s="38"/>
      <c r="AV586" s="38"/>
      <c r="AW586" s="38"/>
      <c r="AX586" s="38"/>
      <c r="AY586" s="38"/>
      <c r="AZ586" s="38"/>
      <c r="BA586" s="38"/>
      <c r="BB586" s="38"/>
      <c r="BC586" s="38"/>
      <c r="BD586" s="38"/>
      <c r="BE586" s="38"/>
      <c r="BF586" s="38"/>
      <c r="BG586" s="38"/>
      <c r="BH586" s="38"/>
      <c r="BI586" s="38"/>
      <c r="BJ586" s="38"/>
    </row>
    <row r="587" spans="2:62" ht="15.75" customHeight="1">
      <c r="B587" s="3"/>
      <c r="C587" s="80"/>
      <c r="D587" s="80"/>
      <c r="E587" s="80"/>
      <c r="F587" s="80"/>
      <c r="G587" s="80"/>
      <c r="H587" s="80"/>
      <c r="I587" s="80"/>
      <c r="J587" s="80"/>
      <c r="K587" s="80"/>
      <c r="L587" s="80"/>
      <c r="M587" s="80"/>
      <c r="N587" s="80"/>
      <c r="O587" s="80"/>
      <c r="P587" s="80"/>
      <c r="Q587" s="80"/>
      <c r="R587" s="80"/>
      <c r="S587" s="80"/>
      <c r="T587" s="80"/>
      <c r="U587" s="80"/>
      <c r="V587" s="80"/>
      <c r="W587" s="80"/>
      <c r="X587" s="80"/>
      <c r="Y587" s="38"/>
      <c r="Z587" s="38"/>
      <c r="AA587" s="38"/>
      <c r="AB587" s="38"/>
      <c r="AC587" s="38"/>
      <c r="AD587" s="38"/>
      <c r="AE587" s="38"/>
      <c r="AF587" s="38"/>
      <c r="AG587" s="38"/>
      <c r="AH587" s="38"/>
      <c r="AI587" s="38"/>
      <c r="AJ587" s="38"/>
      <c r="AK587" s="38"/>
      <c r="AL587" s="38"/>
      <c r="AM587" s="38"/>
      <c r="AN587" s="38"/>
      <c r="AO587" s="38"/>
      <c r="AP587" s="38"/>
      <c r="AQ587" s="38"/>
      <c r="AR587" s="38"/>
      <c r="AS587" s="38"/>
      <c r="AT587" s="38"/>
      <c r="AU587" s="38"/>
      <c r="AV587" s="38"/>
      <c r="AW587" s="38"/>
      <c r="AX587" s="38"/>
      <c r="AY587" s="38"/>
      <c r="AZ587" s="38"/>
      <c r="BA587" s="38"/>
      <c r="BB587" s="38"/>
      <c r="BC587" s="38"/>
      <c r="BD587" s="38"/>
      <c r="BE587" s="38"/>
      <c r="BF587" s="38"/>
      <c r="BG587" s="38"/>
      <c r="BH587" s="38"/>
      <c r="BI587" s="38"/>
      <c r="BJ587" s="38"/>
    </row>
    <row r="588" spans="2:62" ht="15.75" customHeight="1">
      <c r="B588" s="3"/>
      <c r="C588" s="80"/>
      <c r="D588" s="80"/>
      <c r="E588" s="80"/>
      <c r="F588" s="80"/>
      <c r="G588" s="80"/>
      <c r="H588" s="80"/>
      <c r="I588" s="80"/>
      <c r="J588" s="80"/>
      <c r="K588" s="80"/>
      <c r="L588" s="80"/>
      <c r="M588" s="80"/>
      <c r="N588" s="80"/>
      <c r="O588" s="80"/>
      <c r="P588" s="80"/>
      <c r="Q588" s="80"/>
      <c r="R588" s="80"/>
      <c r="S588" s="80"/>
      <c r="T588" s="80"/>
      <c r="U588" s="80"/>
      <c r="V588" s="80"/>
      <c r="W588" s="80"/>
      <c r="X588" s="80"/>
      <c r="Y588" s="38"/>
      <c r="Z588" s="38"/>
      <c r="AA588" s="38"/>
      <c r="AB588" s="38"/>
      <c r="AC588" s="38"/>
      <c r="AD588" s="38"/>
      <c r="AE588" s="38"/>
      <c r="AF588" s="38"/>
      <c r="AG588" s="38"/>
      <c r="AH588" s="38"/>
      <c r="AI588" s="38"/>
      <c r="AJ588" s="38"/>
      <c r="AK588" s="38"/>
      <c r="AL588" s="38"/>
      <c r="AM588" s="38"/>
      <c r="AN588" s="38"/>
      <c r="AO588" s="38"/>
      <c r="AP588" s="38"/>
      <c r="AQ588" s="38"/>
      <c r="AR588" s="38"/>
      <c r="AS588" s="38"/>
      <c r="AT588" s="38"/>
      <c r="AU588" s="38"/>
      <c r="AV588" s="38"/>
      <c r="AW588" s="38"/>
      <c r="AX588" s="38"/>
      <c r="AY588" s="38"/>
      <c r="AZ588" s="38"/>
      <c r="BA588" s="38"/>
      <c r="BB588" s="38"/>
      <c r="BC588" s="38"/>
      <c r="BD588" s="38"/>
      <c r="BE588" s="38"/>
      <c r="BF588" s="38"/>
      <c r="BG588" s="38"/>
      <c r="BH588" s="38"/>
      <c r="BI588" s="38"/>
      <c r="BJ588" s="38"/>
    </row>
    <row r="589" spans="2:62" ht="15.75" customHeight="1">
      <c r="B589" s="3"/>
      <c r="C589" s="80"/>
      <c r="D589" s="80"/>
      <c r="E589" s="80"/>
      <c r="F589" s="80"/>
      <c r="G589" s="80"/>
      <c r="H589" s="80"/>
      <c r="I589" s="80"/>
      <c r="J589" s="80"/>
      <c r="K589" s="80"/>
      <c r="L589" s="80"/>
      <c r="M589" s="80"/>
      <c r="N589" s="80"/>
      <c r="O589" s="80"/>
      <c r="P589" s="80"/>
      <c r="Q589" s="80"/>
      <c r="R589" s="80"/>
      <c r="S589" s="80"/>
      <c r="T589" s="80"/>
      <c r="U589" s="80"/>
      <c r="V589" s="80"/>
      <c r="W589" s="80"/>
      <c r="X589" s="80"/>
      <c r="Y589" s="38"/>
      <c r="Z589" s="38"/>
      <c r="AA589" s="38"/>
      <c r="AB589" s="38"/>
      <c r="AC589" s="38"/>
      <c r="AD589" s="38"/>
      <c r="AE589" s="38"/>
      <c r="AF589" s="38"/>
      <c r="AG589" s="38"/>
      <c r="AH589" s="38"/>
      <c r="AI589" s="38"/>
      <c r="AJ589" s="38"/>
      <c r="AK589" s="38"/>
      <c r="AL589" s="38"/>
      <c r="AM589" s="38"/>
      <c r="AN589" s="38"/>
      <c r="AO589" s="38"/>
      <c r="AP589" s="38"/>
      <c r="AQ589" s="38"/>
      <c r="AR589" s="38"/>
      <c r="AS589" s="38"/>
      <c r="AT589" s="38"/>
      <c r="AU589" s="38"/>
      <c r="AV589" s="38"/>
      <c r="AW589" s="38"/>
      <c r="AX589" s="38"/>
      <c r="AY589" s="38"/>
      <c r="AZ589" s="38"/>
      <c r="BA589" s="38"/>
      <c r="BB589" s="38"/>
      <c r="BC589" s="38"/>
      <c r="BD589" s="38"/>
      <c r="BE589" s="38"/>
      <c r="BF589" s="38"/>
      <c r="BG589" s="38"/>
      <c r="BH589" s="38"/>
      <c r="BI589" s="38"/>
      <c r="BJ589" s="38"/>
    </row>
    <row r="590" spans="2:62" ht="15.75" customHeight="1">
      <c r="B590" s="3"/>
      <c r="C590" s="80"/>
      <c r="D590" s="80"/>
      <c r="E590" s="80"/>
      <c r="F590" s="80"/>
      <c r="G590" s="80"/>
      <c r="H590" s="80"/>
      <c r="I590" s="80"/>
      <c r="J590" s="80"/>
      <c r="K590" s="80"/>
      <c r="L590" s="80"/>
      <c r="M590" s="80"/>
      <c r="N590" s="80"/>
      <c r="O590" s="80"/>
      <c r="P590" s="80"/>
      <c r="Q590" s="80"/>
      <c r="R590" s="80"/>
      <c r="S590" s="80"/>
      <c r="T590" s="80"/>
      <c r="U590" s="80"/>
      <c r="V590" s="80"/>
      <c r="W590" s="80"/>
      <c r="X590" s="80"/>
      <c r="Y590" s="38"/>
      <c r="Z590" s="38"/>
      <c r="AA590" s="38"/>
      <c r="AB590" s="38"/>
      <c r="AC590" s="38"/>
      <c r="AD590" s="38"/>
      <c r="AE590" s="38"/>
      <c r="AF590" s="38"/>
      <c r="AG590" s="38"/>
      <c r="AH590" s="38"/>
      <c r="AI590" s="38"/>
      <c r="AJ590" s="38"/>
      <c r="AK590" s="38"/>
      <c r="AL590" s="38"/>
      <c r="AM590" s="38"/>
      <c r="AN590" s="38"/>
      <c r="AO590" s="38"/>
      <c r="AP590" s="38"/>
      <c r="AQ590" s="38"/>
      <c r="AR590" s="38"/>
      <c r="AS590" s="38"/>
      <c r="AT590" s="38"/>
      <c r="AU590" s="38"/>
      <c r="AV590" s="38"/>
      <c r="AW590" s="38"/>
      <c r="AX590" s="38"/>
      <c r="AY590" s="38"/>
      <c r="AZ590" s="38"/>
      <c r="BA590" s="38"/>
      <c r="BB590" s="38"/>
      <c r="BC590" s="38"/>
      <c r="BD590" s="38"/>
      <c r="BE590" s="38"/>
      <c r="BF590" s="38"/>
      <c r="BG590" s="38"/>
      <c r="BH590" s="38"/>
      <c r="BI590" s="38"/>
      <c r="BJ590" s="38"/>
    </row>
    <row r="591" spans="2:62" ht="15.75" customHeight="1">
      <c r="B591" s="3"/>
      <c r="C591" s="80"/>
      <c r="D591" s="80"/>
      <c r="E591" s="80"/>
      <c r="F591" s="80"/>
      <c r="G591" s="80"/>
      <c r="H591" s="80"/>
      <c r="I591" s="80"/>
      <c r="J591" s="80"/>
      <c r="K591" s="80"/>
      <c r="L591" s="80"/>
      <c r="M591" s="80"/>
      <c r="N591" s="80"/>
      <c r="O591" s="80"/>
      <c r="P591" s="80"/>
      <c r="Q591" s="80"/>
      <c r="R591" s="80"/>
      <c r="S591" s="80"/>
      <c r="T591" s="80"/>
      <c r="U591" s="80"/>
      <c r="V591" s="80"/>
      <c r="W591" s="80"/>
      <c r="X591" s="80"/>
      <c r="Y591" s="38"/>
      <c r="Z591" s="38"/>
      <c r="AA591" s="38"/>
      <c r="AB591" s="38"/>
      <c r="AC591" s="38"/>
      <c r="AD591" s="38"/>
      <c r="AE591" s="38"/>
      <c r="AF591" s="38"/>
      <c r="AG591" s="38"/>
      <c r="AH591" s="38"/>
      <c r="AI591" s="38"/>
      <c r="AJ591" s="38"/>
      <c r="AK591" s="38"/>
      <c r="AL591" s="38"/>
      <c r="AM591" s="38"/>
      <c r="AN591" s="38"/>
      <c r="AO591" s="38"/>
      <c r="AP591" s="38"/>
      <c r="AQ591" s="38"/>
      <c r="AR591" s="38"/>
      <c r="AS591" s="38"/>
      <c r="AT591" s="38"/>
      <c r="AU591" s="38"/>
      <c r="AV591" s="38"/>
      <c r="AW591" s="38"/>
      <c r="AX591" s="38"/>
      <c r="AY591" s="38"/>
      <c r="AZ591" s="38"/>
      <c r="BA591" s="38"/>
      <c r="BB591" s="38"/>
      <c r="BC591" s="38"/>
      <c r="BD591" s="38"/>
      <c r="BE591" s="38"/>
      <c r="BF591" s="38"/>
      <c r="BG591" s="38"/>
      <c r="BH591" s="38"/>
      <c r="BI591" s="38"/>
      <c r="BJ591" s="38"/>
    </row>
    <row r="592" spans="2:62" ht="15.75" customHeight="1">
      <c r="B592" s="3"/>
      <c r="C592" s="80"/>
      <c r="D592" s="80"/>
      <c r="E592" s="80"/>
      <c r="F592" s="80"/>
      <c r="G592" s="80"/>
      <c r="H592" s="80"/>
      <c r="I592" s="80"/>
      <c r="J592" s="80"/>
      <c r="K592" s="80"/>
      <c r="L592" s="80"/>
      <c r="M592" s="80"/>
      <c r="N592" s="80"/>
      <c r="O592" s="80"/>
      <c r="P592" s="80"/>
      <c r="Q592" s="80"/>
      <c r="R592" s="80"/>
      <c r="S592" s="80"/>
      <c r="T592" s="80"/>
      <c r="U592" s="80"/>
      <c r="V592" s="80"/>
      <c r="W592" s="80"/>
      <c r="X592" s="80"/>
      <c r="Y592" s="38"/>
      <c r="Z592" s="38"/>
      <c r="AA592" s="38"/>
      <c r="AB592" s="38"/>
      <c r="AC592" s="38"/>
      <c r="AD592" s="38"/>
      <c r="AE592" s="38"/>
      <c r="AF592" s="38"/>
      <c r="AG592" s="38"/>
      <c r="AH592" s="38"/>
      <c r="AI592" s="38"/>
      <c r="AJ592" s="38"/>
      <c r="AK592" s="38"/>
      <c r="AL592" s="38"/>
      <c r="AM592" s="38"/>
      <c r="AN592" s="38"/>
      <c r="AO592" s="38"/>
      <c r="AP592" s="38"/>
      <c r="AQ592" s="38"/>
      <c r="AR592" s="38"/>
      <c r="AS592" s="38"/>
      <c r="AT592" s="38"/>
      <c r="AU592" s="38"/>
      <c r="AV592" s="38"/>
      <c r="AW592" s="38"/>
      <c r="AX592" s="38"/>
      <c r="AY592" s="38"/>
      <c r="AZ592" s="38"/>
      <c r="BA592" s="38"/>
      <c r="BB592" s="38"/>
      <c r="BC592" s="38"/>
      <c r="BD592" s="38"/>
      <c r="BE592" s="38"/>
      <c r="BF592" s="38"/>
      <c r="BG592" s="38"/>
      <c r="BH592" s="38"/>
      <c r="BI592" s="38"/>
      <c r="BJ592" s="38"/>
    </row>
    <row r="593" spans="2:62" ht="15.75" customHeight="1">
      <c r="B593" s="3"/>
      <c r="C593" s="80"/>
      <c r="D593" s="80"/>
      <c r="E593" s="80"/>
      <c r="F593" s="80"/>
      <c r="G593" s="80"/>
      <c r="H593" s="80"/>
      <c r="I593" s="80"/>
      <c r="J593" s="80"/>
      <c r="K593" s="80"/>
      <c r="L593" s="80"/>
      <c r="M593" s="80"/>
      <c r="N593" s="80"/>
      <c r="O593" s="80"/>
      <c r="P593" s="80"/>
      <c r="Q593" s="80"/>
      <c r="R593" s="80"/>
      <c r="S593" s="80"/>
      <c r="T593" s="80"/>
      <c r="U593" s="80"/>
      <c r="V593" s="80"/>
      <c r="W593" s="80"/>
      <c r="X593" s="80"/>
      <c r="Y593" s="38"/>
      <c r="Z593" s="38"/>
      <c r="AA593" s="38"/>
      <c r="AB593" s="38"/>
      <c r="AC593" s="38"/>
      <c r="AD593" s="38"/>
      <c r="AE593" s="38"/>
      <c r="AF593" s="38"/>
      <c r="AG593" s="38"/>
      <c r="AH593" s="38"/>
      <c r="AI593" s="38"/>
      <c r="AJ593" s="38"/>
      <c r="AK593" s="38"/>
      <c r="AL593" s="38"/>
      <c r="AM593" s="38"/>
      <c r="AN593" s="38"/>
      <c r="AO593" s="38"/>
      <c r="AP593" s="38"/>
      <c r="AQ593" s="38"/>
      <c r="AR593" s="38"/>
      <c r="AS593" s="38"/>
      <c r="AT593" s="38"/>
      <c r="AU593" s="38"/>
      <c r="AV593" s="38"/>
      <c r="AW593" s="38"/>
      <c r="AX593" s="38"/>
      <c r="AY593" s="38"/>
      <c r="AZ593" s="38"/>
      <c r="BA593" s="38"/>
      <c r="BB593" s="38"/>
      <c r="BC593" s="38"/>
      <c r="BD593" s="38"/>
      <c r="BE593" s="38"/>
      <c r="BF593" s="38"/>
      <c r="BG593" s="38"/>
      <c r="BH593" s="38"/>
      <c r="BI593" s="38"/>
      <c r="BJ593" s="38"/>
    </row>
    <row r="594" spans="2:62" ht="15.75" customHeight="1">
      <c r="B594" s="3"/>
      <c r="C594" s="80"/>
      <c r="D594" s="80"/>
      <c r="E594" s="80"/>
      <c r="F594" s="80"/>
      <c r="G594" s="80"/>
      <c r="H594" s="80"/>
      <c r="I594" s="80"/>
      <c r="J594" s="80"/>
      <c r="K594" s="80"/>
      <c r="L594" s="80"/>
      <c r="M594" s="80"/>
      <c r="N594" s="80"/>
      <c r="O594" s="80"/>
      <c r="P594" s="80"/>
      <c r="Q594" s="80"/>
      <c r="R594" s="80"/>
      <c r="S594" s="80"/>
      <c r="T594" s="80"/>
      <c r="U594" s="80"/>
      <c r="V594" s="80"/>
      <c r="W594" s="80"/>
      <c r="X594" s="80"/>
      <c r="Y594" s="38"/>
      <c r="Z594" s="38"/>
      <c r="AA594" s="38"/>
      <c r="AB594" s="38"/>
      <c r="AC594" s="38"/>
      <c r="AD594" s="38"/>
      <c r="AE594" s="38"/>
      <c r="AF594" s="38"/>
      <c r="AG594" s="38"/>
      <c r="AH594" s="38"/>
      <c r="AI594" s="38"/>
      <c r="AJ594" s="38"/>
      <c r="AK594" s="38"/>
      <c r="AL594" s="38"/>
      <c r="AM594" s="38"/>
      <c r="AN594" s="38"/>
      <c r="AO594" s="38"/>
      <c r="AP594" s="38"/>
      <c r="AQ594" s="38"/>
      <c r="AR594" s="38"/>
      <c r="AS594" s="38"/>
      <c r="AT594" s="38"/>
      <c r="AU594" s="38"/>
      <c r="AV594" s="38"/>
      <c r="AW594" s="38"/>
      <c r="AX594" s="38"/>
      <c r="AY594" s="38"/>
      <c r="AZ594" s="38"/>
      <c r="BA594" s="38"/>
      <c r="BB594" s="38"/>
      <c r="BC594" s="38"/>
      <c r="BD594" s="38"/>
      <c r="BE594" s="38"/>
      <c r="BF594" s="38"/>
      <c r="BG594" s="38"/>
      <c r="BH594" s="38"/>
      <c r="BI594" s="38"/>
      <c r="BJ594" s="38"/>
    </row>
    <row r="595" spans="2:62" ht="15.75" customHeight="1">
      <c r="B595" s="3"/>
      <c r="C595" s="80"/>
      <c r="D595" s="80"/>
      <c r="E595" s="80"/>
      <c r="F595" s="80"/>
      <c r="G595" s="80"/>
      <c r="H595" s="80"/>
      <c r="I595" s="80"/>
      <c r="J595" s="80"/>
      <c r="K595" s="80"/>
      <c r="L595" s="80"/>
      <c r="M595" s="80"/>
      <c r="N595" s="80"/>
      <c r="O595" s="80"/>
      <c r="P595" s="80"/>
      <c r="Q595" s="80"/>
      <c r="R595" s="80"/>
      <c r="S595" s="80"/>
      <c r="T595" s="80"/>
      <c r="U595" s="80"/>
      <c r="V595" s="80"/>
      <c r="W595" s="80"/>
      <c r="X595" s="80"/>
      <c r="Y595" s="38"/>
      <c r="Z595" s="38"/>
      <c r="AA595" s="38"/>
      <c r="AB595" s="38"/>
      <c r="AC595" s="38"/>
      <c r="AD595" s="38"/>
      <c r="AE595" s="38"/>
      <c r="AF595" s="38"/>
      <c r="AG595" s="38"/>
      <c r="AH595" s="38"/>
      <c r="AI595" s="38"/>
      <c r="AJ595" s="38"/>
      <c r="AK595" s="38"/>
      <c r="AL595" s="38"/>
      <c r="AM595" s="38"/>
      <c r="AN595" s="38"/>
      <c r="AO595" s="38"/>
      <c r="AP595" s="38"/>
      <c r="AQ595" s="38"/>
      <c r="AR595" s="38"/>
      <c r="AS595" s="38"/>
      <c r="AT595" s="38"/>
      <c r="AU595" s="38"/>
      <c r="AV595" s="38"/>
      <c r="AW595" s="38"/>
      <c r="AX595" s="38"/>
      <c r="AY595" s="38"/>
      <c r="AZ595" s="38"/>
      <c r="BA595" s="38"/>
      <c r="BB595" s="38"/>
      <c r="BC595" s="38"/>
      <c r="BD595" s="38"/>
      <c r="BE595" s="38"/>
      <c r="BF595" s="38"/>
      <c r="BG595" s="38"/>
      <c r="BH595" s="38"/>
      <c r="BI595" s="38"/>
      <c r="BJ595" s="38"/>
    </row>
    <row r="596" spans="2:62" ht="15.75" customHeight="1">
      <c r="B596" s="3"/>
      <c r="C596" s="80"/>
      <c r="D596" s="80"/>
      <c r="E596" s="80"/>
      <c r="F596" s="80"/>
      <c r="G596" s="80"/>
      <c r="H596" s="80"/>
      <c r="I596" s="80"/>
      <c r="J596" s="80"/>
      <c r="K596" s="80"/>
      <c r="L596" s="80"/>
      <c r="M596" s="80"/>
      <c r="N596" s="80"/>
      <c r="O596" s="80"/>
      <c r="P596" s="80"/>
      <c r="Q596" s="80"/>
      <c r="R596" s="80"/>
      <c r="S596" s="80"/>
      <c r="T596" s="80"/>
      <c r="U596" s="80"/>
      <c r="V596" s="80"/>
      <c r="W596" s="80"/>
      <c r="X596" s="80"/>
      <c r="Y596" s="38"/>
      <c r="Z596" s="38"/>
      <c r="AA596" s="38"/>
      <c r="AB596" s="38"/>
      <c r="AC596" s="38"/>
      <c r="AD596" s="38"/>
      <c r="AE596" s="38"/>
      <c r="AF596" s="38"/>
      <c r="AG596" s="38"/>
      <c r="AH596" s="38"/>
      <c r="AI596" s="38"/>
      <c r="AJ596" s="38"/>
      <c r="AK596" s="38"/>
      <c r="AL596" s="38"/>
      <c r="AM596" s="38"/>
      <c r="AN596" s="38"/>
      <c r="AO596" s="38"/>
      <c r="AP596" s="38"/>
      <c r="AQ596" s="38"/>
      <c r="AR596" s="38"/>
      <c r="AS596" s="38"/>
      <c r="AT596" s="38"/>
      <c r="AU596" s="38"/>
      <c r="AV596" s="38"/>
      <c r="AW596" s="38"/>
      <c r="AX596" s="38"/>
      <c r="AY596" s="38"/>
      <c r="AZ596" s="38"/>
      <c r="BA596" s="38"/>
      <c r="BB596" s="38"/>
      <c r="BC596" s="38"/>
      <c r="BD596" s="38"/>
      <c r="BE596" s="38"/>
      <c r="BF596" s="38"/>
      <c r="BG596" s="38"/>
      <c r="BH596" s="38"/>
      <c r="BI596" s="38"/>
      <c r="BJ596" s="38"/>
    </row>
    <row r="597" spans="2:62" ht="15.75" customHeight="1">
      <c r="B597" s="3"/>
      <c r="C597" s="80"/>
      <c r="D597" s="80"/>
      <c r="E597" s="80"/>
      <c r="F597" s="80"/>
      <c r="G597" s="80"/>
      <c r="H597" s="80"/>
      <c r="I597" s="80"/>
      <c r="J597" s="80"/>
      <c r="K597" s="80"/>
      <c r="L597" s="80"/>
      <c r="M597" s="80"/>
      <c r="N597" s="80"/>
      <c r="O597" s="80"/>
      <c r="P597" s="80"/>
      <c r="Q597" s="80"/>
      <c r="R597" s="80"/>
      <c r="S597" s="80"/>
      <c r="T597" s="80"/>
      <c r="U597" s="80"/>
      <c r="V597" s="80"/>
      <c r="W597" s="80"/>
      <c r="X597" s="80"/>
      <c r="Y597" s="38"/>
      <c r="Z597" s="38"/>
      <c r="AA597" s="38"/>
      <c r="AB597" s="38"/>
      <c r="AC597" s="38"/>
      <c r="AD597" s="38"/>
      <c r="AE597" s="38"/>
      <c r="AF597" s="38"/>
      <c r="AG597" s="38"/>
      <c r="AH597" s="38"/>
      <c r="AI597" s="38"/>
      <c r="AJ597" s="38"/>
      <c r="AK597" s="38"/>
      <c r="AL597" s="38"/>
      <c r="AM597" s="38"/>
      <c r="AN597" s="38"/>
      <c r="AO597" s="38"/>
      <c r="AP597" s="38"/>
      <c r="AQ597" s="38"/>
      <c r="AR597" s="38"/>
      <c r="AS597" s="38"/>
      <c r="AT597" s="38"/>
      <c r="AU597" s="38"/>
      <c r="AV597" s="38"/>
      <c r="AW597" s="38"/>
      <c r="AX597" s="38"/>
      <c r="AY597" s="38"/>
      <c r="AZ597" s="38"/>
      <c r="BA597" s="38"/>
      <c r="BB597" s="38"/>
      <c r="BC597" s="38"/>
      <c r="BD597" s="38"/>
      <c r="BE597" s="38"/>
      <c r="BF597" s="38"/>
      <c r="BG597" s="38"/>
      <c r="BH597" s="38"/>
      <c r="BI597" s="38"/>
      <c r="BJ597" s="38"/>
    </row>
    <row r="598" spans="2:62" ht="15.75" customHeight="1">
      <c r="B598" s="3"/>
      <c r="C598" s="80"/>
      <c r="D598" s="80"/>
      <c r="E598" s="80"/>
      <c r="F598" s="80"/>
      <c r="G598" s="80"/>
      <c r="H598" s="80"/>
      <c r="I598" s="80"/>
      <c r="J598" s="80"/>
      <c r="K598" s="80"/>
      <c r="L598" s="80"/>
      <c r="M598" s="80"/>
      <c r="N598" s="80"/>
      <c r="O598" s="80"/>
      <c r="P598" s="80"/>
      <c r="Q598" s="80"/>
      <c r="R598" s="80"/>
      <c r="S598" s="80"/>
      <c r="T598" s="80"/>
      <c r="U598" s="80"/>
      <c r="V598" s="80"/>
      <c r="W598" s="80"/>
      <c r="X598" s="80"/>
      <c r="Y598" s="38"/>
      <c r="Z598" s="38"/>
      <c r="AA598" s="38"/>
      <c r="AB598" s="38"/>
      <c r="AC598" s="38"/>
      <c r="AD598" s="38"/>
      <c r="AE598" s="38"/>
      <c r="AF598" s="38"/>
      <c r="AG598" s="38"/>
      <c r="AH598" s="38"/>
      <c r="AI598" s="38"/>
      <c r="AJ598" s="38"/>
      <c r="AK598" s="38"/>
      <c r="AL598" s="38"/>
      <c r="AM598" s="38"/>
      <c r="AN598" s="38"/>
      <c r="AO598" s="38"/>
      <c r="AP598" s="38"/>
      <c r="AQ598" s="38"/>
      <c r="AR598" s="38"/>
      <c r="AS598" s="38"/>
      <c r="AT598" s="38"/>
      <c r="AU598" s="38"/>
      <c r="AV598" s="38"/>
      <c r="AW598" s="38"/>
      <c r="AX598" s="38"/>
      <c r="AY598" s="38"/>
      <c r="AZ598" s="38"/>
      <c r="BA598" s="38"/>
      <c r="BB598" s="38"/>
      <c r="BC598" s="38"/>
      <c r="BD598" s="38"/>
      <c r="BE598" s="38"/>
      <c r="BF598" s="38"/>
      <c r="BG598" s="38"/>
      <c r="BH598" s="38"/>
      <c r="BI598" s="38"/>
      <c r="BJ598" s="38"/>
    </row>
    <row r="599" spans="2:62" ht="15.75" customHeight="1">
      <c r="B599" s="3"/>
      <c r="C599" s="80"/>
      <c r="D599" s="80"/>
      <c r="E599" s="80"/>
      <c r="F599" s="80"/>
      <c r="G599" s="80"/>
      <c r="H599" s="80"/>
      <c r="I599" s="80"/>
      <c r="J599" s="80"/>
      <c r="K599" s="80"/>
      <c r="L599" s="80"/>
      <c r="M599" s="80"/>
      <c r="N599" s="80"/>
      <c r="O599" s="80"/>
      <c r="P599" s="80"/>
      <c r="Q599" s="80"/>
      <c r="R599" s="80"/>
      <c r="S599" s="80"/>
      <c r="T599" s="80"/>
      <c r="U599" s="80"/>
      <c r="V599" s="80"/>
      <c r="W599" s="80"/>
      <c r="X599" s="80"/>
      <c r="Y599" s="38"/>
      <c r="Z599" s="38"/>
      <c r="AA599" s="38"/>
      <c r="AB599" s="38"/>
      <c r="AC599" s="38"/>
      <c r="AD599" s="38"/>
      <c r="AE599" s="38"/>
      <c r="AF599" s="38"/>
      <c r="AG599" s="38"/>
      <c r="AH599" s="38"/>
      <c r="AI599" s="38"/>
      <c r="AJ599" s="38"/>
      <c r="AK599" s="38"/>
      <c r="AL599" s="38"/>
      <c r="AM599" s="38"/>
      <c r="AN599" s="38"/>
      <c r="AO599" s="38"/>
      <c r="AP599" s="38"/>
      <c r="AQ599" s="38"/>
      <c r="AR599" s="38"/>
      <c r="AS599" s="38"/>
      <c r="AT599" s="38"/>
      <c r="AU599" s="38"/>
      <c r="AV599" s="38"/>
      <c r="AW599" s="38"/>
      <c r="AX599" s="38"/>
      <c r="AY599" s="38"/>
      <c r="AZ599" s="38"/>
      <c r="BA599" s="38"/>
      <c r="BB599" s="38"/>
      <c r="BC599" s="38"/>
      <c r="BD599" s="38"/>
      <c r="BE599" s="38"/>
      <c r="BF599" s="38"/>
      <c r="BG599" s="38"/>
      <c r="BH599" s="38"/>
      <c r="BI599" s="38"/>
      <c r="BJ599" s="38"/>
    </row>
    <row r="600" spans="2:62" ht="15.75" customHeight="1">
      <c r="B600" s="3"/>
      <c r="C600" s="80"/>
      <c r="D600" s="80"/>
      <c r="E600" s="80"/>
      <c r="F600" s="80"/>
      <c r="G600" s="80"/>
      <c r="H600" s="80"/>
      <c r="I600" s="80"/>
      <c r="J600" s="80"/>
      <c r="K600" s="80"/>
      <c r="L600" s="80"/>
      <c r="M600" s="80"/>
      <c r="N600" s="80"/>
      <c r="O600" s="80"/>
      <c r="P600" s="80"/>
      <c r="Q600" s="80"/>
      <c r="R600" s="80"/>
      <c r="S600" s="80"/>
      <c r="T600" s="80"/>
      <c r="U600" s="80"/>
      <c r="V600" s="80"/>
      <c r="W600" s="80"/>
      <c r="X600" s="80"/>
      <c r="Y600" s="38"/>
      <c r="Z600" s="38"/>
      <c r="AA600" s="38"/>
      <c r="AB600" s="38"/>
      <c r="AC600" s="38"/>
      <c r="AD600" s="38"/>
      <c r="AE600" s="38"/>
      <c r="AF600" s="38"/>
      <c r="AG600" s="38"/>
      <c r="AH600" s="38"/>
      <c r="AI600" s="38"/>
      <c r="AJ600" s="38"/>
      <c r="AK600" s="38"/>
      <c r="AL600" s="38"/>
      <c r="AM600" s="38"/>
      <c r="AN600" s="38"/>
      <c r="AO600" s="38"/>
      <c r="AP600" s="38"/>
      <c r="AQ600" s="38"/>
      <c r="AR600" s="38"/>
      <c r="AS600" s="38"/>
      <c r="AT600" s="38"/>
      <c r="AU600" s="38"/>
      <c r="AV600" s="38"/>
      <c r="AW600" s="38"/>
      <c r="AX600" s="38"/>
      <c r="AY600" s="38"/>
      <c r="AZ600" s="38"/>
      <c r="BA600" s="38"/>
      <c r="BB600" s="38"/>
      <c r="BC600" s="38"/>
      <c r="BD600" s="38"/>
      <c r="BE600" s="38"/>
      <c r="BF600" s="38"/>
      <c r="BG600" s="38"/>
      <c r="BH600" s="38"/>
      <c r="BI600" s="38"/>
      <c r="BJ600" s="38"/>
    </row>
    <row r="601" spans="2:62" ht="15.75" customHeight="1">
      <c r="B601" s="3"/>
      <c r="C601" s="80"/>
      <c r="D601" s="80"/>
      <c r="E601" s="80"/>
      <c r="F601" s="80"/>
      <c r="G601" s="80"/>
      <c r="H601" s="80"/>
      <c r="I601" s="80"/>
      <c r="J601" s="80"/>
      <c r="K601" s="80"/>
      <c r="L601" s="80"/>
      <c r="M601" s="80"/>
      <c r="N601" s="80"/>
      <c r="O601" s="80"/>
      <c r="P601" s="80"/>
      <c r="Q601" s="80"/>
      <c r="R601" s="80"/>
      <c r="S601" s="80"/>
      <c r="T601" s="80"/>
      <c r="U601" s="80"/>
      <c r="V601" s="80"/>
      <c r="W601" s="80"/>
      <c r="X601" s="80"/>
      <c r="Y601" s="38"/>
      <c r="Z601" s="38"/>
      <c r="AA601" s="38"/>
      <c r="AB601" s="38"/>
      <c r="AC601" s="38"/>
      <c r="AD601" s="38"/>
      <c r="AE601" s="38"/>
      <c r="AF601" s="38"/>
      <c r="AG601" s="38"/>
      <c r="AH601" s="38"/>
      <c r="AI601" s="38"/>
      <c r="AJ601" s="38"/>
      <c r="AK601" s="38"/>
      <c r="AL601" s="38"/>
      <c r="AM601" s="38"/>
      <c r="AN601" s="38"/>
      <c r="AO601" s="38"/>
      <c r="AP601" s="38"/>
      <c r="AQ601" s="38"/>
      <c r="AR601" s="38"/>
      <c r="AS601" s="38"/>
      <c r="AT601" s="38"/>
      <c r="AU601" s="38"/>
      <c r="AV601" s="38"/>
      <c r="AW601" s="38"/>
      <c r="AX601" s="38"/>
      <c r="AY601" s="38"/>
      <c r="AZ601" s="38"/>
      <c r="BA601" s="38"/>
      <c r="BB601" s="38"/>
      <c r="BC601" s="38"/>
      <c r="BD601" s="38"/>
      <c r="BE601" s="38"/>
      <c r="BF601" s="38"/>
      <c r="BG601" s="38"/>
      <c r="BH601" s="38"/>
      <c r="BI601" s="38"/>
      <c r="BJ601" s="38"/>
    </row>
    <row r="602" spans="2:62" ht="15.75" customHeight="1">
      <c r="B602" s="3"/>
      <c r="C602" s="80"/>
      <c r="D602" s="80"/>
      <c r="E602" s="80"/>
      <c r="F602" s="80"/>
      <c r="G602" s="80"/>
      <c r="H602" s="80"/>
      <c r="I602" s="80"/>
      <c r="J602" s="80"/>
      <c r="K602" s="80"/>
      <c r="L602" s="80"/>
      <c r="M602" s="80"/>
      <c r="N602" s="80"/>
      <c r="O602" s="80"/>
      <c r="P602" s="80"/>
      <c r="Q602" s="80"/>
      <c r="R602" s="80"/>
      <c r="S602" s="80"/>
      <c r="T602" s="80"/>
      <c r="U602" s="80"/>
      <c r="V602" s="80"/>
      <c r="W602" s="80"/>
      <c r="X602" s="80"/>
      <c r="Y602" s="38"/>
      <c r="Z602" s="38"/>
      <c r="AA602" s="38"/>
      <c r="AB602" s="38"/>
      <c r="AC602" s="38"/>
      <c r="AD602" s="38"/>
      <c r="AE602" s="38"/>
      <c r="AF602" s="38"/>
      <c r="AG602" s="38"/>
      <c r="AH602" s="38"/>
      <c r="AI602" s="38"/>
      <c r="AJ602" s="38"/>
      <c r="AK602" s="38"/>
      <c r="AL602" s="38"/>
      <c r="AM602" s="38"/>
      <c r="AN602" s="38"/>
      <c r="AO602" s="38"/>
      <c r="AP602" s="38"/>
      <c r="AQ602" s="38"/>
      <c r="AR602" s="38"/>
      <c r="AS602" s="38"/>
      <c r="AT602" s="38"/>
      <c r="AU602" s="38"/>
      <c r="AV602" s="38"/>
      <c r="AW602" s="38"/>
      <c r="AX602" s="38"/>
      <c r="AY602" s="38"/>
      <c r="AZ602" s="38"/>
      <c r="BA602" s="38"/>
      <c r="BB602" s="38"/>
      <c r="BC602" s="38"/>
      <c r="BD602" s="38"/>
      <c r="BE602" s="38"/>
      <c r="BF602" s="38"/>
      <c r="BG602" s="38"/>
      <c r="BH602" s="38"/>
      <c r="BI602" s="38"/>
      <c r="BJ602" s="38"/>
    </row>
    <row r="603" spans="2:62" ht="15.75" customHeight="1">
      <c r="B603" s="3"/>
      <c r="C603" s="80"/>
      <c r="D603" s="80"/>
      <c r="E603" s="80"/>
      <c r="F603" s="80"/>
      <c r="G603" s="80"/>
      <c r="H603" s="80"/>
      <c r="I603" s="80"/>
      <c r="J603" s="80"/>
      <c r="K603" s="80"/>
      <c r="L603" s="80"/>
      <c r="M603" s="80"/>
      <c r="N603" s="80"/>
      <c r="O603" s="80"/>
      <c r="P603" s="80"/>
      <c r="Q603" s="80"/>
      <c r="R603" s="80"/>
      <c r="S603" s="80"/>
      <c r="T603" s="80"/>
      <c r="U603" s="80"/>
      <c r="V603" s="80"/>
      <c r="W603" s="80"/>
      <c r="X603" s="80"/>
      <c r="Y603" s="38"/>
      <c r="Z603" s="38"/>
      <c r="AA603" s="38"/>
      <c r="AB603" s="38"/>
      <c r="AC603" s="38"/>
      <c r="AD603" s="38"/>
      <c r="AE603" s="38"/>
      <c r="AF603" s="38"/>
      <c r="AG603" s="38"/>
      <c r="AH603" s="38"/>
      <c r="AI603" s="38"/>
      <c r="AJ603" s="38"/>
      <c r="AK603" s="38"/>
      <c r="AL603" s="38"/>
      <c r="AM603" s="38"/>
      <c r="AN603" s="38"/>
      <c r="AO603" s="38"/>
      <c r="AP603" s="38"/>
      <c r="AQ603" s="38"/>
      <c r="AR603" s="38"/>
      <c r="AS603" s="38"/>
      <c r="AT603" s="38"/>
      <c r="AU603" s="38"/>
      <c r="AV603" s="38"/>
      <c r="AW603" s="38"/>
      <c r="AX603" s="38"/>
      <c r="AY603" s="38"/>
      <c r="AZ603" s="38"/>
      <c r="BA603" s="38"/>
      <c r="BB603" s="38"/>
      <c r="BC603" s="38"/>
      <c r="BD603" s="38"/>
      <c r="BE603" s="38"/>
      <c r="BF603" s="38"/>
      <c r="BG603" s="38"/>
      <c r="BH603" s="38"/>
      <c r="BI603" s="38"/>
      <c r="BJ603" s="38"/>
    </row>
    <row r="604" spans="2:62" ht="15.75" customHeight="1">
      <c r="B604" s="3"/>
      <c r="C604" s="80"/>
      <c r="D604" s="80"/>
      <c r="E604" s="80"/>
      <c r="F604" s="80"/>
      <c r="G604" s="80"/>
      <c r="H604" s="80"/>
      <c r="I604" s="80"/>
      <c r="J604" s="80"/>
      <c r="K604" s="80"/>
      <c r="L604" s="80"/>
      <c r="M604" s="80"/>
      <c r="N604" s="80"/>
      <c r="O604" s="80"/>
      <c r="P604" s="80"/>
      <c r="Q604" s="80"/>
      <c r="R604" s="80"/>
      <c r="S604" s="80"/>
      <c r="T604" s="80"/>
      <c r="U604" s="80"/>
      <c r="V604" s="80"/>
      <c r="W604" s="80"/>
      <c r="X604" s="80"/>
      <c r="Y604" s="38"/>
      <c r="Z604" s="38"/>
      <c r="AA604" s="38"/>
      <c r="AB604" s="38"/>
      <c r="AC604" s="38"/>
      <c r="AD604" s="38"/>
      <c r="AE604" s="38"/>
      <c r="AF604" s="38"/>
      <c r="AG604" s="38"/>
      <c r="AH604" s="38"/>
      <c r="AI604" s="38"/>
      <c r="AJ604" s="38"/>
      <c r="AK604" s="38"/>
      <c r="AL604" s="38"/>
      <c r="AM604" s="38"/>
      <c r="AN604" s="38"/>
      <c r="AO604" s="38"/>
      <c r="AP604" s="38"/>
      <c r="AQ604" s="38"/>
      <c r="AR604" s="38"/>
      <c r="AS604" s="38"/>
      <c r="AT604" s="38"/>
      <c r="AU604" s="38"/>
      <c r="AV604" s="38"/>
      <c r="AW604" s="38"/>
      <c r="AX604" s="38"/>
      <c r="AY604" s="38"/>
      <c r="AZ604" s="38"/>
      <c r="BA604" s="38"/>
      <c r="BB604" s="38"/>
      <c r="BC604" s="38"/>
      <c r="BD604" s="38"/>
      <c r="BE604" s="38"/>
      <c r="BF604" s="38"/>
      <c r="BG604" s="38"/>
      <c r="BH604" s="38"/>
      <c r="BI604" s="38"/>
      <c r="BJ604" s="38"/>
    </row>
    <row r="605" spans="2:62" ht="15.75" customHeight="1">
      <c r="B605" s="3"/>
      <c r="C605" s="80"/>
      <c r="D605" s="80"/>
      <c r="E605" s="80"/>
      <c r="F605" s="80"/>
      <c r="G605" s="80"/>
      <c r="H605" s="80"/>
      <c r="I605" s="80"/>
      <c r="J605" s="80"/>
      <c r="K605" s="80"/>
      <c r="L605" s="80"/>
      <c r="M605" s="80"/>
      <c r="N605" s="80"/>
      <c r="O605" s="80"/>
      <c r="P605" s="80"/>
      <c r="Q605" s="80"/>
      <c r="R605" s="80"/>
      <c r="S605" s="80"/>
      <c r="T605" s="80"/>
      <c r="U605" s="80"/>
      <c r="V605" s="80"/>
      <c r="W605" s="80"/>
      <c r="X605" s="80"/>
      <c r="Y605" s="38"/>
      <c r="Z605" s="38"/>
      <c r="AA605" s="38"/>
      <c r="AB605" s="38"/>
      <c r="AC605" s="38"/>
      <c r="AD605" s="38"/>
      <c r="AE605" s="38"/>
      <c r="AF605" s="38"/>
      <c r="AG605" s="38"/>
      <c r="AH605" s="38"/>
      <c r="AI605" s="38"/>
      <c r="AJ605" s="38"/>
      <c r="AK605" s="38"/>
      <c r="AL605" s="38"/>
      <c r="AM605" s="38"/>
      <c r="AN605" s="38"/>
      <c r="AO605" s="38"/>
      <c r="AP605" s="38"/>
      <c r="AQ605" s="38"/>
      <c r="AR605" s="38"/>
      <c r="AS605" s="38"/>
      <c r="AT605" s="38"/>
      <c r="AU605" s="38"/>
      <c r="AV605" s="38"/>
      <c r="AW605" s="38"/>
      <c r="AX605" s="38"/>
      <c r="AY605" s="38"/>
      <c r="AZ605" s="38"/>
      <c r="BA605" s="38"/>
      <c r="BB605" s="38"/>
      <c r="BC605" s="38"/>
      <c r="BD605" s="38"/>
      <c r="BE605" s="38"/>
      <c r="BF605" s="38"/>
      <c r="BG605" s="38"/>
      <c r="BH605" s="38"/>
      <c r="BI605" s="38"/>
      <c r="BJ605" s="38"/>
    </row>
    <row r="606" spans="2:62" ht="15.75" customHeight="1">
      <c r="B606" s="3"/>
      <c r="C606" s="80"/>
      <c r="D606" s="80"/>
      <c r="E606" s="80"/>
      <c r="F606" s="80"/>
      <c r="G606" s="80"/>
      <c r="H606" s="80"/>
      <c r="I606" s="80"/>
      <c r="J606" s="80"/>
      <c r="K606" s="80"/>
      <c r="L606" s="80"/>
      <c r="M606" s="80"/>
      <c r="N606" s="80"/>
      <c r="O606" s="80"/>
      <c r="P606" s="80"/>
      <c r="Q606" s="80"/>
      <c r="R606" s="80"/>
      <c r="S606" s="80"/>
      <c r="T606" s="80"/>
      <c r="U606" s="80"/>
      <c r="V606" s="80"/>
      <c r="W606" s="80"/>
      <c r="X606" s="80"/>
      <c r="Y606" s="38"/>
      <c r="Z606" s="38"/>
      <c r="AA606" s="38"/>
      <c r="AB606" s="38"/>
      <c r="AC606" s="38"/>
      <c r="AD606" s="38"/>
      <c r="AE606" s="38"/>
      <c r="AF606" s="38"/>
      <c r="AG606" s="38"/>
      <c r="AH606" s="38"/>
      <c r="AI606" s="38"/>
      <c r="AJ606" s="38"/>
      <c r="AK606" s="38"/>
      <c r="AL606" s="38"/>
      <c r="AM606" s="38"/>
      <c r="AN606" s="38"/>
      <c r="AO606" s="38"/>
      <c r="AP606" s="38"/>
      <c r="AQ606" s="38"/>
      <c r="AR606" s="38"/>
      <c r="AS606" s="38"/>
      <c r="AT606" s="38"/>
      <c r="AU606" s="38"/>
      <c r="AV606" s="38"/>
      <c r="AW606" s="38"/>
      <c r="AX606" s="38"/>
      <c r="AY606" s="38"/>
      <c r="AZ606" s="38"/>
      <c r="BA606" s="38"/>
      <c r="BB606" s="38"/>
      <c r="BC606" s="38"/>
      <c r="BD606" s="38"/>
      <c r="BE606" s="38"/>
      <c r="BF606" s="38"/>
      <c r="BG606" s="38"/>
      <c r="BH606" s="38"/>
      <c r="BI606" s="38"/>
      <c r="BJ606" s="38"/>
    </row>
    <row r="607" spans="2:62" ht="15.75" customHeight="1">
      <c r="B607" s="3"/>
      <c r="C607" s="80"/>
      <c r="D607" s="80"/>
      <c r="E607" s="80"/>
      <c r="F607" s="80"/>
      <c r="G607" s="80"/>
      <c r="H607" s="80"/>
      <c r="I607" s="80"/>
      <c r="J607" s="80"/>
      <c r="K607" s="80"/>
      <c r="L607" s="80"/>
      <c r="M607" s="80"/>
      <c r="N607" s="80"/>
      <c r="O607" s="80"/>
      <c r="P607" s="80"/>
      <c r="Q607" s="80"/>
      <c r="R607" s="80"/>
      <c r="S607" s="80"/>
      <c r="T607" s="80"/>
      <c r="U607" s="80"/>
      <c r="V607" s="80"/>
      <c r="W607" s="80"/>
      <c r="X607" s="80"/>
      <c r="Y607" s="38"/>
      <c r="Z607" s="38"/>
      <c r="AA607" s="38"/>
      <c r="AB607" s="38"/>
      <c r="AC607" s="38"/>
      <c r="AD607" s="38"/>
      <c r="AE607" s="38"/>
      <c r="AF607" s="38"/>
      <c r="AG607" s="38"/>
      <c r="AH607" s="38"/>
      <c r="AI607" s="38"/>
      <c r="AJ607" s="38"/>
      <c r="AK607" s="38"/>
      <c r="AL607" s="38"/>
      <c r="AM607" s="38"/>
      <c r="AN607" s="38"/>
      <c r="AO607" s="38"/>
      <c r="AP607" s="38"/>
      <c r="AQ607" s="38"/>
      <c r="AR607" s="38"/>
      <c r="AS607" s="38"/>
      <c r="AT607" s="38"/>
      <c r="AU607" s="38"/>
      <c r="AV607" s="38"/>
      <c r="AW607" s="38"/>
      <c r="AX607" s="38"/>
      <c r="AY607" s="38"/>
      <c r="AZ607" s="38"/>
      <c r="BA607" s="38"/>
      <c r="BB607" s="38"/>
      <c r="BC607" s="38"/>
      <c r="BD607" s="38"/>
      <c r="BE607" s="38"/>
      <c r="BF607" s="38"/>
      <c r="BG607" s="38"/>
      <c r="BH607" s="38"/>
      <c r="BI607" s="38"/>
      <c r="BJ607" s="38"/>
    </row>
    <row r="608" spans="2:62" ht="15.75" customHeight="1">
      <c r="B608" s="3"/>
      <c r="C608" s="80"/>
      <c r="D608" s="80"/>
      <c r="E608" s="80"/>
      <c r="F608" s="80"/>
      <c r="G608" s="80"/>
      <c r="H608" s="80"/>
      <c r="I608" s="80"/>
      <c r="J608" s="80"/>
      <c r="K608" s="80"/>
      <c r="L608" s="80"/>
      <c r="M608" s="80"/>
      <c r="N608" s="80"/>
      <c r="O608" s="80"/>
      <c r="P608" s="80"/>
      <c r="Q608" s="80"/>
      <c r="R608" s="80"/>
      <c r="S608" s="80"/>
      <c r="T608" s="80"/>
      <c r="U608" s="80"/>
      <c r="V608" s="80"/>
      <c r="W608" s="80"/>
      <c r="X608" s="80"/>
      <c r="Y608" s="38"/>
      <c r="Z608" s="38"/>
      <c r="AA608" s="38"/>
      <c r="AB608" s="38"/>
      <c r="AC608" s="38"/>
      <c r="AD608" s="38"/>
      <c r="AE608" s="38"/>
      <c r="AF608" s="38"/>
      <c r="AG608" s="38"/>
      <c r="AH608" s="38"/>
      <c r="AI608" s="38"/>
      <c r="AJ608" s="38"/>
      <c r="AK608" s="38"/>
      <c r="AL608" s="38"/>
      <c r="AM608" s="38"/>
      <c r="AN608" s="38"/>
      <c r="AO608" s="38"/>
      <c r="AP608" s="38"/>
      <c r="AQ608" s="38"/>
      <c r="AR608" s="38"/>
      <c r="AS608" s="38"/>
      <c r="AT608" s="38"/>
      <c r="AU608" s="38"/>
      <c r="AV608" s="38"/>
      <c r="AW608" s="38"/>
      <c r="AX608" s="38"/>
      <c r="AY608" s="38"/>
      <c r="AZ608" s="38"/>
      <c r="BA608" s="38"/>
      <c r="BB608" s="38"/>
      <c r="BC608" s="38"/>
      <c r="BD608" s="38"/>
      <c r="BE608" s="38"/>
      <c r="BF608" s="38"/>
      <c r="BG608" s="38"/>
      <c r="BH608" s="38"/>
      <c r="BI608" s="38"/>
      <c r="BJ608" s="38"/>
    </row>
    <row r="609" spans="2:62" ht="15.75" customHeight="1">
      <c r="B609" s="3"/>
      <c r="C609" s="80"/>
      <c r="D609" s="80"/>
      <c r="E609" s="80"/>
      <c r="F609" s="80"/>
      <c r="G609" s="80"/>
      <c r="H609" s="80"/>
      <c r="I609" s="80"/>
      <c r="J609" s="80"/>
      <c r="K609" s="80"/>
      <c r="L609" s="80"/>
      <c r="M609" s="80"/>
      <c r="N609" s="80"/>
      <c r="O609" s="80"/>
      <c r="P609" s="80"/>
      <c r="Q609" s="80"/>
      <c r="R609" s="80"/>
      <c r="S609" s="80"/>
      <c r="T609" s="80"/>
      <c r="U609" s="80"/>
      <c r="V609" s="80"/>
      <c r="W609" s="80"/>
      <c r="X609" s="80"/>
      <c r="Y609" s="38"/>
      <c r="Z609" s="38"/>
      <c r="AA609" s="38"/>
      <c r="AB609" s="38"/>
      <c r="AC609" s="38"/>
      <c r="AD609" s="38"/>
      <c r="AE609" s="38"/>
      <c r="AF609" s="38"/>
      <c r="AG609" s="38"/>
      <c r="AH609" s="38"/>
      <c r="AI609" s="38"/>
      <c r="AJ609" s="38"/>
      <c r="AK609" s="38"/>
      <c r="AL609" s="38"/>
      <c r="AM609" s="38"/>
      <c r="AN609" s="38"/>
      <c r="AO609" s="38"/>
      <c r="AP609" s="38"/>
      <c r="AQ609" s="38"/>
      <c r="AR609" s="38"/>
      <c r="AS609" s="38"/>
      <c r="AT609" s="38"/>
      <c r="AU609" s="38"/>
      <c r="AV609" s="38"/>
      <c r="AW609" s="38"/>
      <c r="AX609" s="38"/>
      <c r="AY609" s="38"/>
      <c r="AZ609" s="38"/>
      <c r="BA609" s="38"/>
      <c r="BB609" s="38"/>
      <c r="BC609" s="38"/>
      <c r="BD609" s="38"/>
      <c r="BE609" s="38"/>
      <c r="BF609" s="38"/>
      <c r="BG609" s="38"/>
      <c r="BH609" s="38"/>
      <c r="BI609" s="38"/>
      <c r="BJ609" s="38"/>
    </row>
    <row r="610" spans="2:62" ht="15.75" customHeight="1">
      <c r="B610" s="3"/>
      <c r="C610" s="80"/>
      <c r="D610" s="80"/>
      <c r="E610" s="80"/>
      <c r="F610" s="80"/>
      <c r="G610" s="80"/>
      <c r="H610" s="80"/>
      <c r="I610" s="80"/>
      <c r="J610" s="80"/>
      <c r="K610" s="80"/>
      <c r="L610" s="80"/>
      <c r="M610" s="80"/>
      <c r="N610" s="80"/>
      <c r="O610" s="80"/>
      <c r="P610" s="80"/>
      <c r="Q610" s="80"/>
      <c r="R610" s="80"/>
      <c r="S610" s="80"/>
      <c r="T610" s="80"/>
      <c r="U610" s="80"/>
      <c r="V610" s="80"/>
      <c r="W610" s="80"/>
      <c r="X610" s="80"/>
      <c r="Y610" s="38"/>
      <c r="Z610" s="38"/>
      <c r="AA610" s="38"/>
      <c r="AB610" s="38"/>
      <c r="AC610" s="38"/>
      <c r="AD610" s="38"/>
      <c r="AE610" s="38"/>
      <c r="AF610" s="38"/>
      <c r="AG610" s="38"/>
      <c r="AH610" s="38"/>
      <c r="AI610" s="38"/>
      <c r="AJ610" s="38"/>
      <c r="AK610" s="38"/>
      <c r="AL610" s="38"/>
      <c r="AM610" s="38"/>
      <c r="AN610" s="38"/>
      <c r="AO610" s="38"/>
      <c r="AP610" s="38"/>
      <c r="AQ610" s="38"/>
      <c r="AR610" s="38"/>
      <c r="AS610" s="38"/>
      <c r="AT610" s="38"/>
      <c r="AU610" s="38"/>
      <c r="AV610" s="38"/>
      <c r="AW610" s="38"/>
      <c r="AX610" s="38"/>
      <c r="AY610" s="38"/>
      <c r="AZ610" s="38"/>
      <c r="BA610" s="38"/>
      <c r="BB610" s="38"/>
      <c r="BC610" s="38"/>
      <c r="BD610" s="38"/>
      <c r="BE610" s="38"/>
      <c r="BF610" s="38"/>
      <c r="BG610" s="38"/>
      <c r="BH610" s="38"/>
      <c r="BI610" s="38"/>
      <c r="BJ610" s="38"/>
    </row>
    <row r="611" spans="2:62" ht="15.75" customHeight="1">
      <c r="B611" s="3"/>
      <c r="C611" s="80"/>
      <c r="D611" s="80"/>
      <c r="E611" s="80"/>
      <c r="F611" s="80"/>
      <c r="G611" s="80"/>
      <c r="H611" s="80"/>
      <c r="I611" s="80"/>
      <c r="J611" s="80"/>
      <c r="K611" s="80"/>
      <c r="L611" s="80"/>
      <c r="M611" s="80"/>
      <c r="N611" s="80"/>
      <c r="O611" s="80"/>
      <c r="P611" s="80"/>
      <c r="Q611" s="80"/>
      <c r="R611" s="80"/>
      <c r="S611" s="80"/>
      <c r="T611" s="80"/>
      <c r="U611" s="80"/>
      <c r="V611" s="80"/>
      <c r="W611" s="80"/>
      <c r="X611" s="80"/>
      <c r="Y611" s="38"/>
      <c r="Z611" s="38"/>
      <c r="AA611" s="38"/>
      <c r="AB611" s="38"/>
      <c r="AC611" s="38"/>
      <c r="AD611" s="38"/>
      <c r="AE611" s="38"/>
      <c r="AF611" s="38"/>
      <c r="AG611" s="38"/>
      <c r="AH611" s="38"/>
      <c r="AI611" s="38"/>
      <c r="AJ611" s="38"/>
      <c r="AK611" s="38"/>
      <c r="AL611" s="38"/>
      <c r="AM611" s="38"/>
      <c r="AN611" s="38"/>
      <c r="AO611" s="38"/>
      <c r="AP611" s="38"/>
      <c r="AQ611" s="38"/>
      <c r="AR611" s="38"/>
      <c r="AS611" s="38"/>
      <c r="AT611" s="38"/>
      <c r="AU611" s="38"/>
      <c r="AV611" s="38"/>
      <c r="AW611" s="38"/>
      <c r="AX611" s="38"/>
      <c r="AY611" s="38"/>
      <c r="AZ611" s="38"/>
      <c r="BA611" s="38"/>
      <c r="BB611" s="38"/>
      <c r="BC611" s="38"/>
      <c r="BD611" s="38"/>
      <c r="BE611" s="38"/>
      <c r="BF611" s="38"/>
      <c r="BG611" s="38"/>
      <c r="BH611" s="38"/>
      <c r="BI611" s="38"/>
      <c r="BJ611" s="38"/>
    </row>
    <row r="612" spans="2:62" ht="15.75" customHeight="1">
      <c r="B612" s="3"/>
      <c r="C612" s="80"/>
      <c r="D612" s="80"/>
      <c r="E612" s="80"/>
      <c r="F612" s="80"/>
      <c r="G612" s="80"/>
      <c r="H612" s="80"/>
      <c r="I612" s="80"/>
      <c r="J612" s="80"/>
      <c r="K612" s="80"/>
      <c r="L612" s="80"/>
      <c r="M612" s="80"/>
      <c r="N612" s="80"/>
      <c r="O612" s="80"/>
      <c r="P612" s="80"/>
      <c r="Q612" s="80"/>
      <c r="R612" s="80"/>
      <c r="S612" s="80"/>
      <c r="T612" s="80"/>
      <c r="U612" s="80"/>
      <c r="V612" s="80"/>
      <c r="W612" s="80"/>
      <c r="X612" s="80"/>
      <c r="Y612" s="38"/>
      <c r="Z612" s="38"/>
      <c r="AA612" s="38"/>
      <c r="AB612" s="38"/>
      <c r="AC612" s="38"/>
      <c r="AD612" s="38"/>
      <c r="AE612" s="38"/>
      <c r="AF612" s="38"/>
      <c r="AG612" s="38"/>
      <c r="AH612" s="38"/>
      <c r="AI612" s="38"/>
      <c r="AJ612" s="38"/>
      <c r="AK612" s="38"/>
      <c r="AL612" s="38"/>
      <c r="AM612" s="38"/>
      <c r="AN612" s="38"/>
      <c r="AO612" s="38"/>
      <c r="AP612" s="38"/>
      <c r="AQ612" s="38"/>
      <c r="AR612" s="38"/>
      <c r="AS612" s="38"/>
      <c r="AT612" s="38"/>
      <c r="AU612" s="38"/>
      <c r="AV612" s="38"/>
      <c r="AW612" s="38"/>
      <c r="AX612" s="38"/>
      <c r="AY612" s="38"/>
      <c r="AZ612" s="38"/>
      <c r="BA612" s="38"/>
      <c r="BB612" s="38"/>
      <c r="BC612" s="38"/>
      <c r="BD612" s="38"/>
      <c r="BE612" s="38"/>
      <c r="BF612" s="38"/>
      <c r="BG612" s="38"/>
      <c r="BH612" s="38"/>
      <c r="BI612" s="38"/>
      <c r="BJ612" s="38"/>
    </row>
    <row r="613" spans="2:62" ht="15.75" customHeight="1">
      <c r="B613" s="3"/>
      <c r="C613" s="80"/>
      <c r="D613" s="80"/>
      <c r="E613" s="80"/>
      <c r="F613" s="80"/>
      <c r="G613" s="80"/>
      <c r="H613" s="80"/>
      <c r="I613" s="80"/>
      <c r="J613" s="80"/>
      <c r="K613" s="80"/>
      <c r="L613" s="80"/>
      <c r="M613" s="80"/>
      <c r="N613" s="80"/>
      <c r="O613" s="80"/>
      <c r="P613" s="80"/>
      <c r="Q613" s="80"/>
      <c r="R613" s="80"/>
      <c r="S613" s="80"/>
      <c r="T613" s="80"/>
      <c r="U613" s="80"/>
      <c r="V613" s="80"/>
      <c r="W613" s="80"/>
      <c r="X613" s="80"/>
      <c r="Y613" s="38"/>
      <c r="Z613" s="38"/>
      <c r="AA613" s="38"/>
      <c r="AB613" s="38"/>
      <c r="AC613" s="38"/>
      <c r="AD613" s="38"/>
      <c r="AE613" s="38"/>
      <c r="AF613" s="38"/>
      <c r="AG613" s="38"/>
      <c r="AH613" s="38"/>
      <c r="AI613" s="38"/>
      <c r="AJ613" s="38"/>
      <c r="AK613" s="38"/>
      <c r="AL613" s="38"/>
      <c r="AM613" s="38"/>
      <c r="AN613" s="38"/>
      <c r="AO613" s="38"/>
      <c r="AP613" s="38"/>
      <c r="AQ613" s="38"/>
      <c r="AR613" s="38"/>
      <c r="AS613" s="38"/>
      <c r="AT613" s="38"/>
      <c r="AU613" s="38"/>
      <c r="AV613" s="38"/>
      <c r="AW613" s="38"/>
      <c r="AX613" s="38"/>
      <c r="AY613" s="38"/>
      <c r="AZ613" s="38"/>
      <c r="BA613" s="38"/>
      <c r="BB613" s="38"/>
      <c r="BC613" s="38"/>
      <c r="BD613" s="38"/>
      <c r="BE613" s="38"/>
      <c r="BF613" s="38"/>
      <c r="BG613" s="38"/>
      <c r="BH613" s="38"/>
      <c r="BI613" s="38"/>
      <c r="BJ613" s="38"/>
    </row>
    <row r="614" spans="2:62" ht="15.75" customHeight="1">
      <c r="B614" s="3"/>
      <c r="C614" s="80"/>
      <c r="D614" s="80"/>
      <c r="E614" s="80"/>
      <c r="F614" s="80"/>
      <c r="G614" s="80"/>
      <c r="H614" s="80"/>
      <c r="I614" s="80"/>
      <c r="J614" s="80"/>
      <c r="K614" s="80"/>
      <c r="L614" s="80"/>
      <c r="M614" s="80"/>
      <c r="N614" s="80"/>
      <c r="O614" s="80"/>
      <c r="P614" s="80"/>
      <c r="Q614" s="80"/>
      <c r="R614" s="80"/>
      <c r="S614" s="80"/>
      <c r="T614" s="80"/>
      <c r="U614" s="80"/>
      <c r="V614" s="80"/>
      <c r="W614" s="80"/>
      <c r="X614" s="80"/>
      <c r="Y614" s="38"/>
      <c r="Z614" s="38"/>
      <c r="AA614" s="38"/>
      <c r="AB614" s="38"/>
      <c r="AC614" s="38"/>
      <c r="AD614" s="38"/>
      <c r="AE614" s="38"/>
      <c r="AF614" s="38"/>
      <c r="AG614" s="38"/>
      <c r="AH614" s="38"/>
      <c r="AI614" s="38"/>
      <c r="AJ614" s="38"/>
      <c r="AK614" s="38"/>
      <c r="AL614" s="38"/>
      <c r="AM614" s="38"/>
      <c r="AN614" s="38"/>
      <c r="AO614" s="38"/>
      <c r="AP614" s="38"/>
      <c r="AQ614" s="38"/>
      <c r="AR614" s="38"/>
      <c r="AS614" s="38"/>
      <c r="AT614" s="38"/>
      <c r="AU614" s="38"/>
      <c r="AV614" s="38"/>
      <c r="AW614" s="38"/>
      <c r="AX614" s="38"/>
      <c r="AY614" s="38"/>
      <c r="AZ614" s="38"/>
      <c r="BA614" s="38"/>
      <c r="BB614" s="38"/>
      <c r="BC614" s="38"/>
      <c r="BD614" s="38"/>
      <c r="BE614" s="38"/>
      <c r="BF614" s="38"/>
      <c r="BG614" s="38"/>
      <c r="BH614" s="38"/>
      <c r="BI614" s="38"/>
      <c r="BJ614" s="38"/>
    </row>
    <row r="615" spans="2:62" ht="15.75" customHeight="1">
      <c r="B615" s="3"/>
      <c r="C615" s="80"/>
      <c r="D615" s="80"/>
      <c r="E615" s="80"/>
      <c r="F615" s="80"/>
      <c r="G615" s="80"/>
      <c r="H615" s="80"/>
      <c r="I615" s="80"/>
      <c r="J615" s="80"/>
      <c r="K615" s="80"/>
      <c r="L615" s="80"/>
      <c r="M615" s="80"/>
      <c r="N615" s="80"/>
      <c r="O615" s="80"/>
      <c r="P615" s="80"/>
      <c r="Q615" s="80"/>
      <c r="R615" s="80"/>
      <c r="S615" s="80"/>
      <c r="T615" s="80"/>
      <c r="U615" s="80"/>
      <c r="V615" s="80"/>
      <c r="W615" s="80"/>
      <c r="X615" s="80"/>
      <c r="Y615" s="38"/>
      <c r="Z615" s="38"/>
      <c r="AA615" s="38"/>
      <c r="AB615" s="38"/>
      <c r="AC615" s="38"/>
      <c r="AD615" s="38"/>
      <c r="AE615" s="38"/>
      <c r="AF615" s="38"/>
      <c r="AG615" s="38"/>
      <c r="AH615" s="38"/>
      <c r="AI615" s="38"/>
      <c r="AJ615" s="38"/>
      <c r="AK615" s="38"/>
      <c r="AL615" s="38"/>
      <c r="AM615" s="38"/>
      <c r="AN615" s="38"/>
      <c r="AO615" s="38"/>
      <c r="AP615" s="38"/>
      <c r="AQ615" s="38"/>
      <c r="AR615" s="38"/>
      <c r="AS615" s="38"/>
      <c r="AT615" s="38"/>
      <c r="AU615" s="38"/>
      <c r="AV615" s="38"/>
      <c r="AW615" s="38"/>
      <c r="AX615" s="38"/>
      <c r="AY615" s="38"/>
      <c r="AZ615" s="38"/>
      <c r="BA615" s="38"/>
      <c r="BB615" s="38"/>
      <c r="BC615" s="38"/>
      <c r="BD615" s="38"/>
      <c r="BE615" s="38"/>
      <c r="BF615" s="38"/>
      <c r="BG615" s="38"/>
      <c r="BH615" s="38"/>
      <c r="BI615" s="38"/>
      <c r="BJ615" s="38"/>
    </row>
    <row r="616" spans="2:62" ht="15.75" customHeight="1">
      <c r="B616" s="3"/>
      <c r="C616" s="80"/>
      <c r="D616" s="80"/>
      <c r="E616" s="80"/>
      <c r="F616" s="80"/>
      <c r="G616" s="80"/>
      <c r="H616" s="80"/>
      <c r="I616" s="80"/>
      <c r="J616" s="80"/>
      <c r="K616" s="80"/>
      <c r="L616" s="80"/>
      <c r="M616" s="80"/>
      <c r="N616" s="80"/>
      <c r="O616" s="80"/>
      <c r="P616" s="80"/>
      <c r="Q616" s="80"/>
      <c r="R616" s="80"/>
      <c r="S616" s="80"/>
      <c r="T616" s="80"/>
      <c r="U616" s="80"/>
      <c r="V616" s="80"/>
      <c r="W616" s="80"/>
      <c r="X616" s="80"/>
      <c r="Y616" s="38"/>
      <c r="Z616" s="38"/>
      <c r="AA616" s="38"/>
      <c r="AB616" s="38"/>
      <c r="AC616" s="38"/>
      <c r="AD616" s="38"/>
      <c r="AE616" s="38"/>
      <c r="AF616" s="38"/>
      <c r="AG616" s="38"/>
      <c r="AH616" s="38"/>
      <c r="AI616" s="38"/>
      <c r="AJ616" s="38"/>
      <c r="AK616" s="38"/>
      <c r="AL616" s="38"/>
      <c r="AM616" s="38"/>
      <c r="AN616" s="38"/>
      <c r="AO616" s="38"/>
      <c r="AP616" s="38"/>
      <c r="AQ616" s="38"/>
      <c r="AR616" s="38"/>
      <c r="AS616" s="38"/>
      <c r="AT616" s="38"/>
      <c r="AU616" s="38"/>
      <c r="AV616" s="38"/>
      <c r="AW616" s="38"/>
      <c r="AX616" s="38"/>
      <c r="AY616" s="38"/>
      <c r="AZ616" s="38"/>
      <c r="BA616" s="38"/>
      <c r="BB616" s="38"/>
      <c r="BC616" s="38"/>
      <c r="BD616" s="38"/>
      <c r="BE616" s="38"/>
      <c r="BF616" s="38"/>
      <c r="BG616" s="38"/>
      <c r="BH616" s="38"/>
      <c r="BI616" s="38"/>
      <c r="BJ616" s="38"/>
    </row>
    <row r="617" spans="2:62" ht="15.75" customHeight="1">
      <c r="B617" s="3"/>
      <c r="C617" s="80"/>
      <c r="D617" s="80"/>
      <c r="E617" s="80"/>
      <c r="F617" s="80"/>
      <c r="G617" s="80"/>
      <c r="H617" s="80"/>
      <c r="I617" s="80"/>
      <c r="J617" s="80"/>
      <c r="K617" s="80"/>
      <c r="L617" s="80"/>
      <c r="M617" s="80"/>
      <c r="N617" s="80"/>
      <c r="O617" s="80"/>
      <c r="P617" s="80"/>
      <c r="Q617" s="80"/>
      <c r="R617" s="80"/>
      <c r="S617" s="80"/>
      <c r="T617" s="80"/>
      <c r="U617" s="80"/>
      <c r="V617" s="80"/>
      <c r="W617" s="80"/>
      <c r="X617" s="80"/>
      <c r="Y617" s="38"/>
      <c r="Z617" s="38"/>
      <c r="AA617" s="38"/>
      <c r="AB617" s="38"/>
      <c r="AC617" s="38"/>
      <c r="AD617" s="38"/>
      <c r="AE617" s="38"/>
      <c r="AF617" s="38"/>
      <c r="AG617" s="38"/>
      <c r="AH617" s="38"/>
      <c r="AI617" s="38"/>
      <c r="AJ617" s="38"/>
      <c r="AK617" s="38"/>
      <c r="AL617" s="38"/>
      <c r="AM617" s="38"/>
      <c r="AN617" s="38"/>
      <c r="AO617" s="38"/>
      <c r="AP617" s="38"/>
      <c r="AQ617" s="38"/>
      <c r="AR617" s="38"/>
      <c r="AS617" s="38"/>
      <c r="AT617" s="38"/>
      <c r="AU617" s="38"/>
      <c r="AV617" s="38"/>
      <c r="AW617" s="38"/>
      <c r="AX617" s="38"/>
      <c r="AY617" s="38"/>
      <c r="AZ617" s="38"/>
      <c r="BA617" s="38"/>
      <c r="BB617" s="38"/>
      <c r="BC617" s="38"/>
      <c r="BD617" s="38"/>
      <c r="BE617" s="38"/>
      <c r="BF617" s="38"/>
      <c r="BG617" s="38"/>
      <c r="BH617" s="38"/>
      <c r="BI617" s="38"/>
      <c r="BJ617" s="38"/>
    </row>
    <row r="618" spans="2:62" ht="15.75" customHeight="1">
      <c r="B618" s="3"/>
      <c r="C618" s="80"/>
      <c r="D618" s="80"/>
      <c r="E618" s="80"/>
      <c r="F618" s="80"/>
      <c r="G618" s="80"/>
      <c r="H618" s="80"/>
      <c r="I618" s="80"/>
      <c r="J618" s="80"/>
      <c r="K618" s="80"/>
      <c r="L618" s="80"/>
      <c r="M618" s="80"/>
      <c r="N618" s="80"/>
      <c r="O618" s="80"/>
      <c r="P618" s="80"/>
      <c r="Q618" s="80"/>
      <c r="R618" s="80"/>
      <c r="S618" s="80"/>
      <c r="T618" s="80"/>
      <c r="U618" s="80"/>
      <c r="V618" s="80"/>
      <c r="W618" s="80"/>
      <c r="X618" s="80"/>
      <c r="Y618" s="38"/>
      <c r="Z618" s="38"/>
      <c r="AA618" s="38"/>
      <c r="AB618" s="38"/>
      <c r="AC618" s="38"/>
      <c r="AD618" s="38"/>
      <c r="AE618" s="38"/>
      <c r="AF618" s="38"/>
      <c r="AG618" s="38"/>
      <c r="AH618" s="38"/>
      <c r="AI618" s="38"/>
      <c r="AJ618" s="38"/>
      <c r="AK618" s="38"/>
      <c r="AL618" s="38"/>
      <c r="AM618" s="38"/>
      <c r="AN618" s="38"/>
      <c r="AO618" s="38"/>
      <c r="AP618" s="38"/>
      <c r="AQ618" s="38"/>
      <c r="AR618" s="38"/>
      <c r="AS618" s="38"/>
      <c r="AT618" s="38"/>
      <c r="AU618" s="38"/>
      <c r="AV618" s="38"/>
      <c r="AW618" s="38"/>
      <c r="AX618" s="38"/>
      <c r="AY618" s="38"/>
      <c r="AZ618" s="38"/>
      <c r="BA618" s="38"/>
      <c r="BB618" s="38"/>
      <c r="BC618" s="38"/>
      <c r="BD618" s="38"/>
      <c r="BE618" s="38"/>
      <c r="BF618" s="38"/>
      <c r="BG618" s="38"/>
      <c r="BH618" s="38"/>
      <c r="BI618" s="38"/>
      <c r="BJ618" s="38"/>
    </row>
    <row r="619" spans="2:62" ht="15.75" customHeight="1">
      <c r="B619" s="3"/>
      <c r="C619" s="80"/>
      <c r="D619" s="80"/>
      <c r="E619" s="80"/>
      <c r="F619" s="80"/>
      <c r="G619" s="80"/>
      <c r="H619" s="80"/>
      <c r="I619" s="80"/>
      <c r="J619" s="80"/>
      <c r="K619" s="80"/>
      <c r="L619" s="80"/>
      <c r="M619" s="80"/>
      <c r="N619" s="80"/>
      <c r="O619" s="80"/>
      <c r="P619" s="80"/>
      <c r="Q619" s="80"/>
      <c r="R619" s="80"/>
      <c r="S619" s="80"/>
      <c r="T619" s="80"/>
      <c r="U619" s="80"/>
      <c r="V619" s="80"/>
      <c r="W619" s="80"/>
      <c r="X619" s="80"/>
      <c r="Y619" s="38"/>
      <c r="Z619" s="38"/>
      <c r="AA619" s="38"/>
      <c r="AB619" s="38"/>
      <c r="AC619" s="38"/>
      <c r="AD619" s="38"/>
      <c r="AE619" s="38"/>
      <c r="AF619" s="38"/>
      <c r="AG619" s="38"/>
      <c r="AH619" s="38"/>
      <c r="AI619" s="38"/>
      <c r="AJ619" s="38"/>
      <c r="AK619" s="38"/>
      <c r="AL619" s="38"/>
      <c r="AM619" s="38"/>
      <c r="AN619" s="38"/>
      <c r="AO619" s="38"/>
      <c r="AP619" s="38"/>
      <c r="AQ619" s="38"/>
      <c r="AR619" s="38"/>
      <c r="AS619" s="38"/>
      <c r="AT619" s="38"/>
      <c r="AU619" s="38"/>
      <c r="AV619" s="38"/>
      <c r="AW619" s="38"/>
      <c r="AX619" s="38"/>
      <c r="AY619" s="38"/>
      <c r="AZ619" s="38"/>
      <c r="BA619" s="38"/>
      <c r="BB619" s="38"/>
      <c r="BC619" s="38"/>
      <c r="BD619" s="38"/>
      <c r="BE619" s="38"/>
      <c r="BF619" s="38"/>
      <c r="BG619" s="38"/>
      <c r="BH619" s="38"/>
      <c r="BI619" s="38"/>
      <c r="BJ619" s="38"/>
    </row>
    <row r="620" spans="2:62" ht="15.75" customHeight="1">
      <c r="B620" s="3"/>
      <c r="C620" s="80"/>
      <c r="D620" s="80"/>
      <c r="E620" s="80"/>
      <c r="F620" s="80"/>
      <c r="G620" s="80"/>
      <c r="H620" s="80"/>
      <c r="I620" s="80"/>
      <c r="J620" s="80"/>
      <c r="K620" s="80"/>
      <c r="L620" s="80"/>
      <c r="M620" s="80"/>
      <c r="N620" s="80"/>
      <c r="O620" s="80"/>
      <c r="P620" s="80"/>
      <c r="Q620" s="80"/>
      <c r="R620" s="80"/>
      <c r="S620" s="80"/>
      <c r="T620" s="80"/>
      <c r="U620" s="80"/>
      <c r="V620" s="80"/>
      <c r="W620" s="80"/>
      <c r="X620" s="80"/>
      <c r="Y620" s="38"/>
      <c r="Z620" s="38"/>
      <c r="AA620" s="38"/>
      <c r="AB620" s="38"/>
      <c r="AC620" s="38"/>
      <c r="AD620" s="38"/>
      <c r="AE620" s="38"/>
      <c r="AF620" s="38"/>
      <c r="AG620" s="38"/>
      <c r="AH620" s="38"/>
      <c r="AI620" s="38"/>
      <c r="AJ620" s="38"/>
      <c r="AK620" s="38"/>
      <c r="AL620" s="38"/>
      <c r="AM620" s="38"/>
      <c r="AN620" s="38"/>
      <c r="AO620" s="38"/>
      <c r="AP620" s="38"/>
      <c r="AQ620" s="38"/>
      <c r="AR620" s="38"/>
      <c r="AS620" s="38"/>
      <c r="AT620" s="38"/>
      <c r="AU620" s="38"/>
      <c r="AV620" s="38"/>
      <c r="AW620" s="38"/>
      <c r="AX620" s="38"/>
      <c r="AY620" s="38"/>
      <c r="AZ620" s="38"/>
      <c r="BA620" s="38"/>
      <c r="BB620" s="38"/>
      <c r="BC620" s="38"/>
      <c r="BD620" s="38"/>
      <c r="BE620" s="38"/>
      <c r="BF620" s="38"/>
      <c r="BG620" s="38"/>
      <c r="BH620" s="38"/>
      <c r="BI620" s="38"/>
      <c r="BJ620" s="38"/>
    </row>
    <row r="621" spans="2:62" ht="15.75" customHeight="1">
      <c r="B621" s="3"/>
      <c r="C621" s="80"/>
      <c r="D621" s="80"/>
      <c r="E621" s="80"/>
      <c r="F621" s="80"/>
      <c r="G621" s="80"/>
      <c r="H621" s="80"/>
      <c r="I621" s="80"/>
      <c r="J621" s="80"/>
      <c r="K621" s="80"/>
      <c r="L621" s="80"/>
      <c r="M621" s="80"/>
      <c r="N621" s="80"/>
      <c r="O621" s="80"/>
      <c r="P621" s="80"/>
      <c r="Q621" s="80"/>
      <c r="R621" s="80"/>
      <c r="S621" s="80"/>
      <c r="T621" s="80"/>
      <c r="U621" s="80"/>
      <c r="V621" s="80"/>
      <c r="W621" s="80"/>
      <c r="X621" s="80"/>
      <c r="Y621" s="38"/>
      <c r="Z621" s="38"/>
      <c r="AA621" s="38"/>
      <c r="AB621" s="38"/>
      <c r="AC621" s="38"/>
      <c r="AD621" s="38"/>
      <c r="AE621" s="38"/>
      <c r="AF621" s="38"/>
      <c r="AG621" s="38"/>
      <c r="AH621" s="38"/>
      <c r="AI621" s="38"/>
      <c r="AJ621" s="38"/>
      <c r="AK621" s="38"/>
      <c r="AL621" s="38"/>
      <c r="AM621" s="38"/>
      <c r="AN621" s="38"/>
      <c r="AO621" s="38"/>
      <c r="AP621" s="38"/>
      <c r="AQ621" s="38"/>
      <c r="AR621" s="38"/>
      <c r="AS621" s="38"/>
      <c r="AT621" s="38"/>
      <c r="AU621" s="38"/>
      <c r="AV621" s="38"/>
      <c r="AW621" s="38"/>
      <c r="AX621" s="38"/>
      <c r="AY621" s="38"/>
      <c r="AZ621" s="38"/>
      <c r="BA621" s="38"/>
      <c r="BB621" s="38"/>
      <c r="BC621" s="38"/>
      <c r="BD621" s="38"/>
      <c r="BE621" s="38"/>
      <c r="BF621" s="38"/>
      <c r="BG621" s="38"/>
      <c r="BH621" s="38"/>
      <c r="BI621" s="38"/>
      <c r="BJ621" s="38"/>
    </row>
    <row r="622" spans="2:62" ht="15.75" customHeight="1">
      <c r="B622" s="3"/>
      <c r="C622" s="80"/>
      <c r="D622" s="80"/>
      <c r="E622" s="80"/>
      <c r="F622" s="80"/>
      <c r="G622" s="80"/>
      <c r="H622" s="80"/>
      <c r="I622" s="80"/>
      <c r="J622" s="80"/>
      <c r="K622" s="80"/>
      <c r="L622" s="80"/>
      <c r="M622" s="80"/>
      <c r="N622" s="80"/>
      <c r="O622" s="80"/>
      <c r="P622" s="80"/>
      <c r="Q622" s="80"/>
      <c r="R622" s="80"/>
      <c r="S622" s="80"/>
      <c r="T622" s="80"/>
      <c r="U622" s="80"/>
      <c r="V622" s="80"/>
      <c r="W622" s="80"/>
      <c r="X622" s="80"/>
      <c r="Y622" s="38"/>
      <c r="Z622" s="38"/>
      <c r="AA622" s="38"/>
      <c r="AB622" s="38"/>
      <c r="AC622" s="38"/>
      <c r="AD622" s="38"/>
      <c r="AE622" s="38"/>
      <c r="AF622" s="38"/>
      <c r="AG622" s="38"/>
      <c r="AH622" s="38"/>
      <c r="AI622" s="38"/>
      <c r="AJ622" s="38"/>
      <c r="AK622" s="38"/>
      <c r="AL622" s="38"/>
      <c r="AM622" s="38"/>
      <c r="AN622" s="38"/>
      <c r="AO622" s="38"/>
      <c r="AP622" s="38"/>
      <c r="AQ622" s="38"/>
      <c r="AR622" s="38"/>
      <c r="AS622" s="38"/>
      <c r="AT622" s="38"/>
      <c r="AU622" s="38"/>
      <c r="AV622" s="38"/>
      <c r="AW622" s="38"/>
      <c r="AX622" s="38"/>
      <c r="AY622" s="38"/>
      <c r="AZ622" s="38"/>
      <c r="BA622" s="38"/>
      <c r="BB622" s="38"/>
      <c r="BC622" s="38"/>
      <c r="BD622" s="38"/>
      <c r="BE622" s="38"/>
      <c r="BF622" s="38"/>
      <c r="BG622" s="38"/>
      <c r="BH622" s="38"/>
      <c r="BI622" s="38"/>
      <c r="BJ622" s="38"/>
    </row>
    <row r="623" spans="2:62" ht="15.75" customHeight="1">
      <c r="B623" s="3"/>
      <c r="C623" s="80"/>
      <c r="D623" s="80"/>
      <c r="E623" s="80"/>
      <c r="F623" s="80"/>
      <c r="G623" s="80"/>
      <c r="H623" s="80"/>
      <c r="I623" s="80"/>
      <c r="J623" s="80"/>
      <c r="K623" s="80"/>
      <c r="L623" s="80"/>
      <c r="M623" s="80"/>
      <c r="N623" s="80"/>
      <c r="O623" s="80"/>
      <c r="P623" s="80"/>
      <c r="Q623" s="80"/>
      <c r="R623" s="80"/>
      <c r="S623" s="80"/>
      <c r="T623" s="80"/>
      <c r="U623" s="80"/>
      <c r="V623" s="80"/>
      <c r="W623" s="80"/>
      <c r="X623" s="80"/>
      <c r="Y623" s="38"/>
      <c r="Z623" s="38"/>
      <c r="AA623" s="38"/>
      <c r="AB623" s="38"/>
      <c r="AC623" s="38"/>
      <c r="AD623" s="38"/>
      <c r="AE623" s="38"/>
      <c r="AF623" s="38"/>
      <c r="AG623" s="38"/>
      <c r="AH623" s="38"/>
      <c r="AI623" s="38"/>
      <c r="AJ623" s="38"/>
      <c r="AK623" s="38"/>
      <c r="AL623" s="38"/>
      <c r="AM623" s="38"/>
      <c r="AN623" s="38"/>
      <c r="AO623" s="38"/>
      <c r="AP623" s="38"/>
      <c r="AQ623" s="38"/>
      <c r="AR623" s="38"/>
      <c r="AS623" s="38"/>
      <c r="AT623" s="38"/>
      <c r="AU623" s="38"/>
      <c r="AV623" s="38"/>
      <c r="AW623" s="38"/>
      <c r="AX623" s="38"/>
      <c r="AY623" s="38"/>
      <c r="AZ623" s="38"/>
      <c r="BA623" s="38"/>
      <c r="BB623" s="38"/>
      <c r="BC623" s="38"/>
      <c r="BD623" s="38"/>
      <c r="BE623" s="38"/>
      <c r="BF623" s="38"/>
      <c r="BG623" s="38"/>
      <c r="BH623" s="38"/>
      <c r="BI623" s="38"/>
      <c r="BJ623" s="38"/>
    </row>
    <row r="624" spans="2:62" ht="15.75" customHeight="1">
      <c r="B624" s="3"/>
      <c r="C624" s="80"/>
      <c r="D624" s="80"/>
      <c r="E624" s="80"/>
      <c r="F624" s="80"/>
      <c r="G624" s="80"/>
      <c r="H624" s="80"/>
      <c r="I624" s="80"/>
      <c r="J624" s="80"/>
      <c r="K624" s="80"/>
      <c r="L624" s="80"/>
      <c r="M624" s="80"/>
      <c r="N624" s="80"/>
      <c r="O624" s="80"/>
      <c r="P624" s="80"/>
      <c r="Q624" s="80"/>
      <c r="R624" s="80"/>
      <c r="S624" s="80"/>
      <c r="T624" s="80"/>
      <c r="U624" s="80"/>
      <c r="V624" s="80"/>
      <c r="W624" s="80"/>
      <c r="X624" s="80"/>
      <c r="Y624" s="38"/>
      <c r="Z624" s="38"/>
      <c r="AA624" s="38"/>
      <c r="AB624" s="38"/>
      <c r="AC624" s="38"/>
      <c r="AD624" s="38"/>
      <c r="AE624" s="38"/>
      <c r="AF624" s="38"/>
      <c r="AG624" s="38"/>
      <c r="AH624" s="38"/>
      <c r="AI624" s="38"/>
      <c r="AJ624" s="38"/>
      <c r="AK624" s="38"/>
      <c r="AL624" s="38"/>
      <c r="AM624" s="38"/>
      <c r="AN624" s="38"/>
      <c r="AO624" s="38"/>
      <c r="AP624" s="38"/>
      <c r="AQ624" s="38"/>
      <c r="AR624" s="38"/>
      <c r="AS624" s="38"/>
      <c r="AT624" s="38"/>
      <c r="AU624" s="38"/>
      <c r="AV624" s="38"/>
      <c r="AW624" s="38"/>
      <c r="AX624" s="38"/>
      <c r="AY624" s="38"/>
      <c r="AZ624" s="38"/>
      <c r="BA624" s="38"/>
      <c r="BB624" s="38"/>
      <c r="BC624" s="38"/>
      <c r="BD624" s="38"/>
      <c r="BE624" s="38"/>
      <c r="BF624" s="38"/>
      <c r="BG624" s="38"/>
      <c r="BH624" s="38"/>
      <c r="BI624" s="38"/>
      <c r="BJ624" s="38"/>
    </row>
    <row r="625" spans="2:62" ht="15.75" customHeight="1">
      <c r="B625" s="3"/>
      <c r="C625" s="80"/>
      <c r="D625" s="80"/>
      <c r="E625" s="80"/>
      <c r="F625" s="80"/>
      <c r="G625" s="80"/>
      <c r="H625" s="80"/>
      <c r="I625" s="80"/>
      <c r="J625" s="80"/>
      <c r="K625" s="80"/>
      <c r="L625" s="80"/>
      <c r="M625" s="80"/>
      <c r="N625" s="80"/>
      <c r="O625" s="80"/>
      <c r="P625" s="80"/>
      <c r="Q625" s="80"/>
      <c r="R625" s="80"/>
      <c r="S625" s="80"/>
      <c r="T625" s="80"/>
      <c r="U625" s="80"/>
      <c r="V625" s="80"/>
      <c r="W625" s="80"/>
      <c r="X625" s="80"/>
      <c r="Y625" s="38"/>
      <c r="Z625" s="38"/>
      <c r="AA625" s="38"/>
      <c r="AB625" s="38"/>
      <c r="AC625" s="38"/>
      <c r="AD625" s="38"/>
      <c r="AE625" s="38"/>
      <c r="AF625" s="38"/>
      <c r="AG625" s="38"/>
      <c r="AH625" s="38"/>
      <c r="AI625" s="38"/>
      <c r="AJ625" s="38"/>
      <c r="AK625" s="38"/>
      <c r="AL625" s="38"/>
      <c r="AM625" s="38"/>
      <c r="AN625" s="38"/>
      <c r="AO625" s="38"/>
      <c r="AP625" s="38"/>
      <c r="AQ625" s="38"/>
      <c r="AR625" s="38"/>
      <c r="AS625" s="38"/>
      <c r="AT625" s="38"/>
      <c r="AU625" s="38"/>
      <c r="AV625" s="38"/>
      <c r="AW625" s="38"/>
      <c r="AX625" s="38"/>
      <c r="AY625" s="38"/>
      <c r="AZ625" s="38"/>
      <c r="BA625" s="38"/>
      <c r="BB625" s="38"/>
      <c r="BC625" s="38"/>
      <c r="BD625" s="38"/>
      <c r="BE625" s="38"/>
      <c r="BF625" s="38"/>
      <c r="BG625" s="38"/>
      <c r="BH625" s="38"/>
      <c r="BI625" s="38"/>
      <c r="BJ625" s="38"/>
    </row>
    <row r="626" spans="2:62" ht="15.75" customHeight="1">
      <c r="B626" s="3"/>
      <c r="C626" s="80"/>
      <c r="D626" s="80"/>
      <c r="E626" s="80"/>
      <c r="F626" s="80"/>
      <c r="G626" s="80"/>
      <c r="H626" s="80"/>
      <c r="I626" s="80"/>
      <c r="J626" s="80"/>
      <c r="K626" s="80"/>
      <c r="L626" s="80"/>
      <c r="M626" s="80"/>
      <c r="N626" s="80"/>
      <c r="O626" s="80"/>
      <c r="P626" s="80"/>
      <c r="Q626" s="80"/>
      <c r="R626" s="80"/>
      <c r="S626" s="80"/>
      <c r="T626" s="80"/>
      <c r="U626" s="80"/>
      <c r="V626" s="80"/>
      <c r="W626" s="80"/>
      <c r="X626" s="80"/>
      <c r="Y626" s="38"/>
      <c r="Z626" s="38"/>
      <c r="AA626" s="38"/>
      <c r="AB626" s="38"/>
      <c r="AC626" s="38"/>
      <c r="AD626" s="38"/>
      <c r="AE626" s="38"/>
      <c r="AF626" s="38"/>
      <c r="AG626" s="38"/>
      <c r="AH626" s="38"/>
      <c r="AI626" s="38"/>
      <c r="AJ626" s="38"/>
      <c r="AK626" s="38"/>
      <c r="AL626" s="38"/>
      <c r="AM626" s="38"/>
      <c r="AN626" s="38"/>
      <c r="AO626" s="38"/>
      <c r="AP626" s="38"/>
      <c r="AQ626" s="38"/>
      <c r="AR626" s="38"/>
      <c r="AS626" s="38"/>
      <c r="AT626" s="38"/>
      <c r="AU626" s="38"/>
      <c r="AV626" s="38"/>
      <c r="AW626" s="38"/>
      <c r="AX626" s="38"/>
      <c r="AY626" s="38"/>
      <c r="AZ626" s="38"/>
      <c r="BA626" s="38"/>
      <c r="BB626" s="38"/>
      <c r="BC626" s="38"/>
      <c r="BD626" s="38"/>
      <c r="BE626" s="38"/>
      <c r="BF626" s="38"/>
      <c r="BG626" s="38"/>
      <c r="BH626" s="38"/>
      <c r="BI626" s="38"/>
      <c r="BJ626" s="38"/>
    </row>
    <row r="627" spans="2:62" ht="15.75" customHeight="1">
      <c r="B627" s="3"/>
      <c r="C627" s="80"/>
      <c r="D627" s="80"/>
      <c r="E627" s="80"/>
      <c r="F627" s="80"/>
      <c r="G627" s="80"/>
      <c r="H627" s="80"/>
      <c r="I627" s="80"/>
      <c r="J627" s="80"/>
      <c r="K627" s="80"/>
      <c r="L627" s="80"/>
      <c r="M627" s="80"/>
      <c r="N627" s="80"/>
      <c r="O627" s="80"/>
      <c r="P627" s="80"/>
      <c r="Q627" s="80"/>
      <c r="R627" s="80"/>
      <c r="S627" s="80"/>
      <c r="T627" s="80"/>
      <c r="U627" s="80"/>
      <c r="V627" s="80"/>
      <c r="W627" s="80"/>
      <c r="X627" s="80"/>
      <c r="Y627" s="38"/>
      <c r="Z627" s="38"/>
      <c r="AA627" s="38"/>
      <c r="AB627" s="38"/>
      <c r="AC627" s="38"/>
      <c r="AD627" s="38"/>
      <c r="AE627" s="38"/>
      <c r="AF627" s="38"/>
      <c r="AG627" s="38"/>
      <c r="AH627" s="38"/>
      <c r="AI627" s="38"/>
      <c r="AJ627" s="38"/>
      <c r="AK627" s="38"/>
      <c r="AL627" s="38"/>
      <c r="AM627" s="38"/>
      <c r="AN627" s="38"/>
      <c r="AO627" s="38"/>
      <c r="AP627" s="38"/>
      <c r="AQ627" s="38"/>
      <c r="AR627" s="38"/>
      <c r="AS627" s="38"/>
      <c r="AT627" s="38"/>
      <c r="AU627" s="38"/>
      <c r="AV627" s="38"/>
      <c r="AW627" s="38"/>
      <c r="AX627" s="38"/>
      <c r="AY627" s="38"/>
      <c r="AZ627" s="38"/>
      <c r="BA627" s="38"/>
      <c r="BB627" s="38"/>
      <c r="BC627" s="38"/>
      <c r="BD627" s="38"/>
      <c r="BE627" s="38"/>
      <c r="BF627" s="38"/>
      <c r="BG627" s="38"/>
      <c r="BH627" s="38"/>
      <c r="BI627" s="38"/>
      <c r="BJ627" s="38"/>
    </row>
    <row r="628" spans="2:62" ht="15.75" customHeight="1">
      <c r="B628" s="3"/>
      <c r="C628" s="80"/>
      <c r="D628" s="80"/>
      <c r="E628" s="80"/>
      <c r="F628" s="80"/>
      <c r="G628" s="80"/>
      <c r="H628" s="80"/>
      <c r="I628" s="80"/>
      <c r="J628" s="80"/>
      <c r="K628" s="80"/>
      <c r="L628" s="80"/>
      <c r="M628" s="80"/>
      <c r="N628" s="80"/>
      <c r="O628" s="80"/>
      <c r="P628" s="80"/>
      <c r="Q628" s="80"/>
      <c r="R628" s="80"/>
      <c r="S628" s="80"/>
      <c r="T628" s="80"/>
      <c r="U628" s="80"/>
      <c r="V628" s="80"/>
      <c r="W628" s="80"/>
      <c r="X628" s="80"/>
      <c r="Y628" s="38"/>
      <c r="Z628" s="38"/>
      <c r="AA628" s="38"/>
      <c r="AB628" s="38"/>
      <c r="AC628" s="38"/>
      <c r="AD628" s="38"/>
      <c r="AE628" s="38"/>
      <c r="AF628" s="38"/>
      <c r="AG628" s="38"/>
      <c r="AH628" s="38"/>
      <c r="AI628" s="38"/>
      <c r="AJ628" s="38"/>
      <c r="AK628" s="38"/>
      <c r="AL628" s="38"/>
      <c r="AM628" s="38"/>
      <c r="AN628" s="38"/>
      <c r="AO628" s="38"/>
      <c r="AP628" s="38"/>
      <c r="AQ628" s="38"/>
      <c r="AR628" s="38"/>
      <c r="AS628" s="38"/>
      <c r="AT628" s="38"/>
      <c r="AU628" s="38"/>
      <c r="AV628" s="38"/>
      <c r="AW628" s="38"/>
      <c r="AX628" s="38"/>
      <c r="AY628" s="38"/>
      <c r="AZ628" s="38"/>
      <c r="BA628" s="38"/>
      <c r="BB628" s="38"/>
      <c r="BC628" s="38"/>
      <c r="BD628" s="38"/>
      <c r="BE628" s="38"/>
      <c r="BF628" s="38"/>
      <c r="BG628" s="38"/>
      <c r="BH628" s="38"/>
      <c r="BI628" s="38"/>
      <c r="BJ628" s="38"/>
    </row>
    <row r="629" spans="2:62" ht="15.75" customHeight="1">
      <c r="B629" s="3"/>
      <c r="C629" s="80"/>
      <c r="D629" s="80"/>
      <c r="E629" s="80"/>
      <c r="F629" s="80"/>
      <c r="G629" s="80"/>
      <c r="H629" s="80"/>
      <c r="I629" s="80"/>
      <c r="J629" s="80"/>
      <c r="K629" s="80"/>
      <c r="L629" s="80"/>
      <c r="M629" s="80"/>
      <c r="N629" s="80"/>
      <c r="O629" s="80"/>
      <c r="P629" s="80"/>
      <c r="Q629" s="80"/>
      <c r="R629" s="80"/>
      <c r="S629" s="80"/>
      <c r="T629" s="80"/>
      <c r="U629" s="80"/>
      <c r="V629" s="80"/>
      <c r="W629" s="80"/>
      <c r="X629" s="80"/>
      <c r="Y629" s="38"/>
      <c r="Z629" s="38"/>
      <c r="AA629" s="38"/>
      <c r="AB629" s="38"/>
      <c r="AC629" s="38"/>
      <c r="AD629" s="38"/>
      <c r="AE629" s="38"/>
      <c r="AF629" s="38"/>
      <c r="AG629" s="38"/>
      <c r="AH629" s="38"/>
      <c r="AI629" s="38"/>
      <c r="AJ629" s="38"/>
      <c r="AK629" s="38"/>
      <c r="AL629" s="38"/>
      <c r="AM629" s="38"/>
      <c r="AN629" s="38"/>
      <c r="AO629" s="38"/>
      <c r="AP629" s="38"/>
      <c r="AQ629" s="38"/>
      <c r="AR629" s="38"/>
      <c r="AS629" s="38"/>
      <c r="AT629" s="38"/>
      <c r="AU629" s="38"/>
      <c r="AV629" s="38"/>
      <c r="AW629" s="38"/>
      <c r="AX629" s="38"/>
      <c r="AY629" s="38"/>
      <c r="AZ629" s="38"/>
      <c r="BA629" s="38"/>
      <c r="BB629" s="38"/>
      <c r="BC629" s="38"/>
      <c r="BD629" s="38"/>
      <c r="BE629" s="38"/>
      <c r="BF629" s="38"/>
      <c r="BG629" s="38"/>
      <c r="BH629" s="38"/>
      <c r="BI629" s="38"/>
      <c r="BJ629" s="38"/>
    </row>
    <row r="630" spans="2:62" ht="15.75" customHeight="1">
      <c r="B630" s="3"/>
      <c r="C630" s="80"/>
      <c r="D630" s="80"/>
      <c r="E630" s="80"/>
      <c r="F630" s="80"/>
      <c r="G630" s="80"/>
      <c r="H630" s="80"/>
      <c r="I630" s="80"/>
      <c r="J630" s="80"/>
      <c r="K630" s="80"/>
      <c r="L630" s="80"/>
      <c r="M630" s="80"/>
      <c r="N630" s="80"/>
      <c r="O630" s="80"/>
      <c r="P630" s="80"/>
      <c r="Q630" s="80"/>
      <c r="R630" s="80"/>
      <c r="S630" s="80"/>
      <c r="T630" s="80"/>
      <c r="U630" s="80"/>
      <c r="V630" s="80"/>
      <c r="W630" s="80"/>
      <c r="X630" s="80"/>
      <c r="Y630" s="38"/>
      <c r="Z630" s="38"/>
      <c r="AA630" s="38"/>
      <c r="AB630" s="38"/>
      <c r="AC630" s="38"/>
      <c r="AD630" s="38"/>
      <c r="AE630" s="38"/>
      <c r="AF630" s="38"/>
      <c r="AG630" s="38"/>
      <c r="AH630" s="38"/>
      <c r="AI630" s="38"/>
      <c r="AJ630" s="38"/>
      <c r="AK630" s="38"/>
      <c r="AL630" s="38"/>
      <c r="AM630" s="38"/>
      <c r="AN630" s="38"/>
      <c r="AO630" s="38"/>
      <c r="AP630" s="38"/>
      <c r="AQ630" s="38"/>
      <c r="AR630" s="38"/>
      <c r="AS630" s="38"/>
      <c r="AT630" s="38"/>
      <c r="AU630" s="38"/>
      <c r="AV630" s="38"/>
      <c r="AW630" s="38"/>
      <c r="AX630" s="38"/>
      <c r="AY630" s="38"/>
      <c r="AZ630" s="38"/>
      <c r="BA630" s="38"/>
      <c r="BB630" s="38"/>
      <c r="BC630" s="38"/>
      <c r="BD630" s="38"/>
      <c r="BE630" s="38"/>
      <c r="BF630" s="38"/>
      <c r="BG630" s="38"/>
      <c r="BH630" s="38"/>
      <c r="BI630" s="38"/>
      <c r="BJ630" s="38"/>
    </row>
    <row r="631" spans="2:62" ht="15.75" customHeight="1">
      <c r="B631" s="3"/>
      <c r="C631" s="80"/>
      <c r="D631" s="80"/>
      <c r="E631" s="80"/>
      <c r="F631" s="80"/>
      <c r="G631" s="80"/>
      <c r="H631" s="80"/>
      <c r="I631" s="80"/>
      <c r="J631" s="80"/>
      <c r="K631" s="80"/>
      <c r="L631" s="80"/>
      <c r="M631" s="80"/>
      <c r="N631" s="80"/>
      <c r="O631" s="80"/>
      <c r="P631" s="80"/>
      <c r="Q631" s="80"/>
      <c r="R631" s="80"/>
      <c r="S631" s="80"/>
      <c r="T631" s="80"/>
      <c r="U631" s="80"/>
      <c r="V631" s="80"/>
      <c r="W631" s="80"/>
      <c r="X631" s="80"/>
      <c r="Y631" s="38"/>
      <c r="Z631" s="38"/>
      <c r="AA631" s="38"/>
      <c r="AB631" s="38"/>
      <c r="AC631" s="38"/>
      <c r="AD631" s="38"/>
      <c r="AE631" s="38"/>
      <c r="AF631" s="38"/>
      <c r="AG631" s="38"/>
      <c r="AH631" s="38"/>
      <c r="AI631" s="38"/>
      <c r="AJ631" s="38"/>
      <c r="AK631" s="38"/>
      <c r="AL631" s="38"/>
      <c r="AM631" s="38"/>
      <c r="AN631" s="38"/>
      <c r="AO631" s="38"/>
      <c r="AP631" s="38"/>
      <c r="AQ631" s="38"/>
      <c r="AR631" s="38"/>
      <c r="AS631" s="38"/>
      <c r="AT631" s="38"/>
      <c r="AU631" s="38"/>
      <c r="AV631" s="38"/>
      <c r="AW631" s="38"/>
      <c r="AX631" s="38"/>
      <c r="AY631" s="38"/>
      <c r="AZ631" s="38"/>
      <c r="BA631" s="38"/>
      <c r="BB631" s="38"/>
      <c r="BC631" s="38"/>
      <c r="BD631" s="38"/>
      <c r="BE631" s="38"/>
      <c r="BF631" s="38"/>
      <c r="BG631" s="38"/>
      <c r="BH631" s="38"/>
      <c r="BI631" s="38"/>
      <c r="BJ631" s="38"/>
    </row>
    <row r="632" spans="2:62" ht="15.75" customHeight="1">
      <c r="B632" s="3"/>
      <c r="C632" s="80"/>
      <c r="D632" s="80"/>
      <c r="E632" s="80"/>
      <c r="F632" s="80"/>
      <c r="G632" s="80"/>
      <c r="H632" s="80"/>
      <c r="I632" s="80"/>
      <c r="J632" s="80"/>
      <c r="K632" s="80"/>
      <c r="L632" s="80"/>
      <c r="M632" s="80"/>
      <c r="N632" s="80"/>
      <c r="O632" s="80"/>
      <c r="P632" s="80"/>
      <c r="Q632" s="80"/>
      <c r="R632" s="80"/>
      <c r="S632" s="80"/>
      <c r="T632" s="80"/>
      <c r="U632" s="80"/>
      <c r="V632" s="80"/>
      <c r="W632" s="80"/>
      <c r="X632" s="80"/>
      <c r="Y632" s="38"/>
      <c r="Z632" s="38"/>
      <c r="AA632" s="38"/>
      <c r="AB632" s="38"/>
      <c r="AC632" s="38"/>
      <c r="AD632" s="38"/>
      <c r="AE632" s="38"/>
      <c r="AF632" s="38"/>
      <c r="AG632" s="38"/>
      <c r="AH632" s="38"/>
      <c r="AI632" s="38"/>
      <c r="AJ632" s="38"/>
      <c r="AK632" s="38"/>
      <c r="AL632" s="38"/>
      <c r="AM632" s="38"/>
      <c r="AN632" s="38"/>
      <c r="AO632" s="38"/>
      <c r="AP632" s="38"/>
      <c r="AQ632" s="38"/>
      <c r="AR632" s="38"/>
      <c r="AS632" s="38"/>
      <c r="AT632" s="38"/>
      <c r="AU632" s="38"/>
      <c r="AV632" s="38"/>
      <c r="AW632" s="38"/>
      <c r="AX632" s="38"/>
      <c r="AY632" s="38"/>
      <c r="AZ632" s="38"/>
      <c r="BA632" s="38"/>
      <c r="BB632" s="38"/>
      <c r="BC632" s="38"/>
      <c r="BD632" s="38"/>
      <c r="BE632" s="38"/>
      <c r="BF632" s="38"/>
      <c r="BG632" s="38"/>
      <c r="BH632" s="38"/>
      <c r="BI632" s="38"/>
      <c r="BJ632" s="38"/>
    </row>
    <row r="633" spans="2:62" ht="15.75" customHeight="1">
      <c r="B633" s="3"/>
      <c r="C633" s="80"/>
      <c r="D633" s="80"/>
      <c r="E633" s="80"/>
      <c r="F633" s="80"/>
      <c r="G633" s="80"/>
      <c r="H633" s="80"/>
      <c r="I633" s="80"/>
      <c r="J633" s="80"/>
      <c r="K633" s="80"/>
      <c r="L633" s="80"/>
      <c r="M633" s="80"/>
      <c r="N633" s="80"/>
      <c r="O633" s="80"/>
      <c r="P633" s="80"/>
      <c r="Q633" s="80"/>
      <c r="R633" s="80"/>
      <c r="S633" s="80"/>
      <c r="T633" s="80"/>
      <c r="U633" s="80"/>
      <c r="V633" s="80"/>
      <c r="W633" s="80"/>
      <c r="X633" s="80"/>
      <c r="Y633" s="38"/>
      <c r="Z633" s="38"/>
      <c r="AA633" s="38"/>
      <c r="AB633" s="38"/>
      <c r="AC633" s="38"/>
      <c r="AD633" s="38"/>
      <c r="AE633" s="38"/>
      <c r="AF633" s="38"/>
      <c r="AG633" s="38"/>
      <c r="AH633" s="38"/>
      <c r="AI633" s="38"/>
      <c r="AJ633" s="38"/>
      <c r="AK633" s="38"/>
      <c r="AL633" s="38"/>
      <c r="AM633" s="38"/>
      <c r="AN633" s="38"/>
      <c r="AO633" s="38"/>
      <c r="AP633" s="38"/>
      <c r="AQ633" s="38"/>
      <c r="AR633" s="38"/>
      <c r="AS633" s="38"/>
      <c r="AT633" s="38"/>
      <c r="AU633" s="38"/>
      <c r="AV633" s="38"/>
      <c r="AW633" s="38"/>
      <c r="AX633" s="38"/>
      <c r="AY633" s="38"/>
      <c r="AZ633" s="38"/>
      <c r="BA633" s="38"/>
      <c r="BB633" s="38"/>
      <c r="BC633" s="38"/>
      <c r="BD633" s="38"/>
      <c r="BE633" s="38"/>
      <c r="BF633" s="38"/>
      <c r="BG633" s="38"/>
      <c r="BH633" s="38"/>
      <c r="BI633" s="38"/>
      <c r="BJ633" s="38"/>
    </row>
    <row r="634" spans="2:62" ht="15.75" customHeight="1">
      <c r="B634" s="3"/>
      <c r="C634" s="80"/>
      <c r="D634" s="80"/>
      <c r="E634" s="80"/>
      <c r="F634" s="80"/>
      <c r="G634" s="80"/>
      <c r="H634" s="80"/>
      <c r="I634" s="80"/>
      <c r="J634" s="80"/>
      <c r="K634" s="80"/>
      <c r="L634" s="80"/>
      <c r="M634" s="80"/>
      <c r="N634" s="80"/>
      <c r="O634" s="80"/>
      <c r="P634" s="80"/>
      <c r="Q634" s="80"/>
      <c r="R634" s="80"/>
      <c r="S634" s="80"/>
      <c r="T634" s="80"/>
      <c r="U634" s="80"/>
      <c r="V634" s="80"/>
      <c r="W634" s="80"/>
      <c r="X634" s="80"/>
      <c r="Y634" s="38"/>
      <c r="Z634" s="38"/>
      <c r="AA634" s="38"/>
      <c r="AB634" s="38"/>
      <c r="AC634" s="38"/>
      <c r="AD634" s="38"/>
      <c r="AE634" s="38"/>
      <c r="AF634" s="38"/>
      <c r="AG634" s="38"/>
      <c r="AH634" s="38"/>
      <c r="AI634" s="38"/>
      <c r="AJ634" s="38"/>
      <c r="AK634" s="38"/>
      <c r="AL634" s="38"/>
      <c r="AM634" s="38"/>
      <c r="AN634" s="38"/>
      <c r="AO634" s="38"/>
      <c r="AP634" s="38"/>
      <c r="AQ634" s="38"/>
      <c r="AR634" s="38"/>
      <c r="AS634" s="38"/>
      <c r="AT634" s="38"/>
      <c r="AU634" s="38"/>
      <c r="AV634" s="38"/>
      <c r="AW634" s="38"/>
      <c r="AX634" s="38"/>
      <c r="AY634" s="38"/>
      <c r="AZ634" s="38"/>
      <c r="BA634" s="38"/>
      <c r="BB634" s="38"/>
      <c r="BC634" s="38"/>
      <c r="BD634" s="38"/>
      <c r="BE634" s="38"/>
      <c r="BF634" s="38"/>
      <c r="BG634" s="38"/>
      <c r="BH634" s="38"/>
      <c r="BI634" s="38"/>
      <c r="BJ634" s="38"/>
    </row>
    <row r="635" spans="2:62" ht="15.75" customHeight="1">
      <c r="B635" s="3"/>
      <c r="C635" s="80"/>
      <c r="D635" s="80"/>
      <c r="E635" s="80"/>
      <c r="F635" s="80"/>
      <c r="G635" s="80"/>
      <c r="H635" s="80"/>
      <c r="I635" s="80"/>
      <c r="J635" s="80"/>
      <c r="K635" s="80"/>
      <c r="L635" s="80"/>
      <c r="M635" s="80"/>
      <c r="N635" s="80"/>
      <c r="O635" s="80"/>
      <c r="P635" s="80"/>
      <c r="Q635" s="80"/>
      <c r="R635" s="80"/>
      <c r="S635" s="80"/>
      <c r="T635" s="80"/>
      <c r="U635" s="80"/>
      <c r="V635" s="80"/>
      <c r="W635" s="80"/>
      <c r="X635" s="80"/>
      <c r="Y635" s="38"/>
      <c r="Z635" s="38"/>
      <c r="AA635" s="38"/>
      <c r="AB635" s="38"/>
      <c r="AC635" s="38"/>
      <c r="AD635" s="38"/>
      <c r="AE635" s="38"/>
      <c r="AF635" s="38"/>
      <c r="AG635" s="38"/>
      <c r="AH635" s="38"/>
      <c r="AI635" s="38"/>
      <c r="AJ635" s="38"/>
      <c r="AK635" s="38"/>
      <c r="AL635" s="38"/>
      <c r="AM635" s="38"/>
      <c r="AN635" s="38"/>
      <c r="AO635" s="38"/>
      <c r="AP635" s="38"/>
      <c r="AQ635" s="38"/>
      <c r="AR635" s="38"/>
      <c r="AS635" s="38"/>
      <c r="AT635" s="38"/>
      <c r="AU635" s="38"/>
      <c r="AV635" s="38"/>
      <c r="AW635" s="38"/>
      <c r="AX635" s="38"/>
      <c r="AY635" s="38"/>
      <c r="AZ635" s="38"/>
      <c r="BA635" s="38"/>
      <c r="BB635" s="38"/>
      <c r="BC635" s="38"/>
      <c r="BD635" s="38"/>
      <c r="BE635" s="38"/>
      <c r="BF635" s="38"/>
      <c r="BG635" s="38"/>
      <c r="BH635" s="38"/>
      <c r="BI635" s="38"/>
      <c r="BJ635" s="38"/>
    </row>
    <row r="636" spans="2:62" ht="15.75" customHeight="1">
      <c r="B636" s="3"/>
      <c r="C636" s="80"/>
      <c r="D636" s="80"/>
      <c r="E636" s="80"/>
      <c r="F636" s="80"/>
      <c r="G636" s="80"/>
      <c r="H636" s="80"/>
      <c r="I636" s="80"/>
      <c r="J636" s="80"/>
      <c r="K636" s="80"/>
      <c r="L636" s="80"/>
      <c r="M636" s="80"/>
      <c r="N636" s="80"/>
      <c r="O636" s="80"/>
      <c r="P636" s="80"/>
      <c r="Q636" s="80"/>
      <c r="R636" s="80"/>
      <c r="S636" s="80"/>
      <c r="T636" s="80"/>
      <c r="U636" s="80"/>
      <c r="V636" s="80"/>
      <c r="W636" s="80"/>
      <c r="X636" s="80"/>
      <c r="Y636" s="38"/>
      <c r="Z636" s="38"/>
      <c r="AA636" s="38"/>
      <c r="AB636" s="38"/>
      <c r="AC636" s="38"/>
      <c r="AD636" s="38"/>
      <c r="AE636" s="38"/>
      <c r="AF636" s="38"/>
      <c r="AG636" s="38"/>
      <c r="AH636" s="38"/>
      <c r="AI636" s="38"/>
      <c r="AJ636" s="38"/>
      <c r="AK636" s="38"/>
      <c r="AL636" s="38"/>
      <c r="AM636" s="38"/>
      <c r="AN636" s="38"/>
      <c r="AO636" s="38"/>
      <c r="AP636" s="38"/>
      <c r="AQ636" s="38"/>
      <c r="AR636" s="38"/>
      <c r="AS636" s="38"/>
      <c r="AT636" s="38"/>
      <c r="AU636" s="38"/>
      <c r="AV636" s="38"/>
      <c r="AW636" s="38"/>
      <c r="AX636" s="38"/>
      <c r="AY636" s="38"/>
      <c r="AZ636" s="38"/>
      <c r="BA636" s="38"/>
      <c r="BB636" s="38"/>
      <c r="BC636" s="38"/>
      <c r="BD636" s="38"/>
      <c r="BE636" s="38"/>
      <c r="BF636" s="38"/>
      <c r="BG636" s="38"/>
      <c r="BH636" s="38"/>
      <c r="BI636" s="38"/>
      <c r="BJ636" s="38"/>
    </row>
    <row r="637" spans="2:62" ht="15.75" customHeight="1">
      <c r="B637" s="3"/>
      <c r="C637" s="80"/>
      <c r="D637" s="80"/>
      <c r="E637" s="80"/>
      <c r="F637" s="80"/>
      <c r="G637" s="80"/>
      <c r="H637" s="80"/>
      <c r="I637" s="80"/>
      <c r="J637" s="80"/>
      <c r="K637" s="80"/>
      <c r="L637" s="80"/>
      <c r="M637" s="80"/>
      <c r="N637" s="80"/>
      <c r="O637" s="80"/>
      <c r="P637" s="80"/>
      <c r="Q637" s="80"/>
      <c r="R637" s="80"/>
      <c r="S637" s="80"/>
      <c r="T637" s="80"/>
      <c r="U637" s="80"/>
      <c r="V637" s="80"/>
      <c r="W637" s="80"/>
      <c r="X637" s="80"/>
      <c r="Y637" s="38"/>
      <c r="Z637" s="38"/>
      <c r="AA637" s="38"/>
      <c r="AB637" s="38"/>
      <c r="AC637" s="38"/>
      <c r="AD637" s="38"/>
      <c r="AE637" s="38"/>
      <c r="AF637" s="38"/>
      <c r="AG637" s="38"/>
      <c r="AH637" s="38"/>
      <c r="AI637" s="38"/>
      <c r="AJ637" s="38"/>
      <c r="AK637" s="38"/>
      <c r="AL637" s="38"/>
      <c r="AM637" s="38"/>
      <c r="AN637" s="38"/>
      <c r="AO637" s="38"/>
      <c r="AP637" s="38"/>
      <c r="AQ637" s="38"/>
      <c r="AR637" s="38"/>
      <c r="AS637" s="38"/>
      <c r="AT637" s="38"/>
      <c r="AU637" s="38"/>
      <c r="AV637" s="38"/>
      <c r="AW637" s="38"/>
      <c r="AX637" s="38"/>
      <c r="AY637" s="38"/>
      <c r="AZ637" s="38"/>
      <c r="BA637" s="38"/>
      <c r="BB637" s="38"/>
      <c r="BC637" s="38"/>
      <c r="BD637" s="38"/>
      <c r="BE637" s="38"/>
      <c r="BF637" s="38"/>
      <c r="BG637" s="38"/>
      <c r="BH637" s="38"/>
      <c r="BI637" s="38"/>
      <c r="BJ637" s="38"/>
    </row>
    <row r="638" spans="2:62" ht="15.75" customHeight="1">
      <c r="B638" s="3"/>
      <c r="C638" s="80"/>
      <c r="D638" s="80"/>
      <c r="E638" s="80"/>
      <c r="F638" s="80"/>
      <c r="G638" s="80"/>
      <c r="H638" s="80"/>
      <c r="I638" s="80"/>
      <c r="J638" s="80"/>
      <c r="K638" s="80"/>
      <c r="L638" s="80"/>
      <c r="M638" s="80"/>
      <c r="N638" s="80"/>
      <c r="O638" s="80"/>
      <c r="P638" s="80"/>
      <c r="Q638" s="80"/>
      <c r="R638" s="80"/>
      <c r="S638" s="80"/>
      <c r="T638" s="80"/>
      <c r="U638" s="80"/>
      <c r="V638" s="80"/>
      <c r="W638" s="80"/>
      <c r="X638" s="80"/>
      <c r="Y638" s="38"/>
      <c r="Z638" s="38"/>
      <c r="AA638" s="38"/>
      <c r="AB638" s="38"/>
      <c r="AC638" s="38"/>
      <c r="AD638" s="38"/>
      <c r="AE638" s="38"/>
      <c r="AF638" s="38"/>
      <c r="AG638" s="38"/>
      <c r="AH638" s="38"/>
      <c r="AI638" s="38"/>
      <c r="AJ638" s="38"/>
      <c r="AK638" s="38"/>
      <c r="AL638" s="38"/>
      <c r="AM638" s="38"/>
      <c r="AN638" s="38"/>
      <c r="AO638" s="38"/>
      <c r="AP638" s="38"/>
      <c r="AQ638" s="38"/>
      <c r="AR638" s="38"/>
      <c r="AS638" s="38"/>
      <c r="AT638" s="38"/>
      <c r="AU638" s="38"/>
      <c r="AV638" s="38"/>
      <c r="AW638" s="38"/>
      <c r="AX638" s="38"/>
      <c r="AY638" s="38"/>
      <c r="AZ638" s="38"/>
      <c r="BA638" s="38"/>
      <c r="BB638" s="38"/>
      <c r="BC638" s="38"/>
      <c r="BD638" s="38"/>
      <c r="BE638" s="38"/>
      <c r="BF638" s="38"/>
      <c r="BG638" s="38"/>
      <c r="BH638" s="38"/>
      <c r="BI638" s="38"/>
      <c r="BJ638" s="38"/>
    </row>
    <row r="639" spans="2:62" ht="15.75" customHeight="1">
      <c r="B639" s="3"/>
      <c r="C639" s="80"/>
      <c r="D639" s="80"/>
      <c r="E639" s="80"/>
      <c r="F639" s="80"/>
      <c r="G639" s="80"/>
      <c r="H639" s="80"/>
      <c r="I639" s="80"/>
      <c r="J639" s="80"/>
      <c r="K639" s="80"/>
      <c r="L639" s="80"/>
      <c r="M639" s="80"/>
      <c r="N639" s="80"/>
      <c r="O639" s="80"/>
      <c r="P639" s="80"/>
      <c r="Q639" s="80"/>
      <c r="R639" s="80"/>
      <c r="S639" s="80"/>
      <c r="T639" s="80"/>
      <c r="U639" s="80"/>
      <c r="V639" s="80"/>
      <c r="W639" s="80"/>
      <c r="X639" s="80"/>
      <c r="Y639" s="38"/>
      <c r="Z639" s="38"/>
      <c r="AA639" s="38"/>
      <c r="AB639" s="38"/>
      <c r="AC639" s="38"/>
      <c r="AD639" s="38"/>
      <c r="AE639" s="38"/>
      <c r="AF639" s="38"/>
      <c r="AG639" s="38"/>
      <c r="AH639" s="38"/>
      <c r="AI639" s="38"/>
      <c r="AJ639" s="38"/>
      <c r="AK639" s="38"/>
      <c r="AL639" s="38"/>
      <c r="AM639" s="38"/>
      <c r="AN639" s="38"/>
      <c r="AO639" s="38"/>
      <c r="AP639" s="38"/>
      <c r="AQ639" s="38"/>
      <c r="AR639" s="38"/>
      <c r="AS639" s="38"/>
      <c r="AT639" s="38"/>
      <c r="AU639" s="38"/>
      <c r="AV639" s="38"/>
      <c r="AW639" s="38"/>
      <c r="AX639" s="38"/>
      <c r="AY639" s="38"/>
      <c r="AZ639" s="38"/>
      <c r="BA639" s="38"/>
      <c r="BB639" s="38"/>
      <c r="BC639" s="38"/>
      <c r="BD639" s="38"/>
      <c r="BE639" s="38"/>
      <c r="BF639" s="38"/>
      <c r="BG639" s="38"/>
      <c r="BH639" s="38"/>
      <c r="BI639" s="38"/>
      <c r="BJ639" s="38"/>
    </row>
    <row r="640" spans="2:62" ht="15.75" customHeight="1">
      <c r="B640" s="3"/>
      <c r="C640" s="80"/>
      <c r="D640" s="80"/>
      <c r="E640" s="80"/>
      <c r="F640" s="80"/>
      <c r="G640" s="80"/>
      <c r="H640" s="80"/>
      <c r="I640" s="80"/>
      <c r="J640" s="80"/>
      <c r="K640" s="80"/>
      <c r="L640" s="80"/>
      <c r="M640" s="80"/>
      <c r="N640" s="80"/>
      <c r="O640" s="80"/>
      <c r="P640" s="80"/>
      <c r="Q640" s="80"/>
      <c r="R640" s="80"/>
      <c r="S640" s="80"/>
      <c r="T640" s="80"/>
      <c r="U640" s="80"/>
      <c r="V640" s="80"/>
      <c r="W640" s="80"/>
      <c r="X640" s="80"/>
      <c r="Y640" s="38"/>
      <c r="Z640" s="38"/>
      <c r="AA640" s="38"/>
      <c r="AB640" s="38"/>
      <c r="AC640" s="38"/>
      <c r="AD640" s="38"/>
      <c r="AE640" s="38"/>
      <c r="AF640" s="38"/>
      <c r="AG640" s="38"/>
      <c r="AH640" s="38"/>
      <c r="AI640" s="38"/>
      <c r="AJ640" s="38"/>
      <c r="AK640" s="38"/>
      <c r="AL640" s="38"/>
      <c r="AM640" s="38"/>
      <c r="AN640" s="38"/>
      <c r="AO640" s="38"/>
      <c r="AP640" s="38"/>
      <c r="AQ640" s="38"/>
      <c r="AR640" s="38"/>
      <c r="AS640" s="38"/>
      <c r="AT640" s="38"/>
      <c r="AU640" s="38"/>
      <c r="AV640" s="38"/>
      <c r="AW640" s="38"/>
      <c r="AX640" s="38"/>
      <c r="AY640" s="38"/>
      <c r="AZ640" s="38"/>
      <c r="BA640" s="38"/>
      <c r="BB640" s="38"/>
      <c r="BC640" s="38"/>
      <c r="BD640" s="38"/>
      <c r="BE640" s="38"/>
      <c r="BF640" s="38"/>
      <c r="BG640" s="38"/>
      <c r="BH640" s="38"/>
      <c r="BI640" s="38"/>
      <c r="BJ640" s="38"/>
    </row>
    <row r="641" spans="2:62" ht="15.75" customHeight="1">
      <c r="B641" s="3"/>
      <c r="C641" s="80"/>
      <c r="D641" s="80"/>
      <c r="E641" s="80"/>
      <c r="F641" s="80"/>
      <c r="G641" s="80"/>
      <c r="H641" s="80"/>
      <c r="I641" s="80"/>
      <c r="J641" s="80"/>
      <c r="K641" s="80"/>
      <c r="L641" s="80"/>
      <c r="M641" s="80"/>
      <c r="N641" s="80"/>
      <c r="O641" s="80"/>
      <c r="P641" s="80"/>
      <c r="Q641" s="80"/>
      <c r="R641" s="80"/>
      <c r="S641" s="80"/>
      <c r="T641" s="80"/>
      <c r="U641" s="80"/>
      <c r="V641" s="80"/>
      <c r="W641" s="80"/>
      <c r="X641" s="80"/>
      <c r="Y641" s="38"/>
      <c r="Z641" s="38"/>
      <c r="AA641" s="38"/>
      <c r="AB641" s="38"/>
      <c r="AC641" s="38"/>
      <c r="AD641" s="38"/>
      <c r="AE641" s="38"/>
      <c r="AF641" s="38"/>
      <c r="AG641" s="38"/>
      <c r="AH641" s="38"/>
      <c r="AI641" s="38"/>
      <c r="AJ641" s="38"/>
      <c r="AK641" s="38"/>
      <c r="AL641" s="38"/>
      <c r="AM641" s="38"/>
      <c r="AN641" s="38"/>
      <c r="AO641" s="38"/>
      <c r="AP641" s="38"/>
      <c r="AQ641" s="38"/>
      <c r="AR641" s="38"/>
      <c r="AS641" s="38"/>
      <c r="AT641" s="38"/>
      <c r="AU641" s="38"/>
      <c r="AV641" s="38"/>
      <c r="AW641" s="38"/>
      <c r="AX641" s="38"/>
      <c r="AY641" s="38"/>
      <c r="AZ641" s="38"/>
      <c r="BA641" s="38"/>
      <c r="BB641" s="38"/>
      <c r="BC641" s="38"/>
      <c r="BD641" s="38"/>
      <c r="BE641" s="38"/>
      <c r="BF641" s="38"/>
      <c r="BG641" s="38"/>
      <c r="BH641" s="38"/>
      <c r="BI641" s="38"/>
      <c r="BJ641" s="38"/>
    </row>
    <row r="642" spans="2:62" ht="15.75" customHeight="1">
      <c r="B642" s="3"/>
      <c r="C642" s="80"/>
      <c r="D642" s="80"/>
      <c r="E642" s="80"/>
      <c r="F642" s="80"/>
      <c r="G642" s="80"/>
      <c r="H642" s="80"/>
      <c r="I642" s="80"/>
      <c r="J642" s="80"/>
      <c r="K642" s="80"/>
      <c r="L642" s="80"/>
      <c r="M642" s="80"/>
      <c r="N642" s="80"/>
      <c r="O642" s="80"/>
      <c r="P642" s="80"/>
      <c r="Q642" s="80"/>
      <c r="R642" s="80"/>
      <c r="S642" s="80"/>
      <c r="T642" s="80"/>
      <c r="U642" s="80"/>
      <c r="V642" s="80"/>
      <c r="W642" s="80"/>
      <c r="X642" s="80"/>
      <c r="Y642" s="38"/>
      <c r="Z642" s="38"/>
      <c r="AA642" s="38"/>
      <c r="AB642" s="38"/>
      <c r="AC642" s="38"/>
      <c r="AD642" s="38"/>
      <c r="AE642" s="38"/>
      <c r="AF642" s="38"/>
      <c r="AG642" s="38"/>
      <c r="AH642" s="38"/>
      <c r="AI642" s="38"/>
      <c r="AJ642" s="38"/>
      <c r="AK642" s="38"/>
      <c r="AL642" s="38"/>
      <c r="AM642" s="38"/>
      <c r="AN642" s="38"/>
      <c r="AO642" s="38"/>
      <c r="AP642" s="38"/>
      <c r="AQ642" s="38"/>
      <c r="AR642" s="38"/>
      <c r="AS642" s="38"/>
      <c r="AT642" s="38"/>
      <c r="AU642" s="38"/>
      <c r="AV642" s="38"/>
      <c r="AW642" s="38"/>
      <c r="AX642" s="38"/>
      <c r="AY642" s="38"/>
      <c r="AZ642" s="38"/>
      <c r="BA642" s="38"/>
      <c r="BB642" s="38"/>
      <c r="BC642" s="38"/>
      <c r="BD642" s="38"/>
      <c r="BE642" s="38"/>
      <c r="BF642" s="38"/>
      <c r="BG642" s="38"/>
      <c r="BH642" s="38"/>
      <c r="BI642" s="38"/>
      <c r="BJ642" s="38"/>
    </row>
    <row r="643" spans="2:62" ht="15.75" customHeight="1">
      <c r="B643" s="3"/>
      <c r="C643" s="80"/>
      <c r="D643" s="80"/>
      <c r="E643" s="80"/>
      <c r="F643" s="80"/>
      <c r="G643" s="80"/>
      <c r="H643" s="80"/>
      <c r="I643" s="80"/>
      <c r="J643" s="80"/>
      <c r="K643" s="80"/>
      <c r="L643" s="80"/>
      <c r="M643" s="80"/>
      <c r="N643" s="80"/>
      <c r="O643" s="80"/>
      <c r="P643" s="80"/>
      <c r="Q643" s="80"/>
      <c r="R643" s="80"/>
      <c r="S643" s="80"/>
      <c r="T643" s="80"/>
      <c r="U643" s="80"/>
      <c r="V643" s="80"/>
      <c r="W643" s="80"/>
      <c r="X643" s="80"/>
      <c r="Y643" s="38"/>
      <c r="Z643" s="38"/>
      <c r="AA643" s="38"/>
      <c r="AB643" s="38"/>
      <c r="AC643" s="38"/>
      <c r="AD643" s="38"/>
      <c r="AE643" s="38"/>
      <c r="AF643" s="38"/>
      <c r="AG643" s="38"/>
      <c r="AH643" s="38"/>
      <c r="AI643" s="38"/>
      <c r="AJ643" s="38"/>
      <c r="AK643" s="38"/>
      <c r="AL643" s="38"/>
      <c r="AM643" s="38"/>
      <c r="AN643" s="38"/>
      <c r="AO643" s="38"/>
      <c r="AP643" s="38"/>
      <c r="AQ643" s="38"/>
      <c r="AR643" s="38"/>
      <c r="AS643" s="38"/>
      <c r="AT643" s="38"/>
      <c r="AU643" s="38"/>
      <c r="AV643" s="38"/>
      <c r="AW643" s="38"/>
      <c r="AX643" s="38"/>
      <c r="AY643" s="38"/>
      <c r="AZ643" s="38"/>
      <c r="BA643" s="38"/>
      <c r="BB643" s="38"/>
      <c r="BC643" s="38"/>
      <c r="BD643" s="38"/>
      <c r="BE643" s="38"/>
      <c r="BF643" s="38"/>
      <c r="BG643" s="38"/>
      <c r="BH643" s="38"/>
      <c r="BI643" s="38"/>
      <c r="BJ643" s="38"/>
    </row>
    <row r="644" spans="2:62" ht="15.75" customHeight="1">
      <c r="B644" s="3"/>
      <c r="C644" s="80"/>
      <c r="D644" s="80"/>
      <c r="E644" s="80"/>
      <c r="F644" s="80"/>
      <c r="G644" s="80"/>
      <c r="H644" s="80"/>
      <c r="I644" s="80"/>
      <c r="J644" s="80"/>
      <c r="K644" s="80"/>
      <c r="L644" s="80"/>
      <c r="M644" s="80"/>
      <c r="N644" s="80"/>
      <c r="O644" s="80"/>
      <c r="P644" s="80"/>
      <c r="Q644" s="80"/>
      <c r="R644" s="80"/>
      <c r="S644" s="80"/>
      <c r="T644" s="80"/>
      <c r="U644" s="80"/>
      <c r="V644" s="80"/>
      <c r="W644" s="80"/>
      <c r="X644" s="80"/>
      <c r="Y644" s="38"/>
      <c r="Z644" s="38"/>
      <c r="AA644" s="38"/>
      <c r="AB644" s="38"/>
      <c r="AC644" s="38"/>
      <c r="AD644" s="38"/>
      <c r="AE644" s="38"/>
      <c r="AF644" s="38"/>
      <c r="AG644" s="38"/>
      <c r="AH644" s="38"/>
      <c r="AI644" s="38"/>
      <c r="AJ644" s="38"/>
      <c r="AK644" s="38"/>
      <c r="AL644" s="38"/>
      <c r="AM644" s="38"/>
      <c r="AN644" s="38"/>
      <c r="AO644" s="38"/>
      <c r="AP644" s="38"/>
      <c r="AQ644" s="38"/>
      <c r="AR644" s="38"/>
      <c r="AS644" s="38"/>
      <c r="AT644" s="38"/>
      <c r="AU644" s="38"/>
      <c r="AV644" s="38"/>
      <c r="AW644" s="38"/>
      <c r="AX644" s="38"/>
      <c r="AY644" s="38"/>
      <c r="AZ644" s="38"/>
      <c r="BA644" s="38"/>
      <c r="BB644" s="38"/>
      <c r="BC644" s="38"/>
      <c r="BD644" s="38"/>
      <c r="BE644" s="38"/>
      <c r="BF644" s="38"/>
      <c r="BG644" s="38"/>
      <c r="BH644" s="38"/>
      <c r="BI644" s="38"/>
      <c r="BJ644" s="38"/>
    </row>
    <row r="645" spans="2:62" ht="15.75" customHeight="1">
      <c r="B645" s="3"/>
      <c r="C645" s="80"/>
      <c r="D645" s="80"/>
      <c r="E645" s="80"/>
      <c r="F645" s="80"/>
      <c r="G645" s="80"/>
      <c r="H645" s="80"/>
      <c r="I645" s="80"/>
      <c r="J645" s="80"/>
      <c r="K645" s="80"/>
      <c r="L645" s="80"/>
      <c r="M645" s="80"/>
      <c r="N645" s="80"/>
      <c r="O645" s="80"/>
      <c r="P645" s="80"/>
      <c r="Q645" s="80"/>
      <c r="R645" s="80"/>
      <c r="S645" s="80"/>
      <c r="T645" s="80"/>
      <c r="U645" s="80"/>
      <c r="V645" s="80"/>
      <c r="W645" s="80"/>
      <c r="X645" s="80"/>
      <c r="Y645" s="38"/>
      <c r="Z645" s="38"/>
      <c r="AA645" s="38"/>
      <c r="AB645" s="38"/>
      <c r="AC645" s="38"/>
      <c r="AD645" s="38"/>
      <c r="AE645" s="38"/>
      <c r="AF645" s="38"/>
      <c r="AG645" s="38"/>
      <c r="AH645" s="38"/>
      <c r="AI645" s="38"/>
      <c r="AJ645" s="38"/>
      <c r="AK645" s="38"/>
      <c r="AL645" s="38"/>
      <c r="AM645" s="38"/>
      <c r="AN645" s="38"/>
      <c r="AO645" s="38"/>
      <c r="AP645" s="38"/>
      <c r="AQ645" s="38"/>
      <c r="AR645" s="38"/>
      <c r="AS645" s="38"/>
      <c r="AT645" s="38"/>
      <c r="AU645" s="38"/>
      <c r="AV645" s="38"/>
      <c r="AW645" s="38"/>
      <c r="AX645" s="38"/>
      <c r="AY645" s="38"/>
      <c r="AZ645" s="38"/>
      <c r="BA645" s="38"/>
      <c r="BB645" s="38"/>
      <c r="BC645" s="38"/>
      <c r="BD645" s="38"/>
      <c r="BE645" s="38"/>
      <c r="BF645" s="38"/>
      <c r="BG645" s="38"/>
      <c r="BH645" s="38"/>
      <c r="BI645" s="38"/>
      <c r="BJ645" s="38"/>
    </row>
    <row r="646" spans="2:62" ht="15.75" customHeight="1">
      <c r="B646" s="3"/>
      <c r="C646" s="80"/>
      <c r="D646" s="80"/>
      <c r="E646" s="80"/>
      <c r="F646" s="80"/>
      <c r="G646" s="80"/>
      <c r="H646" s="80"/>
      <c r="I646" s="80"/>
      <c r="J646" s="80"/>
      <c r="K646" s="80"/>
      <c r="L646" s="80"/>
      <c r="M646" s="80"/>
      <c r="N646" s="80"/>
      <c r="O646" s="80"/>
      <c r="P646" s="80"/>
      <c r="Q646" s="80"/>
      <c r="R646" s="80"/>
      <c r="S646" s="80"/>
      <c r="T646" s="80"/>
      <c r="U646" s="80"/>
      <c r="V646" s="80"/>
      <c r="W646" s="80"/>
      <c r="X646" s="80"/>
      <c r="Y646" s="38"/>
      <c r="Z646" s="38"/>
      <c r="AA646" s="38"/>
      <c r="AB646" s="38"/>
      <c r="AC646" s="38"/>
      <c r="AD646" s="38"/>
      <c r="AE646" s="38"/>
      <c r="AF646" s="38"/>
      <c r="AG646" s="38"/>
      <c r="AH646" s="38"/>
      <c r="AI646" s="38"/>
      <c r="AJ646" s="38"/>
      <c r="AK646" s="38"/>
      <c r="AL646" s="38"/>
      <c r="AM646" s="38"/>
      <c r="AN646" s="38"/>
      <c r="AO646" s="38"/>
      <c r="AP646" s="38"/>
      <c r="AQ646" s="38"/>
      <c r="AR646" s="38"/>
      <c r="AS646" s="38"/>
      <c r="AT646" s="38"/>
      <c r="AU646" s="38"/>
      <c r="AV646" s="38"/>
      <c r="AW646" s="38"/>
      <c r="AX646" s="38"/>
      <c r="AY646" s="38"/>
      <c r="AZ646" s="38"/>
      <c r="BA646" s="38"/>
      <c r="BB646" s="38"/>
      <c r="BC646" s="38"/>
      <c r="BD646" s="38"/>
      <c r="BE646" s="38"/>
      <c r="BF646" s="38"/>
      <c r="BG646" s="38"/>
      <c r="BH646" s="38"/>
      <c r="BI646" s="38"/>
      <c r="BJ646" s="38"/>
    </row>
    <row r="647" spans="2:62" ht="15.75" customHeight="1">
      <c r="B647" s="3"/>
      <c r="C647" s="80"/>
      <c r="D647" s="80"/>
      <c r="E647" s="80"/>
      <c r="F647" s="80"/>
      <c r="G647" s="80"/>
      <c r="H647" s="80"/>
      <c r="I647" s="80"/>
      <c r="J647" s="80"/>
      <c r="K647" s="80"/>
      <c r="L647" s="80"/>
      <c r="M647" s="80"/>
      <c r="N647" s="80"/>
      <c r="O647" s="80"/>
      <c r="P647" s="80"/>
      <c r="Q647" s="80"/>
      <c r="R647" s="80"/>
      <c r="S647" s="80"/>
      <c r="T647" s="80"/>
      <c r="U647" s="80"/>
      <c r="V647" s="80"/>
      <c r="W647" s="80"/>
      <c r="X647" s="80"/>
      <c r="Y647" s="38"/>
      <c r="Z647" s="38"/>
      <c r="AA647" s="38"/>
      <c r="AB647" s="38"/>
      <c r="AC647" s="38"/>
      <c r="AD647" s="38"/>
      <c r="AE647" s="38"/>
      <c r="AF647" s="38"/>
      <c r="AG647" s="38"/>
      <c r="AH647" s="38"/>
      <c r="AI647" s="38"/>
      <c r="AJ647" s="38"/>
      <c r="AK647" s="38"/>
      <c r="AL647" s="38"/>
      <c r="AM647" s="38"/>
      <c r="AN647" s="38"/>
      <c r="AO647" s="38"/>
      <c r="AP647" s="38"/>
      <c r="AQ647" s="38"/>
      <c r="AR647" s="38"/>
      <c r="AS647" s="38"/>
      <c r="AT647" s="38"/>
      <c r="AU647" s="38"/>
      <c r="AV647" s="38"/>
      <c r="AW647" s="38"/>
      <c r="AX647" s="38"/>
      <c r="AY647" s="38"/>
      <c r="AZ647" s="38"/>
      <c r="BA647" s="38"/>
      <c r="BB647" s="38"/>
      <c r="BC647" s="38"/>
      <c r="BD647" s="38"/>
      <c r="BE647" s="38"/>
      <c r="BF647" s="38"/>
      <c r="BG647" s="38"/>
      <c r="BH647" s="38"/>
      <c r="BI647" s="38"/>
      <c r="BJ647" s="38"/>
    </row>
    <row r="648" spans="2:62" ht="15.75" customHeight="1">
      <c r="B648" s="3"/>
      <c r="C648" s="91"/>
      <c r="D648" s="80"/>
      <c r="E648" s="80"/>
      <c r="F648" s="80"/>
      <c r="G648" s="80"/>
      <c r="H648" s="80"/>
      <c r="I648" s="80"/>
      <c r="J648" s="80"/>
      <c r="K648" s="80"/>
      <c r="L648" s="80"/>
      <c r="M648" s="80"/>
      <c r="N648" s="80"/>
      <c r="O648" s="593"/>
      <c r="P648" s="80"/>
      <c r="Q648" s="80"/>
      <c r="R648" s="80"/>
      <c r="S648" s="80"/>
      <c r="T648" s="80"/>
      <c r="U648" s="80"/>
      <c r="V648" s="80"/>
      <c r="W648" s="80"/>
      <c r="X648" s="80"/>
      <c r="Y648" s="38"/>
      <c r="Z648" s="38"/>
      <c r="AA648" s="38"/>
      <c r="AB648" s="38"/>
      <c r="AC648" s="38"/>
      <c r="AD648" s="38"/>
      <c r="AE648" s="38"/>
      <c r="AF648" s="38"/>
      <c r="AG648" s="38"/>
      <c r="AH648" s="38"/>
      <c r="AI648" s="38"/>
      <c r="AJ648" s="38"/>
      <c r="AK648" s="38"/>
      <c r="AL648" s="38"/>
      <c r="AM648" s="38"/>
      <c r="AN648" s="38"/>
      <c r="AO648" s="38"/>
      <c r="AP648" s="38"/>
      <c r="AQ648" s="38"/>
      <c r="AR648" s="38"/>
      <c r="AS648" s="38"/>
      <c r="AT648" s="38"/>
      <c r="AU648" s="38"/>
      <c r="AV648" s="38"/>
      <c r="AW648" s="38"/>
      <c r="AX648" s="38"/>
      <c r="AY648" s="38"/>
      <c r="AZ648" s="38"/>
      <c r="BA648" s="38"/>
      <c r="BB648" s="38"/>
      <c r="BC648" s="38"/>
      <c r="BD648" s="38"/>
      <c r="BE648" s="38"/>
      <c r="BF648" s="38"/>
      <c r="BG648" s="38"/>
      <c r="BH648" s="38"/>
      <c r="BI648" s="38"/>
      <c r="BJ648" s="38"/>
    </row>
    <row r="649" spans="2:62" ht="15.75" customHeight="1">
      <c r="B649" s="3"/>
      <c r="C649" s="82"/>
      <c r="D649" s="85"/>
      <c r="E649" s="85"/>
      <c r="F649" s="85"/>
      <c r="G649" s="85"/>
      <c r="H649" s="85"/>
      <c r="I649" s="85"/>
      <c r="J649" s="85"/>
      <c r="K649" s="85"/>
      <c r="L649" s="85"/>
      <c r="M649" s="85"/>
      <c r="N649" s="85"/>
      <c r="O649" s="85"/>
      <c r="P649" s="85"/>
      <c r="Q649" s="594"/>
      <c r="R649" s="85"/>
      <c r="S649" s="85"/>
      <c r="T649" s="80"/>
      <c r="U649" s="80"/>
      <c r="V649" s="80"/>
      <c r="W649" s="80"/>
      <c r="X649" s="80"/>
      <c r="Y649" s="38"/>
      <c r="Z649" s="38"/>
      <c r="AA649" s="38"/>
      <c r="AB649" s="38"/>
      <c r="AC649" s="38"/>
      <c r="AD649" s="38"/>
      <c r="AE649" s="38"/>
      <c r="AF649" s="38"/>
      <c r="AG649" s="38"/>
      <c r="AH649" s="38"/>
      <c r="AI649" s="38"/>
      <c r="AJ649" s="38"/>
      <c r="AK649" s="38"/>
      <c r="AL649" s="38"/>
      <c r="AM649" s="38"/>
      <c r="AN649" s="38"/>
      <c r="AO649" s="38"/>
      <c r="AP649" s="38"/>
      <c r="AQ649" s="38"/>
      <c r="AR649" s="38"/>
      <c r="AS649" s="38"/>
      <c r="AT649" s="38"/>
      <c r="AU649" s="38"/>
      <c r="AV649" s="38"/>
      <c r="AW649" s="38"/>
      <c r="AX649" s="38"/>
      <c r="AY649" s="38"/>
      <c r="AZ649" s="38"/>
      <c r="BA649" s="38"/>
      <c r="BB649" s="38"/>
      <c r="BC649" s="38"/>
      <c r="BD649" s="38"/>
      <c r="BE649" s="38"/>
      <c r="BF649" s="38"/>
      <c r="BG649" s="38"/>
      <c r="BH649" s="38"/>
      <c r="BI649" s="38"/>
      <c r="BJ649" s="38"/>
    </row>
    <row r="650" spans="2:62" ht="15.75" customHeight="1">
      <c r="B650" s="3"/>
      <c r="C650" s="80"/>
      <c r="D650" s="83"/>
      <c r="E650" s="83"/>
      <c r="F650" s="595"/>
      <c r="G650" s="83"/>
      <c r="H650" s="83"/>
      <c r="I650" s="595"/>
      <c r="J650" s="86"/>
      <c r="K650" s="86"/>
      <c r="L650" s="92"/>
      <c r="M650" s="86"/>
      <c r="N650" s="86"/>
      <c r="O650" s="86"/>
      <c r="P650" s="86"/>
      <c r="Q650" s="590"/>
      <c r="R650" s="83"/>
      <c r="S650" s="595"/>
      <c r="T650" s="80"/>
      <c r="U650" s="80"/>
      <c r="V650" s="80"/>
      <c r="W650" s="80"/>
      <c r="X650" s="80"/>
      <c r="Y650" s="38"/>
      <c r="Z650" s="38"/>
      <c r="AA650" s="38"/>
      <c r="AB650" s="38"/>
      <c r="AC650" s="38"/>
      <c r="AD650" s="38"/>
      <c r="AE650" s="38"/>
      <c r="AF650" s="38"/>
      <c r="AG650" s="38"/>
      <c r="AH650" s="38"/>
      <c r="AI650" s="38"/>
      <c r="AJ650" s="38"/>
      <c r="AK650" s="38"/>
      <c r="AL650" s="38"/>
      <c r="AM650" s="38"/>
      <c r="AN650" s="38"/>
      <c r="AO650" s="38"/>
      <c r="AP650" s="38"/>
      <c r="AQ650" s="38"/>
      <c r="AR650" s="38"/>
      <c r="AS650" s="38"/>
      <c r="AT650" s="38"/>
      <c r="AU650" s="38"/>
      <c r="AV650" s="38"/>
      <c r="AW650" s="38"/>
      <c r="AX650" s="38"/>
      <c r="AY650" s="38"/>
      <c r="AZ650" s="38"/>
      <c r="BA650" s="38"/>
      <c r="BB650" s="38"/>
      <c r="BC650" s="38"/>
      <c r="BD650" s="38"/>
      <c r="BE650" s="38"/>
      <c r="BF650" s="38"/>
      <c r="BG650" s="38"/>
      <c r="BH650" s="38"/>
      <c r="BI650" s="38"/>
      <c r="BJ650" s="38"/>
    </row>
    <row r="651" spans="2:62" ht="15.75" customHeight="1">
      <c r="B651" s="3"/>
      <c r="C651" s="93"/>
      <c r="D651" s="80"/>
      <c r="E651" s="80"/>
      <c r="F651" s="85"/>
      <c r="G651" s="80"/>
      <c r="H651" s="80"/>
      <c r="I651" s="85"/>
      <c r="J651" s="85"/>
      <c r="K651" s="85"/>
      <c r="L651" s="80"/>
      <c r="M651" s="85"/>
      <c r="N651" s="85"/>
      <c r="O651" s="80"/>
      <c r="P651" s="85"/>
      <c r="Q651" s="85"/>
      <c r="R651" s="80"/>
      <c r="S651" s="85"/>
      <c r="T651" s="80"/>
      <c r="U651" s="80"/>
      <c r="V651" s="80"/>
      <c r="W651" s="80"/>
      <c r="X651" s="80"/>
      <c r="Y651" s="38"/>
      <c r="Z651" s="38"/>
      <c r="AA651" s="38"/>
      <c r="AB651" s="38"/>
      <c r="AC651" s="38"/>
      <c r="AD651" s="38"/>
      <c r="AE651" s="38"/>
      <c r="AF651" s="38"/>
      <c r="AG651" s="38"/>
      <c r="AH651" s="38"/>
      <c r="AI651" s="38"/>
      <c r="AJ651" s="38"/>
      <c r="AK651" s="38"/>
      <c r="AL651" s="38"/>
      <c r="AM651" s="38"/>
      <c r="AN651" s="38"/>
      <c r="AO651" s="38"/>
      <c r="AP651" s="38"/>
      <c r="AQ651" s="38"/>
      <c r="AR651" s="38"/>
      <c r="AS651" s="38"/>
      <c r="AT651" s="38"/>
      <c r="AU651" s="38"/>
      <c r="AV651" s="38"/>
      <c r="AW651" s="38"/>
      <c r="AX651" s="38"/>
      <c r="AY651" s="38"/>
      <c r="AZ651" s="38"/>
      <c r="BA651" s="38"/>
      <c r="BB651" s="38"/>
      <c r="BC651" s="38"/>
      <c r="BD651" s="38"/>
      <c r="BE651" s="38"/>
      <c r="BF651" s="38"/>
      <c r="BG651" s="38"/>
      <c r="BH651" s="38"/>
      <c r="BI651" s="38"/>
      <c r="BJ651" s="38"/>
    </row>
    <row r="652" spans="2:62" ht="15.75" customHeight="1">
      <c r="B652" s="3"/>
      <c r="C652" s="80"/>
      <c r="D652" s="80"/>
      <c r="E652" s="80"/>
      <c r="F652" s="88"/>
      <c r="G652" s="80"/>
      <c r="H652" s="80"/>
      <c r="I652" s="88"/>
      <c r="J652" s="88"/>
      <c r="K652" s="88"/>
      <c r="L652" s="88"/>
      <c r="M652" s="88"/>
      <c r="N652" s="88"/>
      <c r="O652" s="88"/>
      <c r="P652" s="88"/>
      <c r="Q652" s="88"/>
      <c r="R652" s="88"/>
      <c r="S652" s="88"/>
      <c r="T652" s="80"/>
      <c r="U652" s="80"/>
      <c r="V652" s="80"/>
      <c r="W652" s="80"/>
      <c r="X652" s="80"/>
      <c r="Y652" s="38"/>
      <c r="Z652" s="38"/>
      <c r="AA652" s="38"/>
      <c r="AB652" s="38"/>
      <c r="AC652" s="38"/>
      <c r="AD652" s="38"/>
      <c r="AE652" s="38"/>
      <c r="AF652" s="38"/>
      <c r="AG652" s="38"/>
      <c r="AH652" s="38"/>
      <c r="AI652" s="38"/>
      <c r="AJ652" s="38"/>
      <c r="AK652" s="38"/>
      <c r="AL652" s="38"/>
      <c r="AM652" s="38"/>
      <c r="AN652" s="38"/>
      <c r="AO652" s="38"/>
      <c r="AP652" s="38"/>
      <c r="AQ652" s="38"/>
      <c r="AR652" s="38"/>
      <c r="AS652" s="38"/>
      <c r="AT652" s="38"/>
      <c r="AU652" s="38"/>
      <c r="AV652" s="38"/>
      <c r="AW652" s="38"/>
      <c r="AX652" s="38"/>
      <c r="AY652" s="38"/>
      <c r="AZ652" s="38"/>
      <c r="BA652" s="38"/>
      <c r="BB652" s="38"/>
      <c r="BC652" s="38"/>
      <c r="BD652" s="38"/>
      <c r="BE652" s="38"/>
      <c r="BF652" s="38"/>
      <c r="BG652" s="38"/>
      <c r="BH652" s="38"/>
      <c r="BI652" s="38"/>
      <c r="BJ652" s="38"/>
    </row>
    <row r="653" spans="2:62" ht="15.75" customHeight="1">
      <c r="B653" s="3"/>
      <c r="C653" s="79"/>
      <c r="D653" s="79"/>
      <c r="E653" s="79"/>
      <c r="F653" s="90"/>
      <c r="G653" s="79"/>
      <c r="H653" s="79"/>
      <c r="I653" s="90"/>
      <c r="J653" s="90"/>
      <c r="K653" s="90"/>
      <c r="L653" s="90"/>
      <c r="M653" s="90"/>
      <c r="N653" s="90"/>
      <c r="O653" s="90"/>
      <c r="P653" s="90"/>
      <c r="Q653" s="90"/>
      <c r="R653" s="90"/>
      <c r="S653" s="90"/>
      <c r="T653" s="80"/>
      <c r="U653" s="80"/>
      <c r="V653" s="80"/>
      <c r="W653" s="80"/>
      <c r="X653" s="80"/>
      <c r="Y653" s="38"/>
      <c r="Z653" s="38"/>
      <c r="AA653" s="38"/>
      <c r="AB653" s="38"/>
      <c r="AC653" s="38"/>
      <c r="AD653" s="38"/>
      <c r="AE653" s="38"/>
      <c r="AF653" s="38"/>
      <c r="AG653" s="38"/>
      <c r="AH653" s="38"/>
      <c r="AI653" s="38"/>
      <c r="AJ653" s="38"/>
      <c r="AK653" s="38"/>
      <c r="AL653" s="38"/>
      <c r="AM653" s="38"/>
      <c r="AN653" s="38"/>
      <c r="AO653" s="38"/>
      <c r="AP653" s="38"/>
      <c r="AQ653" s="38"/>
      <c r="AR653" s="38"/>
      <c r="AS653" s="38"/>
      <c r="AT653" s="38"/>
      <c r="AU653" s="38"/>
      <c r="AV653" s="38"/>
      <c r="AW653" s="38"/>
      <c r="AX653" s="38"/>
      <c r="AY653" s="38"/>
      <c r="AZ653" s="38"/>
      <c r="BA653" s="38"/>
      <c r="BB653" s="38"/>
      <c r="BC653" s="38"/>
      <c r="BD653" s="38"/>
      <c r="BE653" s="38"/>
      <c r="BF653" s="38"/>
      <c r="BG653" s="38"/>
      <c r="BH653" s="38"/>
      <c r="BI653" s="38"/>
      <c r="BJ653" s="38"/>
    </row>
    <row r="654" spans="2:62" ht="15.75" customHeight="1">
      <c r="B654" s="3"/>
      <c r="C654" s="80"/>
      <c r="D654" s="80"/>
      <c r="E654" s="80"/>
      <c r="F654" s="80"/>
      <c r="G654" s="80"/>
      <c r="H654" s="80"/>
      <c r="I654" s="80"/>
      <c r="J654" s="88"/>
      <c r="K654" s="88"/>
      <c r="L654" s="88"/>
      <c r="M654" s="88"/>
      <c r="N654" s="88"/>
      <c r="O654" s="88"/>
      <c r="P654" s="88"/>
      <c r="Q654" s="88"/>
      <c r="R654" s="88"/>
      <c r="S654" s="88"/>
      <c r="T654" s="80"/>
      <c r="U654" s="80"/>
      <c r="V654" s="80"/>
      <c r="W654" s="80"/>
      <c r="X654" s="80"/>
      <c r="Y654" s="38"/>
      <c r="Z654" s="38"/>
      <c r="AA654" s="38"/>
      <c r="AB654" s="38"/>
      <c r="AC654" s="38"/>
      <c r="AD654" s="38"/>
      <c r="AE654" s="38"/>
      <c r="AF654" s="38"/>
      <c r="AG654" s="38"/>
      <c r="AH654" s="38"/>
      <c r="AI654" s="38"/>
      <c r="AJ654" s="38"/>
      <c r="AK654" s="38"/>
      <c r="AL654" s="38"/>
      <c r="AM654" s="38"/>
      <c r="AN654" s="38"/>
      <c r="AO654" s="38"/>
      <c r="AP654" s="38"/>
      <c r="AQ654" s="38"/>
      <c r="AR654" s="38"/>
      <c r="AS654" s="38"/>
      <c r="AT654" s="38"/>
      <c r="AU654" s="38"/>
      <c r="AV654" s="38"/>
      <c r="AW654" s="38"/>
      <c r="AX654" s="38"/>
      <c r="AY654" s="38"/>
      <c r="AZ654" s="38"/>
      <c r="BA654" s="38"/>
      <c r="BB654" s="38"/>
      <c r="BC654" s="38"/>
      <c r="BD654" s="38"/>
      <c r="BE654" s="38"/>
      <c r="BF654" s="38"/>
      <c r="BG654" s="38"/>
      <c r="BH654" s="38"/>
      <c r="BI654" s="38"/>
      <c r="BJ654" s="38"/>
    </row>
    <row r="655" spans="2:62" ht="15.75" customHeight="1">
      <c r="B655" s="3"/>
      <c r="C655" s="80"/>
      <c r="D655" s="80"/>
      <c r="E655" s="80"/>
      <c r="F655" s="80"/>
      <c r="G655" s="80"/>
      <c r="H655" s="80"/>
      <c r="I655" s="80"/>
      <c r="J655" s="80"/>
      <c r="K655" s="88"/>
      <c r="L655" s="88"/>
      <c r="M655" s="80"/>
      <c r="N655" s="88"/>
      <c r="O655" s="88"/>
      <c r="P655" s="80"/>
      <c r="Q655" s="88"/>
      <c r="R655" s="88"/>
      <c r="S655" s="80"/>
      <c r="T655" s="80"/>
      <c r="U655" s="80"/>
      <c r="V655" s="80"/>
      <c r="W655" s="80"/>
      <c r="X655" s="80"/>
      <c r="Y655" s="38"/>
      <c r="Z655" s="38"/>
      <c r="AA655" s="38"/>
      <c r="AB655" s="38"/>
      <c r="AC655" s="38"/>
      <c r="AD655" s="38"/>
      <c r="AE655" s="38"/>
      <c r="AF655" s="38"/>
      <c r="AG655" s="38"/>
      <c r="AH655" s="38"/>
      <c r="AI655" s="38"/>
      <c r="AJ655" s="38"/>
      <c r="AK655" s="38"/>
      <c r="AL655" s="38"/>
      <c r="AM655" s="38"/>
      <c r="AN655" s="38"/>
      <c r="AO655" s="38"/>
      <c r="AP655" s="38"/>
      <c r="AQ655" s="38"/>
      <c r="AR655" s="38"/>
      <c r="AS655" s="38"/>
      <c r="AT655" s="38"/>
      <c r="AU655" s="38"/>
      <c r="AV655" s="38"/>
      <c r="AW655" s="38"/>
      <c r="AX655" s="38"/>
      <c r="AY655" s="38"/>
      <c r="AZ655" s="38"/>
      <c r="BA655" s="38"/>
      <c r="BB655" s="38"/>
      <c r="BC655" s="38"/>
      <c r="BD655" s="38"/>
      <c r="BE655" s="38"/>
      <c r="BF655" s="38"/>
      <c r="BG655" s="38"/>
      <c r="BH655" s="38"/>
      <c r="BI655" s="38"/>
      <c r="BJ655" s="38"/>
    </row>
    <row r="656" spans="2:62" ht="15.75" customHeight="1">
      <c r="B656" s="3"/>
      <c r="C656" s="80"/>
      <c r="D656" s="80"/>
      <c r="E656" s="80"/>
      <c r="F656" s="80"/>
      <c r="G656" s="80"/>
      <c r="H656" s="80"/>
      <c r="I656" s="80"/>
      <c r="J656" s="80"/>
      <c r="K656" s="88"/>
      <c r="L656" s="88"/>
      <c r="M656" s="80"/>
      <c r="N656" s="88"/>
      <c r="O656" s="88"/>
      <c r="P656" s="80"/>
      <c r="Q656" s="88"/>
      <c r="R656" s="88"/>
      <c r="S656" s="80"/>
      <c r="T656" s="80"/>
      <c r="U656" s="80"/>
      <c r="V656" s="80"/>
      <c r="W656" s="80"/>
      <c r="X656" s="80"/>
      <c r="Y656" s="38"/>
      <c r="Z656" s="38"/>
      <c r="AA656" s="38"/>
      <c r="AB656" s="38"/>
      <c r="AC656" s="38"/>
      <c r="AD656" s="38"/>
      <c r="AE656" s="38"/>
      <c r="AF656" s="38"/>
      <c r="AG656" s="38"/>
      <c r="AH656" s="38"/>
      <c r="AI656" s="38"/>
      <c r="AJ656" s="38"/>
      <c r="AK656" s="38"/>
      <c r="AL656" s="38"/>
      <c r="AM656" s="38"/>
      <c r="AN656" s="38"/>
      <c r="AO656" s="38"/>
      <c r="AP656" s="38"/>
      <c r="AQ656" s="38"/>
      <c r="AR656" s="38"/>
      <c r="AS656" s="38"/>
      <c r="AT656" s="38"/>
      <c r="AU656" s="38"/>
      <c r="AV656" s="38"/>
      <c r="AW656" s="38"/>
      <c r="AX656" s="38"/>
      <c r="AY656" s="38"/>
      <c r="AZ656" s="38"/>
      <c r="BA656" s="38"/>
      <c r="BB656" s="38"/>
      <c r="BC656" s="38"/>
      <c r="BD656" s="38"/>
      <c r="BE656" s="38"/>
      <c r="BF656" s="38"/>
      <c r="BG656" s="38"/>
      <c r="BH656" s="38"/>
      <c r="BI656" s="38"/>
      <c r="BJ656" s="38"/>
    </row>
    <row r="657" spans="2:62" ht="15.75" customHeight="1">
      <c r="B657" s="3"/>
      <c r="C657" s="80"/>
      <c r="D657" s="80"/>
      <c r="E657" s="80"/>
      <c r="F657" s="80"/>
      <c r="G657" s="80"/>
      <c r="H657" s="80"/>
      <c r="I657" s="80"/>
      <c r="J657" s="80"/>
      <c r="K657" s="88"/>
      <c r="L657" s="88"/>
      <c r="M657" s="80"/>
      <c r="N657" s="88"/>
      <c r="O657" s="88"/>
      <c r="P657" s="80"/>
      <c r="Q657" s="88"/>
      <c r="R657" s="88"/>
      <c r="S657" s="80"/>
      <c r="T657" s="80"/>
      <c r="U657" s="80"/>
      <c r="V657" s="80"/>
      <c r="W657" s="80"/>
      <c r="X657" s="80"/>
      <c r="Y657" s="38"/>
      <c r="Z657" s="38"/>
      <c r="AA657" s="38"/>
      <c r="AB657" s="38"/>
      <c r="AC657" s="38"/>
      <c r="AD657" s="38"/>
      <c r="AE657" s="38"/>
      <c r="AF657" s="38"/>
      <c r="AG657" s="38"/>
      <c r="AH657" s="38"/>
      <c r="AI657" s="38"/>
      <c r="AJ657" s="38"/>
      <c r="AK657" s="38"/>
      <c r="AL657" s="38"/>
      <c r="AM657" s="38"/>
      <c r="AN657" s="38"/>
      <c r="AO657" s="38"/>
      <c r="AP657" s="38"/>
      <c r="AQ657" s="38"/>
      <c r="AR657" s="38"/>
      <c r="AS657" s="38"/>
      <c r="AT657" s="38"/>
      <c r="AU657" s="38"/>
      <c r="AV657" s="38"/>
      <c r="AW657" s="38"/>
      <c r="AX657" s="38"/>
      <c r="AY657" s="38"/>
      <c r="AZ657" s="38"/>
      <c r="BA657" s="38"/>
      <c r="BB657" s="38"/>
      <c r="BC657" s="38"/>
      <c r="BD657" s="38"/>
      <c r="BE657" s="38"/>
      <c r="BF657" s="38"/>
      <c r="BG657" s="38"/>
      <c r="BH657" s="38"/>
      <c r="BI657" s="38"/>
      <c r="BJ657" s="38"/>
    </row>
    <row r="658" spans="2:62" ht="15.75" customHeight="1">
      <c r="B658" s="3"/>
      <c r="C658" s="80"/>
      <c r="D658" s="80"/>
      <c r="E658" s="80"/>
      <c r="F658" s="80"/>
      <c r="G658" s="80"/>
      <c r="H658" s="80"/>
      <c r="I658" s="80"/>
      <c r="J658" s="80"/>
      <c r="K658" s="88"/>
      <c r="L658" s="88"/>
      <c r="M658" s="80"/>
      <c r="N658" s="88"/>
      <c r="O658" s="88"/>
      <c r="P658" s="80"/>
      <c r="Q658" s="88"/>
      <c r="R658" s="88"/>
      <c r="S658" s="80"/>
      <c r="T658" s="80"/>
      <c r="U658" s="80"/>
      <c r="V658" s="80"/>
      <c r="W658" s="80"/>
      <c r="X658" s="80"/>
      <c r="Y658" s="38"/>
      <c r="Z658" s="38"/>
      <c r="AA658" s="38"/>
      <c r="AB658" s="38"/>
      <c r="AC658" s="38"/>
      <c r="AD658" s="38"/>
      <c r="AE658" s="38"/>
      <c r="AF658" s="38"/>
      <c r="AG658" s="38"/>
      <c r="AH658" s="38"/>
      <c r="AI658" s="38"/>
      <c r="AJ658" s="38"/>
      <c r="AK658" s="38"/>
      <c r="AL658" s="38"/>
      <c r="AM658" s="38"/>
      <c r="AN658" s="38"/>
      <c r="AO658" s="38"/>
      <c r="AP658" s="38"/>
      <c r="AQ658" s="38"/>
      <c r="AR658" s="38"/>
      <c r="AS658" s="38"/>
      <c r="AT658" s="38"/>
      <c r="AU658" s="38"/>
      <c r="AV658" s="38"/>
      <c r="AW658" s="38"/>
      <c r="AX658" s="38"/>
      <c r="AY658" s="38"/>
      <c r="AZ658" s="38"/>
      <c r="BA658" s="38"/>
      <c r="BB658" s="38"/>
      <c r="BC658" s="38"/>
      <c r="BD658" s="38"/>
      <c r="BE658" s="38"/>
      <c r="BF658" s="38"/>
      <c r="BG658" s="38"/>
      <c r="BH658" s="38"/>
      <c r="BI658" s="38"/>
      <c r="BJ658" s="38"/>
    </row>
    <row r="659" spans="2:62" ht="15.75" customHeight="1">
      <c r="B659" s="3"/>
      <c r="C659" s="80"/>
      <c r="D659" s="80"/>
      <c r="E659" s="80"/>
      <c r="F659" s="80"/>
      <c r="G659" s="80"/>
      <c r="H659" s="80"/>
      <c r="I659" s="80"/>
      <c r="J659" s="80"/>
      <c r="K659" s="88"/>
      <c r="L659" s="88"/>
      <c r="M659" s="80"/>
      <c r="N659" s="88"/>
      <c r="O659" s="88"/>
      <c r="P659" s="80"/>
      <c r="Q659" s="88"/>
      <c r="R659" s="88"/>
      <c r="S659" s="80"/>
      <c r="T659" s="80"/>
      <c r="U659" s="80"/>
      <c r="V659" s="80"/>
      <c r="W659" s="80"/>
      <c r="X659" s="80"/>
      <c r="Y659" s="38"/>
      <c r="Z659" s="38"/>
      <c r="AA659" s="38"/>
      <c r="AB659" s="38"/>
      <c r="AC659" s="38"/>
      <c r="AD659" s="38"/>
      <c r="AE659" s="38"/>
      <c r="AF659" s="38"/>
      <c r="AG659" s="38"/>
      <c r="AH659" s="38"/>
      <c r="AI659" s="38"/>
      <c r="AJ659" s="38"/>
      <c r="AK659" s="38"/>
      <c r="AL659" s="38"/>
      <c r="AM659" s="38"/>
      <c r="AN659" s="38"/>
      <c r="AO659" s="38"/>
      <c r="AP659" s="38"/>
      <c r="AQ659" s="38"/>
      <c r="AR659" s="38"/>
      <c r="AS659" s="38"/>
      <c r="AT659" s="38"/>
      <c r="AU659" s="38"/>
      <c r="AV659" s="38"/>
      <c r="AW659" s="38"/>
      <c r="AX659" s="38"/>
      <c r="AY659" s="38"/>
      <c r="AZ659" s="38"/>
      <c r="BA659" s="38"/>
      <c r="BB659" s="38"/>
      <c r="BC659" s="38"/>
      <c r="BD659" s="38"/>
      <c r="BE659" s="38"/>
      <c r="BF659" s="38"/>
      <c r="BG659" s="38"/>
      <c r="BH659" s="38"/>
      <c r="BI659" s="38"/>
      <c r="BJ659" s="38"/>
    </row>
    <row r="660" spans="2:62" ht="15.75" customHeight="1">
      <c r="B660" s="3"/>
      <c r="C660" s="80"/>
      <c r="D660" s="80"/>
      <c r="E660" s="80"/>
      <c r="F660" s="80"/>
      <c r="G660" s="80"/>
      <c r="H660" s="80"/>
      <c r="I660" s="80"/>
      <c r="J660" s="80"/>
      <c r="K660" s="88"/>
      <c r="L660" s="90"/>
      <c r="M660" s="80"/>
      <c r="N660" s="88"/>
      <c r="O660" s="88"/>
      <c r="P660" s="80"/>
      <c r="Q660" s="88"/>
      <c r="R660" s="90"/>
      <c r="S660" s="80"/>
      <c r="T660" s="80"/>
      <c r="U660" s="80"/>
      <c r="V660" s="80"/>
      <c r="W660" s="80"/>
      <c r="X660" s="80"/>
      <c r="Y660" s="38"/>
      <c r="Z660" s="38"/>
      <c r="AA660" s="38"/>
      <c r="AB660" s="38"/>
      <c r="AC660" s="38"/>
      <c r="AD660" s="38"/>
      <c r="AE660" s="38"/>
      <c r="AF660" s="38"/>
      <c r="AG660" s="38"/>
      <c r="AH660" s="38"/>
      <c r="AI660" s="38"/>
      <c r="AJ660" s="38"/>
      <c r="AK660" s="38"/>
      <c r="AL660" s="38"/>
      <c r="AM660" s="38"/>
      <c r="AN660" s="38"/>
      <c r="AO660" s="38"/>
      <c r="AP660" s="38"/>
      <c r="AQ660" s="38"/>
      <c r="AR660" s="38"/>
      <c r="AS660" s="38"/>
      <c r="AT660" s="38"/>
      <c r="AU660" s="38"/>
      <c r="AV660" s="38"/>
      <c r="AW660" s="38"/>
      <c r="AX660" s="38"/>
      <c r="AY660" s="38"/>
      <c r="AZ660" s="38"/>
      <c r="BA660" s="38"/>
      <c r="BB660" s="38"/>
      <c r="BC660" s="38"/>
      <c r="BD660" s="38"/>
      <c r="BE660" s="38"/>
      <c r="BF660" s="38"/>
      <c r="BG660" s="38"/>
      <c r="BH660" s="38"/>
      <c r="BI660" s="38"/>
      <c r="BJ660" s="38"/>
    </row>
    <row r="661" spans="2:62" ht="15.75" customHeight="1">
      <c r="B661" s="3"/>
      <c r="C661" s="80"/>
      <c r="D661" s="80"/>
      <c r="E661" s="80"/>
      <c r="F661" s="80"/>
      <c r="G661" s="80"/>
      <c r="H661" s="80"/>
      <c r="I661" s="80"/>
      <c r="J661" s="80"/>
      <c r="K661" s="88"/>
      <c r="L661" s="88"/>
      <c r="M661" s="80"/>
      <c r="N661" s="88"/>
      <c r="O661" s="88"/>
      <c r="P661" s="80"/>
      <c r="Q661" s="88"/>
      <c r="R661" s="88"/>
      <c r="S661" s="80"/>
      <c r="T661" s="80"/>
      <c r="U661" s="80"/>
      <c r="V661" s="80"/>
      <c r="W661" s="80"/>
      <c r="X661" s="80"/>
      <c r="Y661" s="38"/>
      <c r="Z661" s="38"/>
      <c r="AA661" s="38"/>
      <c r="AB661" s="38"/>
      <c r="AC661" s="38"/>
      <c r="AD661" s="38"/>
      <c r="AE661" s="38"/>
      <c r="AF661" s="38"/>
      <c r="AG661" s="38"/>
      <c r="AH661" s="38"/>
      <c r="AI661" s="38"/>
      <c r="AJ661" s="38"/>
      <c r="AK661" s="38"/>
      <c r="AL661" s="38"/>
      <c r="AM661" s="38"/>
      <c r="AN661" s="38"/>
      <c r="AO661" s="38"/>
      <c r="AP661" s="38"/>
      <c r="AQ661" s="38"/>
      <c r="AR661" s="38"/>
      <c r="AS661" s="38"/>
      <c r="AT661" s="38"/>
      <c r="AU661" s="38"/>
      <c r="AV661" s="38"/>
      <c r="AW661" s="38"/>
      <c r="AX661" s="38"/>
      <c r="AY661" s="38"/>
      <c r="AZ661" s="38"/>
      <c r="BA661" s="38"/>
      <c r="BB661" s="38"/>
      <c r="BC661" s="38"/>
      <c r="BD661" s="38"/>
      <c r="BE661" s="38"/>
      <c r="BF661" s="38"/>
      <c r="BG661" s="38"/>
      <c r="BH661" s="38"/>
      <c r="BI661" s="38"/>
      <c r="BJ661" s="38"/>
    </row>
    <row r="662" spans="2:62" ht="15.75" customHeight="1">
      <c r="B662" s="3"/>
      <c r="C662" s="80"/>
      <c r="D662" s="80"/>
      <c r="E662" s="80"/>
      <c r="F662" s="80"/>
      <c r="G662" s="80"/>
      <c r="H662" s="80"/>
      <c r="I662" s="80"/>
      <c r="J662" s="80"/>
      <c r="K662" s="80"/>
      <c r="L662" s="80"/>
      <c r="M662" s="80"/>
      <c r="N662" s="90"/>
      <c r="O662" s="90"/>
      <c r="P662" s="80"/>
      <c r="Q662" s="90"/>
      <c r="R662" s="80"/>
      <c r="S662" s="80"/>
      <c r="T662" s="80"/>
      <c r="U662" s="80"/>
      <c r="V662" s="80"/>
      <c r="W662" s="80"/>
      <c r="X662" s="80"/>
      <c r="Y662" s="38"/>
      <c r="Z662" s="38"/>
      <c r="AA662" s="38"/>
      <c r="AB662" s="38"/>
      <c r="AC662" s="38"/>
      <c r="AD662" s="38"/>
      <c r="AE662" s="38"/>
      <c r="AF662" s="38"/>
      <c r="AG662" s="38"/>
      <c r="AH662" s="38"/>
      <c r="AI662" s="38"/>
      <c r="AJ662" s="38"/>
      <c r="AK662" s="38"/>
      <c r="AL662" s="38"/>
      <c r="AM662" s="38"/>
      <c r="AN662" s="38"/>
      <c r="AO662" s="38"/>
      <c r="AP662" s="38"/>
      <c r="AQ662" s="38"/>
      <c r="AR662" s="38"/>
      <c r="AS662" s="38"/>
      <c r="AT662" s="38"/>
      <c r="AU662" s="38"/>
      <c r="AV662" s="38"/>
      <c r="AW662" s="38"/>
      <c r="AX662" s="38"/>
      <c r="AY662" s="38"/>
      <c r="AZ662" s="38"/>
      <c r="BA662" s="38"/>
      <c r="BB662" s="38"/>
      <c r="BC662" s="38"/>
      <c r="BD662" s="38"/>
      <c r="BE662" s="38"/>
      <c r="BF662" s="38"/>
      <c r="BG662" s="38"/>
      <c r="BH662" s="38"/>
      <c r="BI662" s="38"/>
      <c r="BJ662" s="38"/>
    </row>
    <row r="663" spans="2:62" ht="15.75" customHeight="1">
      <c r="B663" s="3"/>
      <c r="C663" s="80"/>
      <c r="D663" s="80"/>
      <c r="E663" s="80"/>
      <c r="F663" s="80"/>
      <c r="G663" s="80"/>
      <c r="H663" s="80"/>
      <c r="I663" s="80"/>
      <c r="J663" s="80"/>
      <c r="K663" s="90"/>
      <c r="L663" s="90"/>
      <c r="M663" s="80"/>
      <c r="N663" s="88"/>
      <c r="O663" s="88"/>
      <c r="P663" s="80"/>
      <c r="Q663" s="88"/>
      <c r="R663" s="90"/>
      <c r="S663" s="80"/>
      <c r="T663" s="80"/>
      <c r="U663" s="80"/>
      <c r="V663" s="80"/>
      <c r="W663" s="80"/>
      <c r="X663" s="80"/>
      <c r="Y663" s="38"/>
      <c r="Z663" s="38"/>
      <c r="AA663" s="38"/>
      <c r="AB663" s="38"/>
      <c r="AC663" s="38"/>
      <c r="AD663" s="38"/>
      <c r="AE663" s="38"/>
      <c r="AF663" s="38"/>
      <c r="AG663" s="38"/>
      <c r="AH663" s="38"/>
      <c r="AI663" s="38"/>
      <c r="AJ663" s="38"/>
      <c r="AK663" s="38"/>
      <c r="AL663" s="38"/>
      <c r="AM663" s="38"/>
      <c r="AN663" s="38"/>
      <c r="AO663" s="38"/>
      <c r="AP663" s="38"/>
      <c r="AQ663" s="38"/>
      <c r="AR663" s="38"/>
      <c r="AS663" s="38"/>
      <c r="AT663" s="38"/>
      <c r="AU663" s="38"/>
      <c r="AV663" s="38"/>
      <c r="AW663" s="38"/>
      <c r="AX663" s="38"/>
      <c r="AY663" s="38"/>
      <c r="AZ663" s="38"/>
      <c r="BA663" s="38"/>
      <c r="BB663" s="38"/>
      <c r="BC663" s="38"/>
      <c r="BD663" s="38"/>
      <c r="BE663" s="38"/>
      <c r="BF663" s="38"/>
      <c r="BG663" s="38"/>
      <c r="BH663" s="38"/>
      <c r="BI663" s="38"/>
      <c r="BJ663" s="38"/>
    </row>
    <row r="664" spans="2:62" ht="15.75" customHeight="1">
      <c r="B664" s="3"/>
      <c r="C664" s="80"/>
      <c r="D664" s="80"/>
      <c r="E664" s="80"/>
      <c r="F664" s="80"/>
      <c r="G664" s="80"/>
      <c r="H664" s="80"/>
      <c r="I664" s="80"/>
      <c r="J664" s="80"/>
      <c r="K664" s="88"/>
      <c r="L664" s="88"/>
      <c r="M664" s="80"/>
      <c r="N664" s="88"/>
      <c r="O664" s="88"/>
      <c r="P664" s="80"/>
      <c r="Q664" s="88"/>
      <c r="R664" s="88"/>
      <c r="S664" s="80"/>
      <c r="T664" s="80"/>
      <c r="U664" s="80"/>
      <c r="V664" s="80"/>
      <c r="W664" s="80"/>
      <c r="X664" s="80"/>
      <c r="Y664" s="38"/>
      <c r="Z664" s="38"/>
      <c r="AA664" s="38"/>
      <c r="AB664" s="38"/>
      <c r="AC664" s="38"/>
      <c r="AD664" s="38"/>
      <c r="AE664" s="38"/>
      <c r="AF664" s="38"/>
      <c r="AG664" s="38"/>
      <c r="AH664" s="38"/>
      <c r="AI664" s="38"/>
      <c r="AJ664" s="38"/>
      <c r="AK664" s="38"/>
      <c r="AL664" s="38"/>
      <c r="AM664" s="38"/>
      <c r="AN664" s="38"/>
      <c r="AO664" s="38"/>
      <c r="AP664" s="38"/>
      <c r="AQ664" s="38"/>
      <c r="AR664" s="38"/>
      <c r="AS664" s="38"/>
      <c r="AT664" s="38"/>
      <c r="AU664" s="38"/>
      <c r="AV664" s="38"/>
      <c r="AW664" s="38"/>
      <c r="AX664" s="38"/>
      <c r="AY664" s="38"/>
      <c r="AZ664" s="38"/>
      <c r="BA664" s="38"/>
      <c r="BB664" s="38"/>
      <c r="BC664" s="38"/>
      <c r="BD664" s="38"/>
      <c r="BE664" s="38"/>
      <c r="BF664" s="38"/>
      <c r="BG664" s="38"/>
      <c r="BH664" s="38"/>
      <c r="BI664" s="38"/>
      <c r="BJ664" s="38"/>
    </row>
    <row r="665" spans="2:62" ht="15.75" customHeight="1">
      <c r="B665" s="3"/>
      <c r="C665" s="80"/>
      <c r="D665" s="80"/>
      <c r="E665" s="80"/>
      <c r="F665" s="80"/>
      <c r="G665" s="80"/>
      <c r="H665" s="80"/>
      <c r="I665" s="80"/>
      <c r="J665" s="80"/>
      <c r="K665" s="88"/>
      <c r="L665" s="88"/>
      <c r="M665" s="80"/>
      <c r="N665" s="88"/>
      <c r="O665" s="88"/>
      <c r="P665" s="80"/>
      <c r="Q665" s="88"/>
      <c r="R665" s="88"/>
      <c r="S665" s="80"/>
      <c r="T665" s="80"/>
      <c r="U665" s="80"/>
      <c r="V665" s="80"/>
      <c r="W665" s="80"/>
      <c r="X665" s="80"/>
      <c r="Y665" s="38"/>
      <c r="Z665" s="38"/>
      <c r="AA665" s="38"/>
      <c r="AB665" s="38"/>
      <c r="AC665" s="38"/>
      <c r="AD665" s="38"/>
      <c r="AE665" s="38"/>
      <c r="AF665" s="38"/>
      <c r="AG665" s="38"/>
      <c r="AH665" s="38"/>
      <c r="AI665" s="38"/>
      <c r="AJ665" s="38"/>
      <c r="AK665" s="38"/>
      <c r="AL665" s="38"/>
      <c r="AM665" s="38"/>
      <c r="AN665" s="38"/>
      <c r="AO665" s="38"/>
      <c r="AP665" s="38"/>
      <c r="AQ665" s="38"/>
      <c r="AR665" s="38"/>
      <c r="AS665" s="38"/>
      <c r="AT665" s="38"/>
      <c r="AU665" s="38"/>
      <c r="AV665" s="38"/>
      <c r="AW665" s="38"/>
      <c r="AX665" s="38"/>
      <c r="AY665" s="38"/>
      <c r="AZ665" s="38"/>
      <c r="BA665" s="38"/>
      <c r="BB665" s="38"/>
      <c r="BC665" s="38"/>
      <c r="BD665" s="38"/>
      <c r="BE665" s="38"/>
      <c r="BF665" s="38"/>
      <c r="BG665" s="38"/>
      <c r="BH665" s="38"/>
      <c r="BI665" s="38"/>
      <c r="BJ665" s="38"/>
    </row>
    <row r="666" spans="2:62" ht="15.75" customHeight="1">
      <c r="B666" s="3"/>
      <c r="C666" s="80"/>
      <c r="D666" s="80"/>
      <c r="E666" s="80"/>
      <c r="F666" s="80"/>
      <c r="G666" s="80"/>
      <c r="H666" s="80"/>
      <c r="I666" s="80"/>
      <c r="J666" s="80"/>
      <c r="K666" s="88"/>
      <c r="L666" s="88"/>
      <c r="M666" s="80"/>
      <c r="N666" s="88"/>
      <c r="O666" s="88"/>
      <c r="P666" s="80"/>
      <c r="Q666" s="88"/>
      <c r="R666" s="88"/>
      <c r="S666" s="80"/>
      <c r="T666" s="80"/>
      <c r="U666" s="80"/>
      <c r="V666" s="80"/>
      <c r="W666" s="80"/>
      <c r="X666" s="80"/>
      <c r="Y666" s="38"/>
      <c r="Z666" s="38"/>
      <c r="AA666" s="38"/>
      <c r="AB666" s="38"/>
      <c r="AC666" s="38"/>
      <c r="AD666" s="38"/>
      <c r="AE666" s="38"/>
      <c r="AF666" s="38"/>
      <c r="AG666" s="38"/>
      <c r="AH666" s="38"/>
      <c r="AI666" s="38"/>
      <c r="AJ666" s="38"/>
      <c r="AK666" s="38"/>
      <c r="AL666" s="38"/>
      <c r="AM666" s="38"/>
      <c r="AN666" s="38"/>
      <c r="AO666" s="38"/>
      <c r="AP666" s="38"/>
      <c r="AQ666" s="38"/>
      <c r="AR666" s="38"/>
      <c r="AS666" s="38"/>
      <c r="AT666" s="38"/>
      <c r="AU666" s="38"/>
      <c r="AV666" s="38"/>
      <c r="AW666" s="38"/>
      <c r="AX666" s="38"/>
      <c r="AY666" s="38"/>
      <c r="AZ666" s="38"/>
      <c r="BA666" s="38"/>
      <c r="BB666" s="38"/>
      <c r="BC666" s="38"/>
      <c r="BD666" s="38"/>
      <c r="BE666" s="38"/>
      <c r="BF666" s="38"/>
      <c r="BG666" s="38"/>
      <c r="BH666" s="38"/>
      <c r="BI666" s="38"/>
      <c r="BJ666" s="38"/>
    </row>
    <row r="667" spans="2:62" ht="15.75" customHeight="1">
      <c r="B667" s="3"/>
      <c r="C667" s="80"/>
      <c r="D667" s="80"/>
      <c r="E667" s="80"/>
      <c r="F667" s="80"/>
      <c r="G667" s="80"/>
      <c r="H667" s="80"/>
      <c r="I667" s="80"/>
      <c r="J667" s="80"/>
      <c r="K667" s="88"/>
      <c r="L667" s="88"/>
      <c r="M667" s="80"/>
      <c r="N667" s="88"/>
      <c r="O667" s="88"/>
      <c r="P667" s="80"/>
      <c r="Q667" s="88"/>
      <c r="R667" s="88"/>
      <c r="S667" s="80"/>
      <c r="T667" s="80"/>
      <c r="U667" s="80"/>
      <c r="V667" s="80"/>
      <c r="W667" s="80"/>
      <c r="X667" s="80"/>
      <c r="Y667" s="38"/>
      <c r="Z667" s="38"/>
      <c r="AA667" s="38"/>
      <c r="AB667" s="38"/>
      <c r="AC667" s="38"/>
      <c r="AD667" s="38"/>
      <c r="AE667" s="38"/>
      <c r="AF667" s="38"/>
      <c r="AG667" s="38"/>
      <c r="AH667" s="38"/>
      <c r="AI667" s="38"/>
      <c r="AJ667" s="38"/>
      <c r="AK667" s="38"/>
      <c r="AL667" s="38"/>
      <c r="AM667" s="38"/>
      <c r="AN667" s="38"/>
      <c r="AO667" s="38"/>
      <c r="AP667" s="38"/>
      <c r="AQ667" s="38"/>
      <c r="AR667" s="38"/>
      <c r="AS667" s="38"/>
      <c r="AT667" s="38"/>
      <c r="AU667" s="38"/>
      <c r="AV667" s="38"/>
      <c r="AW667" s="38"/>
      <c r="AX667" s="38"/>
      <c r="AY667" s="38"/>
      <c r="AZ667" s="38"/>
      <c r="BA667" s="38"/>
      <c r="BB667" s="38"/>
      <c r="BC667" s="38"/>
      <c r="BD667" s="38"/>
      <c r="BE667" s="38"/>
      <c r="BF667" s="38"/>
      <c r="BG667" s="38"/>
      <c r="BH667" s="38"/>
      <c r="BI667" s="38"/>
      <c r="BJ667" s="38"/>
    </row>
    <row r="668" spans="2:62" ht="15.75" customHeight="1">
      <c r="B668" s="3"/>
      <c r="C668" s="80"/>
      <c r="D668" s="80"/>
      <c r="E668" s="80"/>
      <c r="F668" s="80"/>
      <c r="G668" s="80"/>
      <c r="H668" s="80"/>
      <c r="I668" s="80"/>
      <c r="J668" s="80"/>
      <c r="K668" s="88"/>
      <c r="L668" s="88"/>
      <c r="M668" s="80"/>
      <c r="N668" s="88"/>
      <c r="O668" s="88"/>
      <c r="P668" s="80"/>
      <c r="Q668" s="88"/>
      <c r="R668" s="88"/>
      <c r="S668" s="80"/>
      <c r="T668" s="80"/>
      <c r="U668" s="80"/>
      <c r="V668" s="80"/>
      <c r="W668" s="80"/>
      <c r="X668" s="80"/>
      <c r="Y668" s="38"/>
      <c r="Z668" s="38"/>
      <c r="AA668" s="38"/>
      <c r="AB668" s="38"/>
      <c r="AC668" s="38"/>
      <c r="AD668" s="38"/>
      <c r="AE668" s="38"/>
      <c r="AF668" s="38"/>
      <c r="AG668" s="38"/>
      <c r="AH668" s="38"/>
      <c r="AI668" s="38"/>
      <c r="AJ668" s="38"/>
      <c r="AK668" s="38"/>
      <c r="AL668" s="38"/>
      <c r="AM668" s="38"/>
      <c r="AN668" s="38"/>
      <c r="AO668" s="38"/>
      <c r="AP668" s="38"/>
      <c r="AQ668" s="38"/>
      <c r="AR668" s="38"/>
      <c r="AS668" s="38"/>
      <c r="AT668" s="38"/>
      <c r="AU668" s="38"/>
      <c r="AV668" s="38"/>
      <c r="AW668" s="38"/>
      <c r="AX668" s="38"/>
      <c r="AY668" s="38"/>
      <c r="AZ668" s="38"/>
      <c r="BA668" s="38"/>
      <c r="BB668" s="38"/>
      <c r="BC668" s="38"/>
      <c r="BD668" s="38"/>
      <c r="BE668" s="38"/>
      <c r="BF668" s="38"/>
      <c r="BG668" s="38"/>
      <c r="BH668" s="38"/>
      <c r="BI668" s="38"/>
      <c r="BJ668" s="38"/>
    </row>
    <row r="669" spans="2:62" ht="15.75" customHeight="1">
      <c r="B669" s="3"/>
      <c r="C669" s="80"/>
      <c r="D669" s="80"/>
      <c r="E669" s="80"/>
      <c r="F669" s="80"/>
      <c r="G669" s="80"/>
      <c r="H669" s="80"/>
      <c r="I669" s="80"/>
      <c r="J669" s="80"/>
      <c r="K669" s="88"/>
      <c r="L669" s="88"/>
      <c r="M669" s="80"/>
      <c r="N669" s="88"/>
      <c r="O669" s="88"/>
      <c r="P669" s="80"/>
      <c r="Q669" s="88"/>
      <c r="R669" s="88"/>
      <c r="S669" s="80"/>
      <c r="T669" s="80"/>
      <c r="U669" s="80"/>
      <c r="V669" s="80"/>
      <c r="W669" s="80"/>
      <c r="X669" s="80"/>
      <c r="Y669" s="38"/>
      <c r="Z669" s="38"/>
      <c r="AA669" s="38"/>
      <c r="AB669" s="38"/>
      <c r="AC669" s="38"/>
      <c r="AD669" s="38"/>
      <c r="AE669" s="38"/>
      <c r="AF669" s="38"/>
      <c r="AG669" s="38"/>
      <c r="AH669" s="38"/>
      <c r="AI669" s="38"/>
      <c r="AJ669" s="38"/>
      <c r="AK669" s="38"/>
      <c r="AL669" s="38"/>
      <c r="AM669" s="38"/>
      <c r="AN669" s="38"/>
      <c r="AO669" s="38"/>
      <c r="AP669" s="38"/>
      <c r="AQ669" s="38"/>
      <c r="AR669" s="38"/>
      <c r="AS669" s="38"/>
      <c r="AT669" s="38"/>
      <c r="AU669" s="38"/>
      <c r="AV669" s="38"/>
      <c r="AW669" s="38"/>
      <c r="AX669" s="38"/>
      <c r="AY669" s="38"/>
      <c r="AZ669" s="38"/>
      <c r="BA669" s="38"/>
      <c r="BB669" s="38"/>
      <c r="BC669" s="38"/>
      <c r="BD669" s="38"/>
      <c r="BE669" s="38"/>
      <c r="BF669" s="38"/>
      <c r="BG669" s="38"/>
      <c r="BH669" s="38"/>
      <c r="BI669" s="38"/>
      <c r="BJ669" s="38"/>
    </row>
    <row r="670" spans="2:62" ht="15.75" customHeight="1">
      <c r="B670" s="3"/>
      <c r="C670" s="80"/>
      <c r="D670" s="80"/>
      <c r="E670" s="80"/>
      <c r="F670" s="80"/>
      <c r="G670" s="80"/>
      <c r="H670" s="80"/>
      <c r="I670" s="80"/>
      <c r="J670" s="80"/>
      <c r="K670" s="88"/>
      <c r="L670" s="88"/>
      <c r="M670" s="80"/>
      <c r="N670" s="88"/>
      <c r="O670" s="88"/>
      <c r="P670" s="80"/>
      <c r="Q670" s="88"/>
      <c r="R670" s="88"/>
      <c r="S670" s="80"/>
      <c r="T670" s="80"/>
      <c r="U670" s="80"/>
      <c r="V670" s="80"/>
      <c r="W670" s="80"/>
      <c r="X670" s="80"/>
      <c r="Y670" s="38"/>
      <c r="Z670" s="38"/>
      <c r="AA670" s="38"/>
      <c r="AB670" s="38"/>
      <c r="AC670" s="38"/>
      <c r="AD670" s="38"/>
      <c r="AE670" s="38"/>
      <c r="AF670" s="38"/>
      <c r="AG670" s="38"/>
      <c r="AH670" s="38"/>
      <c r="AI670" s="38"/>
      <c r="AJ670" s="38"/>
      <c r="AK670" s="38"/>
      <c r="AL670" s="38"/>
      <c r="AM670" s="38"/>
      <c r="AN670" s="38"/>
      <c r="AO670" s="38"/>
      <c r="AP670" s="38"/>
      <c r="AQ670" s="38"/>
      <c r="AR670" s="38"/>
      <c r="AS670" s="38"/>
      <c r="AT670" s="38"/>
      <c r="AU670" s="38"/>
      <c r="AV670" s="38"/>
      <c r="AW670" s="38"/>
      <c r="AX670" s="38"/>
      <c r="AY670" s="38"/>
      <c r="AZ670" s="38"/>
      <c r="BA670" s="38"/>
      <c r="BB670" s="38"/>
      <c r="BC670" s="38"/>
      <c r="BD670" s="38"/>
      <c r="BE670" s="38"/>
      <c r="BF670" s="38"/>
      <c r="BG670" s="38"/>
      <c r="BH670" s="38"/>
      <c r="BI670" s="38"/>
      <c r="BJ670" s="38"/>
    </row>
    <row r="671" spans="2:62" ht="15.75" customHeight="1">
      <c r="B671" s="3"/>
      <c r="C671" s="80"/>
      <c r="D671" s="80"/>
      <c r="E671" s="80"/>
      <c r="F671" s="80"/>
      <c r="G671" s="80"/>
      <c r="H671" s="80"/>
      <c r="I671" s="80"/>
      <c r="J671" s="80"/>
      <c r="K671" s="88"/>
      <c r="L671" s="88"/>
      <c r="M671" s="80"/>
      <c r="N671" s="88"/>
      <c r="O671" s="88"/>
      <c r="P671" s="80"/>
      <c r="Q671" s="88"/>
      <c r="R671" s="88"/>
      <c r="S671" s="80"/>
      <c r="T671" s="80"/>
      <c r="U671" s="80"/>
      <c r="V671" s="80"/>
      <c r="W671" s="80"/>
      <c r="X671" s="80"/>
      <c r="Y671" s="38"/>
      <c r="Z671" s="38"/>
      <c r="AA671" s="38"/>
      <c r="AB671" s="38"/>
      <c r="AC671" s="38"/>
      <c r="AD671" s="38"/>
      <c r="AE671" s="38"/>
      <c r="AF671" s="38"/>
      <c r="AG671" s="38"/>
      <c r="AH671" s="38"/>
      <c r="AI671" s="38"/>
      <c r="AJ671" s="38"/>
      <c r="AK671" s="38"/>
      <c r="AL671" s="38"/>
      <c r="AM671" s="38"/>
      <c r="AN671" s="38"/>
      <c r="AO671" s="38"/>
      <c r="AP671" s="38"/>
      <c r="AQ671" s="38"/>
      <c r="AR671" s="38"/>
      <c r="AS671" s="38"/>
      <c r="AT671" s="38"/>
      <c r="AU671" s="38"/>
      <c r="AV671" s="38"/>
      <c r="AW671" s="38"/>
      <c r="AX671" s="38"/>
      <c r="AY671" s="38"/>
      <c r="AZ671" s="38"/>
      <c r="BA671" s="38"/>
      <c r="BB671" s="38"/>
      <c r="BC671" s="38"/>
      <c r="BD671" s="38"/>
      <c r="BE671" s="38"/>
      <c r="BF671" s="38"/>
      <c r="BG671" s="38"/>
      <c r="BH671" s="38"/>
      <c r="BI671" s="38"/>
      <c r="BJ671" s="38"/>
    </row>
    <row r="672" spans="2:62" ht="15.75" customHeight="1">
      <c r="B672" s="3"/>
      <c r="C672" s="80"/>
      <c r="D672" s="80"/>
      <c r="E672" s="80"/>
      <c r="F672" s="80"/>
      <c r="G672" s="80"/>
      <c r="H672" s="80"/>
      <c r="I672" s="80"/>
      <c r="J672" s="80"/>
      <c r="K672" s="88"/>
      <c r="L672" s="88"/>
      <c r="M672" s="80"/>
      <c r="N672" s="90"/>
      <c r="O672" s="90"/>
      <c r="P672" s="80"/>
      <c r="Q672" s="90"/>
      <c r="R672" s="88"/>
      <c r="S672" s="80"/>
      <c r="T672" s="80"/>
      <c r="U672" s="80"/>
      <c r="V672" s="80"/>
      <c r="W672" s="80"/>
      <c r="X672" s="80"/>
      <c r="Y672" s="38"/>
      <c r="Z672" s="38"/>
      <c r="AA672" s="38"/>
      <c r="AB672" s="38"/>
      <c r="AC672" s="38"/>
      <c r="AD672" s="38"/>
      <c r="AE672" s="38"/>
      <c r="AF672" s="38"/>
      <c r="AG672" s="38"/>
      <c r="AH672" s="38"/>
      <c r="AI672" s="38"/>
      <c r="AJ672" s="38"/>
      <c r="AK672" s="38"/>
      <c r="AL672" s="38"/>
      <c r="AM672" s="38"/>
      <c r="AN672" s="38"/>
      <c r="AO672" s="38"/>
      <c r="AP672" s="38"/>
      <c r="AQ672" s="38"/>
      <c r="AR672" s="38"/>
      <c r="AS672" s="38"/>
      <c r="AT672" s="38"/>
      <c r="AU672" s="38"/>
      <c r="AV672" s="38"/>
      <c r="AW672" s="38"/>
      <c r="AX672" s="38"/>
      <c r="AY672" s="38"/>
      <c r="AZ672" s="38"/>
      <c r="BA672" s="38"/>
      <c r="BB672" s="38"/>
      <c r="BC672" s="38"/>
      <c r="BD672" s="38"/>
      <c r="BE672" s="38"/>
      <c r="BF672" s="38"/>
      <c r="BG672" s="38"/>
      <c r="BH672" s="38"/>
      <c r="BI672" s="38"/>
      <c r="BJ672" s="38"/>
    </row>
    <row r="673" spans="2:62" ht="15.75" customHeight="1">
      <c r="B673" s="3"/>
      <c r="C673" s="80"/>
      <c r="D673" s="80"/>
      <c r="E673" s="80"/>
      <c r="F673" s="80"/>
      <c r="G673" s="80"/>
      <c r="H673" s="80"/>
      <c r="I673" s="80"/>
      <c r="J673" s="80"/>
      <c r="K673" s="90"/>
      <c r="L673" s="90"/>
      <c r="M673" s="80"/>
      <c r="N673" s="88"/>
      <c r="O673" s="88"/>
      <c r="P673" s="80"/>
      <c r="Q673" s="88"/>
      <c r="R673" s="90"/>
      <c r="S673" s="80"/>
      <c r="T673" s="80"/>
      <c r="U673" s="80"/>
      <c r="V673" s="80"/>
      <c r="W673" s="80"/>
      <c r="X673" s="80"/>
      <c r="Y673" s="38"/>
      <c r="Z673" s="38"/>
      <c r="AA673" s="38"/>
      <c r="AB673" s="38"/>
      <c r="AC673" s="38"/>
      <c r="AD673" s="38"/>
      <c r="AE673" s="38"/>
      <c r="AF673" s="38"/>
      <c r="AG673" s="38"/>
      <c r="AH673" s="38"/>
      <c r="AI673" s="38"/>
      <c r="AJ673" s="38"/>
      <c r="AK673" s="38"/>
      <c r="AL673" s="38"/>
      <c r="AM673" s="38"/>
      <c r="AN673" s="38"/>
      <c r="AO673" s="38"/>
      <c r="AP673" s="38"/>
      <c r="AQ673" s="38"/>
      <c r="AR673" s="38"/>
      <c r="AS673" s="38"/>
      <c r="AT673" s="38"/>
      <c r="AU673" s="38"/>
      <c r="AV673" s="38"/>
      <c r="AW673" s="38"/>
      <c r="AX673" s="38"/>
      <c r="AY673" s="38"/>
      <c r="AZ673" s="38"/>
      <c r="BA673" s="38"/>
      <c r="BB673" s="38"/>
      <c r="BC673" s="38"/>
      <c r="BD673" s="38"/>
      <c r="BE673" s="38"/>
      <c r="BF673" s="38"/>
      <c r="BG673" s="38"/>
      <c r="BH673" s="38"/>
      <c r="BI673" s="38"/>
      <c r="BJ673" s="38"/>
    </row>
    <row r="674" spans="2:62" ht="15.75" customHeight="1">
      <c r="B674" s="3"/>
      <c r="C674" s="80"/>
      <c r="D674" s="80"/>
      <c r="E674" s="80"/>
      <c r="F674" s="80"/>
      <c r="G674" s="80"/>
      <c r="H674" s="80"/>
      <c r="I674" s="80"/>
      <c r="J674" s="80"/>
      <c r="K674" s="88"/>
      <c r="L674" s="88"/>
      <c r="M674" s="80"/>
      <c r="N674" s="88"/>
      <c r="O674" s="88"/>
      <c r="P674" s="80"/>
      <c r="Q674" s="88"/>
      <c r="R674" s="88"/>
      <c r="S674" s="80"/>
      <c r="T674" s="80"/>
      <c r="U674" s="80"/>
      <c r="V674" s="80"/>
      <c r="W674" s="80"/>
      <c r="X674" s="80"/>
      <c r="Y674" s="38"/>
      <c r="Z674" s="38"/>
      <c r="AA674" s="38"/>
      <c r="AB674" s="38"/>
      <c r="AC674" s="38"/>
      <c r="AD674" s="38"/>
      <c r="AE674" s="38"/>
      <c r="AF674" s="38"/>
      <c r="AG674" s="38"/>
      <c r="AH674" s="38"/>
      <c r="AI674" s="38"/>
      <c r="AJ674" s="38"/>
      <c r="AK674" s="38"/>
      <c r="AL674" s="38"/>
      <c r="AM674" s="38"/>
      <c r="AN674" s="38"/>
      <c r="AO674" s="38"/>
      <c r="AP674" s="38"/>
      <c r="AQ674" s="38"/>
      <c r="AR674" s="38"/>
      <c r="AS674" s="38"/>
      <c r="AT674" s="38"/>
      <c r="AU674" s="38"/>
      <c r="AV674" s="38"/>
      <c r="AW674" s="38"/>
      <c r="AX674" s="38"/>
      <c r="AY674" s="38"/>
      <c r="AZ674" s="38"/>
      <c r="BA674" s="38"/>
      <c r="BB674" s="38"/>
      <c r="BC674" s="38"/>
      <c r="BD674" s="38"/>
      <c r="BE674" s="38"/>
      <c r="BF674" s="38"/>
      <c r="BG674" s="38"/>
      <c r="BH674" s="38"/>
      <c r="BI674" s="38"/>
      <c r="BJ674" s="38"/>
    </row>
    <row r="675" spans="2:62" ht="15.75" customHeight="1">
      <c r="B675" s="3"/>
      <c r="C675" s="80"/>
      <c r="D675" s="80"/>
      <c r="E675" s="80"/>
      <c r="F675" s="80"/>
      <c r="G675" s="80"/>
      <c r="H675" s="80"/>
      <c r="I675" s="80"/>
      <c r="J675" s="80"/>
      <c r="K675" s="88"/>
      <c r="L675" s="88"/>
      <c r="M675" s="80"/>
      <c r="N675" s="88"/>
      <c r="O675" s="88"/>
      <c r="P675" s="80"/>
      <c r="Q675" s="88"/>
      <c r="R675" s="88"/>
      <c r="S675" s="80"/>
      <c r="T675" s="80"/>
      <c r="U675" s="80"/>
      <c r="V675" s="80"/>
      <c r="W675" s="80"/>
      <c r="X675" s="80"/>
      <c r="Y675" s="38"/>
      <c r="Z675" s="38"/>
      <c r="AA675" s="38"/>
      <c r="AB675" s="38"/>
      <c r="AC675" s="38"/>
      <c r="AD675" s="38"/>
      <c r="AE675" s="38"/>
      <c r="AF675" s="38"/>
      <c r="AG675" s="38"/>
      <c r="AH675" s="38"/>
      <c r="AI675" s="38"/>
      <c r="AJ675" s="38"/>
      <c r="AK675" s="38"/>
      <c r="AL675" s="38"/>
      <c r="AM675" s="38"/>
      <c r="AN675" s="38"/>
      <c r="AO675" s="38"/>
      <c r="AP675" s="38"/>
      <c r="AQ675" s="38"/>
      <c r="AR675" s="38"/>
      <c r="AS675" s="38"/>
      <c r="AT675" s="38"/>
      <c r="AU675" s="38"/>
      <c r="AV675" s="38"/>
      <c r="AW675" s="38"/>
      <c r="AX675" s="38"/>
      <c r="AY675" s="38"/>
      <c r="AZ675" s="38"/>
      <c r="BA675" s="38"/>
      <c r="BB675" s="38"/>
      <c r="BC675" s="38"/>
      <c r="BD675" s="38"/>
      <c r="BE675" s="38"/>
      <c r="BF675" s="38"/>
      <c r="BG675" s="38"/>
      <c r="BH675" s="38"/>
      <c r="BI675" s="38"/>
      <c r="BJ675" s="38"/>
    </row>
    <row r="676" spans="2:62" ht="15.75" customHeight="1">
      <c r="B676" s="3"/>
      <c r="C676" s="80"/>
      <c r="D676" s="80"/>
      <c r="E676" s="80"/>
      <c r="F676" s="80"/>
      <c r="G676" s="80"/>
      <c r="H676" s="80"/>
      <c r="I676" s="80"/>
      <c r="J676" s="80"/>
      <c r="K676" s="88"/>
      <c r="L676" s="88"/>
      <c r="M676" s="80"/>
      <c r="N676" s="88"/>
      <c r="O676" s="88"/>
      <c r="P676" s="80"/>
      <c r="Q676" s="88"/>
      <c r="R676" s="88"/>
      <c r="S676" s="80"/>
      <c r="T676" s="80"/>
      <c r="U676" s="80"/>
      <c r="V676" s="80"/>
      <c r="W676" s="80"/>
      <c r="X676" s="80"/>
      <c r="Y676" s="38"/>
      <c r="Z676" s="38"/>
      <c r="AA676" s="38"/>
      <c r="AB676" s="38"/>
      <c r="AC676" s="38"/>
      <c r="AD676" s="38"/>
      <c r="AE676" s="38"/>
      <c r="AF676" s="38"/>
      <c r="AG676" s="38"/>
      <c r="AH676" s="38"/>
      <c r="AI676" s="38"/>
      <c r="AJ676" s="38"/>
      <c r="AK676" s="38"/>
      <c r="AL676" s="38"/>
      <c r="AM676" s="38"/>
      <c r="AN676" s="38"/>
      <c r="AO676" s="38"/>
      <c r="AP676" s="38"/>
      <c r="AQ676" s="38"/>
      <c r="AR676" s="38"/>
      <c r="AS676" s="38"/>
      <c r="AT676" s="38"/>
      <c r="AU676" s="38"/>
      <c r="AV676" s="38"/>
      <c r="AW676" s="38"/>
      <c r="AX676" s="38"/>
      <c r="AY676" s="38"/>
      <c r="AZ676" s="38"/>
      <c r="BA676" s="38"/>
      <c r="BB676" s="38"/>
      <c r="BC676" s="38"/>
      <c r="BD676" s="38"/>
      <c r="BE676" s="38"/>
      <c r="BF676" s="38"/>
      <c r="BG676" s="38"/>
      <c r="BH676" s="38"/>
      <c r="BI676" s="38"/>
      <c r="BJ676" s="38"/>
    </row>
    <row r="677" spans="2:62" ht="15.75" customHeight="1">
      <c r="B677" s="3"/>
      <c r="C677" s="80"/>
      <c r="D677" s="80"/>
      <c r="E677" s="80"/>
      <c r="F677" s="80"/>
      <c r="G677" s="80"/>
      <c r="H677" s="80"/>
      <c r="I677" s="80"/>
      <c r="J677" s="80"/>
      <c r="K677" s="88"/>
      <c r="L677" s="88"/>
      <c r="M677" s="80"/>
      <c r="N677" s="88"/>
      <c r="O677" s="88"/>
      <c r="P677" s="80"/>
      <c r="Q677" s="88"/>
      <c r="R677" s="88"/>
      <c r="S677" s="80"/>
      <c r="T677" s="80"/>
      <c r="U677" s="80"/>
      <c r="V677" s="80"/>
      <c r="W677" s="80"/>
      <c r="X677" s="80"/>
      <c r="Y677" s="38"/>
      <c r="Z677" s="38"/>
      <c r="AA677" s="38"/>
      <c r="AB677" s="38"/>
      <c r="AC677" s="38"/>
      <c r="AD677" s="38"/>
      <c r="AE677" s="38"/>
      <c r="AF677" s="38"/>
      <c r="AG677" s="38"/>
      <c r="AH677" s="38"/>
      <c r="AI677" s="38"/>
      <c r="AJ677" s="38"/>
      <c r="AK677" s="38"/>
      <c r="AL677" s="38"/>
      <c r="AM677" s="38"/>
      <c r="AN677" s="38"/>
      <c r="AO677" s="38"/>
      <c r="AP677" s="38"/>
      <c r="AQ677" s="38"/>
      <c r="AR677" s="38"/>
      <c r="AS677" s="38"/>
      <c r="AT677" s="38"/>
      <c r="AU677" s="38"/>
      <c r="AV677" s="38"/>
      <c r="AW677" s="38"/>
      <c r="AX677" s="38"/>
      <c r="AY677" s="38"/>
      <c r="AZ677" s="38"/>
      <c r="BA677" s="38"/>
      <c r="BB677" s="38"/>
      <c r="BC677" s="38"/>
      <c r="BD677" s="38"/>
      <c r="BE677" s="38"/>
      <c r="BF677" s="38"/>
      <c r="BG677" s="38"/>
      <c r="BH677" s="38"/>
      <c r="BI677" s="38"/>
      <c r="BJ677" s="38"/>
    </row>
    <row r="678" spans="2:62" ht="15.75" customHeight="1">
      <c r="B678" s="3"/>
      <c r="C678" s="80"/>
      <c r="D678" s="80"/>
      <c r="E678" s="80"/>
      <c r="F678" s="80"/>
      <c r="G678" s="80"/>
      <c r="H678" s="80"/>
      <c r="I678" s="80"/>
      <c r="J678" s="80"/>
      <c r="K678" s="88"/>
      <c r="L678" s="88"/>
      <c r="M678" s="80"/>
      <c r="N678" s="88"/>
      <c r="O678" s="88"/>
      <c r="P678" s="80"/>
      <c r="Q678" s="88"/>
      <c r="R678" s="88"/>
      <c r="S678" s="80"/>
      <c r="T678" s="80"/>
      <c r="U678" s="80"/>
      <c r="V678" s="80"/>
      <c r="W678" s="80"/>
      <c r="X678" s="80"/>
      <c r="Y678" s="38"/>
      <c r="Z678" s="38"/>
      <c r="AA678" s="38"/>
      <c r="AB678" s="38"/>
      <c r="AC678" s="38"/>
      <c r="AD678" s="38"/>
      <c r="AE678" s="38"/>
      <c r="AF678" s="38"/>
      <c r="AG678" s="38"/>
      <c r="AH678" s="38"/>
      <c r="AI678" s="38"/>
      <c r="AJ678" s="38"/>
      <c r="AK678" s="38"/>
      <c r="AL678" s="38"/>
      <c r="AM678" s="38"/>
      <c r="AN678" s="38"/>
      <c r="AO678" s="38"/>
      <c r="AP678" s="38"/>
      <c r="AQ678" s="38"/>
      <c r="AR678" s="38"/>
      <c r="AS678" s="38"/>
      <c r="AT678" s="38"/>
      <c r="AU678" s="38"/>
      <c r="AV678" s="38"/>
      <c r="AW678" s="38"/>
      <c r="AX678" s="38"/>
      <c r="AY678" s="38"/>
      <c r="AZ678" s="38"/>
      <c r="BA678" s="38"/>
      <c r="BB678" s="38"/>
      <c r="BC678" s="38"/>
      <c r="BD678" s="38"/>
      <c r="BE678" s="38"/>
      <c r="BF678" s="38"/>
      <c r="BG678" s="38"/>
      <c r="BH678" s="38"/>
      <c r="BI678" s="38"/>
      <c r="BJ678" s="38"/>
    </row>
    <row r="679" spans="2:62" ht="15.75" customHeight="1">
      <c r="B679" s="3"/>
      <c r="C679" s="80"/>
      <c r="D679" s="80"/>
      <c r="E679" s="80"/>
      <c r="F679" s="80"/>
      <c r="G679" s="80"/>
      <c r="H679" s="80"/>
      <c r="I679" s="80"/>
      <c r="J679" s="80"/>
      <c r="K679" s="88"/>
      <c r="L679" s="88"/>
      <c r="M679" s="80"/>
      <c r="N679" s="88"/>
      <c r="O679" s="88"/>
      <c r="P679" s="80"/>
      <c r="Q679" s="88"/>
      <c r="R679" s="88"/>
      <c r="S679" s="80"/>
      <c r="T679" s="80"/>
      <c r="U679" s="80"/>
      <c r="V679" s="80"/>
      <c r="W679" s="80"/>
      <c r="X679" s="80"/>
      <c r="Y679" s="38"/>
      <c r="Z679" s="38"/>
      <c r="AA679" s="38"/>
      <c r="AB679" s="38"/>
      <c r="AC679" s="38"/>
      <c r="AD679" s="38"/>
      <c r="AE679" s="38"/>
      <c r="AF679" s="38"/>
      <c r="AG679" s="38"/>
      <c r="AH679" s="38"/>
      <c r="AI679" s="38"/>
      <c r="AJ679" s="38"/>
      <c r="AK679" s="38"/>
      <c r="AL679" s="38"/>
      <c r="AM679" s="38"/>
      <c r="AN679" s="38"/>
      <c r="AO679" s="38"/>
      <c r="AP679" s="38"/>
      <c r="AQ679" s="38"/>
      <c r="AR679" s="38"/>
      <c r="AS679" s="38"/>
      <c r="AT679" s="38"/>
      <c r="AU679" s="38"/>
      <c r="AV679" s="38"/>
      <c r="AW679" s="38"/>
      <c r="AX679" s="38"/>
      <c r="AY679" s="38"/>
      <c r="AZ679" s="38"/>
      <c r="BA679" s="38"/>
      <c r="BB679" s="38"/>
      <c r="BC679" s="38"/>
      <c r="BD679" s="38"/>
      <c r="BE679" s="38"/>
      <c r="BF679" s="38"/>
      <c r="BG679" s="38"/>
      <c r="BH679" s="38"/>
      <c r="BI679" s="38"/>
      <c r="BJ679" s="38"/>
    </row>
    <row r="680" spans="2:62" ht="15.75" customHeight="1">
      <c r="B680" s="3"/>
      <c r="C680" s="80"/>
      <c r="D680" s="80"/>
      <c r="E680" s="80"/>
      <c r="F680" s="80"/>
      <c r="G680" s="80"/>
      <c r="H680" s="80"/>
      <c r="I680" s="80"/>
      <c r="J680" s="80"/>
      <c r="K680" s="88"/>
      <c r="L680" s="88"/>
      <c r="M680" s="80"/>
      <c r="N680" s="88"/>
      <c r="O680" s="88"/>
      <c r="P680" s="80"/>
      <c r="Q680" s="88"/>
      <c r="R680" s="88"/>
      <c r="S680" s="80"/>
      <c r="T680" s="80"/>
      <c r="U680" s="80"/>
      <c r="V680" s="80"/>
      <c r="W680" s="80"/>
      <c r="X680" s="80"/>
      <c r="Y680" s="38"/>
      <c r="Z680" s="38"/>
      <c r="AA680" s="38"/>
      <c r="AB680" s="38"/>
      <c r="AC680" s="38"/>
      <c r="AD680" s="38"/>
      <c r="AE680" s="38"/>
      <c r="AF680" s="38"/>
      <c r="AG680" s="38"/>
      <c r="AH680" s="38"/>
      <c r="AI680" s="38"/>
      <c r="AJ680" s="38"/>
      <c r="AK680" s="38"/>
      <c r="AL680" s="38"/>
      <c r="AM680" s="38"/>
      <c r="AN680" s="38"/>
      <c r="AO680" s="38"/>
      <c r="AP680" s="38"/>
      <c r="AQ680" s="38"/>
      <c r="AR680" s="38"/>
      <c r="AS680" s="38"/>
      <c r="AT680" s="38"/>
      <c r="AU680" s="38"/>
      <c r="AV680" s="38"/>
      <c r="AW680" s="38"/>
      <c r="AX680" s="38"/>
      <c r="AY680" s="38"/>
      <c r="AZ680" s="38"/>
      <c r="BA680" s="38"/>
      <c r="BB680" s="38"/>
      <c r="BC680" s="38"/>
      <c r="BD680" s="38"/>
      <c r="BE680" s="38"/>
      <c r="BF680" s="38"/>
      <c r="BG680" s="38"/>
      <c r="BH680" s="38"/>
      <c r="BI680" s="38"/>
      <c r="BJ680" s="38"/>
    </row>
    <row r="681" spans="2:62" ht="15.75" customHeight="1">
      <c r="B681" s="3"/>
      <c r="C681" s="80"/>
      <c r="D681" s="80"/>
      <c r="E681" s="80"/>
      <c r="F681" s="80"/>
      <c r="G681" s="80"/>
      <c r="H681" s="80"/>
      <c r="I681" s="80"/>
      <c r="J681" s="80"/>
      <c r="K681" s="88"/>
      <c r="L681" s="88"/>
      <c r="M681" s="80"/>
      <c r="N681" s="88"/>
      <c r="O681" s="88"/>
      <c r="P681" s="80"/>
      <c r="Q681" s="88"/>
      <c r="R681" s="88"/>
      <c r="S681" s="80"/>
      <c r="T681" s="80"/>
      <c r="U681" s="80"/>
      <c r="V681" s="80"/>
      <c r="W681" s="80"/>
      <c r="X681" s="80"/>
      <c r="Y681" s="38"/>
      <c r="Z681" s="38"/>
      <c r="AA681" s="38"/>
      <c r="AB681" s="38"/>
      <c r="AC681" s="38"/>
      <c r="AD681" s="38"/>
      <c r="AE681" s="38"/>
      <c r="AF681" s="38"/>
      <c r="AG681" s="38"/>
      <c r="AH681" s="38"/>
      <c r="AI681" s="38"/>
      <c r="AJ681" s="38"/>
      <c r="AK681" s="38"/>
      <c r="AL681" s="38"/>
      <c r="AM681" s="38"/>
      <c r="AN681" s="38"/>
      <c r="AO681" s="38"/>
      <c r="AP681" s="38"/>
      <c r="AQ681" s="38"/>
      <c r="AR681" s="38"/>
      <c r="AS681" s="38"/>
      <c r="AT681" s="38"/>
      <c r="AU681" s="38"/>
      <c r="AV681" s="38"/>
      <c r="AW681" s="38"/>
      <c r="AX681" s="38"/>
      <c r="AY681" s="38"/>
      <c r="AZ681" s="38"/>
      <c r="BA681" s="38"/>
      <c r="BB681" s="38"/>
      <c r="BC681" s="38"/>
      <c r="BD681" s="38"/>
      <c r="BE681" s="38"/>
      <c r="BF681" s="38"/>
      <c r="BG681" s="38"/>
      <c r="BH681" s="38"/>
      <c r="BI681" s="38"/>
      <c r="BJ681" s="38"/>
    </row>
    <row r="682" spans="2:62" ht="15.75" customHeight="1">
      <c r="B682" s="3"/>
      <c r="C682" s="80"/>
      <c r="D682" s="80"/>
      <c r="E682" s="80"/>
      <c r="F682" s="80"/>
      <c r="G682" s="80"/>
      <c r="H682" s="80"/>
      <c r="I682" s="80"/>
      <c r="J682" s="80"/>
      <c r="K682" s="88"/>
      <c r="L682" s="88"/>
      <c r="M682" s="80"/>
      <c r="N682" s="88"/>
      <c r="O682" s="88"/>
      <c r="P682" s="80"/>
      <c r="Q682" s="88"/>
      <c r="R682" s="88"/>
      <c r="S682" s="80"/>
      <c r="T682" s="80"/>
      <c r="U682" s="80"/>
      <c r="V682" s="80"/>
      <c r="W682" s="80"/>
      <c r="X682" s="80"/>
      <c r="Y682" s="38"/>
      <c r="Z682" s="38"/>
      <c r="AA682" s="38"/>
      <c r="AB682" s="38"/>
      <c r="AC682" s="38"/>
      <c r="AD682" s="38"/>
      <c r="AE682" s="38"/>
      <c r="AF682" s="38"/>
      <c r="AG682" s="38"/>
      <c r="AH682" s="38"/>
      <c r="AI682" s="38"/>
      <c r="AJ682" s="38"/>
      <c r="AK682" s="38"/>
      <c r="AL682" s="38"/>
      <c r="AM682" s="38"/>
      <c r="AN682" s="38"/>
      <c r="AO682" s="38"/>
      <c r="AP682" s="38"/>
      <c r="AQ682" s="38"/>
      <c r="AR682" s="38"/>
      <c r="AS682" s="38"/>
      <c r="AT682" s="38"/>
      <c r="AU682" s="38"/>
      <c r="AV682" s="38"/>
      <c r="AW682" s="38"/>
      <c r="AX682" s="38"/>
      <c r="AY682" s="38"/>
      <c r="AZ682" s="38"/>
      <c r="BA682" s="38"/>
      <c r="BB682" s="38"/>
      <c r="BC682" s="38"/>
      <c r="BD682" s="38"/>
      <c r="BE682" s="38"/>
      <c r="BF682" s="38"/>
      <c r="BG682" s="38"/>
      <c r="BH682" s="38"/>
      <c r="BI682" s="38"/>
      <c r="BJ682" s="38"/>
    </row>
    <row r="683" spans="2:62" ht="15.75" customHeight="1">
      <c r="B683" s="3"/>
      <c r="C683" s="80"/>
      <c r="D683" s="80"/>
      <c r="E683" s="80"/>
      <c r="F683" s="80"/>
      <c r="G683" s="80"/>
      <c r="H683" s="80"/>
      <c r="I683" s="80"/>
      <c r="J683" s="80"/>
      <c r="K683" s="88"/>
      <c r="L683" s="88"/>
      <c r="M683" s="80"/>
      <c r="N683" s="88"/>
      <c r="O683" s="88"/>
      <c r="P683" s="80"/>
      <c r="Q683" s="88"/>
      <c r="R683" s="88"/>
      <c r="S683" s="80"/>
      <c r="T683" s="80"/>
      <c r="U683" s="80"/>
      <c r="V683" s="80"/>
      <c r="W683" s="80"/>
      <c r="X683" s="80"/>
      <c r="Y683" s="38"/>
      <c r="Z683" s="38"/>
      <c r="AA683" s="38"/>
      <c r="AB683" s="38"/>
      <c r="AC683" s="38"/>
      <c r="AD683" s="38"/>
      <c r="AE683" s="38"/>
      <c r="AF683" s="38"/>
      <c r="AG683" s="38"/>
      <c r="AH683" s="38"/>
      <c r="AI683" s="38"/>
      <c r="AJ683" s="38"/>
      <c r="AK683" s="38"/>
      <c r="AL683" s="38"/>
      <c r="AM683" s="38"/>
      <c r="AN683" s="38"/>
      <c r="AO683" s="38"/>
      <c r="AP683" s="38"/>
      <c r="AQ683" s="38"/>
      <c r="AR683" s="38"/>
      <c r="AS683" s="38"/>
      <c r="AT683" s="38"/>
      <c r="AU683" s="38"/>
      <c r="AV683" s="38"/>
      <c r="AW683" s="38"/>
      <c r="AX683" s="38"/>
      <c r="AY683" s="38"/>
      <c r="AZ683" s="38"/>
      <c r="BA683" s="38"/>
      <c r="BB683" s="38"/>
      <c r="BC683" s="38"/>
      <c r="BD683" s="38"/>
      <c r="BE683" s="38"/>
      <c r="BF683" s="38"/>
      <c r="BG683" s="38"/>
      <c r="BH683" s="38"/>
      <c r="BI683" s="38"/>
      <c r="BJ683" s="38"/>
    </row>
    <row r="684" spans="2:62" ht="15.75" customHeight="1">
      <c r="B684" s="3"/>
      <c r="C684" s="80"/>
      <c r="D684" s="80"/>
      <c r="E684" s="80"/>
      <c r="F684" s="80"/>
      <c r="G684" s="80"/>
      <c r="H684" s="80"/>
      <c r="I684" s="80"/>
      <c r="J684" s="80"/>
      <c r="K684" s="88"/>
      <c r="L684" s="88"/>
      <c r="M684" s="80"/>
      <c r="N684" s="88"/>
      <c r="O684" s="88"/>
      <c r="P684" s="80"/>
      <c r="Q684" s="88"/>
      <c r="R684" s="88"/>
      <c r="S684" s="80"/>
      <c r="T684" s="80"/>
      <c r="U684" s="80"/>
      <c r="V684" s="80"/>
      <c r="W684" s="80"/>
      <c r="X684" s="80"/>
      <c r="Y684" s="38"/>
      <c r="Z684" s="38"/>
      <c r="AA684" s="38"/>
      <c r="AB684" s="38"/>
      <c r="AC684" s="38"/>
      <c r="AD684" s="38"/>
      <c r="AE684" s="38"/>
      <c r="AF684" s="38"/>
      <c r="AG684" s="38"/>
      <c r="AH684" s="38"/>
      <c r="AI684" s="38"/>
      <c r="AJ684" s="38"/>
      <c r="AK684" s="38"/>
      <c r="AL684" s="38"/>
      <c r="AM684" s="38"/>
      <c r="AN684" s="38"/>
      <c r="AO684" s="38"/>
      <c r="AP684" s="38"/>
      <c r="AQ684" s="38"/>
      <c r="AR684" s="38"/>
      <c r="AS684" s="38"/>
      <c r="AT684" s="38"/>
      <c r="AU684" s="38"/>
      <c r="AV684" s="38"/>
      <c r="AW684" s="38"/>
      <c r="AX684" s="38"/>
      <c r="AY684" s="38"/>
      <c r="AZ684" s="38"/>
      <c r="BA684" s="38"/>
      <c r="BB684" s="38"/>
      <c r="BC684" s="38"/>
      <c r="BD684" s="38"/>
      <c r="BE684" s="38"/>
      <c r="BF684" s="38"/>
      <c r="BG684" s="38"/>
      <c r="BH684" s="38"/>
      <c r="BI684" s="38"/>
      <c r="BJ684" s="38"/>
    </row>
    <row r="685" spans="2:62" ht="15.75" customHeight="1">
      <c r="B685" s="3"/>
      <c r="C685" s="80"/>
      <c r="D685" s="80"/>
      <c r="E685" s="80"/>
      <c r="F685" s="80"/>
      <c r="G685" s="80"/>
      <c r="H685" s="80"/>
      <c r="I685" s="80"/>
      <c r="J685" s="80"/>
      <c r="K685" s="88"/>
      <c r="L685" s="88"/>
      <c r="M685" s="80"/>
      <c r="N685" s="88"/>
      <c r="O685" s="88"/>
      <c r="P685" s="80"/>
      <c r="Q685" s="88"/>
      <c r="R685" s="88"/>
      <c r="S685" s="80"/>
      <c r="T685" s="80"/>
      <c r="U685" s="80"/>
      <c r="V685" s="80"/>
      <c r="W685" s="80"/>
      <c r="X685" s="80"/>
      <c r="Y685" s="38"/>
      <c r="Z685" s="38"/>
      <c r="AA685" s="38"/>
      <c r="AB685" s="38"/>
      <c r="AC685" s="38"/>
      <c r="AD685" s="38"/>
      <c r="AE685" s="38"/>
      <c r="AF685" s="38"/>
      <c r="AG685" s="38"/>
      <c r="AH685" s="38"/>
      <c r="AI685" s="38"/>
      <c r="AJ685" s="38"/>
      <c r="AK685" s="38"/>
      <c r="AL685" s="38"/>
      <c r="AM685" s="38"/>
      <c r="AN685" s="38"/>
      <c r="AO685" s="38"/>
      <c r="AP685" s="38"/>
      <c r="AQ685" s="38"/>
      <c r="AR685" s="38"/>
      <c r="AS685" s="38"/>
      <c r="AT685" s="38"/>
      <c r="AU685" s="38"/>
      <c r="AV685" s="38"/>
      <c r="AW685" s="38"/>
      <c r="AX685" s="38"/>
      <c r="AY685" s="38"/>
      <c r="AZ685" s="38"/>
      <c r="BA685" s="38"/>
      <c r="BB685" s="38"/>
      <c r="BC685" s="38"/>
      <c r="BD685" s="38"/>
      <c r="BE685" s="38"/>
      <c r="BF685" s="38"/>
      <c r="BG685" s="38"/>
      <c r="BH685" s="38"/>
      <c r="BI685" s="38"/>
      <c r="BJ685" s="38"/>
    </row>
    <row r="686" spans="2:62" ht="15.75" customHeight="1">
      <c r="B686" s="3"/>
      <c r="C686" s="80"/>
      <c r="D686" s="80"/>
      <c r="E686" s="80"/>
      <c r="F686" s="80"/>
      <c r="G686" s="80"/>
      <c r="H686" s="80"/>
      <c r="I686" s="80"/>
      <c r="J686" s="80"/>
      <c r="K686" s="88"/>
      <c r="L686" s="88"/>
      <c r="M686" s="80"/>
      <c r="N686" s="88"/>
      <c r="O686" s="88"/>
      <c r="P686" s="80"/>
      <c r="Q686" s="88"/>
      <c r="R686" s="88"/>
      <c r="S686" s="80"/>
      <c r="T686" s="80"/>
      <c r="U686" s="80"/>
      <c r="V686" s="80"/>
      <c r="W686" s="80"/>
      <c r="X686" s="80"/>
      <c r="Y686" s="38"/>
      <c r="Z686" s="38"/>
      <c r="AA686" s="38"/>
      <c r="AB686" s="38"/>
      <c r="AC686" s="38"/>
      <c r="AD686" s="38"/>
      <c r="AE686" s="38"/>
      <c r="AF686" s="38"/>
      <c r="AG686" s="38"/>
      <c r="AH686" s="38"/>
      <c r="AI686" s="38"/>
      <c r="AJ686" s="38"/>
      <c r="AK686" s="38"/>
      <c r="AL686" s="38"/>
      <c r="AM686" s="38"/>
      <c r="AN686" s="38"/>
      <c r="AO686" s="38"/>
      <c r="AP686" s="38"/>
      <c r="AQ686" s="38"/>
      <c r="AR686" s="38"/>
      <c r="AS686" s="38"/>
      <c r="AT686" s="38"/>
      <c r="AU686" s="38"/>
      <c r="AV686" s="38"/>
      <c r="AW686" s="38"/>
      <c r="AX686" s="38"/>
      <c r="AY686" s="38"/>
      <c r="AZ686" s="38"/>
      <c r="BA686" s="38"/>
      <c r="BB686" s="38"/>
      <c r="BC686" s="38"/>
      <c r="BD686" s="38"/>
      <c r="BE686" s="38"/>
      <c r="BF686" s="38"/>
      <c r="BG686" s="38"/>
      <c r="BH686" s="38"/>
      <c r="BI686" s="38"/>
      <c r="BJ686" s="38"/>
    </row>
    <row r="687" spans="2:62" ht="15.75" customHeight="1">
      <c r="B687" s="3"/>
      <c r="C687" s="80"/>
      <c r="D687" s="80"/>
      <c r="E687" s="80"/>
      <c r="F687" s="80"/>
      <c r="G687" s="80"/>
      <c r="H687" s="80"/>
      <c r="I687" s="80"/>
      <c r="J687" s="80"/>
      <c r="K687" s="88"/>
      <c r="L687" s="88"/>
      <c r="M687" s="80"/>
      <c r="N687" s="80"/>
      <c r="O687" s="80"/>
      <c r="P687" s="80"/>
      <c r="Q687" s="80"/>
      <c r="R687" s="88"/>
      <c r="S687" s="80"/>
      <c r="T687" s="80"/>
      <c r="U687" s="80"/>
      <c r="V687" s="80"/>
      <c r="W687" s="80"/>
      <c r="X687" s="80"/>
      <c r="Y687" s="38"/>
      <c r="Z687" s="38"/>
      <c r="AA687" s="38"/>
      <c r="AB687" s="38"/>
      <c r="AC687" s="38"/>
      <c r="AD687" s="38"/>
      <c r="AE687" s="38"/>
      <c r="AF687" s="38"/>
      <c r="AG687" s="38"/>
      <c r="AH687" s="38"/>
      <c r="AI687" s="38"/>
      <c r="AJ687" s="38"/>
      <c r="AK687" s="38"/>
      <c r="AL687" s="38"/>
      <c r="AM687" s="38"/>
      <c r="AN687" s="38"/>
      <c r="AO687" s="38"/>
      <c r="AP687" s="38"/>
      <c r="AQ687" s="38"/>
      <c r="AR687" s="38"/>
      <c r="AS687" s="38"/>
      <c r="AT687" s="38"/>
      <c r="AU687" s="38"/>
      <c r="AV687" s="38"/>
      <c r="AW687" s="38"/>
      <c r="AX687" s="38"/>
      <c r="AY687" s="38"/>
      <c r="AZ687" s="38"/>
      <c r="BA687" s="38"/>
      <c r="BB687" s="38"/>
      <c r="BC687" s="38"/>
      <c r="BD687" s="38"/>
      <c r="BE687" s="38"/>
      <c r="BF687" s="38"/>
      <c r="BG687" s="38"/>
      <c r="BH687" s="38"/>
      <c r="BI687" s="38"/>
      <c r="BJ687" s="38"/>
    </row>
    <row r="688" spans="2:62" ht="15.75" customHeight="1">
      <c r="B688" s="3"/>
      <c r="C688" s="80"/>
      <c r="D688" s="80"/>
      <c r="E688" s="80"/>
      <c r="F688" s="80"/>
      <c r="G688" s="80"/>
      <c r="H688" s="80"/>
      <c r="I688" s="80"/>
      <c r="J688" s="80"/>
      <c r="K688" s="88"/>
      <c r="L688" s="88"/>
      <c r="M688" s="80"/>
      <c r="N688" s="90"/>
      <c r="O688" s="90"/>
      <c r="P688" s="80"/>
      <c r="Q688" s="90"/>
      <c r="R688" s="88"/>
      <c r="S688" s="80"/>
      <c r="T688" s="80"/>
      <c r="U688" s="80"/>
      <c r="V688" s="80"/>
      <c r="W688" s="80"/>
      <c r="X688" s="80"/>
      <c r="Y688" s="38"/>
      <c r="Z688" s="38"/>
      <c r="AA688" s="38"/>
      <c r="AB688" s="38"/>
      <c r="AC688" s="38"/>
      <c r="AD688" s="38"/>
      <c r="AE688" s="38"/>
      <c r="AF688" s="38"/>
      <c r="AG688" s="38"/>
      <c r="AH688" s="38"/>
      <c r="AI688" s="38"/>
      <c r="AJ688" s="38"/>
      <c r="AK688" s="38"/>
      <c r="AL688" s="38"/>
      <c r="AM688" s="38"/>
      <c r="AN688" s="38"/>
      <c r="AO688" s="38"/>
      <c r="AP688" s="38"/>
      <c r="AQ688" s="38"/>
      <c r="AR688" s="38"/>
      <c r="AS688" s="38"/>
      <c r="AT688" s="38"/>
      <c r="AU688" s="38"/>
      <c r="AV688" s="38"/>
      <c r="AW688" s="38"/>
      <c r="AX688" s="38"/>
      <c r="AY688" s="38"/>
      <c r="AZ688" s="38"/>
      <c r="BA688" s="38"/>
      <c r="BB688" s="38"/>
      <c r="BC688" s="38"/>
      <c r="BD688" s="38"/>
      <c r="BE688" s="38"/>
      <c r="BF688" s="38"/>
      <c r="BG688" s="38"/>
      <c r="BH688" s="38"/>
      <c r="BI688" s="38"/>
      <c r="BJ688" s="38"/>
    </row>
    <row r="689" spans="2:62" ht="15.75" customHeight="1">
      <c r="B689" s="3"/>
      <c r="C689" s="80"/>
      <c r="D689" s="80"/>
      <c r="E689" s="80"/>
      <c r="F689" s="80"/>
      <c r="G689" s="80"/>
      <c r="H689" s="80"/>
      <c r="I689" s="80"/>
      <c r="J689" s="80"/>
      <c r="K689" s="80"/>
      <c r="L689" s="80"/>
      <c r="M689" s="80"/>
      <c r="N689" s="88"/>
      <c r="O689" s="88"/>
      <c r="P689" s="80"/>
      <c r="Q689" s="88"/>
      <c r="R689" s="80"/>
      <c r="S689" s="80"/>
      <c r="T689" s="80"/>
      <c r="U689" s="80"/>
      <c r="V689" s="80"/>
      <c r="W689" s="80"/>
      <c r="X689" s="80"/>
      <c r="Y689" s="38"/>
      <c r="Z689" s="38"/>
      <c r="AA689" s="38"/>
      <c r="AB689" s="38"/>
      <c r="AC689" s="38"/>
      <c r="AD689" s="38"/>
      <c r="AE689" s="38"/>
      <c r="AF689" s="38"/>
      <c r="AG689" s="38"/>
      <c r="AH689" s="38"/>
      <c r="AI689" s="38"/>
      <c r="AJ689" s="38"/>
      <c r="AK689" s="38"/>
      <c r="AL689" s="38"/>
      <c r="AM689" s="38"/>
      <c r="AN689" s="38"/>
      <c r="AO689" s="38"/>
      <c r="AP689" s="38"/>
      <c r="AQ689" s="38"/>
      <c r="AR689" s="38"/>
      <c r="AS689" s="38"/>
      <c r="AT689" s="38"/>
      <c r="AU689" s="38"/>
      <c r="AV689" s="38"/>
      <c r="AW689" s="38"/>
      <c r="AX689" s="38"/>
      <c r="AY689" s="38"/>
      <c r="AZ689" s="38"/>
      <c r="BA689" s="38"/>
      <c r="BB689" s="38"/>
      <c r="BC689" s="38"/>
      <c r="BD689" s="38"/>
      <c r="BE689" s="38"/>
      <c r="BF689" s="38"/>
      <c r="BG689" s="38"/>
      <c r="BH689" s="38"/>
      <c r="BI689" s="38"/>
      <c r="BJ689" s="38"/>
    </row>
    <row r="690" spans="2:62" ht="15.75" customHeight="1">
      <c r="B690" s="3"/>
      <c r="C690" s="80"/>
      <c r="D690" s="80"/>
      <c r="E690" s="80"/>
      <c r="F690" s="80"/>
      <c r="G690" s="80"/>
      <c r="H690" s="80"/>
      <c r="I690" s="80"/>
      <c r="J690" s="80"/>
      <c r="K690" s="90"/>
      <c r="L690" s="90"/>
      <c r="M690" s="80"/>
      <c r="N690" s="88"/>
      <c r="O690" s="88"/>
      <c r="P690" s="80"/>
      <c r="Q690" s="88"/>
      <c r="R690" s="90"/>
      <c r="S690" s="80"/>
      <c r="T690" s="80"/>
      <c r="U690" s="80"/>
      <c r="V690" s="80"/>
      <c r="W690" s="80"/>
      <c r="X690" s="80"/>
      <c r="Y690" s="38"/>
      <c r="Z690" s="38"/>
      <c r="AA690" s="38"/>
      <c r="AB690" s="38"/>
      <c r="AC690" s="38"/>
      <c r="AD690" s="38"/>
      <c r="AE690" s="38"/>
      <c r="AF690" s="38"/>
      <c r="AG690" s="38"/>
      <c r="AH690" s="38"/>
      <c r="AI690" s="38"/>
      <c r="AJ690" s="38"/>
      <c r="AK690" s="38"/>
      <c r="AL690" s="38"/>
      <c r="AM690" s="38"/>
      <c r="AN690" s="38"/>
      <c r="AO690" s="38"/>
      <c r="AP690" s="38"/>
      <c r="AQ690" s="38"/>
      <c r="AR690" s="38"/>
      <c r="AS690" s="38"/>
      <c r="AT690" s="38"/>
      <c r="AU690" s="38"/>
      <c r="AV690" s="38"/>
      <c r="AW690" s="38"/>
      <c r="AX690" s="38"/>
      <c r="AY690" s="38"/>
      <c r="AZ690" s="38"/>
      <c r="BA690" s="38"/>
      <c r="BB690" s="38"/>
      <c r="BC690" s="38"/>
      <c r="BD690" s="38"/>
      <c r="BE690" s="38"/>
      <c r="BF690" s="38"/>
      <c r="BG690" s="38"/>
      <c r="BH690" s="38"/>
      <c r="BI690" s="38"/>
      <c r="BJ690" s="38"/>
    </row>
    <row r="691" spans="2:62" ht="15.75" customHeight="1">
      <c r="B691" s="3"/>
      <c r="C691" s="80"/>
      <c r="D691" s="80"/>
      <c r="E691" s="80"/>
      <c r="F691" s="80"/>
      <c r="G691" s="80"/>
      <c r="H691" s="80"/>
      <c r="I691" s="80"/>
      <c r="J691" s="80"/>
      <c r="K691" s="88"/>
      <c r="L691" s="88"/>
      <c r="M691" s="80"/>
      <c r="N691" s="88"/>
      <c r="O691" s="88"/>
      <c r="P691" s="80"/>
      <c r="Q691" s="88"/>
      <c r="R691" s="88"/>
      <c r="S691" s="80"/>
      <c r="T691" s="80"/>
      <c r="U691" s="80"/>
      <c r="V691" s="80"/>
      <c r="W691" s="80"/>
      <c r="X691" s="80"/>
      <c r="Y691" s="38"/>
      <c r="Z691" s="38"/>
      <c r="AA691" s="38"/>
      <c r="AB691" s="38"/>
      <c r="AC691" s="38"/>
      <c r="AD691" s="38"/>
      <c r="AE691" s="38"/>
      <c r="AF691" s="38"/>
      <c r="AG691" s="38"/>
      <c r="AH691" s="38"/>
      <c r="AI691" s="38"/>
      <c r="AJ691" s="38"/>
      <c r="AK691" s="38"/>
      <c r="AL691" s="38"/>
      <c r="AM691" s="38"/>
      <c r="AN691" s="38"/>
      <c r="AO691" s="38"/>
      <c r="AP691" s="38"/>
      <c r="AQ691" s="38"/>
      <c r="AR691" s="38"/>
      <c r="AS691" s="38"/>
      <c r="AT691" s="38"/>
      <c r="AU691" s="38"/>
      <c r="AV691" s="38"/>
      <c r="AW691" s="38"/>
      <c r="AX691" s="38"/>
      <c r="AY691" s="38"/>
      <c r="AZ691" s="38"/>
      <c r="BA691" s="38"/>
      <c r="BB691" s="38"/>
      <c r="BC691" s="38"/>
      <c r="BD691" s="38"/>
      <c r="BE691" s="38"/>
      <c r="BF691" s="38"/>
      <c r="BG691" s="38"/>
      <c r="BH691" s="38"/>
      <c r="BI691" s="38"/>
      <c r="BJ691" s="38"/>
    </row>
    <row r="692" spans="2:62" ht="15.75" customHeight="1">
      <c r="B692" s="3"/>
      <c r="C692" s="80"/>
      <c r="D692" s="80"/>
      <c r="E692" s="80"/>
      <c r="F692" s="80"/>
      <c r="G692" s="80"/>
      <c r="H692" s="80"/>
      <c r="I692" s="80"/>
      <c r="J692" s="80"/>
      <c r="K692" s="88"/>
      <c r="L692" s="88"/>
      <c r="M692" s="80"/>
      <c r="N692" s="88"/>
      <c r="O692" s="88"/>
      <c r="P692" s="80"/>
      <c r="Q692" s="88"/>
      <c r="R692" s="88"/>
      <c r="S692" s="80"/>
      <c r="T692" s="80"/>
      <c r="U692" s="80"/>
      <c r="V692" s="80"/>
      <c r="W692" s="80"/>
      <c r="X692" s="80"/>
      <c r="Y692" s="38"/>
      <c r="Z692" s="38"/>
      <c r="AA692" s="38"/>
      <c r="AB692" s="38"/>
      <c r="AC692" s="38"/>
      <c r="AD692" s="38"/>
      <c r="AE692" s="38"/>
      <c r="AF692" s="38"/>
      <c r="AG692" s="38"/>
      <c r="AH692" s="38"/>
      <c r="AI692" s="38"/>
      <c r="AJ692" s="38"/>
      <c r="AK692" s="38"/>
      <c r="AL692" s="38"/>
      <c r="AM692" s="38"/>
      <c r="AN692" s="38"/>
      <c r="AO692" s="38"/>
      <c r="AP692" s="38"/>
      <c r="AQ692" s="38"/>
      <c r="AR692" s="38"/>
      <c r="AS692" s="38"/>
      <c r="AT692" s="38"/>
      <c r="AU692" s="38"/>
      <c r="AV692" s="38"/>
      <c r="AW692" s="38"/>
      <c r="AX692" s="38"/>
      <c r="AY692" s="38"/>
      <c r="AZ692" s="38"/>
      <c r="BA692" s="38"/>
      <c r="BB692" s="38"/>
      <c r="BC692" s="38"/>
      <c r="BD692" s="38"/>
      <c r="BE692" s="38"/>
      <c r="BF692" s="38"/>
      <c r="BG692" s="38"/>
      <c r="BH692" s="38"/>
      <c r="BI692" s="38"/>
      <c r="BJ692" s="38"/>
    </row>
    <row r="693" spans="2:62" ht="15.75" customHeight="1">
      <c r="B693" s="3"/>
      <c r="C693" s="80"/>
      <c r="D693" s="80"/>
      <c r="E693" s="80"/>
      <c r="F693" s="80"/>
      <c r="G693" s="80"/>
      <c r="H693" s="80"/>
      <c r="I693" s="80"/>
      <c r="J693" s="80"/>
      <c r="K693" s="88"/>
      <c r="L693" s="88"/>
      <c r="M693" s="80"/>
      <c r="N693" s="88"/>
      <c r="O693" s="88"/>
      <c r="P693" s="80"/>
      <c r="Q693" s="88"/>
      <c r="R693" s="88"/>
      <c r="S693" s="80"/>
      <c r="T693" s="80"/>
      <c r="U693" s="80"/>
      <c r="V693" s="80"/>
      <c r="W693" s="80"/>
      <c r="X693" s="80"/>
      <c r="Y693" s="38"/>
      <c r="Z693" s="38"/>
      <c r="AA693" s="38"/>
      <c r="AB693" s="38"/>
      <c r="AC693" s="38"/>
      <c r="AD693" s="38"/>
      <c r="AE693" s="38"/>
      <c r="AF693" s="38"/>
      <c r="AG693" s="38"/>
      <c r="AH693" s="38"/>
      <c r="AI693" s="38"/>
      <c r="AJ693" s="38"/>
      <c r="AK693" s="38"/>
      <c r="AL693" s="38"/>
      <c r="AM693" s="38"/>
      <c r="AN693" s="38"/>
      <c r="AO693" s="38"/>
      <c r="AP693" s="38"/>
      <c r="AQ693" s="38"/>
      <c r="AR693" s="38"/>
      <c r="AS693" s="38"/>
      <c r="AT693" s="38"/>
      <c r="AU693" s="38"/>
      <c r="AV693" s="38"/>
      <c r="AW693" s="38"/>
      <c r="AX693" s="38"/>
      <c r="AY693" s="38"/>
      <c r="AZ693" s="38"/>
      <c r="BA693" s="38"/>
      <c r="BB693" s="38"/>
      <c r="BC693" s="38"/>
      <c r="BD693" s="38"/>
      <c r="BE693" s="38"/>
      <c r="BF693" s="38"/>
      <c r="BG693" s="38"/>
      <c r="BH693" s="38"/>
      <c r="BI693" s="38"/>
      <c r="BJ693" s="38"/>
    </row>
    <row r="694" spans="2:62" ht="15.75" customHeight="1">
      <c r="B694" s="3"/>
      <c r="C694" s="80"/>
      <c r="D694" s="80"/>
      <c r="E694" s="80"/>
      <c r="F694" s="80"/>
      <c r="G694" s="80"/>
      <c r="H694" s="80"/>
      <c r="I694" s="80"/>
      <c r="J694" s="80"/>
      <c r="K694" s="88"/>
      <c r="L694" s="88"/>
      <c r="M694" s="80"/>
      <c r="N694" s="88"/>
      <c r="O694" s="88"/>
      <c r="P694" s="80"/>
      <c r="Q694" s="88"/>
      <c r="R694" s="88"/>
      <c r="S694" s="80"/>
      <c r="T694" s="80"/>
      <c r="U694" s="80"/>
      <c r="V694" s="80"/>
      <c r="W694" s="80"/>
      <c r="X694" s="80"/>
      <c r="Y694" s="38"/>
      <c r="Z694" s="38"/>
      <c r="AA694" s="38"/>
      <c r="AB694" s="38"/>
      <c r="AC694" s="38"/>
      <c r="AD694" s="38"/>
      <c r="AE694" s="38"/>
      <c r="AF694" s="38"/>
      <c r="AG694" s="38"/>
      <c r="AH694" s="38"/>
      <c r="AI694" s="38"/>
      <c r="AJ694" s="38"/>
      <c r="AK694" s="38"/>
      <c r="AL694" s="38"/>
      <c r="AM694" s="38"/>
      <c r="AN694" s="38"/>
      <c r="AO694" s="38"/>
      <c r="AP694" s="38"/>
      <c r="AQ694" s="38"/>
      <c r="AR694" s="38"/>
      <c r="AS694" s="38"/>
      <c r="AT694" s="38"/>
      <c r="AU694" s="38"/>
      <c r="AV694" s="38"/>
      <c r="AW694" s="38"/>
      <c r="AX694" s="38"/>
      <c r="AY694" s="38"/>
      <c r="AZ694" s="38"/>
      <c r="BA694" s="38"/>
      <c r="BB694" s="38"/>
      <c r="BC694" s="38"/>
      <c r="BD694" s="38"/>
      <c r="BE694" s="38"/>
      <c r="BF694" s="38"/>
      <c r="BG694" s="38"/>
      <c r="BH694" s="38"/>
      <c r="BI694" s="38"/>
      <c r="BJ694" s="38"/>
    </row>
    <row r="695" spans="2:62" ht="15.75" customHeight="1">
      <c r="B695" s="3"/>
      <c r="C695" s="80"/>
      <c r="D695" s="80"/>
      <c r="E695" s="80"/>
      <c r="F695" s="80"/>
      <c r="G695" s="80"/>
      <c r="H695" s="80"/>
      <c r="I695" s="80"/>
      <c r="J695" s="80"/>
      <c r="K695" s="88"/>
      <c r="L695" s="88"/>
      <c r="M695" s="80"/>
      <c r="N695" s="88"/>
      <c r="O695" s="88"/>
      <c r="P695" s="80"/>
      <c r="Q695" s="88"/>
      <c r="R695" s="88"/>
      <c r="S695" s="80"/>
      <c r="T695" s="80"/>
      <c r="U695" s="80"/>
      <c r="V695" s="80"/>
      <c r="W695" s="80"/>
      <c r="X695" s="80"/>
      <c r="Y695" s="38"/>
      <c r="Z695" s="38"/>
      <c r="AA695" s="38"/>
      <c r="AB695" s="38"/>
      <c r="AC695" s="38"/>
      <c r="AD695" s="38"/>
      <c r="AE695" s="38"/>
      <c r="AF695" s="38"/>
      <c r="AG695" s="38"/>
      <c r="AH695" s="38"/>
      <c r="AI695" s="38"/>
      <c r="AJ695" s="38"/>
      <c r="AK695" s="38"/>
      <c r="AL695" s="38"/>
      <c r="AM695" s="38"/>
      <c r="AN695" s="38"/>
      <c r="AO695" s="38"/>
      <c r="AP695" s="38"/>
      <c r="AQ695" s="38"/>
      <c r="AR695" s="38"/>
      <c r="AS695" s="38"/>
      <c r="AT695" s="38"/>
      <c r="AU695" s="38"/>
      <c r="AV695" s="38"/>
      <c r="AW695" s="38"/>
      <c r="AX695" s="38"/>
      <c r="AY695" s="38"/>
      <c r="AZ695" s="38"/>
      <c r="BA695" s="38"/>
      <c r="BB695" s="38"/>
      <c r="BC695" s="38"/>
      <c r="BD695" s="38"/>
      <c r="BE695" s="38"/>
      <c r="BF695" s="38"/>
      <c r="BG695" s="38"/>
      <c r="BH695" s="38"/>
      <c r="BI695" s="38"/>
      <c r="BJ695" s="38"/>
    </row>
    <row r="696" spans="2:62" ht="15.75" customHeight="1">
      <c r="B696" s="3"/>
      <c r="C696" s="80"/>
      <c r="D696" s="80"/>
      <c r="E696" s="80"/>
      <c r="F696" s="80"/>
      <c r="G696" s="80"/>
      <c r="H696" s="80"/>
      <c r="I696" s="80"/>
      <c r="J696" s="80"/>
      <c r="K696" s="88"/>
      <c r="L696" s="88"/>
      <c r="M696" s="80"/>
      <c r="N696" s="88"/>
      <c r="O696" s="88"/>
      <c r="P696" s="80"/>
      <c r="Q696" s="88"/>
      <c r="R696" s="88"/>
      <c r="S696" s="80"/>
      <c r="T696" s="80"/>
      <c r="U696" s="80"/>
      <c r="V696" s="80"/>
      <c r="W696" s="80"/>
      <c r="X696" s="80"/>
      <c r="Y696" s="38"/>
      <c r="Z696" s="38"/>
      <c r="AA696" s="38"/>
      <c r="AB696" s="38"/>
      <c r="AC696" s="38"/>
      <c r="AD696" s="38"/>
      <c r="AE696" s="38"/>
      <c r="AF696" s="38"/>
      <c r="AG696" s="38"/>
      <c r="AH696" s="38"/>
      <c r="AI696" s="38"/>
      <c r="AJ696" s="38"/>
      <c r="AK696" s="38"/>
      <c r="AL696" s="38"/>
      <c r="AM696" s="38"/>
      <c r="AN696" s="38"/>
      <c r="AO696" s="38"/>
      <c r="AP696" s="38"/>
      <c r="AQ696" s="38"/>
      <c r="AR696" s="38"/>
      <c r="AS696" s="38"/>
      <c r="AT696" s="38"/>
      <c r="AU696" s="38"/>
      <c r="AV696" s="38"/>
      <c r="AW696" s="38"/>
      <c r="AX696" s="38"/>
      <c r="AY696" s="38"/>
      <c r="AZ696" s="38"/>
      <c r="BA696" s="38"/>
      <c r="BB696" s="38"/>
      <c r="BC696" s="38"/>
      <c r="BD696" s="38"/>
      <c r="BE696" s="38"/>
      <c r="BF696" s="38"/>
      <c r="BG696" s="38"/>
      <c r="BH696" s="38"/>
      <c r="BI696" s="38"/>
      <c r="BJ696" s="38"/>
    </row>
    <row r="697" spans="2:62" ht="15.75" customHeight="1">
      <c r="B697" s="3"/>
      <c r="C697" s="80"/>
      <c r="D697" s="80"/>
      <c r="E697" s="80"/>
      <c r="F697" s="80"/>
      <c r="G697" s="80"/>
      <c r="H697" s="80"/>
      <c r="I697" s="80"/>
      <c r="J697" s="80"/>
      <c r="K697" s="88"/>
      <c r="L697" s="90"/>
      <c r="M697" s="80"/>
      <c r="N697" s="88"/>
      <c r="O697" s="88"/>
      <c r="P697" s="80"/>
      <c r="Q697" s="88"/>
      <c r="R697" s="90"/>
      <c r="S697" s="80"/>
      <c r="T697" s="80"/>
      <c r="U697" s="80"/>
      <c r="V697" s="80"/>
      <c r="W697" s="80"/>
      <c r="X697" s="80"/>
      <c r="Y697" s="38"/>
      <c r="Z697" s="38"/>
      <c r="AA697" s="38"/>
      <c r="AB697" s="38"/>
      <c r="AC697" s="38"/>
      <c r="AD697" s="38"/>
      <c r="AE697" s="38"/>
      <c r="AF697" s="38"/>
      <c r="AG697" s="38"/>
      <c r="AH697" s="38"/>
      <c r="AI697" s="38"/>
      <c r="AJ697" s="38"/>
      <c r="AK697" s="38"/>
      <c r="AL697" s="38"/>
      <c r="AM697" s="38"/>
      <c r="AN697" s="38"/>
      <c r="AO697" s="38"/>
      <c r="AP697" s="38"/>
      <c r="AQ697" s="38"/>
      <c r="AR697" s="38"/>
      <c r="AS697" s="38"/>
      <c r="AT697" s="38"/>
      <c r="AU697" s="38"/>
      <c r="AV697" s="38"/>
      <c r="AW697" s="38"/>
      <c r="AX697" s="38"/>
      <c r="AY697" s="38"/>
      <c r="AZ697" s="38"/>
      <c r="BA697" s="38"/>
      <c r="BB697" s="38"/>
      <c r="BC697" s="38"/>
      <c r="BD697" s="38"/>
      <c r="BE697" s="38"/>
      <c r="BF697" s="38"/>
      <c r="BG697" s="38"/>
      <c r="BH697" s="38"/>
      <c r="BI697" s="38"/>
      <c r="BJ697" s="38"/>
    </row>
    <row r="698" spans="2:62" ht="15.75" customHeight="1">
      <c r="B698" s="3"/>
      <c r="C698" s="80"/>
      <c r="D698" s="80"/>
      <c r="E698" s="80"/>
      <c r="F698" s="80"/>
      <c r="G698" s="80"/>
      <c r="H698" s="80"/>
      <c r="I698" s="80"/>
      <c r="J698" s="80"/>
      <c r="K698" s="88"/>
      <c r="L698" s="88"/>
      <c r="M698" s="80"/>
      <c r="N698" s="88"/>
      <c r="O698" s="88"/>
      <c r="P698" s="80"/>
      <c r="Q698" s="88"/>
      <c r="R698" s="88"/>
      <c r="S698" s="80"/>
      <c r="T698" s="80"/>
      <c r="U698" s="80"/>
      <c r="V698" s="80"/>
      <c r="W698" s="80"/>
      <c r="X698" s="80"/>
      <c r="Y698" s="38"/>
      <c r="Z698" s="38"/>
      <c r="AA698" s="38"/>
      <c r="AB698" s="38"/>
      <c r="AC698" s="38"/>
      <c r="AD698" s="38"/>
      <c r="AE698" s="38"/>
      <c r="AF698" s="38"/>
      <c r="AG698" s="38"/>
      <c r="AH698" s="38"/>
      <c r="AI698" s="38"/>
      <c r="AJ698" s="38"/>
      <c r="AK698" s="38"/>
      <c r="AL698" s="38"/>
      <c r="AM698" s="38"/>
      <c r="AN698" s="38"/>
      <c r="AO698" s="38"/>
      <c r="AP698" s="38"/>
      <c r="AQ698" s="38"/>
      <c r="AR698" s="38"/>
      <c r="AS698" s="38"/>
      <c r="AT698" s="38"/>
      <c r="AU698" s="38"/>
      <c r="AV698" s="38"/>
      <c r="AW698" s="38"/>
      <c r="AX698" s="38"/>
      <c r="AY698" s="38"/>
      <c r="AZ698" s="38"/>
      <c r="BA698" s="38"/>
      <c r="BB698" s="38"/>
      <c r="BC698" s="38"/>
      <c r="BD698" s="38"/>
      <c r="BE698" s="38"/>
      <c r="BF698" s="38"/>
      <c r="BG698" s="38"/>
      <c r="BH698" s="38"/>
      <c r="BI698" s="38"/>
      <c r="BJ698" s="38"/>
    </row>
    <row r="699" spans="2:62" ht="15.75" customHeight="1">
      <c r="B699" s="3"/>
      <c r="C699" s="80"/>
      <c r="D699" s="80"/>
      <c r="E699" s="80"/>
      <c r="F699" s="80"/>
      <c r="G699" s="80"/>
      <c r="H699" s="80"/>
      <c r="I699" s="80"/>
      <c r="J699" s="80"/>
      <c r="K699" s="88"/>
      <c r="L699" s="88"/>
      <c r="M699" s="80"/>
      <c r="N699" s="88"/>
      <c r="O699" s="88"/>
      <c r="P699" s="80"/>
      <c r="Q699" s="88"/>
      <c r="R699" s="88"/>
      <c r="S699" s="80"/>
      <c r="T699" s="80"/>
      <c r="U699" s="80"/>
      <c r="V699" s="80"/>
      <c r="W699" s="80"/>
      <c r="X699" s="80"/>
      <c r="Y699" s="38"/>
      <c r="Z699" s="38"/>
      <c r="AA699" s="38"/>
      <c r="AB699" s="38"/>
      <c r="AC699" s="38"/>
      <c r="AD699" s="38"/>
      <c r="AE699" s="38"/>
      <c r="AF699" s="38"/>
      <c r="AG699" s="38"/>
      <c r="AH699" s="38"/>
      <c r="AI699" s="38"/>
      <c r="AJ699" s="38"/>
      <c r="AK699" s="38"/>
      <c r="AL699" s="38"/>
      <c r="AM699" s="38"/>
      <c r="AN699" s="38"/>
      <c r="AO699" s="38"/>
      <c r="AP699" s="38"/>
      <c r="AQ699" s="38"/>
      <c r="AR699" s="38"/>
      <c r="AS699" s="38"/>
      <c r="AT699" s="38"/>
      <c r="AU699" s="38"/>
      <c r="AV699" s="38"/>
      <c r="AW699" s="38"/>
      <c r="AX699" s="38"/>
      <c r="AY699" s="38"/>
      <c r="AZ699" s="38"/>
      <c r="BA699" s="38"/>
      <c r="BB699" s="38"/>
      <c r="BC699" s="38"/>
      <c r="BD699" s="38"/>
      <c r="BE699" s="38"/>
      <c r="BF699" s="38"/>
      <c r="BG699" s="38"/>
      <c r="BH699" s="38"/>
      <c r="BI699" s="38"/>
      <c r="BJ699" s="38"/>
    </row>
    <row r="700" spans="2:62" ht="15.75" customHeight="1">
      <c r="B700" s="3"/>
      <c r="C700" s="80"/>
      <c r="D700" s="80"/>
      <c r="E700" s="80"/>
      <c r="F700" s="80"/>
      <c r="G700" s="80"/>
      <c r="H700" s="80"/>
      <c r="I700" s="80"/>
      <c r="J700" s="80"/>
      <c r="K700" s="88"/>
      <c r="L700" s="88"/>
      <c r="M700" s="80"/>
      <c r="N700" s="90"/>
      <c r="O700" s="90"/>
      <c r="P700" s="80"/>
      <c r="Q700" s="90"/>
      <c r="R700" s="88"/>
      <c r="S700" s="80"/>
      <c r="T700" s="80"/>
      <c r="U700" s="80"/>
      <c r="V700" s="80"/>
      <c r="W700" s="80"/>
      <c r="X700" s="80"/>
      <c r="Y700" s="38"/>
      <c r="Z700" s="38"/>
      <c r="AA700" s="38"/>
      <c r="AB700" s="38"/>
      <c r="AC700" s="38"/>
      <c r="AD700" s="38"/>
      <c r="AE700" s="38"/>
      <c r="AF700" s="38"/>
      <c r="AG700" s="38"/>
      <c r="AH700" s="38"/>
      <c r="AI700" s="38"/>
      <c r="AJ700" s="38"/>
      <c r="AK700" s="38"/>
      <c r="AL700" s="38"/>
      <c r="AM700" s="38"/>
      <c r="AN700" s="38"/>
      <c r="AO700" s="38"/>
      <c r="AP700" s="38"/>
      <c r="AQ700" s="38"/>
      <c r="AR700" s="38"/>
      <c r="AS700" s="38"/>
      <c r="AT700" s="38"/>
      <c r="AU700" s="38"/>
      <c r="AV700" s="38"/>
      <c r="AW700" s="38"/>
      <c r="AX700" s="38"/>
      <c r="AY700" s="38"/>
      <c r="AZ700" s="38"/>
      <c r="BA700" s="38"/>
      <c r="BB700" s="38"/>
      <c r="BC700" s="38"/>
      <c r="BD700" s="38"/>
      <c r="BE700" s="38"/>
      <c r="BF700" s="38"/>
      <c r="BG700" s="38"/>
      <c r="BH700" s="38"/>
      <c r="BI700" s="38"/>
      <c r="BJ700" s="38"/>
    </row>
  </sheetData>
  <mergeCells count="42">
    <mergeCell ref="AM405:AO405"/>
    <mergeCell ref="D294:F294"/>
    <mergeCell ref="G294:I294"/>
    <mergeCell ref="J294:L294"/>
    <mergeCell ref="M294:N294"/>
    <mergeCell ref="O294:Q294"/>
    <mergeCell ref="R294:S294"/>
    <mergeCell ref="D359:F359"/>
    <mergeCell ref="R359:S359"/>
    <mergeCell ref="X405:Z405"/>
    <mergeCell ref="AA405:AC405"/>
    <mergeCell ref="AD405:AF405"/>
    <mergeCell ref="AG405:AI405"/>
    <mergeCell ref="AJ405:AL405"/>
    <mergeCell ref="O239:Q239"/>
    <mergeCell ref="R239:S239"/>
    <mergeCell ref="G359:I359"/>
    <mergeCell ref="J359:L359"/>
    <mergeCell ref="M359:N359"/>
    <mergeCell ref="O359:Q359"/>
    <mergeCell ref="D239:F239"/>
    <mergeCell ref="G239:I239"/>
    <mergeCell ref="J239:L239"/>
    <mergeCell ref="M239:N239"/>
    <mergeCell ref="G171:I171"/>
    <mergeCell ref="J171:L171"/>
    <mergeCell ref="M171:N171"/>
    <mergeCell ref="O171:Q171"/>
    <mergeCell ref="R171:S171"/>
    <mergeCell ref="R3:S3"/>
    <mergeCell ref="D91:F91"/>
    <mergeCell ref="R91:S91"/>
    <mergeCell ref="G91:I91"/>
    <mergeCell ref="J91:L91"/>
    <mergeCell ref="M91:N91"/>
    <mergeCell ref="O91:Q91"/>
    <mergeCell ref="D3:F3"/>
    <mergeCell ref="G3:I3"/>
    <mergeCell ref="J3:L3"/>
    <mergeCell ref="M3:N3"/>
    <mergeCell ref="O3:Q3"/>
    <mergeCell ref="D171:F171"/>
  </mergeCells>
  <conditionalFormatting sqref="F5">
    <cfRule type="expression" dxfId="63" priority="194" stopIfTrue="1">
      <formula>"esterreur(reference)"</formula>
    </cfRule>
  </conditionalFormatting>
  <conditionalFormatting sqref="F109">
    <cfRule type="expression" dxfId="62" priority="27" stopIfTrue="1">
      <formula>"esterreur(reference)"</formula>
    </cfRule>
  </conditionalFormatting>
  <conditionalFormatting sqref="F185">
    <cfRule type="expression" dxfId="61" priority="181" stopIfTrue="1">
      <formula>"esterreur(reference)"</formula>
    </cfRule>
  </conditionalFormatting>
  <conditionalFormatting sqref="G186">
    <cfRule type="expression" dxfId="60" priority="379" stopIfTrue="1">
      <formula>"esterreur(reference)"</formula>
    </cfRule>
  </conditionalFormatting>
  <conditionalFormatting sqref="H361">
    <cfRule type="expression" dxfId="59" priority="363" stopIfTrue="1">
      <formula>"esterreur(reference)"</formula>
    </cfRule>
  </conditionalFormatting>
  <conditionalFormatting sqref="H198:L198">
    <cfRule type="expression" dxfId="58" priority="51" stopIfTrue="1">
      <formula>"esterreur(reference)"</formula>
    </cfRule>
  </conditionalFormatting>
  <conditionalFormatting sqref="H362:L365 J366:K374 H366:H377 H401 J401:K401">
    <cfRule type="expression" dxfId="57" priority="358" stopIfTrue="1">
      <formula>"esterreur(reference)"</formula>
    </cfRule>
  </conditionalFormatting>
  <conditionalFormatting sqref="H397:L400">
    <cfRule type="expression" dxfId="56" priority="360" stopIfTrue="1">
      <formula>"esterreur(reference)"</formula>
    </cfRule>
  </conditionalFormatting>
  <conditionalFormatting sqref="I378:L378 J379:K395 H379:H396">
    <cfRule type="expression" dxfId="55" priority="361" stopIfTrue="1">
      <formula>"esterreur(reference)"</formula>
    </cfRule>
  </conditionalFormatting>
  <conditionalFormatting sqref="J3 L6:L14 I13:J14 I16:I17 I18:J18 I20:J20 J21:J23 I24:J24 H25:L26 I27:J27 L27 H28:K28 H29:L30 J31:K48 H31:H72 J49:L72 F83:F85 H83:L85 H86:K88 L86:L90 H90:I90 K90 J90:J91 K93:L96 P93:Q96 H97:L98 O97:Q98 K99:L101 P99:Q101 I102:L102 H102:H105 O102:Q109 J103:L105 I106:L109 H107:H135 I110:K110 O110:P110 I111:L112 O111:Q154 J113:L122 I123:L123 J124:L135 H136:L136 H137:H153 J137:L153 H154:L154 H157:H158 J157:K158 O157:P158 H165:L165 O165:Q165 H166 J166:K166 O166:P166 H167:K168 L167:L170 H170:I170 K170 J170:J172 H172:I172 K172:L174 H174:J175 L175 K176:L177 H177:J178 L178 K179:L180 H180:J181 L181 K183:L183 H183:I184 J183:J188 L184 K184:K185 H186:I188 K186:L197 H190:I191 J190:J197 H193:I197 H199:H230 J199:K230 H233:L233 H234 J234:K234 H235:K236 L235:L238 H238:I238 K238 J238:J241 H240:I241 K240:L242 H244:L244 H253:L254 H255:H285 J255:K285 L268:L285 H286:L286 H289:L289 H290 J290:K290 H291:K291 L291:L293 H293:K293 M313 L319:L330 H319:H349 J319:K349 H350:L350 H353:L353 H354:H356 J354:K356">
    <cfRule type="expression" dxfId="54" priority="36" stopIfTrue="1">
      <formula>"esterreur(reference)"</formula>
    </cfRule>
  </conditionalFormatting>
  <conditionalFormatting sqref="J16">
    <cfRule type="expression" dxfId="53" priority="19" stopIfTrue="1">
      <formula>"esterreur(reference)"</formula>
    </cfRule>
  </conditionalFormatting>
  <conditionalFormatting sqref="J19">
    <cfRule type="expression" dxfId="52" priority="28" stopIfTrue="1">
      <formula>"esterreur(reference)"</formula>
    </cfRule>
  </conditionalFormatting>
  <conditionalFormatting sqref="J294 H295:I295 K295:L295 K296:K304 H305:I307 K305:L307 K308:K309 H310:I312 K310:L315 H314:I315 H316:L318">
    <cfRule type="expression" dxfId="51" priority="2" stopIfTrue="1">
      <formula>"esterreur(reference)"</formula>
    </cfRule>
  </conditionalFormatting>
  <conditionalFormatting sqref="J296:J315">
    <cfRule type="expression" dxfId="50" priority="1" stopIfTrue="1">
      <formula>"esterreur(reference)"</formula>
    </cfRule>
  </conditionalFormatting>
  <conditionalFormatting sqref="J182:L182">
    <cfRule type="expression" dxfId="49" priority="17" stopIfTrue="1">
      <formula>"esterreur(reference)"</formula>
    </cfRule>
  </conditionalFormatting>
  <conditionalFormatting sqref="J361:L361">
    <cfRule type="expression" dxfId="48" priority="30" stopIfTrue="1">
      <formula>"esterreur(reference)"</formula>
    </cfRule>
  </conditionalFormatting>
  <conditionalFormatting sqref="K288">
    <cfRule type="expression" dxfId="47" priority="183" stopIfTrue="1">
      <formula>"esterreur(reference)"</formula>
    </cfRule>
  </conditionalFormatting>
  <conditionalFormatting sqref="K396">
    <cfRule type="expression" dxfId="46" priority="364" stopIfTrue="1">
      <formula>"esterreur(reference)"</formula>
    </cfRule>
  </conditionalFormatting>
  <conditionalFormatting sqref="K5:L5">
    <cfRule type="expression" dxfId="45" priority="162" stopIfTrue="1">
      <formula>"esterreur(reference)"</formula>
    </cfRule>
  </conditionalFormatting>
  <conditionalFormatting sqref="K245:L245">
    <cfRule type="expression" dxfId="44" priority="136" stopIfTrue="1">
      <formula>"esterreur(reference)"</formula>
    </cfRule>
  </conditionalFormatting>
  <conditionalFormatting sqref="K248:L248">
    <cfRule type="expression" dxfId="43" priority="137" stopIfTrue="1">
      <formula>"esterreur(reference)"</formula>
    </cfRule>
  </conditionalFormatting>
  <conditionalFormatting sqref="L16:L24">
    <cfRule type="expression" dxfId="42" priority="18" stopIfTrue="1">
      <formula>"esterreur(reference)"</formula>
    </cfRule>
  </conditionalFormatting>
  <conditionalFormatting sqref="L43:L48">
    <cfRule type="expression" dxfId="41" priority="65" stopIfTrue="1">
      <formula>"esterreur(reference)"</formula>
    </cfRule>
  </conditionalFormatting>
  <conditionalFormatting sqref="L75:L82">
    <cfRule type="expression" dxfId="40" priority="43" stopIfTrue="1">
      <formula>"esterreur(reference)"</formula>
    </cfRule>
  </conditionalFormatting>
  <conditionalFormatting sqref="L157:L163">
    <cfRule type="expression" dxfId="39" priority="115" stopIfTrue="1">
      <formula>"esterreur(reference)"</formula>
    </cfRule>
  </conditionalFormatting>
  <conditionalFormatting sqref="L199:L210">
    <cfRule type="expression" dxfId="38" priority="92" stopIfTrue="1">
      <formula>"esterreur(reference)"</formula>
    </cfRule>
  </conditionalFormatting>
  <conditionalFormatting sqref="L212:L229">
    <cfRule type="expression" dxfId="37" priority="94" stopIfTrue="1">
      <formula>"esterreur(reference)"</formula>
    </cfRule>
  </conditionalFormatting>
  <conditionalFormatting sqref="L255:L266">
    <cfRule type="expression" dxfId="36" priority="138" stopIfTrue="1">
      <formula>"esterreur(reference)"</formula>
    </cfRule>
  </conditionalFormatting>
  <conditionalFormatting sqref="L332:L349">
    <cfRule type="expression" dxfId="35" priority="58" stopIfTrue="1">
      <formula>"esterreur(reference)"</formula>
    </cfRule>
  </conditionalFormatting>
  <conditionalFormatting sqref="L357:L358 H358:I358 K358 J358:J359 H360:L360">
    <cfRule type="expression" dxfId="34" priority="359" stopIfTrue="1">
      <formula>"esterreur(reference)"</formula>
    </cfRule>
  </conditionalFormatting>
  <conditionalFormatting sqref="L366 J375:L377">
    <cfRule type="expression" dxfId="33" priority="35" stopIfTrue="1">
      <formula>"esterreur(reference)"</formula>
    </cfRule>
  </conditionalFormatting>
  <conditionalFormatting sqref="L379:L380 L385:L395">
    <cfRule type="expression" dxfId="32" priority="31" stopIfTrue="1">
      <formula>"esterreur(reference)"</formula>
    </cfRule>
  </conditionalFormatting>
  <conditionalFormatting sqref="M95:M97">
    <cfRule type="expression" dxfId="31" priority="37" stopIfTrue="1">
      <formula>"esterreur(reference)"</formula>
    </cfRule>
  </conditionalFormatting>
  <conditionalFormatting sqref="N109">
    <cfRule type="expression" dxfId="30" priority="26" stopIfTrue="1">
      <formula>"esterreur(reference)"</formula>
    </cfRule>
  </conditionalFormatting>
  <conditionalFormatting sqref="O16">
    <cfRule type="expression" dxfId="29" priority="7" stopIfTrue="1">
      <formula>"esterreur(reference)"</formula>
    </cfRule>
  </conditionalFormatting>
  <conditionalFormatting sqref="O18:O24">
    <cfRule type="expression" dxfId="28" priority="20" stopIfTrue="1">
      <formula>"esterreur(reference)"</formula>
    </cfRule>
  </conditionalFormatting>
  <conditionalFormatting sqref="O182:Q182">
    <cfRule type="expression" dxfId="27" priority="11" stopIfTrue="1">
      <formula>"esterreur(reference)"</formula>
    </cfRule>
  </conditionalFormatting>
  <conditionalFormatting sqref="O198:Q198">
    <cfRule type="expression" dxfId="26" priority="13" stopIfTrue="1">
      <formula>"esterreur(reference)"</formula>
    </cfRule>
  </conditionalFormatting>
  <conditionalFormatting sqref="O244:Q244 O253:Q254 O255:P285 Q268:Q285 O286:Q286 O289:Q289 O290:P290">
    <cfRule type="expression" dxfId="25" priority="298" stopIfTrue="1">
      <formula>"esterreur(reference)"</formula>
    </cfRule>
  </conditionalFormatting>
  <conditionalFormatting sqref="O296:Q314 O315:P316 O317:Q318 Q319:Q330 O319:P349 O350:Q350 O353:Q353 O354:P354">
    <cfRule type="expression" dxfId="24" priority="9" stopIfTrue="1">
      <formula>"esterreur(reference)"</formula>
    </cfRule>
  </conditionalFormatting>
  <conditionalFormatting sqref="O360:Q395">
    <cfRule type="expression" dxfId="23" priority="368" stopIfTrue="1">
      <formula>"esterreur(reference)"</formula>
    </cfRule>
  </conditionalFormatting>
  <conditionalFormatting sqref="O397:Q400">
    <cfRule type="expression" dxfId="22" priority="371" stopIfTrue="1">
      <formula>"esterreur(reference)"</formula>
    </cfRule>
  </conditionalFormatting>
  <conditionalFormatting sqref="P288">
    <cfRule type="expression" dxfId="21" priority="325" stopIfTrue="1">
      <formula>"esterreur(reference)"</formula>
    </cfRule>
  </conditionalFormatting>
  <conditionalFormatting sqref="P396">
    <cfRule type="expression" dxfId="20" priority="373" stopIfTrue="1">
      <formula>"esterreur(reference)"</formula>
    </cfRule>
  </conditionalFormatting>
  <conditionalFormatting sqref="P5:Q5">
    <cfRule type="expression" dxfId="19" priority="24" stopIfTrue="1">
      <formula>"esterreur(reference)"</formula>
    </cfRule>
  </conditionalFormatting>
  <conditionalFormatting sqref="P173:Q174 O174:O175 Q175 P176:Q177 O177:O178 Q178 P179:Q180 O180:O181 Q181 P183:Q183 O183:O188 Q184 P184:P185 P186:Q197 O190:O197 O199:P230 O233:Q233 O234:P234">
    <cfRule type="expression" dxfId="18" priority="12" stopIfTrue="1">
      <formula>"esterreur(reference)"</formula>
    </cfRule>
  </conditionalFormatting>
  <conditionalFormatting sqref="P242:Q242">
    <cfRule type="expression" dxfId="17" priority="5" stopIfTrue="1">
      <formula>"esterreur(reference)"</formula>
    </cfRule>
  </conditionalFormatting>
  <conditionalFormatting sqref="P245:Q245">
    <cfRule type="expression" dxfId="16" priority="303" stopIfTrue="1">
      <formula>"esterreur(reference)"</formula>
    </cfRule>
  </conditionalFormatting>
  <conditionalFormatting sqref="P248:Q248">
    <cfRule type="expression" dxfId="15" priority="304" stopIfTrue="1">
      <formula>"esterreur(reference)"</formula>
    </cfRule>
  </conditionalFormatting>
  <conditionalFormatting sqref="Q6:Q14 O13:O14 O25:Q26 O27 Q27 O28:P28 O29:Q30 O31:P48 O49:Q72 O83:Q85">
    <cfRule type="expression" dxfId="14" priority="21" stopIfTrue="1">
      <formula>"esterreur(reference)"</formula>
    </cfRule>
  </conditionalFormatting>
  <conditionalFormatting sqref="Q16:Q24">
    <cfRule type="expression" dxfId="13" priority="8" stopIfTrue="1">
      <formula>"esterreur(reference)"</formula>
    </cfRule>
  </conditionalFormatting>
  <conditionalFormatting sqref="Q43:Q48">
    <cfRule type="expression" dxfId="12" priority="23" stopIfTrue="1">
      <formula>"esterreur(reference)"</formula>
    </cfRule>
  </conditionalFormatting>
  <conditionalFormatting sqref="Q75:Q82">
    <cfRule type="expression" dxfId="11" priority="22" stopIfTrue="1">
      <formula>"esterreur(reference)"</formula>
    </cfRule>
  </conditionalFormatting>
  <conditionalFormatting sqref="Q157:Q163">
    <cfRule type="expression" dxfId="10" priority="16" stopIfTrue="1">
      <formula>"esterreur(reference)"</formula>
    </cfRule>
  </conditionalFormatting>
  <conditionalFormatting sqref="Q199:Q210">
    <cfRule type="expression" dxfId="9" priority="14" stopIfTrue="1">
      <formula>"esterreur(reference)"</formula>
    </cfRule>
  </conditionalFormatting>
  <conditionalFormatting sqref="Q212:Q229">
    <cfRule type="expression" dxfId="8" priority="15" stopIfTrue="1">
      <formula>"esterreur(reference)"</formula>
    </cfRule>
  </conditionalFormatting>
  <conditionalFormatting sqref="Q255:Q266">
    <cfRule type="expression" dxfId="7" priority="305" stopIfTrue="1">
      <formula>"esterreur(reference)"</formula>
    </cfRule>
  </conditionalFormatting>
  <conditionalFormatting sqref="Q332:Q349">
    <cfRule type="expression" dxfId="6" priority="10" stopIfTrue="1">
      <formula>"esterreur(reference)"</formula>
    </cfRule>
  </conditionalFormatting>
  <conditionalFormatting sqref="R313">
    <cfRule type="expression" dxfId="5" priority="45" stopIfTrue="1">
      <formula>"esterreur(reference)"</formula>
    </cfRule>
  </conditionalFormatting>
  <conditionalFormatting sqref="S109">
    <cfRule type="expression" dxfId="4" priority="25" stopIfTrue="1">
      <formula>"esterreur(reference)"</formula>
    </cfRule>
  </conditionalFormatting>
  <conditionalFormatting sqref="S187">
    <cfRule type="expression" dxfId="3" priority="182" stopIfTrue="1">
      <formula>"esterreur(reference)"</formula>
    </cfRule>
  </conditionalFormatting>
  <conditionalFormatting sqref="AG410:AI419 AH421:AI432 AG433:AI433 AH435:AI452 AH454:AI461 AH462:AH466 AH468:AI468 AI469 AH492:AI498">
    <cfRule type="cellIs" dxfId="2" priority="46" operator="greaterThan">
      <formula>0</formula>
    </cfRule>
  </conditionalFormatting>
  <conditionalFormatting sqref="AH470:AI481">
    <cfRule type="cellIs" dxfId="1" priority="47" operator="lessThan">
      <formula>0</formula>
    </cfRule>
  </conditionalFormatting>
  <conditionalFormatting sqref="AO410:AO419">
    <cfRule type="cellIs" dxfId="0" priority="184" operator="greaterThan">
      <formula>0</formula>
    </cfRule>
  </conditionalFormatting>
  <printOptions horizontalCentered="1"/>
  <pageMargins left="0.23622047244094491" right="0.23622047244094491" top="0.23622047244094491" bottom="0.31496062992125984" header="0" footer="0.23622047244094491"/>
  <pageSetup scale="44" orientation="landscape" r:id="rId1"/>
  <headerFooter>
    <oddFooter>&amp;L&amp;F&amp;CPage &amp;P de &amp;RImprimé le &amp;D @ &amp;T</oddFooter>
  </headerFooter>
  <rowBreaks count="14" manualBreakCount="14">
    <brk id="87" min="2" max="18" man="1"/>
    <brk id="168" min="2" max="18" man="1"/>
    <brk id="236" min="2" max="18" man="1"/>
    <brk id="291" min="2" max="18" man="1"/>
    <brk id="354" man="1"/>
    <brk id="291" man="1"/>
    <brk id="484" man="1"/>
    <brk id="356" man="1"/>
    <brk id="485" man="1"/>
    <brk id="85" man="1"/>
    <brk id="168" man="1"/>
    <brk id="88" man="1"/>
    <brk id="236" man="1"/>
    <brk id="400" man="1"/>
  </rowBreaks>
  <ignoredErrors>
    <ignoredError sqref="AF434:AF458" formula="1"/>
  </ignoredErrors>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00B050"/>
    <outlinePr summaryBelow="0"/>
  </sheetPr>
  <dimension ref="A1:AZ792"/>
  <sheetViews>
    <sheetView topLeftCell="AL1" zoomScale="80" zoomScaleNormal="80" workbookViewId="0">
      <selection activeCell="AW3" sqref="AW3"/>
    </sheetView>
  </sheetViews>
  <sheetFormatPr baseColWidth="10" defaultColWidth="12.625" defaultRowHeight="15" customHeight="1"/>
  <cols>
    <col min="1" max="1" width="3.75" style="832" bestFit="1" customWidth="1"/>
    <col min="2" max="2" width="6.5" style="832" bestFit="1" customWidth="1"/>
    <col min="3" max="3" width="9.375" style="832" bestFit="1" customWidth="1"/>
    <col min="4" max="4" width="32.375" style="832" bestFit="1" customWidth="1"/>
    <col min="5" max="5" width="2.75" style="832" bestFit="1" customWidth="1"/>
    <col min="6" max="6" width="5.125" style="832" bestFit="1" customWidth="1"/>
    <col min="7" max="7" width="18" style="832" bestFit="1" customWidth="1"/>
    <col min="8" max="8" width="17.625" style="832" bestFit="1" customWidth="1"/>
    <col min="9" max="9" width="15.875" style="832" bestFit="1" customWidth="1"/>
    <col min="10" max="10" width="15.125" style="832" bestFit="1" customWidth="1"/>
    <col min="11" max="11" width="14.625" style="832" bestFit="1" customWidth="1"/>
    <col min="12" max="12" width="15.25" style="832" bestFit="1" customWidth="1"/>
    <col min="13" max="13" width="16.75" style="832" bestFit="1" customWidth="1"/>
    <col min="14" max="14" width="15.5" style="832" bestFit="1" customWidth="1"/>
    <col min="15" max="15" width="21.375" style="832" bestFit="1" customWidth="1"/>
    <col min="16" max="16" width="18.625" style="832" bestFit="1" customWidth="1"/>
    <col min="17" max="17" width="20.75" style="832" bestFit="1" customWidth="1"/>
    <col min="18" max="18" width="20.875" style="832" bestFit="1" customWidth="1"/>
    <col min="19" max="19" width="22.375" style="832" bestFit="1" customWidth="1"/>
    <col min="20" max="20" width="25.25" style="832" bestFit="1" customWidth="1"/>
    <col min="21" max="21" width="15" style="832" bestFit="1" customWidth="1"/>
    <col min="22" max="22" width="18.625" style="832" bestFit="1" customWidth="1"/>
    <col min="23" max="23" width="18.25" style="832" bestFit="1" customWidth="1"/>
    <col min="24" max="24" width="16.5" style="832" bestFit="1" customWidth="1"/>
    <col min="25" max="25" width="15.75" style="832" bestFit="1" customWidth="1"/>
    <col min="26" max="26" width="15.25" style="832" bestFit="1" customWidth="1"/>
    <col min="27" max="27" width="15.875" style="832" bestFit="1" customWidth="1"/>
    <col min="28" max="28" width="17.375" style="832" bestFit="1" customWidth="1"/>
    <col min="29" max="29" width="16.125" style="832" bestFit="1" customWidth="1"/>
    <col min="30" max="30" width="22" style="832" bestFit="1" customWidth="1"/>
    <col min="31" max="31" width="19.25" style="832" bestFit="1" customWidth="1"/>
    <col min="32" max="32" width="21.375" style="832" bestFit="1" customWidth="1"/>
    <col min="33" max="33" width="21.5" style="832" bestFit="1" customWidth="1"/>
    <col min="34" max="34" width="23" style="832" bestFit="1" customWidth="1"/>
    <col min="35" max="35" width="25.875" style="832" bestFit="1" customWidth="1"/>
    <col min="36" max="36" width="12.875" customWidth="1"/>
    <col min="37" max="37" width="39.75" customWidth="1"/>
    <col min="38" max="38" width="19.625" style="1030" bestFit="1" customWidth="1"/>
    <col min="39" max="39" width="19.375" style="1030" customWidth="1"/>
    <col min="40" max="40" width="16.375" style="1030" bestFit="1" customWidth="1"/>
    <col min="41" max="41" width="13" customWidth="1"/>
    <col min="42" max="42" width="42.75" customWidth="1"/>
    <col min="43" max="43" width="25.375" customWidth="1"/>
    <col min="44" max="44" width="16.875" customWidth="1"/>
    <col min="45" max="45" width="11.5" customWidth="1"/>
    <col min="46" max="46" width="13" bestFit="1" customWidth="1"/>
    <col min="47" max="47" width="32.375" bestFit="1" customWidth="1"/>
    <col min="48" max="48" width="16.25" bestFit="1" customWidth="1"/>
    <col min="49" max="49" width="12.75" bestFit="1" customWidth="1"/>
    <col min="50" max="50" width="11.375" bestFit="1" customWidth="1"/>
  </cols>
  <sheetData>
    <row r="1" spans="1:52" ht="30" customHeight="1">
      <c r="A1"/>
      <c r="B1"/>
      <c r="C1"/>
      <c r="D1"/>
      <c r="E1"/>
      <c r="F1"/>
      <c r="G1" t="s">
        <v>6</v>
      </c>
      <c r="H1" t="s">
        <v>8</v>
      </c>
      <c r="I1" t="s">
        <v>9</v>
      </c>
      <c r="J1" t="s">
        <v>10</v>
      </c>
      <c r="K1" t="s">
        <v>11</v>
      </c>
      <c r="L1" t="s">
        <v>12</v>
      </c>
      <c r="M1" t="s">
        <v>14</v>
      </c>
      <c r="N1" t="s">
        <v>2717</v>
      </c>
      <c r="O1" t="s">
        <v>17</v>
      </c>
      <c r="P1" t="s">
        <v>18</v>
      </c>
      <c r="Q1" t="s">
        <v>19</v>
      </c>
      <c r="R1" t="s">
        <v>5</v>
      </c>
      <c r="S1"/>
      <c r="T1"/>
      <c r="U1"/>
      <c r="V1" t="s">
        <v>6</v>
      </c>
      <c r="W1" t="s">
        <v>8</v>
      </c>
      <c r="X1" t="s">
        <v>9</v>
      </c>
      <c r="Y1" t="s">
        <v>10</v>
      </c>
      <c r="Z1" t="s">
        <v>11</v>
      </c>
      <c r="AA1" t="s">
        <v>12</v>
      </c>
      <c r="AB1" t="s">
        <v>14</v>
      </c>
      <c r="AC1" t="s">
        <v>2717</v>
      </c>
      <c r="AD1" t="s">
        <v>17</v>
      </c>
      <c r="AE1" t="s">
        <v>18</v>
      </c>
      <c r="AF1" t="s">
        <v>19</v>
      </c>
      <c r="AG1" t="s">
        <v>5</v>
      </c>
      <c r="AH1"/>
      <c r="AI1"/>
      <c r="AL1" s="1037"/>
      <c r="AM1" s="1037"/>
      <c r="AN1" s="1037"/>
      <c r="AU1" s="4"/>
    </row>
    <row r="2" spans="1:52" ht="15" customHeight="1">
      <c r="A2" s="832" t="s">
        <v>1117</v>
      </c>
      <c r="B2" s="832" t="s">
        <v>7</v>
      </c>
      <c r="C2" s="832" t="s">
        <v>1118</v>
      </c>
      <c r="D2" s="832" t="s">
        <v>247</v>
      </c>
      <c r="E2" s="832" t="s">
        <v>1119</v>
      </c>
      <c r="F2" s="832" t="s">
        <v>1120</v>
      </c>
      <c r="G2" s="832" t="s">
        <v>1121</v>
      </c>
      <c r="H2" s="832" t="s">
        <v>1122</v>
      </c>
      <c r="I2" s="832" t="s">
        <v>1123</v>
      </c>
      <c r="J2" s="832" t="s">
        <v>1124</v>
      </c>
      <c r="K2" s="832" t="s">
        <v>1125</v>
      </c>
      <c r="L2" s="832" t="s">
        <v>1126</v>
      </c>
      <c r="M2" s="832" t="s">
        <v>1127</v>
      </c>
      <c r="N2" s="832" t="s">
        <v>1128</v>
      </c>
      <c r="O2" s="832" t="s">
        <v>1129</v>
      </c>
      <c r="P2" s="832" t="s">
        <v>1130</v>
      </c>
      <c r="Q2" s="832" t="s">
        <v>1131</v>
      </c>
      <c r="R2" s="832" t="s">
        <v>1132</v>
      </c>
      <c r="S2" s="832" t="s">
        <v>1133</v>
      </c>
      <c r="T2" s="832" t="s">
        <v>1134</v>
      </c>
      <c r="U2" s="832" t="s">
        <v>1135</v>
      </c>
      <c r="V2" s="832" t="s">
        <v>1136</v>
      </c>
      <c r="W2" s="832" t="s">
        <v>1137</v>
      </c>
      <c r="X2" s="832" t="s">
        <v>1138</v>
      </c>
      <c r="Y2" s="832" t="s">
        <v>1139</v>
      </c>
      <c r="Z2" s="832" t="s">
        <v>1140</v>
      </c>
      <c r="AA2" s="832" t="s">
        <v>1141</v>
      </c>
      <c r="AB2" s="832" t="s">
        <v>1142</v>
      </c>
      <c r="AC2" s="832" t="s">
        <v>1143</v>
      </c>
      <c r="AD2" s="832" t="s">
        <v>1144</v>
      </c>
      <c r="AE2" s="832" t="s">
        <v>1145</v>
      </c>
      <c r="AF2" s="832" t="s">
        <v>1146</v>
      </c>
      <c r="AG2" s="832" t="s">
        <v>1147</v>
      </c>
      <c r="AH2" s="832" t="s">
        <v>1148</v>
      </c>
      <c r="AI2" s="832" t="s">
        <v>1149</v>
      </c>
      <c r="AJ2" s="596" t="s">
        <v>639</v>
      </c>
      <c r="AK2" s="596" t="s">
        <v>247</v>
      </c>
      <c r="AL2" s="1033" t="s">
        <v>640</v>
      </c>
      <c r="AM2" s="1034" t="s">
        <v>641</v>
      </c>
      <c r="AN2" s="1033" t="s">
        <v>642</v>
      </c>
      <c r="AO2" s="597" t="s">
        <v>643</v>
      </c>
      <c r="AP2" s="597" t="s">
        <v>644</v>
      </c>
      <c r="AQ2" s="597" t="s">
        <v>645</v>
      </c>
      <c r="AR2" s="597" t="s">
        <v>646</v>
      </c>
      <c r="AS2" s="597" t="s">
        <v>636</v>
      </c>
      <c r="AT2" s="596" t="s">
        <v>639</v>
      </c>
      <c r="AU2" s="596" t="s">
        <v>247</v>
      </c>
      <c r="AV2" s="1033" t="s">
        <v>640</v>
      </c>
      <c r="AW2" s="1034" t="s">
        <v>641</v>
      </c>
      <c r="AX2" s="1033" t="s">
        <v>642</v>
      </c>
      <c r="AY2" s="597" t="s">
        <v>646</v>
      </c>
      <c r="AZ2" s="597" t="s">
        <v>636</v>
      </c>
    </row>
    <row r="3" spans="1:52" ht="15" customHeight="1">
      <c r="A3" s="832" t="s">
        <v>1150</v>
      </c>
      <c r="B3" s="832">
        <v>2025</v>
      </c>
      <c r="C3" s="832" t="s">
        <v>1151</v>
      </c>
      <c r="D3" s="832" t="s">
        <v>1152</v>
      </c>
      <c r="E3" s="832" t="s">
        <v>333</v>
      </c>
      <c r="F3" s="832" t="s">
        <v>1153</v>
      </c>
      <c r="G3" s="832">
        <v>0</v>
      </c>
      <c r="H3" s="832">
        <v>0</v>
      </c>
      <c r="I3" s="832">
        <v>0</v>
      </c>
      <c r="J3" s="832">
        <v>0</v>
      </c>
      <c r="K3" s="832">
        <v>0</v>
      </c>
      <c r="L3" s="832">
        <v>0</v>
      </c>
      <c r="M3" s="832">
        <v>0</v>
      </c>
      <c r="N3" s="832">
        <v>0</v>
      </c>
      <c r="O3" s="832">
        <v>0</v>
      </c>
      <c r="P3" s="832">
        <v>0</v>
      </c>
      <c r="Q3" s="832">
        <v>0</v>
      </c>
      <c r="R3" s="832">
        <v>0</v>
      </c>
      <c r="S3" s="832">
        <v>0</v>
      </c>
      <c r="T3" s="832">
        <v>0</v>
      </c>
      <c r="U3" s="832">
        <v>0</v>
      </c>
      <c r="V3" s="832">
        <v>0</v>
      </c>
      <c r="W3" s="832">
        <v>0</v>
      </c>
      <c r="X3" s="832">
        <v>0</v>
      </c>
      <c r="Y3" s="832">
        <v>0</v>
      </c>
      <c r="Z3" s="832">
        <v>0</v>
      </c>
      <c r="AA3" s="832">
        <v>0</v>
      </c>
      <c r="AB3" s="832">
        <v>0</v>
      </c>
      <c r="AC3" s="832">
        <v>0</v>
      </c>
      <c r="AD3" s="832">
        <v>0</v>
      </c>
      <c r="AE3" s="832">
        <v>0</v>
      </c>
      <c r="AF3" s="832">
        <v>0</v>
      </c>
      <c r="AG3" s="832">
        <v>0</v>
      </c>
      <c r="AH3" s="832">
        <v>0</v>
      </c>
      <c r="AI3" s="832">
        <v>0</v>
      </c>
      <c r="AJ3" s="1030" t="str">
        <f>C3</f>
        <v>HDB120</v>
      </c>
      <c r="AK3" s="1030" t="str">
        <f>D3</f>
        <v>FRAIS DE GESTION</v>
      </c>
      <c r="AL3" s="1030">
        <f>IFERROR(INDEX(G3:R3,1,MATCH(Parametres!$B$3,G$1:R$1,0)-1)*IF(OR(F3="L",F3="S",F3="I"),-1,1),"")</f>
        <v>0</v>
      </c>
      <c r="AM3" s="1030">
        <f>AN3-N(AL3)</f>
        <v>0</v>
      </c>
      <c r="AN3" s="1030">
        <f>INDEX(G3:R3,1,MATCH(Parametres!$B$3,G$1:R$1,0))*IF(OR(F3="L",F3="S",F3="I"),-1,1)</f>
        <v>0</v>
      </c>
      <c r="AO3" s="598" t="e">
        <f>+VLOOKUP($AJ3,Data_Validation!$A:$D,1,0)</f>
        <v>#N/A</v>
      </c>
      <c r="AP3" s="598" t="e">
        <f>+VLOOKUP($AJ3,Data_Validation!$A:$D,3,0)</f>
        <v>#N/A</v>
      </c>
      <c r="AQ3" s="598" t="e">
        <f>+VLOOKUP($AJ3,Data_Validation!$A:$D,4,0)</f>
        <v>#N/A</v>
      </c>
      <c r="AR3" s="598" t="s">
        <v>299</v>
      </c>
      <c r="AS3" s="598" t="e">
        <f>+VLOOKUP($AJ3,Data_Validation!$A:$E,5,0)</f>
        <v>#N/A</v>
      </c>
      <c r="AT3" s="1036" t="str">
        <f>C3</f>
        <v>HDB120</v>
      </c>
      <c r="AU3" s="599" t="str">
        <f>D3</f>
        <v>FRAIS DE GESTION</v>
      </c>
      <c r="AV3" s="1030">
        <f>IFERROR(INDEX(V3:AG3,1,MATCH(Parametres!$B$3,V$1:AG$1,0)-1)*IF(OR(C3="L",C3="S",C3="I"),-1,1),"")</f>
        <v>0</v>
      </c>
      <c r="AW3" s="1030">
        <f>AX3-N(AV3)</f>
        <v>0</v>
      </c>
      <c r="AX3" s="1030">
        <f>INDEX(V3:AG3,1,MATCH(Parametres!$B$3,V$1:AG$1,0))*IF(OR(C3="L",C3="S",C3="I"),-1,1)</f>
        <v>0</v>
      </c>
      <c r="AY3" s="598" t="s">
        <v>337</v>
      </c>
      <c r="AZ3" s="598" t="e">
        <f>+VLOOKUP($AJ3,Data_Validation!$A:$E,5,0)</f>
        <v>#N/A</v>
      </c>
    </row>
    <row r="4" spans="1:52" ht="15" customHeight="1">
      <c r="A4" s="832" t="s">
        <v>1150</v>
      </c>
      <c r="B4" s="832">
        <v>2025</v>
      </c>
      <c r="C4" s="832" t="s">
        <v>1154</v>
      </c>
      <c r="D4" s="832" t="s">
        <v>1155</v>
      </c>
      <c r="E4" s="832" t="s">
        <v>333</v>
      </c>
      <c r="F4" s="832" t="s">
        <v>1153</v>
      </c>
      <c r="G4" s="832">
        <v>0</v>
      </c>
      <c r="H4" s="832">
        <v>0</v>
      </c>
      <c r="I4" s="832">
        <v>0</v>
      </c>
      <c r="J4" s="832">
        <v>0</v>
      </c>
      <c r="K4" s="832">
        <v>0</v>
      </c>
      <c r="L4" s="832">
        <v>0</v>
      </c>
      <c r="M4" s="832">
        <v>0</v>
      </c>
      <c r="N4" s="832">
        <v>0</v>
      </c>
      <c r="O4" s="832">
        <v>0</v>
      </c>
      <c r="P4" s="832">
        <v>0</v>
      </c>
      <c r="Q4" s="832">
        <v>0</v>
      </c>
      <c r="R4" s="832">
        <v>0</v>
      </c>
      <c r="S4" s="832">
        <v>0</v>
      </c>
      <c r="T4" s="832">
        <v>0</v>
      </c>
      <c r="U4" s="832">
        <v>0</v>
      </c>
      <c r="V4" s="832">
        <v>0</v>
      </c>
      <c r="W4" s="832">
        <v>0</v>
      </c>
      <c r="X4" s="832">
        <v>0</v>
      </c>
      <c r="Y4" s="832">
        <v>0</v>
      </c>
      <c r="Z4" s="832">
        <v>0</v>
      </c>
      <c r="AA4" s="832">
        <v>0</v>
      </c>
      <c r="AB4" s="832">
        <v>0</v>
      </c>
      <c r="AC4" s="832">
        <v>0</v>
      </c>
      <c r="AD4" s="832">
        <v>0</v>
      </c>
      <c r="AE4" s="832">
        <v>0</v>
      </c>
      <c r="AF4" s="832">
        <v>0</v>
      </c>
      <c r="AG4" s="832">
        <v>0</v>
      </c>
      <c r="AH4" s="832">
        <v>0</v>
      </c>
      <c r="AI4" s="832">
        <v>0</v>
      </c>
      <c r="AJ4" s="1030" t="str">
        <f t="shared" ref="AJ4:AJ67" si="0">C4</f>
        <v>HDB134</v>
      </c>
      <c r="AK4" s="1030" t="str">
        <f t="shared" ref="AK4:AK67" si="1">D4</f>
        <v>PROV.POUR MAUVAIS.CREANCE</v>
      </c>
      <c r="AL4" s="1030">
        <f>IFERROR(INDEX(G4:R4,1,MATCH(Parametres!$B$3,G$1:R$1,0)-1)*IF(OR(F4="L",F4="S",F4="I"),-1,1),"")</f>
        <v>0</v>
      </c>
      <c r="AM4" s="1030">
        <f t="shared" ref="AM4:AM67" si="2">AN4-N(AL4)</f>
        <v>0</v>
      </c>
      <c r="AN4" s="1030">
        <f>INDEX(G4:R4,1,MATCH(Parametres!$B$3,G$1:R$1,0))*IF(OR(F4="L",F4="S",F4="I"),-1,1)</f>
        <v>0</v>
      </c>
      <c r="AO4" s="598" t="e">
        <f>+VLOOKUP($AJ4,Data_Validation!$A:$D,1,0)</f>
        <v>#N/A</v>
      </c>
      <c r="AP4" s="598" t="e">
        <f>+VLOOKUP($AJ4,Data_Validation!$A:$D,3,0)</f>
        <v>#N/A</v>
      </c>
      <c r="AQ4" s="598" t="e">
        <f>+VLOOKUP($AJ4,Data_Validation!$A:$D,4,0)</f>
        <v>#N/A</v>
      </c>
      <c r="AR4" s="598" t="s">
        <v>299</v>
      </c>
      <c r="AS4" s="598" t="e">
        <f>+VLOOKUP($AJ4,Data_Validation!$A:$E,5,0)</f>
        <v>#N/A</v>
      </c>
      <c r="AT4" s="1036" t="str">
        <f t="shared" ref="AT4:AT67" si="3">C4</f>
        <v>HDB134</v>
      </c>
      <c r="AU4" s="599" t="str">
        <f t="shared" ref="AU4:AU67" si="4">D4</f>
        <v>PROV.POUR MAUVAIS.CREANCE</v>
      </c>
      <c r="AV4" s="1030">
        <f>IFERROR(INDEX(V4:AG4,1,MATCH(Parametres!$B$3,V$1:AG$1,0)-1)*IF(OR(C4="L",C4="S",C4="I"),-1,1),"")</f>
        <v>0</v>
      </c>
      <c r="AW4" s="1030">
        <f t="shared" ref="AW4:AW67" si="5">AX4-N(AV4)</f>
        <v>0</v>
      </c>
      <c r="AX4" s="1030">
        <f>INDEX(V4:AG4,1,MATCH(Parametres!$B$3,V$1:AG$1,0))*IF(OR(C4="L",C4="S",C4="I"),-1,1)</f>
        <v>0</v>
      </c>
      <c r="AY4" s="598" t="s">
        <v>337</v>
      </c>
      <c r="AZ4" s="598" t="e">
        <f>+VLOOKUP($AJ4,Data_Validation!$A:$E,5,0)</f>
        <v>#N/A</v>
      </c>
    </row>
    <row r="5" spans="1:52" ht="15.75" customHeight="1">
      <c r="A5" s="832" t="s">
        <v>1150</v>
      </c>
      <c r="B5" s="832">
        <v>2025</v>
      </c>
      <c r="C5" s="832" t="s">
        <v>1156</v>
      </c>
      <c r="D5" s="832" t="s">
        <v>1157</v>
      </c>
      <c r="E5" s="832" t="s">
        <v>333</v>
      </c>
      <c r="F5" s="832" t="s">
        <v>1153</v>
      </c>
      <c r="G5" s="832">
        <v>0</v>
      </c>
      <c r="H5" s="832">
        <v>0</v>
      </c>
      <c r="I5" s="832">
        <v>0</v>
      </c>
      <c r="J5" s="832">
        <v>0</v>
      </c>
      <c r="K5" s="832">
        <v>0</v>
      </c>
      <c r="L5" s="832">
        <v>0</v>
      </c>
      <c r="M5" s="832">
        <v>0</v>
      </c>
      <c r="N5" s="832">
        <v>0</v>
      </c>
      <c r="O5" s="832">
        <v>0</v>
      </c>
      <c r="P5" s="832">
        <v>0</v>
      </c>
      <c r="Q5" s="832">
        <v>0</v>
      </c>
      <c r="R5" s="832">
        <v>0</v>
      </c>
      <c r="S5" s="832">
        <v>0</v>
      </c>
      <c r="T5" s="832">
        <v>0</v>
      </c>
      <c r="U5" s="832">
        <v>0</v>
      </c>
      <c r="V5" s="832">
        <v>0</v>
      </c>
      <c r="W5" s="832">
        <v>0</v>
      </c>
      <c r="X5" s="832">
        <v>0</v>
      </c>
      <c r="Y5" s="832">
        <v>0</v>
      </c>
      <c r="Z5" s="832">
        <v>0</v>
      </c>
      <c r="AA5" s="832">
        <v>0</v>
      </c>
      <c r="AB5" s="832">
        <v>0</v>
      </c>
      <c r="AC5" s="832">
        <v>0</v>
      </c>
      <c r="AD5" s="832">
        <v>0</v>
      </c>
      <c r="AE5" s="832">
        <v>0</v>
      </c>
      <c r="AF5" s="832">
        <v>0</v>
      </c>
      <c r="AG5" s="832">
        <v>0</v>
      </c>
      <c r="AH5" s="832">
        <v>0</v>
      </c>
      <c r="AI5" s="832">
        <v>0</v>
      </c>
      <c r="AJ5" s="1030" t="str">
        <f t="shared" si="0"/>
        <v>HDB137</v>
      </c>
      <c r="AK5" s="1030" t="str">
        <f t="shared" si="1"/>
        <v>AVAN.FIDUCIE TESTAMENTAIR</v>
      </c>
      <c r="AL5" s="1030">
        <f>IFERROR(INDEX(G5:R5,1,MATCH(Parametres!$B$3,G$1:R$1,0)-1)*IF(OR(F5="L",F5="S",F5="I"),-1,1),"")</f>
        <v>0</v>
      </c>
      <c r="AM5" s="1030">
        <f t="shared" si="2"/>
        <v>0</v>
      </c>
      <c r="AN5" s="1030">
        <f>INDEX(G5:R5,1,MATCH(Parametres!$B$3,G$1:R$1,0))*IF(OR(F5="L",F5="S",F5="I"),-1,1)</f>
        <v>0</v>
      </c>
      <c r="AO5" s="598" t="e">
        <f>+VLOOKUP($AJ5,Data_Validation!$A:$D,1,0)</f>
        <v>#N/A</v>
      </c>
      <c r="AP5" s="598" t="e">
        <f>+VLOOKUP($AJ5,Data_Validation!$A:$D,3,0)</f>
        <v>#N/A</v>
      </c>
      <c r="AQ5" s="598" t="e">
        <f>+VLOOKUP($AJ5,Data_Validation!$A:$D,4,0)</f>
        <v>#N/A</v>
      </c>
      <c r="AR5" s="598" t="s">
        <v>299</v>
      </c>
      <c r="AS5" s="598" t="e">
        <f>+VLOOKUP($AJ5,Data_Validation!$A:$E,5,0)</f>
        <v>#N/A</v>
      </c>
      <c r="AT5" s="1036" t="str">
        <f t="shared" si="3"/>
        <v>HDB137</v>
      </c>
      <c r="AU5" s="599" t="str">
        <f t="shared" si="4"/>
        <v>AVAN.FIDUCIE TESTAMENTAIR</v>
      </c>
      <c r="AV5" s="1030">
        <f>IFERROR(INDEX(V5:AG5,1,MATCH(Parametres!$B$3,V$1:AG$1,0)-1)*IF(OR(C5="L",C5="S",C5="I"),-1,1),"")</f>
        <v>0</v>
      </c>
      <c r="AW5" s="1030">
        <f t="shared" si="5"/>
        <v>0</v>
      </c>
      <c r="AX5" s="1030">
        <f>INDEX(V5:AG5,1,MATCH(Parametres!$B$3,V$1:AG$1,0))*IF(OR(C5="L",C5="S",C5="I"),-1,1)</f>
        <v>0</v>
      </c>
      <c r="AY5" s="598" t="s">
        <v>337</v>
      </c>
      <c r="AZ5" s="598" t="e">
        <f>+VLOOKUP($AJ5,Data_Validation!$A:$E,5,0)</f>
        <v>#N/A</v>
      </c>
    </row>
    <row r="6" spans="1:52" ht="15.75" customHeight="1">
      <c r="A6" s="832" t="s">
        <v>1150</v>
      </c>
      <c r="B6" s="832">
        <v>2025</v>
      </c>
      <c r="C6" s="832" t="s">
        <v>1158</v>
      </c>
      <c r="D6" s="832" t="s">
        <v>1159</v>
      </c>
      <c r="E6" s="832" t="s">
        <v>333</v>
      </c>
      <c r="F6" s="832" t="s">
        <v>1153</v>
      </c>
      <c r="G6" s="832">
        <v>-16305</v>
      </c>
      <c r="H6" s="832">
        <v>-16305</v>
      </c>
      <c r="I6" s="832">
        <v>-16305</v>
      </c>
      <c r="J6" s="832">
        <v>-16305</v>
      </c>
      <c r="K6" s="832">
        <v>-16305</v>
      </c>
      <c r="L6" s="832">
        <v>-16305</v>
      </c>
      <c r="M6" s="832">
        <v>-16305</v>
      </c>
      <c r="N6" s="832">
        <v>0</v>
      </c>
      <c r="O6" s="832">
        <v>0</v>
      </c>
      <c r="P6" s="832">
        <v>0</v>
      </c>
      <c r="Q6" s="832">
        <v>0</v>
      </c>
      <c r="R6" s="832">
        <v>0</v>
      </c>
      <c r="S6" s="832">
        <v>0</v>
      </c>
      <c r="T6" s="832">
        <v>0</v>
      </c>
      <c r="U6" s="832">
        <v>0</v>
      </c>
      <c r="V6" s="832">
        <v>0</v>
      </c>
      <c r="W6" s="832">
        <v>0</v>
      </c>
      <c r="X6" s="832">
        <v>0</v>
      </c>
      <c r="Y6" s="832">
        <v>0</v>
      </c>
      <c r="Z6" s="832">
        <v>0</v>
      </c>
      <c r="AA6" s="832">
        <v>0</v>
      </c>
      <c r="AB6" s="832">
        <v>0</v>
      </c>
      <c r="AC6" s="832">
        <v>0</v>
      </c>
      <c r="AD6" s="832">
        <v>0</v>
      </c>
      <c r="AE6" s="832">
        <v>0</v>
      </c>
      <c r="AF6" s="832">
        <v>0</v>
      </c>
      <c r="AG6" s="832">
        <v>0</v>
      </c>
      <c r="AH6" s="832">
        <v>0</v>
      </c>
      <c r="AI6" s="832">
        <v>0</v>
      </c>
      <c r="AJ6" s="1030" t="str">
        <f t="shared" si="0"/>
        <v>HDB15</v>
      </c>
      <c r="AK6" s="1030" t="str">
        <f t="shared" si="1"/>
        <v>IMRTD(COMPTE BNR)</v>
      </c>
      <c r="AL6" s="1030">
        <f>IFERROR(INDEX(G6:R6,1,MATCH(Parametres!$B$3,G$1:R$1,0)-1)*IF(OR(F6="L",F6="S",F6="I"),-1,1),"")</f>
        <v>16305</v>
      </c>
      <c r="AM6" s="1030">
        <f t="shared" si="2"/>
        <v>0</v>
      </c>
      <c r="AN6" s="1030">
        <f>INDEX(G6:R6,1,MATCH(Parametres!$B$3,G$1:R$1,0))*IF(OR(F6="L",F6="S",F6="I"),-1,1)</f>
        <v>16305</v>
      </c>
      <c r="AO6" s="598" t="e">
        <f>+VLOOKUP($AJ6,Data_Validation!$A:$D,1,0)</f>
        <v>#N/A</v>
      </c>
      <c r="AP6" s="598" t="e">
        <f>+VLOOKUP($AJ6,Data_Validation!$A:$D,3,0)</f>
        <v>#N/A</v>
      </c>
      <c r="AQ6" s="598" t="e">
        <f>+VLOOKUP($AJ6,Data_Validation!$A:$D,4,0)</f>
        <v>#N/A</v>
      </c>
      <c r="AR6" s="598" t="s">
        <v>299</v>
      </c>
      <c r="AS6" s="598" t="e">
        <f>+VLOOKUP($AJ6,Data_Validation!$A:$E,5,0)</f>
        <v>#N/A</v>
      </c>
      <c r="AT6" s="1036" t="str">
        <f t="shared" si="3"/>
        <v>HDB15</v>
      </c>
      <c r="AU6" s="599" t="str">
        <f t="shared" si="4"/>
        <v>IMRTD(COMPTE BNR)</v>
      </c>
      <c r="AV6" s="1030">
        <f>IFERROR(INDEX(V6:AG6,1,MATCH(Parametres!$B$3,V$1:AG$1,0)-1)*IF(OR(C6="L",C6="S",C6="I"),-1,1),"")</f>
        <v>0</v>
      </c>
      <c r="AW6" s="1030">
        <f t="shared" si="5"/>
        <v>0</v>
      </c>
      <c r="AX6" s="1030">
        <f>INDEX(V6:AG6,1,MATCH(Parametres!$B$3,V$1:AG$1,0))*IF(OR(C6="L",C6="S",C6="I"),-1,1)</f>
        <v>0</v>
      </c>
      <c r="AY6" s="598" t="s">
        <v>337</v>
      </c>
      <c r="AZ6" s="598" t="e">
        <f>+VLOOKUP($AJ6,Data_Validation!$A:$E,5,0)</f>
        <v>#N/A</v>
      </c>
    </row>
    <row r="7" spans="1:52" ht="15" customHeight="1">
      <c r="A7" s="832" t="s">
        <v>1150</v>
      </c>
      <c r="B7" s="832">
        <v>2025</v>
      </c>
      <c r="C7" s="832" t="s">
        <v>1160</v>
      </c>
      <c r="D7" s="832" t="s">
        <v>1161</v>
      </c>
      <c r="E7" s="832" t="s">
        <v>333</v>
      </c>
      <c r="F7" s="832" t="s">
        <v>1153</v>
      </c>
      <c r="G7" s="832">
        <v>16305</v>
      </c>
      <c r="H7" s="832">
        <v>16305</v>
      </c>
      <c r="I7" s="832">
        <v>16305</v>
      </c>
      <c r="J7" s="832">
        <v>16305</v>
      </c>
      <c r="K7" s="832">
        <v>16305</v>
      </c>
      <c r="L7" s="832">
        <v>16305</v>
      </c>
      <c r="M7" s="832">
        <v>16305</v>
      </c>
      <c r="N7" s="832">
        <v>0</v>
      </c>
      <c r="O7" s="832">
        <v>0</v>
      </c>
      <c r="P7" s="832">
        <v>0</v>
      </c>
      <c r="Q7" s="832">
        <v>0</v>
      </c>
      <c r="R7" s="832">
        <v>0</v>
      </c>
      <c r="S7" s="832">
        <v>0</v>
      </c>
      <c r="T7" s="832">
        <v>0</v>
      </c>
      <c r="U7" s="832">
        <v>0</v>
      </c>
      <c r="V7" s="832">
        <v>0</v>
      </c>
      <c r="W7" s="832">
        <v>0</v>
      </c>
      <c r="X7" s="832">
        <v>0</v>
      </c>
      <c r="Y7" s="832">
        <v>0</v>
      </c>
      <c r="Z7" s="832">
        <v>0</v>
      </c>
      <c r="AA7" s="832">
        <v>0</v>
      </c>
      <c r="AB7" s="832">
        <v>0</v>
      </c>
      <c r="AC7" s="832">
        <v>0</v>
      </c>
      <c r="AD7" s="832">
        <v>0</v>
      </c>
      <c r="AE7" s="832">
        <v>0</v>
      </c>
      <c r="AF7" s="832">
        <v>0</v>
      </c>
      <c r="AG7" s="832">
        <v>0</v>
      </c>
      <c r="AH7" s="832">
        <v>0</v>
      </c>
      <c r="AI7" s="832">
        <v>0</v>
      </c>
      <c r="AJ7" s="1030" t="str">
        <f t="shared" si="0"/>
        <v>HDB16</v>
      </c>
      <c r="AK7" s="1030" t="str">
        <f t="shared" si="1"/>
        <v>RTD (COMPTE BNR)</v>
      </c>
      <c r="AL7" s="1030">
        <f>IFERROR(INDEX(G7:R7,1,MATCH(Parametres!$B$3,G$1:R$1,0)-1)*IF(OR(F7="L",F7="S",F7="I"),-1,1),"")</f>
        <v>-16305</v>
      </c>
      <c r="AM7" s="1030">
        <f t="shared" si="2"/>
        <v>0</v>
      </c>
      <c r="AN7" s="1030">
        <f>INDEX(G7:R7,1,MATCH(Parametres!$B$3,G$1:R$1,0))*IF(OR(F7="L",F7="S",F7="I"),-1,1)</f>
        <v>-16305</v>
      </c>
      <c r="AO7" s="598" t="e">
        <f>+VLOOKUP($AJ7,Data_Validation!$A:$D,1,0)</f>
        <v>#N/A</v>
      </c>
      <c r="AP7" s="598" t="e">
        <f>+VLOOKUP($AJ7,Data_Validation!$A:$D,3,0)</f>
        <v>#N/A</v>
      </c>
      <c r="AQ7" s="598" t="e">
        <f>+VLOOKUP($AJ7,Data_Validation!$A:$D,4,0)</f>
        <v>#N/A</v>
      </c>
      <c r="AR7" s="598" t="s">
        <v>299</v>
      </c>
      <c r="AS7" s="598" t="e">
        <f>+VLOOKUP($AJ7,Data_Validation!$A:$E,5,0)</f>
        <v>#N/A</v>
      </c>
      <c r="AT7" s="1036" t="str">
        <f t="shared" si="3"/>
        <v>HDB16</v>
      </c>
      <c r="AU7" s="599" t="str">
        <f t="shared" si="4"/>
        <v>RTD (COMPTE BNR)</v>
      </c>
      <c r="AV7" s="1030">
        <f>IFERROR(INDEX(V7:AG7,1,MATCH(Parametres!$B$3,V$1:AG$1,0)-1)*IF(OR(C7="L",C7="S",C7="I"),-1,1),"")</f>
        <v>0</v>
      </c>
      <c r="AW7" s="1030">
        <f t="shared" si="5"/>
        <v>0</v>
      </c>
      <c r="AX7" s="1030">
        <f>INDEX(V7:AG7,1,MATCH(Parametres!$B$3,V$1:AG$1,0))*IF(OR(C7="L",C7="S",C7="I"),-1,1)</f>
        <v>0</v>
      </c>
      <c r="AY7" s="598" t="s">
        <v>337</v>
      </c>
      <c r="AZ7" s="598" t="e">
        <f>+VLOOKUP($AJ7,Data_Validation!$A:$E,5,0)</f>
        <v>#N/A</v>
      </c>
    </row>
    <row r="8" spans="1:52" ht="15" customHeight="1">
      <c r="A8" s="832" t="s">
        <v>1150</v>
      </c>
      <c r="B8" s="832">
        <v>2025</v>
      </c>
      <c r="C8" s="832" t="s">
        <v>1162</v>
      </c>
      <c r="D8" s="832" t="s">
        <v>1163</v>
      </c>
      <c r="E8" s="832" t="s">
        <v>333</v>
      </c>
      <c r="F8" s="832" t="s">
        <v>1119</v>
      </c>
      <c r="G8" s="832">
        <v>24606.94</v>
      </c>
      <c r="H8" s="832">
        <v>38928.14</v>
      </c>
      <c r="I8" s="832">
        <v>54853.35</v>
      </c>
      <c r="J8" s="832">
        <v>100472.11</v>
      </c>
      <c r="K8" s="832">
        <v>133384.93</v>
      </c>
      <c r="L8" s="832">
        <v>148586.32999999999</v>
      </c>
      <c r="M8" s="832">
        <v>168426.75</v>
      </c>
      <c r="N8" s="832">
        <v>205337.99</v>
      </c>
      <c r="O8" s="832">
        <v>229199.18</v>
      </c>
      <c r="P8" s="832">
        <v>252831.62</v>
      </c>
      <c r="Q8" s="832">
        <v>272797.73</v>
      </c>
      <c r="R8" s="832">
        <v>284320.37</v>
      </c>
      <c r="S8" s="832">
        <v>24799.79</v>
      </c>
      <c r="T8" s="832">
        <v>24799.79</v>
      </c>
      <c r="U8" s="832">
        <v>0</v>
      </c>
      <c r="V8" s="832">
        <v>0</v>
      </c>
      <c r="W8" s="832">
        <v>0</v>
      </c>
      <c r="X8" s="832">
        <v>0</v>
      </c>
      <c r="Y8" s="832">
        <v>0</v>
      </c>
      <c r="Z8" s="832">
        <v>0</v>
      </c>
      <c r="AA8" s="832">
        <v>0</v>
      </c>
      <c r="AB8" s="832">
        <v>0</v>
      </c>
      <c r="AC8" s="832">
        <v>0</v>
      </c>
      <c r="AD8" s="832">
        <v>0</v>
      </c>
      <c r="AE8" s="832">
        <v>0</v>
      </c>
      <c r="AF8" s="832">
        <v>0</v>
      </c>
      <c r="AG8" s="832">
        <v>0</v>
      </c>
      <c r="AH8" s="832">
        <v>0</v>
      </c>
      <c r="AI8" s="832">
        <v>0</v>
      </c>
      <c r="AJ8" s="1030" t="str">
        <f t="shared" si="0"/>
        <v>H01201</v>
      </c>
      <c r="AK8" s="1030" t="str">
        <f t="shared" si="1"/>
        <v>NF SALAIRES-VENTES DIR</v>
      </c>
      <c r="AL8" s="1030">
        <f>IFERROR(INDEX(G8:R8,1,MATCH(Parametres!$B$3,G$1:R$1,0)-1)*IF(OR(F8="L",F8="S",F8="I"),-1,1),"")</f>
        <v>24606.94</v>
      </c>
      <c r="AM8" s="1030">
        <f t="shared" si="2"/>
        <v>14321.2</v>
      </c>
      <c r="AN8" s="1030">
        <f>INDEX(G8:R8,1,MATCH(Parametres!$B$3,G$1:R$1,0))*IF(OR(F8="L",F8="S",F8="I"),-1,1)</f>
        <v>38928.14</v>
      </c>
      <c r="AO8" s="598" t="str">
        <f>+VLOOKUP($AJ8,Data_Validation!$A:$D,1,0)</f>
        <v>H01201</v>
      </c>
      <c r="AP8" s="598" t="str">
        <f>+VLOOKUP($AJ8,Data_Validation!$A:$D,3,0)</f>
        <v>Véhicules neufs</v>
      </c>
      <c r="AQ8" s="598" t="str">
        <f>+VLOOKUP($AJ8,Data_Validation!$A:$D,4,0)</f>
        <v>Salaires cadres</v>
      </c>
      <c r="AR8" s="598" t="s">
        <v>299</v>
      </c>
      <c r="AS8" s="598">
        <f>+VLOOKUP($AJ8,Data_Validation!$A:$E,5,0)</f>
        <v>0</v>
      </c>
      <c r="AT8" s="1036" t="str">
        <f t="shared" si="3"/>
        <v>H01201</v>
      </c>
      <c r="AU8" s="599" t="str">
        <f t="shared" si="4"/>
        <v>NF SALAIRES-VENTES DIR</v>
      </c>
      <c r="AV8" s="1030">
        <f>IFERROR(INDEX(V8:AG8,1,MATCH(Parametres!$B$3,V$1:AG$1,0)-1)*IF(OR(C8="L",C8="S",C8="I"),-1,1),"")</f>
        <v>0</v>
      </c>
      <c r="AW8" s="1030">
        <f t="shared" si="5"/>
        <v>0</v>
      </c>
      <c r="AX8" s="1030">
        <f>INDEX(V8:AG8,1,MATCH(Parametres!$B$3,V$1:AG$1,0))*IF(OR(C8="L",C8="S",C8="I"),-1,1)</f>
        <v>0</v>
      </c>
      <c r="AY8" s="598" t="s">
        <v>337</v>
      </c>
      <c r="AZ8" s="598">
        <f>+VLOOKUP($AJ8,Data_Validation!$A:$E,5,0)</f>
        <v>0</v>
      </c>
    </row>
    <row r="9" spans="1:52" ht="15" customHeight="1">
      <c r="A9" s="832" t="s">
        <v>1150</v>
      </c>
      <c r="B9" s="832">
        <v>2025</v>
      </c>
      <c r="C9" s="832" t="s">
        <v>1164</v>
      </c>
      <c r="D9" s="832" t="s">
        <v>1165</v>
      </c>
      <c r="E9" s="832" t="s">
        <v>333</v>
      </c>
      <c r="F9" s="832" t="s">
        <v>1119</v>
      </c>
      <c r="G9" s="832">
        <v>59450.03</v>
      </c>
      <c r="H9" s="832">
        <v>95282.52</v>
      </c>
      <c r="I9" s="832">
        <v>144795.96</v>
      </c>
      <c r="J9" s="832">
        <v>233545.2</v>
      </c>
      <c r="K9" s="832">
        <v>318230.55</v>
      </c>
      <c r="L9" s="832">
        <v>377240.11</v>
      </c>
      <c r="M9" s="832">
        <v>439660.1</v>
      </c>
      <c r="N9" s="832">
        <v>519627.24</v>
      </c>
      <c r="O9" s="832">
        <v>572249.31999999995</v>
      </c>
      <c r="P9" s="832">
        <v>637939.47</v>
      </c>
      <c r="Q9" s="832">
        <v>685959</v>
      </c>
      <c r="R9" s="832">
        <v>739376.66</v>
      </c>
      <c r="S9" s="832">
        <v>62359.91</v>
      </c>
      <c r="T9" s="832">
        <v>62359.91</v>
      </c>
      <c r="U9" s="832">
        <v>0</v>
      </c>
      <c r="V9" s="832">
        <v>0</v>
      </c>
      <c r="W9" s="832">
        <v>0</v>
      </c>
      <c r="X9" s="832">
        <v>0</v>
      </c>
      <c r="Y9" s="832">
        <v>0</v>
      </c>
      <c r="Z9" s="832">
        <v>0</v>
      </c>
      <c r="AA9" s="832">
        <v>0</v>
      </c>
      <c r="AB9" s="832">
        <v>0</v>
      </c>
      <c r="AC9" s="832">
        <v>0</v>
      </c>
      <c r="AD9" s="832">
        <v>0</v>
      </c>
      <c r="AE9" s="832">
        <v>0</v>
      </c>
      <c r="AF9" s="832">
        <v>0</v>
      </c>
      <c r="AG9" s="832">
        <v>0</v>
      </c>
      <c r="AH9" s="832">
        <v>0</v>
      </c>
      <c r="AI9" s="832">
        <v>0</v>
      </c>
      <c r="AJ9" s="1030" t="str">
        <f t="shared" si="0"/>
        <v>H01202</v>
      </c>
      <c r="AK9" s="1030" t="str">
        <f t="shared" si="1"/>
        <v>NF SALAIRE &amp; COMM VENDEUR</v>
      </c>
      <c r="AL9" s="1030">
        <f>IFERROR(INDEX(G9:R9,1,MATCH(Parametres!$B$3,G$1:R$1,0)-1)*IF(OR(F9="L",F9="S",F9="I"),-1,1),"")</f>
        <v>59450.03</v>
      </c>
      <c r="AM9" s="1030">
        <f t="shared" si="2"/>
        <v>35832.490000000005</v>
      </c>
      <c r="AN9" s="1030">
        <f>INDEX(G9:R9,1,MATCH(Parametres!$B$3,G$1:R$1,0))*IF(OR(F9="L",F9="S",F9="I"),-1,1)</f>
        <v>95282.52</v>
      </c>
      <c r="AO9" s="598" t="str">
        <f>+VLOOKUP($AJ9,Data_Validation!$A:$D,1,0)</f>
        <v>H01202</v>
      </c>
      <c r="AP9" s="598" t="str">
        <f>+VLOOKUP($AJ9,Data_Validation!$A:$D,3,0)</f>
        <v>Véhicules neufs</v>
      </c>
      <c r="AQ9" s="598" t="str">
        <f>+VLOOKUP($AJ9,Data_Validation!$A:$D,4,0)</f>
        <v>Comm. vendeurs</v>
      </c>
      <c r="AR9" s="598" t="s">
        <v>299</v>
      </c>
      <c r="AS9" s="598">
        <f>+VLOOKUP($AJ9,Data_Validation!$A:$E,5,0)</f>
        <v>0</v>
      </c>
      <c r="AT9" s="1036" t="str">
        <f t="shared" si="3"/>
        <v>H01202</v>
      </c>
      <c r="AU9" s="599" t="str">
        <f t="shared" si="4"/>
        <v>NF SALAIRE &amp; COMM VENDEUR</v>
      </c>
      <c r="AV9" s="1030">
        <f>IFERROR(INDEX(V9:AG9,1,MATCH(Parametres!$B$3,V$1:AG$1,0)-1)*IF(OR(C9="L",C9="S",C9="I"),-1,1),"")</f>
        <v>0</v>
      </c>
      <c r="AW9" s="1030">
        <f t="shared" si="5"/>
        <v>0</v>
      </c>
      <c r="AX9" s="1030">
        <f>INDEX(V9:AG9,1,MATCH(Parametres!$B$3,V$1:AG$1,0))*IF(OR(C9="L",C9="S",C9="I"),-1,1)</f>
        <v>0</v>
      </c>
      <c r="AY9" s="598" t="s">
        <v>337</v>
      </c>
      <c r="AZ9" s="598">
        <f>+VLOOKUP($AJ9,Data_Validation!$A:$E,5,0)</f>
        <v>0</v>
      </c>
    </row>
    <row r="10" spans="1:52" ht="15" customHeight="1">
      <c r="A10" s="832" t="s">
        <v>1150</v>
      </c>
      <c r="B10" s="832">
        <v>2025</v>
      </c>
      <c r="C10" s="832" t="s">
        <v>1166</v>
      </c>
      <c r="D10" s="832" t="s">
        <v>1167</v>
      </c>
      <c r="E10" s="832" t="s">
        <v>333</v>
      </c>
      <c r="F10" s="832" t="s">
        <v>1119</v>
      </c>
      <c r="G10" s="832">
        <v>31176.01</v>
      </c>
      <c r="H10" s="832">
        <v>48943.3</v>
      </c>
      <c r="I10" s="832">
        <v>71040.600000000006</v>
      </c>
      <c r="J10" s="832">
        <v>119235.99</v>
      </c>
      <c r="K10" s="832">
        <v>156744.67000000001</v>
      </c>
      <c r="L10" s="832">
        <v>194791.75</v>
      </c>
      <c r="M10" s="832">
        <v>232080.8</v>
      </c>
      <c r="N10" s="832">
        <v>274203.53999999998</v>
      </c>
      <c r="O10" s="832">
        <v>304452.82</v>
      </c>
      <c r="P10" s="832">
        <v>345543.53</v>
      </c>
      <c r="Q10" s="832">
        <v>372392.07</v>
      </c>
      <c r="R10" s="832">
        <v>399482.87</v>
      </c>
      <c r="S10" s="832">
        <v>33853.82</v>
      </c>
      <c r="T10" s="832">
        <v>33853.82</v>
      </c>
      <c r="U10" s="832">
        <v>0</v>
      </c>
      <c r="V10" s="832">
        <v>0</v>
      </c>
      <c r="W10" s="832">
        <v>0</v>
      </c>
      <c r="X10" s="832">
        <v>0</v>
      </c>
      <c r="Y10" s="832">
        <v>0</v>
      </c>
      <c r="Z10" s="832">
        <v>0</v>
      </c>
      <c r="AA10" s="832">
        <v>0</v>
      </c>
      <c r="AB10" s="832">
        <v>0</v>
      </c>
      <c r="AC10" s="832">
        <v>0</v>
      </c>
      <c r="AD10" s="832">
        <v>0</v>
      </c>
      <c r="AE10" s="832">
        <v>0</v>
      </c>
      <c r="AF10" s="832">
        <v>0</v>
      </c>
      <c r="AG10" s="832">
        <v>0</v>
      </c>
      <c r="AH10" s="832">
        <v>0</v>
      </c>
      <c r="AI10" s="832">
        <v>0</v>
      </c>
      <c r="AJ10" s="1030" t="str">
        <f t="shared" si="0"/>
        <v>H01203</v>
      </c>
      <c r="AK10" s="1030" t="str">
        <f t="shared" si="1"/>
        <v>NF SALAIRE &amp; COMM F&amp;I</v>
      </c>
      <c r="AL10" s="1030">
        <f>IFERROR(INDEX(G10:R10,1,MATCH(Parametres!$B$3,G$1:R$1,0)-1)*IF(OR(F10="L",F10="S",F10="I"),-1,1),"")</f>
        <v>31176.01</v>
      </c>
      <c r="AM10" s="1030">
        <f t="shared" si="2"/>
        <v>17767.290000000005</v>
      </c>
      <c r="AN10" s="1030">
        <f>INDEX(G10:R10,1,MATCH(Parametres!$B$3,G$1:R$1,0))*IF(OR(F10="L",F10="S",F10="I"),-1,1)</f>
        <v>48943.3</v>
      </c>
      <c r="AO10" s="598" t="str">
        <f>+VLOOKUP($AJ10,Data_Validation!$A:$D,1,0)</f>
        <v>H01203</v>
      </c>
      <c r="AP10" s="598" t="str">
        <f>+VLOOKUP($AJ10,Data_Validation!$A:$D,3,0)</f>
        <v>Véhicules neufs</v>
      </c>
      <c r="AQ10" s="598" t="str">
        <f>+VLOOKUP($AJ10,Data_Validation!$A:$D,4,0)</f>
        <v>Comm. F&amp;I</v>
      </c>
      <c r="AR10" s="598" t="s">
        <v>299</v>
      </c>
      <c r="AS10" s="598">
        <f>+VLOOKUP($AJ10,Data_Validation!$A:$E,5,0)</f>
        <v>0</v>
      </c>
      <c r="AT10" s="1036" t="str">
        <f t="shared" si="3"/>
        <v>H01203</v>
      </c>
      <c r="AU10" s="599" t="str">
        <f t="shared" si="4"/>
        <v>NF SALAIRE &amp; COMM F&amp;I</v>
      </c>
      <c r="AV10" s="1030">
        <f>IFERROR(INDEX(V10:AG10,1,MATCH(Parametres!$B$3,V$1:AG$1,0)-1)*IF(OR(C10="L",C10="S",C10="I"),-1,1),"")</f>
        <v>0</v>
      </c>
      <c r="AW10" s="1030">
        <f t="shared" si="5"/>
        <v>0</v>
      </c>
      <c r="AX10" s="1030">
        <f>INDEX(V10:AG10,1,MATCH(Parametres!$B$3,V$1:AG$1,0))*IF(OR(C10="L",C10="S",C10="I"),-1,1)</f>
        <v>0</v>
      </c>
      <c r="AY10" s="598" t="s">
        <v>337</v>
      </c>
      <c r="AZ10" s="598">
        <f>+VLOOKUP($AJ10,Data_Validation!$A:$E,5,0)</f>
        <v>0</v>
      </c>
    </row>
    <row r="11" spans="1:52" ht="15" customHeight="1">
      <c r="A11" s="832" t="s">
        <v>1150</v>
      </c>
      <c r="B11" s="832">
        <v>2025</v>
      </c>
      <c r="C11" s="832" t="s">
        <v>1168</v>
      </c>
      <c r="D11" s="832" t="s">
        <v>1169</v>
      </c>
      <c r="E11" s="832" t="s">
        <v>333</v>
      </c>
      <c r="F11" s="832" t="s">
        <v>1119</v>
      </c>
      <c r="G11" s="832">
        <v>4053.38</v>
      </c>
      <c r="H11" s="832">
        <v>6870.04</v>
      </c>
      <c r="I11" s="832">
        <v>2052.12</v>
      </c>
      <c r="J11" s="832">
        <v>3973.88</v>
      </c>
      <c r="K11" s="832">
        <v>7142.75</v>
      </c>
      <c r="L11" s="832">
        <v>7795.53</v>
      </c>
      <c r="M11" s="832">
        <v>6832.01</v>
      </c>
      <c r="N11" s="832">
        <v>5260.8</v>
      </c>
      <c r="O11" s="832">
        <v>3223.62</v>
      </c>
      <c r="P11" s="832">
        <v>11354.4</v>
      </c>
      <c r="Q11" s="832">
        <v>10038.370000000001</v>
      </c>
      <c r="R11" s="832">
        <v>19992.89</v>
      </c>
      <c r="S11" s="832">
        <v>912.58</v>
      </c>
      <c r="T11" s="832">
        <v>912.58</v>
      </c>
      <c r="U11" s="832">
        <v>0</v>
      </c>
      <c r="V11" s="832">
        <v>0</v>
      </c>
      <c r="W11" s="832">
        <v>0</v>
      </c>
      <c r="X11" s="832">
        <v>0</v>
      </c>
      <c r="Y11" s="832">
        <v>0</v>
      </c>
      <c r="Z11" s="832">
        <v>0</v>
      </c>
      <c r="AA11" s="832">
        <v>0</v>
      </c>
      <c r="AB11" s="832">
        <v>0</v>
      </c>
      <c r="AC11" s="832">
        <v>0</v>
      </c>
      <c r="AD11" s="832">
        <v>0</v>
      </c>
      <c r="AE11" s="832">
        <v>0</v>
      </c>
      <c r="AF11" s="832">
        <v>0</v>
      </c>
      <c r="AG11" s="832">
        <v>0</v>
      </c>
      <c r="AH11" s="832">
        <v>0</v>
      </c>
      <c r="AI11" s="832">
        <v>0</v>
      </c>
      <c r="AJ11" s="1030" t="str">
        <f t="shared" si="0"/>
        <v>H01204</v>
      </c>
      <c r="AK11" s="1030" t="str">
        <f t="shared" si="1"/>
        <v>NF PREP A LA ROUTE</v>
      </c>
      <c r="AL11" s="1030">
        <f>IFERROR(INDEX(G11:R11,1,MATCH(Parametres!$B$3,G$1:R$1,0)-1)*IF(OR(F11="L",F11="S",F11="I"),-1,1),"")</f>
        <v>4053.38</v>
      </c>
      <c r="AM11" s="1030">
        <f t="shared" si="2"/>
        <v>2816.66</v>
      </c>
      <c r="AN11" s="1030">
        <f>INDEX(G11:R11,1,MATCH(Parametres!$B$3,G$1:R$1,0))*IF(OR(F11="L",F11="S",F11="I"),-1,1)</f>
        <v>6870.04</v>
      </c>
      <c r="AO11" s="598" t="str">
        <f>+VLOOKUP($AJ11,Data_Validation!$A:$D,1,0)</f>
        <v>H01204</v>
      </c>
      <c r="AP11" s="598" t="str">
        <f>+VLOOKUP($AJ11,Data_Validation!$A:$D,3,0)</f>
        <v>Véhicules neufs</v>
      </c>
      <c r="AQ11" s="598" t="str">
        <f>+VLOOKUP($AJ11,Data_Validation!$A:$D,4,0)</f>
        <v>Frais de livraison</v>
      </c>
      <c r="AR11" s="598" t="s">
        <v>299</v>
      </c>
      <c r="AS11" s="598">
        <f>+VLOOKUP($AJ11,Data_Validation!$A:$E,5,0)</f>
        <v>0</v>
      </c>
      <c r="AT11" s="1036" t="str">
        <f t="shared" si="3"/>
        <v>H01204</v>
      </c>
      <c r="AU11" s="599" t="str">
        <f t="shared" si="4"/>
        <v>NF PREP A LA ROUTE</v>
      </c>
      <c r="AV11" s="1030">
        <f>IFERROR(INDEX(V11:AG11,1,MATCH(Parametres!$B$3,V$1:AG$1,0)-1)*IF(OR(C11="L",C11="S",C11="I"),-1,1),"")</f>
        <v>0</v>
      </c>
      <c r="AW11" s="1030">
        <f t="shared" si="5"/>
        <v>0</v>
      </c>
      <c r="AX11" s="1030">
        <f>INDEX(V11:AG11,1,MATCH(Parametres!$B$3,V$1:AG$1,0))*IF(OR(C11="L",C11="S",C11="I"),-1,1)</f>
        <v>0</v>
      </c>
      <c r="AY11" s="598" t="s">
        <v>337</v>
      </c>
      <c r="AZ11" s="598">
        <f>+VLOOKUP($AJ11,Data_Validation!$A:$E,5,0)</f>
        <v>0</v>
      </c>
    </row>
    <row r="12" spans="1:52" ht="15" customHeight="1">
      <c r="A12" s="832" t="s">
        <v>1150</v>
      </c>
      <c r="B12" s="832">
        <v>2025</v>
      </c>
      <c r="C12" s="832" t="s">
        <v>1170</v>
      </c>
      <c r="D12" s="832" t="s">
        <v>1171</v>
      </c>
      <c r="E12" s="832" t="s">
        <v>333</v>
      </c>
      <c r="F12" s="832" t="s">
        <v>1119</v>
      </c>
      <c r="G12" s="832">
        <v>288.5</v>
      </c>
      <c r="H12" s="832">
        <v>706.94</v>
      </c>
      <c r="I12" s="832">
        <v>749.34</v>
      </c>
      <c r="J12" s="832">
        <v>1233.1199999999999</v>
      </c>
      <c r="K12" s="832">
        <v>1519.87</v>
      </c>
      <c r="L12" s="832">
        <v>1535.87</v>
      </c>
      <c r="M12" s="832">
        <v>2300.83</v>
      </c>
      <c r="N12" s="832">
        <v>2356.2399999999998</v>
      </c>
      <c r="O12" s="832">
        <v>2664.73</v>
      </c>
      <c r="P12" s="832">
        <v>3413.83</v>
      </c>
      <c r="Q12" s="832">
        <v>3605.46</v>
      </c>
      <c r="R12" s="832">
        <v>4544.3999999999996</v>
      </c>
      <c r="S12" s="832">
        <v>327.77</v>
      </c>
      <c r="T12" s="832">
        <v>327.77</v>
      </c>
      <c r="U12" s="832">
        <v>0</v>
      </c>
      <c r="V12" s="832">
        <v>0</v>
      </c>
      <c r="W12" s="832">
        <v>0</v>
      </c>
      <c r="X12" s="832">
        <v>0</v>
      </c>
      <c r="Y12" s="832">
        <v>0</v>
      </c>
      <c r="Z12" s="832">
        <v>0</v>
      </c>
      <c r="AA12" s="832">
        <v>0</v>
      </c>
      <c r="AB12" s="832">
        <v>0</v>
      </c>
      <c r="AC12" s="832">
        <v>0</v>
      </c>
      <c r="AD12" s="832">
        <v>0</v>
      </c>
      <c r="AE12" s="832">
        <v>0</v>
      </c>
      <c r="AF12" s="832">
        <v>0</v>
      </c>
      <c r="AG12" s="832">
        <v>0</v>
      </c>
      <c r="AH12" s="832">
        <v>0</v>
      </c>
      <c r="AI12" s="832">
        <v>0</v>
      </c>
      <c r="AJ12" s="1030" t="str">
        <f t="shared" si="0"/>
        <v>H01205</v>
      </c>
      <c r="AK12" s="1030" t="str">
        <f t="shared" si="1"/>
        <v>NF PRATIQUES DE GARANTIE</v>
      </c>
      <c r="AL12" s="1030">
        <f>IFERROR(INDEX(G12:R12,1,MATCH(Parametres!$B$3,G$1:R$1,0)-1)*IF(OR(F12="L",F12="S",F12="I"),-1,1),"")</f>
        <v>288.5</v>
      </c>
      <c r="AM12" s="1030">
        <f t="shared" si="2"/>
        <v>418.44000000000005</v>
      </c>
      <c r="AN12" s="1030">
        <f>INDEX(G12:R12,1,MATCH(Parametres!$B$3,G$1:R$1,0))*IF(OR(F12="L",F12="S",F12="I"),-1,1)</f>
        <v>706.94</v>
      </c>
      <c r="AO12" s="598" t="str">
        <f>+VLOOKUP($AJ12,Data_Validation!$A:$D,1,0)</f>
        <v>H01205</v>
      </c>
      <c r="AP12" s="598" t="str">
        <f>+VLOOKUP($AJ12,Data_Validation!$A:$D,3,0)</f>
        <v>Véhicules neufs</v>
      </c>
      <c r="AQ12" s="598" t="str">
        <f>+VLOOKUP($AJ12,Data_Validation!$A:$D,4,0)</f>
        <v>Entretien stock</v>
      </c>
      <c r="AR12" s="598" t="s">
        <v>299</v>
      </c>
      <c r="AS12" s="598">
        <f>+VLOOKUP($AJ12,Data_Validation!$A:$E,5,0)</f>
        <v>0</v>
      </c>
      <c r="AT12" s="1036" t="str">
        <f t="shared" si="3"/>
        <v>H01205</v>
      </c>
      <c r="AU12" s="599" t="str">
        <f t="shared" si="4"/>
        <v>NF PRATIQUES DE GARANTIE</v>
      </c>
      <c r="AV12" s="1030">
        <f>IFERROR(INDEX(V12:AG12,1,MATCH(Parametres!$B$3,V$1:AG$1,0)-1)*IF(OR(C12="L",C12="S",C12="I"),-1,1),"")</f>
        <v>0</v>
      </c>
      <c r="AW12" s="1030">
        <f t="shared" si="5"/>
        <v>0</v>
      </c>
      <c r="AX12" s="1030">
        <f>INDEX(V12:AG12,1,MATCH(Parametres!$B$3,V$1:AG$1,0))*IF(OR(C12="L",C12="S",C12="I"),-1,1)</f>
        <v>0</v>
      </c>
      <c r="AY12" s="598" t="s">
        <v>337</v>
      </c>
      <c r="AZ12" s="598">
        <f>+VLOOKUP($AJ12,Data_Validation!$A:$E,5,0)</f>
        <v>0</v>
      </c>
    </row>
    <row r="13" spans="1:52" ht="15" customHeight="1">
      <c r="A13" s="832" t="s">
        <v>1150</v>
      </c>
      <c r="B13" s="832">
        <v>2025</v>
      </c>
      <c r="C13" s="832" t="s">
        <v>1172</v>
      </c>
      <c r="D13" s="832" t="s">
        <v>1173</v>
      </c>
      <c r="E13" s="832" t="s">
        <v>333</v>
      </c>
      <c r="F13" s="832" t="s">
        <v>1119</v>
      </c>
      <c r="G13" s="832">
        <v>19803.04</v>
      </c>
      <c r="H13" s="832">
        <v>30847.42</v>
      </c>
      <c r="I13" s="832">
        <v>55466.64</v>
      </c>
      <c r="J13" s="832">
        <v>56446.64</v>
      </c>
      <c r="K13" s="832">
        <v>97451.02</v>
      </c>
      <c r="L13" s="832">
        <v>147236.63</v>
      </c>
      <c r="M13" s="832">
        <v>173594.72</v>
      </c>
      <c r="N13" s="832">
        <v>210840.66</v>
      </c>
      <c r="O13" s="832">
        <v>234186.46</v>
      </c>
      <c r="P13" s="832">
        <v>248685.64</v>
      </c>
      <c r="Q13" s="832">
        <v>286544.18</v>
      </c>
      <c r="R13" s="832">
        <v>303601.58</v>
      </c>
      <c r="S13" s="832">
        <v>26049.47</v>
      </c>
      <c r="T13" s="832">
        <v>26049.47</v>
      </c>
      <c r="U13" s="832">
        <v>0</v>
      </c>
      <c r="V13" s="832">
        <v>0</v>
      </c>
      <c r="W13" s="832">
        <v>0</v>
      </c>
      <c r="X13" s="832">
        <v>0</v>
      </c>
      <c r="Y13" s="832">
        <v>0</v>
      </c>
      <c r="Z13" s="832">
        <v>0</v>
      </c>
      <c r="AA13" s="832">
        <v>0</v>
      </c>
      <c r="AB13" s="832">
        <v>0</v>
      </c>
      <c r="AC13" s="832">
        <v>0</v>
      </c>
      <c r="AD13" s="832">
        <v>0</v>
      </c>
      <c r="AE13" s="832">
        <v>0</v>
      </c>
      <c r="AF13" s="832">
        <v>0</v>
      </c>
      <c r="AG13" s="832">
        <v>0</v>
      </c>
      <c r="AH13" s="832">
        <v>0</v>
      </c>
      <c r="AI13" s="832">
        <v>0</v>
      </c>
      <c r="AJ13" s="1030" t="str">
        <f t="shared" si="0"/>
        <v>H01206</v>
      </c>
      <c r="AK13" s="1030" t="str">
        <f t="shared" si="1"/>
        <v>NF TOT PUB &amp; PROMO VENTES</v>
      </c>
      <c r="AL13" s="1030">
        <f>IFERROR(INDEX(G13:R13,1,MATCH(Parametres!$B$3,G$1:R$1,0)-1)*IF(OR(F13="L",F13="S",F13="I"),-1,1),"")</f>
        <v>19803.04</v>
      </c>
      <c r="AM13" s="1030">
        <f t="shared" si="2"/>
        <v>11044.379999999997</v>
      </c>
      <c r="AN13" s="1030">
        <f>INDEX(G13:R13,1,MATCH(Parametres!$B$3,G$1:R$1,0))*IF(OR(F13="L",F13="S",F13="I"),-1,1)</f>
        <v>30847.42</v>
      </c>
      <c r="AO13" s="598" t="str">
        <f>+VLOOKUP($AJ13,Data_Validation!$A:$D,1,0)</f>
        <v>H01206</v>
      </c>
      <c r="AP13" s="598" t="str">
        <f>+VLOOKUP($AJ13,Data_Validation!$A:$D,3,0)</f>
        <v>Véhicules neufs</v>
      </c>
      <c r="AQ13" s="598" t="str">
        <f>+VLOOKUP($AJ13,Data_Validation!$A:$D,4,0)</f>
        <v>Publicité 1</v>
      </c>
      <c r="AR13" s="598" t="s">
        <v>299</v>
      </c>
      <c r="AS13" s="598">
        <f>+VLOOKUP($AJ13,Data_Validation!$A:$E,5,0)</f>
        <v>0</v>
      </c>
      <c r="AT13" s="1036" t="str">
        <f t="shared" si="3"/>
        <v>H01206</v>
      </c>
      <c r="AU13" s="599" t="str">
        <f t="shared" si="4"/>
        <v>NF TOT PUB &amp; PROMO VENTES</v>
      </c>
      <c r="AV13" s="1030">
        <f>IFERROR(INDEX(V13:AG13,1,MATCH(Parametres!$B$3,V$1:AG$1,0)-1)*IF(OR(C13="L",C13="S",C13="I"),-1,1),"")</f>
        <v>0</v>
      </c>
      <c r="AW13" s="1030">
        <f t="shared" si="5"/>
        <v>0</v>
      </c>
      <c r="AX13" s="1030">
        <f>INDEX(V13:AG13,1,MATCH(Parametres!$B$3,V$1:AG$1,0))*IF(OR(C13="L",C13="S",C13="I"),-1,1)</f>
        <v>0</v>
      </c>
      <c r="AY13" s="598" t="s">
        <v>337</v>
      </c>
      <c r="AZ13" s="598">
        <f>+VLOOKUP($AJ13,Data_Validation!$A:$E,5,0)</f>
        <v>0</v>
      </c>
    </row>
    <row r="14" spans="1:52" ht="15" customHeight="1">
      <c r="A14" s="832" t="s">
        <v>1150</v>
      </c>
      <c r="B14" s="832">
        <v>2025</v>
      </c>
      <c r="C14" s="832" t="s">
        <v>1174</v>
      </c>
      <c r="D14" s="832" t="s">
        <v>1175</v>
      </c>
      <c r="E14" s="832" t="s">
        <v>333</v>
      </c>
      <c r="F14" s="832" t="s">
        <v>1119</v>
      </c>
      <c r="G14" s="832">
        <v>-6419.04</v>
      </c>
      <c r="H14" s="832">
        <v>-9340.5400000000009</v>
      </c>
      <c r="I14" s="832">
        <v>-17610.43</v>
      </c>
      <c r="J14" s="832">
        <v>-28200.43</v>
      </c>
      <c r="K14" s="832">
        <v>-36072.97</v>
      </c>
      <c r="L14" s="832">
        <v>-43670.27</v>
      </c>
      <c r="M14" s="832">
        <v>-55081.73</v>
      </c>
      <c r="N14" s="832">
        <v>-69485.47</v>
      </c>
      <c r="O14" s="832">
        <v>-75858.5</v>
      </c>
      <c r="P14" s="832">
        <v>-81190.080000000002</v>
      </c>
      <c r="Q14" s="832">
        <v>-95008.65</v>
      </c>
      <c r="R14" s="832">
        <v>-100418.65</v>
      </c>
      <c r="S14" s="832">
        <v>-8637.15</v>
      </c>
      <c r="T14" s="832">
        <v>-8637.15</v>
      </c>
      <c r="U14" s="832">
        <v>0</v>
      </c>
      <c r="V14" s="832">
        <v>0</v>
      </c>
      <c r="W14" s="832">
        <v>0</v>
      </c>
      <c r="X14" s="832">
        <v>0</v>
      </c>
      <c r="Y14" s="832">
        <v>0</v>
      </c>
      <c r="Z14" s="832">
        <v>0</v>
      </c>
      <c r="AA14" s="832">
        <v>0</v>
      </c>
      <c r="AB14" s="832">
        <v>0</v>
      </c>
      <c r="AC14" s="832">
        <v>0</v>
      </c>
      <c r="AD14" s="832">
        <v>0</v>
      </c>
      <c r="AE14" s="832">
        <v>0</v>
      </c>
      <c r="AF14" s="832">
        <v>0</v>
      </c>
      <c r="AG14" s="832">
        <v>0</v>
      </c>
      <c r="AH14" s="832">
        <v>0</v>
      </c>
      <c r="AI14" s="832">
        <v>0</v>
      </c>
      <c r="AJ14" s="1030" t="str">
        <f t="shared" si="0"/>
        <v>H01207</v>
      </c>
      <c r="AK14" s="1030" t="str">
        <f t="shared" si="1"/>
        <v>NF COOP RABAIS PUBLICITE</v>
      </c>
      <c r="AL14" s="1030">
        <f>IFERROR(INDEX(G14:R14,1,MATCH(Parametres!$B$3,G$1:R$1,0)-1)*IF(OR(F14="L",F14="S",F14="I"),-1,1),"")</f>
        <v>-6419.04</v>
      </c>
      <c r="AM14" s="1030">
        <f t="shared" si="2"/>
        <v>-2921.5000000000009</v>
      </c>
      <c r="AN14" s="1030">
        <f>INDEX(G14:R14,1,MATCH(Parametres!$B$3,G$1:R$1,0))*IF(OR(F14="L",F14="S",F14="I"),-1,1)</f>
        <v>-9340.5400000000009</v>
      </c>
      <c r="AO14" s="598" t="str">
        <f>+VLOOKUP($AJ14,Data_Validation!$A:$D,1,0)</f>
        <v>H01207</v>
      </c>
      <c r="AP14" s="598" t="str">
        <f>+VLOOKUP($AJ14,Data_Validation!$A:$D,3,0)</f>
        <v>Véhicules neufs</v>
      </c>
      <c r="AQ14" s="598" t="str">
        <f>+VLOOKUP($AJ14,Data_Validation!$A:$D,4,0)</f>
        <v>Publicité 1</v>
      </c>
      <c r="AR14" s="598" t="s">
        <v>299</v>
      </c>
      <c r="AS14" s="598">
        <f>+VLOOKUP($AJ14,Data_Validation!$A:$E,5,0)</f>
        <v>0</v>
      </c>
      <c r="AT14" s="1036" t="str">
        <f t="shared" si="3"/>
        <v>H01207</v>
      </c>
      <c r="AU14" s="599" t="str">
        <f t="shared" si="4"/>
        <v>NF COOP RABAIS PUBLICITE</v>
      </c>
      <c r="AV14" s="1030">
        <f>IFERROR(INDEX(V14:AG14,1,MATCH(Parametres!$B$3,V$1:AG$1,0)-1)*IF(OR(C14="L",C14="S",C14="I"),-1,1),"")</f>
        <v>0</v>
      </c>
      <c r="AW14" s="1030">
        <f t="shared" si="5"/>
        <v>0</v>
      </c>
      <c r="AX14" s="1030">
        <f>INDEX(V14:AG14,1,MATCH(Parametres!$B$3,V$1:AG$1,0))*IF(OR(C14="L",C14="S",C14="I"),-1,1)</f>
        <v>0</v>
      </c>
      <c r="AY14" s="598" t="s">
        <v>337</v>
      </c>
      <c r="AZ14" s="598">
        <f>+VLOOKUP($AJ14,Data_Validation!$A:$E,5,0)</f>
        <v>0</v>
      </c>
    </row>
    <row r="15" spans="1:52" ht="15" customHeight="1">
      <c r="A15" s="832" t="s">
        <v>1150</v>
      </c>
      <c r="B15" s="832">
        <v>2025</v>
      </c>
      <c r="C15" s="832" t="s">
        <v>1176</v>
      </c>
      <c r="D15" s="832" t="s">
        <v>1177</v>
      </c>
      <c r="E15" s="832" t="s">
        <v>333</v>
      </c>
      <c r="F15" s="832" t="s">
        <v>1119</v>
      </c>
      <c r="G15" s="832">
        <v>0</v>
      </c>
      <c r="H15" s="832">
        <v>0</v>
      </c>
      <c r="I15" s="832">
        <v>0</v>
      </c>
      <c r="J15" s="832">
        <v>0</v>
      </c>
      <c r="K15" s="832">
        <v>0</v>
      </c>
      <c r="L15" s="832">
        <v>0</v>
      </c>
      <c r="M15" s="832">
        <v>0</v>
      </c>
      <c r="N15" s="832">
        <v>0</v>
      </c>
      <c r="O15" s="832">
        <v>0</v>
      </c>
      <c r="P15" s="832">
        <v>0</v>
      </c>
      <c r="Q15" s="832">
        <v>0</v>
      </c>
      <c r="R15" s="832">
        <v>0</v>
      </c>
      <c r="S15" s="832">
        <v>0</v>
      </c>
      <c r="T15" s="832">
        <v>0</v>
      </c>
      <c r="U15" s="832">
        <v>0</v>
      </c>
      <c r="V15" s="832">
        <v>0</v>
      </c>
      <c r="W15" s="832">
        <v>0</v>
      </c>
      <c r="X15" s="832">
        <v>0</v>
      </c>
      <c r="Y15" s="832">
        <v>0</v>
      </c>
      <c r="Z15" s="832">
        <v>0</v>
      </c>
      <c r="AA15" s="832">
        <v>0</v>
      </c>
      <c r="AB15" s="832">
        <v>0</v>
      </c>
      <c r="AC15" s="832">
        <v>0</v>
      </c>
      <c r="AD15" s="832">
        <v>0</v>
      </c>
      <c r="AE15" s="832">
        <v>0</v>
      </c>
      <c r="AF15" s="832">
        <v>0</v>
      </c>
      <c r="AG15" s="832">
        <v>0</v>
      </c>
      <c r="AH15" s="832">
        <v>0</v>
      </c>
      <c r="AI15" s="832">
        <v>0</v>
      </c>
      <c r="AJ15" s="1030" t="str">
        <f t="shared" si="0"/>
        <v>H01208</v>
      </c>
      <c r="AK15" s="1030" t="str">
        <f t="shared" si="1"/>
        <v>NF DEMONSTRATEURS</v>
      </c>
      <c r="AL15" s="1030">
        <f>IFERROR(INDEX(G15:R15,1,MATCH(Parametres!$B$3,G$1:R$1,0)-1)*IF(OR(F15="L",F15="S",F15="I"),-1,1),"")</f>
        <v>0</v>
      </c>
      <c r="AM15" s="1030">
        <f t="shared" si="2"/>
        <v>0</v>
      </c>
      <c r="AN15" s="1030">
        <f>INDEX(G15:R15,1,MATCH(Parametres!$B$3,G$1:R$1,0))*IF(OR(F15="L",F15="S",F15="I"),-1,1)</f>
        <v>0</v>
      </c>
      <c r="AO15" s="598" t="e">
        <f>+VLOOKUP($AJ15,Data_Validation!$A:$D,1,0)</f>
        <v>#N/A</v>
      </c>
      <c r="AP15" s="598" t="e">
        <f>+VLOOKUP($AJ15,Data_Validation!$A:$D,3,0)</f>
        <v>#N/A</v>
      </c>
      <c r="AQ15" s="598" t="e">
        <f>+VLOOKUP($AJ15,Data_Validation!$A:$D,4,0)</f>
        <v>#N/A</v>
      </c>
      <c r="AR15" s="598" t="s">
        <v>299</v>
      </c>
      <c r="AS15" s="598" t="e">
        <f>+VLOOKUP($AJ15,Data_Validation!$A:$E,5,0)</f>
        <v>#N/A</v>
      </c>
      <c r="AT15" s="1036" t="str">
        <f t="shared" si="3"/>
        <v>H01208</v>
      </c>
      <c r="AU15" s="599" t="str">
        <f t="shared" si="4"/>
        <v>NF DEMONSTRATEURS</v>
      </c>
      <c r="AV15" s="1030">
        <f>IFERROR(INDEX(V15:AG15,1,MATCH(Parametres!$B$3,V$1:AG$1,0)-1)*IF(OR(C15="L",C15="S",C15="I"),-1,1),"")</f>
        <v>0</v>
      </c>
      <c r="AW15" s="1030">
        <f t="shared" si="5"/>
        <v>0</v>
      </c>
      <c r="AX15" s="1030">
        <f>INDEX(V15:AG15,1,MATCH(Parametres!$B$3,V$1:AG$1,0))*IF(OR(C15="L",C15="S",C15="I"),-1,1)</f>
        <v>0</v>
      </c>
      <c r="AY15" s="598" t="s">
        <v>337</v>
      </c>
      <c r="AZ15" s="598" t="e">
        <f>+VLOOKUP($AJ15,Data_Validation!$A:$E,5,0)</f>
        <v>#N/A</v>
      </c>
    </row>
    <row r="16" spans="1:52" ht="15" customHeight="1">
      <c r="A16" s="832" t="s">
        <v>1150</v>
      </c>
      <c r="B16" s="832">
        <v>2025</v>
      </c>
      <c r="C16" s="832" t="s">
        <v>1178</v>
      </c>
      <c r="D16" s="832" t="s">
        <v>1179</v>
      </c>
      <c r="E16" s="832" t="s">
        <v>333</v>
      </c>
      <c r="F16" s="832" t="s">
        <v>1119</v>
      </c>
      <c r="G16" s="832">
        <v>0</v>
      </c>
      <c r="H16" s="832">
        <v>1888.57</v>
      </c>
      <c r="I16" s="832">
        <v>1716.09</v>
      </c>
      <c r="J16" s="832">
        <v>2176.09</v>
      </c>
      <c r="K16" s="832">
        <v>2621.09</v>
      </c>
      <c r="L16" s="832">
        <v>5917.19</v>
      </c>
      <c r="M16" s="832">
        <v>11269.16</v>
      </c>
      <c r="N16" s="832">
        <v>13480.15</v>
      </c>
      <c r="O16" s="832">
        <v>13480.15</v>
      </c>
      <c r="P16" s="832">
        <v>13480.15</v>
      </c>
      <c r="Q16" s="832">
        <v>13480.15</v>
      </c>
      <c r="R16" s="832">
        <v>13480.15</v>
      </c>
      <c r="S16" s="832">
        <v>1225.47</v>
      </c>
      <c r="T16" s="832">
        <v>1225.47</v>
      </c>
      <c r="U16" s="832">
        <v>0</v>
      </c>
      <c r="V16" s="832">
        <v>0</v>
      </c>
      <c r="W16" s="832">
        <v>0</v>
      </c>
      <c r="X16" s="832">
        <v>0</v>
      </c>
      <c r="Y16" s="832">
        <v>0</v>
      </c>
      <c r="Z16" s="832">
        <v>0</v>
      </c>
      <c r="AA16" s="832">
        <v>0</v>
      </c>
      <c r="AB16" s="832">
        <v>0</v>
      </c>
      <c r="AC16" s="832">
        <v>0</v>
      </c>
      <c r="AD16" s="832">
        <v>0</v>
      </c>
      <c r="AE16" s="832">
        <v>0</v>
      </c>
      <c r="AF16" s="832">
        <v>0</v>
      </c>
      <c r="AG16" s="832">
        <v>0</v>
      </c>
      <c r="AH16" s="832">
        <v>0</v>
      </c>
      <c r="AI16" s="832">
        <v>0</v>
      </c>
      <c r="AJ16" s="1030" t="str">
        <f t="shared" si="0"/>
        <v>H01209</v>
      </c>
      <c r="AK16" s="1030" t="str">
        <f t="shared" si="1"/>
        <v>NF ENT VEH EN STOCK</v>
      </c>
      <c r="AL16" s="1030">
        <f>IFERROR(INDEX(G16:R16,1,MATCH(Parametres!$B$3,G$1:R$1,0)-1)*IF(OR(F16="L",F16="S",F16="I"),-1,1),"")</f>
        <v>0</v>
      </c>
      <c r="AM16" s="1030">
        <f t="shared" si="2"/>
        <v>1888.57</v>
      </c>
      <c r="AN16" s="1030">
        <f>INDEX(G16:R16,1,MATCH(Parametres!$B$3,G$1:R$1,0))*IF(OR(F16="L",F16="S",F16="I"),-1,1)</f>
        <v>1888.57</v>
      </c>
      <c r="AO16" s="598" t="str">
        <f>+VLOOKUP($AJ16,Data_Validation!$A:$D,1,0)</f>
        <v>H01209</v>
      </c>
      <c r="AP16" s="598" t="str">
        <f>+VLOOKUP($AJ16,Data_Validation!$A:$D,3,0)</f>
        <v>Véhicules neufs</v>
      </c>
      <c r="AQ16" s="598" t="str">
        <f>+VLOOKUP($AJ16,Data_Validation!$A:$D,4,0)</f>
        <v>Entretien stock</v>
      </c>
      <c r="AR16" s="598" t="s">
        <v>299</v>
      </c>
      <c r="AS16" s="598">
        <f>+VLOOKUP($AJ16,Data_Validation!$A:$E,5,0)</f>
        <v>0</v>
      </c>
      <c r="AT16" s="1036" t="str">
        <f t="shared" si="3"/>
        <v>H01209</v>
      </c>
      <c r="AU16" s="599" t="str">
        <f t="shared" si="4"/>
        <v>NF ENT VEH EN STOCK</v>
      </c>
      <c r="AV16" s="1030">
        <f>IFERROR(INDEX(V16:AG16,1,MATCH(Parametres!$B$3,V$1:AG$1,0)-1)*IF(OR(C16="L",C16="S",C16="I"),-1,1),"")</f>
        <v>0</v>
      </c>
      <c r="AW16" s="1030">
        <f t="shared" si="5"/>
        <v>0</v>
      </c>
      <c r="AX16" s="1030">
        <f>INDEX(V16:AG16,1,MATCH(Parametres!$B$3,V$1:AG$1,0))*IF(OR(C16="L",C16="S",C16="I"),-1,1)</f>
        <v>0</v>
      </c>
      <c r="AY16" s="598" t="s">
        <v>337</v>
      </c>
      <c r="AZ16" s="598">
        <f>+VLOOKUP($AJ16,Data_Validation!$A:$E,5,0)</f>
        <v>0</v>
      </c>
    </row>
    <row r="17" spans="1:52" ht="15" customHeight="1">
      <c r="A17" s="832" t="s">
        <v>1150</v>
      </c>
      <c r="B17" s="832">
        <v>2025</v>
      </c>
      <c r="C17" s="832" t="s">
        <v>1180</v>
      </c>
      <c r="D17" s="832" t="s">
        <v>1181</v>
      </c>
      <c r="E17" s="832" t="s">
        <v>333</v>
      </c>
      <c r="F17" s="832" t="s">
        <v>1119</v>
      </c>
      <c r="G17" s="832">
        <v>34682.21</v>
      </c>
      <c r="H17" s="832">
        <v>64921.31</v>
      </c>
      <c r="I17" s="832">
        <v>101848.87</v>
      </c>
      <c r="J17" s="832">
        <v>137365.74</v>
      </c>
      <c r="K17" s="832">
        <v>166203.06</v>
      </c>
      <c r="L17" s="832">
        <v>192075.42</v>
      </c>
      <c r="M17" s="832">
        <v>221925.54</v>
      </c>
      <c r="N17" s="832">
        <v>258239.66</v>
      </c>
      <c r="O17" s="832">
        <v>293085.83</v>
      </c>
      <c r="P17" s="832">
        <v>329985.13</v>
      </c>
      <c r="Q17" s="832">
        <v>361440.18</v>
      </c>
      <c r="R17" s="832">
        <v>390252.59</v>
      </c>
      <c r="S17" s="832">
        <v>32858.199999999997</v>
      </c>
      <c r="T17" s="832">
        <v>32858.199999999997</v>
      </c>
      <c r="U17" s="832">
        <v>0</v>
      </c>
      <c r="V17" s="832">
        <v>0</v>
      </c>
      <c r="W17" s="832">
        <v>0</v>
      </c>
      <c r="X17" s="832">
        <v>0</v>
      </c>
      <c r="Y17" s="832">
        <v>0</v>
      </c>
      <c r="Z17" s="832">
        <v>0</v>
      </c>
      <c r="AA17" s="832">
        <v>0</v>
      </c>
      <c r="AB17" s="832">
        <v>0</v>
      </c>
      <c r="AC17" s="832">
        <v>0</v>
      </c>
      <c r="AD17" s="832">
        <v>0</v>
      </c>
      <c r="AE17" s="832">
        <v>0</v>
      </c>
      <c r="AF17" s="832">
        <v>0</v>
      </c>
      <c r="AG17" s="832">
        <v>0</v>
      </c>
      <c r="AH17" s="832">
        <v>0</v>
      </c>
      <c r="AI17" s="832">
        <v>0</v>
      </c>
      <c r="AJ17" s="1030" t="str">
        <f t="shared" si="0"/>
        <v>H01210</v>
      </c>
      <c r="AK17" s="1030" t="str">
        <f t="shared" si="1"/>
        <v>NF FRAIS FINANCEMENT</v>
      </c>
      <c r="AL17" s="1030">
        <f>IFERROR(INDEX(G17:R17,1,MATCH(Parametres!$B$3,G$1:R$1,0)-1)*IF(OR(F17="L",F17="S",F17="I"),-1,1),"")</f>
        <v>34682.21</v>
      </c>
      <c r="AM17" s="1030">
        <f t="shared" si="2"/>
        <v>30239.1</v>
      </c>
      <c r="AN17" s="1030">
        <f>INDEX(G17:R17,1,MATCH(Parametres!$B$3,G$1:R$1,0))*IF(OR(F17="L",F17="S",F17="I"),-1,1)</f>
        <v>64921.31</v>
      </c>
      <c r="AO17" s="598" t="str">
        <f>+VLOOKUP($AJ17,Data_Validation!$A:$D,1,0)</f>
        <v>H01210</v>
      </c>
      <c r="AP17" s="598" t="str">
        <f>+VLOOKUP($AJ17,Data_Validation!$A:$D,3,0)</f>
        <v>Véhicules neufs</v>
      </c>
      <c r="AQ17" s="598" t="str">
        <f>+VLOOKUP($AJ17,Data_Validation!$A:$D,4,0)</f>
        <v>Intérêt de gros</v>
      </c>
      <c r="AR17" s="598" t="s">
        <v>299</v>
      </c>
      <c r="AS17" s="598">
        <f>+VLOOKUP($AJ17,Data_Validation!$A:$E,5,0)</f>
        <v>0</v>
      </c>
      <c r="AT17" s="1036" t="str">
        <f t="shared" si="3"/>
        <v>H01210</v>
      </c>
      <c r="AU17" s="599" t="str">
        <f t="shared" si="4"/>
        <v>NF FRAIS FINANCEMENT</v>
      </c>
      <c r="AV17" s="1030">
        <f>IFERROR(INDEX(V17:AG17,1,MATCH(Parametres!$B$3,V$1:AG$1,0)-1)*IF(OR(C17="L",C17="S",C17="I"),-1,1),"")</f>
        <v>0</v>
      </c>
      <c r="AW17" s="1030">
        <f t="shared" si="5"/>
        <v>0</v>
      </c>
      <c r="AX17" s="1030">
        <f>INDEX(V17:AG17,1,MATCH(Parametres!$B$3,V$1:AG$1,0))*IF(OR(C17="L",C17="S",C17="I"),-1,1)</f>
        <v>0</v>
      </c>
      <c r="AY17" s="598" t="s">
        <v>337</v>
      </c>
      <c r="AZ17" s="598">
        <f>+VLOOKUP($AJ17,Data_Validation!$A:$E,5,0)</f>
        <v>0</v>
      </c>
    </row>
    <row r="18" spans="1:52" ht="15" customHeight="1">
      <c r="A18" s="832" t="s">
        <v>1150</v>
      </c>
      <c r="B18" s="832">
        <v>2025</v>
      </c>
      <c r="C18" s="832" t="s">
        <v>1182</v>
      </c>
      <c r="D18" s="832" t="s">
        <v>1183</v>
      </c>
      <c r="E18" s="832" t="s">
        <v>333</v>
      </c>
      <c r="F18" s="832" t="s">
        <v>1119</v>
      </c>
      <c r="G18" s="832">
        <v>0</v>
      </c>
      <c r="H18" s="832">
        <v>0</v>
      </c>
      <c r="I18" s="832">
        <v>0</v>
      </c>
      <c r="J18" s="832">
        <v>0</v>
      </c>
      <c r="K18" s="832">
        <v>0</v>
      </c>
      <c r="L18" s="832">
        <v>0</v>
      </c>
      <c r="M18" s="832">
        <v>0</v>
      </c>
      <c r="N18" s="832">
        <v>0</v>
      </c>
      <c r="O18" s="832">
        <v>0</v>
      </c>
      <c r="P18" s="832">
        <v>0</v>
      </c>
      <c r="Q18" s="832">
        <v>0</v>
      </c>
      <c r="R18" s="832">
        <v>0</v>
      </c>
      <c r="S18" s="832">
        <v>0</v>
      </c>
      <c r="T18" s="832">
        <v>0</v>
      </c>
      <c r="U18" s="832">
        <v>0</v>
      </c>
      <c r="V18" s="832">
        <v>0</v>
      </c>
      <c r="W18" s="832">
        <v>0</v>
      </c>
      <c r="X18" s="832">
        <v>0</v>
      </c>
      <c r="Y18" s="832">
        <v>0</v>
      </c>
      <c r="Z18" s="832">
        <v>0</v>
      </c>
      <c r="AA18" s="832">
        <v>0</v>
      </c>
      <c r="AB18" s="832">
        <v>0</v>
      </c>
      <c r="AC18" s="832">
        <v>0</v>
      </c>
      <c r="AD18" s="832">
        <v>0</v>
      </c>
      <c r="AE18" s="832">
        <v>0</v>
      </c>
      <c r="AF18" s="832">
        <v>0</v>
      </c>
      <c r="AG18" s="832">
        <v>0</v>
      </c>
      <c r="AH18" s="832">
        <v>0</v>
      </c>
      <c r="AI18" s="832">
        <v>0</v>
      </c>
      <c r="AJ18" s="1030" t="str">
        <f t="shared" si="0"/>
        <v>H01211</v>
      </c>
      <c r="AK18" s="1030" t="str">
        <f t="shared" si="1"/>
        <v>NF ASSIST FLOOR PLAN HAC</v>
      </c>
      <c r="AL18" s="1030">
        <f>IFERROR(INDEX(G18:R18,1,MATCH(Parametres!$B$3,G$1:R$1,0)-1)*IF(OR(F18="L",F18="S",F18="I"),-1,1),"")</f>
        <v>0</v>
      </c>
      <c r="AM18" s="1030">
        <f t="shared" si="2"/>
        <v>0</v>
      </c>
      <c r="AN18" s="1030">
        <f>INDEX(G18:R18,1,MATCH(Parametres!$B$3,G$1:R$1,0))*IF(OR(F18="L",F18="S",F18="I"),-1,1)</f>
        <v>0</v>
      </c>
      <c r="AO18" s="598" t="e">
        <f>+VLOOKUP($AJ18,Data_Validation!$A:$D,1,0)</f>
        <v>#N/A</v>
      </c>
      <c r="AP18" s="598" t="e">
        <f>+VLOOKUP($AJ18,Data_Validation!$A:$D,3,0)</f>
        <v>#N/A</v>
      </c>
      <c r="AQ18" s="598" t="e">
        <f>+VLOOKUP($AJ18,Data_Validation!$A:$D,4,0)</f>
        <v>#N/A</v>
      </c>
      <c r="AR18" s="598" t="s">
        <v>299</v>
      </c>
      <c r="AS18" s="598" t="e">
        <f>+VLOOKUP($AJ18,Data_Validation!$A:$E,5,0)</f>
        <v>#N/A</v>
      </c>
      <c r="AT18" s="1036" t="str">
        <f t="shared" si="3"/>
        <v>H01211</v>
      </c>
      <c r="AU18" s="599" t="str">
        <f t="shared" si="4"/>
        <v>NF ASSIST FLOOR PLAN HAC</v>
      </c>
      <c r="AV18" s="1030">
        <f>IFERROR(INDEX(V18:AG18,1,MATCH(Parametres!$B$3,V$1:AG$1,0)-1)*IF(OR(C18="L",C18="S",C18="I"),-1,1),"")</f>
        <v>0</v>
      </c>
      <c r="AW18" s="1030">
        <f t="shared" si="5"/>
        <v>0</v>
      </c>
      <c r="AX18" s="1030">
        <f>INDEX(V18:AG18,1,MATCH(Parametres!$B$3,V$1:AG$1,0))*IF(OR(C18="L",C18="S",C18="I"),-1,1)</f>
        <v>0</v>
      </c>
      <c r="AY18" s="598" t="s">
        <v>337</v>
      </c>
      <c r="AZ18" s="598" t="e">
        <f>+VLOOKUP($AJ18,Data_Validation!$A:$E,5,0)</f>
        <v>#N/A</v>
      </c>
    </row>
    <row r="19" spans="1:52" ht="15" customHeight="1">
      <c r="A19" s="832" t="s">
        <v>1150</v>
      </c>
      <c r="B19" s="832">
        <v>2025</v>
      </c>
      <c r="C19" s="832" t="s">
        <v>1184</v>
      </c>
      <c r="D19" s="832" t="s">
        <v>1185</v>
      </c>
      <c r="E19" s="832" t="s">
        <v>333</v>
      </c>
      <c r="F19" s="832" t="s">
        <v>1119</v>
      </c>
      <c r="G19" s="832">
        <v>0</v>
      </c>
      <c r="H19" s="832">
        <v>0</v>
      </c>
      <c r="I19" s="832">
        <v>0</v>
      </c>
      <c r="J19" s="832">
        <v>0</v>
      </c>
      <c r="K19" s="832">
        <v>0</v>
      </c>
      <c r="L19" s="832">
        <v>0</v>
      </c>
      <c r="M19" s="832">
        <v>0</v>
      </c>
      <c r="N19" s="832">
        <v>0</v>
      </c>
      <c r="O19" s="832">
        <v>0</v>
      </c>
      <c r="P19" s="832">
        <v>0</v>
      </c>
      <c r="Q19" s="832">
        <v>0</v>
      </c>
      <c r="R19" s="832">
        <v>0</v>
      </c>
      <c r="S19" s="832">
        <v>0</v>
      </c>
      <c r="T19" s="832">
        <v>0</v>
      </c>
      <c r="U19" s="832">
        <v>0</v>
      </c>
      <c r="V19" s="832">
        <v>0</v>
      </c>
      <c r="W19" s="832">
        <v>0</v>
      </c>
      <c r="X19" s="832">
        <v>0</v>
      </c>
      <c r="Y19" s="832">
        <v>0</v>
      </c>
      <c r="Z19" s="832">
        <v>0</v>
      </c>
      <c r="AA19" s="832">
        <v>0</v>
      </c>
      <c r="AB19" s="832">
        <v>0</v>
      </c>
      <c r="AC19" s="832">
        <v>0</v>
      </c>
      <c r="AD19" s="832">
        <v>0</v>
      </c>
      <c r="AE19" s="832">
        <v>0</v>
      </c>
      <c r="AF19" s="832">
        <v>0</v>
      </c>
      <c r="AG19" s="832">
        <v>0</v>
      </c>
      <c r="AH19" s="832">
        <v>0</v>
      </c>
      <c r="AI19" s="832">
        <v>0</v>
      </c>
      <c r="AJ19" s="1030" t="str">
        <f t="shared" si="0"/>
        <v>H01212</v>
      </c>
      <c r="AK19" s="1030" t="str">
        <f t="shared" si="1"/>
        <v>NF FRAIS DE FINANCE</v>
      </c>
      <c r="AL19" s="1030">
        <f>IFERROR(INDEX(G19:R19,1,MATCH(Parametres!$B$3,G$1:R$1,0)-1)*IF(OR(F19="L",F19="S",F19="I"),-1,1),"")</f>
        <v>0</v>
      </c>
      <c r="AM19" s="1030">
        <f t="shared" si="2"/>
        <v>0</v>
      </c>
      <c r="AN19" s="1030">
        <f>INDEX(G19:R19,1,MATCH(Parametres!$B$3,G$1:R$1,0))*IF(OR(F19="L",F19="S",F19="I"),-1,1)</f>
        <v>0</v>
      </c>
      <c r="AO19" s="598" t="e">
        <f>+VLOOKUP($AJ19,Data_Validation!$A:$D,1,0)</f>
        <v>#N/A</v>
      </c>
      <c r="AP19" s="598" t="e">
        <f>+VLOOKUP($AJ19,Data_Validation!$A:$D,3,0)</f>
        <v>#N/A</v>
      </c>
      <c r="AQ19" s="598" t="e">
        <f>+VLOOKUP($AJ19,Data_Validation!$A:$D,4,0)</f>
        <v>#N/A</v>
      </c>
      <c r="AR19" s="598" t="s">
        <v>299</v>
      </c>
      <c r="AS19" s="598" t="e">
        <f>+VLOOKUP($AJ19,Data_Validation!$A:$E,5,0)</f>
        <v>#N/A</v>
      </c>
      <c r="AT19" s="1036" t="str">
        <f t="shared" si="3"/>
        <v>H01212</v>
      </c>
      <c r="AU19" s="599" t="str">
        <f t="shared" si="4"/>
        <v>NF FRAIS DE FINANCE</v>
      </c>
      <c r="AV19" s="1030">
        <f>IFERROR(INDEX(V19:AG19,1,MATCH(Parametres!$B$3,V$1:AG$1,0)-1)*IF(OR(C19="L",C19="S",C19="I"),-1,1),"")</f>
        <v>0</v>
      </c>
      <c r="AW19" s="1030">
        <f t="shared" si="5"/>
        <v>0</v>
      </c>
      <c r="AX19" s="1030">
        <f>INDEX(V19:AG19,1,MATCH(Parametres!$B$3,V$1:AG$1,0))*IF(OR(C19="L",C19="S",C19="I"),-1,1)</f>
        <v>0</v>
      </c>
      <c r="AY19" s="598" t="s">
        <v>337</v>
      </c>
      <c r="AZ19" s="598" t="e">
        <f>+VLOOKUP($AJ19,Data_Validation!$A:$E,5,0)</f>
        <v>#N/A</v>
      </c>
    </row>
    <row r="20" spans="1:52" ht="15" customHeight="1">
      <c r="A20" s="832" t="s">
        <v>1150</v>
      </c>
      <c r="B20" s="832">
        <v>2025</v>
      </c>
      <c r="C20" s="832" t="s">
        <v>1186</v>
      </c>
      <c r="D20" s="832" t="s">
        <v>1187</v>
      </c>
      <c r="E20" s="832" t="s">
        <v>333</v>
      </c>
      <c r="F20" s="832" t="s">
        <v>1119</v>
      </c>
      <c r="G20" s="832">
        <v>3653.9</v>
      </c>
      <c r="H20" s="832">
        <v>6633.82</v>
      </c>
      <c r="I20" s="832">
        <v>10059.89</v>
      </c>
      <c r="J20" s="832">
        <v>13486.04</v>
      </c>
      <c r="K20" s="832">
        <v>16979.849999999999</v>
      </c>
      <c r="L20" s="832">
        <v>20323.61</v>
      </c>
      <c r="M20" s="832">
        <v>23790.84</v>
      </c>
      <c r="N20" s="832">
        <v>25982.41</v>
      </c>
      <c r="O20" s="832">
        <v>28497.43</v>
      </c>
      <c r="P20" s="832">
        <v>33093.01</v>
      </c>
      <c r="Q20" s="832">
        <v>35791.01</v>
      </c>
      <c r="R20" s="832">
        <v>38355.769999999997</v>
      </c>
      <c r="S20" s="832">
        <v>3253.73</v>
      </c>
      <c r="T20" s="832">
        <v>3253.73</v>
      </c>
      <c r="U20" s="832">
        <v>0</v>
      </c>
      <c r="V20" s="832">
        <v>0</v>
      </c>
      <c r="W20" s="832">
        <v>0</v>
      </c>
      <c r="X20" s="832">
        <v>0</v>
      </c>
      <c r="Y20" s="832">
        <v>0</v>
      </c>
      <c r="Z20" s="832">
        <v>0</v>
      </c>
      <c r="AA20" s="832">
        <v>0</v>
      </c>
      <c r="AB20" s="832">
        <v>0</v>
      </c>
      <c r="AC20" s="832">
        <v>0</v>
      </c>
      <c r="AD20" s="832">
        <v>0</v>
      </c>
      <c r="AE20" s="832">
        <v>0</v>
      </c>
      <c r="AF20" s="832">
        <v>0</v>
      </c>
      <c r="AG20" s="832">
        <v>0</v>
      </c>
      <c r="AH20" s="832">
        <v>0</v>
      </c>
      <c r="AI20" s="832">
        <v>0</v>
      </c>
      <c r="AJ20" s="1030" t="str">
        <f t="shared" si="0"/>
        <v>H01221</v>
      </c>
      <c r="AK20" s="1030" t="str">
        <f t="shared" si="1"/>
        <v>NF SALAIRES -AUTRES</v>
      </c>
      <c r="AL20" s="1030">
        <f>IFERROR(INDEX(G20:R20,1,MATCH(Parametres!$B$3,G$1:R$1,0)-1)*IF(OR(F20="L",F20="S",F20="I"),-1,1),"")</f>
        <v>3653.9</v>
      </c>
      <c r="AM20" s="1030">
        <f t="shared" si="2"/>
        <v>2979.9199999999996</v>
      </c>
      <c r="AN20" s="1030">
        <f>INDEX(G20:R20,1,MATCH(Parametres!$B$3,G$1:R$1,0))*IF(OR(F20="L",F20="S",F20="I"),-1,1)</f>
        <v>6633.82</v>
      </c>
      <c r="AO20" s="598" t="str">
        <f>+VLOOKUP($AJ20,Data_Validation!$A:$D,1,0)</f>
        <v>H01221</v>
      </c>
      <c r="AP20" s="598" t="str">
        <f>+VLOOKUP($AJ20,Data_Validation!$A:$D,3,0)</f>
        <v>Véhicules neufs</v>
      </c>
      <c r="AQ20" s="598" t="str">
        <f>+VLOOKUP($AJ20,Data_Validation!$A:$D,4,0)</f>
        <v>Salaires autres</v>
      </c>
      <c r="AR20" s="598" t="s">
        <v>299</v>
      </c>
      <c r="AS20" s="598">
        <f>+VLOOKUP($AJ20,Data_Validation!$A:$E,5,0)</f>
        <v>0</v>
      </c>
      <c r="AT20" s="1036" t="str">
        <f t="shared" si="3"/>
        <v>H01221</v>
      </c>
      <c r="AU20" s="599" t="str">
        <f t="shared" si="4"/>
        <v>NF SALAIRES -AUTRES</v>
      </c>
      <c r="AV20" s="1030">
        <f>IFERROR(INDEX(V20:AG20,1,MATCH(Parametres!$B$3,V$1:AG$1,0)-1)*IF(OR(C20="L",C20="S",C20="I"),-1,1),"")</f>
        <v>0</v>
      </c>
      <c r="AW20" s="1030">
        <f t="shared" si="5"/>
        <v>0</v>
      </c>
      <c r="AX20" s="1030">
        <f>INDEX(V20:AG20,1,MATCH(Parametres!$B$3,V$1:AG$1,0))*IF(OR(C20="L",C20="S",C20="I"),-1,1)</f>
        <v>0</v>
      </c>
      <c r="AY20" s="598" t="s">
        <v>337</v>
      </c>
      <c r="AZ20" s="598">
        <f>+VLOOKUP($AJ20,Data_Validation!$A:$E,5,0)</f>
        <v>0</v>
      </c>
    </row>
    <row r="21" spans="1:52" ht="15" customHeight="1">
      <c r="A21" s="832" t="s">
        <v>1150</v>
      </c>
      <c r="B21" s="832">
        <v>2025</v>
      </c>
      <c r="C21" s="832" t="s">
        <v>1188</v>
      </c>
      <c r="D21" s="832" t="s">
        <v>1189</v>
      </c>
      <c r="E21" s="832" t="s">
        <v>333</v>
      </c>
      <c r="F21" s="832" t="s">
        <v>1119</v>
      </c>
      <c r="G21" s="832">
        <v>13085.27</v>
      </c>
      <c r="H21" s="832">
        <v>22238.34</v>
      </c>
      <c r="I21" s="832">
        <v>27173.69</v>
      </c>
      <c r="J21" s="832">
        <v>32515.599999999999</v>
      </c>
      <c r="K21" s="832">
        <v>41374.44</v>
      </c>
      <c r="L21" s="832">
        <v>49806.22</v>
      </c>
      <c r="M21" s="832">
        <v>54906.94</v>
      </c>
      <c r="N21" s="832">
        <v>61399.9</v>
      </c>
      <c r="O21" s="832">
        <v>67402.09</v>
      </c>
      <c r="P21" s="832">
        <v>74952.570000000007</v>
      </c>
      <c r="Q21" s="832">
        <v>78785.16</v>
      </c>
      <c r="R21" s="832">
        <v>87106.240000000005</v>
      </c>
      <c r="S21" s="832">
        <v>7162.29</v>
      </c>
      <c r="T21" s="832">
        <v>7162.29</v>
      </c>
      <c r="U21" s="832">
        <v>0</v>
      </c>
      <c r="V21" s="832">
        <v>0</v>
      </c>
      <c r="W21" s="832">
        <v>0</v>
      </c>
      <c r="X21" s="832">
        <v>0</v>
      </c>
      <c r="Y21" s="832">
        <v>0</v>
      </c>
      <c r="Z21" s="832">
        <v>0</v>
      </c>
      <c r="AA21" s="832">
        <v>0</v>
      </c>
      <c r="AB21" s="832">
        <v>0</v>
      </c>
      <c r="AC21" s="832">
        <v>0</v>
      </c>
      <c r="AD21" s="832">
        <v>0</v>
      </c>
      <c r="AE21" s="832">
        <v>0</v>
      </c>
      <c r="AF21" s="832">
        <v>0</v>
      </c>
      <c r="AG21" s="832">
        <v>0</v>
      </c>
      <c r="AH21" s="832">
        <v>0</v>
      </c>
      <c r="AI21" s="832">
        <v>0</v>
      </c>
      <c r="AJ21" s="1030" t="str">
        <f t="shared" si="0"/>
        <v>H01223</v>
      </c>
      <c r="AK21" s="1030" t="str">
        <f t="shared" si="1"/>
        <v>NF ABS. &amp; CONGES PAYES</v>
      </c>
      <c r="AL21" s="1030">
        <f>IFERROR(INDEX(G21:R21,1,MATCH(Parametres!$B$3,G$1:R$1,0)-1)*IF(OR(F21="L",F21="S",F21="I"),-1,1),"")</f>
        <v>13085.27</v>
      </c>
      <c r="AM21" s="1030">
        <f t="shared" si="2"/>
        <v>9153.07</v>
      </c>
      <c r="AN21" s="1030">
        <f>INDEX(G21:R21,1,MATCH(Parametres!$B$3,G$1:R$1,0))*IF(OR(F21="L",F21="S",F21="I"),-1,1)</f>
        <v>22238.34</v>
      </c>
      <c r="AO21" s="598" t="str">
        <f>+VLOOKUP($AJ21,Data_Validation!$A:$D,1,0)</f>
        <v>H01223</v>
      </c>
      <c r="AP21" s="598" t="str">
        <f>+VLOOKUP($AJ21,Data_Validation!$A:$D,3,0)</f>
        <v>Véhicules neufs</v>
      </c>
      <c r="AQ21" s="598" t="str">
        <f>+VLOOKUP($AJ21,Data_Validation!$A:$D,4,0)</f>
        <v>Salaires en absences</v>
      </c>
      <c r="AR21" s="598" t="s">
        <v>299</v>
      </c>
      <c r="AS21" s="598">
        <f>+VLOOKUP($AJ21,Data_Validation!$A:$E,5,0)</f>
        <v>0</v>
      </c>
      <c r="AT21" s="1036" t="str">
        <f t="shared" si="3"/>
        <v>H01223</v>
      </c>
      <c r="AU21" s="599" t="str">
        <f t="shared" si="4"/>
        <v>NF ABS. &amp; CONGES PAYES</v>
      </c>
      <c r="AV21" s="1030">
        <f>IFERROR(INDEX(V21:AG21,1,MATCH(Parametres!$B$3,V$1:AG$1,0)-1)*IF(OR(C21="L",C21="S",C21="I"),-1,1),"")</f>
        <v>0</v>
      </c>
      <c r="AW21" s="1030">
        <f t="shared" si="5"/>
        <v>0</v>
      </c>
      <c r="AX21" s="1030">
        <f>INDEX(V21:AG21,1,MATCH(Parametres!$B$3,V$1:AG$1,0))*IF(OR(C21="L",C21="S",C21="I"),-1,1)</f>
        <v>0</v>
      </c>
      <c r="AY21" s="598" t="s">
        <v>337</v>
      </c>
      <c r="AZ21" s="598">
        <f>+VLOOKUP($AJ21,Data_Validation!$A:$E,5,0)</f>
        <v>0</v>
      </c>
    </row>
    <row r="22" spans="1:52" ht="15" customHeight="1">
      <c r="A22" s="832" t="s">
        <v>1150</v>
      </c>
      <c r="B22" s="832">
        <v>2025</v>
      </c>
      <c r="C22" s="832" t="s">
        <v>1190</v>
      </c>
      <c r="D22" s="832" t="s">
        <v>1191</v>
      </c>
      <c r="E22" s="832" t="s">
        <v>333</v>
      </c>
      <c r="F22" s="832" t="s">
        <v>1119</v>
      </c>
      <c r="G22" s="832">
        <v>0</v>
      </c>
      <c r="H22" s="832">
        <v>0</v>
      </c>
      <c r="I22" s="832">
        <v>0</v>
      </c>
      <c r="J22" s="832">
        <v>0</v>
      </c>
      <c r="K22" s="832">
        <v>0</v>
      </c>
      <c r="L22" s="832">
        <v>0</v>
      </c>
      <c r="M22" s="832">
        <v>0</v>
      </c>
      <c r="N22" s="832">
        <v>0</v>
      </c>
      <c r="O22" s="832">
        <v>0</v>
      </c>
      <c r="P22" s="832">
        <v>0</v>
      </c>
      <c r="Q22" s="832">
        <v>0</v>
      </c>
      <c r="R22" s="832">
        <v>0</v>
      </c>
      <c r="S22" s="832">
        <v>0</v>
      </c>
      <c r="T22" s="832">
        <v>0</v>
      </c>
      <c r="U22" s="832">
        <v>0</v>
      </c>
      <c r="V22" s="832">
        <v>0</v>
      </c>
      <c r="W22" s="832">
        <v>0</v>
      </c>
      <c r="X22" s="832">
        <v>0</v>
      </c>
      <c r="Y22" s="832">
        <v>0</v>
      </c>
      <c r="Z22" s="832">
        <v>0</v>
      </c>
      <c r="AA22" s="832">
        <v>0</v>
      </c>
      <c r="AB22" s="832">
        <v>0</v>
      </c>
      <c r="AC22" s="832">
        <v>0</v>
      </c>
      <c r="AD22" s="832">
        <v>0</v>
      </c>
      <c r="AE22" s="832">
        <v>0</v>
      </c>
      <c r="AF22" s="832">
        <v>0</v>
      </c>
      <c r="AG22" s="832">
        <v>0</v>
      </c>
      <c r="AH22" s="832">
        <v>0</v>
      </c>
      <c r="AI22" s="832">
        <v>0</v>
      </c>
      <c r="AJ22" s="1030" t="str">
        <f t="shared" si="0"/>
        <v>H01224</v>
      </c>
      <c r="AK22" s="1030" t="str">
        <f t="shared" si="1"/>
        <v>NF CSST</v>
      </c>
      <c r="AL22" s="1030">
        <f>IFERROR(INDEX(G22:R22,1,MATCH(Parametres!$B$3,G$1:R$1,0)-1)*IF(OR(F22="L",F22="S",F22="I"),-1,1),"")</f>
        <v>0</v>
      </c>
      <c r="AM22" s="1030">
        <f t="shared" si="2"/>
        <v>0</v>
      </c>
      <c r="AN22" s="1030">
        <f>INDEX(G22:R22,1,MATCH(Parametres!$B$3,G$1:R$1,0))*IF(OR(F22="L",F22="S",F22="I"),-1,1)</f>
        <v>0</v>
      </c>
      <c r="AO22" s="598" t="e">
        <f>+VLOOKUP($AJ22,Data_Validation!$A:$D,1,0)</f>
        <v>#N/A</v>
      </c>
      <c r="AP22" s="598" t="e">
        <f>+VLOOKUP($AJ22,Data_Validation!$A:$D,3,0)</f>
        <v>#N/A</v>
      </c>
      <c r="AQ22" s="598" t="e">
        <f>+VLOOKUP($AJ22,Data_Validation!$A:$D,4,0)</f>
        <v>#N/A</v>
      </c>
      <c r="AR22" s="598" t="s">
        <v>299</v>
      </c>
      <c r="AS22" s="598" t="e">
        <f>+VLOOKUP($AJ22,Data_Validation!$A:$E,5,0)</f>
        <v>#N/A</v>
      </c>
      <c r="AT22" s="1036" t="str">
        <f t="shared" si="3"/>
        <v>H01224</v>
      </c>
      <c r="AU22" s="599" t="str">
        <f t="shared" si="4"/>
        <v>NF CSST</v>
      </c>
      <c r="AV22" s="1030">
        <f>IFERROR(INDEX(V22:AG22,1,MATCH(Parametres!$B$3,V$1:AG$1,0)-1)*IF(OR(C22="L",C22="S",C22="I"),-1,1),"")</f>
        <v>0</v>
      </c>
      <c r="AW22" s="1030">
        <f t="shared" si="5"/>
        <v>0</v>
      </c>
      <c r="AX22" s="1030">
        <f>INDEX(V22:AG22,1,MATCH(Parametres!$B$3,V$1:AG$1,0))*IF(OR(C22="L",C22="S",C22="I"),-1,1)</f>
        <v>0</v>
      </c>
      <c r="AY22" s="598" t="s">
        <v>337</v>
      </c>
      <c r="AZ22" s="598" t="e">
        <f>+VLOOKUP($AJ22,Data_Validation!$A:$E,5,0)</f>
        <v>#N/A</v>
      </c>
    </row>
    <row r="23" spans="1:52" ht="15" customHeight="1">
      <c r="A23" s="832" t="s">
        <v>1150</v>
      </c>
      <c r="B23" s="832">
        <v>2025</v>
      </c>
      <c r="C23" s="832" t="s">
        <v>1192</v>
      </c>
      <c r="D23" s="832" t="s">
        <v>1193</v>
      </c>
      <c r="E23" s="832" t="s">
        <v>333</v>
      </c>
      <c r="F23" s="832" t="s">
        <v>1119</v>
      </c>
      <c r="G23" s="832">
        <v>0</v>
      </c>
      <c r="H23" s="832">
        <v>0</v>
      </c>
      <c r="I23" s="832">
        <v>0</v>
      </c>
      <c r="J23" s="832">
        <v>0</v>
      </c>
      <c r="K23" s="832">
        <v>0</v>
      </c>
      <c r="L23" s="832">
        <v>0</v>
      </c>
      <c r="M23" s="832">
        <v>0</v>
      </c>
      <c r="N23" s="832">
        <v>0</v>
      </c>
      <c r="O23" s="832">
        <v>0</v>
      </c>
      <c r="P23" s="832">
        <v>0</v>
      </c>
      <c r="Q23" s="832">
        <v>0</v>
      </c>
      <c r="R23" s="832">
        <v>0</v>
      </c>
      <c r="S23" s="832">
        <v>0</v>
      </c>
      <c r="T23" s="832">
        <v>0</v>
      </c>
      <c r="U23" s="832">
        <v>0</v>
      </c>
      <c r="V23" s="832">
        <v>0</v>
      </c>
      <c r="W23" s="832">
        <v>0</v>
      </c>
      <c r="X23" s="832">
        <v>0</v>
      </c>
      <c r="Y23" s="832">
        <v>0</v>
      </c>
      <c r="Z23" s="832">
        <v>0</v>
      </c>
      <c r="AA23" s="832">
        <v>0</v>
      </c>
      <c r="AB23" s="832">
        <v>0</v>
      </c>
      <c r="AC23" s="832">
        <v>0</v>
      </c>
      <c r="AD23" s="832">
        <v>0</v>
      </c>
      <c r="AE23" s="832">
        <v>0</v>
      </c>
      <c r="AF23" s="832">
        <v>0</v>
      </c>
      <c r="AG23" s="832">
        <v>0</v>
      </c>
      <c r="AH23" s="832">
        <v>0</v>
      </c>
      <c r="AI23" s="832">
        <v>0</v>
      </c>
      <c r="AJ23" s="1030" t="str">
        <f t="shared" si="0"/>
        <v>H01225</v>
      </c>
      <c r="AK23" s="1030" t="str">
        <f t="shared" si="1"/>
        <v>NF ASSURANCE CHOMAGE</v>
      </c>
      <c r="AL23" s="1030">
        <f>IFERROR(INDEX(G23:R23,1,MATCH(Parametres!$B$3,G$1:R$1,0)-1)*IF(OR(F23="L",F23="S",F23="I"),-1,1),"")</f>
        <v>0</v>
      </c>
      <c r="AM23" s="1030">
        <f t="shared" si="2"/>
        <v>0</v>
      </c>
      <c r="AN23" s="1030">
        <f>INDEX(G23:R23,1,MATCH(Parametres!$B$3,G$1:R$1,0))*IF(OR(F23="L",F23="S",F23="I"),-1,1)</f>
        <v>0</v>
      </c>
      <c r="AO23" s="598" t="e">
        <f>+VLOOKUP($AJ23,Data_Validation!$A:$D,1,0)</f>
        <v>#N/A</v>
      </c>
      <c r="AP23" s="598" t="e">
        <f>+VLOOKUP($AJ23,Data_Validation!$A:$D,3,0)</f>
        <v>#N/A</v>
      </c>
      <c r="AQ23" s="598" t="e">
        <f>+VLOOKUP($AJ23,Data_Validation!$A:$D,4,0)</f>
        <v>#N/A</v>
      </c>
      <c r="AR23" s="598" t="s">
        <v>299</v>
      </c>
      <c r="AS23" s="598" t="e">
        <f>+VLOOKUP($AJ23,Data_Validation!$A:$E,5,0)</f>
        <v>#N/A</v>
      </c>
      <c r="AT23" s="1036" t="str">
        <f t="shared" si="3"/>
        <v>H01225</v>
      </c>
      <c r="AU23" s="599" t="str">
        <f t="shared" si="4"/>
        <v>NF ASSURANCE CHOMAGE</v>
      </c>
      <c r="AV23" s="1030">
        <f>IFERROR(INDEX(V23:AG23,1,MATCH(Parametres!$B$3,V$1:AG$1,0)-1)*IF(OR(C23="L",C23="S",C23="I"),-1,1),"")</f>
        <v>0</v>
      </c>
      <c r="AW23" s="1030">
        <f t="shared" si="5"/>
        <v>0</v>
      </c>
      <c r="AX23" s="1030">
        <f>INDEX(V23:AG23,1,MATCH(Parametres!$B$3,V$1:AG$1,0))*IF(OR(C23="L",C23="S",C23="I"),-1,1)</f>
        <v>0</v>
      </c>
      <c r="AY23" s="598" t="s">
        <v>337</v>
      </c>
      <c r="AZ23" s="598" t="e">
        <f>+VLOOKUP($AJ23,Data_Validation!$A:$E,5,0)</f>
        <v>#N/A</v>
      </c>
    </row>
    <row r="24" spans="1:52" ht="15" customHeight="1">
      <c r="A24" s="832" t="s">
        <v>1150</v>
      </c>
      <c r="B24" s="832">
        <v>2025</v>
      </c>
      <c r="C24" s="832" t="s">
        <v>1194</v>
      </c>
      <c r="D24" s="832" t="s">
        <v>1195</v>
      </c>
      <c r="E24" s="832" t="s">
        <v>333</v>
      </c>
      <c r="F24" s="832" t="s">
        <v>1119</v>
      </c>
      <c r="G24" s="832">
        <v>1431.35</v>
      </c>
      <c r="H24" s="832">
        <v>2965.45</v>
      </c>
      <c r="I24" s="832">
        <v>4406.83</v>
      </c>
      <c r="J24" s="832">
        <v>5870.59</v>
      </c>
      <c r="K24" s="832">
        <v>7463.75</v>
      </c>
      <c r="L24" s="832">
        <v>9354.2900000000009</v>
      </c>
      <c r="M24" s="832">
        <v>11138.58</v>
      </c>
      <c r="N24" s="832">
        <v>12899.38</v>
      </c>
      <c r="O24" s="832">
        <v>14145</v>
      </c>
      <c r="P24" s="832">
        <v>14411.8</v>
      </c>
      <c r="Q24" s="832">
        <v>15948.96</v>
      </c>
      <c r="R24" s="832">
        <v>17613.919999999998</v>
      </c>
      <c r="S24" s="832">
        <v>1449.91</v>
      </c>
      <c r="T24" s="832">
        <v>1449.91</v>
      </c>
      <c r="U24" s="832">
        <v>0</v>
      </c>
      <c r="V24" s="832">
        <v>0</v>
      </c>
      <c r="W24" s="832">
        <v>0</v>
      </c>
      <c r="X24" s="832">
        <v>0</v>
      </c>
      <c r="Y24" s="832">
        <v>0</v>
      </c>
      <c r="Z24" s="832">
        <v>0</v>
      </c>
      <c r="AA24" s="832">
        <v>0</v>
      </c>
      <c r="AB24" s="832">
        <v>0</v>
      </c>
      <c r="AC24" s="832">
        <v>0</v>
      </c>
      <c r="AD24" s="832">
        <v>0</v>
      </c>
      <c r="AE24" s="832">
        <v>0</v>
      </c>
      <c r="AF24" s="832">
        <v>0</v>
      </c>
      <c r="AG24" s="832">
        <v>0</v>
      </c>
      <c r="AH24" s="832">
        <v>0</v>
      </c>
      <c r="AI24" s="832">
        <v>0</v>
      </c>
      <c r="AJ24" s="1030" t="str">
        <f t="shared" si="0"/>
        <v>H01226</v>
      </c>
      <c r="AK24" s="1030" t="str">
        <f t="shared" si="1"/>
        <v>NF ASSURANCE GROUPE</v>
      </c>
      <c r="AL24" s="1030">
        <f>IFERROR(INDEX(G24:R24,1,MATCH(Parametres!$B$3,G$1:R$1,0)-1)*IF(OR(F24="L",F24="S",F24="I"),-1,1),"")</f>
        <v>1431.35</v>
      </c>
      <c r="AM24" s="1030">
        <f t="shared" si="2"/>
        <v>1534.1</v>
      </c>
      <c r="AN24" s="1030">
        <f>INDEX(G24:R24,1,MATCH(Parametres!$B$3,G$1:R$1,0))*IF(OR(F24="L",F24="S",F24="I"),-1,1)</f>
        <v>2965.45</v>
      </c>
      <c r="AO24" s="598" t="str">
        <f>+VLOOKUP($AJ24,Data_Validation!$A:$D,1,0)</f>
        <v>H01226</v>
      </c>
      <c r="AP24" s="598" t="str">
        <f>+VLOOKUP($AJ24,Data_Validation!$A:$D,3,0)</f>
        <v>Véhicules neufs</v>
      </c>
      <c r="AQ24" s="598" t="str">
        <f>+VLOOKUP($AJ24,Data_Validation!$A:$D,4,0)</f>
        <v>Bénéfices marginaux</v>
      </c>
      <c r="AR24" s="598" t="s">
        <v>299</v>
      </c>
      <c r="AS24" s="598">
        <f>+VLOOKUP($AJ24,Data_Validation!$A:$E,5,0)</f>
        <v>0</v>
      </c>
      <c r="AT24" s="1036" t="str">
        <f t="shared" si="3"/>
        <v>H01226</v>
      </c>
      <c r="AU24" s="599" t="str">
        <f t="shared" si="4"/>
        <v>NF ASSURANCE GROUPE</v>
      </c>
      <c r="AV24" s="1030">
        <f>IFERROR(INDEX(V24:AG24,1,MATCH(Parametres!$B$3,V$1:AG$1,0)-1)*IF(OR(C24="L",C24="S",C24="I"),-1,1),"")</f>
        <v>0</v>
      </c>
      <c r="AW24" s="1030">
        <f t="shared" si="5"/>
        <v>0</v>
      </c>
      <c r="AX24" s="1030">
        <f>INDEX(V24:AG24,1,MATCH(Parametres!$B$3,V$1:AG$1,0))*IF(OR(C24="L",C24="S",C24="I"),-1,1)</f>
        <v>0</v>
      </c>
      <c r="AY24" s="598" t="s">
        <v>337</v>
      </c>
      <c r="AZ24" s="598">
        <f>+VLOOKUP($AJ24,Data_Validation!$A:$E,5,0)</f>
        <v>0</v>
      </c>
    </row>
    <row r="25" spans="1:52" ht="15" customHeight="1">
      <c r="A25" s="832" t="s">
        <v>1150</v>
      </c>
      <c r="B25" s="832">
        <v>2025</v>
      </c>
      <c r="C25" s="832" t="s">
        <v>1196</v>
      </c>
      <c r="D25" s="832" t="s">
        <v>1197</v>
      </c>
      <c r="E25" s="832" t="s">
        <v>333</v>
      </c>
      <c r="F25" s="832" t="s">
        <v>1119</v>
      </c>
      <c r="G25" s="832">
        <v>23183.05</v>
      </c>
      <c r="H25" s="832">
        <v>40764.42</v>
      </c>
      <c r="I25" s="832">
        <v>55013.58</v>
      </c>
      <c r="J25" s="832">
        <v>72005.97</v>
      </c>
      <c r="K25" s="832">
        <v>93381.91</v>
      </c>
      <c r="L25" s="832">
        <v>109850.35</v>
      </c>
      <c r="M25" s="832">
        <v>125039.05</v>
      </c>
      <c r="N25" s="832">
        <v>137357.94</v>
      </c>
      <c r="O25" s="832">
        <v>147003.53</v>
      </c>
      <c r="P25" s="832">
        <v>158948.29999999999</v>
      </c>
      <c r="Q25" s="832">
        <v>165362.04</v>
      </c>
      <c r="R25" s="832">
        <v>173223.07</v>
      </c>
      <c r="S25" s="832">
        <v>15032.91</v>
      </c>
      <c r="T25" s="832">
        <v>15032.91</v>
      </c>
      <c r="U25" s="832">
        <v>0</v>
      </c>
      <c r="V25" s="832">
        <v>0</v>
      </c>
      <c r="W25" s="832">
        <v>0</v>
      </c>
      <c r="X25" s="832">
        <v>0</v>
      </c>
      <c r="Y25" s="832">
        <v>0</v>
      </c>
      <c r="Z25" s="832">
        <v>0</v>
      </c>
      <c r="AA25" s="832">
        <v>0</v>
      </c>
      <c r="AB25" s="832">
        <v>0</v>
      </c>
      <c r="AC25" s="832">
        <v>0</v>
      </c>
      <c r="AD25" s="832">
        <v>0</v>
      </c>
      <c r="AE25" s="832">
        <v>0</v>
      </c>
      <c r="AF25" s="832">
        <v>0</v>
      </c>
      <c r="AG25" s="832">
        <v>0</v>
      </c>
      <c r="AH25" s="832">
        <v>0</v>
      </c>
      <c r="AI25" s="832">
        <v>0</v>
      </c>
      <c r="AJ25" s="1030" t="str">
        <f t="shared" si="0"/>
        <v>H01227</v>
      </c>
      <c r="AK25" s="1030" t="str">
        <f t="shared" si="1"/>
        <v>NF AUTRES AV. SOCIAUX</v>
      </c>
      <c r="AL25" s="1030">
        <f>IFERROR(INDEX(G25:R25,1,MATCH(Parametres!$B$3,G$1:R$1,0)-1)*IF(OR(F25="L",F25="S",F25="I"),-1,1),"")</f>
        <v>23183.05</v>
      </c>
      <c r="AM25" s="1030">
        <f t="shared" si="2"/>
        <v>17581.37</v>
      </c>
      <c r="AN25" s="1030">
        <f>INDEX(G25:R25,1,MATCH(Parametres!$B$3,G$1:R$1,0))*IF(OR(F25="L",F25="S",F25="I"),-1,1)</f>
        <v>40764.42</v>
      </c>
      <c r="AO25" s="598" t="str">
        <f>+VLOOKUP($AJ25,Data_Validation!$A:$D,1,0)</f>
        <v>H01227</v>
      </c>
      <c r="AP25" s="598" t="str">
        <f>+VLOOKUP($AJ25,Data_Validation!$A:$D,3,0)</f>
        <v>Véhicules neufs</v>
      </c>
      <c r="AQ25" s="598" t="str">
        <f>+VLOOKUP($AJ25,Data_Validation!$A:$D,4,0)</f>
        <v>Déduction à la source</v>
      </c>
      <c r="AR25" s="598" t="s">
        <v>299</v>
      </c>
      <c r="AS25" s="598">
        <f>+VLOOKUP($AJ25,Data_Validation!$A:$E,5,0)</f>
        <v>0</v>
      </c>
      <c r="AT25" s="1036" t="str">
        <f t="shared" si="3"/>
        <v>H01227</v>
      </c>
      <c r="AU25" s="599" t="str">
        <f t="shared" si="4"/>
        <v>NF AUTRES AV. SOCIAUX</v>
      </c>
      <c r="AV25" s="1030">
        <f>IFERROR(INDEX(V25:AG25,1,MATCH(Parametres!$B$3,V$1:AG$1,0)-1)*IF(OR(C25="L",C25="S",C25="I"),-1,1),"")</f>
        <v>0</v>
      </c>
      <c r="AW25" s="1030">
        <f t="shared" si="5"/>
        <v>0</v>
      </c>
      <c r="AX25" s="1030">
        <f>INDEX(V25:AG25,1,MATCH(Parametres!$B$3,V$1:AG$1,0))*IF(OR(C25="L",C25="S",C25="I"),-1,1)</f>
        <v>0</v>
      </c>
      <c r="AY25" s="598" t="s">
        <v>337</v>
      </c>
      <c r="AZ25" s="598">
        <f>+VLOOKUP($AJ25,Data_Validation!$A:$E,5,0)</f>
        <v>0</v>
      </c>
    </row>
    <row r="26" spans="1:52" ht="15.75" customHeight="1">
      <c r="A26" s="832" t="s">
        <v>1150</v>
      </c>
      <c r="B26" s="832">
        <v>2025</v>
      </c>
      <c r="C26" s="832" t="s">
        <v>1198</v>
      </c>
      <c r="D26" s="832" t="s">
        <v>1199</v>
      </c>
      <c r="E26" s="832" t="s">
        <v>333</v>
      </c>
      <c r="F26" s="832" t="s">
        <v>1119</v>
      </c>
      <c r="G26" s="832">
        <v>775</v>
      </c>
      <c r="H26" s="832">
        <v>1550</v>
      </c>
      <c r="I26" s="832">
        <v>2325</v>
      </c>
      <c r="J26" s="832">
        <v>3100</v>
      </c>
      <c r="K26" s="832">
        <v>3875</v>
      </c>
      <c r="L26" s="832">
        <v>4650</v>
      </c>
      <c r="M26" s="832">
        <v>5425</v>
      </c>
      <c r="N26" s="832">
        <v>5425</v>
      </c>
      <c r="O26" s="832">
        <v>6200</v>
      </c>
      <c r="P26" s="832">
        <v>7750</v>
      </c>
      <c r="Q26" s="832">
        <v>7750</v>
      </c>
      <c r="R26" s="832">
        <v>9300</v>
      </c>
      <c r="S26" s="832">
        <v>704.55</v>
      </c>
      <c r="T26" s="832">
        <v>704.55</v>
      </c>
      <c r="U26" s="832">
        <v>0</v>
      </c>
      <c r="V26" s="832">
        <v>0</v>
      </c>
      <c r="W26" s="832">
        <v>0</v>
      </c>
      <c r="X26" s="832">
        <v>0</v>
      </c>
      <c r="Y26" s="832">
        <v>0</v>
      </c>
      <c r="Z26" s="832">
        <v>0</v>
      </c>
      <c r="AA26" s="832">
        <v>0</v>
      </c>
      <c r="AB26" s="832">
        <v>0</v>
      </c>
      <c r="AC26" s="832">
        <v>0</v>
      </c>
      <c r="AD26" s="832">
        <v>0</v>
      </c>
      <c r="AE26" s="832">
        <v>0</v>
      </c>
      <c r="AF26" s="832">
        <v>0</v>
      </c>
      <c r="AG26" s="832">
        <v>0</v>
      </c>
      <c r="AH26" s="832">
        <v>0</v>
      </c>
      <c r="AI26" s="832">
        <v>0</v>
      </c>
      <c r="AJ26" s="1030" t="str">
        <f t="shared" si="0"/>
        <v>H01228</v>
      </c>
      <c r="AK26" s="1030" t="str">
        <f t="shared" si="1"/>
        <v>NF FORMATION</v>
      </c>
      <c r="AL26" s="1030">
        <f>IFERROR(INDEX(G26:R26,1,MATCH(Parametres!$B$3,G$1:R$1,0)-1)*IF(OR(F26="L",F26="S",F26="I"),-1,1),"")</f>
        <v>775</v>
      </c>
      <c r="AM26" s="1030">
        <f t="shared" si="2"/>
        <v>775</v>
      </c>
      <c r="AN26" s="1030">
        <f>INDEX(G26:R26,1,MATCH(Parametres!$B$3,G$1:R$1,0))*IF(OR(F26="L",F26="S",F26="I"),-1,1)</f>
        <v>1550</v>
      </c>
      <c r="AO26" s="598" t="str">
        <f>+VLOOKUP($AJ26,Data_Validation!$A:$D,1,0)</f>
        <v>H01228</v>
      </c>
      <c r="AP26" s="598" t="str">
        <f>+VLOOKUP($AJ26,Data_Validation!$A:$D,3,0)</f>
        <v>Véhicules neufs</v>
      </c>
      <c r="AQ26" s="598" t="str">
        <f>+VLOOKUP($AJ26,Data_Validation!$A:$D,4,0)</f>
        <v>Formation</v>
      </c>
      <c r="AR26" s="598" t="s">
        <v>299</v>
      </c>
      <c r="AS26" s="598">
        <f>+VLOOKUP($AJ26,Data_Validation!$A:$E,5,0)</f>
        <v>0</v>
      </c>
      <c r="AT26" s="1036" t="str">
        <f t="shared" si="3"/>
        <v>H01228</v>
      </c>
      <c r="AU26" s="599" t="str">
        <f t="shared" si="4"/>
        <v>NF FORMATION</v>
      </c>
      <c r="AV26" s="1030">
        <f>IFERROR(INDEX(V26:AG26,1,MATCH(Parametres!$B$3,V$1:AG$1,0)-1)*IF(OR(C26="L",C26="S",C26="I"),-1,1),"")</f>
        <v>0</v>
      </c>
      <c r="AW26" s="1030">
        <f t="shared" si="5"/>
        <v>0</v>
      </c>
      <c r="AX26" s="1030">
        <f>INDEX(V26:AG26,1,MATCH(Parametres!$B$3,V$1:AG$1,0))*IF(OR(C26="L",C26="S",C26="I"),-1,1)</f>
        <v>0</v>
      </c>
      <c r="AY26" s="598" t="s">
        <v>337</v>
      </c>
      <c r="AZ26" s="598">
        <f>+VLOOKUP($AJ26,Data_Validation!$A:$E,5,0)</f>
        <v>0</v>
      </c>
    </row>
    <row r="27" spans="1:52" ht="15" customHeight="1">
      <c r="A27" s="832" t="s">
        <v>1150</v>
      </c>
      <c r="B27" s="832">
        <v>2025</v>
      </c>
      <c r="C27" s="832" t="s">
        <v>1200</v>
      </c>
      <c r="D27" s="832" t="s">
        <v>1201</v>
      </c>
      <c r="E27" s="832" t="s">
        <v>333</v>
      </c>
      <c r="F27" s="832" t="s">
        <v>1119</v>
      </c>
      <c r="G27" s="832">
        <v>873.95</v>
      </c>
      <c r="H27" s="832">
        <v>1828.01</v>
      </c>
      <c r="I27" s="832">
        <v>2323</v>
      </c>
      <c r="J27" s="832">
        <v>2997.72</v>
      </c>
      <c r="K27" s="832">
        <v>3572.29</v>
      </c>
      <c r="L27" s="832">
        <v>4369.1099999999997</v>
      </c>
      <c r="M27" s="832">
        <v>4899.67</v>
      </c>
      <c r="N27" s="832">
        <v>5790.46</v>
      </c>
      <c r="O27" s="832">
        <v>7148.67</v>
      </c>
      <c r="P27" s="832">
        <v>7592.5</v>
      </c>
      <c r="Q27" s="832">
        <v>7761.94</v>
      </c>
      <c r="R27" s="832">
        <v>8248.68</v>
      </c>
      <c r="S27" s="832">
        <v>705.63</v>
      </c>
      <c r="T27" s="832">
        <v>705.63</v>
      </c>
      <c r="U27" s="832">
        <v>0</v>
      </c>
      <c r="V27" s="832">
        <v>0</v>
      </c>
      <c r="W27" s="832">
        <v>0</v>
      </c>
      <c r="X27" s="832">
        <v>0</v>
      </c>
      <c r="Y27" s="832">
        <v>0</v>
      </c>
      <c r="Z27" s="832">
        <v>0</v>
      </c>
      <c r="AA27" s="832">
        <v>0</v>
      </c>
      <c r="AB27" s="832">
        <v>0</v>
      </c>
      <c r="AC27" s="832">
        <v>0</v>
      </c>
      <c r="AD27" s="832">
        <v>0</v>
      </c>
      <c r="AE27" s="832">
        <v>0</v>
      </c>
      <c r="AF27" s="832">
        <v>0</v>
      </c>
      <c r="AG27" s="832">
        <v>0</v>
      </c>
      <c r="AH27" s="832">
        <v>0</v>
      </c>
      <c r="AI27" s="832">
        <v>0</v>
      </c>
      <c r="AJ27" s="1030" t="str">
        <f t="shared" si="0"/>
        <v>H01230</v>
      </c>
      <c r="AK27" s="1030" t="str">
        <f t="shared" si="1"/>
        <v>NF PAPETRIE-FOUR. BUREAU</v>
      </c>
      <c r="AL27" s="1030">
        <f>IFERROR(INDEX(G27:R27,1,MATCH(Parametres!$B$3,G$1:R$1,0)-1)*IF(OR(F27="L",F27="S",F27="I"),-1,1),"")</f>
        <v>873.95</v>
      </c>
      <c r="AM27" s="1030">
        <f t="shared" si="2"/>
        <v>954.06</v>
      </c>
      <c r="AN27" s="1030">
        <f>INDEX(G27:R27,1,MATCH(Parametres!$B$3,G$1:R$1,0))*IF(OR(F27="L",F27="S",F27="I"),-1,1)</f>
        <v>1828.01</v>
      </c>
      <c r="AO27" s="598" t="str">
        <f>+VLOOKUP($AJ27,Data_Validation!$A:$D,1,0)</f>
        <v>H01230</v>
      </c>
      <c r="AP27" s="598" t="str">
        <f>+VLOOKUP($AJ27,Data_Validation!$A:$D,3,0)</f>
        <v>Véhicules neufs</v>
      </c>
      <c r="AQ27" s="598" t="str">
        <f>+VLOOKUP($AJ27,Data_Validation!$A:$D,4,0)</f>
        <v>Papeterie</v>
      </c>
      <c r="AR27" s="598" t="s">
        <v>299</v>
      </c>
      <c r="AS27" s="598">
        <f>+VLOOKUP($AJ27,Data_Validation!$A:$E,5,0)</f>
        <v>0</v>
      </c>
      <c r="AT27" s="1036" t="str">
        <f t="shared" si="3"/>
        <v>H01230</v>
      </c>
      <c r="AU27" s="599" t="str">
        <f t="shared" si="4"/>
        <v>NF PAPETRIE-FOUR. BUREAU</v>
      </c>
      <c r="AV27" s="1030">
        <f>IFERROR(INDEX(V27:AG27,1,MATCH(Parametres!$B$3,V$1:AG$1,0)-1)*IF(OR(C27="L",C27="S",C27="I"),-1,1),"")</f>
        <v>0</v>
      </c>
      <c r="AW27" s="1030">
        <f t="shared" si="5"/>
        <v>0</v>
      </c>
      <c r="AX27" s="1030">
        <f>INDEX(V27:AG27,1,MATCH(Parametres!$B$3,V$1:AG$1,0))*IF(OR(C27="L",C27="S",C27="I"),-1,1)</f>
        <v>0</v>
      </c>
      <c r="AY27" s="598" t="s">
        <v>337</v>
      </c>
      <c r="AZ27" s="598">
        <f>+VLOOKUP($AJ27,Data_Validation!$A:$E,5,0)</f>
        <v>0</v>
      </c>
    </row>
    <row r="28" spans="1:52" ht="15" customHeight="1">
      <c r="A28" s="832" t="s">
        <v>1150</v>
      </c>
      <c r="B28" s="832">
        <v>2025</v>
      </c>
      <c r="C28" s="832" t="s">
        <v>1202</v>
      </c>
      <c r="D28" s="832" t="s">
        <v>1203</v>
      </c>
      <c r="E28" s="832" t="s">
        <v>333</v>
      </c>
      <c r="F28" s="832" t="s">
        <v>1119</v>
      </c>
      <c r="G28" s="832">
        <v>0</v>
      </c>
      <c r="H28" s="832">
        <v>0</v>
      </c>
      <c r="I28" s="832">
        <v>0</v>
      </c>
      <c r="J28" s="832">
        <v>0</v>
      </c>
      <c r="K28" s="832">
        <v>0</v>
      </c>
      <c r="L28" s="832">
        <v>0</v>
      </c>
      <c r="M28" s="832">
        <v>0</v>
      </c>
      <c r="N28" s="832">
        <v>0</v>
      </c>
      <c r="O28" s="832">
        <v>0</v>
      </c>
      <c r="P28" s="832">
        <v>0</v>
      </c>
      <c r="Q28" s="832">
        <v>0</v>
      </c>
      <c r="R28" s="832">
        <v>0</v>
      </c>
      <c r="S28" s="832">
        <v>0</v>
      </c>
      <c r="T28" s="832">
        <v>0</v>
      </c>
      <c r="U28" s="832">
        <v>0</v>
      </c>
      <c r="V28" s="832">
        <v>0</v>
      </c>
      <c r="W28" s="832">
        <v>0</v>
      </c>
      <c r="X28" s="832">
        <v>0</v>
      </c>
      <c r="Y28" s="832">
        <v>0</v>
      </c>
      <c r="Z28" s="832">
        <v>0</v>
      </c>
      <c r="AA28" s="832">
        <v>0</v>
      </c>
      <c r="AB28" s="832">
        <v>0</v>
      </c>
      <c r="AC28" s="832">
        <v>0</v>
      </c>
      <c r="AD28" s="832">
        <v>0</v>
      </c>
      <c r="AE28" s="832">
        <v>0</v>
      </c>
      <c r="AF28" s="832">
        <v>0</v>
      </c>
      <c r="AG28" s="832">
        <v>0</v>
      </c>
      <c r="AH28" s="832">
        <v>0</v>
      </c>
      <c r="AI28" s="832">
        <v>0</v>
      </c>
      <c r="AJ28" s="1030" t="str">
        <f t="shared" si="0"/>
        <v>H01231</v>
      </c>
      <c r="AK28" s="1030" t="str">
        <f t="shared" si="1"/>
        <v>NF OUTILLAGE-FOUR. DIVERS</v>
      </c>
      <c r="AL28" s="1030">
        <f>IFERROR(INDEX(G28:R28,1,MATCH(Parametres!$B$3,G$1:R$1,0)-1)*IF(OR(F28="L",F28="S",F28="I"),-1,1),"")</f>
        <v>0</v>
      </c>
      <c r="AM28" s="1030">
        <f t="shared" si="2"/>
        <v>0</v>
      </c>
      <c r="AN28" s="1030">
        <f>INDEX(G28:R28,1,MATCH(Parametres!$B$3,G$1:R$1,0))*IF(OR(F28="L",F28="S",F28="I"),-1,1)</f>
        <v>0</v>
      </c>
      <c r="AO28" s="598" t="e">
        <f>+VLOOKUP($AJ28,Data_Validation!$A:$D,1,0)</f>
        <v>#N/A</v>
      </c>
      <c r="AP28" s="598" t="e">
        <f>+VLOOKUP($AJ28,Data_Validation!$A:$D,3,0)</f>
        <v>#N/A</v>
      </c>
      <c r="AQ28" s="598" t="e">
        <f>+VLOOKUP($AJ28,Data_Validation!$A:$D,4,0)</f>
        <v>#N/A</v>
      </c>
      <c r="AR28" s="598" t="s">
        <v>299</v>
      </c>
      <c r="AS28" s="598" t="e">
        <f>+VLOOKUP($AJ28,Data_Validation!$A:$E,5,0)</f>
        <v>#N/A</v>
      </c>
      <c r="AT28" s="1036" t="str">
        <f t="shared" si="3"/>
        <v>H01231</v>
      </c>
      <c r="AU28" s="599" t="str">
        <f t="shared" si="4"/>
        <v>NF OUTILLAGE-FOUR. DIVERS</v>
      </c>
      <c r="AV28" s="1030">
        <f>IFERROR(INDEX(V28:AG28,1,MATCH(Parametres!$B$3,V$1:AG$1,0)-1)*IF(OR(C28="L",C28="S",C28="I"),-1,1),"")</f>
        <v>0</v>
      </c>
      <c r="AW28" s="1030">
        <f t="shared" si="5"/>
        <v>0</v>
      </c>
      <c r="AX28" s="1030">
        <f>INDEX(V28:AG28,1,MATCH(Parametres!$B$3,V$1:AG$1,0))*IF(OR(C28="L",C28="S",C28="I"),-1,1)</f>
        <v>0</v>
      </c>
      <c r="AY28" s="598" t="s">
        <v>337</v>
      </c>
      <c r="AZ28" s="598" t="e">
        <f>+VLOOKUP($AJ28,Data_Validation!$A:$E,5,0)</f>
        <v>#N/A</v>
      </c>
    </row>
    <row r="29" spans="1:52" ht="15" customHeight="1">
      <c r="A29" s="832" t="s">
        <v>1150</v>
      </c>
      <c r="B29" s="832">
        <v>2025</v>
      </c>
      <c r="C29" s="832" t="s">
        <v>1204</v>
      </c>
      <c r="D29" s="832" t="s">
        <v>1205</v>
      </c>
      <c r="E29" s="832" t="s">
        <v>333</v>
      </c>
      <c r="F29" s="832" t="s">
        <v>1119</v>
      </c>
      <c r="G29" s="832">
        <v>0</v>
      </c>
      <c r="H29" s="832">
        <v>0</v>
      </c>
      <c r="I29" s="832">
        <v>0</v>
      </c>
      <c r="J29" s="832">
        <v>0</v>
      </c>
      <c r="K29" s="832">
        <v>0</v>
      </c>
      <c r="L29" s="832">
        <v>0</v>
      </c>
      <c r="M29" s="832">
        <v>0</v>
      </c>
      <c r="N29" s="832">
        <v>0</v>
      </c>
      <c r="O29" s="832">
        <v>0</v>
      </c>
      <c r="P29" s="832">
        <v>0</v>
      </c>
      <c r="Q29" s="832">
        <v>0</v>
      </c>
      <c r="R29" s="832">
        <v>0</v>
      </c>
      <c r="S29" s="832">
        <v>0</v>
      </c>
      <c r="T29" s="832">
        <v>0</v>
      </c>
      <c r="U29" s="832">
        <v>0</v>
      </c>
      <c r="V29" s="832">
        <v>0</v>
      </c>
      <c r="W29" s="832">
        <v>0</v>
      </c>
      <c r="X29" s="832">
        <v>0</v>
      </c>
      <c r="Y29" s="832">
        <v>0</v>
      </c>
      <c r="Z29" s="832">
        <v>0</v>
      </c>
      <c r="AA29" s="832">
        <v>0</v>
      </c>
      <c r="AB29" s="832">
        <v>0</v>
      </c>
      <c r="AC29" s="832">
        <v>0</v>
      </c>
      <c r="AD29" s="832">
        <v>0</v>
      </c>
      <c r="AE29" s="832">
        <v>0</v>
      </c>
      <c r="AF29" s="832">
        <v>0</v>
      </c>
      <c r="AG29" s="832">
        <v>0</v>
      </c>
      <c r="AH29" s="832">
        <v>0</v>
      </c>
      <c r="AI29" s="832">
        <v>0</v>
      </c>
      <c r="AJ29" s="1030" t="str">
        <f t="shared" si="0"/>
        <v>H01234</v>
      </c>
      <c r="AK29" s="1030" t="str">
        <f t="shared" si="1"/>
        <v>NF UNIFORMES-SALOPETTES</v>
      </c>
      <c r="AL29" s="1030">
        <f>IFERROR(INDEX(G29:R29,1,MATCH(Parametres!$B$3,G$1:R$1,0)-1)*IF(OR(F29="L",F29="S",F29="I"),-1,1),"")</f>
        <v>0</v>
      </c>
      <c r="AM29" s="1030">
        <f t="shared" si="2"/>
        <v>0</v>
      </c>
      <c r="AN29" s="1030">
        <f>INDEX(G29:R29,1,MATCH(Parametres!$B$3,G$1:R$1,0))*IF(OR(F29="L",F29="S",F29="I"),-1,1)</f>
        <v>0</v>
      </c>
      <c r="AO29" s="598" t="e">
        <f>+VLOOKUP($AJ29,Data_Validation!$A:$D,1,0)</f>
        <v>#N/A</v>
      </c>
      <c r="AP29" s="598" t="e">
        <f>+VLOOKUP($AJ29,Data_Validation!$A:$D,3,0)</f>
        <v>#N/A</v>
      </c>
      <c r="AQ29" s="598" t="e">
        <f>+VLOOKUP($AJ29,Data_Validation!$A:$D,4,0)</f>
        <v>#N/A</v>
      </c>
      <c r="AR29" s="598" t="s">
        <v>299</v>
      </c>
      <c r="AS29" s="598" t="e">
        <f>+VLOOKUP($AJ29,Data_Validation!$A:$E,5,0)</f>
        <v>#N/A</v>
      </c>
      <c r="AT29" s="1036" t="str">
        <f t="shared" si="3"/>
        <v>H01234</v>
      </c>
      <c r="AU29" s="599" t="str">
        <f t="shared" si="4"/>
        <v>NF UNIFORMES-SALOPETTES</v>
      </c>
      <c r="AV29" s="1030">
        <f>IFERROR(INDEX(V29:AG29,1,MATCH(Parametres!$B$3,V$1:AG$1,0)-1)*IF(OR(C29="L",C29="S",C29="I"),-1,1),"")</f>
        <v>0</v>
      </c>
      <c r="AW29" s="1030">
        <f t="shared" si="5"/>
        <v>0</v>
      </c>
      <c r="AX29" s="1030">
        <f>INDEX(V29:AG29,1,MATCH(Parametres!$B$3,V$1:AG$1,0))*IF(OR(C29="L",C29="S",C29="I"),-1,1)</f>
        <v>0</v>
      </c>
      <c r="AY29" s="598" t="s">
        <v>337</v>
      </c>
      <c r="AZ29" s="598" t="e">
        <f>+VLOOKUP($AJ29,Data_Validation!$A:$E,5,0)</f>
        <v>#N/A</v>
      </c>
    </row>
    <row r="30" spans="1:52" ht="15" customHeight="1">
      <c r="A30" s="832" t="s">
        <v>1150</v>
      </c>
      <c r="B30" s="832">
        <v>2025</v>
      </c>
      <c r="C30" s="832" t="s">
        <v>1206</v>
      </c>
      <c r="D30" s="832" t="s">
        <v>1207</v>
      </c>
      <c r="E30" s="832" t="s">
        <v>333</v>
      </c>
      <c r="F30" s="832" t="s">
        <v>1119</v>
      </c>
      <c r="G30" s="832">
        <v>0</v>
      </c>
      <c r="H30" s="832">
        <v>0</v>
      </c>
      <c r="I30" s="832">
        <v>0</v>
      </c>
      <c r="J30" s="832">
        <v>0</v>
      </c>
      <c r="K30" s="832">
        <v>1365</v>
      </c>
      <c r="L30" s="832">
        <v>2665</v>
      </c>
      <c r="M30" s="832">
        <v>2665</v>
      </c>
      <c r="N30" s="832">
        <v>2665</v>
      </c>
      <c r="O30" s="832">
        <v>4030</v>
      </c>
      <c r="P30" s="832">
        <v>6124.58</v>
      </c>
      <c r="Q30" s="832">
        <v>8186.17</v>
      </c>
      <c r="R30" s="832">
        <v>10397.16</v>
      </c>
      <c r="S30" s="832">
        <v>744.2</v>
      </c>
      <c r="T30" s="832">
        <v>744.2</v>
      </c>
      <c r="U30" s="832">
        <v>0</v>
      </c>
      <c r="V30" s="832">
        <v>0</v>
      </c>
      <c r="W30" s="832">
        <v>0</v>
      </c>
      <c r="X30" s="832">
        <v>0</v>
      </c>
      <c r="Y30" s="832">
        <v>0</v>
      </c>
      <c r="Z30" s="832">
        <v>0</v>
      </c>
      <c r="AA30" s="832">
        <v>0</v>
      </c>
      <c r="AB30" s="832">
        <v>0</v>
      </c>
      <c r="AC30" s="832">
        <v>0</v>
      </c>
      <c r="AD30" s="832">
        <v>0</v>
      </c>
      <c r="AE30" s="832">
        <v>0</v>
      </c>
      <c r="AF30" s="832">
        <v>0</v>
      </c>
      <c r="AG30" s="832">
        <v>0</v>
      </c>
      <c r="AH30" s="832">
        <v>0</v>
      </c>
      <c r="AI30" s="832">
        <v>0</v>
      </c>
      <c r="AJ30" s="1030" t="str">
        <f t="shared" si="0"/>
        <v>H01235</v>
      </c>
      <c r="AK30" s="1030" t="str">
        <f t="shared" si="1"/>
        <v>NF CONCIERGERIE-NETTOYAGE</v>
      </c>
      <c r="AL30" s="1030">
        <f>IFERROR(INDEX(G30:R30,1,MATCH(Parametres!$B$3,G$1:R$1,0)-1)*IF(OR(F30="L",F30="S",F30="I"),-1,1),"")</f>
        <v>0</v>
      </c>
      <c r="AM30" s="1030">
        <f t="shared" si="2"/>
        <v>0</v>
      </c>
      <c r="AN30" s="1030">
        <f>INDEX(G30:R30,1,MATCH(Parametres!$B$3,G$1:R$1,0))*IF(OR(F30="L",F30="S",F30="I"),-1,1)</f>
        <v>0</v>
      </c>
      <c r="AO30" s="598" t="str">
        <f>+VLOOKUP($AJ30,Data_Validation!$A:$D,1,0)</f>
        <v>H01235</v>
      </c>
      <c r="AP30" s="598" t="str">
        <f>+VLOOKUP($AJ30,Data_Validation!$A:$D,3,0)</f>
        <v>Véhicules neufs</v>
      </c>
      <c r="AQ30" s="598" t="str">
        <f>+VLOOKUP($AJ30,Data_Validation!$A:$D,4,0)</f>
        <v>Services extérieurs</v>
      </c>
      <c r="AR30" s="598" t="s">
        <v>299</v>
      </c>
      <c r="AS30" s="598">
        <f>+VLOOKUP($AJ30,Data_Validation!$A:$E,5,0)</f>
        <v>0</v>
      </c>
      <c r="AT30" s="1036" t="str">
        <f t="shared" si="3"/>
        <v>H01235</v>
      </c>
      <c r="AU30" s="599" t="str">
        <f t="shared" si="4"/>
        <v>NF CONCIERGERIE-NETTOYAGE</v>
      </c>
      <c r="AV30" s="1030">
        <f>IFERROR(INDEX(V30:AG30,1,MATCH(Parametres!$B$3,V$1:AG$1,0)-1)*IF(OR(C30="L",C30="S",C30="I"),-1,1),"")</f>
        <v>0</v>
      </c>
      <c r="AW30" s="1030">
        <f t="shared" si="5"/>
        <v>0</v>
      </c>
      <c r="AX30" s="1030">
        <f>INDEX(V30:AG30,1,MATCH(Parametres!$B$3,V$1:AG$1,0))*IF(OR(C30="L",C30="S",C30="I"),-1,1)</f>
        <v>0</v>
      </c>
      <c r="AY30" s="598" t="s">
        <v>337</v>
      </c>
      <c r="AZ30" s="598">
        <f>+VLOOKUP($AJ30,Data_Validation!$A:$E,5,0)</f>
        <v>0</v>
      </c>
    </row>
    <row r="31" spans="1:52" ht="15" customHeight="1">
      <c r="A31" s="832" t="s">
        <v>1150</v>
      </c>
      <c r="B31" s="832">
        <v>2025</v>
      </c>
      <c r="C31" s="832" t="s">
        <v>1208</v>
      </c>
      <c r="D31" s="832" t="s">
        <v>1209</v>
      </c>
      <c r="E31" s="832" t="s">
        <v>333</v>
      </c>
      <c r="F31" s="832" t="s">
        <v>1119</v>
      </c>
      <c r="G31" s="832">
        <v>0</v>
      </c>
      <c r="H31" s="832">
        <v>198.99</v>
      </c>
      <c r="I31" s="832">
        <v>238.79</v>
      </c>
      <c r="J31" s="832">
        <v>278.58999999999997</v>
      </c>
      <c r="K31" s="832">
        <v>318.39</v>
      </c>
      <c r="L31" s="832">
        <v>358.19</v>
      </c>
      <c r="M31" s="832">
        <v>397.99</v>
      </c>
      <c r="N31" s="832">
        <v>437.79</v>
      </c>
      <c r="O31" s="832">
        <v>477.59</v>
      </c>
      <c r="P31" s="832">
        <v>518.84</v>
      </c>
      <c r="Q31" s="832">
        <v>559.30999999999995</v>
      </c>
      <c r="R31" s="832">
        <v>805.87</v>
      </c>
      <c r="S31" s="832">
        <v>50.85</v>
      </c>
      <c r="T31" s="832">
        <v>50.85</v>
      </c>
      <c r="U31" s="832">
        <v>0</v>
      </c>
      <c r="V31" s="832">
        <v>0</v>
      </c>
      <c r="W31" s="832">
        <v>0</v>
      </c>
      <c r="X31" s="832">
        <v>0</v>
      </c>
      <c r="Y31" s="832">
        <v>0</v>
      </c>
      <c r="Z31" s="832">
        <v>0</v>
      </c>
      <c r="AA31" s="832">
        <v>0</v>
      </c>
      <c r="AB31" s="832">
        <v>0</v>
      </c>
      <c r="AC31" s="832">
        <v>0</v>
      </c>
      <c r="AD31" s="832">
        <v>0</v>
      </c>
      <c r="AE31" s="832">
        <v>0</v>
      </c>
      <c r="AF31" s="832">
        <v>0</v>
      </c>
      <c r="AG31" s="832">
        <v>0</v>
      </c>
      <c r="AH31" s="832">
        <v>0</v>
      </c>
      <c r="AI31" s="832">
        <v>0</v>
      </c>
      <c r="AJ31" s="1030" t="str">
        <f t="shared" si="0"/>
        <v>H01240</v>
      </c>
      <c r="AK31" s="1030" t="str">
        <f t="shared" si="1"/>
        <v>NF ENT EQUIPMENT</v>
      </c>
      <c r="AL31" s="1030">
        <f>IFERROR(INDEX(G31:R31,1,MATCH(Parametres!$B$3,G$1:R$1,0)-1)*IF(OR(F31="L",F31="S",F31="I"),-1,1),"")</f>
        <v>0</v>
      </c>
      <c r="AM31" s="1030">
        <f t="shared" si="2"/>
        <v>198.99</v>
      </c>
      <c r="AN31" s="1030">
        <f>INDEX(G31:R31,1,MATCH(Parametres!$B$3,G$1:R$1,0))*IF(OR(F31="L",F31="S",F31="I"),-1,1)</f>
        <v>198.99</v>
      </c>
      <c r="AO31" s="598" t="str">
        <f>+VLOOKUP($AJ31,Data_Validation!$A:$D,1,0)</f>
        <v>H01240</v>
      </c>
      <c r="AP31" s="598" t="str">
        <f>+VLOOKUP($AJ31,Data_Validation!$A:$D,3,0)</f>
        <v>Véhicules neufs</v>
      </c>
      <c r="AQ31" s="598" t="str">
        <f>+VLOOKUP($AJ31,Data_Validation!$A:$D,4,0)</f>
        <v>Services extérieurs</v>
      </c>
      <c r="AR31" s="598" t="s">
        <v>299</v>
      </c>
      <c r="AS31" s="598">
        <f>+VLOOKUP($AJ31,Data_Validation!$A:$E,5,0)</f>
        <v>0</v>
      </c>
      <c r="AT31" s="1036" t="str">
        <f t="shared" si="3"/>
        <v>H01240</v>
      </c>
      <c r="AU31" s="599" t="str">
        <f t="shared" si="4"/>
        <v>NF ENT EQUIPMENT</v>
      </c>
      <c r="AV31" s="1030">
        <f>IFERROR(INDEX(V31:AG31,1,MATCH(Parametres!$B$3,V$1:AG$1,0)-1)*IF(OR(C31="L",C31="S",C31="I"),-1,1),"")</f>
        <v>0</v>
      </c>
      <c r="AW31" s="1030">
        <f t="shared" si="5"/>
        <v>0</v>
      </c>
      <c r="AX31" s="1030">
        <f>INDEX(V31:AG31,1,MATCH(Parametres!$B$3,V$1:AG$1,0))*IF(OR(C31="L",C31="S",C31="I"),-1,1)</f>
        <v>0</v>
      </c>
      <c r="AY31" s="598" t="s">
        <v>337</v>
      </c>
      <c r="AZ31" s="598">
        <f>+VLOOKUP($AJ31,Data_Validation!$A:$E,5,0)</f>
        <v>0</v>
      </c>
    </row>
    <row r="32" spans="1:52" ht="15" customHeight="1">
      <c r="A32" s="832" t="s">
        <v>1150</v>
      </c>
      <c r="B32" s="832">
        <v>2025</v>
      </c>
      <c r="C32" s="832" t="s">
        <v>1210</v>
      </c>
      <c r="D32" s="832" t="s">
        <v>1211</v>
      </c>
      <c r="E32" s="832" t="s">
        <v>333</v>
      </c>
      <c r="F32" s="832" t="s">
        <v>1119</v>
      </c>
      <c r="G32" s="832">
        <v>0</v>
      </c>
      <c r="H32" s="832">
        <v>0</v>
      </c>
      <c r="I32" s="832">
        <v>0</v>
      </c>
      <c r="J32" s="832">
        <v>0</v>
      </c>
      <c r="K32" s="832">
        <v>0</v>
      </c>
      <c r="L32" s="832">
        <v>0</v>
      </c>
      <c r="M32" s="832">
        <v>0</v>
      </c>
      <c r="N32" s="832">
        <v>0</v>
      </c>
      <c r="O32" s="832">
        <v>0</v>
      </c>
      <c r="P32" s="832">
        <v>0</v>
      </c>
      <c r="Q32" s="832">
        <v>0</v>
      </c>
      <c r="R32" s="832">
        <v>0</v>
      </c>
      <c r="S32" s="832">
        <v>0</v>
      </c>
      <c r="T32" s="832">
        <v>0</v>
      </c>
      <c r="U32" s="832">
        <v>0</v>
      </c>
      <c r="V32" s="832">
        <v>0</v>
      </c>
      <c r="W32" s="832">
        <v>0</v>
      </c>
      <c r="X32" s="832">
        <v>0</v>
      </c>
      <c r="Y32" s="832">
        <v>0</v>
      </c>
      <c r="Z32" s="832">
        <v>0</v>
      </c>
      <c r="AA32" s="832">
        <v>0</v>
      </c>
      <c r="AB32" s="832">
        <v>0</v>
      </c>
      <c r="AC32" s="832">
        <v>0</v>
      </c>
      <c r="AD32" s="832">
        <v>0</v>
      </c>
      <c r="AE32" s="832">
        <v>0</v>
      </c>
      <c r="AF32" s="832">
        <v>0</v>
      </c>
      <c r="AG32" s="832">
        <v>0</v>
      </c>
      <c r="AH32" s="832">
        <v>0</v>
      </c>
      <c r="AI32" s="832">
        <v>0</v>
      </c>
      <c r="AJ32" s="1030" t="str">
        <f t="shared" si="0"/>
        <v>H01241</v>
      </c>
      <c r="AK32" s="1030" t="str">
        <f t="shared" si="1"/>
        <v>NF VEH DE SERVITUDES</v>
      </c>
      <c r="AL32" s="1030">
        <f>IFERROR(INDEX(G32:R32,1,MATCH(Parametres!$B$3,G$1:R$1,0)-1)*IF(OR(F32="L",F32="S",F32="I"),-1,1),"")</f>
        <v>0</v>
      </c>
      <c r="AM32" s="1030">
        <f t="shared" si="2"/>
        <v>0</v>
      </c>
      <c r="AN32" s="1030">
        <f>INDEX(G32:R32,1,MATCH(Parametres!$B$3,G$1:R$1,0))*IF(OR(F32="L",F32="S",F32="I"),-1,1)</f>
        <v>0</v>
      </c>
      <c r="AO32" s="598" t="str">
        <f>+VLOOKUP($AJ32,Data_Validation!$A:$D,1,0)</f>
        <v>H01241</v>
      </c>
      <c r="AP32" s="598" t="str">
        <f>+VLOOKUP($AJ32,Data_Validation!$A:$D,3,0)</f>
        <v>Véhicules neufs</v>
      </c>
      <c r="AQ32" s="598" t="str">
        <f>+VLOOKUP($AJ32,Data_Validation!$A:$D,4,0)</f>
        <v>Frais véhicules de cie</v>
      </c>
      <c r="AR32" s="598" t="s">
        <v>299</v>
      </c>
      <c r="AS32" s="598">
        <f>+VLOOKUP($AJ32,Data_Validation!$A:$E,5,0)</f>
        <v>0</v>
      </c>
      <c r="AT32" s="1036" t="str">
        <f t="shared" si="3"/>
        <v>H01241</v>
      </c>
      <c r="AU32" s="599" t="str">
        <f t="shared" si="4"/>
        <v>NF VEH DE SERVITUDES</v>
      </c>
      <c r="AV32" s="1030">
        <f>IFERROR(INDEX(V32:AG32,1,MATCH(Parametres!$B$3,V$1:AG$1,0)-1)*IF(OR(C32="L",C32="S",C32="I"),-1,1),"")</f>
        <v>0</v>
      </c>
      <c r="AW32" s="1030">
        <f t="shared" si="5"/>
        <v>0</v>
      </c>
      <c r="AX32" s="1030">
        <f>INDEX(V32:AG32,1,MATCH(Parametres!$B$3,V$1:AG$1,0))*IF(OR(C32="L",C32="S",C32="I"),-1,1)</f>
        <v>0</v>
      </c>
      <c r="AY32" s="598" t="s">
        <v>337</v>
      </c>
      <c r="AZ32" s="598">
        <f>+VLOOKUP($AJ32,Data_Validation!$A:$E,5,0)</f>
        <v>0</v>
      </c>
    </row>
    <row r="33" spans="1:52" ht="15" customHeight="1">
      <c r="A33" s="832" t="s">
        <v>1150</v>
      </c>
      <c r="B33" s="832">
        <v>2025</v>
      </c>
      <c r="C33" s="832" t="s">
        <v>1212</v>
      </c>
      <c r="D33" s="832" t="s">
        <v>1213</v>
      </c>
      <c r="E33" s="832" t="s">
        <v>333</v>
      </c>
      <c r="F33" s="832" t="s">
        <v>1119</v>
      </c>
      <c r="G33" s="832">
        <v>0</v>
      </c>
      <c r="H33" s="832">
        <v>0</v>
      </c>
      <c r="I33" s="832">
        <v>0</v>
      </c>
      <c r="J33" s="832">
        <v>0</v>
      </c>
      <c r="K33" s="832">
        <v>0</v>
      </c>
      <c r="L33" s="832">
        <v>0</v>
      </c>
      <c r="M33" s="832">
        <v>0</v>
      </c>
      <c r="N33" s="832">
        <v>0</v>
      </c>
      <c r="O33" s="832">
        <v>0</v>
      </c>
      <c r="P33" s="832">
        <v>0</v>
      </c>
      <c r="Q33" s="832">
        <v>0</v>
      </c>
      <c r="R33" s="832">
        <v>0</v>
      </c>
      <c r="S33" s="832">
        <v>0</v>
      </c>
      <c r="T33" s="832">
        <v>0</v>
      </c>
      <c r="U33" s="832">
        <v>0</v>
      </c>
      <c r="V33" s="832">
        <v>0</v>
      </c>
      <c r="W33" s="832">
        <v>0</v>
      </c>
      <c r="X33" s="832">
        <v>0</v>
      </c>
      <c r="Y33" s="832">
        <v>0</v>
      </c>
      <c r="Z33" s="832">
        <v>0</v>
      </c>
      <c r="AA33" s="832">
        <v>0</v>
      </c>
      <c r="AB33" s="832">
        <v>0</v>
      </c>
      <c r="AC33" s="832">
        <v>0</v>
      </c>
      <c r="AD33" s="832">
        <v>0</v>
      </c>
      <c r="AE33" s="832">
        <v>0</v>
      </c>
      <c r="AF33" s="832">
        <v>0</v>
      </c>
      <c r="AG33" s="832">
        <v>0</v>
      </c>
      <c r="AH33" s="832">
        <v>0</v>
      </c>
      <c r="AI33" s="832">
        <v>0</v>
      </c>
      <c r="AJ33" s="1030" t="str">
        <f t="shared" si="0"/>
        <v>H01243</v>
      </c>
      <c r="AK33" s="1030" t="str">
        <f t="shared" si="1"/>
        <v>NF LOCATION EQUIPEMENT</v>
      </c>
      <c r="AL33" s="1030">
        <f>IFERROR(INDEX(G33:R33,1,MATCH(Parametres!$B$3,G$1:R$1,0)-1)*IF(OR(F33="L",F33="S",F33="I"),-1,1),"")</f>
        <v>0</v>
      </c>
      <c r="AM33" s="1030">
        <f t="shared" si="2"/>
        <v>0</v>
      </c>
      <c r="AN33" s="1030">
        <f>INDEX(G33:R33,1,MATCH(Parametres!$B$3,G$1:R$1,0))*IF(OR(F33="L",F33="S",F33="I"),-1,1)</f>
        <v>0</v>
      </c>
      <c r="AO33" s="598" t="e">
        <f>+VLOOKUP($AJ33,Data_Validation!$A:$D,1,0)</f>
        <v>#N/A</v>
      </c>
      <c r="AP33" s="598" t="e">
        <f>+VLOOKUP($AJ33,Data_Validation!$A:$D,3,0)</f>
        <v>#N/A</v>
      </c>
      <c r="AQ33" s="598" t="e">
        <f>+VLOOKUP($AJ33,Data_Validation!$A:$D,4,0)</f>
        <v>#N/A</v>
      </c>
      <c r="AR33" s="598" t="s">
        <v>299</v>
      </c>
      <c r="AS33" s="598" t="e">
        <f>+VLOOKUP($AJ33,Data_Validation!$A:$E,5,0)</f>
        <v>#N/A</v>
      </c>
      <c r="AT33" s="1036" t="str">
        <f t="shared" si="3"/>
        <v>H01243</v>
      </c>
      <c r="AU33" s="599" t="str">
        <f t="shared" si="4"/>
        <v>NF LOCATION EQUIPEMENT</v>
      </c>
      <c r="AV33" s="1030">
        <f>IFERROR(INDEX(V33:AG33,1,MATCH(Parametres!$B$3,V$1:AG$1,0)-1)*IF(OR(C33="L",C33="S",C33="I"),-1,1),"")</f>
        <v>0</v>
      </c>
      <c r="AW33" s="1030">
        <f t="shared" si="5"/>
        <v>0</v>
      </c>
      <c r="AX33" s="1030">
        <f>INDEX(V33:AG33,1,MATCH(Parametres!$B$3,V$1:AG$1,0))*IF(OR(C33="L",C33="S",C33="I"),-1,1)</f>
        <v>0</v>
      </c>
      <c r="AY33" s="598" t="s">
        <v>337</v>
      </c>
      <c r="AZ33" s="598" t="e">
        <f>+VLOOKUP($AJ33,Data_Validation!$A:$E,5,0)</f>
        <v>#N/A</v>
      </c>
    </row>
    <row r="34" spans="1:52" ht="15.75" customHeight="1">
      <c r="A34" s="832" t="s">
        <v>1150</v>
      </c>
      <c r="B34" s="832">
        <v>2025</v>
      </c>
      <c r="C34" s="832" t="s">
        <v>1214</v>
      </c>
      <c r="D34" s="832" t="s">
        <v>1215</v>
      </c>
      <c r="E34" s="832" t="s">
        <v>333</v>
      </c>
      <c r="F34" s="832" t="s">
        <v>1119</v>
      </c>
      <c r="G34" s="832">
        <v>1698.72</v>
      </c>
      <c r="H34" s="832">
        <v>3356.61</v>
      </c>
      <c r="I34" s="832">
        <v>5202.08</v>
      </c>
      <c r="J34" s="832">
        <v>7078.78</v>
      </c>
      <c r="K34" s="832">
        <v>8521.58</v>
      </c>
      <c r="L34" s="832">
        <v>10078.299999999999</v>
      </c>
      <c r="M34" s="832">
        <v>11874.62</v>
      </c>
      <c r="N34" s="832">
        <v>13345.81</v>
      </c>
      <c r="O34" s="832">
        <v>14866.22</v>
      </c>
      <c r="P34" s="832">
        <v>16568.8</v>
      </c>
      <c r="Q34" s="832">
        <v>17854.939999999999</v>
      </c>
      <c r="R34" s="832">
        <v>19425.37</v>
      </c>
      <c r="S34" s="832">
        <v>1623.18</v>
      </c>
      <c r="T34" s="832">
        <v>1623.18</v>
      </c>
      <c r="U34" s="832">
        <v>0</v>
      </c>
      <c r="V34" s="832">
        <v>0</v>
      </c>
      <c r="W34" s="832">
        <v>0</v>
      </c>
      <c r="X34" s="832">
        <v>0</v>
      </c>
      <c r="Y34" s="832">
        <v>0</v>
      </c>
      <c r="Z34" s="832">
        <v>0</v>
      </c>
      <c r="AA34" s="832">
        <v>0</v>
      </c>
      <c r="AB34" s="832">
        <v>0</v>
      </c>
      <c r="AC34" s="832">
        <v>0</v>
      </c>
      <c r="AD34" s="832">
        <v>0</v>
      </c>
      <c r="AE34" s="832">
        <v>0</v>
      </c>
      <c r="AF34" s="832">
        <v>0</v>
      </c>
      <c r="AG34" s="832">
        <v>0</v>
      </c>
      <c r="AH34" s="832">
        <v>0</v>
      </c>
      <c r="AI34" s="832">
        <v>0</v>
      </c>
      <c r="AJ34" s="1030" t="str">
        <f t="shared" si="0"/>
        <v>H01244</v>
      </c>
      <c r="AK34" s="1030" t="str">
        <f t="shared" si="1"/>
        <v>NF TRAITEMENT DES DONNEES</v>
      </c>
      <c r="AL34" s="1030">
        <f>IFERROR(INDEX(G34:R34,1,MATCH(Parametres!$B$3,G$1:R$1,0)-1)*IF(OR(F34="L",F34="S",F34="I"),-1,1),"")</f>
        <v>1698.72</v>
      </c>
      <c r="AM34" s="1030">
        <f t="shared" si="2"/>
        <v>1657.89</v>
      </c>
      <c r="AN34" s="1030">
        <f>INDEX(G34:R34,1,MATCH(Parametres!$B$3,G$1:R$1,0))*IF(OR(F34="L",F34="S",F34="I"),-1,1)</f>
        <v>3356.61</v>
      </c>
      <c r="AO34" s="598" t="str">
        <f>+VLOOKUP($AJ34,Data_Validation!$A:$D,1,0)</f>
        <v>H01244</v>
      </c>
      <c r="AP34" s="598" t="str">
        <f>+VLOOKUP($AJ34,Data_Validation!$A:$D,3,0)</f>
        <v>Véhicules neufs</v>
      </c>
      <c r="AQ34" s="598" t="str">
        <f>+VLOOKUP($AJ34,Data_Validation!$A:$D,4,0)</f>
        <v>Informatique</v>
      </c>
      <c r="AR34" s="598" t="s">
        <v>299</v>
      </c>
      <c r="AS34" s="598">
        <f>+VLOOKUP($AJ34,Data_Validation!$A:$E,5,0)</f>
        <v>0</v>
      </c>
      <c r="AT34" s="1036" t="str">
        <f t="shared" si="3"/>
        <v>H01244</v>
      </c>
      <c r="AU34" s="599" t="str">
        <f t="shared" si="4"/>
        <v>NF TRAITEMENT DES DONNEES</v>
      </c>
      <c r="AV34" s="1030">
        <f>IFERROR(INDEX(V34:AG34,1,MATCH(Parametres!$B$3,V$1:AG$1,0)-1)*IF(OR(C34="L",C34="S",C34="I"),-1,1),"")</f>
        <v>0</v>
      </c>
      <c r="AW34" s="1030">
        <f t="shared" si="5"/>
        <v>0</v>
      </c>
      <c r="AX34" s="1030">
        <f>INDEX(V34:AG34,1,MATCH(Parametres!$B$3,V$1:AG$1,0))*IF(OR(C34="L",C34="S",C34="I"),-1,1)</f>
        <v>0</v>
      </c>
      <c r="AY34" s="598" t="s">
        <v>337</v>
      </c>
      <c r="AZ34" s="598">
        <f>+VLOOKUP($AJ34,Data_Validation!$A:$E,5,0)</f>
        <v>0</v>
      </c>
    </row>
    <row r="35" spans="1:52" ht="15" customHeight="1">
      <c r="A35" s="832" t="s">
        <v>1150</v>
      </c>
      <c r="B35" s="832">
        <v>2025</v>
      </c>
      <c r="C35" s="832" t="s">
        <v>1216</v>
      </c>
      <c r="D35" s="832" t="s">
        <v>1217</v>
      </c>
      <c r="E35" s="832" t="s">
        <v>333</v>
      </c>
      <c r="F35" s="832" t="s">
        <v>1119</v>
      </c>
      <c r="G35" s="832">
        <v>2099.63</v>
      </c>
      <c r="H35" s="832">
        <v>2230.63</v>
      </c>
      <c r="I35" s="832">
        <v>2712.19</v>
      </c>
      <c r="J35" s="832">
        <v>3135.43</v>
      </c>
      <c r="K35" s="832">
        <v>3434.54</v>
      </c>
      <c r="L35" s="832">
        <v>3809.54</v>
      </c>
      <c r="M35" s="832">
        <v>4330.3599999999997</v>
      </c>
      <c r="N35" s="832">
        <v>5882.42</v>
      </c>
      <c r="O35" s="832">
        <v>6366.43</v>
      </c>
      <c r="P35" s="832">
        <v>6957.79</v>
      </c>
      <c r="Q35" s="832">
        <v>7390.46</v>
      </c>
      <c r="R35" s="832">
        <v>7818.09</v>
      </c>
      <c r="S35" s="832">
        <v>671.86</v>
      </c>
      <c r="T35" s="832">
        <v>671.86</v>
      </c>
      <c r="U35" s="832">
        <v>0</v>
      </c>
      <c r="V35" s="832">
        <v>0</v>
      </c>
      <c r="W35" s="832">
        <v>0</v>
      </c>
      <c r="X35" s="832">
        <v>0</v>
      </c>
      <c r="Y35" s="832">
        <v>0</v>
      </c>
      <c r="Z35" s="832">
        <v>0</v>
      </c>
      <c r="AA35" s="832">
        <v>0</v>
      </c>
      <c r="AB35" s="832">
        <v>0</v>
      </c>
      <c r="AC35" s="832">
        <v>0</v>
      </c>
      <c r="AD35" s="832">
        <v>0</v>
      </c>
      <c r="AE35" s="832">
        <v>0</v>
      </c>
      <c r="AF35" s="832">
        <v>0</v>
      </c>
      <c r="AG35" s="832">
        <v>0</v>
      </c>
      <c r="AH35" s="832">
        <v>0</v>
      </c>
      <c r="AI35" s="832">
        <v>0</v>
      </c>
      <c r="AJ35" s="1030" t="str">
        <f t="shared" si="0"/>
        <v>H01245</v>
      </c>
      <c r="AK35" s="1030" t="str">
        <f t="shared" si="1"/>
        <v>NF FRAIS REPRES/REPAS</v>
      </c>
      <c r="AL35" s="1030">
        <f>IFERROR(INDEX(G35:R35,1,MATCH(Parametres!$B$3,G$1:R$1,0)-1)*IF(OR(F35="L",F35="S",F35="I"),-1,1),"")</f>
        <v>2099.63</v>
      </c>
      <c r="AM35" s="1030">
        <f t="shared" si="2"/>
        <v>131</v>
      </c>
      <c r="AN35" s="1030">
        <f>INDEX(G35:R35,1,MATCH(Parametres!$B$3,G$1:R$1,0))*IF(OR(F35="L",F35="S",F35="I"),-1,1)</f>
        <v>2230.63</v>
      </c>
      <c r="AO35" s="598" t="str">
        <f>+VLOOKUP($AJ35,Data_Validation!$A:$D,1,0)</f>
        <v>H01245</v>
      </c>
      <c r="AP35" s="598" t="str">
        <f>+VLOOKUP($AJ35,Data_Validation!$A:$D,3,0)</f>
        <v>Véhicules neufs</v>
      </c>
      <c r="AQ35" s="598" t="str">
        <f>+VLOOKUP($AJ35,Data_Validation!$A:$D,4,0)</f>
        <v>Frais de déplacement</v>
      </c>
      <c r="AR35" s="598" t="s">
        <v>299</v>
      </c>
      <c r="AS35" s="598">
        <f>+VLOOKUP($AJ35,Data_Validation!$A:$E,5,0)</f>
        <v>0</v>
      </c>
      <c r="AT35" s="1036" t="str">
        <f t="shared" si="3"/>
        <v>H01245</v>
      </c>
      <c r="AU35" s="599" t="str">
        <f t="shared" si="4"/>
        <v>NF FRAIS REPRES/REPAS</v>
      </c>
      <c r="AV35" s="1030">
        <f>IFERROR(INDEX(V35:AG35,1,MATCH(Parametres!$B$3,V$1:AG$1,0)-1)*IF(OR(C35="L",C35="S",C35="I"),-1,1),"")</f>
        <v>0</v>
      </c>
      <c r="AW35" s="1030">
        <f t="shared" si="5"/>
        <v>0</v>
      </c>
      <c r="AX35" s="1030">
        <f>INDEX(V35:AG35,1,MATCH(Parametres!$B$3,V$1:AG$1,0))*IF(OR(C35="L",C35="S",C35="I"),-1,1)</f>
        <v>0</v>
      </c>
      <c r="AY35" s="598" t="s">
        <v>337</v>
      </c>
      <c r="AZ35" s="598">
        <f>+VLOOKUP($AJ35,Data_Validation!$A:$E,5,0)</f>
        <v>0</v>
      </c>
    </row>
    <row r="36" spans="1:52" ht="15" customHeight="1">
      <c r="A36" s="832" t="s">
        <v>1150</v>
      </c>
      <c r="B36" s="832">
        <v>2025</v>
      </c>
      <c r="C36" s="832" t="s">
        <v>1218</v>
      </c>
      <c r="D36" s="832" t="s">
        <v>1219</v>
      </c>
      <c r="E36" s="832" t="s">
        <v>333</v>
      </c>
      <c r="F36" s="832" t="s">
        <v>1119</v>
      </c>
      <c r="G36" s="832">
        <v>0</v>
      </c>
      <c r="H36" s="832">
        <v>0</v>
      </c>
      <c r="I36" s="832">
        <v>0</v>
      </c>
      <c r="J36" s="832">
        <v>0</v>
      </c>
      <c r="K36" s="832">
        <v>0</v>
      </c>
      <c r="L36" s="832">
        <v>0</v>
      </c>
      <c r="M36" s="832">
        <v>0</v>
      </c>
      <c r="N36" s="832">
        <v>0</v>
      </c>
      <c r="O36" s="832">
        <v>0</v>
      </c>
      <c r="P36" s="832">
        <v>6377.24</v>
      </c>
      <c r="Q36" s="832">
        <v>6377.24</v>
      </c>
      <c r="R36" s="832">
        <v>6377.24</v>
      </c>
      <c r="S36" s="832">
        <v>579.75</v>
      </c>
      <c r="T36" s="832">
        <v>579.75</v>
      </c>
      <c r="U36" s="832">
        <v>0</v>
      </c>
      <c r="V36" s="832">
        <v>0</v>
      </c>
      <c r="W36" s="832">
        <v>0</v>
      </c>
      <c r="X36" s="832">
        <v>0</v>
      </c>
      <c r="Y36" s="832">
        <v>0</v>
      </c>
      <c r="Z36" s="832">
        <v>0</v>
      </c>
      <c r="AA36" s="832">
        <v>0</v>
      </c>
      <c r="AB36" s="832">
        <v>0</v>
      </c>
      <c r="AC36" s="832">
        <v>0</v>
      </c>
      <c r="AD36" s="832">
        <v>0</v>
      </c>
      <c r="AE36" s="832">
        <v>0</v>
      </c>
      <c r="AF36" s="832">
        <v>0</v>
      </c>
      <c r="AG36" s="832">
        <v>0</v>
      </c>
      <c r="AH36" s="832">
        <v>0</v>
      </c>
      <c r="AI36" s="832">
        <v>0</v>
      </c>
      <c r="AJ36" s="1030" t="str">
        <f t="shared" si="0"/>
        <v>H01246</v>
      </c>
      <c r="AK36" s="1030" t="str">
        <f t="shared" si="1"/>
        <v>NF DEPLACEMENT-REPRESENT.</v>
      </c>
      <c r="AL36" s="1030">
        <f>IFERROR(INDEX(G36:R36,1,MATCH(Parametres!$B$3,G$1:R$1,0)-1)*IF(OR(F36="L",F36="S",F36="I"),-1,1),"")</f>
        <v>0</v>
      </c>
      <c r="AM36" s="1030">
        <f t="shared" si="2"/>
        <v>0</v>
      </c>
      <c r="AN36" s="1030">
        <f>INDEX(G36:R36,1,MATCH(Parametres!$B$3,G$1:R$1,0))*IF(OR(F36="L",F36="S",F36="I"),-1,1)</f>
        <v>0</v>
      </c>
      <c r="AO36" s="598" t="str">
        <f>+VLOOKUP($AJ36,Data_Validation!$A:$D,1,0)</f>
        <v>H01246</v>
      </c>
      <c r="AP36" s="598" t="str">
        <f>+VLOOKUP($AJ36,Data_Validation!$A:$D,3,0)</f>
        <v>Véhicules neufs</v>
      </c>
      <c r="AQ36" s="598" t="str">
        <f>+VLOOKUP($AJ36,Data_Validation!$A:$D,4,0)</f>
        <v>Frais de déplacement</v>
      </c>
      <c r="AR36" s="598" t="s">
        <v>299</v>
      </c>
      <c r="AS36" s="598">
        <f>+VLOOKUP($AJ36,Data_Validation!$A:$E,5,0)</f>
        <v>0</v>
      </c>
      <c r="AT36" s="1036" t="str">
        <f t="shared" si="3"/>
        <v>H01246</v>
      </c>
      <c r="AU36" s="599" t="str">
        <f t="shared" si="4"/>
        <v>NF DEPLACEMENT-REPRESENT.</v>
      </c>
      <c r="AV36" s="1030">
        <f>IFERROR(INDEX(V36:AG36,1,MATCH(Parametres!$B$3,V$1:AG$1,0)-1)*IF(OR(C36="L",C36="S",C36="I"),-1,1),"")</f>
        <v>0</v>
      </c>
      <c r="AW36" s="1030">
        <f t="shared" si="5"/>
        <v>0</v>
      </c>
      <c r="AX36" s="1030">
        <f>INDEX(V36:AG36,1,MATCH(Parametres!$B$3,V$1:AG$1,0))*IF(OR(C36="L",C36="S",C36="I"),-1,1)</f>
        <v>0</v>
      </c>
      <c r="AY36" s="598" t="s">
        <v>337</v>
      </c>
      <c r="AZ36" s="598">
        <f>+VLOOKUP($AJ36,Data_Validation!$A:$E,5,0)</f>
        <v>0</v>
      </c>
    </row>
    <row r="37" spans="1:52" ht="15" customHeight="1">
      <c r="A37" s="832" t="s">
        <v>1150</v>
      </c>
      <c r="B37" s="832">
        <v>2025</v>
      </c>
      <c r="C37" s="832" t="s">
        <v>1220</v>
      </c>
      <c r="D37" s="832" t="s">
        <v>1221</v>
      </c>
      <c r="E37" s="832" t="s">
        <v>333</v>
      </c>
      <c r="F37" s="832" t="s">
        <v>1119</v>
      </c>
      <c r="G37" s="832">
        <v>56.04</v>
      </c>
      <c r="H37" s="832">
        <v>215.83</v>
      </c>
      <c r="I37" s="832">
        <v>292.13</v>
      </c>
      <c r="J37" s="832">
        <v>396.77</v>
      </c>
      <c r="K37" s="832">
        <v>449.12</v>
      </c>
      <c r="L37" s="832">
        <v>501.47</v>
      </c>
      <c r="M37" s="832">
        <v>602.85</v>
      </c>
      <c r="N37" s="832">
        <v>782.17</v>
      </c>
      <c r="O37" s="832">
        <v>858.27</v>
      </c>
      <c r="P37" s="832">
        <v>974.37</v>
      </c>
      <c r="Q37" s="832">
        <v>1074.47</v>
      </c>
      <c r="R37" s="832">
        <v>1153.3900000000001</v>
      </c>
      <c r="S37" s="832">
        <v>97.68</v>
      </c>
      <c r="T37" s="832">
        <v>97.68</v>
      </c>
      <c r="U37" s="832">
        <v>0</v>
      </c>
      <c r="V37" s="832">
        <v>0</v>
      </c>
      <c r="W37" s="832">
        <v>0</v>
      </c>
      <c r="X37" s="832">
        <v>0</v>
      </c>
      <c r="Y37" s="832">
        <v>0</v>
      </c>
      <c r="Z37" s="832">
        <v>0</v>
      </c>
      <c r="AA37" s="832">
        <v>0</v>
      </c>
      <c r="AB37" s="832">
        <v>0</v>
      </c>
      <c r="AC37" s="832">
        <v>0</v>
      </c>
      <c r="AD37" s="832">
        <v>0</v>
      </c>
      <c r="AE37" s="832">
        <v>0</v>
      </c>
      <c r="AF37" s="832">
        <v>0</v>
      </c>
      <c r="AG37" s="832">
        <v>0</v>
      </c>
      <c r="AH37" s="832">
        <v>0</v>
      </c>
      <c r="AI37" s="832">
        <v>0</v>
      </c>
      <c r="AJ37" s="1030" t="str">
        <f t="shared" si="0"/>
        <v>H01247</v>
      </c>
      <c r="AK37" s="1030" t="str">
        <f t="shared" si="1"/>
        <v>NF TELEPHONE-TELEGRAMMES</v>
      </c>
      <c r="AL37" s="1030">
        <f>IFERROR(INDEX(G37:R37,1,MATCH(Parametres!$B$3,G$1:R$1,0)-1)*IF(OR(F37="L",F37="S",F37="I"),-1,1),"")</f>
        <v>56.04</v>
      </c>
      <c r="AM37" s="1030">
        <f t="shared" si="2"/>
        <v>159.79000000000002</v>
      </c>
      <c r="AN37" s="1030">
        <f>INDEX(G37:R37,1,MATCH(Parametres!$B$3,G$1:R$1,0))*IF(OR(F37="L",F37="S",F37="I"),-1,1)</f>
        <v>215.83</v>
      </c>
      <c r="AO37" s="598" t="str">
        <f>+VLOOKUP($AJ37,Data_Validation!$A:$D,1,0)</f>
        <v>H01247</v>
      </c>
      <c r="AP37" s="598" t="str">
        <f>+VLOOKUP($AJ37,Data_Validation!$A:$D,3,0)</f>
        <v>Véhicules neufs</v>
      </c>
      <c r="AQ37" s="598" t="str">
        <f>+VLOOKUP($AJ37,Data_Validation!$A:$D,4,0)</f>
        <v>Téléphone</v>
      </c>
      <c r="AR37" s="598" t="s">
        <v>299</v>
      </c>
      <c r="AS37" s="598">
        <f>+VLOOKUP($AJ37,Data_Validation!$A:$E,5,0)</f>
        <v>0</v>
      </c>
      <c r="AT37" s="1036" t="str">
        <f t="shared" si="3"/>
        <v>H01247</v>
      </c>
      <c r="AU37" s="599" t="str">
        <f t="shared" si="4"/>
        <v>NF TELEPHONE-TELEGRAMMES</v>
      </c>
      <c r="AV37" s="1030">
        <f>IFERROR(INDEX(V37:AG37,1,MATCH(Parametres!$B$3,V$1:AG$1,0)-1)*IF(OR(C37="L",C37="S",C37="I"),-1,1),"")</f>
        <v>0</v>
      </c>
      <c r="AW37" s="1030">
        <f t="shared" si="5"/>
        <v>0</v>
      </c>
      <c r="AX37" s="1030">
        <f>INDEX(V37:AG37,1,MATCH(Parametres!$B$3,V$1:AG$1,0))*IF(OR(C37="L",C37="S",C37="I"),-1,1)</f>
        <v>0</v>
      </c>
      <c r="AY37" s="598" t="s">
        <v>337</v>
      </c>
      <c r="AZ37" s="598">
        <f>+VLOOKUP($AJ37,Data_Validation!$A:$E,5,0)</f>
        <v>0</v>
      </c>
    </row>
    <row r="38" spans="1:52" ht="15" customHeight="1">
      <c r="A38" s="832" t="s">
        <v>1150</v>
      </c>
      <c r="B38" s="832">
        <v>2025</v>
      </c>
      <c r="C38" s="832" t="s">
        <v>1222</v>
      </c>
      <c r="D38" s="832" t="s">
        <v>1223</v>
      </c>
      <c r="E38" s="832" t="s">
        <v>333</v>
      </c>
      <c r="F38" s="832" t="s">
        <v>1119</v>
      </c>
      <c r="G38" s="832">
        <v>0</v>
      </c>
      <c r="H38" s="832">
        <v>0</v>
      </c>
      <c r="I38" s="832">
        <v>0</v>
      </c>
      <c r="J38" s="832">
        <v>0</v>
      </c>
      <c r="K38" s="832">
        <v>0</v>
      </c>
      <c r="L38" s="832">
        <v>0</v>
      </c>
      <c r="M38" s="832">
        <v>0</v>
      </c>
      <c r="N38" s="832">
        <v>0</v>
      </c>
      <c r="O38" s="832">
        <v>0</v>
      </c>
      <c r="P38" s="832">
        <v>0</v>
      </c>
      <c r="Q38" s="832">
        <v>0</v>
      </c>
      <c r="R38" s="832">
        <v>0</v>
      </c>
      <c r="S38" s="832">
        <v>0</v>
      </c>
      <c r="T38" s="832">
        <v>0</v>
      </c>
      <c r="U38" s="832">
        <v>0</v>
      </c>
      <c r="V38" s="832">
        <v>0</v>
      </c>
      <c r="W38" s="832">
        <v>0</v>
      </c>
      <c r="X38" s="832">
        <v>0</v>
      </c>
      <c r="Y38" s="832">
        <v>0</v>
      </c>
      <c r="Z38" s="832">
        <v>0</v>
      </c>
      <c r="AA38" s="832">
        <v>0</v>
      </c>
      <c r="AB38" s="832">
        <v>0</v>
      </c>
      <c r="AC38" s="832">
        <v>0</v>
      </c>
      <c r="AD38" s="832">
        <v>0</v>
      </c>
      <c r="AE38" s="832">
        <v>0</v>
      </c>
      <c r="AF38" s="832">
        <v>0</v>
      </c>
      <c r="AG38" s="832">
        <v>0</v>
      </c>
      <c r="AH38" s="832">
        <v>0</v>
      </c>
      <c r="AI38" s="832">
        <v>0</v>
      </c>
      <c r="AJ38" s="1030" t="str">
        <f t="shared" si="0"/>
        <v>H01248</v>
      </c>
      <c r="AK38" s="1030" t="str">
        <f t="shared" si="1"/>
        <v>NF FRAIS POSTAUX</v>
      </c>
      <c r="AL38" s="1030">
        <f>IFERROR(INDEX(G38:R38,1,MATCH(Parametres!$B$3,G$1:R$1,0)-1)*IF(OR(F38="L",F38="S",F38="I"),-1,1),"")</f>
        <v>0</v>
      </c>
      <c r="AM38" s="1030">
        <f t="shared" si="2"/>
        <v>0</v>
      </c>
      <c r="AN38" s="1030">
        <f>INDEX(G38:R38,1,MATCH(Parametres!$B$3,G$1:R$1,0))*IF(OR(F38="L",F38="S",F38="I"),-1,1)</f>
        <v>0</v>
      </c>
      <c r="AO38" s="598" t="e">
        <f>+VLOOKUP($AJ38,Data_Validation!$A:$D,1,0)</f>
        <v>#N/A</v>
      </c>
      <c r="AP38" s="598" t="e">
        <f>+VLOOKUP($AJ38,Data_Validation!$A:$D,3,0)</f>
        <v>#N/A</v>
      </c>
      <c r="AQ38" s="598" t="e">
        <f>+VLOOKUP($AJ38,Data_Validation!$A:$D,4,0)</f>
        <v>#N/A</v>
      </c>
      <c r="AR38" s="598" t="s">
        <v>299</v>
      </c>
      <c r="AS38" s="598" t="e">
        <f>+VLOOKUP($AJ38,Data_Validation!$A:$E,5,0)</f>
        <v>#N/A</v>
      </c>
      <c r="AT38" s="1036" t="str">
        <f t="shared" si="3"/>
        <v>H01248</v>
      </c>
      <c r="AU38" s="599" t="str">
        <f t="shared" si="4"/>
        <v>NF FRAIS POSTAUX</v>
      </c>
      <c r="AV38" s="1030">
        <f>IFERROR(INDEX(V38:AG38,1,MATCH(Parametres!$B$3,V$1:AG$1,0)-1)*IF(OR(C38="L",C38="S",C38="I"),-1,1),"")</f>
        <v>0</v>
      </c>
      <c r="AW38" s="1030">
        <f t="shared" si="5"/>
        <v>0</v>
      </c>
      <c r="AX38" s="1030">
        <f>INDEX(V38:AG38,1,MATCH(Parametres!$B$3,V$1:AG$1,0))*IF(OR(C38="L",C38="S",C38="I"),-1,1)</f>
        <v>0</v>
      </c>
      <c r="AY38" s="598" t="s">
        <v>337</v>
      </c>
      <c r="AZ38" s="598" t="e">
        <f>+VLOOKUP($AJ38,Data_Validation!$A:$E,5,0)</f>
        <v>#N/A</v>
      </c>
    </row>
    <row r="39" spans="1:52" ht="15" customHeight="1">
      <c r="A39" s="832" t="s">
        <v>1150</v>
      </c>
      <c r="B39" s="832">
        <v>2025</v>
      </c>
      <c r="C39" s="832" t="s">
        <v>1224</v>
      </c>
      <c r="D39" s="832" t="s">
        <v>1225</v>
      </c>
      <c r="E39" s="832" t="s">
        <v>333</v>
      </c>
      <c r="F39" s="832" t="s">
        <v>1119</v>
      </c>
      <c r="G39" s="832">
        <v>62.93</v>
      </c>
      <c r="H39" s="832">
        <v>62.93</v>
      </c>
      <c r="I39" s="832">
        <v>62.93</v>
      </c>
      <c r="J39" s="832">
        <v>62.93</v>
      </c>
      <c r="K39" s="832">
        <v>62.93</v>
      </c>
      <c r="L39" s="832">
        <v>74.87</v>
      </c>
      <c r="M39" s="832">
        <v>227.88</v>
      </c>
      <c r="N39" s="832">
        <v>308.5</v>
      </c>
      <c r="O39" s="832">
        <v>441.23</v>
      </c>
      <c r="P39" s="832">
        <v>559.02</v>
      </c>
      <c r="Q39" s="832">
        <v>711.7</v>
      </c>
      <c r="R39" s="832">
        <v>753.66</v>
      </c>
      <c r="S39" s="832">
        <v>64.7</v>
      </c>
      <c r="T39" s="832">
        <v>64.7</v>
      </c>
      <c r="U39" s="832">
        <v>0</v>
      </c>
      <c r="V39" s="832">
        <v>0</v>
      </c>
      <c r="W39" s="832">
        <v>0</v>
      </c>
      <c r="X39" s="832">
        <v>0</v>
      </c>
      <c r="Y39" s="832">
        <v>0</v>
      </c>
      <c r="Z39" s="832">
        <v>0</v>
      </c>
      <c r="AA39" s="832">
        <v>0</v>
      </c>
      <c r="AB39" s="832">
        <v>0</v>
      </c>
      <c r="AC39" s="832">
        <v>0</v>
      </c>
      <c r="AD39" s="832">
        <v>0</v>
      </c>
      <c r="AE39" s="832">
        <v>0</v>
      </c>
      <c r="AF39" s="832">
        <v>0</v>
      </c>
      <c r="AG39" s="832">
        <v>0</v>
      </c>
      <c r="AH39" s="832">
        <v>0</v>
      </c>
      <c r="AI39" s="832">
        <v>0</v>
      </c>
      <c r="AJ39" s="1030" t="str">
        <f t="shared" si="0"/>
        <v>H01249</v>
      </c>
      <c r="AK39" s="1030" t="str">
        <f t="shared" si="1"/>
        <v>NF FRET &amp; MESSAGERIE</v>
      </c>
      <c r="AL39" s="1030">
        <f>IFERROR(INDEX(G39:R39,1,MATCH(Parametres!$B$3,G$1:R$1,0)-1)*IF(OR(F39="L",F39="S",F39="I"),-1,1),"")</f>
        <v>62.93</v>
      </c>
      <c r="AM39" s="1030">
        <f t="shared" si="2"/>
        <v>0</v>
      </c>
      <c r="AN39" s="1030">
        <f>INDEX(G39:R39,1,MATCH(Parametres!$B$3,G$1:R$1,0))*IF(OR(F39="L",F39="S",F39="I"),-1,1)</f>
        <v>62.93</v>
      </c>
      <c r="AO39" s="598" t="str">
        <f>+VLOOKUP($AJ39,Data_Validation!$A:$D,1,0)</f>
        <v>H01249</v>
      </c>
      <c r="AP39" s="598" t="str">
        <f>+VLOOKUP($AJ39,Data_Validation!$A:$D,3,0)</f>
        <v>Véhicules neufs</v>
      </c>
      <c r="AQ39" s="598" t="str">
        <f>+VLOOKUP($AJ39,Data_Validation!$A:$D,4,0)</f>
        <v>Frais postaux</v>
      </c>
      <c r="AR39" s="598" t="s">
        <v>299</v>
      </c>
      <c r="AS39" s="598">
        <f>+VLOOKUP($AJ39,Data_Validation!$A:$E,5,0)</f>
        <v>0</v>
      </c>
      <c r="AT39" s="1036" t="str">
        <f t="shared" si="3"/>
        <v>H01249</v>
      </c>
      <c r="AU39" s="599" t="str">
        <f t="shared" si="4"/>
        <v>NF FRET &amp; MESSAGERIE</v>
      </c>
      <c r="AV39" s="1030">
        <f>IFERROR(INDEX(V39:AG39,1,MATCH(Parametres!$B$3,V$1:AG$1,0)-1)*IF(OR(C39="L",C39="S",C39="I"),-1,1),"")</f>
        <v>0</v>
      </c>
      <c r="AW39" s="1030">
        <f t="shared" si="5"/>
        <v>0</v>
      </c>
      <c r="AX39" s="1030">
        <f>INDEX(V39:AG39,1,MATCH(Parametres!$B$3,V$1:AG$1,0))*IF(OR(C39="L",C39="S",C39="I"),-1,1)</f>
        <v>0</v>
      </c>
      <c r="AY39" s="598" t="s">
        <v>337</v>
      </c>
      <c r="AZ39" s="598">
        <f>+VLOOKUP($AJ39,Data_Validation!$A:$E,5,0)</f>
        <v>0</v>
      </c>
    </row>
    <row r="40" spans="1:52" ht="15.75" customHeight="1">
      <c r="A40" s="832" t="s">
        <v>1150</v>
      </c>
      <c r="B40" s="832">
        <v>2025</v>
      </c>
      <c r="C40" s="832" t="s">
        <v>1226</v>
      </c>
      <c r="D40" s="832" t="s">
        <v>1227</v>
      </c>
      <c r="E40" s="832" t="s">
        <v>333</v>
      </c>
      <c r="F40" s="832" t="s">
        <v>1119</v>
      </c>
      <c r="G40" s="832">
        <v>62.5</v>
      </c>
      <c r="H40" s="832">
        <v>62.5</v>
      </c>
      <c r="I40" s="832">
        <v>62.5</v>
      </c>
      <c r="J40" s="832">
        <v>62.5</v>
      </c>
      <c r="K40" s="832">
        <v>62.5</v>
      </c>
      <c r="L40" s="832">
        <v>62.5</v>
      </c>
      <c r="M40" s="832">
        <v>62.5</v>
      </c>
      <c r="N40" s="832">
        <v>62.5</v>
      </c>
      <c r="O40" s="832">
        <v>62.5</v>
      </c>
      <c r="P40" s="832">
        <v>62.5</v>
      </c>
      <c r="Q40" s="832">
        <v>62.5</v>
      </c>
      <c r="R40" s="832">
        <v>62.5</v>
      </c>
      <c r="S40" s="832">
        <v>5.68</v>
      </c>
      <c r="T40" s="832">
        <v>5.68</v>
      </c>
      <c r="U40" s="832">
        <v>0</v>
      </c>
      <c r="V40" s="832">
        <v>0</v>
      </c>
      <c r="W40" s="832">
        <v>0</v>
      </c>
      <c r="X40" s="832">
        <v>0</v>
      </c>
      <c r="Y40" s="832">
        <v>0</v>
      </c>
      <c r="Z40" s="832">
        <v>0</v>
      </c>
      <c r="AA40" s="832">
        <v>0</v>
      </c>
      <c r="AB40" s="832">
        <v>0</v>
      </c>
      <c r="AC40" s="832">
        <v>0</v>
      </c>
      <c r="AD40" s="832">
        <v>0</v>
      </c>
      <c r="AE40" s="832">
        <v>0</v>
      </c>
      <c r="AF40" s="832">
        <v>0</v>
      </c>
      <c r="AG40" s="832">
        <v>0</v>
      </c>
      <c r="AH40" s="832">
        <v>0</v>
      </c>
      <c r="AI40" s="832">
        <v>0</v>
      </c>
      <c r="AJ40" s="1030" t="str">
        <f t="shared" si="0"/>
        <v>H01252</v>
      </c>
      <c r="AK40" s="1030" t="str">
        <f t="shared" si="1"/>
        <v>NF FRAIS DIVERS</v>
      </c>
      <c r="AL40" s="1030">
        <f>IFERROR(INDEX(G40:R40,1,MATCH(Parametres!$B$3,G$1:R$1,0)-1)*IF(OR(F40="L",F40="S",F40="I"),-1,1),"")</f>
        <v>62.5</v>
      </c>
      <c r="AM40" s="1030">
        <f t="shared" si="2"/>
        <v>0</v>
      </c>
      <c r="AN40" s="1030">
        <f>INDEX(G40:R40,1,MATCH(Parametres!$B$3,G$1:R$1,0))*IF(OR(F40="L",F40="S",F40="I"),-1,1)</f>
        <v>62.5</v>
      </c>
      <c r="AO40" s="598" t="str">
        <f>+VLOOKUP($AJ40,Data_Validation!$A:$D,1,0)</f>
        <v>H01252</v>
      </c>
      <c r="AP40" s="598" t="str">
        <f>+VLOOKUP($AJ40,Data_Validation!$A:$D,3,0)</f>
        <v>Véhicules neufs</v>
      </c>
      <c r="AQ40" s="598" t="str">
        <f>+VLOOKUP($AJ40,Data_Validation!$A:$D,4,0)</f>
        <v>Divers</v>
      </c>
      <c r="AR40" s="598" t="s">
        <v>299</v>
      </c>
      <c r="AS40" s="598">
        <f>+VLOOKUP($AJ40,Data_Validation!$A:$E,5,0)</f>
        <v>0</v>
      </c>
      <c r="AT40" s="1036" t="str">
        <f t="shared" si="3"/>
        <v>H01252</v>
      </c>
      <c r="AU40" s="599" t="str">
        <f t="shared" si="4"/>
        <v>NF FRAIS DIVERS</v>
      </c>
      <c r="AV40" s="1030">
        <f>IFERROR(INDEX(V40:AG40,1,MATCH(Parametres!$B$3,V$1:AG$1,0)-1)*IF(OR(C40="L",C40="S",C40="I"),-1,1),"")</f>
        <v>0</v>
      </c>
      <c r="AW40" s="1030">
        <f t="shared" si="5"/>
        <v>0</v>
      </c>
      <c r="AX40" s="1030">
        <f>INDEX(V40:AG40,1,MATCH(Parametres!$B$3,V$1:AG$1,0))*IF(OR(C40="L",C40="S",C40="I"),-1,1)</f>
        <v>0</v>
      </c>
      <c r="AY40" s="598" t="s">
        <v>337</v>
      </c>
      <c r="AZ40" s="598">
        <f>+VLOOKUP($AJ40,Data_Validation!$A:$E,5,0)</f>
        <v>0</v>
      </c>
    </row>
    <row r="41" spans="1:52" ht="15" customHeight="1">
      <c r="A41" s="832" t="s">
        <v>1150</v>
      </c>
      <c r="B41" s="832">
        <v>2025</v>
      </c>
      <c r="C41" s="832" t="s">
        <v>1228</v>
      </c>
      <c r="D41" s="832" t="s">
        <v>1229</v>
      </c>
      <c r="E41" s="832" t="s">
        <v>333</v>
      </c>
      <c r="F41" s="832" t="s">
        <v>1119</v>
      </c>
      <c r="G41" s="832">
        <v>0</v>
      </c>
      <c r="H41" s="832">
        <v>0</v>
      </c>
      <c r="I41" s="832">
        <v>0</v>
      </c>
      <c r="J41" s="832">
        <v>0</v>
      </c>
      <c r="K41" s="832">
        <v>0</v>
      </c>
      <c r="L41" s="832">
        <v>0</v>
      </c>
      <c r="M41" s="832">
        <v>0</v>
      </c>
      <c r="N41" s="832">
        <v>0</v>
      </c>
      <c r="O41" s="832">
        <v>0</v>
      </c>
      <c r="P41" s="832">
        <v>0</v>
      </c>
      <c r="Q41" s="832">
        <v>0</v>
      </c>
      <c r="R41" s="832">
        <v>0</v>
      </c>
      <c r="S41" s="832">
        <v>0</v>
      </c>
      <c r="T41" s="832">
        <v>0</v>
      </c>
      <c r="U41" s="832">
        <v>0</v>
      </c>
      <c r="V41" s="832">
        <v>0</v>
      </c>
      <c r="W41" s="832">
        <v>0</v>
      </c>
      <c r="X41" s="832">
        <v>0</v>
      </c>
      <c r="Y41" s="832">
        <v>0</v>
      </c>
      <c r="Z41" s="832">
        <v>0</v>
      </c>
      <c r="AA41" s="832">
        <v>0</v>
      </c>
      <c r="AB41" s="832">
        <v>0</v>
      </c>
      <c r="AC41" s="832">
        <v>0</v>
      </c>
      <c r="AD41" s="832">
        <v>0</v>
      </c>
      <c r="AE41" s="832">
        <v>0</v>
      </c>
      <c r="AF41" s="832">
        <v>0</v>
      </c>
      <c r="AG41" s="832">
        <v>0</v>
      </c>
      <c r="AH41" s="832">
        <v>0</v>
      </c>
      <c r="AI41" s="832">
        <v>0</v>
      </c>
      <c r="AJ41" s="1030" t="str">
        <f t="shared" si="0"/>
        <v>H01253</v>
      </c>
      <c r="AK41" s="1030" t="str">
        <f t="shared" si="1"/>
        <v>NF RESERVE DOMMAGE</v>
      </c>
      <c r="AL41" s="1030">
        <f>IFERROR(INDEX(G41:R41,1,MATCH(Parametres!$B$3,G$1:R$1,0)-1)*IF(OR(F41="L",F41="S",F41="I"),-1,1),"")</f>
        <v>0</v>
      </c>
      <c r="AM41" s="1030">
        <f t="shared" si="2"/>
        <v>0</v>
      </c>
      <c r="AN41" s="1030">
        <f>INDEX(G41:R41,1,MATCH(Parametres!$B$3,G$1:R$1,0))*IF(OR(F41="L",F41="S",F41="I"),-1,1)</f>
        <v>0</v>
      </c>
      <c r="AO41" s="598" t="e">
        <f>+VLOOKUP($AJ41,Data_Validation!$A:$D,1,0)</f>
        <v>#N/A</v>
      </c>
      <c r="AP41" s="598" t="e">
        <f>+VLOOKUP($AJ41,Data_Validation!$A:$D,3,0)</f>
        <v>#N/A</v>
      </c>
      <c r="AQ41" s="598" t="e">
        <f>+VLOOKUP($AJ41,Data_Validation!$A:$D,4,0)</f>
        <v>#N/A</v>
      </c>
      <c r="AR41" s="598" t="s">
        <v>299</v>
      </c>
      <c r="AS41" s="598" t="e">
        <f>+VLOOKUP($AJ41,Data_Validation!$A:$E,5,0)</f>
        <v>#N/A</v>
      </c>
      <c r="AT41" s="1036" t="str">
        <f t="shared" si="3"/>
        <v>H01253</v>
      </c>
      <c r="AU41" s="599" t="str">
        <f t="shared" si="4"/>
        <v>NF RESERVE DOMMAGE</v>
      </c>
      <c r="AV41" s="1030">
        <f>IFERROR(INDEX(V41:AG41,1,MATCH(Parametres!$B$3,V$1:AG$1,0)-1)*IF(OR(C41="L",C41="S",C41="I"),-1,1),"")</f>
        <v>0</v>
      </c>
      <c r="AW41" s="1030">
        <f t="shared" si="5"/>
        <v>0</v>
      </c>
      <c r="AX41" s="1030">
        <f>INDEX(V41:AG41,1,MATCH(Parametres!$B$3,V$1:AG$1,0))*IF(OR(C41="L",C41="S",C41="I"),-1,1)</f>
        <v>0</v>
      </c>
      <c r="AY41" s="598" t="s">
        <v>337</v>
      </c>
      <c r="AZ41" s="598" t="e">
        <f>+VLOOKUP($AJ41,Data_Validation!$A:$E,5,0)</f>
        <v>#N/A</v>
      </c>
    </row>
    <row r="42" spans="1:52" ht="15" customHeight="1">
      <c r="A42" s="832" t="s">
        <v>1150</v>
      </c>
      <c r="B42" s="832">
        <v>2025</v>
      </c>
      <c r="C42" s="832" t="s">
        <v>1230</v>
      </c>
      <c r="D42" s="832" t="s">
        <v>1231</v>
      </c>
      <c r="E42" s="832" t="s">
        <v>333</v>
      </c>
      <c r="F42" s="832" t="s">
        <v>1119</v>
      </c>
      <c r="G42" s="832">
        <v>32500</v>
      </c>
      <c r="H42" s="832">
        <v>65000</v>
      </c>
      <c r="I42" s="832">
        <v>97500</v>
      </c>
      <c r="J42" s="832">
        <v>130000</v>
      </c>
      <c r="K42" s="832">
        <v>162500</v>
      </c>
      <c r="L42" s="832">
        <v>195000</v>
      </c>
      <c r="M42" s="832">
        <v>227500</v>
      </c>
      <c r="N42" s="832">
        <v>260000</v>
      </c>
      <c r="O42" s="832">
        <v>292500</v>
      </c>
      <c r="P42" s="832">
        <v>325000</v>
      </c>
      <c r="Q42" s="832">
        <v>357500</v>
      </c>
      <c r="R42" s="832">
        <v>381250</v>
      </c>
      <c r="S42" s="832">
        <v>32500</v>
      </c>
      <c r="T42" s="832">
        <v>32500</v>
      </c>
      <c r="U42" s="832">
        <v>0</v>
      </c>
      <c r="V42" s="832">
        <v>0</v>
      </c>
      <c r="W42" s="832">
        <v>0</v>
      </c>
      <c r="X42" s="832">
        <v>0</v>
      </c>
      <c r="Y42" s="832">
        <v>0</v>
      </c>
      <c r="Z42" s="832">
        <v>0</v>
      </c>
      <c r="AA42" s="832">
        <v>0</v>
      </c>
      <c r="AB42" s="832">
        <v>0</v>
      </c>
      <c r="AC42" s="832">
        <v>0</v>
      </c>
      <c r="AD42" s="832">
        <v>0</v>
      </c>
      <c r="AE42" s="832">
        <v>0</v>
      </c>
      <c r="AF42" s="832">
        <v>0</v>
      </c>
      <c r="AG42" s="832">
        <v>0</v>
      </c>
      <c r="AH42" s="832">
        <v>0</v>
      </c>
      <c r="AI42" s="832">
        <v>0</v>
      </c>
      <c r="AJ42" s="1030" t="str">
        <f t="shared" si="0"/>
        <v>H01260</v>
      </c>
      <c r="AK42" s="1030" t="str">
        <f t="shared" si="1"/>
        <v>NF LOYER INT HYPOTH.</v>
      </c>
      <c r="AL42" s="1030">
        <f>IFERROR(INDEX(G42:R42,1,MATCH(Parametres!$B$3,G$1:R$1,0)-1)*IF(OR(F42="L",F42="S",F42="I"),-1,1),"")</f>
        <v>32500</v>
      </c>
      <c r="AM42" s="1030">
        <f t="shared" si="2"/>
        <v>32500</v>
      </c>
      <c r="AN42" s="1030">
        <f>INDEX(G42:R42,1,MATCH(Parametres!$B$3,G$1:R$1,0))*IF(OR(F42="L",F42="S",F42="I"),-1,1)</f>
        <v>65000</v>
      </c>
      <c r="AO42" s="598" t="str">
        <f>+VLOOKUP($AJ42,Data_Validation!$A:$D,1,0)</f>
        <v>H01260</v>
      </c>
      <c r="AP42" s="598" t="str">
        <f>+VLOOKUP($AJ42,Data_Validation!$A:$D,3,0)</f>
        <v>Véhicules neufs</v>
      </c>
      <c r="AQ42" s="598" t="str">
        <f>+VLOOKUP($AJ42,Data_Validation!$A:$D,4,0)</f>
        <v>Loyer</v>
      </c>
      <c r="AR42" s="598" t="s">
        <v>299</v>
      </c>
      <c r="AS42" s="598">
        <f>+VLOOKUP($AJ42,Data_Validation!$A:$E,5,0)</f>
        <v>0</v>
      </c>
      <c r="AT42" s="1036" t="str">
        <f t="shared" si="3"/>
        <v>H01260</v>
      </c>
      <c r="AU42" s="599" t="str">
        <f t="shared" si="4"/>
        <v>NF LOYER INT HYPOTH.</v>
      </c>
      <c r="AV42" s="1030">
        <f>IFERROR(INDEX(V42:AG42,1,MATCH(Parametres!$B$3,V$1:AG$1,0)-1)*IF(OR(C42="L",C42="S",C42="I"),-1,1),"")</f>
        <v>0</v>
      </c>
      <c r="AW42" s="1030">
        <f t="shared" si="5"/>
        <v>0</v>
      </c>
      <c r="AX42" s="1030">
        <f>INDEX(V42:AG42,1,MATCH(Parametres!$B$3,V$1:AG$1,0))*IF(OR(C42="L",C42="S",C42="I"),-1,1)</f>
        <v>0</v>
      </c>
      <c r="AY42" s="598" t="s">
        <v>337</v>
      </c>
      <c r="AZ42" s="598">
        <f>+VLOOKUP($AJ42,Data_Validation!$A:$E,5,0)</f>
        <v>0</v>
      </c>
    </row>
    <row r="43" spans="1:52" ht="15" customHeight="1">
      <c r="A43" s="832" t="s">
        <v>1150</v>
      </c>
      <c r="B43" s="832">
        <v>2025</v>
      </c>
      <c r="C43" s="832" t="s">
        <v>1232</v>
      </c>
      <c r="D43" s="832" t="s">
        <v>1233</v>
      </c>
      <c r="E43" s="832" t="s">
        <v>333</v>
      </c>
      <c r="F43" s="832" t="s">
        <v>1119</v>
      </c>
      <c r="G43" s="832">
        <v>148.16</v>
      </c>
      <c r="H43" s="832">
        <v>296.32</v>
      </c>
      <c r="I43" s="832">
        <v>440.3</v>
      </c>
      <c r="J43" s="832">
        <v>581.4</v>
      </c>
      <c r="K43" s="832">
        <v>752.96</v>
      </c>
      <c r="L43" s="832">
        <v>921.09</v>
      </c>
      <c r="M43" s="832">
        <v>1052.8800000000001</v>
      </c>
      <c r="N43" s="832">
        <v>1182.04</v>
      </c>
      <c r="O43" s="832">
        <v>1308.6099999999999</v>
      </c>
      <c r="P43" s="832">
        <v>1365.55</v>
      </c>
      <c r="Q43" s="832">
        <v>1420.23</v>
      </c>
      <c r="R43" s="832">
        <v>1474.91</v>
      </c>
      <c r="S43" s="832">
        <v>129.11000000000001</v>
      </c>
      <c r="T43" s="832">
        <v>129.11000000000001</v>
      </c>
      <c r="U43" s="832">
        <v>0</v>
      </c>
      <c r="V43" s="832">
        <v>0</v>
      </c>
      <c r="W43" s="832">
        <v>0</v>
      </c>
      <c r="X43" s="832">
        <v>0</v>
      </c>
      <c r="Y43" s="832">
        <v>0</v>
      </c>
      <c r="Z43" s="832">
        <v>0</v>
      </c>
      <c r="AA43" s="832">
        <v>0</v>
      </c>
      <c r="AB43" s="832">
        <v>0</v>
      </c>
      <c r="AC43" s="832">
        <v>0</v>
      </c>
      <c r="AD43" s="832">
        <v>0</v>
      </c>
      <c r="AE43" s="832">
        <v>0</v>
      </c>
      <c r="AF43" s="832">
        <v>0</v>
      </c>
      <c r="AG43" s="832">
        <v>0</v>
      </c>
      <c r="AH43" s="832">
        <v>0</v>
      </c>
      <c r="AI43" s="832">
        <v>0</v>
      </c>
      <c r="AJ43" s="1030" t="str">
        <f t="shared" si="0"/>
        <v>H01261</v>
      </c>
      <c r="AK43" s="1030" t="str">
        <f t="shared" si="1"/>
        <v>NF AMORT AMELIOR  LOC</v>
      </c>
      <c r="AL43" s="1030">
        <f>IFERROR(INDEX(G43:R43,1,MATCH(Parametres!$B$3,G$1:R$1,0)-1)*IF(OR(F43="L",F43="S",F43="I"),-1,1),"")</f>
        <v>148.16</v>
      </c>
      <c r="AM43" s="1030">
        <f t="shared" si="2"/>
        <v>148.16</v>
      </c>
      <c r="AN43" s="1030">
        <f>INDEX(G43:R43,1,MATCH(Parametres!$B$3,G$1:R$1,0))*IF(OR(F43="L",F43="S",F43="I"),-1,1)</f>
        <v>296.32</v>
      </c>
      <c r="AO43" s="598" t="str">
        <f>+VLOOKUP($AJ43,Data_Validation!$A:$D,1,0)</f>
        <v>H01261</v>
      </c>
      <c r="AP43" s="598" t="str">
        <f>+VLOOKUP($AJ43,Data_Validation!$A:$D,3,0)</f>
        <v>Véhicules neufs</v>
      </c>
      <c r="AQ43" s="598" t="str">
        <f>+VLOOKUP($AJ43,Data_Validation!$A:$D,4,0)</f>
        <v>Amortissement</v>
      </c>
      <c r="AR43" s="598" t="s">
        <v>299</v>
      </c>
      <c r="AS43" s="598">
        <f>+VLOOKUP($AJ43,Data_Validation!$A:$E,5,0)</f>
        <v>0</v>
      </c>
      <c r="AT43" s="1036" t="str">
        <f t="shared" si="3"/>
        <v>H01261</v>
      </c>
      <c r="AU43" s="599" t="str">
        <f t="shared" si="4"/>
        <v>NF AMORT AMELIOR  LOC</v>
      </c>
      <c r="AV43" s="1030">
        <f>IFERROR(INDEX(V43:AG43,1,MATCH(Parametres!$B$3,V$1:AG$1,0)-1)*IF(OR(C43="L",C43="S",C43="I"),-1,1),"")</f>
        <v>0</v>
      </c>
      <c r="AW43" s="1030">
        <f t="shared" si="5"/>
        <v>0</v>
      </c>
      <c r="AX43" s="1030">
        <f>INDEX(V43:AG43,1,MATCH(Parametres!$B$3,V$1:AG$1,0))*IF(OR(C43="L",C43="S",C43="I"),-1,1)</f>
        <v>0</v>
      </c>
      <c r="AY43" s="598" t="s">
        <v>337</v>
      </c>
      <c r="AZ43" s="598">
        <f>+VLOOKUP($AJ43,Data_Validation!$A:$E,5,0)</f>
        <v>0</v>
      </c>
    </row>
    <row r="44" spans="1:52" ht="15.75" customHeight="1">
      <c r="A44" s="832" t="s">
        <v>1150</v>
      </c>
      <c r="B44" s="832">
        <v>2025</v>
      </c>
      <c r="C44" s="832" t="s">
        <v>1234</v>
      </c>
      <c r="D44" s="832" t="s">
        <v>1235</v>
      </c>
      <c r="E44" s="832" t="s">
        <v>333</v>
      </c>
      <c r="F44" s="832" t="s">
        <v>1119</v>
      </c>
      <c r="G44" s="832">
        <v>1759.27</v>
      </c>
      <c r="H44" s="832">
        <v>5011.2299999999996</v>
      </c>
      <c r="I44" s="832">
        <v>10399.879999999999</v>
      </c>
      <c r="J44" s="832">
        <v>13108.81</v>
      </c>
      <c r="K44" s="832">
        <v>14659.46</v>
      </c>
      <c r="L44" s="832">
        <v>16129.8</v>
      </c>
      <c r="M44" s="832">
        <v>19454.169999999998</v>
      </c>
      <c r="N44" s="832">
        <v>21996.73</v>
      </c>
      <c r="O44" s="832">
        <v>23615.759999999998</v>
      </c>
      <c r="P44" s="832">
        <v>25691.17</v>
      </c>
      <c r="Q44" s="832">
        <v>26486.400000000001</v>
      </c>
      <c r="R44" s="832">
        <v>26727.62</v>
      </c>
      <c r="S44" s="832">
        <v>2407.85</v>
      </c>
      <c r="T44" s="832">
        <v>2407.85</v>
      </c>
      <c r="U44" s="832">
        <v>0</v>
      </c>
      <c r="V44" s="832">
        <v>0</v>
      </c>
      <c r="W44" s="832">
        <v>0</v>
      </c>
      <c r="X44" s="832">
        <v>0</v>
      </c>
      <c r="Y44" s="832">
        <v>0</v>
      </c>
      <c r="Z44" s="832">
        <v>0</v>
      </c>
      <c r="AA44" s="832">
        <v>0</v>
      </c>
      <c r="AB44" s="832">
        <v>0</v>
      </c>
      <c r="AC44" s="832">
        <v>0</v>
      </c>
      <c r="AD44" s="832">
        <v>0</v>
      </c>
      <c r="AE44" s="832">
        <v>0</v>
      </c>
      <c r="AF44" s="832">
        <v>0</v>
      </c>
      <c r="AG44" s="832">
        <v>0</v>
      </c>
      <c r="AH44" s="832">
        <v>0</v>
      </c>
      <c r="AI44" s="832">
        <v>0</v>
      </c>
      <c r="AJ44" s="1030" t="str">
        <f t="shared" si="0"/>
        <v>H01262</v>
      </c>
      <c r="AK44" s="1030" t="str">
        <f t="shared" si="1"/>
        <v>NF ENTRERIEN PROPRIÉTÉ</v>
      </c>
      <c r="AL44" s="1030">
        <f>IFERROR(INDEX(G44:R44,1,MATCH(Parametres!$B$3,G$1:R$1,0)-1)*IF(OR(F44="L",F44="S",F44="I"),-1,1),"")</f>
        <v>1759.27</v>
      </c>
      <c r="AM44" s="1030">
        <f t="shared" si="2"/>
        <v>3251.9599999999996</v>
      </c>
      <c r="AN44" s="1030">
        <f>INDEX(G44:R44,1,MATCH(Parametres!$B$3,G$1:R$1,0))*IF(OR(F44="L",F44="S",F44="I"),-1,1)</f>
        <v>5011.2299999999996</v>
      </c>
      <c r="AO44" s="598" t="str">
        <f>+VLOOKUP($AJ44,Data_Validation!$A:$D,1,0)</f>
        <v>H01262</v>
      </c>
      <c r="AP44" s="598" t="str">
        <f>+VLOOKUP($AJ44,Data_Validation!$A:$D,3,0)</f>
        <v>Autres</v>
      </c>
      <c r="AQ44" s="598" t="str">
        <f>+VLOOKUP($AJ44,Data_Validation!$A:$D,4,0)</f>
        <v>Services extérieurs</v>
      </c>
      <c r="AR44" s="598" t="s">
        <v>299</v>
      </c>
      <c r="AS44" s="598">
        <f>+VLOOKUP($AJ44,Data_Validation!$A:$E,5,0)</f>
        <v>0</v>
      </c>
      <c r="AT44" s="1036" t="str">
        <f t="shared" si="3"/>
        <v>H01262</v>
      </c>
      <c r="AU44" s="599" t="str">
        <f t="shared" si="4"/>
        <v>NF ENTRERIEN PROPRIÉTÉ</v>
      </c>
      <c r="AV44" s="1030">
        <f>IFERROR(INDEX(V44:AG44,1,MATCH(Parametres!$B$3,V$1:AG$1,0)-1)*IF(OR(C44="L",C44="S",C44="I"),-1,1),"")</f>
        <v>0</v>
      </c>
      <c r="AW44" s="1030">
        <f t="shared" si="5"/>
        <v>0</v>
      </c>
      <c r="AX44" s="1030">
        <f>INDEX(V44:AG44,1,MATCH(Parametres!$B$3,V$1:AG$1,0))*IF(OR(C44="L",C44="S",C44="I"),-1,1)</f>
        <v>0</v>
      </c>
      <c r="AY44" s="598" t="s">
        <v>337</v>
      </c>
      <c r="AZ44" s="598">
        <f>+VLOOKUP($AJ44,Data_Validation!$A:$E,5,0)</f>
        <v>0</v>
      </c>
    </row>
    <row r="45" spans="1:52" ht="15" customHeight="1">
      <c r="A45" s="832" t="s">
        <v>1150</v>
      </c>
      <c r="B45" s="832">
        <v>2025</v>
      </c>
      <c r="C45" s="832" t="s">
        <v>1236</v>
      </c>
      <c r="D45" s="832" t="s">
        <v>1237</v>
      </c>
      <c r="E45" s="832" t="s">
        <v>333</v>
      </c>
      <c r="F45" s="832" t="s">
        <v>1119</v>
      </c>
      <c r="G45" s="832">
        <v>13676.84</v>
      </c>
      <c r="H45" s="832">
        <v>27819.26</v>
      </c>
      <c r="I45" s="832">
        <v>42106.21</v>
      </c>
      <c r="J45" s="832">
        <v>56393.16</v>
      </c>
      <c r="K45" s="832">
        <v>70680.11</v>
      </c>
      <c r="L45" s="832">
        <v>84967.06</v>
      </c>
      <c r="M45" s="832">
        <v>99254.01</v>
      </c>
      <c r="N45" s="832">
        <v>113540.96</v>
      </c>
      <c r="O45" s="832">
        <v>130559.94</v>
      </c>
      <c r="P45" s="832">
        <v>141638.63</v>
      </c>
      <c r="Q45" s="832">
        <v>155925.57999999999</v>
      </c>
      <c r="R45" s="832">
        <v>161833.09</v>
      </c>
      <c r="S45" s="832">
        <v>14175.05</v>
      </c>
      <c r="T45" s="832">
        <v>14175.05</v>
      </c>
      <c r="U45" s="832">
        <v>0</v>
      </c>
      <c r="V45" s="832">
        <v>0</v>
      </c>
      <c r="W45" s="832">
        <v>0</v>
      </c>
      <c r="X45" s="832">
        <v>0</v>
      </c>
      <c r="Y45" s="832">
        <v>0</v>
      </c>
      <c r="Z45" s="832">
        <v>0</v>
      </c>
      <c r="AA45" s="832">
        <v>0</v>
      </c>
      <c r="AB45" s="832">
        <v>0</v>
      </c>
      <c r="AC45" s="832">
        <v>0</v>
      </c>
      <c r="AD45" s="832">
        <v>0</v>
      </c>
      <c r="AE45" s="832">
        <v>0</v>
      </c>
      <c r="AF45" s="832">
        <v>0</v>
      </c>
      <c r="AG45" s="832">
        <v>0</v>
      </c>
      <c r="AH45" s="832">
        <v>0</v>
      </c>
      <c r="AI45" s="832">
        <v>0</v>
      </c>
      <c r="AJ45" s="1030" t="str">
        <f t="shared" si="0"/>
        <v>H01263</v>
      </c>
      <c r="AK45" s="1030" t="str">
        <f t="shared" si="1"/>
        <v>NF TAXES PROPRIÉTÉ</v>
      </c>
      <c r="AL45" s="1030">
        <f>IFERROR(INDEX(G45:R45,1,MATCH(Parametres!$B$3,G$1:R$1,0)-1)*IF(OR(F45="L",F45="S",F45="I"),-1,1),"")</f>
        <v>13676.84</v>
      </c>
      <c r="AM45" s="1030">
        <f t="shared" si="2"/>
        <v>14142.419999999998</v>
      </c>
      <c r="AN45" s="1030">
        <f>INDEX(G45:R45,1,MATCH(Parametres!$B$3,G$1:R$1,0))*IF(OR(F45="L",F45="S",F45="I"),-1,1)</f>
        <v>27819.26</v>
      </c>
      <c r="AO45" s="598" t="str">
        <f>+VLOOKUP($AJ45,Data_Validation!$A:$D,1,0)</f>
        <v>H01263</v>
      </c>
      <c r="AP45" s="598" t="str">
        <f>+VLOOKUP($AJ45,Data_Validation!$A:$D,3,0)</f>
        <v>Véhicules neufs</v>
      </c>
      <c r="AQ45" s="598" t="str">
        <f>+VLOOKUP($AJ45,Data_Validation!$A:$D,4,0)</f>
        <v>Taxes foncières</v>
      </c>
      <c r="AR45" s="598" t="s">
        <v>299</v>
      </c>
      <c r="AS45" s="598">
        <f>+VLOOKUP($AJ45,Data_Validation!$A:$E,5,0)</f>
        <v>0</v>
      </c>
      <c r="AT45" s="1036" t="str">
        <f t="shared" si="3"/>
        <v>H01263</v>
      </c>
      <c r="AU45" s="599" t="str">
        <f t="shared" si="4"/>
        <v>NF TAXES PROPRIÉTÉ</v>
      </c>
      <c r="AV45" s="1030">
        <f>IFERROR(INDEX(V45:AG45,1,MATCH(Parametres!$B$3,V$1:AG$1,0)-1)*IF(OR(C45="L",C45="S",C45="I"),-1,1),"")</f>
        <v>0</v>
      </c>
      <c r="AW45" s="1030">
        <f t="shared" si="5"/>
        <v>0</v>
      </c>
      <c r="AX45" s="1030">
        <f>INDEX(V45:AG45,1,MATCH(Parametres!$B$3,V$1:AG$1,0))*IF(OR(C45="L",C45="S",C45="I"),-1,1)</f>
        <v>0</v>
      </c>
      <c r="AY45" s="598" t="s">
        <v>337</v>
      </c>
      <c r="AZ45" s="598">
        <f>+VLOOKUP($AJ45,Data_Validation!$A:$E,5,0)</f>
        <v>0</v>
      </c>
    </row>
    <row r="46" spans="1:52" ht="15" customHeight="1">
      <c r="A46" s="832" t="s">
        <v>1150</v>
      </c>
      <c r="B46" s="832">
        <v>2025</v>
      </c>
      <c r="C46" s="832" t="s">
        <v>1238</v>
      </c>
      <c r="D46" s="832" t="s">
        <v>1239</v>
      </c>
      <c r="E46" s="832" t="s">
        <v>333</v>
      </c>
      <c r="F46" s="832" t="s">
        <v>1119</v>
      </c>
      <c r="G46" s="832">
        <v>1184.5999999999999</v>
      </c>
      <c r="H46" s="832">
        <v>2369.1999999999998</v>
      </c>
      <c r="I46" s="832">
        <v>3553.8</v>
      </c>
      <c r="J46" s="832">
        <v>4738.3999999999996</v>
      </c>
      <c r="K46" s="832">
        <v>5923</v>
      </c>
      <c r="L46" s="832">
        <v>7107.6</v>
      </c>
      <c r="M46" s="832">
        <v>8292.2000000000007</v>
      </c>
      <c r="N46" s="832">
        <v>9330.68</v>
      </c>
      <c r="O46" s="832">
        <v>10369.16</v>
      </c>
      <c r="P46" s="832">
        <v>11407.64</v>
      </c>
      <c r="Q46" s="832">
        <v>12138.04</v>
      </c>
      <c r="R46" s="832">
        <v>12868.44</v>
      </c>
      <c r="S46" s="832">
        <v>1103.46</v>
      </c>
      <c r="T46" s="832">
        <v>1103.46</v>
      </c>
      <c r="U46" s="832">
        <v>0</v>
      </c>
      <c r="V46" s="832">
        <v>0</v>
      </c>
      <c r="W46" s="832">
        <v>0</v>
      </c>
      <c r="X46" s="832">
        <v>0</v>
      </c>
      <c r="Y46" s="832">
        <v>0</v>
      </c>
      <c r="Z46" s="832">
        <v>0</v>
      </c>
      <c r="AA46" s="832">
        <v>0</v>
      </c>
      <c r="AB46" s="832">
        <v>0</v>
      </c>
      <c r="AC46" s="832">
        <v>0</v>
      </c>
      <c r="AD46" s="832">
        <v>0</v>
      </c>
      <c r="AE46" s="832">
        <v>0</v>
      </c>
      <c r="AF46" s="832">
        <v>0</v>
      </c>
      <c r="AG46" s="832">
        <v>0</v>
      </c>
      <c r="AH46" s="832">
        <v>0</v>
      </c>
      <c r="AI46" s="832">
        <v>0</v>
      </c>
      <c r="AJ46" s="1030" t="str">
        <f t="shared" si="0"/>
        <v>H01264</v>
      </c>
      <c r="AK46" s="1030" t="str">
        <f t="shared" si="1"/>
        <v>NF ASSURANCE BATIMENT</v>
      </c>
      <c r="AL46" s="1030">
        <f>IFERROR(INDEX(G46:R46,1,MATCH(Parametres!$B$3,G$1:R$1,0)-1)*IF(OR(F46="L",F46="S",F46="I"),-1,1),"")</f>
        <v>1184.5999999999999</v>
      </c>
      <c r="AM46" s="1030">
        <f t="shared" si="2"/>
        <v>1184.5999999999999</v>
      </c>
      <c r="AN46" s="1030">
        <f>INDEX(G46:R46,1,MATCH(Parametres!$B$3,G$1:R$1,0))*IF(OR(F46="L",F46="S",F46="I"),-1,1)</f>
        <v>2369.1999999999998</v>
      </c>
      <c r="AO46" s="598" t="str">
        <f>+VLOOKUP($AJ46,Data_Validation!$A:$D,1,0)</f>
        <v>H01264</v>
      </c>
      <c r="AP46" s="598" t="str">
        <f>+VLOOKUP($AJ46,Data_Validation!$A:$D,3,0)</f>
        <v>Véhicules neufs</v>
      </c>
      <c r="AQ46" s="598" t="str">
        <f>+VLOOKUP($AJ46,Data_Validation!$A:$D,4,0)</f>
        <v>Assurances</v>
      </c>
      <c r="AR46" s="598" t="s">
        <v>299</v>
      </c>
      <c r="AS46" s="598">
        <f>+VLOOKUP($AJ46,Data_Validation!$A:$E,5,0)</f>
        <v>0</v>
      </c>
      <c r="AT46" s="1036" t="str">
        <f t="shared" si="3"/>
        <v>H01264</v>
      </c>
      <c r="AU46" s="599" t="str">
        <f t="shared" si="4"/>
        <v>NF ASSURANCE BATIMENT</v>
      </c>
      <c r="AV46" s="1030">
        <f>IFERROR(INDEX(V46:AG46,1,MATCH(Parametres!$B$3,V$1:AG$1,0)-1)*IF(OR(C46="L",C46="S",C46="I"),-1,1),"")</f>
        <v>0</v>
      </c>
      <c r="AW46" s="1030">
        <f t="shared" si="5"/>
        <v>0</v>
      </c>
      <c r="AX46" s="1030">
        <f>INDEX(V46:AG46,1,MATCH(Parametres!$B$3,V$1:AG$1,0))*IF(OR(C46="L",C46="S",C46="I"),-1,1)</f>
        <v>0</v>
      </c>
      <c r="AY46" s="598" t="s">
        <v>337</v>
      </c>
      <c r="AZ46" s="598">
        <f>+VLOOKUP($AJ46,Data_Validation!$A:$E,5,0)</f>
        <v>0</v>
      </c>
    </row>
    <row r="47" spans="1:52" ht="15" customHeight="1">
      <c r="A47" s="832" t="s">
        <v>1150</v>
      </c>
      <c r="B47" s="832">
        <v>2025</v>
      </c>
      <c r="C47" s="832" t="s">
        <v>1240</v>
      </c>
      <c r="D47" s="832" t="s">
        <v>1241</v>
      </c>
      <c r="E47" s="832" t="s">
        <v>333</v>
      </c>
      <c r="F47" s="832" t="s">
        <v>1119</v>
      </c>
      <c r="G47" s="832">
        <v>0</v>
      </c>
      <c r="H47" s="832">
        <v>0</v>
      </c>
      <c r="I47" s="832">
        <v>0</v>
      </c>
      <c r="J47" s="832">
        <v>0</v>
      </c>
      <c r="K47" s="832">
        <v>0</v>
      </c>
      <c r="L47" s="832">
        <v>0</v>
      </c>
      <c r="M47" s="832">
        <v>0</v>
      </c>
      <c r="N47" s="832">
        <v>0</v>
      </c>
      <c r="O47" s="832">
        <v>0</v>
      </c>
      <c r="P47" s="832">
        <v>0</v>
      </c>
      <c r="Q47" s="832">
        <v>0</v>
      </c>
      <c r="R47" s="832">
        <v>0</v>
      </c>
      <c r="S47" s="832">
        <v>0</v>
      </c>
      <c r="T47" s="832">
        <v>0</v>
      </c>
      <c r="U47" s="832">
        <v>0</v>
      </c>
      <c r="V47" s="832">
        <v>0</v>
      </c>
      <c r="W47" s="832">
        <v>0</v>
      </c>
      <c r="X47" s="832">
        <v>0</v>
      </c>
      <c r="Y47" s="832">
        <v>0</v>
      </c>
      <c r="Z47" s="832">
        <v>0</v>
      </c>
      <c r="AA47" s="832">
        <v>0</v>
      </c>
      <c r="AB47" s="832">
        <v>0</v>
      </c>
      <c r="AC47" s="832">
        <v>0</v>
      </c>
      <c r="AD47" s="832">
        <v>0</v>
      </c>
      <c r="AE47" s="832">
        <v>0</v>
      </c>
      <c r="AF47" s="832">
        <v>0</v>
      </c>
      <c r="AG47" s="832">
        <v>0</v>
      </c>
      <c r="AH47" s="832">
        <v>0</v>
      </c>
      <c r="AI47" s="832">
        <v>0</v>
      </c>
      <c r="AJ47" s="1030" t="str">
        <f t="shared" si="0"/>
        <v>H01265</v>
      </c>
      <c r="AK47" s="1030" t="str">
        <f t="shared" si="1"/>
        <v>NF AMORT BATIMENT</v>
      </c>
      <c r="AL47" s="1030">
        <f>IFERROR(INDEX(G47:R47,1,MATCH(Parametres!$B$3,G$1:R$1,0)-1)*IF(OR(F47="L",F47="S",F47="I"),-1,1),"")</f>
        <v>0</v>
      </c>
      <c r="AM47" s="1030">
        <f t="shared" si="2"/>
        <v>0</v>
      </c>
      <c r="AN47" s="1030">
        <f>INDEX(G47:R47,1,MATCH(Parametres!$B$3,G$1:R$1,0))*IF(OR(F47="L",F47="S",F47="I"),-1,1)</f>
        <v>0</v>
      </c>
      <c r="AO47" s="598" t="e">
        <f>+VLOOKUP($AJ47,Data_Validation!$A:$D,1,0)</f>
        <v>#N/A</v>
      </c>
      <c r="AP47" s="598" t="e">
        <f>+VLOOKUP($AJ47,Data_Validation!$A:$D,3,0)</f>
        <v>#N/A</v>
      </c>
      <c r="AQ47" s="598" t="e">
        <f>+VLOOKUP($AJ47,Data_Validation!$A:$D,4,0)</f>
        <v>#N/A</v>
      </c>
      <c r="AR47" s="598" t="s">
        <v>299</v>
      </c>
      <c r="AS47" s="598" t="e">
        <f>+VLOOKUP($AJ47,Data_Validation!$A:$E,5,0)</f>
        <v>#N/A</v>
      </c>
      <c r="AT47" s="1036" t="str">
        <f t="shared" si="3"/>
        <v>H01265</v>
      </c>
      <c r="AU47" s="599" t="str">
        <f t="shared" si="4"/>
        <v>NF AMORT BATIMENT</v>
      </c>
      <c r="AV47" s="1030">
        <f>IFERROR(INDEX(V47:AG47,1,MATCH(Parametres!$B$3,V$1:AG$1,0)-1)*IF(OR(C47="L",C47="S",C47="I"),-1,1),"")</f>
        <v>0</v>
      </c>
      <c r="AW47" s="1030">
        <f t="shared" si="5"/>
        <v>0</v>
      </c>
      <c r="AX47" s="1030">
        <f>INDEX(V47:AG47,1,MATCH(Parametres!$B$3,V$1:AG$1,0))*IF(OR(C47="L",C47="S",C47="I"),-1,1)</f>
        <v>0</v>
      </c>
      <c r="AY47" s="598" t="s">
        <v>337</v>
      </c>
      <c r="AZ47" s="598" t="e">
        <f>+VLOOKUP($AJ47,Data_Validation!$A:$E,5,0)</f>
        <v>#N/A</v>
      </c>
    </row>
    <row r="48" spans="1:52" ht="15.75" customHeight="1">
      <c r="A48" s="832" t="s">
        <v>1150</v>
      </c>
      <c r="B48" s="832">
        <v>2025</v>
      </c>
      <c r="C48" s="832" t="s">
        <v>1242</v>
      </c>
      <c r="D48" s="832" t="s">
        <v>1243</v>
      </c>
      <c r="E48" s="832" t="s">
        <v>333</v>
      </c>
      <c r="F48" s="832" t="s">
        <v>1119</v>
      </c>
      <c r="G48" s="832">
        <v>0</v>
      </c>
      <c r="H48" s="832">
        <v>0</v>
      </c>
      <c r="I48" s="832">
        <v>0</v>
      </c>
      <c r="J48" s="832">
        <v>0</v>
      </c>
      <c r="K48" s="832">
        <v>0</v>
      </c>
      <c r="L48" s="832">
        <v>0</v>
      </c>
      <c r="M48" s="832">
        <v>0</v>
      </c>
      <c r="N48" s="832">
        <v>0</v>
      </c>
      <c r="O48" s="832">
        <v>0</v>
      </c>
      <c r="P48" s="832">
        <v>0</v>
      </c>
      <c r="Q48" s="832">
        <v>0</v>
      </c>
      <c r="R48" s="832">
        <v>0</v>
      </c>
      <c r="S48" s="832">
        <v>0</v>
      </c>
      <c r="T48" s="832">
        <v>0</v>
      </c>
      <c r="U48" s="832">
        <v>0</v>
      </c>
      <c r="V48" s="832">
        <v>0</v>
      </c>
      <c r="W48" s="832">
        <v>0</v>
      </c>
      <c r="X48" s="832">
        <v>0</v>
      </c>
      <c r="Y48" s="832">
        <v>0</v>
      </c>
      <c r="Z48" s="832">
        <v>0</v>
      </c>
      <c r="AA48" s="832">
        <v>0</v>
      </c>
      <c r="AB48" s="832">
        <v>0</v>
      </c>
      <c r="AC48" s="832">
        <v>0</v>
      </c>
      <c r="AD48" s="832">
        <v>0</v>
      </c>
      <c r="AE48" s="832">
        <v>0</v>
      </c>
      <c r="AF48" s="832">
        <v>0</v>
      </c>
      <c r="AG48" s="832">
        <v>0</v>
      </c>
      <c r="AH48" s="832">
        <v>0</v>
      </c>
      <c r="AI48" s="832">
        <v>0</v>
      </c>
      <c r="AJ48" s="1030" t="str">
        <f t="shared" si="0"/>
        <v>H01268</v>
      </c>
      <c r="AK48" s="1030" t="str">
        <f t="shared" si="1"/>
        <v>NF TAXES AFFAIRES &amp;AUTRES</v>
      </c>
      <c r="AL48" s="1030">
        <f>IFERROR(INDEX(G48:R48,1,MATCH(Parametres!$B$3,G$1:R$1,0)-1)*IF(OR(F48="L",F48="S",F48="I"),-1,1),"")</f>
        <v>0</v>
      </c>
      <c r="AM48" s="1030">
        <f t="shared" si="2"/>
        <v>0</v>
      </c>
      <c r="AN48" s="1030">
        <f>INDEX(G48:R48,1,MATCH(Parametres!$B$3,G$1:R$1,0))*IF(OR(F48="L",F48="S",F48="I"),-1,1)</f>
        <v>0</v>
      </c>
      <c r="AO48" s="598" t="e">
        <f>+VLOOKUP($AJ48,Data_Validation!$A:$D,1,0)</f>
        <v>#N/A</v>
      </c>
      <c r="AP48" s="598" t="e">
        <f>+VLOOKUP($AJ48,Data_Validation!$A:$D,3,0)</f>
        <v>#N/A</v>
      </c>
      <c r="AQ48" s="598" t="e">
        <f>+VLOOKUP($AJ48,Data_Validation!$A:$D,4,0)</f>
        <v>#N/A</v>
      </c>
      <c r="AR48" s="598" t="s">
        <v>299</v>
      </c>
      <c r="AS48" s="598" t="e">
        <f>+VLOOKUP($AJ48,Data_Validation!$A:$E,5,0)</f>
        <v>#N/A</v>
      </c>
      <c r="AT48" s="1036" t="str">
        <f t="shared" si="3"/>
        <v>H01268</v>
      </c>
      <c r="AU48" s="599" t="str">
        <f t="shared" si="4"/>
        <v>NF TAXES AFFAIRES &amp;AUTRES</v>
      </c>
      <c r="AV48" s="1030">
        <f>IFERROR(INDEX(V48:AG48,1,MATCH(Parametres!$B$3,V$1:AG$1,0)-1)*IF(OR(C48="L",C48="S",C48="I"),-1,1),"")</f>
        <v>0</v>
      </c>
      <c r="AW48" s="1030">
        <f t="shared" si="5"/>
        <v>0</v>
      </c>
      <c r="AX48" s="1030">
        <f>INDEX(V48:AG48,1,MATCH(Parametres!$B$3,V$1:AG$1,0))*IF(OR(C48="L",C48="S",C48="I"),-1,1)</f>
        <v>0</v>
      </c>
      <c r="AY48" s="598" t="s">
        <v>337</v>
      </c>
      <c r="AZ48" s="598" t="e">
        <f>+VLOOKUP($AJ48,Data_Validation!$A:$E,5,0)</f>
        <v>#N/A</v>
      </c>
    </row>
    <row r="49" spans="1:52" ht="15" customHeight="1">
      <c r="A49" s="832" t="s">
        <v>1150</v>
      </c>
      <c r="B49" s="832">
        <v>2025</v>
      </c>
      <c r="C49" s="832" t="s">
        <v>1244</v>
      </c>
      <c r="D49" s="832" t="s">
        <v>1245</v>
      </c>
      <c r="E49" s="832" t="s">
        <v>333</v>
      </c>
      <c r="F49" s="832" t="s">
        <v>1119</v>
      </c>
      <c r="G49" s="832">
        <v>876.71</v>
      </c>
      <c r="H49" s="832">
        <v>1753.42</v>
      </c>
      <c r="I49" s="832">
        <v>2656.83</v>
      </c>
      <c r="J49" s="832">
        <v>3551.37</v>
      </c>
      <c r="K49" s="832">
        <v>4427.04</v>
      </c>
      <c r="L49" s="832">
        <v>5284.24</v>
      </c>
      <c r="M49" s="832">
        <v>6140.46</v>
      </c>
      <c r="N49" s="832">
        <v>6978.65</v>
      </c>
      <c r="O49" s="832">
        <v>7799.2</v>
      </c>
      <c r="P49" s="832">
        <v>8729.11</v>
      </c>
      <c r="Q49" s="832">
        <v>9726</v>
      </c>
      <c r="R49" s="832">
        <v>10707.62</v>
      </c>
      <c r="S49" s="832">
        <v>884.18</v>
      </c>
      <c r="T49" s="832">
        <v>884.18</v>
      </c>
      <c r="U49" s="832">
        <v>0</v>
      </c>
      <c r="V49" s="832">
        <v>0</v>
      </c>
      <c r="W49" s="832">
        <v>0</v>
      </c>
      <c r="X49" s="832">
        <v>0</v>
      </c>
      <c r="Y49" s="832">
        <v>0</v>
      </c>
      <c r="Z49" s="832">
        <v>0</v>
      </c>
      <c r="AA49" s="832">
        <v>0</v>
      </c>
      <c r="AB49" s="832">
        <v>0</v>
      </c>
      <c r="AC49" s="832">
        <v>0</v>
      </c>
      <c r="AD49" s="832">
        <v>0</v>
      </c>
      <c r="AE49" s="832">
        <v>0</v>
      </c>
      <c r="AF49" s="832">
        <v>0</v>
      </c>
      <c r="AG49" s="832">
        <v>0</v>
      </c>
      <c r="AH49" s="832">
        <v>0</v>
      </c>
      <c r="AI49" s="832">
        <v>0</v>
      </c>
      <c r="AJ49" s="1030" t="str">
        <f t="shared" si="0"/>
        <v>H01269</v>
      </c>
      <c r="AK49" s="1030" t="str">
        <f t="shared" si="1"/>
        <v>NF AMORT EQUIP &amp; INSTALL.</v>
      </c>
      <c r="AL49" s="1030">
        <f>IFERROR(INDEX(G49:R49,1,MATCH(Parametres!$B$3,G$1:R$1,0)-1)*IF(OR(F49="L",F49="S",F49="I"),-1,1),"")</f>
        <v>876.71</v>
      </c>
      <c r="AM49" s="1030">
        <f t="shared" si="2"/>
        <v>876.71</v>
      </c>
      <c r="AN49" s="1030">
        <f>INDEX(G49:R49,1,MATCH(Parametres!$B$3,G$1:R$1,0))*IF(OR(F49="L",F49="S",F49="I"),-1,1)</f>
        <v>1753.42</v>
      </c>
      <c r="AO49" s="598" t="str">
        <f>+VLOOKUP($AJ49,Data_Validation!$A:$D,1,0)</f>
        <v>H01269</v>
      </c>
      <c r="AP49" s="598" t="str">
        <f>+VLOOKUP($AJ49,Data_Validation!$A:$D,3,0)</f>
        <v>Véhicules neufs</v>
      </c>
      <c r="AQ49" s="598" t="str">
        <f>+VLOOKUP($AJ49,Data_Validation!$A:$D,4,0)</f>
        <v>Amortissement</v>
      </c>
      <c r="AR49" s="598" t="s">
        <v>299</v>
      </c>
      <c r="AS49" s="598">
        <f>+VLOOKUP($AJ49,Data_Validation!$A:$E,5,0)</f>
        <v>0</v>
      </c>
      <c r="AT49" s="1036" t="str">
        <f t="shared" si="3"/>
        <v>H01269</v>
      </c>
      <c r="AU49" s="599" t="str">
        <f t="shared" si="4"/>
        <v>NF AMORT EQUIP &amp; INSTALL.</v>
      </c>
      <c r="AV49" s="1030">
        <f>IFERROR(INDEX(V49:AG49,1,MATCH(Parametres!$B$3,V$1:AG$1,0)-1)*IF(OR(C49="L",C49="S",C49="I"),-1,1),"")</f>
        <v>0</v>
      </c>
      <c r="AW49" s="1030">
        <f t="shared" si="5"/>
        <v>0</v>
      </c>
      <c r="AX49" s="1030">
        <f>INDEX(V49:AG49,1,MATCH(Parametres!$B$3,V$1:AG$1,0))*IF(OR(C49="L",C49="S",C49="I"),-1,1)</f>
        <v>0</v>
      </c>
      <c r="AY49" s="598" t="s">
        <v>337</v>
      </c>
      <c r="AZ49" s="598">
        <f>+VLOOKUP($AJ49,Data_Validation!$A:$E,5,0)</f>
        <v>0</v>
      </c>
    </row>
    <row r="50" spans="1:52" ht="15" customHeight="1">
      <c r="A50" s="832" t="s">
        <v>1150</v>
      </c>
      <c r="B50" s="832">
        <v>2025</v>
      </c>
      <c r="C50" s="832" t="s">
        <v>1246</v>
      </c>
      <c r="D50" s="832" t="s">
        <v>1247</v>
      </c>
      <c r="E50" s="832" t="s">
        <v>333</v>
      </c>
      <c r="F50" s="832" t="s">
        <v>1119</v>
      </c>
      <c r="G50" s="832">
        <v>0</v>
      </c>
      <c r="H50" s="832">
        <v>0</v>
      </c>
      <c r="I50" s="832">
        <v>0</v>
      </c>
      <c r="J50" s="832">
        <v>0</v>
      </c>
      <c r="K50" s="832">
        <v>0</v>
      </c>
      <c r="L50" s="832">
        <v>0</v>
      </c>
      <c r="M50" s="832">
        <v>0</v>
      </c>
      <c r="N50" s="832">
        <v>0</v>
      </c>
      <c r="O50" s="832">
        <v>0</v>
      </c>
      <c r="P50" s="832">
        <v>0</v>
      </c>
      <c r="Q50" s="832">
        <v>0</v>
      </c>
      <c r="R50" s="832">
        <v>0</v>
      </c>
      <c r="S50" s="832">
        <v>0</v>
      </c>
      <c r="T50" s="832">
        <v>0</v>
      </c>
      <c r="U50" s="832">
        <v>0</v>
      </c>
      <c r="V50" s="832">
        <v>0</v>
      </c>
      <c r="W50" s="832">
        <v>0</v>
      </c>
      <c r="X50" s="832">
        <v>0</v>
      </c>
      <c r="Y50" s="832">
        <v>0</v>
      </c>
      <c r="Z50" s="832">
        <v>0</v>
      </c>
      <c r="AA50" s="832">
        <v>0</v>
      </c>
      <c r="AB50" s="832">
        <v>0</v>
      </c>
      <c r="AC50" s="832">
        <v>0</v>
      </c>
      <c r="AD50" s="832">
        <v>0</v>
      </c>
      <c r="AE50" s="832">
        <v>0</v>
      </c>
      <c r="AF50" s="832">
        <v>0</v>
      </c>
      <c r="AG50" s="832">
        <v>0</v>
      </c>
      <c r="AH50" s="832">
        <v>0</v>
      </c>
      <c r="AI50" s="832">
        <v>0</v>
      </c>
      <c r="AJ50" s="1030" t="str">
        <f t="shared" si="0"/>
        <v>H01270</v>
      </c>
      <c r="AK50" s="1030" t="str">
        <f t="shared" si="1"/>
        <v>NF ASSURANCE GENERALE</v>
      </c>
      <c r="AL50" s="1030">
        <f>IFERROR(INDEX(G50:R50,1,MATCH(Parametres!$B$3,G$1:R$1,0)-1)*IF(OR(F50="L",F50="S",F50="I"),-1,1),"")</f>
        <v>0</v>
      </c>
      <c r="AM50" s="1030">
        <f t="shared" si="2"/>
        <v>0</v>
      </c>
      <c r="AN50" s="1030">
        <f>INDEX(G50:R50,1,MATCH(Parametres!$B$3,G$1:R$1,0))*IF(OR(F50="L",F50="S",F50="I"),-1,1)</f>
        <v>0</v>
      </c>
      <c r="AO50" s="598" t="e">
        <f>+VLOOKUP($AJ50,Data_Validation!$A:$D,1,0)</f>
        <v>#N/A</v>
      </c>
      <c r="AP50" s="598" t="e">
        <f>+VLOOKUP($AJ50,Data_Validation!$A:$D,3,0)</f>
        <v>#N/A</v>
      </c>
      <c r="AQ50" s="598" t="e">
        <f>+VLOOKUP($AJ50,Data_Validation!$A:$D,4,0)</f>
        <v>#N/A</v>
      </c>
      <c r="AR50" s="598" t="s">
        <v>299</v>
      </c>
      <c r="AS50" s="598" t="e">
        <f>+VLOOKUP($AJ50,Data_Validation!$A:$E,5,0)</f>
        <v>#N/A</v>
      </c>
      <c r="AT50" s="1036" t="str">
        <f t="shared" si="3"/>
        <v>H01270</v>
      </c>
      <c r="AU50" s="599" t="str">
        <f t="shared" si="4"/>
        <v>NF ASSURANCE GENERALE</v>
      </c>
      <c r="AV50" s="1030">
        <f>IFERROR(INDEX(V50:AG50,1,MATCH(Parametres!$B$3,V$1:AG$1,0)-1)*IF(OR(C50="L",C50="S",C50="I"),-1,1),"")</f>
        <v>0</v>
      </c>
      <c r="AW50" s="1030">
        <f t="shared" si="5"/>
        <v>0</v>
      </c>
      <c r="AX50" s="1030">
        <f>INDEX(V50:AG50,1,MATCH(Parametres!$B$3,V$1:AG$1,0))*IF(OR(C50="L",C50="S",C50="I"),-1,1)</f>
        <v>0</v>
      </c>
      <c r="AY50" s="598" t="s">
        <v>337</v>
      </c>
      <c r="AZ50" s="598" t="e">
        <f>+VLOOKUP($AJ50,Data_Validation!$A:$E,5,0)</f>
        <v>#N/A</v>
      </c>
    </row>
    <row r="51" spans="1:52" ht="15" customHeight="1">
      <c r="A51" s="832" t="s">
        <v>1150</v>
      </c>
      <c r="B51" s="832">
        <v>2025</v>
      </c>
      <c r="C51" s="832" t="s">
        <v>1248</v>
      </c>
      <c r="D51" s="832" t="s">
        <v>1249</v>
      </c>
      <c r="E51" s="832" t="s">
        <v>333</v>
      </c>
      <c r="F51" s="832" t="s">
        <v>1119</v>
      </c>
      <c r="G51" s="832">
        <v>1906.36</v>
      </c>
      <c r="H51" s="832">
        <v>5997.37</v>
      </c>
      <c r="I51" s="832">
        <v>8530.4599999999991</v>
      </c>
      <c r="J51" s="832">
        <v>12236.89</v>
      </c>
      <c r="K51" s="832">
        <v>13991.2</v>
      </c>
      <c r="L51" s="832">
        <v>15829.17</v>
      </c>
      <c r="M51" s="832">
        <v>17398.77</v>
      </c>
      <c r="N51" s="832">
        <v>19641.669999999998</v>
      </c>
      <c r="O51" s="832">
        <v>21309.599999999999</v>
      </c>
      <c r="P51" s="832">
        <v>22691.49</v>
      </c>
      <c r="Q51" s="832">
        <v>24738.720000000001</v>
      </c>
      <c r="R51" s="832">
        <v>26872.07</v>
      </c>
      <c r="S51" s="832">
        <v>2248.9699999999998</v>
      </c>
      <c r="T51" s="832">
        <v>2248.9699999999998</v>
      </c>
      <c r="U51" s="832">
        <v>0</v>
      </c>
      <c r="V51" s="832">
        <v>0</v>
      </c>
      <c r="W51" s="832">
        <v>0</v>
      </c>
      <c r="X51" s="832">
        <v>0</v>
      </c>
      <c r="Y51" s="832">
        <v>0</v>
      </c>
      <c r="Z51" s="832">
        <v>0</v>
      </c>
      <c r="AA51" s="832">
        <v>0</v>
      </c>
      <c r="AB51" s="832">
        <v>0</v>
      </c>
      <c r="AC51" s="832">
        <v>0</v>
      </c>
      <c r="AD51" s="832">
        <v>0</v>
      </c>
      <c r="AE51" s="832">
        <v>0</v>
      </c>
      <c r="AF51" s="832">
        <v>0</v>
      </c>
      <c r="AG51" s="832">
        <v>0</v>
      </c>
      <c r="AH51" s="832">
        <v>0</v>
      </c>
      <c r="AI51" s="832">
        <v>0</v>
      </c>
      <c r="AJ51" s="1030" t="str">
        <f t="shared" si="0"/>
        <v>H01274</v>
      </c>
      <c r="AK51" s="1030" t="str">
        <f t="shared" si="1"/>
        <v>NF EAU/ELECT./CHAUFFAGE</v>
      </c>
      <c r="AL51" s="1030">
        <f>IFERROR(INDEX(G51:R51,1,MATCH(Parametres!$B$3,G$1:R$1,0)-1)*IF(OR(F51="L",F51="S",F51="I"),-1,1),"")</f>
        <v>1906.36</v>
      </c>
      <c r="AM51" s="1030">
        <f t="shared" si="2"/>
        <v>4091.01</v>
      </c>
      <c r="AN51" s="1030">
        <f>INDEX(G51:R51,1,MATCH(Parametres!$B$3,G$1:R$1,0))*IF(OR(F51="L",F51="S",F51="I"),-1,1)</f>
        <v>5997.37</v>
      </c>
      <c r="AO51" s="598" t="str">
        <f>+VLOOKUP($AJ51,Data_Validation!$A:$D,1,0)</f>
        <v>H01274</v>
      </c>
      <c r="AP51" s="598" t="str">
        <f>+VLOOKUP($AJ51,Data_Validation!$A:$D,3,0)</f>
        <v>Véhicules neufs</v>
      </c>
      <c r="AQ51" s="598" t="str">
        <f>+VLOOKUP($AJ51,Data_Validation!$A:$D,4,0)</f>
        <v>Chauffage, éclairage</v>
      </c>
      <c r="AR51" s="598" t="s">
        <v>299</v>
      </c>
      <c r="AS51" s="598">
        <f>+VLOOKUP($AJ51,Data_Validation!$A:$E,5,0)</f>
        <v>0</v>
      </c>
      <c r="AT51" s="1036" t="str">
        <f t="shared" si="3"/>
        <v>H01274</v>
      </c>
      <c r="AU51" s="599" t="str">
        <f t="shared" si="4"/>
        <v>NF EAU/ELECT./CHAUFFAGE</v>
      </c>
      <c r="AV51" s="1030">
        <f>IFERROR(INDEX(V51:AG51,1,MATCH(Parametres!$B$3,V$1:AG$1,0)-1)*IF(OR(C51="L",C51="S",C51="I"),-1,1),"")</f>
        <v>0</v>
      </c>
      <c r="AW51" s="1030">
        <f t="shared" si="5"/>
        <v>0</v>
      </c>
      <c r="AX51" s="1030">
        <f>INDEX(V51:AG51,1,MATCH(Parametres!$B$3,V$1:AG$1,0))*IF(OR(C51="L",C51="S",C51="I"),-1,1)</f>
        <v>0</v>
      </c>
      <c r="AY51" s="598" t="s">
        <v>337</v>
      </c>
      <c r="AZ51" s="598">
        <f>+VLOOKUP($AJ51,Data_Validation!$A:$E,5,0)</f>
        <v>0</v>
      </c>
    </row>
    <row r="52" spans="1:52" ht="15.75" customHeight="1">
      <c r="A52" s="832" t="s">
        <v>1150</v>
      </c>
      <c r="B52" s="832">
        <v>2025</v>
      </c>
      <c r="C52" s="832" t="s">
        <v>1250</v>
      </c>
      <c r="D52" s="832" t="s">
        <v>1251</v>
      </c>
      <c r="E52" s="832" t="s">
        <v>333</v>
      </c>
      <c r="F52" s="832" t="s">
        <v>1119</v>
      </c>
      <c r="G52" s="832">
        <v>1000</v>
      </c>
      <c r="H52" s="832">
        <v>2000</v>
      </c>
      <c r="I52" s="832">
        <v>2250</v>
      </c>
      <c r="J52" s="832">
        <v>3500</v>
      </c>
      <c r="K52" s="832">
        <v>3750</v>
      </c>
      <c r="L52" s="832">
        <v>4000</v>
      </c>
      <c r="M52" s="832">
        <v>4250</v>
      </c>
      <c r="N52" s="832">
        <v>4500</v>
      </c>
      <c r="O52" s="832">
        <v>3000</v>
      </c>
      <c r="P52" s="832">
        <v>3368.7</v>
      </c>
      <c r="Q52" s="832">
        <v>3618.7</v>
      </c>
      <c r="R52" s="832">
        <v>3868.7</v>
      </c>
      <c r="S52" s="832">
        <v>328.97</v>
      </c>
      <c r="T52" s="832">
        <v>328.97</v>
      </c>
      <c r="U52" s="832">
        <v>0</v>
      </c>
      <c r="V52" s="832">
        <v>0</v>
      </c>
      <c r="W52" s="832">
        <v>0</v>
      </c>
      <c r="X52" s="832">
        <v>0</v>
      </c>
      <c r="Y52" s="832">
        <v>0</v>
      </c>
      <c r="Z52" s="832">
        <v>0</v>
      </c>
      <c r="AA52" s="832">
        <v>0</v>
      </c>
      <c r="AB52" s="832">
        <v>0</v>
      </c>
      <c r="AC52" s="832">
        <v>0</v>
      </c>
      <c r="AD52" s="832">
        <v>0</v>
      </c>
      <c r="AE52" s="832">
        <v>0</v>
      </c>
      <c r="AF52" s="832">
        <v>0</v>
      </c>
      <c r="AG52" s="832">
        <v>0</v>
      </c>
      <c r="AH52" s="832">
        <v>0</v>
      </c>
      <c r="AI52" s="832">
        <v>0</v>
      </c>
      <c r="AJ52" s="1030" t="str">
        <f t="shared" si="0"/>
        <v>H01276</v>
      </c>
      <c r="AK52" s="1030" t="str">
        <f t="shared" si="1"/>
        <v>NF VERIFICATION COMPTABLE</v>
      </c>
      <c r="AL52" s="1030">
        <f>IFERROR(INDEX(G52:R52,1,MATCH(Parametres!$B$3,G$1:R$1,0)-1)*IF(OR(F52="L",F52="S",F52="I"),-1,1),"")</f>
        <v>1000</v>
      </c>
      <c r="AM52" s="1030">
        <f t="shared" si="2"/>
        <v>1000</v>
      </c>
      <c r="AN52" s="1030">
        <f>INDEX(G52:R52,1,MATCH(Parametres!$B$3,G$1:R$1,0))*IF(OR(F52="L",F52="S",F52="I"),-1,1)</f>
        <v>2000</v>
      </c>
      <c r="AO52" s="598" t="str">
        <f>+VLOOKUP($AJ52,Data_Validation!$A:$D,1,0)</f>
        <v>H01276</v>
      </c>
      <c r="AP52" s="598" t="str">
        <f>+VLOOKUP($AJ52,Data_Validation!$A:$D,3,0)</f>
        <v>Véhicules neufs</v>
      </c>
      <c r="AQ52" s="598" t="str">
        <f>+VLOOKUP($AJ52,Data_Validation!$A:$D,4,0)</f>
        <v>Honoraires</v>
      </c>
      <c r="AR52" s="598" t="s">
        <v>299</v>
      </c>
      <c r="AS52" s="598">
        <f>+VLOOKUP($AJ52,Data_Validation!$A:$E,5,0)</f>
        <v>0</v>
      </c>
      <c r="AT52" s="1036" t="str">
        <f t="shared" si="3"/>
        <v>H01276</v>
      </c>
      <c r="AU52" s="599" t="str">
        <f t="shared" si="4"/>
        <v>NF VERIFICATION COMPTABLE</v>
      </c>
      <c r="AV52" s="1030">
        <f>IFERROR(INDEX(V52:AG52,1,MATCH(Parametres!$B$3,V$1:AG$1,0)-1)*IF(OR(C52="L",C52="S",C52="I"),-1,1),"")</f>
        <v>0</v>
      </c>
      <c r="AW52" s="1030">
        <f t="shared" si="5"/>
        <v>0</v>
      </c>
      <c r="AX52" s="1030">
        <f>INDEX(V52:AG52,1,MATCH(Parametres!$B$3,V$1:AG$1,0))*IF(OR(C52="L",C52="S",C52="I"),-1,1)</f>
        <v>0</v>
      </c>
      <c r="AY52" s="598" t="s">
        <v>337</v>
      </c>
      <c r="AZ52" s="598">
        <f>+VLOOKUP($AJ52,Data_Validation!$A:$E,5,0)</f>
        <v>0</v>
      </c>
    </row>
    <row r="53" spans="1:52" ht="15" customHeight="1">
      <c r="A53" s="832" t="s">
        <v>1150</v>
      </c>
      <c r="B53" s="832">
        <v>2025</v>
      </c>
      <c r="C53" s="832" t="s">
        <v>1252</v>
      </c>
      <c r="D53" s="832" t="s">
        <v>1253</v>
      </c>
      <c r="E53" s="832" t="s">
        <v>333</v>
      </c>
      <c r="F53" s="832" t="s">
        <v>1119</v>
      </c>
      <c r="G53" s="832">
        <v>486.86</v>
      </c>
      <c r="H53" s="832">
        <v>495.61</v>
      </c>
      <c r="I53" s="832">
        <v>504.36</v>
      </c>
      <c r="J53" s="832">
        <v>1009.11</v>
      </c>
      <c r="K53" s="832">
        <v>1573.93</v>
      </c>
      <c r="L53" s="832">
        <v>1573.93</v>
      </c>
      <c r="M53" s="832">
        <v>2087.4299999999998</v>
      </c>
      <c r="N53" s="832">
        <v>2096.1799999999998</v>
      </c>
      <c r="O53" s="832">
        <v>2104.9299999999998</v>
      </c>
      <c r="P53" s="832">
        <v>2609.6799999999998</v>
      </c>
      <c r="Q53" s="832">
        <v>2618.4299999999998</v>
      </c>
      <c r="R53" s="832">
        <v>3367.68</v>
      </c>
      <c r="S53" s="832">
        <v>238.04</v>
      </c>
      <c r="T53" s="832">
        <v>238.04</v>
      </c>
      <c r="U53" s="832">
        <v>0</v>
      </c>
      <c r="V53" s="832">
        <v>0</v>
      </c>
      <c r="W53" s="832">
        <v>0</v>
      </c>
      <c r="X53" s="832">
        <v>0</v>
      </c>
      <c r="Y53" s="832">
        <v>0</v>
      </c>
      <c r="Z53" s="832">
        <v>0</v>
      </c>
      <c r="AA53" s="832">
        <v>0</v>
      </c>
      <c r="AB53" s="832">
        <v>0</v>
      </c>
      <c r="AC53" s="832">
        <v>0</v>
      </c>
      <c r="AD53" s="832">
        <v>0</v>
      </c>
      <c r="AE53" s="832">
        <v>0</v>
      </c>
      <c r="AF53" s="832">
        <v>0</v>
      </c>
      <c r="AG53" s="832">
        <v>0</v>
      </c>
      <c r="AH53" s="832">
        <v>0</v>
      </c>
      <c r="AI53" s="832">
        <v>0</v>
      </c>
      <c r="AJ53" s="1030" t="str">
        <f t="shared" si="0"/>
        <v>H01277</v>
      </c>
      <c r="AK53" s="1030" t="str">
        <f t="shared" si="1"/>
        <v>NF COTISATIONS SOUSCRIP.</v>
      </c>
      <c r="AL53" s="1030">
        <f>IFERROR(INDEX(G53:R53,1,MATCH(Parametres!$B$3,G$1:R$1,0)-1)*IF(OR(F53="L",F53="S",F53="I"),-1,1),"")</f>
        <v>486.86</v>
      </c>
      <c r="AM53" s="1030">
        <f t="shared" si="2"/>
        <v>8.75</v>
      </c>
      <c r="AN53" s="1030">
        <f>INDEX(G53:R53,1,MATCH(Parametres!$B$3,G$1:R$1,0))*IF(OR(F53="L",F53="S",F53="I"),-1,1)</f>
        <v>495.61</v>
      </c>
      <c r="AO53" s="598" t="str">
        <f>+VLOOKUP($AJ53,Data_Validation!$A:$D,1,0)</f>
        <v>H01277</v>
      </c>
      <c r="AP53" s="598" t="str">
        <f>+VLOOKUP($AJ53,Data_Validation!$A:$D,3,0)</f>
        <v>Autres</v>
      </c>
      <c r="AQ53" s="598" t="str">
        <f>+VLOOKUP($AJ53,Data_Validation!$A:$D,4,0)</f>
        <v>Divers</v>
      </c>
      <c r="AR53" s="598" t="s">
        <v>299</v>
      </c>
      <c r="AS53" s="598">
        <f>+VLOOKUP($AJ53,Data_Validation!$A:$E,5,0)</f>
        <v>0</v>
      </c>
      <c r="AT53" s="1036" t="str">
        <f t="shared" si="3"/>
        <v>H01277</v>
      </c>
      <c r="AU53" s="599" t="str">
        <f t="shared" si="4"/>
        <v>NF COTISATIONS SOUSCRIP.</v>
      </c>
      <c r="AV53" s="1030">
        <f>IFERROR(INDEX(V53:AG53,1,MATCH(Parametres!$B$3,V$1:AG$1,0)-1)*IF(OR(C53="L",C53="S",C53="I"),-1,1),"")</f>
        <v>0</v>
      </c>
      <c r="AW53" s="1030">
        <f t="shared" si="5"/>
        <v>0</v>
      </c>
      <c r="AX53" s="1030">
        <f>INDEX(V53:AG53,1,MATCH(Parametres!$B$3,V$1:AG$1,0))*IF(OR(C53="L",C53="S",C53="I"),-1,1)</f>
        <v>0</v>
      </c>
      <c r="AY53" s="598" t="s">
        <v>337</v>
      </c>
      <c r="AZ53" s="598">
        <f>+VLOOKUP($AJ53,Data_Validation!$A:$E,5,0)</f>
        <v>0</v>
      </c>
    </row>
    <row r="54" spans="1:52" ht="15" customHeight="1">
      <c r="A54" s="832" t="s">
        <v>1150</v>
      </c>
      <c r="B54" s="832">
        <v>2025</v>
      </c>
      <c r="C54" s="832" t="s">
        <v>1254</v>
      </c>
      <c r="D54" s="832" t="s">
        <v>1255</v>
      </c>
      <c r="E54" s="832" t="s">
        <v>333</v>
      </c>
      <c r="F54" s="832" t="s">
        <v>1119</v>
      </c>
      <c r="G54" s="832">
        <v>0</v>
      </c>
      <c r="H54" s="832">
        <v>0</v>
      </c>
      <c r="I54" s="832">
        <v>0</v>
      </c>
      <c r="J54" s="832">
        <v>0</v>
      </c>
      <c r="K54" s="832">
        <v>0</v>
      </c>
      <c r="L54" s="832">
        <v>0</v>
      </c>
      <c r="M54" s="832">
        <v>0</v>
      </c>
      <c r="N54" s="832">
        <v>0</v>
      </c>
      <c r="O54" s="832">
        <v>0</v>
      </c>
      <c r="P54" s="832">
        <v>0</v>
      </c>
      <c r="Q54" s="832">
        <v>0</v>
      </c>
      <c r="R54" s="832">
        <v>0</v>
      </c>
      <c r="S54" s="832">
        <v>0</v>
      </c>
      <c r="T54" s="832">
        <v>0</v>
      </c>
      <c r="U54" s="832">
        <v>0</v>
      </c>
      <c r="V54" s="832">
        <v>0</v>
      </c>
      <c r="W54" s="832">
        <v>0</v>
      </c>
      <c r="X54" s="832">
        <v>0</v>
      </c>
      <c r="Y54" s="832">
        <v>0</v>
      </c>
      <c r="Z54" s="832">
        <v>0</v>
      </c>
      <c r="AA54" s="832">
        <v>0</v>
      </c>
      <c r="AB54" s="832">
        <v>0</v>
      </c>
      <c r="AC54" s="832">
        <v>0</v>
      </c>
      <c r="AD54" s="832">
        <v>0</v>
      </c>
      <c r="AE54" s="832">
        <v>0</v>
      </c>
      <c r="AF54" s="832">
        <v>0</v>
      </c>
      <c r="AG54" s="832">
        <v>0</v>
      </c>
      <c r="AH54" s="832">
        <v>0</v>
      </c>
      <c r="AI54" s="832">
        <v>0</v>
      </c>
      <c r="AJ54" s="1030" t="str">
        <f t="shared" si="0"/>
        <v>H01278</v>
      </c>
      <c r="AK54" s="1030" t="str">
        <f t="shared" si="1"/>
        <v>NF TAXES EN CAPITAL</v>
      </c>
      <c r="AL54" s="1030">
        <f>IFERROR(INDEX(G54:R54,1,MATCH(Parametres!$B$3,G$1:R$1,0)-1)*IF(OR(F54="L",F54="S",F54="I"),-1,1),"")</f>
        <v>0</v>
      </c>
      <c r="AM54" s="1030">
        <f t="shared" si="2"/>
        <v>0</v>
      </c>
      <c r="AN54" s="1030">
        <f>INDEX(G54:R54,1,MATCH(Parametres!$B$3,G$1:R$1,0))*IF(OR(F54="L",F54="S",F54="I"),-1,1)</f>
        <v>0</v>
      </c>
      <c r="AO54" s="598" t="e">
        <f>+VLOOKUP($AJ54,Data_Validation!$A:$D,1,0)</f>
        <v>#N/A</v>
      </c>
      <c r="AP54" s="598" t="e">
        <f>+VLOOKUP($AJ54,Data_Validation!$A:$D,3,0)</f>
        <v>#N/A</v>
      </c>
      <c r="AQ54" s="598" t="e">
        <f>+VLOOKUP($AJ54,Data_Validation!$A:$D,4,0)</f>
        <v>#N/A</v>
      </c>
      <c r="AR54" s="598" t="s">
        <v>299</v>
      </c>
      <c r="AS54" s="598" t="e">
        <f>+VLOOKUP($AJ54,Data_Validation!$A:$E,5,0)</f>
        <v>#N/A</v>
      </c>
      <c r="AT54" s="1036" t="str">
        <f t="shared" si="3"/>
        <v>H01278</v>
      </c>
      <c r="AU54" s="599" t="str">
        <f t="shared" si="4"/>
        <v>NF TAXES EN CAPITAL</v>
      </c>
      <c r="AV54" s="1030">
        <f>IFERROR(INDEX(V54:AG54,1,MATCH(Parametres!$B$3,V$1:AG$1,0)-1)*IF(OR(C54="L",C54="S",C54="I"),-1,1),"")</f>
        <v>0</v>
      </c>
      <c r="AW54" s="1030">
        <f t="shared" si="5"/>
        <v>0</v>
      </c>
      <c r="AX54" s="1030">
        <f>INDEX(V54:AG54,1,MATCH(Parametres!$B$3,V$1:AG$1,0))*IF(OR(C54="L",C54="S",C54="I"),-1,1)</f>
        <v>0</v>
      </c>
      <c r="AY54" s="598" t="s">
        <v>337</v>
      </c>
      <c r="AZ54" s="598" t="e">
        <f>+VLOOKUP($AJ54,Data_Validation!$A:$E,5,0)</f>
        <v>#N/A</v>
      </c>
    </row>
    <row r="55" spans="1:52" ht="15" customHeight="1">
      <c r="A55" s="832" t="s">
        <v>1150</v>
      </c>
      <c r="B55" s="832">
        <v>2025</v>
      </c>
      <c r="C55" s="832" t="s">
        <v>1256</v>
      </c>
      <c r="D55" s="832" t="s">
        <v>1257</v>
      </c>
      <c r="E55" s="832" t="s">
        <v>333</v>
      </c>
      <c r="F55" s="832" t="s">
        <v>1119</v>
      </c>
      <c r="G55" s="832">
        <v>0</v>
      </c>
      <c r="H55" s="832">
        <v>0</v>
      </c>
      <c r="I55" s="832">
        <v>0</v>
      </c>
      <c r="J55" s="832">
        <v>0</v>
      </c>
      <c r="K55" s="832">
        <v>0</v>
      </c>
      <c r="L55" s="832">
        <v>0</v>
      </c>
      <c r="M55" s="832">
        <v>0</v>
      </c>
      <c r="N55" s="832">
        <v>0</v>
      </c>
      <c r="O55" s="832">
        <v>0</v>
      </c>
      <c r="P55" s="832">
        <v>0</v>
      </c>
      <c r="Q55" s="832">
        <v>0</v>
      </c>
      <c r="R55" s="832">
        <v>487.5</v>
      </c>
      <c r="S55" s="832">
        <v>0</v>
      </c>
      <c r="T55" s="832">
        <v>0</v>
      </c>
      <c r="U55" s="832">
        <v>0</v>
      </c>
      <c r="V55" s="832">
        <v>0</v>
      </c>
      <c r="W55" s="832">
        <v>0</v>
      </c>
      <c r="X55" s="832">
        <v>0</v>
      </c>
      <c r="Y55" s="832">
        <v>0</v>
      </c>
      <c r="Z55" s="832">
        <v>0</v>
      </c>
      <c r="AA55" s="832">
        <v>0</v>
      </c>
      <c r="AB55" s="832">
        <v>0</v>
      </c>
      <c r="AC55" s="832">
        <v>0</v>
      </c>
      <c r="AD55" s="832">
        <v>0</v>
      </c>
      <c r="AE55" s="832">
        <v>0</v>
      </c>
      <c r="AF55" s="832">
        <v>0</v>
      </c>
      <c r="AG55" s="832">
        <v>0</v>
      </c>
      <c r="AH55" s="832">
        <v>0</v>
      </c>
      <c r="AI55" s="832">
        <v>0</v>
      </c>
      <c r="AJ55" s="1030" t="str">
        <f t="shared" si="0"/>
        <v>H01279</v>
      </c>
      <c r="AK55" s="1030" t="str">
        <f t="shared" si="1"/>
        <v>NF DONATIONS</v>
      </c>
      <c r="AL55" s="1030">
        <f>IFERROR(INDEX(G55:R55,1,MATCH(Parametres!$B$3,G$1:R$1,0)-1)*IF(OR(F55="L",F55="S",F55="I"),-1,1),"")</f>
        <v>0</v>
      </c>
      <c r="AM55" s="1030">
        <f t="shared" si="2"/>
        <v>0</v>
      </c>
      <c r="AN55" s="1030">
        <f>INDEX(G55:R55,1,MATCH(Parametres!$B$3,G$1:R$1,0))*IF(OR(F55="L",F55="S",F55="I"),-1,1)</f>
        <v>0</v>
      </c>
      <c r="AO55" s="598" t="str">
        <f>+VLOOKUP($AJ55,Data_Validation!$A:$D,1,0)</f>
        <v>H01279</v>
      </c>
      <c r="AP55" s="598" t="str">
        <f>+VLOOKUP($AJ55,Data_Validation!$A:$D,3,0)</f>
        <v>Autres</v>
      </c>
      <c r="AQ55" s="598" t="str">
        <f>+VLOOKUP($AJ55,Data_Validation!$A:$D,4,0)</f>
        <v>Dons</v>
      </c>
      <c r="AR55" s="598" t="s">
        <v>299</v>
      </c>
      <c r="AS55" s="598">
        <f>+VLOOKUP($AJ55,Data_Validation!$A:$E,5,0)</f>
        <v>0</v>
      </c>
      <c r="AT55" s="1036" t="str">
        <f t="shared" si="3"/>
        <v>H01279</v>
      </c>
      <c r="AU55" s="599" t="str">
        <f t="shared" si="4"/>
        <v>NF DONATIONS</v>
      </c>
      <c r="AV55" s="1030">
        <f>IFERROR(INDEX(V55:AG55,1,MATCH(Parametres!$B$3,V$1:AG$1,0)-1)*IF(OR(C55="L",C55="S",C55="I"),-1,1),"")</f>
        <v>0</v>
      </c>
      <c r="AW55" s="1030">
        <f t="shared" si="5"/>
        <v>0</v>
      </c>
      <c r="AX55" s="1030">
        <f>INDEX(V55:AG55,1,MATCH(Parametres!$B$3,V$1:AG$1,0))*IF(OR(C55="L",C55="S",C55="I"),-1,1)</f>
        <v>0</v>
      </c>
      <c r="AY55" s="598" t="s">
        <v>337</v>
      </c>
      <c r="AZ55" s="598">
        <f>+VLOOKUP($AJ55,Data_Validation!$A:$E,5,0)</f>
        <v>0</v>
      </c>
    </row>
    <row r="56" spans="1:52" ht="15.75" customHeight="1">
      <c r="A56" s="832" t="s">
        <v>1150</v>
      </c>
      <c r="B56" s="832">
        <v>2025</v>
      </c>
      <c r="C56" s="832" t="s">
        <v>1258</v>
      </c>
      <c r="D56" s="832" t="s">
        <v>1259</v>
      </c>
      <c r="E56" s="832" t="s">
        <v>333</v>
      </c>
      <c r="F56" s="832" t="s">
        <v>1119</v>
      </c>
      <c r="G56" s="832">
        <v>803.18</v>
      </c>
      <c r="H56" s="832">
        <v>803.18</v>
      </c>
      <c r="I56" s="832">
        <v>803.18</v>
      </c>
      <c r="J56" s="832">
        <v>344.79</v>
      </c>
      <c r="K56" s="832">
        <v>598.6</v>
      </c>
      <c r="L56" s="832">
        <v>617.08000000000004</v>
      </c>
      <c r="M56" s="832">
        <v>617.08000000000004</v>
      </c>
      <c r="N56" s="832">
        <v>617.08000000000004</v>
      </c>
      <c r="O56" s="832">
        <v>627.48</v>
      </c>
      <c r="P56" s="832">
        <v>2242.33</v>
      </c>
      <c r="Q56" s="832">
        <v>2516.94</v>
      </c>
      <c r="R56" s="832">
        <v>2770.75</v>
      </c>
      <c r="S56" s="832">
        <v>228.81</v>
      </c>
      <c r="T56" s="832">
        <v>228.81</v>
      </c>
      <c r="U56" s="832">
        <v>0</v>
      </c>
      <c r="V56" s="832">
        <v>0</v>
      </c>
      <c r="W56" s="832">
        <v>0</v>
      </c>
      <c r="X56" s="832">
        <v>0</v>
      </c>
      <c r="Y56" s="832">
        <v>0</v>
      </c>
      <c r="Z56" s="832">
        <v>0</v>
      </c>
      <c r="AA56" s="832">
        <v>0</v>
      </c>
      <c r="AB56" s="832">
        <v>0</v>
      </c>
      <c r="AC56" s="832">
        <v>0</v>
      </c>
      <c r="AD56" s="832">
        <v>0</v>
      </c>
      <c r="AE56" s="832">
        <v>0</v>
      </c>
      <c r="AF56" s="832">
        <v>0</v>
      </c>
      <c r="AG56" s="832">
        <v>0</v>
      </c>
      <c r="AH56" s="832">
        <v>0</v>
      </c>
      <c r="AI56" s="832">
        <v>0</v>
      </c>
      <c r="AJ56" s="1030" t="str">
        <f t="shared" si="0"/>
        <v>H01280</v>
      </c>
      <c r="AK56" s="1030" t="str">
        <f t="shared" si="1"/>
        <v>NF IMM &amp; PERMIS /CIE SEUL</v>
      </c>
      <c r="AL56" s="1030">
        <f>IFERROR(INDEX(G56:R56,1,MATCH(Parametres!$B$3,G$1:R$1,0)-1)*IF(OR(F56="L",F56="S",F56="I"),-1,1),"")</f>
        <v>803.18</v>
      </c>
      <c r="AM56" s="1030">
        <f t="shared" si="2"/>
        <v>0</v>
      </c>
      <c r="AN56" s="1030">
        <f>INDEX(G56:R56,1,MATCH(Parametres!$B$3,G$1:R$1,0))*IF(OR(F56="L",F56="S",F56="I"),-1,1)</f>
        <v>803.18</v>
      </c>
      <c r="AO56" s="598" t="str">
        <f>+VLOOKUP($AJ56,Data_Validation!$A:$D,1,0)</f>
        <v>H01280</v>
      </c>
      <c r="AP56" s="598" t="str">
        <f>+VLOOKUP($AJ56,Data_Validation!$A:$D,3,0)</f>
        <v>Véhicules neufs</v>
      </c>
      <c r="AQ56" s="598" t="str">
        <f>+VLOOKUP($AJ56,Data_Validation!$A:$D,4,0)</f>
        <v>Honoraires</v>
      </c>
      <c r="AR56" s="598" t="s">
        <v>299</v>
      </c>
      <c r="AS56" s="598">
        <f>+VLOOKUP($AJ56,Data_Validation!$A:$E,5,0)</f>
        <v>0</v>
      </c>
      <c r="AT56" s="1036" t="str">
        <f t="shared" si="3"/>
        <v>H01280</v>
      </c>
      <c r="AU56" s="599" t="str">
        <f t="shared" si="4"/>
        <v>NF IMM &amp; PERMIS /CIE SEUL</v>
      </c>
      <c r="AV56" s="1030">
        <f>IFERROR(INDEX(V56:AG56,1,MATCH(Parametres!$B$3,V$1:AG$1,0)-1)*IF(OR(C56="L",C56="S",C56="I"),-1,1),"")</f>
        <v>0</v>
      </c>
      <c r="AW56" s="1030">
        <f t="shared" si="5"/>
        <v>0</v>
      </c>
      <c r="AX56" s="1030">
        <f>INDEX(V56:AG56,1,MATCH(Parametres!$B$3,V$1:AG$1,0))*IF(OR(C56="L",C56="S",C56="I"),-1,1)</f>
        <v>0</v>
      </c>
      <c r="AY56" s="598" t="s">
        <v>337</v>
      </c>
      <c r="AZ56" s="598">
        <f>+VLOOKUP($AJ56,Data_Validation!$A:$E,5,0)</f>
        <v>0</v>
      </c>
    </row>
    <row r="57" spans="1:52" ht="15" customHeight="1">
      <c r="A57" s="832" t="s">
        <v>1150</v>
      </c>
      <c r="B57" s="832">
        <v>2025</v>
      </c>
      <c r="C57" s="832" t="s">
        <v>1260</v>
      </c>
      <c r="D57" s="832" t="s">
        <v>1261</v>
      </c>
      <c r="E57" s="832" t="s">
        <v>333</v>
      </c>
      <c r="F57" s="832" t="s">
        <v>1119</v>
      </c>
      <c r="G57" s="832">
        <v>14487.16</v>
      </c>
      <c r="H57" s="832">
        <v>19506.38</v>
      </c>
      <c r="I57" s="832">
        <v>32588.67</v>
      </c>
      <c r="J57" s="832">
        <v>68138.929999999993</v>
      </c>
      <c r="K57" s="832">
        <v>94484.479999999996</v>
      </c>
      <c r="L57" s="832">
        <v>107807.08</v>
      </c>
      <c r="M57" s="832">
        <v>127428.9</v>
      </c>
      <c r="N57" s="832">
        <v>151357.28</v>
      </c>
      <c r="O57" s="832">
        <v>170467.91</v>
      </c>
      <c r="P57" s="832">
        <v>178543.95</v>
      </c>
      <c r="Q57" s="832">
        <v>193198.87</v>
      </c>
      <c r="R57" s="832">
        <v>202915</v>
      </c>
      <c r="S57" s="832">
        <v>17563.53</v>
      </c>
      <c r="T57" s="832">
        <v>17563.53</v>
      </c>
      <c r="U57" s="832">
        <v>0</v>
      </c>
      <c r="V57" s="832">
        <v>0</v>
      </c>
      <c r="W57" s="832">
        <v>0</v>
      </c>
      <c r="X57" s="832">
        <v>0</v>
      </c>
      <c r="Y57" s="832">
        <v>0</v>
      </c>
      <c r="Z57" s="832">
        <v>0</v>
      </c>
      <c r="AA57" s="832">
        <v>0</v>
      </c>
      <c r="AB57" s="832">
        <v>0</v>
      </c>
      <c r="AC57" s="832">
        <v>0</v>
      </c>
      <c r="AD57" s="832">
        <v>0</v>
      </c>
      <c r="AE57" s="832">
        <v>0</v>
      </c>
      <c r="AF57" s="832">
        <v>0</v>
      </c>
      <c r="AG57" s="832">
        <v>0</v>
      </c>
      <c r="AH57" s="832">
        <v>0</v>
      </c>
      <c r="AI57" s="832">
        <v>0</v>
      </c>
      <c r="AJ57" s="1030" t="str">
        <f t="shared" si="0"/>
        <v>H01301</v>
      </c>
      <c r="AK57" s="1030" t="str">
        <f t="shared" si="1"/>
        <v>OCC SALAIRES-VENTE DIR</v>
      </c>
      <c r="AL57" s="1030">
        <f>IFERROR(INDEX(G57:R57,1,MATCH(Parametres!$B$3,G$1:R$1,0)-1)*IF(OR(F57="L",F57="S",F57="I"),-1,1),"")</f>
        <v>14487.16</v>
      </c>
      <c r="AM57" s="1030">
        <f t="shared" si="2"/>
        <v>5019.2200000000012</v>
      </c>
      <c r="AN57" s="1030">
        <f>INDEX(G57:R57,1,MATCH(Parametres!$B$3,G$1:R$1,0))*IF(OR(F57="L",F57="S",F57="I"),-1,1)</f>
        <v>19506.38</v>
      </c>
      <c r="AO57" s="598" t="str">
        <f>+VLOOKUP($AJ57,Data_Validation!$A:$D,1,0)</f>
        <v>H01301</v>
      </c>
      <c r="AP57" s="598" t="str">
        <f>+VLOOKUP($AJ57,Data_Validation!$A:$D,3,0)</f>
        <v>Véhicules usagés</v>
      </c>
      <c r="AQ57" s="598" t="str">
        <f>+VLOOKUP($AJ57,Data_Validation!$A:$D,4,0)</f>
        <v>Salaires cadres</v>
      </c>
      <c r="AR57" s="598" t="s">
        <v>299</v>
      </c>
      <c r="AS57" s="598">
        <f>+VLOOKUP($AJ57,Data_Validation!$A:$E,5,0)</f>
        <v>0</v>
      </c>
      <c r="AT57" s="1036" t="str">
        <f t="shared" si="3"/>
        <v>H01301</v>
      </c>
      <c r="AU57" s="599" t="str">
        <f t="shared" si="4"/>
        <v>OCC SALAIRES-VENTE DIR</v>
      </c>
      <c r="AV57" s="1030">
        <f>IFERROR(INDEX(V57:AG57,1,MATCH(Parametres!$B$3,V$1:AG$1,0)-1)*IF(OR(C57="L",C57="S",C57="I"),-1,1),"")</f>
        <v>0</v>
      </c>
      <c r="AW57" s="1030">
        <f t="shared" si="5"/>
        <v>0</v>
      </c>
      <c r="AX57" s="1030">
        <f>INDEX(V57:AG57,1,MATCH(Parametres!$B$3,V$1:AG$1,0))*IF(OR(C57="L",C57="S",C57="I"),-1,1)</f>
        <v>0</v>
      </c>
      <c r="AY57" s="598" t="s">
        <v>337</v>
      </c>
      <c r="AZ57" s="598">
        <f>+VLOOKUP($AJ57,Data_Validation!$A:$E,5,0)</f>
        <v>0</v>
      </c>
    </row>
    <row r="58" spans="1:52" ht="15" customHeight="1">
      <c r="A58" s="832" t="s">
        <v>1150</v>
      </c>
      <c r="B58" s="832">
        <v>2025</v>
      </c>
      <c r="C58" s="832" t="s">
        <v>1262</v>
      </c>
      <c r="D58" s="832" t="s">
        <v>1263</v>
      </c>
      <c r="E58" s="832" t="s">
        <v>333</v>
      </c>
      <c r="F58" s="832" t="s">
        <v>1119</v>
      </c>
      <c r="G58" s="832">
        <v>8743.67</v>
      </c>
      <c r="H58" s="832">
        <v>15667.28</v>
      </c>
      <c r="I58" s="832">
        <v>20004.05</v>
      </c>
      <c r="J58" s="832">
        <v>28707.78</v>
      </c>
      <c r="K58" s="832">
        <v>44381.58</v>
      </c>
      <c r="L58" s="832">
        <v>52301.4</v>
      </c>
      <c r="M58" s="832">
        <v>55989.26</v>
      </c>
      <c r="N58" s="832">
        <v>71632.36</v>
      </c>
      <c r="O58" s="832">
        <v>78537.69</v>
      </c>
      <c r="P58" s="832">
        <v>89742.47</v>
      </c>
      <c r="Q58" s="832">
        <v>106240.31</v>
      </c>
      <c r="R58" s="832">
        <v>116465.58</v>
      </c>
      <c r="S58" s="832">
        <v>9658.2099999999991</v>
      </c>
      <c r="T58" s="832">
        <v>9658.2099999999991</v>
      </c>
      <c r="U58" s="832">
        <v>0</v>
      </c>
      <c r="V58" s="832">
        <v>0</v>
      </c>
      <c r="W58" s="832">
        <v>0</v>
      </c>
      <c r="X58" s="832">
        <v>0</v>
      </c>
      <c r="Y58" s="832">
        <v>0</v>
      </c>
      <c r="Z58" s="832">
        <v>0</v>
      </c>
      <c r="AA58" s="832">
        <v>0</v>
      </c>
      <c r="AB58" s="832">
        <v>0</v>
      </c>
      <c r="AC58" s="832">
        <v>0</v>
      </c>
      <c r="AD58" s="832">
        <v>0</v>
      </c>
      <c r="AE58" s="832">
        <v>0</v>
      </c>
      <c r="AF58" s="832">
        <v>0</v>
      </c>
      <c r="AG58" s="832">
        <v>0</v>
      </c>
      <c r="AH58" s="832">
        <v>0</v>
      </c>
      <c r="AI58" s="832">
        <v>0</v>
      </c>
      <c r="AJ58" s="1030" t="str">
        <f t="shared" si="0"/>
        <v>H01302</v>
      </c>
      <c r="AK58" s="1030" t="str">
        <f t="shared" si="1"/>
        <v>OCC SALAIRES COMM-VENDEUR</v>
      </c>
      <c r="AL58" s="1030">
        <f>IFERROR(INDEX(G58:R58,1,MATCH(Parametres!$B$3,G$1:R$1,0)-1)*IF(OR(F58="L",F58="S",F58="I"),-1,1),"")</f>
        <v>8743.67</v>
      </c>
      <c r="AM58" s="1030">
        <f t="shared" si="2"/>
        <v>6923.6100000000006</v>
      </c>
      <c r="AN58" s="1030">
        <f>INDEX(G58:R58,1,MATCH(Parametres!$B$3,G$1:R$1,0))*IF(OR(F58="L",F58="S",F58="I"),-1,1)</f>
        <v>15667.28</v>
      </c>
      <c r="AO58" s="598" t="str">
        <f>+VLOOKUP($AJ58,Data_Validation!$A:$D,1,0)</f>
        <v>H01302</v>
      </c>
      <c r="AP58" s="598" t="str">
        <f>+VLOOKUP($AJ58,Data_Validation!$A:$D,3,0)</f>
        <v>Véhicules usagés</v>
      </c>
      <c r="AQ58" s="598" t="str">
        <f>+VLOOKUP($AJ58,Data_Validation!$A:$D,4,0)</f>
        <v>Comm. vendeurs</v>
      </c>
      <c r="AR58" s="598" t="s">
        <v>299</v>
      </c>
      <c r="AS58" s="598">
        <f>+VLOOKUP($AJ58,Data_Validation!$A:$E,5,0)</f>
        <v>0</v>
      </c>
      <c r="AT58" s="1036" t="str">
        <f t="shared" si="3"/>
        <v>H01302</v>
      </c>
      <c r="AU58" s="599" t="str">
        <f t="shared" si="4"/>
        <v>OCC SALAIRES COMM-VENDEUR</v>
      </c>
      <c r="AV58" s="1030">
        <f>IFERROR(INDEX(V58:AG58,1,MATCH(Parametres!$B$3,V$1:AG$1,0)-1)*IF(OR(C58="L",C58="S",C58="I"),-1,1),"")</f>
        <v>0</v>
      </c>
      <c r="AW58" s="1030">
        <f t="shared" si="5"/>
        <v>0</v>
      </c>
      <c r="AX58" s="1030">
        <f>INDEX(V58:AG58,1,MATCH(Parametres!$B$3,V$1:AG$1,0))*IF(OR(C58="L",C58="S",C58="I"),-1,1)</f>
        <v>0</v>
      </c>
      <c r="AY58" s="598" t="s">
        <v>337</v>
      </c>
      <c r="AZ58" s="598">
        <f>+VLOOKUP($AJ58,Data_Validation!$A:$E,5,0)</f>
        <v>0</v>
      </c>
    </row>
    <row r="59" spans="1:52" ht="15" customHeight="1">
      <c r="A59" s="832" t="s">
        <v>1150</v>
      </c>
      <c r="B59" s="832">
        <v>2025</v>
      </c>
      <c r="C59" s="832" t="s">
        <v>1264</v>
      </c>
      <c r="D59" s="832" t="s">
        <v>1265</v>
      </c>
      <c r="E59" s="832" t="s">
        <v>333</v>
      </c>
      <c r="F59" s="832" t="s">
        <v>1119</v>
      </c>
      <c r="G59" s="832">
        <v>4911.32</v>
      </c>
      <c r="H59" s="832">
        <v>7340.63</v>
      </c>
      <c r="I59" s="832">
        <v>10402.040000000001</v>
      </c>
      <c r="J59" s="832">
        <v>13656.78</v>
      </c>
      <c r="K59" s="832">
        <v>15306.56</v>
      </c>
      <c r="L59" s="832">
        <v>15807.06</v>
      </c>
      <c r="M59" s="832">
        <v>16628.759999999998</v>
      </c>
      <c r="N59" s="832">
        <v>20382.53</v>
      </c>
      <c r="O59" s="832">
        <v>23985.95</v>
      </c>
      <c r="P59" s="832">
        <v>30397.8</v>
      </c>
      <c r="Q59" s="832">
        <v>38205.68</v>
      </c>
      <c r="R59" s="832">
        <v>46751.26</v>
      </c>
      <c r="S59" s="832">
        <v>3473.24</v>
      </c>
      <c r="T59" s="832">
        <v>3473.24</v>
      </c>
      <c r="U59" s="832">
        <v>0</v>
      </c>
      <c r="V59" s="832">
        <v>0</v>
      </c>
      <c r="W59" s="832">
        <v>0</v>
      </c>
      <c r="X59" s="832">
        <v>0</v>
      </c>
      <c r="Y59" s="832">
        <v>0</v>
      </c>
      <c r="Z59" s="832">
        <v>0</v>
      </c>
      <c r="AA59" s="832">
        <v>0</v>
      </c>
      <c r="AB59" s="832">
        <v>0</v>
      </c>
      <c r="AC59" s="832">
        <v>0</v>
      </c>
      <c r="AD59" s="832">
        <v>0</v>
      </c>
      <c r="AE59" s="832">
        <v>0</v>
      </c>
      <c r="AF59" s="832">
        <v>0</v>
      </c>
      <c r="AG59" s="832">
        <v>0</v>
      </c>
      <c r="AH59" s="832">
        <v>0</v>
      </c>
      <c r="AI59" s="832">
        <v>0</v>
      </c>
      <c r="AJ59" s="1030" t="str">
        <f t="shared" si="0"/>
        <v>H01303</v>
      </c>
      <c r="AK59" s="1030" t="str">
        <f t="shared" si="1"/>
        <v>OCC SALAIRES &amp; COMM - F&amp;I</v>
      </c>
      <c r="AL59" s="1030">
        <f>IFERROR(INDEX(G59:R59,1,MATCH(Parametres!$B$3,G$1:R$1,0)-1)*IF(OR(F59="L",F59="S",F59="I"),-1,1),"")</f>
        <v>4911.32</v>
      </c>
      <c r="AM59" s="1030">
        <f t="shared" si="2"/>
        <v>2429.3100000000004</v>
      </c>
      <c r="AN59" s="1030">
        <f>INDEX(G59:R59,1,MATCH(Parametres!$B$3,G$1:R$1,0))*IF(OR(F59="L",F59="S",F59="I"),-1,1)</f>
        <v>7340.63</v>
      </c>
      <c r="AO59" s="598" t="str">
        <f>+VLOOKUP($AJ59,Data_Validation!$A:$D,1,0)</f>
        <v>H01303</v>
      </c>
      <c r="AP59" s="598" t="str">
        <f>+VLOOKUP($AJ59,Data_Validation!$A:$D,3,0)</f>
        <v>Véhicules usagés</v>
      </c>
      <c r="AQ59" s="598" t="str">
        <f>+VLOOKUP($AJ59,Data_Validation!$A:$D,4,0)</f>
        <v>Comm. F&amp;I</v>
      </c>
      <c r="AR59" s="598" t="s">
        <v>299</v>
      </c>
      <c r="AS59" s="598">
        <f>+VLOOKUP($AJ59,Data_Validation!$A:$E,5,0)</f>
        <v>0</v>
      </c>
      <c r="AT59" s="1036" t="str">
        <f t="shared" si="3"/>
        <v>H01303</v>
      </c>
      <c r="AU59" s="599" t="str">
        <f t="shared" si="4"/>
        <v>OCC SALAIRES &amp; COMM - F&amp;I</v>
      </c>
      <c r="AV59" s="1030">
        <f>IFERROR(INDEX(V59:AG59,1,MATCH(Parametres!$B$3,V$1:AG$1,0)-1)*IF(OR(C59="L",C59="S",C59="I"),-1,1),"")</f>
        <v>0</v>
      </c>
      <c r="AW59" s="1030">
        <f t="shared" si="5"/>
        <v>0</v>
      </c>
      <c r="AX59" s="1030">
        <f>INDEX(V59:AG59,1,MATCH(Parametres!$B$3,V$1:AG$1,0))*IF(OR(C59="L",C59="S",C59="I"),-1,1)</f>
        <v>0</v>
      </c>
      <c r="AY59" s="598" t="s">
        <v>337</v>
      </c>
      <c r="AZ59" s="598">
        <f>+VLOOKUP($AJ59,Data_Validation!$A:$E,5,0)</f>
        <v>0</v>
      </c>
    </row>
    <row r="60" spans="1:52" ht="15" customHeight="1">
      <c r="A60" s="832" t="s">
        <v>1150</v>
      </c>
      <c r="B60" s="832">
        <v>2025</v>
      </c>
      <c r="C60" s="832" t="s">
        <v>1266</v>
      </c>
      <c r="D60" s="832" t="s">
        <v>1267</v>
      </c>
      <c r="E60" s="832" t="s">
        <v>333</v>
      </c>
      <c r="F60" s="832" t="s">
        <v>1119</v>
      </c>
      <c r="G60" s="832">
        <v>0</v>
      </c>
      <c r="H60" s="832">
        <v>0</v>
      </c>
      <c r="I60" s="832">
        <v>96.62</v>
      </c>
      <c r="J60" s="832">
        <v>96.62</v>
      </c>
      <c r="K60" s="832">
        <v>96.62</v>
      </c>
      <c r="L60" s="832">
        <v>96.62</v>
      </c>
      <c r="M60" s="832">
        <v>96.62</v>
      </c>
      <c r="N60" s="832">
        <v>96.62</v>
      </c>
      <c r="O60" s="832">
        <v>61.6</v>
      </c>
      <c r="P60" s="832">
        <v>61.62</v>
      </c>
      <c r="Q60" s="832">
        <v>325.62</v>
      </c>
      <c r="R60" s="832">
        <v>1012.7</v>
      </c>
      <c r="S60" s="832">
        <v>29.6</v>
      </c>
      <c r="T60" s="832">
        <v>29.6</v>
      </c>
      <c r="U60" s="832">
        <v>0</v>
      </c>
      <c r="V60" s="832">
        <v>0</v>
      </c>
      <c r="W60" s="832">
        <v>0</v>
      </c>
      <c r="X60" s="832">
        <v>0</v>
      </c>
      <c r="Y60" s="832">
        <v>0</v>
      </c>
      <c r="Z60" s="832">
        <v>0</v>
      </c>
      <c r="AA60" s="832">
        <v>0</v>
      </c>
      <c r="AB60" s="832">
        <v>0</v>
      </c>
      <c r="AC60" s="832">
        <v>0</v>
      </c>
      <c r="AD60" s="832">
        <v>0</v>
      </c>
      <c r="AE60" s="832">
        <v>0</v>
      </c>
      <c r="AF60" s="832">
        <v>0</v>
      </c>
      <c r="AG60" s="832">
        <v>0</v>
      </c>
      <c r="AH60" s="832">
        <v>0</v>
      </c>
      <c r="AI60" s="832">
        <v>0</v>
      </c>
      <c r="AJ60" s="1030" t="str">
        <f t="shared" si="0"/>
        <v>H01304</v>
      </c>
      <c r="AK60" s="1030" t="str">
        <f t="shared" si="1"/>
        <v>OCC LIVRAISON</v>
      </c>
      <c r="AL60" s="1030">
        <f>IFERROR(INDEX(G60:R60,1,MATCH(Parametres!$B$3,G$1:R$1,0)-1)*IF(OR(F60="L",F60="S",F60="I"),-1,1),"")</f>
        <v>0</v>
      </c>
      <c r="AM60" s="1030">
        <f t="shared" si="2"/>
        <v>0</v>
      </c>
      <c r="AN60" s="1030">
        <f>INDEX(G60:R60,1,MATCH(Parametres!$B$3,G$1:R$1,0))*IF(OR(F60="L",F60="S",F60="I"),-1,1)</f>
        <v>0</v>
      </c>
      <c r="AO60" s="598" t="str">
        <f>+VLOOKUP($AJ60,Data_Validation!$A:$D,1,0)</f>
        <v>H01304</v>
      </c>
      <c r="AP60" s="598" t="str">
        <f>+VLOOKUP($AJ60,Data_Validation!$A:$D,3,0)</f>
        <v>Véhicules usagés</v>
      </c>
      <c r="AQ60" s="598" t="str">
        <f>+VLOOKUP($AJ60,Data_Validation!$A:$D,4,0)</f>
        <v>Frais de livraison</v>
      </c>
      <c r="AR60" s="598" t="s">
        <v>299</v>
      </c>
      <c r="AS60" s="598">
        <f>+VLOOKUP($AJ60,Data_Validation!$A:$E,5,0)</f>
        <v>0</v>
      </c>
      <c r="AT60" s="1036" t="str">
        <f t="shared" si="3"/>
        <v>H01304</v>
      </c>
      <c r="AU60" s="599" t="str">
        <f t="shared" si="4"/>
        <v>OCC LIVRAISON</v>
      </c>
      <c r="AV60" s="1030">
        <f>IFERROR(INDEX(V60:AG60,1,MATCH(Parametres!$B$3,V$1:AG$1,0)-1)*IF(OR(C60="L",C60="S",C60="I"),-1,1),"")</f>
        <v>0</v>
      </c>
      <c r="AW60" s="1030">
        <f t="shared" si="5"/>
        <v>0</v>
      </c>
      <c r="AX60" s="1030">
        <f>INDEX(V60:AG60,1,MATCH(Parametres!$B$3,V$1:AG$1,0))*IF(OR(C60="L",C60="S",C60="I"),-1,1)</f>
        <v>0</v>
      </c>
      <c r="AY60" s="598" t="s">
        <v>337</v>
      </c>
      <c r="AZ60" s="598">
        <f>+VLOOKUP($AJ60,Data_Validation!$A:$E,5,0)</f>
        <v>0</v>
      </c>
    </row>
    <row r="61" spans="1:52" ht="15" customHeight="1">
      <c r="A61" s="832" t="s">
        <v>1150</v>
      </c>
      <c r="B61" s="832">
        <v>2025</v>
      </c>
      <c r="C61" s="832" t="s">
        <v>1268</v>
      </c>
      <c r="D61" s="832" t="s">
        <v>1269</v>
      </c>
      <c r="E61" s="832" t="s">
        <v>333</v>
      </c>
      <c r="F61" s="832" t="s">
        <v>1119</v>
      </c>
      <c r="G61" s="832">
        <v>273.86</v>
      </c>
      <c r="H61" s="832">
        <v>323.81</v>
      </c>
      <c r="I61" s="832">
        <v>413.76</v>
      </c>
      <c r="J61" s="832">
        <v>413.76</v>
      </c>
      <c r="K61" s="832">
        <v>413.76</v>
      </c>
      <c r="L61" s="832">
        <v>413.76</v>
      </c>
      <c r="M61" s="832">
        <v>413.76</v>
      </c>
      <c r="N61" s="832">
        <v>413.76</v>
      </c>
      <c r="O61" s="832">
        <v>413.76</v>
      </c>
      <c r="P61" s="832">
        <v>413.76</v>
      </c>
      <c r="Q61" s="832">
        <v>413.76</v>
      </c>
      <c r="R61" s="832">
        <v>413.76</v>
      </c>
      <c r="S61" s="832">
        <v>37.61</v>
      </c>
      <c r="T61" s="832">
        <v>37.61</v>
      </c>
      <c r="U61" s="832">
        <v>0</v>
      </c>
      <c r="V61" s="832">
        <v>0</v>
      </c>
      <c r="W61" s="832">
        <v>0</v>
      </c>
      <c r="X61" s="832">
        <v>0</v>
      </c>
      <c r="Y61" s="832">
        <v>0</v>
      </c>
      <c r="Z61" s="832">
        <v>0</v>
      </c>
      <c r="AA61" s="832">
        <v>0</v>
      </c>
      <c r="AB61" s="832">
        <v>0</v>
      </c>
      <c r="AC61" s="832">
        <v>0</v>
      </c>
      <c r="AD61" s="832">
        <v>0</v>
      </c>
      <c r="AE61" s="832">
        <v>0</v>
      </c>
      <c r="AF61" s="832">
        <v>0</v>
      </c>
      <c r="AG61" s="832">
        <v>0</v>
      </c>
      <c r="AH61" s="832">
        <v>0</v>
      </c>
      <c r="AI61" s="832">
        <v>0</v>
      </c>
      <c r="AJ61" s="1030" t="str">
        <f t="shared" si="0"/>
        <v>H01305</v>
      </c>
      <c r="AK61" s="1030" t="str">
        <f t="shared" si="1"/>
        <v>OCC PRATIQUE DE GARANTIE</v>
      </c>
      <c r="AL61" s="1030">
        <f>IFERROR(INDEX(G61:R61,1,MATCH(Parametres!$B$3,G$1:R$1,0)-1)*IF(OR(F61="L",F61="S",F61="I"),-1,1),"")</f>
        <v>273.86</v>
      </c>
      <c r="AM61" s="1030">
        <f t="shared" si="2"/>
        <v>49.949999999999989</v>
      </c>
      <c r="AN61" s="1030">
        <f>INDEX(G61:R61,1,MATCH(Parametres!$B$3,G$1:R$1,0))*IF(OR(F61="L",F61="S",F61="I"),-1,1)</f>
        <v>323.81</v>
      </c>
      <c r="AO61" s="598" t="str">
        <f>+VLOOKUP($AJ61,Data_Validation!$A:$D,1,0)</f>
        <v>H01305</v>
      </c>
      <c r="AP61" s="598" t="str">
        <f>+VLOOKUP($AJ61,Data_Validation!$A:$D,3,0)</f>
        <v>Véhicules usagés</v>
      </c>
      <c r="AQ61" s="598" t="str">
        <f>+VLOOKUP($AJ61,Data_Validation!$A:$D,4,0)</f>
        <v>Entretien stock</v>
      </c>
      <c r="AR61" s="598" t="s">
        <v>299</v>
      </c>
      <c r="AS61" s="598">
        <f>+VLOOKUP($AJ61,Data_Validation!$A:$E,5,0)</f>
        <v>0</v>
      </c>
      <c r="AT61" s="1036" t="str">
        <f t="shared" si="3"/>
        <v>H01305</v>
      </c>
      <c r="AU61" s="599" t="str">
        <f t="shared" si="4"/>
        <v>OCC PRATIQUE DE GARANTIE</v>
      </c>
      <c r="AV61" s="1030">
        <f>IFERROR(INDEX(V61:AG61,1,MATCH(Parametres!$B$3,V$1:AG$1,0)-1)*IF(OR(C61="L",C61="S",C61="I"),-1,1),"")</f>
        <v>0</v>
      </c>
      <c r="AW61" s="1030">
        <f t="shared" si="5"/>
        <v>0</v>
      </c>
      <c r="AX61" s="1030">
        <f>INDEX(V61:AG61,1,MATCH(Parametres!$B$3,V$1:AG$1,0))*IF(OR(C61="L",C61="S",C61="I"),-1,1)</f>
        <v>0</v>
      </c>
      <c r="AY61" s="598" t="s">
        <v>337</v>
      </c>
      <c r="AZ61" s="598">
        <f>+VLOOKUP($AJ61,Data_Validation!$A:$E,5,0)</f>
        <v>0</v>
      </c>
    </row>
    <row r="62" spans="1:52" ht="15" customHeight="1">
      <c r="A62" s="832" t="s">
        <v>1150</v>
      </c>
      <c r="B62" s="832">
        <v>2025</v>
      </c>
      <c r="C62" s="832" t="s">
        <v>1270</v>
      </c>
      <c r="D62" s="832" t="s">
        <v>1271</v>
      </c>
      <c r="E62" s="832" t="s">
        <v>333</v>
      </c>
      <c r="F62" s="832" t="s">
        <v>1119</v>
      </c>
      <c r="G62" s="832">
        <v>392</v>
      </c>
      <c r="H62" s="832">
        <v>1013</v>
      </c>
      <c r="I62" s="832">
        <v>1634</v>
      </c>
      <c r="J62" s="832">
        <v>2326</v>
      </c>
      <c r="K62" s="832">
        <v>3882.99</v>
      </c>
      <c r="L62" s="832">
        <v>4794.8599999999997</v>
      </c>
      <c r="M62" s="832">
        <v>5772.92</v>
      </c>
      <c r="N62" s="832">
        <v>6937.24</v>
      </c>
      <c r="O62" s="832">
        <v>7311.02</v>
      </c>
      <c r="P62" s="832">
        <v>7705.11</v>
      </c>
      <c r="Q62" s="832">
        <v>8001.08</v>
      </c>
      <c r="R62" s="832">
        <v>11370.39</v>
      </c>
      <c r="S62" s="832">
        <v>727.37</v>
      </c>
      <c r="T62" s="832">
        <v>727.37</v>
      </c>
      <c r="U62" s="832">
        <v>0</v>
      </c>
      <c r="V62" s="832">
        <v>0</v>
      </c>
      <c r="W62" s="832">
        <v>0</v>
      </c>
      <c r="X62" s="832">
        <v>0</v>
      </c>
      <c r="Y62" s="832">
        <v>0</v>
      </c>
      <c r="Z62" s="832">
        <v>0</v>
      </c>
      <c r="AA62" s="832">
        <v>0</v>
      </c>
      <c r="AB62" s="832">
        <v>0</v>
      </c>
      <c r="AC62" s="832">
        <v>0</v>
      </c>
      <c r="AD62" s="832">
        <v>0</v>
      </c>
      <c r="AE62" s="832">
        <v>0</v>
      </c>
      <c r="AF62" s="832">
        <v>0</v>
      </c>
      <c r="AG62" s="832">
        <v>0</v>
      </c>
      <c r="AH62" s="832">
        <v>0</v>
      </c>
      <c r="AI62" s="832">
        <v>0</v>
      </c>
      <c r="AJ62" s="1030" t="str">
        <f t="shared" si="0"/>
        <v>H01306</v>
      </c>
      <c r="AK62" s="1030" t="str">
        <f t="shared" si="1"/>
        <v>OCC TOT PUB &amp; PROMO VENTE</v>
      </c>
      <c r="AL62" s="1030">
        <f>IFERROR(INDEX(G62:R62,1,MATCH(Parametres!$B$3,G$1:R$1,0)-1)*IF(OR(F62="L",F62="S",F62="I"),-1,1),"")</f>
        <v>392</v>
      </c>
      <c r="AM62" s="1030">
        <f t="shared" si="2"/>
        <v>621</v>
      </c>
      <c r="AN62" s="1030">
        <f>INDEX(G62:R62,1,MATCH(Parametres!$B$3,G$1:R$1,0))*IF(OR(F62="L",F62="S",F62="I"),-1,1)</f>
        <v>1013</v>
      </c>
      <c r="AO62" s="598" t="str">
        <f>+VLOOKUP($AJ62,Data_Validation!$A:$D,1,0)</f>
        <v>H01306</v>
      </c>
      <c r="AP62" s="598" t="str">
        <f>+VLOOKUP($AJ62,Data_Validation!$A:$D,3,0)</f>
        <v>Véhicules usagés</v>
      </c>
      <c r="AQ62" s="598" t="str">
        <f>+VLOOKUP($AJ62,Data_Validation!$A:$D,4,0)</f>
        <v>Publicité 1</v>
      </c>
      <c r="AR62" s="598" t="s">
        <v>299</v>
      </c>
      <c r="AS62" s="598">
        <f>+VLOOKUP($AJ62,Data_Validation!$A:$E,5,0)</f>
        <v>0</v>
      </c>
      <c r="AT62" s="1036" t="str">
        <f t="shared" si="3"/>
        <v>H01306</v>
      </c>
      <c r="AU62" s="599" t="str">
        <f t="shared" si="4"/>
        <v>OCC TOT PUB &amp; PROMO VENTE</v>
      </c>
      <c r="AV62" s="1030">
        <f>IFERROR(INDEX(V62:AG62,1,MATCH(Parametres!$B$3,V$1:AG$1,0)-1)*IF(OR(C62="L",C62="S",C62="I"),-1,1),"")</f>
        <v>0</v>
      </c>
      <c r="AW62" s="1030">
        <f t="shared" si="5"/>
        <v>0</v>
      </c>
      <c r="AX62" s="1030">
        <f>INDEX(V62:AG62,1,MATCH(Parametres!$B$3,V$1:AG$1,0))*IF(OR(C62="L",C62="S",C62="I"),-1,1)</f>
        <v>0</v>
      </c>
      <c r="AY62" s="598" t="s">
        <v>337</v>
      </c>
      <c r="AZ62" s="598">
        <f>+VLOOKUP($AJ62,Data_Validation!$A:$E,5,0)</f>
        <v>0</v>
      </c>
    </row>
    <row r="63" spans="1:52" ht="15" customHeight="1">
      <c r="A63" s="832" t="s">
        <v>1150</v>
      </c>
      <c r="B63" s="832">
        <v>2025</v>
      </c>
      <c r="C63" s="832" t="s">
        <v>1272</v>
      </c>
      <c r="D63" s="832" t="s">
        <v>1273</v>
      </c>
      <c r="E63" s="832" t="s">
        <v>333</v>
      </c>
      <c r="F63" s="832" t="s">
        <v>1119</v>
      </c>
      <c r="G63" s="832">
        <v>0</v>
      </c>
      <c r="H63" s="832">
        <v>0</v>
      </c>
      <c r="I63" s="832">
        <v>0</v>
      </c>
      <c r="J63" s="832">
        <v>0</v>
      </c>
      <c r="K63" s="832">
        <v>0</v>
      </c>
      <c r="L63" s="832">
        <v>0</v>
      </c>
      <c r="M63" s="832">
        <v>0</v>
      </c>
      <c r="N63" s="832">
        <v>0</v>
      </c>
      <c r="O63" s="832">
        <v>0</v>
      </c>
      <c r="P63" s="832">
        <v>0</v>
      </c>
      <c r="Q63" s="832">
        <v>0</v>
      </c>
      <c r="R63" s="832">
        <v>0</v>
      </c>
      <c r="S63" s="832">
        <v>0</v>
      </c>
      <c r="T63" s="832">
        <v>0</v>
      </c>
      <c r="U63" s="832">
        <v>0</v>
      </c>
      <c r="V63" s="832">
        <v>0</v>
      </c>
      <c r="W63" s="832">
        <v>0</v>
      </c>
      <c r="X63" s="832">
        <v>0</v>
      </c>
      <c r="Y63" s="832">
        <v>0</v>
      </c>
      <c r="Z63" s="832">
        <v>0</v>
      </c>
      <c r="AA63" s="832">
        <v>0</v>
      </c>
      <c r="AB63" s="832">
        <v>0</v>
      </c>
      <c r="AC63" s="832">
        <v>0</v>
      </c>
      <c r="AD63" s="832">
        <v>0</v>
      </c>
      <c r="AE63" s="832">
        <v>0</v>
      </c>
      <c r="AF63" s="832">
        <v>0</v>
      </c>
      <c r="AG63" s="832">
        <v>0</v>
      </c>
      <c r="AH63" s="832">
        <v>0</v>
      </c>
      <c r="AI63" s="832">
        <v>0</v>
      </c>
      <c r="AJ63" s="1030" t="str">
        <f t="shared" si="0"/>
        <v>H01307</v>
      </c>
      <c r="AK63" s="1030" t="str">
        <f t="shared" si="1"/>
        <v>OCC COOP RABAIS HD PUB.</v>
      </c>
      <c r="AL63" s="1030">
        <f>IFERROR(INDEX(G63:R63,1,MATCH(Parametres!$B$3,G$1:R$1,0)-1)*IF(OR(F63="L",F63="S",F63="I"),-1,1),"")</f>
        <v>0</v>
      </c>
      <c r="AM63" s="1030">
        <f t="shared" si="2"/>
        <v>0</v>
      </c>
      <c r="AN63" s="1030">
        <f>INDEX(G63:R63,1,MATCH(Parametres!$B$3,G$1:R$1,0))*IF(OR(F63="L",F63="S",F63="I"),-1,1)</f>
        <v>0</v>
      </c>
      <c r="AO63" s="598" t="e">
        <f>+VLOOKUP($AJ63,Data_Validation!$A:$D,1,0)</f>
        <v>#N/A</v>
      </c>
      <c r="AP63" s="598" t="e">
        <f>+VLOOKUP($AJ63,Data_Validation!$A:$D,3,0)</f>
        <v>#N/A</v>
      </c>
      <c r="AQ63" s="598" t="e">
        <f>+VLOOKUP($AJ63,Data_Validation!$A:$D,4,0)</f>
        <v>#N/A</v>
      </c>
      <c r="AR63" s="598" t="s">
        <v>299</v>
      </c>
      <c r="AS63" s="598" t="e">
        <f>+VLOOKUP($AJ63,Data_Validation!$A:$E,5,0)</f>
        <v>#N/A</v>
      </c>
      <c r="AT63" s="1036" t="str">
        <f t="shared" si="3"/>
        <v>H01307</v>
      </c>
      <c r="AU63" s="599" t="str">
        <f t="shared" si="4"/>
        <v>OCC COOP RABAIS HD PUB.</v>
      </c>
      <c r="AV63" s="1030">
        <f>IFERROR(INDEX(V63:AG63,1,MATCH(Parametres!$B$3,V$1:AG$1,0)-1)*IF(OR(C63="L",C63="S",C63="I"),-1,1),"")</f>
        <v>0</v>
      </c>
      <c r="AW63" s="1030">
        <f t="shared" si="5"/>
        <v>0</v>
      </c>
      <c r="AX63" s="1030">
        <f>INDEX(V63:AG63,1,MATCH(Parametres!$B$3,V$1:AG$1,0))*IF(OR(C63="L",C63="S",C63="I"),-1,1)</f>
        <v>0</v>
      </c>
      <c r="AY63" s="598" t="s">
        <v>337</v>
      </c>
      <c r="AZ63" s="598" t="e">
        <f>+VLOOKUP($AJ63,Data_Validation!$A:$E,5,0)</f>
        <v>#N/A</v>
      </c>
    </row>
    <row r="64" spans="1:52" ht="15" customHeight="1">
      <c r="A64" s="832" t="s">
        <v>1150</v>
      </c>
      <c r="B64" s="832">
        <v>2025</v>
      </c>
      <c r="C64" s="832" t="s">
        <v>1274</v>
      </c>
      <c r="D64" s="832" t="s">
        <v>1275</v>
      </c>
      <c r="E64" s="832" t="s">
        <v>333</v>
      </c>
      <c r="F64" s="832" t="s">
        <v>1119</v>
      </c>
      <c r="G64" s="832">
        <v>0</v>
      </c>
      <c r="H64" s="832">
        <v>0</v>
      </c>
      <c r="I64" s="832">
        <v>0</v>
      </c>
      <c r="J64" s="832">
        <v>0</v>
      </c>
      <c r="K64" s="832">
        <v>0</v>
      </c>
      <c r="L64" s="832">
        <v>0</v>
      </c>
      <c r="M64" s="832">
        <v>0</v>
      </c>
      <c r="N64" s="832">
        <v>0</v>
      </c>
      <c r="O64" s="832">
        <v>0</v>
      </c>
      <c r="P64" s="832">
        <v>0</v>
      </c>
      <c r="Q64" s="832">
        <v>0</v>
      </c>
      <c r="R64" s="832">
        <v>0</v>
      </c>
      <c r="S64" s="832">
        <v>0</v>
      </c>
      <c r="T64" s="832">
        <v>0</v>
      </c>
      <c r="U64" s="832">
        <v>0</v>
      </c>
      <c r="V64" s="832">
        <v>0</v>
      </c>
      <c r="W64" s="832">
        <v>0</v>
      </c>
      <c r="X64" s="832">
        <v>0</v>
      </c>
      <c r="Y64" s="832">
        <v>0</v>
      </c>
      <c r="Z64" s="832">
        <v>0</v>
      </c>
      <c r="AA64" s="832">
        <v>0</v>
      </c>
      <c r="AB64" s="832">
        <v>0</v>
      </c>
      <c r="AC64" s="832">
        <v>0</v>
      </c>
      <c r="AD64" s="832">
        <v>0</v>
      </c>
      <c r="AE64" s="832">
        <v>0</v>
      </c>
      <c r="AF64" s="832">
        <v>0</v>
      </c>
      <c r="AG64" s="832">
        <v>0</v>
      </c>
      <c r="AH64" s="832">
        <v>0</v>
      </c>
      <c r="AI64" s="832">
        <v>0</v>
      </c>
      <c r="AJ64" s="1030" t="str">
        <f t="shared" si="0"/>
        <v>H01308</v>
      </c>
      <c r="AK64" s="1030" t="str">
        <f t="shared" si="1"/>
        <v>OCC DEMONSTRATEURS</v>
      </c>
      <c r="AL64" s="1030">
        <f>IFERROR(INDEX(G64:R64,1,MATCH(Parametres!$B$3,G$1:R$1,0)-1)*IF(OR(F64="L",F64="S",F64="I"),-1,1),"")</f>
        <v>0</v>
      </c>
      <c r="AM64" s="1030">
        <f t="shared" si="2"/>
        <v>0</v>
      </c>
      <c r="AN64" s="1030">
        <f>INDEX(G64:R64,1,MATCH(Parametres!$B$3,G$1:R$1,0))*IF(OR(F64="L",F64="S",F64="I"),-1,1)</f>
        <v>0</v>
      </c>
      <c r="AO64" s="598" t="e">
        <f>+VLOOKUP($AJ64,Data_Validation!$A:$D,1,0)</f>
        <v>#N/A</v>
      </c>
      <c r="AP64" s="598" t="e">
        <f>+VLOOKUP($AJ64,Data_Validation!$A:$D,3,0)</f>
        <v>#N/A</v>
      </c>
      <c r="AQ64" s="598" t="e">
        <f>+VLOOKUP($AJ64,Data_Validation!$A:$D,4,0)</f>
        <v>#N/A</v>
      </c>
      <c r="AR64" s="598" t="s">
        <v>299</v>
      </c>
      <c r="AS64" s="598" t="e">
        <f>+VLOOKUP($AJ64,Data_Validation!$A:$E,5,0)</f>
        <v>#N/A</v>
      </c>
      <c r="AT64" s="1036" t="str">
        <f t="shared" si="3"/>
        <v>H01308</v>
      </c>
      <c r="AU64" s="599" t="str">
        <f t="shared" si="4"/>
        <v>OCC DEMONSTRATEURS</v>
      </c>
      <c r="AV64" s="1030">
        <f>IFERROR(INDEX(V64:AG64,1,MATCH(Parametres!$B$3,V$1:AG$1,0)-1)*IF(OR(C64="L",C64="S",C64="I"),-1,1),"")</f>
        <v>0</v>
      </c>
      <c r="AW64" s="1030">
        <f t="shared" si="5"/>
        <v>0</v>
      </c>
      <c r="AX64" s="1030">
        <f>INDEX(V64:AG64,1,MATCH(Parametres!$B$3,V$1:AG$1,0))*IF(OR(C64="L",C64="S",C64="I"),-1,1)</f>
        <v>0</v>
      </c>
      <c r="AY64" s="598" t="s">
        <v>337</v>
      </c>
      <c r="AZ64" s="598" t="e">
        <f>+VLOOKUP($AJ64,Data_Validation!$A:$E,5,0)</f>
        <v>#N/A</v>
      </c>
    </row>
    <row r="65" spans="1:52" ht="15" customHeight="1">
      <c r="A65" s="832" t="s">
        <v>1150</v>
      </c>
      <c r="B65" s="832">
        <v>2025</v>
      </c>
      <c r="C65" s="832" t="s">
        <v>1276</v>
      </c>
      <c r="D65" s="832" t="s">
        <v>1277</v>
      </c>
      <c r="E65" s="832" t="s">
        <v>333</v>
      </c>
      <c r="F65" s="832" t="s">
        <v>1119</v>
      </c>
      <c r="G65" s="832">
        <v>108.9</v>
      </c>
      <c r="H65" s="832">
        <v>108.9</v>
      </c>
      <c r="I65" s="832">
        <v>108.9</v>
      </c>
      <c r="J65" s="832">
        <v>108.9</v>
      </c>
      <c r="K65" s="832">
        <v>108.9</v>
      </c>
      <c r="L65" s="832">
        <v>108.9</v>
      </c>
      <c r="M65" s="832">
        <v>108.9</v>
      </c>
      <c r="N65" s="832">
        <v>108.9</v>
      </c>
      <c r="O65" s="832">
        <v>136.88</v>
      </c>
      <c r="P65" s="832">
        <v>136.88</v>
      </c>
      <c r="Q65" s="832">
        <v>136.88</v>
      </c>
      <c r="R65" s="832">
        <v>136.88</v>
      </c>
      <c r="S65" s="832">
        <v>12.44</v>
      </c>
      <c r="T65" s="832">
        <v>12.44</v>
      </c>
      <c r="U65" s="832">
        <v>0</v>
      </c>
      <c r="V65" s="832">
        <v>0</v>
      </c>
      <c r="W65" s="832">
        <v>0</v>
      </c>
      <c r="X65" s="832">
        <v>0</v>
      </c>
      <c r="Y65" s="832">
        <v>0</v>
      </c>
      <c r="Z65" s="832">
        <v>0</v>
      </c>
      <c r="AA65" s="832">
        <v>0</v>
      </c>
      <c r="AB65" s="832">
        <v>0</v>
      </c>
      <c r="AC65" s="832">
        <v>0</v>
      </c>
      <c r="AD65" s="832">
        <v>0</v>
      </c>
      <c r="AE65" s="832">
        <v>0</v>
      </c>
      <c r="AF65" s="832">
        <v>0</v>
      </c>
      <c r="AG65" s="832">
        <v>0</v>
      </c>
      <c r="AH65" s="832">
        <v>0</v>
      </c>
      <c r="AI65" s="832">
        <v>0</v>
      </c>
      <c r="AJ65" s="1030" t="str">
        <f t="shared" si="0"/>
        <v>H01309</v>
      </c>
      <c r="AK65" s="1030" t="str">
        <f t="shared" si="1"/>
        <v>OCC ENT INVENTAIRE</v>
      </c>
      <c r="AL65" s="1030">
        <f>IFERROR(INDEX(G65:R65,1,MATCH(Parametres!$B$3,G$1:R$1,0)-1)*IF(OR(F65="L",F65="S",F65="I"),-1,1),"")</f>
        <v>108.9</v>
      </c>
      <c r="AM65" s="1030">
        <f t="shared" si="2"/>
        <v>0</v>
      </c>
      <c r="AN65" s="1030">
        <f>INDEX(G65:R65,1,MATCH(Parametres!$B$3,G$1:R$1,0))*IF(OR(F65="L",F65="S",F65="I"),-1,1)</f>
        <v>108.9</v>
      </c>
      <c r="AO65" s="598" t="str">
        <f>+VLOOKUP($AJ65,Data_Validation!$A:$D,1,0)</f>
        <v>H01309</v>
      </c>
      <c r="AP65" s="598" t="str">
        <f>+VLOOKUP($AJ65,Data_Validation!$A:$D,3,0)</f>
        <v>Véhicules usagés</v>
      </c>
      <c r="AQ65" s="598" t="str">
        <f>+VLOOKUP($AJ65,Data_Validation!$A:$D,4,0)</f>
        <v>Entretien stock</v>
      </c>
      <c r="AR65" s="598" t="s">
        <v>299</v>
      </c>
      <c r="AS65" s="598">
        <f>+VLOOKUP($AJ65,Data_Validation!$A:$E,5,0)</f>
        <v>0</v>
      </c>
      <c r="AT65" s="1036" t="str">
        <f t="shared" si="3"/>
        <v>H01309</v>
      </c>
      <c r="AU65" s="599" t="str">
        <f t="shared" si="4"/>
        <v>OCC ENT INVENTAIRE</v>
      </c>
      <c r="AV65" s="1030">
        <f>IFERROR(INDEX(V65:AG65,1,MATCH(Parametres!$B$3,V$1:AG$1,0)-1)*IF(OR(C65="L",C65="S",C65="I"),-1,1),"")</f>
        <v>0</v>
      </c>
      <c r="AW65" s="1030">
        <f t="shared" si="5"/>
        <v>0</v>
      </c>
      <c r="AX65" s="1030">
        <f>INDEX(V65:AG65,1,MATCH(Parametres!$B$3,V$1:AG$1,0))*IF(OR(C65="L",C65="S",C65="I"),-1,1)</f>
        <v>0</v>
      </c>
      <c r="AY65" s="598" t="s">
        <v>337</v>
      </c>
      <c r="AZ65" s="598">
        <f>+VLOOKUP($AJ65,Data_Validation!$A:$E,5,0)</f>
        <v>0</v>
      </c>
    </row>
    <row r="66" spans="1:52" ht="15" customHeight="1">
      <c r="A66" s="832" t="s">
        <v>1150</v>
      </c>
      <c r="B66" s="832">
        <v>2025</v>
      </c>
      <c r="C66" s="832" t="s">
        <v>1278</v>
      </c>
      <c r="D66" s="832" t="s">
        <v>1279</v>
      </c>
      <c r="E66" s="832" t="s">
        <v>333</v>
      </c>
      <c r="F66" s="832" t="s">
        <v>1119</v>
      </c>
      <c r="G66" s="832">
        <v>0</v>
      </c>
      <c r="H66" s="832">
        <v>561.08000000000004</v>
      </c>
      <c r="I66" s="832">
        <v>1065.97</v>
      </c>
      <c r="J66" s="832">
        <v>1856.55</v>
      </c>
      <c r="K66" s="832">
        <v>2441.85</v>
      </c>
      <c r="L66" s="832">
        <v>2441.85</v>
      </c>
      <c r="M66" s="832">
        <v>2441.85</v>
      </c>
      <c r="N66" s="832">
        <v>2441.85</v>
      </c>
      <c r="O66" s="832">
        <v>3125.99</v>
      </c>
      <c r="P66" s="832">
        <v>3625.29</v>
      </c>
      <c r="Q66" s="832">
        <v>4676.01</v>
      </c>
      <c r="R66" s="832">
        <v>6139.76</v>
      </c>
      <c r="S66" s="832">
        <v>425.09</v>
      </c>
      <c r="T66" s="832">
        <v>425.09</v>
      </c>
      <c r="U66" s="832">
        <v>0</v>
      </c>
      <c r="V66" s="832">
        <v>0</v>
      </c>
      <c r="W66" s="832">
        <v>0</v>
      </c>
      <c r="X66" s="832">
        <v>0</v>
      </c>
      <c r="Y66" s="832">
        <v>0</v>
      </c>
      <c r="Z66" s="832">
        <v>0</v>
      </c>
      <c r="AA66" s="832">
        <v>0</v>
      </c>
      <c r="AB66" s="832">
        <v>0</v>
      </c>
      <c r="AC66" s="832">
        <v>0</v>
      </c>
      <c r="AD66" s="832">
        <v>0</v>
      </c>
      <c r="AE66" s="832">
        <v>0</v>
      </c>
      <c r="AF66" s="832">
        <v>0</v>
      </c>
      <c r="AG66" s="832">
        <v>0</v>
      </c>
      <c r="AH66" s="832">
        <v>0</v>
      </c>
      <c r="AI66" s="832">
        <v>0</v>
      </c>
      <c r="AJ66" s="1030" t="str">
        <f t="shared" si="0"/>
        <v>H01310</v>
      </c>
      <c r="AK66" s="1030" t="str">
        <f t="shared" si="1"/>
        <v>OCC FRAIS FINANCEMENT</v>
      </c>
      <c r="AL66" s="1030">
        <f>IFERROR(INDEX(G66:R66,1,MATCH(Parametres!$B$3,G$1:R$1,0)-1)*IF(OR(F66="L",F66="S",F66="I"),-1,1),"")</f>
        <v>0</v>
      </c>
      <c r="AM66" s="1030">
        <f t="shared" si="2"/>
        <v>561.08000000000004</v>
      </c>
      <c r="AN66" s="1030">
        <f>INDEX(G66:R66,1,MATCH(Parametres!$B$3,G$1:R$1,0))*IF(OR(F66="L",F66="S",F66="I"),-1,1)</f>
        <v>561.08000000000004</v>
      </c>
      <c r="AO66" s="598" t="str">
        <f>+VLOOKUP($AJ66,Data_Validation!$A:$D,1,0)</f>
        <v>H01310</v>
      </c>
      <c r="AP66" s="598" t="str">
        <f>+VLOOKUP($AJ66,Data_Validation!$A:$D,3,0)</f>
        <v>Véhicules usagés</v>
      </c>
      <c r="AQ66" s="598" t="str">
        <f>+VLOOKUP($AJ66,Data_Validation!$A:$D,4,0)</f>
        <v>Intérêt de gros</v>
      </c>
      <c r="AR66" s="598" t="s">
        <v>299</v>
      </c>
      <c r="AS66" s="598">
        <f>+VLOOKUP($AJ66,Data_Validation!$A:$E,5,0)</f>
        <v>0</v>
      </c>
      <c r="AT66" s="1036" t="str">
        <f t="shared" si="3"/>
        <v>H01310</v>
      </c>
      <c r="AU66" s="599" t="str">
        <f t="shared" si="4"/>
        <v>OCC FRAIS FINANCEMENT</v>
      </c>
      <c r="AV66" s="1030">
        <f>IFERROR(INDEX(V66:AG66,1,MATCH(Parametres!$B$3,V$1:AG$1,0)-1)*IF(OR(C66="L",C66="S",C66="I"),-1,1),"")</f>
        <v>0</v>
      </c>
      <c r="AW66" s="1030">
        <f t="shared" si="5"/>
        <v>0</v>
      </c>
      <c r="AX66" s="1030">
        <f>INDEX(V66:AG66,1,MATCH(Parametres!$B$3,V$1:AG$1,0))*IF(OR(C66="L",C66="S",C66="I"),-1,1)</f>
        <v>0</v>
      </c>
      <c r="AY66" s="598" t="s">
        <v>337</v>
      </c>
      <c r="AZ66" s="598">
        <f>+VLOOKUP($AJ66,Data_Validation!$A:$E,5,0)</f>
        <v>0</v>
      </c>
    </row>
    <row r="67" spans="1:52" ht="15" customHeight="1">
      <c r="A67" s="832" t="s">
        <v>1150</v>
      </c>
      <c r="B67" s="832">
        <v>2025</v>
      </c>
      <c r="C67" s="832" t="s">
        <v>1280</v>
      </c>
      <c r="D67" s="832" t="s">
        <v>1281</v>
      </c>
      <c r="E67" s="832" t="s">
        <v>333</v>
      </c>
      <c r="F67" s="832" t="s">
        <v>1119</v>
      </c>
      <c r="G67" s="832">
        <v>0</v>
      </c>
      <c r="H67" s="832">
        <v>0</v>
      </c>
      <c r="I67" s="832">
        <v>0</v>
      </c>
      <c r="J67" s="832">
        <v>0</v>
      </c>
      <c r="K67" s="832">
        <v>0</v>
      </c>
      <c r="L67" s="832">
        <v>0</v>
      </c>
      <c r="M67" s="832">
        <v>0</v>
      </c>
      <c r="N67" s="832">
        <v>0</v>
      </c>
      <c r="O67" s="832">
        <v>0</v>
      </c>
      <c r="P67" s="832">
        <v>0</v>
      </c>
      <c r="Q67" s="832">
        <v>0</v>
      </c>
      <c r="R67" s="832">
        <v>0</v>
      </c>
      <c r="S67" s="832">
        <v>0</v>
      </c>
      <c r="T67" s="832">
        <v>0</v>
      </c>
      <c r="U67" s="832">
        <v>0</v>
      </c>
      <c r="V67" s="832">
        <v>0</v>
      </c>
      <c r="W67" s="832">
        <v>0</v>
      </c>
      <c r="X67" s="832">
        <v>0</v>
      </c>
      <c r="Y67" s="832">
        <v>0</v>
      </c>
      <c r="Z67" s="832">
        <v>0</v>
      </c>
      <c r="AA67" s="832">
        <v>0</v>
      </c>
      <c r="AB67" s="832">
        <v>0</v>
      </c>
      <c r="AC67" s="832">
        <v>0</v>
      </c>
      <c r="AD67" s="832">
        <v>0</v>
      </c>
      <c r="AE67" s="832">
        <v>0</v>
      </c>
      <c r="AF67" s="832">
        <v>0</v>
      </c>
      <c r="AG67" s="832">
        <v>0</v>
      </c>
      <c r="AH67" s="832">
        <v>0</v>
      </c>
      <c r="AI67" s="832">
        <v>0</v>
      </c>
      <c r="AJ67" s="1030" t="str">
        <f t="shared" si="0"/>
        <v>H01312</v>
      </c>
      <c r="AK67" s="1030" t="str">
        <f t="shared" si="1"/>
        <v>OCC FRAIS DE FINANCE</v>
      </c>
      <c r="AL67" s="1030">
        <f>IFERROR(INDEX(G67:R67,1,MATCH(Parametres!$B$3,G$1:R$1,0)-1)*IF(OR(F67="L",F67="S",F67="I"),-1,1),"")</f>
        <v>0</v>
      </c>
      <c r="AM67" s="1030">
        <f t="shared" si="2"/>
        <v>0</v>
      </c>
      <c r="AN67" s="1030">
        <f>INDEX(G67:R67,1,MATCH(Parametres!$B$3,G$1:R$1,0))*IF(OR(F67="L",F67="S",F67="I"),-1,1)</f>
        <v>0</v>
      </c>
      <c r="AO67" s="598" t="e">
        <f>+VLOOKUP($AJ67,Data_Validation!$A:$D,1,0)</f>
        <v>#N/A</v>
      </c>
      <c r="AP67" s="598" t="e">
        <f>+VLOOKUP($AJ67,Data_Validation!$A:$D,3,0)</f>
        <v>#N/A</v>
      </c>
      <c r="AQ67" s="598" t="e">
        <f>+VLOOKUP($AJ67,Data_Validation!$A:$D,4,0)</f>
        <v>#N/A</v>
      </c>
      <c r="AR67" s="598" t="s">
        <v>299</v>
      </c>
      <c r="AS67" s="598" t="e">
        <f>+VLOOKUP($AJ67,Data_Validation!$A:$E,5,0)</f>
        <v>#N/A</v>
      </c>
      <c r="AT67" s="1036" t="str">
        <f t="shared" si="3"/>
        <v>H01312</v>
      </c>
      <c r="AU67" s="599" t="str">
        <f t="shared" si="4"/>
        <v>OCC FRAIS DE FINANCE</v>
      </c>
      <c r="AV67" s="1030">
        <f>IFERROR(INDEX(V67:AG67,1,MATCH(Parametres!$B$3,V$1:AG$1,0)-1)*IF(OR(C67="L",C67="S",C67="I"),-1,1),"")</f>
        <v>0</v>
      </c>
      <c r="AW67" s="1030">
        <f t="shared" si="5"/>
        <v>0</v>
      </c>
      <c r="AX67" s="1030">
        <f>INDEX(V67:AG67,1,MATCH(Parametres!$B$3,V$1:AG$1,0))*IF(OR(C67="L",C67="S",C67="I"),-1,1)</f>
        <v>0</v>
      </c>
      <c r="AY67" s="598" t="s">
        <v>337</v>
      </c>
      <c r="AZ67" s="598" t="e">
        <f>+VLOOKUP($AJ67,Data_Validation!$A:$E,5,0)</f>
        <v>#N/A</v>
      </c>
    </row>
    <row r="68" spans="1:52" ht="15" customHeight="1">
      <c r="A68" s="832" t="s">
        <v>1150</v>
      </c>
      <c r="B68" s="832">
        <v>2025</v>
      </c>
      <c r="C68" s="832" t="s">
        <v>1282</v>
      </c>
      <c r="D68" s="832" t="s">
        <v>1283</v>
      </c>
      <c r="E68" s="832" t="s">
        <v>333</v>
      </c>
      <c r="F68" s="832" t="s">
        <v>1119</v>
      </c>
      <c r="G68" s="832">
        <v>11149.9</v>
      </c>
      <c r="H68" s="832">
        <v>20708.07</v>
      </c>
      <c r="I68" s="832">
        <v>30981.21</v>
      </c>
      <c r="J68" s="832">
        <v>44653.72</v>
      </c>
      <c r="K68" s="832">
        <v>59313.9</v>
      </c>
      <c r="L68" s="832">
        <v>72810.899999999994</v>
      </c>
      <c r="M68" s="832">
        <v>87213.15</v>
      </c>
      <c r="N68" s="832">
        <v>97128.26</v>
      </c>
      <c r="O68" s="832">
        <v>106027.62</v>
      </c>
      <c r="P68" s="832">
        <v>122446.16</v>
      </c>
      <c r="Q68" s="832">
        <v>134529.56</v>
      </c>
      <c r="R68" s="832">
        <v>146661.29999999999</v>
      </c>
      <c r="S68" s="832">
        <v>12229.96</v>
      </c>
      <c r="T68" s="832">
        <v>12229.96</v>
      </c>
      <c r="U68" s="832">
        <v>0</v>
      </c>
      <c r="V68" s="832">
        <v>0</v>
      </c>
      <c r="W68" s="832">
        <v>0</v>
      </c>
      <c r="X68" s="832">
        <v>0</v>
      </c>
      <c r="Y68" s="832">
        <v>0</v>
      </c>
      <c r="Z68" s="832">
        <v>0</v>
      </c>
      <c r="AA68" s="832">
        <v>0</v>
      </c>
      <c r="AB68" s="832">
        <v>0</v>
      </c>
      <c r="AC68" s="832">
        <v>0</v>
      </c>
      <c r="AD68" s="832">
        <v>0</v>
      </c>
      <c r="AE68" s="832">
        <v>0</v>
      </c>
      <c r="AF68" s="832">
        <v>0</v>
      </c>
      <c r="AG68" s="832">
        <v>0</v>
      </c>
      <c r="AH68" s="832">
        <v>0</v>
      </c>
      <c r="AI68" s="832">
        <v>0</v>
      </c>
      <c r="AJ68" s="1030" t="str">
        <f t="shared" ref="AJ68:AJ131" si="6">C68</f>
        <v>H01321</v>
      </c>
      <c r="AK68" s="1030" t="str">
        <f t="shared" ref="AK68:AK131" si="7">D68</f>
        <v>OCC SALAIRES-AUTRES</v>
      </c>
      <c r="AL68" s="1030">
        <f>IFERROR(INDEX(G68:R68,1,MATCH(Parametres!$B$3,G$1:R$1,0)-1)*IF(OR(F68="L",F68="S",F68="I"),-1,1),"")</f>
        <v>11149.9</v>
      </c>
      <c r="AM68" s="1030">
        <f t="shared" ref="AM68:AM131" si="8">AN68-N(AL68)</f>
        <v>9558.17</v>
      </c>
      <c r="AN68" s="1030">
        <f>INDEX(G68:R68,1,MATCH(Parametres!$B$3,G$1:R$1,0))*IF(OR(F68="L",F68="S",F68="I"),-1,1)</f>
        <v>20708.07</v>
      </c>
      <c r="AO68" s="598" t="str">
        <f>+VLOOKUP($AJ68,Data_Validation!$A:$D,1,0)</f>
        <v>H01321</v>
      </c>
      <c r="AP68" s="598" t="str">
        <f>+VLOOKUP($AJ68,Data_Validation!$A:$D,3,0)</f>
        <v>Véhicules usagés</v>
      </c>
      <c r="AQ68" s="598" t="str">
        <f>+VLOOKUP($AJ68,Data_Validation!$A:$D,4,0)</f>
        <v>Salaires autres</v>
      </c>
      <c r="AR68" s="598" t="s">
        <v>299</v>
      </c>
      <c r="AS68" s="598">
        <f>+VLOOKUP($AJ68,Data_Validation!$A:$E,5,0)</f>
        <v>0</v>
      </c>
      <c r="AT68" s="1036" t="str">
        <f t="shared" ref="AT68:AT131" si="9">C68</f>
        <v>H01321</v>
      </c>
      <c r="AU68" s="599" t="str">
        <f t="shared" ref="AU68:AU131" si="10">D68</f>
        <v>OCC SALAIRES-AUTRES</v>
      </c>
      <c r="AV68" s="1030">
        <f>IFERROR(INDEX(V68:AG68,1,MATCH(Parametres!$B$3,V$1:AG$1,0)-1)*IF(OR(C68="L",C68="S",C68="I"),-1,1),"")</f>
        <v>0</v>
      </c>
      <c r="AW68" s="1030">
        <f t="shared" ref="AW68:AW131" si="11">AX68-N(AV68)</f>
        <v>0</v>
      </c>
      <c r="AX68" s="1030">
        <f>INDEX(V68:AG68,1,MATCH(Parametres!$B$3,V$1:AG$1,0))*IF(OR(C68="L",C68="S",C68="I"),-1,1)</f>
        <v>0</v>
      </c>
      <c r="AY68" s="598" t="s">
        <v>337</v>
      </c>
      <c r="AZ68" s="598">
        <f>+VLOOKUP($AJ68,Data_Validation!$A:$E,5,0)</f>
        <v>0</v>
      </c>
    </row>
    <row r="69" spans="1:52" ht="15" customHeight="1">
      <c r="A69" s="832" t="s">
        <v>1150</v>
      </c>
      <c r="B69" s="832">
        <v>2025</v>
      </c>
      <c r="C69" s="832" t="s">
        <v>1284</v>
      </c>
      <c r="D69" s="832" t="s">
        <v>1285</v>
      </c>
      <c r="E69" s="832" t="s">
        <v>333</v>
      </c>
      <c r="F69" s="832" t="s">
        <v>1119</v>
      </c>
      <c r="G69" s="832">
        <v>5068.7299999999996</v>
      </c>
      <c r="H69" s="832">
        <v>7553.36</v>
      </c>
      <c r="I69" s="832">
        <v>9378.76</v>
      </c>
      <c r="J69" s="832">
        <v>11730.33</v>
      </c>
      <c r="K69" s="832">
        <v>15674.92</v>
      </c>
      <c r="L69" s="832">
        <v>18600.61</v>
      </c>
      <c r="M69" s="832">
        <v>22135.56</v>
      </c>
      <c r="N69" s="832">
        <v>25092.87</v>
      </c>
      <c r="O69" s="832">
        <v>26840.18</v>
      </c>
      <c r="P69" s="832">
        <v>29467.45</v>
      </c>
      <c r="Q69" s="832">
        <v>31302.36</v>
      </c>
      <c r="R69" s="832">
        <v>34522.61</v>
      </c>
      <c r="S69" s="832">
        <v>2845.67</v>
      </c>
      <c r="T69" s="832">
        <v>2845.67</v>
      </c>
      <c r="U69" s="832">
        <v>0</v>
      </c>
      <c r="V69" s="832">
        <v>0</v>
      </c>
      <c r="W69" s="832">
        <v>0</v>
      </c>
      <c r="X69" s="832">
        <v>0</v>
      </c>
      <c r="Y69" s="832">
        <v>0</v>
      </c>
      <c r="Z69" s="832">
        <v>0</v>
      </c>
      <c r="AA69" s="832">
        <v>0</v>
      </c>
      <c r="AB69" s="832">
        <v>0</v>
      </c>
      <c r="AC69" s="832">
        <v>0</v>
      </c>
      <c r="AD69" s="832">
        <v>0</v>
      </c>
      <c r="AE69" s="832">
        <v>0</v>
      </c>
      <c r="AF69" s="832">
        <v>0</v>
      </c>
      <c r="AG69" s="832">
        <v>0</v>
      </c>
      <c r="AH69" s="832">
        <v>0</v>
      </c>
      <c r="AI69" s="832">
        <v>0</v>
      </c>
      <c r="AJ69" s="1030" t="str">
        <f t="shared" si="6"/>
        <v>H01323</v>
      </c>
      <c r="AK69" s="1030" t="str">
        <f t="shared" si="7"/>
        <v>OCC ABS. &amp; CONGES PAYES</v>
      </c>
      <c r="AL69" s="1030">
        <f>IFERROR(INDEX(G69:R69,1,MATCH(Parametres!$B$3,G$1:R$1,0)-1)*IF(OR(F69="L",F69="S",F69="I"),-1,1),"")</f>
        <v>5068.7299999999996</v>
      </c>
      <c r="AM69" s="1030">
        <f t="shared" si="8"/>
        <v>2484.63</v>
      </c>
      <c r="AN69" s="1030">
        <f>INDEX(G69:R69,1,MATCH(Parametres!$B$3,G$1:R$1,0))*IF(OR(F69="L",F69="S",F69="I"),-1,1)</f>
        <v>7553.36</v>
      </c>
      <c r="AO69" s="598" t="str">
        <f>+VLOOKUP($AJ69,Data_Validation!$A:$D,1,0)</f>
        <v>H01323</v>
      </c>
      <c r="AP69" s="598" t="str">
        <f>+VLOOKUP($AJ69,Data_Validation!$A:$D,3,0)</f>
        <v>Véhicules usagés</v>
      </c>
      <c r="AQ69" s="598" t="str">
        <f>+VLOOKUP($AJ69,Data_Validation!$A:$D,4,0)</f>
        <v>Salaires en absences</v>
      </c>
      <c r="AR69" s="598" t="s">
        <v>299</v>
      </c>
      <c r="AS69" s="598">
        <f>+VLOOKUP($AJ69,Data_Validation!$A:$E,5,0)</f>
        <v>0</v>
      </c>
      <c r="AT69" s="1036" t="str">
        <f t="shared" si="9"/>
        <v>H01323</v>
      </c>
      <c r="AU69" s="599" t="str">
        <f t="shared" si="10"/>
        <v>OCC ABS. &amp; CONGES PAYES</v>
      </c>
      <c r="AV69" s="1030">
        <f>IFERROR(INDEX(V69:AG69,1,MATCH(Parametres!$B$3,V$1:AG$1,0)-1)*IF(OR(C69="L",C69="S",C69="I"),-1,1),"")</f>
        <v>0</v>
      </c>
      <c r="AW69" s="1030">
        <f t="shared" si="11"/>
        <v>0</v>
      </c>
      <c r="AX69" s="1030">
        <f>INDEX(V69:AG69,1,MATCH(Parametres!$B$3,V$1:AG$1,0))*IF(OR(C69="L",C69="S",C69="I"),-1,1)</f>
        <v>0</v>
      </c>
      <c r="AY69" s="598" t="s">
        <v>337</v>
      </c>
      <c r="AZ69" s="598">
        <f>+VLOOKUP($AJ69,Data_Validation!$A:$E,5,0)</f>
        <v>0</v>
      </c>
    </row>
    <row r="70" spans="1:52" ht="15" customHeight="1">
      <c r="A70" s="832" t="s">
        <v>1150</v>
      </c>
      <c r="B70" s="832">
        <v>2025</v>
      </c>
      <c r="C70" s="832" t="s">
        <v>1286</v>
      </c>
      <c r="D70" s="832" t="s">
        <v>1287</v>
      </c>
      <c r="E70" s="832" t="s">
        <v>333</v>
      </c>
      <c r="F70" s="832" t="s">
        <v>1119</v>
      </c>
      <c r="G70" s="832">
        <v>0</v>
      </c>
      <c r="H70" s="832">
        <v>0</v>
      </c>
      <c r="I70" s="832">
        <v>0</v>
      </c>
      <c r="J70" s="832">
        <v>0</v>
      </c>
      <c r="K70" s="832">
        <v>0</v>
      </c>
      <c r="L70" s="832">
        <v>0</v>
      </c>
      <c r="M70" s="832">
        <v>0</v>
      </c>
      <c r="N70" s="832">
        <v>0</v>
      </c>
      <c r="O70" s="832">
        <v>0</v>
      </c>
      <c r="P70" s="832">
        <v>0</v>
      </c>
      <c r="Q70" s="832">
        <v>0</v>
      </c>
      <c r="R70" s="832">
        <v>0</v>
      </c>
      <c r="S70" s="832">
        <v>0</v>
      </c>
      <c r="T70" s="832">
        <v>0</v>
      </c>
      <c r="U70" s="832">
        <v>0</v>
      </c>
      <c r="V70" s="832">
        <v>0</v>
      </c>
      <c r="W70" s="832">
        <v>0</v>
      </c>
      <c r="X70" s="832">
        <v>0</v>
      </c>
      <c r="Y70" s="832">
        <v>0</v>
      </c>
      <c r="Z70" s="832">
        <v>0</v>
      </c>
      <c r="AA70" s="832">
        <v>0</v>
      </c>
      <c r="AB70" s="832">
        <v>0</v>
      </c>
      <c r="AC70" s="832">
        <v>0</v>
      </c>
      <c r="AD70" s="832">
        <v>0</v>
      </c>
      <c r="AE70" s="832">
        <v>0</v>
      </c>
      <c r="AF70" s="832">
        <v>0</v>
      </c>
      <c r="AG70" s="832">
        <v>0</v>
      </c>
      <c r="AH70" s="832">
        <v>0</v>
      </c>
      <c r="AI70" s="832">
        <v>0</v>
      </c>
      <c r="AJ70" s="1030" t="str">
        <f t="shared" si="6"/>
        <v>H01324</v>
      </c>
      <c r="AK70" s="1030" t="str">
        <f t="shared" si="7"/>
        <v>OCC CSST</v>
      </c>
      <c r="AL70" s="1030">
        <f>IFERROR(INDEX(G70:R70,1,MATCH(Parametres!$B$3,G$1:R$1,0)-1)*IF(OR(F70="L",F70="S",F70="I"),-1,1),"")</f>
        <v>0</v>
      </c>
      <c r="AM70" s="1030">
        <f t="shared" si="8"/>
        <v>0</v>
      </c>
      <c r="AN70" s="1030">
        <f>INDEX(G70:R70,1,MATCH(Parametres!$B$3,G$1:R$1,0))*IF(OR(F70="L",F70="S",F70="I"),-1,1)</f>
        <v>0</v>
      </c>
      <c r="AO70" s="598" t="e">
        <f>+VLOOKUP($AJ70,Data_Validation!$A:$D,1,0)</f>
        <v>#N/A</v>
      </c>
      <c r="AP70" s="598" t="e">
        <f>+VLOOKUP($AJ70,Data_Validation!$A:$D,3,0)</f>
        <v>#N/A</v>
      </c>
      <c r="AQ70" s="598" t="e">
        <f>+VLOOKUP($AJ70,Data_Validation!$A:$D,4,0)</f>
        <v>#N/A</v>
      </c>
      <c r="AR70" s="598" t="s">
        <v>299</v>
      </c>
      <c r="AS70" s="598" t="e">
        <f>+VLOOKUP($AJ70,Data_Validation!$A:$E,5,0)</f>
        <v>#N/A</v>
      </c>
      <c r="AT70" s="1036" t="str">
        <f t="shared" si="9"/>
        <v>H01324</v>
      </c>
      <c r="AU70" s="599" t="str">
        <f t="shared" si="10"/>
        <v>OCC CSST</v>
      </c>
      <c r="AV70" s="1030">
        <f>IFERROR(INDEX(V70:AG70,1,MATCH(Parametres!$B$3,V$1:AG$1,0)-1)*IF(OR(C70="L",C70="S",C70="I"),-1,1),"")</f>
        <v>0</v>
      </c>
      <c r="AW70" s="1030">
        <f t="shared" si="11"/>
        <v>0</v>
      </c>
      <c r="AX70" s="1030">
        <f>INDEX(V70:AG70,1,MATCH(Parametres!$B$3,V$1:AG$1,0))*IF(OR(C70="L",C70="S",C70="I"),-1,1)</f>
        <v>0</v>
      </c>
      <c r="AY70" s="598" t="s">
        <v>337</v>
      </c>
      <c r="AZ70" s="598" t="e">
        <f>+VLOOKUP($AJ70,Data_Validation!$A:$E,5,0)</f>
        <v>#N/A</v>
      </c>
    </row>
    <row r="71" spans="1:52" ht="15" customHeight="1">
      <c r="A71" s="832" t="s">
        <v>1150</v>
      </c>
      <c r="B71" s="832">
        <v>2025</v>
      </c>
      <c r="C71" s="832" t="s">
        <v>1288</v>
      </c>
      <c r="D71" s="832" t="s">
        <v>1289</v>
      </c>
      <c r="E71" s="832" t="s">
        <v>333</v>
      </c>
      <c r="F71" s="832" t="s">
        <v>1119</v>
      </c>
      <c r="G71" s="832">
        <v>0</v>
      </c>
      <c r="H71" s="832">
        <v>0</v>
      </c>
      <c r="I71" s="832">
        <v>0</v>
      </c>
      <c r="J71" s="832">
        <v>0</v>
      </c>
      <c r="K71" s="832">
        <v>0</v>
      </c>
      <c r="L71" s="832">
        <v>0</v>
      </c>
      <c r="M71" s="832">
        <v>0</v>
      </c>
      <c r="N71" s="832">
        <v>0</v>
      </c>
      <c r="O71" s="832">
        <v>0</v>
      </c>
      <c r="P71" s="832">
        <v>0</v>
      </c>
      <c r="Q71" s="832">
        <v>0</v>
      </c>
      <c r="R71" s="832">
        <v>0</v>
      </c>
      <c r="S71" s="832">
        <v>0</v>
      </c>
      <c r="T71" s="832">
        <v>0</v>
      </c>
      <c r="U71" s="832">
        <v>0</v>
      </c>
      <c r="V71" s="832">
        <v>0</v>
      </c>
      <c r="W71" s="832">
        <v>0</v>
      </c>
      <c r="X71" s="832">
        <v>0</v>
      </c>
      <c r="Y71" s="832">
        <v>0</v>
      </c>
      <c r="Z71" s="832">
        <v>0</v>
      </c>
      <c r="AA71" s="832">
        <v>0</v>
      </c>
      <c r="AB71" s="832">
        <v>0</v>
      </c>
      <c r="AC71" s="832">
        <v>0</v>
      </c>
      <c r="AD71" s="832">
        <v>0</v>
      </c>
      <c r="AE71" s="832">
        <v>0</v>
      </c>
      <c r="AF71" s="832">
        <v>0</v>
      </c>
      <c r="AG71" s="832">
        <v>0</v>
      </c>
      <c r="AH71" s="832">
        <v>0</v>
      </c>
      <c r="AI71" s="832">
        <v>0</v>
      </c>
      <c r="AJ71" s="1030" t="str">
        <f t="shared" si="6"/>
        <v>H01325</v>
      </c>
      <c r="AK71" s="1030" t="str">
        <f t="shared" si="7"/>
        <v>OCC ASSURANCE CHOMAGE</v>
      </c>
      <c r="AL71" s="1030">
        <f>IFERROR(INDEX(G71:R71,1,MATCH(Parametres!$B$3,G$1:R$1,0)-1)*IF(OR(F71="L",F71="S",F71="I"),-1,1),"")</f>
        <v>0</v>
      </c>
      <c r="AM71" s="1030">
        <f t="shared" si="8"/>
        <v>0</v>
      </c>
      <c r="AN71" s="1030">
        <f>INDEX(G71:R71,1,MATCH(Parametres!$B$3,G$1:R$1,0))*IF(OR(F71="L",F71="S",F71="I"),-1,1)</f>
        <v>0</v>
      </c>
      <c r="AO71" s="598" t="e">
        <f>+VLOOKUP($AJ71,Data_Validation!$A:$D,1,0)</f>
        <v>#N/A</v>
      </c>
      <c r="AP71" s="598" t="e">
        <f>+VLOOKUP($AJ71,Data_Validation!$A:$D,3,0)</f>
        <v>#N/A</v>
      </c>
      <c r="AQ71" s="598" t="e">
        <f>+VLOOKUP($AJ71,Data_Validation!$A:$D,4,0)</f>
        <v>#N/A</v>
      </c>
      <c r="AR71" s="598" t="s">
        <v>299</v>
      </c>
      <c r="AS71" s="598" t="e">
        <f>+VLOOKUP($AJ71,Data_Validation!$A:$E,5,0)</f>
        <v>#N/A</v>
      </c>
      <c r="AT71" s="1036" t="str">
        <f t="shared" si="9"/>
        <v>H01325</v>
      </c>
      <c r="AU71" s="599" t="str">
        <f t="shared" si="10"/>
        <v>OCC ASSURANCE CHOMAGE</v>
      </c>
      <c r="AV71" s="1030">
        <f>IFERROR(INDEX(V71:AG71,1,MATCH(Parametres!$B$3,V$1:AG$1,0)-1)*IF(OR(C71="L",C71="S",C71="I"),-1,1),"")</f>
        <v>0</v>
      </c>
      <c r="AW71" s="1030">
        <f t="shared" si="11"/>
        <v>0</v>
      </c>
      <c r="AX71" s="1030">
        <f>INDEX(V71:AG71,1,MATCH(Parametres!$B$3,V$1:AG$1,0))*IF(OR(C71="L",C71="S",C71="I"),-1,1)</f>
        <v>0</v>
      </c>
      <c r="AY71" s="598" t="s">
        <v>337</v>
      </c>
      <c r="AZ71" s="598" t="e">
        <f>+VLOOKUP($AJ71,Data_Validation!$A:$E,5,0)</f>
        <v>#N/A</v>
      </c>
    </row>
    <row r="72" spans="1:52" ht="15" customHeight="1">
      <c r="A72" s="832" t="s">
        <v>1150</v>
      </c>
      <c r="B72" s="832">
        <v>2025</v>
      </c>
      <c r="C72" s="832" t="s">
        <v>1290</v>
      </c>
      <c r="D72" s="832" t="s">
        <v>1291</v>
      </c>
      <c r="E72" s="832" t="s">
        <v>333</v>
      </c>
      <c r="F72" s="832" t="s">
        <v>1119</v>
      </c>
      <c r="G72" s="832">
        <v>391.51</v>
      </c>
      <c r="H72" s="832">
        <v>743.01</v>
      </c>
      <c r="I72" s="832">
        <v>1115.9000000000001</v>
      </c>
      <c r="J72" s="832">
        <v>1502.55</v>
      </c>
      <c r="K72" s="832">
        <v>1889.2</v>
      </c>
      <c r="L72" s="832">
        <v>2233.61</v>
      </c>
      <c r="M72" s="832">
        <v>2606.9299999999998</v>
      </c>
      <c r="N72" s="832">
        <v>3111.9</v>
      </c>
      <c r="O72" s="832">
        <v>3392.43</v>
      </c>
      <c r="P72" s="832">
        <v>3871.89</v>
      </c>
      <c r="Q72" s="832">
        <v>4191.01</v>
      </c>
      <c r="R72" s="832">
        <v>4562.96</v>
      </c>
      <c r="S72" s="832">
        <v>381</v>
      </c>
      <c r="T72" s="832">
        <v>381</v>
      </c>
      <c r="U72" s="832">
        <v>0</v>
      </c>
      <c r="V72" s="832">
        <v>0</v>
      </c>
      <c r="W72" s="832">
        <v>0</v>
      </c>
      <c r="X72" s="832">
        <v>0</v>
      </c>
      <c r="Y72" s="832">
        <v>0</v>
      </c>
      <c r="Z72" s="832">
        <v>0</v>
      </c>
      <c r="AA72" s="832">
        <v>0</v>
      </c>
      <c r="AB72" s="832">
        <v>0</v>
      </c>
      <c r="AC72" s="832">
        <v>0</v>
      </c>
      <c r="AD72" s="832">
        <v>0</v>
      </c>
      <c r="AE72" s="832">
        <v>0</v>
      </c>
      <c r="AF72" s="832">
        <v>0</v>
      </c>
      <c r="AG72" s="832">
        <v>0</v>
      </c>
      <c r="AH72" s="832">
        <v>0</v>
      </c>
      <c r="AI72" s="832">
        <v>0</v>
      </c>
      <c r="AJ72" s="1030" t="str">
        <f t="shared" si="6"/>
        <v>H01326</v>
      </c>
      <c r="AK72" s="1030" t="str">
        <f t="shared" si="7"/>
        <v>OCC ASSURANCE GROUPE</v>
      </c>
      <c r="AL72" s="1030">
        <f>IFERROR(INDEX(G72:R72,1,MATCH(Parametres!$B$3,G$1:R$1,0)-1)*IF(OR(F72="L",F72="S",F72="I"),-1,1),"")</f>
        <v>391.51</v>
      </c>
      <c r="AM72" s="1030">
        <f t="shared" si="8"/>
        <v>351.5</v>
      </c>
      <c r="AN72" s="1030">
        <f>INDEX(G72:R72,1,MATCH(Parametres!$B$3,G$1:R$1,0))*IF(OR(F72="L",F72="S",F72="I"),-1,1)</f>
        <v>743.01</v>
      </c>
      <c r="AO72" s="598" t="str">
        <f>+VLOOKUP($AJ72,Data_Validation!$A:$D,1,0)</f>
        <v>H01326</v>
      </c>
      <c r="AP72" s="598" t="str">
        <f>+VLOOKUP($AJ72,Data_Validation!$A:$D,3,0)</f>
        <v>Véhicules usagés</v>
      </c>
      <c r="AQ72" s="598" t="str">
        <f>+VLOOKUP($AJ72,Data_Validation!$A:$D,4,0)</f>
        <v>Bénéfices marginaux</v>
      </c>
      <c r="AR72" s="598" t="s">
        <v>299</v>
      </c>
      <c r="AS72" s="598">
        <f>+VLOOKUP($AJ72,Data_Validation!$A:$E,5,0)</f>
        <v>0</v>
      </c>
      <c r="AT72" s="1036" t="str">
        <f t="shared" si="9"/>
        <v>H01326</v>
      </c>
      <c r="AU72" s="599" t="str">
        <f t="shared" si="10"/>
        <v>OCC ASSURANCE GROUPE</v>
      </c>
      <c r="AV72" s="1030">
        <f>IFERROR(INDEX(V72:AG72,1,MATCH(Parametres!$B$3,V$1:AG$1,0)-1)*IF(OR(C72="L",C72="S",C72="I"),-1,1),"")</f>
        <v>0</v>
      </c>
      <c r="AW72" s="1030">
        <f t="shared" si="11"/>
        <v>0</v>
      </c>
      <c r="AX72" s="1030">
        <f>INDEX(V72:AG72,1,MATCH(Parametres!$B$3,V$1:AG$1,0))*IF(OR(C72="L",C72="S",C72="I"),-1,1)</f>
        <v>0</v>
      </c>
      <c r="AY72" s="598" t="s">
        <v>337</v>
      </c>
      <c r="AZ72" s="598">
        <f>+VLOOKUP($AJ72,Data_Validation!$A:$E,5,0)</f>
        <v>0</v>
      </c>
    </row>
    <row r="73" spans="1:52" ht="15" customHeight="1">
      <c r="A73" s="832" t="s">
        <v>1150</v>
      </c>
      <c r="B73" s="832">
        <v>2025</v>
      </c>
      <c r="C73" s="832" t="s">
        <v>1292</v>
      </c>
      <c r="D73" s="832" t="s">
        <v>1293</v>
      </c>
      <c r="E73" s="832" t="s">
        <v>333</v>
      </c>
      <c r="F73" s="832" t="s">
        <v>1119</v>
      </c>
      <c r="G73" s="832">
        <v>5849.9</v>
      </c>
      <c r="H73" s="832">
        <v>10720.49</v>
      </c>
      <c r="I73" s="832">
        <v>14293.21</v>
      </c>
      <c r="J73" s="832">
        <v>19665.68</v>
      </c>
      <c r="K73" s="832">
        <v>26782.31</v>
      </c>
      <c r="L73" s="832">
        <v>31203.88</v>
      </c>
      <c r="M73" s="832">
        <v>34190.839999999997</v>
      </c>
      <c r="N73" s="832">
        <v>37330.11</v>
      </c>
      <c r="O73" s="832">
        <v>39189.11</v>
      </c>
      <c r="P73" s="832">
        <v>41750.370000000003</v>
      </c>
      <c r="Q73" s="832">
        <v>44440.54</v>
      </c>
      <c r="R73" s="832">
        <v>48137.94</v>
      </c>
      <c r="S73" s="832">
        <v>4040.05</v>
      </c>
      <c r="T73" s="832">
        <v>4040.05</v>
      </c>
      <c r="U73" s="832">
        <v>0</v>
      </c>
      <c r="V73" s="832">
        <v>0</v>
      </c>
      <c r="W73" s="832">
        <v>0</v>
      </c>
      <c r="X73" s="832">
        <v>0</v>
      </c>
      <c r="Y73" s="832">
        <v>0</v>
      </c>
      <c r="Z73" s="832">
        <v>0</v>
      </c>
      <c r="AA73" s="832">
        <v>0</v>
      </c>
      <c r="AB73" s="832">
        <v>0</v>
      </c>
      <c r="AC73" s="832">
        <v>0</v>
      </c>
      <c r="AD73" s="832">
        <v>0</v>
      </c>
      <c r="AE73" s="832">
        <v>0</v>
      </c>
      <c r="AF73" s="832">
        <v>0</v>
      </c>
      <c r="AG73" s="832">
        <v>0</v>
      </c>
      <c r="AH73" s="832">
        <v>0</v>
      </c>
      <c r="AI73" s="832">
        <v>0</v>
      </c>
      <c r="AJ73" s="1030" t="str">
        <f t="shared" si="6"/>
        <v>H01327</v>
      </c>
      <c r="AK73" s="1030" t="str">
        <f t="shared" si="7"/>
        <v>OCC AUTRES AV. SOCIAUX</v>
      </c>
      <c r="AL73" s="1030">
        <f>IFERROR(INDEX(G73:R73,1,MATCH(Parametres!$B$3,G$1:R$1,0)-1)*IF(OR(F73="L",F73="S",F73="I"),-1,1),"")</f>
        <v>5849.9</v>
      </c>
      <c r="AM73" s="1030">
        <f t="shared" si="8"/>
        <v>4870.59</v>
      </c>
      <c r="AN73" s="1030">
        <f>INDEX(G73:R73,1,MATCH(Parametres!$B$3,G$1:R$1,0))*IF(OR(F73="L",F73="S",F73="I"),-1,1)</f>
        <v>10720.49</v>
      </c>
      <c r="AO73" s="598" t="str">
        <f>+VLOOKUP($AJ73,Data_Validation!$A:$D,1,0)</f>
        <v>H01327</v>
      </c>
      <c r="AP73" s="598" t="str">
        <f>+VLOOKUP($AJ73,Data_Validation!$A:$D,3,0)</f>
        <v>Véhicules usagés</v>
      </c>
      <c r="AQ73" s="598" t="str">
        <f>+VLOOKUP($AJ73,Data_Validation!$A:$D,4,0)</f>
        <v>Déduction à la source</v>
      </c>
      <c r="AR73" s="598" t="s">
        <v>299</v>
      </c>
      <c r="AS73" s="598">
        <f>+VLOOKUP($AJ73,Data_Validation!$A:$E,5,0)</f>
        <v>0</v>
      </c>
      <c r="AT73" s="1036" t="str">
        <f t="shared" si="9"/>
        <v>H01327</v>
      </c>
      <c r="AU73" s="599" t="str">
        <f t="shared" si="10"/>
        <v>OCC AUTRES AV. SOCIAUX</v>
      </c>
      <c r="AV73" s="1030">
        <f>IFERROR(INDEX(V73:AG73,1,MATCH(Parametres!$B$3,V$1:AG$1,0)-1)*IF(OR(C73="L",C73="S",C73="I"),-1,1),"")</f>
        <v>0</v>
      </c>
      <c r="AW73" s="1030">
        <f t="shared" si="11"/>
        <v>0</v>
      </c>
      <c r="AX73" s="1030">
        <f>INDEX(V73:AG73,1,MATCH(Parametres!$B$3,V$1:AG$1,0))*IF(OR(C73="L",C73="S",C73="I"),-1,1)</f>
        <v>0</v>
      </c>
      <c r="AY73" s="598" t="s">
        <v>337</v>
      </c>
      <c r="AZ73" s="598">
        <f>+VLOOKUP($AJ73,Data_Validation!$A:$E,5,0)</f>
        <v>0</v>
      </c>
    </row>
    <row r="74" spans="1:52" ht="15" customHeight="1">
      <c r="A74" s="832" t="s">
        <v>1150</v>
      </c>
      <c r="B74" s="832">
        <v>2025</v>
      </c>
      <c r="C74" s="832" t="s">
        <v>1294</v>
      </c>
      <c r="D74" s="832" t="s">
        <v>1295</v>
      </c>
      <c r="E74" s="832" t="s">
        <v>333</v>
      </c>
      <c r="F74" s="832" t="s">
        <v>1119</v>
      </c>
      <c r="G74" s="832">
        <v>0</v>
      </c>
      <c r="H74" s="832">
        <v>0</v>
      </c>
      <c r="I74" s="832">
        <v>0</v>
      </c>
      <c r="J74" s="832">
        <v>0</v>
      </c>
      <c r="K74" s="832">
        <v>0</v>
      </c>
      <c r="L74" s="832">
        <v>0</v>
      </c>
      <c r="M74" s="832">
        <v>0</v>
      </c>
      <c r="N74" s="832">
        <v>0</v>
      </c>
      <c r="O74" s="832">
        <v>0</v>
      </c>
      <c r="P74" s="832">
        <v>0</v>
      </c>
      <c r="Q74" s="832">
        <v>0</v>
      </c>
      <c r="R74" s="832">
        <v>0</v>
      </c>
      <c r="S74" s="832">
        <v>0</v>
      </c>
      <c r="T74" s="832">
        <v>0</v>
      </c>
      <c r="U74" s="832">
        <v>0</v>
      </c>
      <c r="V74" s="832">
        <v>0</v>
      </c>
      <c r="W74" s="832">
        <v>0</v>
      </c>
      <c r="X74" s="832">
        <v>0</v>
      </c>
      <c r="Y74" s="832">
        <v>0</v>
      </c>
      <c r="Z74" s="832">
        <v>0</v>
      </c>
      <c r="AA74" s="832">
        <v>0</v>
      </c>
      <c r="AB74" s="832">
        <v>0</v>
      </c>
      <c r="AC74" s="832">
        <v>0</v>
      </c>
      <c r="AD74" s="832">
        <v>0</v>
      </c>
      <c r="AE74" s="832">
        <v>0</v>
      </c>
      <c r="AF74" s="832">
        <v>0</v>
      </c>
      <c r="AG74" s="832">
        <v>0</v>
      </c>
      <c r="AH74" s="832">
        <v>0</v>
      </c>
      <c r="AI74" s="832">
        <v>0</v>
      </c>
      <c r="AJ74" s="1030" t="str">
        <f t="shared" si="6"/>
        <v>H01328</v>
      </c>
      <c r="AK74" s="1030" t="str">
        <f t="shared" si="7"/>
        <v>OCC FORMATION</v>
      </c>
      <c r="AL74" s="1030">
        <f>IFERROR(INDEX(G74:R74,1,MATCH(Parametres!$B$3,G$1:R$1,0)-1)*IF(OR(F74="L",F74="S",F74="I"),-1,1),"")</f>
        <v>0</v>
      </c>
      <c r="AM74" s="1030">
        <f t="shared" si="8"/>
        <v>0</v>
      </c>
      <c r="AN74" s="1030">
        <f>INDEX(G74:R74,1,MATCH(Parametres!$B$3,G$1:R$1,0))*IF(OR(F74="L",F74="S",F74="I"),-1,1)</f>
        <v>0</v>
      </c>
      <c r="AO74" s="598" t="str">
        <f>+VLOOKUP($AJ74,Data_Validation!$A:$D,1,0)</f>
        <v>H01328</v>
      </c>
      <c r="AP74" s="598" t="str">
        <f>+VLOOKUP($AJ74,Data_Validation!$A:$D,3,0)</f>
        <v>Véhicules usagés</v>
      </c>
      <c r="AQ74" s="598" t="str">
        <f>+VLOOKUP($AJ74,Data_Validation!$A:$D,4,0)</f>
        <v>Formation</v>
      </c>
      <c r="AR74" s="598" t="s">
        <v>299</v>
      </c>
      <c r="AS74" s="598">
        <f>+VLOOKUP($AJ74,Data_Validation!$A:$E,5,0)</f>
        <v>0</v>
      </c>
      <c r="AT74" s="1036" t="str">
        <f t="shared" si="9"/>
        <v>H01328</v>
      </c>
      <c r="AU74" s="599" t="str">
        <f t="shared" si="10"/>
        <v>OCC FORMATION</v>
      </c>
      <c r="AV74" s="1030">
        <f>IFERROR(INDEX(V74:AG74,1,MATCH(Parametres!$B$3,V$1:AG$1,0)-1)*IF(OR(C74="L",C74="S",C74="I"),-1,1),"")</f>
        <v>0</v>
      </c>
      <c r="AW74" s="1030">
        <f t="shared" si="11"/>
        <v>0</v>
      </c>
      <c r="AX74" s="1030">
        <f>INDEX(V74:AG74,1,MATCH(Parametres!$B$3,V$1:AG$1,0))*IF(OR(C74="L",C74="S",C74="I"),-1,1)</f>
        <v>0</v>
      </c>
      <c r="AY74" s="598" t="s">
        <v>337</v>
      </c>
      <c r="AZ74" s="598">
        <f>+VLOOKUP($AJ74,Data_Validation!$A:$E,5,0)</f>
        <v>0</v>
      </c>
    </row>
    <row r="75" spans="1:52" ht="15" customHeight="1">
      <c r="A75" s="832" t="s">
        <v>1150</v>
      </c>
      <c r="B75" s="832">
        <v>2025</v>
      </c>
      <c r="C75" s="832" t="s">
        <v>1296</v>
      </c>
      <c r="D75" s="832" t="s">
        <v>1297</v>
      </c>
      <c r="E75" s="832" t="s">
        <v>333</v>
      </c>
      <c r="F75" s="832" t="s">
        <v>1119</v>
      </c>
      <c r="G75" s="832">
        <v>744.95</v>
      </c>
      <c r="H75" s="832">
        <v>1459.01</v>
      </c>
      <c r="I75" s="832">
        <v>1846.6</v>
      </c>
      <c r="J75" s="832">
        <v>2396.3200000000002</v>
      </c>
      <c r="K75" s="832">
        <v>2970.89</v>
      </c>
      <c r="L75" s="832">
        <v>3609.36</v>
      </c>
      <c r="M75" s="832">
        <v>4139.92</v>
      </c>
      <c r="N75" s="832">
        <v>5030.71</v>
      </c>
      <c r="O75" s="832">
        <v>5792.54</v>
      </c>
      <c r="P75" s="832">
        <v>6236.37</v>
      </c>
      <c r="Q75" s="832">
        <v>6405.81</v>
      </c>
      <c r="R75" s="832">
        <v>6892.55</v>
      </c>
      <c r="S75" s="832">
        <v>582.35</v>
      </c>
      <c r="T75" s="832">
        <v>582.35</v>
      </c>
      <c r="U75" s="832">
        <v>0</v>
      </c>
      <c r="V75" s="832">
        <v>0</v>
      </c>
      <c r="W75" s="832">
        <v>0</v>
      </c>
      <c r="X75" s="832">
        <v>0</v>
      </c>
      <c r="Y75" s="832">
        <v>0</v>
      </c>
      <c r="Z75" s="832">
        <v>0</v>
      </c>
      <c r="AA75" s="832">
        <v>0</v>
      </c>
      <c r="AB75" s="832">
        <v>0</v>
      </c>
      <c r="AC75" s="832">
        <v>0</v>
      </c>
      <c r="AD75" s="832">
        <v>0</v>
      </c>
      <c r="AE75" s="832">
        <v>0</v>
      </c>
      <c r="AF75" s="832">
        <v>0</v>
      </c>
      <c r="AG75" s="832">
        <v>0</v>
      </c>
      <c r="AH75" s="832">
        <v>0</v>
      </c>
      <c r="AI75" s="832">
        <v>0</v>
      </c>
      <c r="AJ75" s="1030" t="str">
        <f t="shared" si="6"/>
        <v>H01330</v>
      </c>
      <c r="AK75" s="1030" t="str">
        <f t="shared" si="7"/>
        <v>OCC PAPETRIE-FOUR. BUREAU</v>
      </c>
      <c r="AL75" s="1030">
        <f>IFERROR(INDEX(G75:R75,1,MATCH(Parametres!$B$3,G$1:R$1,0)-1)*IF(OR(F75="L",F75="S",F75="I"),-1,1),"")</f>
        <v>744.95</v>
      </c>
      <c r="AM75" s="1030">
        <f t="shared" si="8"/>
        <v>714.06</v>
      </c>
      <c r="AN75" s="1030">
        <f>INDEX(G75:R75,1,MATCH(Parametres!$B$3,G$1:R$1,0))*IF(OR(F75="L",F75="S",F75="I"),-1,1)</f>
        <v>1459.01</v>
      </c>
      <c r="AO75" s="598" t="str">
        <f>+VLOOKUP($AJ75,Data_Validation!$A:$D,1,0)</f>
        <v>H01330</v>
      </c>
      <c r="AP75" s="598" t="str">
        <f>+VLOOKUP($AJ75,Data_Validation!$A:$D,3,0)</f>
        <v>Véhicules usagés</v>
      </c>
      <c r="AQ75" s="598" t="str">
        <f>+VLOOKUP($AJ75,Data_Validation!$A:$D,4,0)</f>
        <v>Papeterie</v>
      </c>
      <c r="AR75" s="598" t="s">
        <v>299</v>
      </c>
      <c r="AS75" s="598">
        <f>+VLOOKUP($AJ75,Data_Validation!$A:$E,5,0)</f>
        <v>0</v>
      </c>
      <c r="AT75" s="1036" t="str">
        <f t="shared" si="9"/>
        <v>H01330</v>
      </c>
      <c r="AU75" s="599" t="str">
        <f t="shared" si="10"/>
        <v>OCC PAPETRIE-FOUR. BUREAU</v>
      </c>
      <c r="AV75" s="1030">
        <f>IFERROR(INDEX(V75:AG75,1,MATCH(Parametres!$B$3,V$1:AG$1,0)-1)*IF(OR(C75="L",C75="S",C75="I"),-1,1),"")</f>
        <v>0</v>
      </c>
      <c r="AW75" s="1030">
        <f t="shared" si="11"/>
        <v>0</v>
      </c>
      <c r="AX75" s="1030">
        <f>INDEX(V75:AG75,1,MATCH(Parametres!$B$3,V$1:AG$1,0))*IF(OR(C75="L",C75="S",C75="I"),-1,1)</f>
        <v>0</v>
      </c>
      <c r="AY75" s="598" t="s">
        <v>337</v>
      </c>
      <c r="AZ75" s="598">
        <f>+VLOOKUP($AJ75,Data_Validation!$A:$E,5,0)</f>
        <v>0</v>
      </c>
    </row>
    <row r="76" spans="1:52" ht="15" customHeight="1">
      <c r="A76" s="832" t="s">
        <v>1150</v>
      </c>
      <c r="B76" s="832">
        <v>2025</v>
      </c>
      <c r="C76" s="832" t="s">
        <v>1298</v>
      </c>
      <c r="D76" s="832" t="s">
        <v>1299</v>
      </c>
      <c r="E76" s="832" t="s">
        <v>333</v>
      </c>
      <c r="F76" s="832" t="s">
        <v>1119</v>
      </c>
      <c r="G76" s="832">
        <v>0</v>
      </c>
      <c r="H76" s="832">
        <v>0</v>
      </c>
      <c r="I76" s="832">
        <v>0</v>
      </c>
      <c r="J76" s="832">
        <v>0</v>
      </c>
      <c r="K76" s="832">
        <v>0</v>
      </c>
      <c r="L76" s="832">
        <v>0</v>
      </c>
      <c r="M76" s="832">
        <v>0</v>
      </c>
      <c r="N76" s="832">
        <v>0</v>
      </c>
      <c r="O76" s="832">
        <v>0</v>
      </c>
      <c r="P76" s="832">
        <v>0</v>
      </c>
      <c r="Q76" s="832">
        <v>0</v>
      </c>
      <c r="R76" s="832">
        <v>0</v>
      </c>
      <c r="S76" s="832">
        <v>0</v>
      </c>
      <c r="T76" s="832">
        <v>0</v>
      </c>
      <c r="U76" s="832">
        <v>0</v>
      </c>
      <c r="V76" s="832">
        <v>0</v>
      </c>
      <c r="W76" s="832">
        <v>0</v>
      </c>
      <c r="X76" s="832">
        <v>0</v>
      </c>
      <c r="Y76" s="832">
        <v>0</v>
      </c>
      <c r="Z76" s="832">
        <v>0</v>
      </c>
      <c r="AA76" s="832">
        <v>0</v>
      </c>
      <c r="AB76" s="832">
        <v>0</v>
      </c>
      <c r="AC76" s="832">
        <v>0</v>
      </c>
      <c r="AD76" s="832">
        <v>0</v>
      </c>
      <c r="AE76" s="832">
        <v>0</v>
      </c>
      <c r="AF76" s="832">
        <v>0</v>
      </c>
      <c r="AG76" s="832">
        <v>0</v>
      </c>
      <c r="AH76" s="832">
        <v>0</v>
      </c>
      <c r="AI76" s="832">
        <v>0</v>
      </c>
      <c r="AJ76" s="1030" t="str">
        <f t="shared" si="6"/>
        <v>H01331</v>
      </c>
      <c r="AK76" s="1030" t="str">
        <f t="shared" si="7"/>
        <v>OCC OUTIL-FOUR. DIVERS</v>
      </c>
      <c r="AL76" s="1030">
        <f>IFERROR(INDEX(G76:R76,1,MATCH(Parametres!$B$3,G$1:R$1,0)-1)*IF(OR(F76="L",F76="S",F76="I"),-1,1),"")</f>
        <v>0</v>
      </c>
      <c r="AM76" s="1030">
        <f t="shared" si="8"/>
        <v>0</v>
      </c>
      <c r="AN76" s="1030">
        <f>INDEX(G76:R76,1,MATCH(Parametres!$B$3,G$1:R$1,0))*IF(OR(F76="L",F76="S",F76="I"),-1,1)</f>
        <v>0</v>
      </c>
      <c r="AO76" s="598" t="e">
        <f>+VLOOKUP($AJ76,Data_Validation!$A:$D,1,0)</f>
        <v>#N/A</v>
      </c>
      <c r="AP76" s="598" t="e">
        <f>+VLOOKUP($AJ76,Data_Validation!$A:$D,3,0)</f>
        <v>#N/A</v>
      </c>
      <c r="AQ76" s="598" t="e">
        <f>+VLOOKUP($AJ76,Data_Validation!$A:$D,4,0)</f>
        <v>#N/A</v>
      </c>
      <c r="AR76" s="598" t="s">
        <v>299</v>
      </c>
      <c r="AS76" s="598" t="e">
        <f>+VLOOKUP($AJ76,Data_Validation!$A:$E,5,0)</f>
        <v>#N/A</v>
      </c>
      <c r="AT76" s="1036" t="str">
        <f t="shared" si="9"/>
        <v>H01331</v>
      </c>
      <c r="AU76" s="599" t="str">
        <f t="shared" si="10"/>
        <v>OCC OUTIL-FOUR. DIVERS</v>
      </c>
      <c r="AV76" s="1030">
        <f>IFERROR(INDEX(V76:AG76,1,MATCH(Parametres!$B$3,V$1:AG$1,0)-1)*IF(OR(C76="L",C76="S",C76="I"),-1,1),"")</f>
        <v>0</v>
      </c>
      <c r="AW76" s="1030">
        <f t="shared" si="11"/>
        <v>0</v>
      </c>
      <c r="AX76" s="1030">
        <f>INDEX(V76:AG76,1,MATCH(Parametres!$B$3,V$1:AG$1,0))*IF(OR(C76="L",C76="S",C76="I"),-1,1)</f>
        <v>0</v>
      </c>
      <c r="AY76" s="598" t="s">
        <v>337</v>
      </c>
      <c r="AZ76" s="598" t="e">
        <f>+VLOOKUP($AJ76,Data_Validation!$A:$E,5,0)</f>
        <v>#N/A</v>
      </c>
    </row>
    <row r="77" spans="1:52" ht="15" customHeight="1">
      <c r="A77" s="832" t="s">
        <v>1150</v>
      </c>
      <c r="B77" s="832">
        <v>2025</v>
      </c>
      <c r="C77" s="832" t="s">
        <v>1300</v>
      </c>
      <c r="D77" s="832" t="s">
        <v>1301</v>
      </c>
      <c r="E77" s="832" t="s">
        <v>333</v>
      </c>
      <c r="F77" s="832" t="s">
        <v>1119</v>
      </c>
      <c r="G77" s="832">
        <v>0</v>
      </c>
      <c r="H77" s="832">
        <v>0</v>
      </c>
      <c r="I77" s="832">
        <v>0</v>
      </c>
      <c r="J77" s="832">
        <v>0</v>
      </c>
      <c r="K77" s="832">
        <v>0</v>
      </c>
      <c r="L77" s="832">
        <v>0</v>
      </c>
      <c r="M77" s="832">
        <v>0</v>
      </c>
      <c r="N77" s="832">
        <v>0</v>
      </c>
      <c r="O77" s="832">
        <v>0</v>
      </c>
      <c r="P77" s="832">
        <v>0</v>
      </c>
      <c r="Q77" s="832">
        <v>0</v>
      </c>
      <c r="R77" s="832">
        <v>0</v>
      </c>
      <c r="S77" s="832">
        <v>0</v>
      </c>
      <c r="T77" s="832">
        <v>0</v>
      </c>
      <c r="U77" s="832">
        <v>0</v>
      </c>
      <c r="V77" s="832">
        <v>0</v>
      </c>
      <c r="W77" s="832">
        <v>0</v>
      </c>
      <c r="X77" s="832">
        <v>0</v>
      </c>
      <c r="Y77" s="832">
        <v>0</v>
      </c>
      <c r="Z77" s="832">
        <v>0</v>
      </c>
      <c r="AA77" s="832">
        <v>0</v>
      </c>
      <c r="AB77" s="832">
        <v>0</v>
      </c>
      <c r="AC77" s="832">
        <v>0</v>
      </c>
      <c r="AD77" s="832">
        <v>0</v>
      </c>
      <c r="AE77" s="832">
        <v>0</v>
      </c>
      <c r="AF77" s="832">
        <v>0</v>
      </c>
      <c r="AG77" s="832">
        <v>0</v>
      </c>
      <c r="AH77" s="832">
        <v>0</v>
      </c>
      <c r="AI77" s="832">
        <v>0</v>
      </c>
      <c r="AJ77" s="1030" t="str">
        <f t="shared" si="6"/>
        <v>H01334</v>
      </c>
      <c r="AK77" s="1030" t="str">
        <f t="shared" si="7"/>
        <v>OCC UNIFORMES-SALOPETTES</v>
      </c>
      <c r="AL77" s="1030">
        <f>IFERROR(INDEX(G77:R77,1,MATCH(Parametres!$B$3,G$1:R$1,0)-1)*IF(OR(F77="L",F77="S",F77="I"),-1,1),"")</f>
        <v>0</v>
      </c>
      <c r="AM77" s="1030">
        <f t="shared" si="8"/>
        <v>0</v>
      </c>
      <c r="AN77" s="1030">
        <f>INDEX(G77:R77,1,MATCH(Parametres!$B$3,G$1:R$1,0))*IF(OR(F77="L",F77="S",F77="I"),-1,1)</f>
        <v>0</v>
      </c>
      <c r="AO77" s="598" t="e">
        <f>+VLOOKUP($AJ77,Data_Validation!$A:$D,1,0)</f>
        <v>#N/A</v>
      </c>
      <c r="AP77" s="598" t="e">
        <f>+VLOOKUP($AJ77,Data_Validation!$A:$D,3,0)</f>
        <v>#N/A</v>
      </c>
      <c r="AQ77" s="598" t="e">
        <f>+VLOOKUP($AJ77,Data_Validation!$A:$D,4,0)</f>
        <v>#N/A</v>
      </c>
      <c r="AR77" s="598" t="s">
        <v>299</v>
      </c>
      <c r="AS77" s="598" t="e">
        <f>+VLOOKUP($AJ77,Data_Validation!$A:$E,5,0)</f>
        <v>#N/A</v>
      </c>
      <c r="AT77" s="1036" t="str">
        <f t="shared" si="9"/>
        <v>H01334</v>
      </c>
      <c r="AU77" s="599" t="str">
        <f t="shared" si="10"/>
        <v>OCC UNIFORMES-SALOPETTES</v>
      </c>
      <c r="AV77" s="1030">
        <f>IFERROR(INDEX(V77:AG77,1,MATCH(Parametres!$B$3,V$1:AG$1,0)-1)*IF(OR(C77="L",C77="S",C77="I"),-1,1),"")</f>
        <v>0</v>
      </c>
      <c r="AW77" s="1030">
        <f t="shared" si="11"/>
        <v>0</v>
      </c>
      <c r="AX77" s="1030">
        <f>INDEX(V77:AG77,1,MATCH(Parametres!$B$3,V$1:AG$1,0))*IF(OR(C77="L",C77="S",C77="I"),-1,1)</f>
        <v>0</v>
      </c>
      <c r="AY77" s="598" t="s">
        <v>337</v>
      </c>
      <c r="AZ77" s="598" t="e">
        <f>+VLOOKUP($AJ77,Data_Validation!$A:$E,5,0)</f>
        <v>#N/A</v>
      </c>
    </row>
    <row r="78" spans="1:52" ht="15" customHeight="1">
      <c r="A78" s="832" t="s">
        <v>1150</v>
      </c>
      <c r="B78" s="832">
        <v>2025</v>
      </c>
      <c r="C78" s="832" t="s">
        <v>1302</v>
      </c>
      <c r="D78" s="832" t="s">
        <v>1303</v>
      </c>
      <c r="E78" s="832" t="s">
        <v>333</v>
      </c>
      <c r="F78" s="832" t="s">
        <v>1119</v>
      </c>
      <c r="G78" s="832">
        <v>0</v>
      </c>
      <c r="H78" s="832">
        <v>0</v>
      </c>
      <c r="I78" s="832">
        <v>0</v>
      </c>
      <c r="J78" s="832">
        <v>0</v>
      </c>
      <c r="K78" s="832">
        <v>1365</v>
      </c>
      <c r="L78" s="832">
        <v>2665</v>
      </c>
      <c r="M78" s="832">
        <v>2665</v>
      </c>
      <c r="N78" s="832">
        <v>2665</v>
      </c>
      <c r="O78" s="832">
        <v>4030</v>
      </c>
      <c r="P78" s="832">
        <v>6124.58</v>
      </c>
      <c r="Q78" s="832">
        <v>8186.17</v>
      </c>
      <c r="R78" s="832">
        <v>10397.16</v>
      </c>
      <c r="S78" s="832">
        <v>744.2</v>
      </c>
      <c r="T78" s="832">
        <v>744.2</v>
      </c>
      <c r="U78" s="832">
        <v>0</v>
      </c>
      <c r="V78" s="832">
        <v>0</v>
      </c>
      <c r="W78" s="832">
        <v>0</v>
      </c>
      <c r="X78" s="832">
        <v>0</v>
      </c>
      <c r="Y78" s="832">
        <v>0</v>
      </c>
      <c r="Z78" s="832">
        <v>0</v>
      </c>
      <c r="AA78" s="832">
        <v>0</v>
      </c>
      <c r="AB78" s="832">
        <v>0</v>
      </c>
      <c r="AC78" s="832">
        <v>0</v>
      </c>
      <c r="AD78" s="832">
        <v>0</v>
      </c>
      <c r="AE78" s="832">
        <v>0</v>
      </c>
      <c r="AF78" s="832">
        <v>0</v>
      </c>
      <c r="AG78" s="832">
        <v>0</v>
      </c>
      <c r="AH78" s="832">
        <v>0</v>
      </c>
      <c r="AI78" s="832">
        <v>0</v>
      </c>
      <c r="AJ78" s="1030" t="str">
        <f t="shared" si="6"/>
        <v>H01335</v>
      </c>
      <c r="AK78" s="1030" t="str">
        <f t="shared" si="7"/>
        <v>OCC CONCIERGE-NETTOYAGE</v>
      </c>
      <c r="AL78" s="1030">
        <f>IFERROR(INDEX(G78:R78,1,MATCH(Parametres!$B$3,G$1:R$1,0)-1)*IF(OR(F78="L",F78="S",F78="I"),-1,1),"")</f>
        <v>0</v>
      </c>
      <c r="AM78" s="1030">
        <f t="shared" si="8"/>
        <v>0</v>
      </c>
      <c r="AN78" s="1030">
        <f>INDEX(G78:R78,1,MATCH(Parametres!$B$3,G$1:R$1,0))*IF(OR(F78="L",F78="S",F78="I"),-1,1)</f>
        <v>0</v>
      </c>
      <c r="AO78" s="598" t="str">
        <f>+VLOOKUP($AJ78,Data_Validation!$A:$D,1,0)</f>
        <v>H01335</v>
      </c>
      <c r="AP78" s="598" t="str">
        <f>+VLOOKUP($AJ78,Data_Validation!$A:$D,3,0)</f>
        <v>Véhicules usagés</v>
      </c>
      <c r="AQ78" s="598" t="str">
        <f>+VLOOKUP($AJ78,Data_Validation!$A:$D,4,0)</f>
        <v>Services extérieurs</v>
      </c>
      <c r="AR78" s="598" t="s">
        <v>299</v>
      </c>
      <c r="AS78" s="598">
        <f>+VLOOKUP($AJ78,Data_Validation!$A:$E,5,0)</f>
        <v>0</v>
      </c>
      <c r="AT78" s="1036" t="str">
        <f t="shared" si="9"/>
        <v>H01335</v>
      </c>
      <c r="AU78" s="599" t="str">
        <f t="shared" si="10"/>
        <v>OCC CONCIERGE-NETTOYAGE</v>
      </c>
      <c r="AV78" s="1030">
        <f>IFERROR(INDEX(V78:AG78,1,MATCH(Parametres!$B$3,V$1:AG$1,0)-1)*IF(OR(C78="L",C78="S",C78="I"),-1,1),"")</f>
        <v>0</v>
      </c>
      <c r="AW78" s="1030">
        <f t="shared" si="11"/>
        <v>0</v>
      </c>
      <c r="AX78" s="1030">
        <f>INDEX(V78:AG78,1,MATCH(Parametres!$B$3,V$1:AG$1,0))*IF(OR(C78="L",C78="S",C78="I"),-1,1)</f>
        <v>0</v>
      </c>
      <c r="AY78" s="598" t="s">
        <v>337</v>
      </c>
      <c r="AZ78" s="598">
        <f>+VLOOKUP($AJ78,Data_Validation!$A:$E,5,0)</f>
        <v>0</v>
      </c>
    </row>
    <row r="79" spans="1:52" ht="15" customHeight="1">
      <c r="A79" s="832" t="s">
        <v>1150</v>
      </c>
      <c r="B79" s="832">
        <v>2025</v>
      </c>
      <c r="C79" s="832" t="s">
        <v>1304</v>
      </c>
      <c r="D79" s="832" t="s">
        <v>1305</v>
      </c>
      <c r="E79" s="832" t="s">
        <v>333</v>
      </c>
      <c r="F79" s="832" t="s">
        <v>1119</v>
      </c>
      <c r="G79" s="832">
        <v>0</v>
      </c>
      <c r="H79" s="832">
        <v>198.99</v>
      </c>
      <c r="I79" s="832">
        <v>238.79</v>
      </c>
      <c r="J79" s="832">
        <v>278.58999999999997</v>
      </c>
      <c r="K79" s="832">
        <v>318.39</v>
      </c>
      <c r="L79" s="832">
        <v>358.19</v>
      </c>
      <c r="M79" s="832">
        <v>397.99</v>
      </c>
      <c r="N79" s="832">
        <v>437.79</v>
      </c>
      <c r="O79" s="832">
        <v>477.59</v>
      </c>
      <c r="P79" s="832">
        <v>518.84</v>
      </c>
      <c r="Q79" s="832">
        <v>559.30999999999995</v>
      </c>
      <c r="R79" s="832">
        <v>599.78</v>
      </c>
      <c r="S79" s="832">
        <v>50.85</v>
      </c>
      <c r="T79" s="832">
        <v>50.85</v>
      </c>
      <c r="U79" s="832">
        <v>0</v>
      </c>
      <c r="V79" s="832">
        <v>0</v>
      </c>
      <c r="W79" s="832">
        <v>0</v>
      </c>
      <c r="X79" s="832">
        <v>0</v>
      </c>
      <c r="Y79" s="832">
        <v>0</v>
      </c>
      <c r="Z79" s="832">
        <v>0</v>
      </c>
      <c r="AA79" s="832">
        <v>0</v>
      </c>
      <c r="AB79" s="832">
        <v>0</v>
      </c>
      <c r="AC79" s="832">
        <v>0</v>
      </c>
      <c r="AD79" s="832">
        <v>0</v>
      </c>
      <c r="AE79" s="832">
        <v>0</v>
      </c>
      <c r="AF79" s="832">
        <v>0</v>
      </c>
      <c r="AG79" s="832">
        <v>0</v>
      </c>
      <c r="AH79" s="832">
        <v>0</v>
      </c>
      <c r="AI79" s="832">
        <v>0</v>
      </c>
      <c r="AJ79" s="1030" t="str">
        <f t="shared" si="6"/>
        <v>H01340</v>
      </c>
      <c r="AK79" s="1030" t="str">
        <f t="shared" si="7"/>
        <v>OCC ENT EQUIPMENT</v>
      </c>
      <c r="AL79" s="1030">
        <f>IFERROR(INDEX(G79:R79,1,MATCH(Parametres!$B$3,G$1:R$1,0)-1)*IF(OR(F79="L",F79="S",F79="I"),-1,1),"")</f>
        <v>0</v>
      </c>
      <c r="AM79" s="1030">
        <f t="shared" si="8"/>
        <v>198.99</v>
      </c>
      <c r="AN79" s="1030">
        <f>INDEX(G79:R79,1,MATCH(Parametres!$B$3,G$1:R$1,0))*IF(OR(F79="L",F79="S",F79="I"),-1,1)</f>
        <v>198.99</v>
      </c>
      <c r="AO79" s="598" t="str">
        <f>+VLOOKUP($AJ79,Data_Validation!$A:$D,1,0)</f>
        <v>H01340</v>
      </c>
      <c r="AP79" s="598" t="str">
        <f>+VLOOKUP($AJ79,Data_Validation!$A:$D,3,0)</f>
        <v>Véhicules usagés</v>
      </c>
      <c r="AQ79" s="598" t="str">
        <f>+VLOOKUP($AJ79,Data_Validation!$A:$D,4,0)</f>
        <v>Services extérieurs</v>
      </c>
      <c r="AR79" s="598" t="s">
        <v>299</v>
      </c>
      <c r="AS79" s="598">
        <f>+VLOOKUP($AJ79,Data_Validation!$A:$E,5,0)</f>
        <v>0</v>
      </c>
      <c r="AT79" s="1036" t="str">
        <f t="shared" si="9"/>
        <v>H01340</v>
      </c>
      <c r="AU79" s="599" t="str">
        <f t="shared" si="10"/>
        <v>OCC ENT EQUIPMENT</v>
      </c>
      <c r="AV79" s="1030">
        <f>IFERROR(INDEX(V79:AG79,1,MATCH(Parametres!$B$3,V$1:AG$1,0)-1)*IF(OR(C79="L",C79="S",C79="I"),-1,1),"")</f>
        <v>0</v>
      </c>
      <c r="AW79" s="1030">
        <f t="shared" si="11"/>
        <v>0</v>
      </c>
      <c r="AX79" s="1030">
        <f>INDEX(V79:AG79,1,MATCH(Parametres!$B$3,V$1:AG$1,0))*IF(OR(C79="L",C79="S",C79="I"),-1,1)</f>
        <v>0</v>
      </c>
      <c r="AY79" s="598" t="s">
        <v>337</v>
      </c>
      <c r="AZ79" s="598">
        <f>+VLOOKUP($AJ79,Data_Validation!$A:$E,5,0)</f>
        <v>0</v>
      </c>
    </row>
    <row r="80" spans="1:52" ht="15.75" customHeight="1">
      <c r="A80" s="832" t="s">
        <v>1150</v>
      </c>
      <c r="B80" s="832">
        <v>2025</v>
      </c>
      <c r="C80" s="832" t="s">
        <v>1306</v>
      </c>
      <c r="D80" s="832" t="s">
        <v>1307</v>
      </c>
      <c r="E80" s="832" t="s">
        <v>333</v>
      </c>
      <c r="F80" s="832" t="s">
        <v>1119</v>
      </c>
      <c r="G80" s="832">
        <v>0</v>
      </c>
      <c r="H80" s="832">
        <v>0</v>
      </c>
      <c r="I80" s="832">
        <v>0</v>
      </c>
      <c r="J80" s="832">
        <v>0</v>
      </c>
      <c r="K80" s="832">
        <v>0</v>
      </c>
      <c r="L80" s="832">
        <v>0</v>
      </c>
      <c r="M80" s="832">
        <v>0</v>
      </c>
      <c r="N80" s="832">
        <v>0</v>
      </c>
      <c r="O80" s="832">
        <v>0</v>
      </c>
      <c r="P80" s="832">
        <v>0</v>
      </c>
      <c r="Q80" s="832">
        <v>0</v>
      </c>
      <c r="R80" s="832">
        <v>0</v>
      </c>
      <c r="S80" s="832">
        <v>0</v>
      </c>
      <c r="T80" s="832">
        <v>0</v>
      </c>
      <c r="U80" s="832">
        <v>0</v>
      </c>
      <c r="V80" s="832">
        <v>0</v>
      </c>
      <c r="W80" s="832">
        <v>0</v>
      </c>
      <c r="X80" s="832">
        <v>0</v>
      </c>
      <c r="Y80" s="832">
        <v>0</v>
      </c>
      <c r="Z80" s="832">
        <v>0</v>
      </c>
      <c r="AA80" s="832">
        <v>0</v>
      </c>
      <c r="AB80" s="832">
        <v>0</v>
      </c>
      <c r="AC80" s="832">
        <v>0</v>
      </c>
      <c r="AD80" s="832">
        <v>0</v>
      </c>
      <c r="AE80" s="832">
        <v>0</v>
      </c>
      <c r="AF80" s="832">
        <v>0</v>
      </c>
      <c r="AG80" s="832">
        <v>0</v>
      </c>
      <c r="AH80" s="832">
        <v>0</v>
      </c>
      <c r="AI80" s="832">
        <v>0</v>
      </c>
      <c r="AJ80" s="1030" t="str">
        <f t="shared" si="6"/>
        <v>H01341</v>
      </c>
      <c r="AK80" s="1030" t="str">
        <f t="shared" si="7"/>
        <v>OCC VEH DE SERVITUDES</v>
      </c>
      <c r="AL80" s="1030">
        <f>IFERROR(INDEX(G80:R80,1,MATCH(Parametres!$B$3,G$1:R$1,0)-1)*IF(OR(F80="L",F80="S",F80="I"),-1,1),"")</f>
        <v>0</v>
      </c>
      <c r="AM80" s="1030">
        <f t="shared" si="8"/>
        <v>0</v>
      </c>
      <c r="AN80" s="1030">
        <f>INDEX(G80:R80,1,MATCH(Parametres!$B$3,G$1:R$1,0))*IF(OR(F80="L",F80="S",F80="I"),-1,1)</f>
        <v>0</v>
      </c>
      <c r="AO80" s="598" t="e">
        <f>+VLOOKUP($AJ80,Data_Validation!$A:$D,1,0)</f>
        <v>#N/A</v>
      </c>
      <c r="AP80" s="598" t="e">
        <f>+VLOOKUP($AJ80,Data_Validation!$A:$D,3,0)</f>
        <v>#N/A</v>
      </c>
      <c r="AQ80" s="598" t="e">
        <f>+VLOOKUP($AJ80,Data_Validation!$A:$D,4,0)</f>
        <v>#N/A</v>
      </c>
      <c r="AR80" s="598" t="s">
        <v>299</v>
      </c>
      <c r="AS80" s="598" t="e">
        <f>+VLOOKUP($AJ80,Data_Validation!$A:$E,5,0)</f>
        <v>#N/A</v>
      </c>
      <c r="AT80" s="1036" t="str">
        <f t="shared" si="9"/>
        <v>H01341</v>
      </c>
      <c r="AU80" s="599" t="str">
        <f t="shared" si="10"/>
        <v>OCC VEH DE SERVITUDES</v>
      </c>
      <c r="AV80" s="1030">
        <f>IFERROR(INDEX(V80:AG80,1,MATCH(Parametres!$B$3,V$1:AG$1,0)-1)*IF(OR(C80="L",C80="S",C80="I"),-1,1),"")</f>
        <v>0</v>
      </c>
      <c r="AW80" s="1030">
        <f t="shared" si="11"/>
        <v>0</v>
      </c>
      <c r="AX80" s="1030">
        <f>INDEX(V80:AG80,1,MATCH(Parametres!$B$3,V$1:AG$1,0))*IF(OR(C80="L",C80="S",C80="I"),-1,1)</f>
        <v>0</v>
      </c>
      <c r="AY80" s="598" t="s">
        <v>337</v>
      </c>
      <c r="AZ80" s="598" t="e">
        <f>+VLOOKUP($AJ80,Data_Validation!$A:$E,5,0)</f>
        <v>#N/A</v>
      </c>
    </row>
    <row r="81" spans="1:52" ht="15" customHeight="1">
      <c r="A81" s="832" t="s">
        <v>1150</v>
      </c>
      <c r="B81" s="832">
        <v>2025</v>
      </c>
      <c r="C81" s="832" t="s">
        <v>1308</v>
      </c>
      <c r="D81" s="832" t="s">
        <v>1309</v>
      </c>
      <c r="E81" s="832" t="s">
        <v>333</v>
      </c>
      <c r="F81" s="832" t="s">
        <v>1119</v>
      </c>
      <c r="G81" s="832">
        <v>0</v>
      </c>
      <c r="H81" s="832">
        <v>0</v>
      </c>
      <c r="I81" s="832">
        <v>0</v>
      </c>
      <c r="J81" s="832">
        <v>0</v>
      </c>
      <c r="K81" s="832">
        <v>0</v>
      </c>
      <c r="L81" s="832">
        <v>0</v>
      </c>
      <c r="M81" s="832">
        <v>0</v>
      </c>
      <c r="N81" s="832">
        <v>0</v>
      </c>
      <c r="O81" s="832">
        <v>0</v>
      </c>
      <c r="P81" s="832">
        <v>0</v>
      </c>
      <c r="Q81" s="832">
        <v>0</v>
      </c>
      <c r="R81" s="832">
        <v>0</v>
      </c>
      <c r="S81" s="832">
        <v>0</v>
      </c>
      <c r="T81" s="832">
        <v>0</v>
      </c>
      <c r="U81" s="832">
        <v>0</v>
      </c>
      <c r="V81" s="832">
        <v>0</v>
      </c>
      <c r="W81" s="832">
        <v>0</v>
      </c>
      <c r="X81" s="832">
        <v>0</v>
      </c>
      <c r="Y81" s="832">
        <v>0</v>
      </c>
      <c r="Z81" s="832">
        <v>0</v>
      </c>
      <c r="AA81" s="832">
        <v>0</v>
      </c>
      <c r="AB81" s="832">
        <v>0</v>
      </c>
      <c r="AC81" s="832">
        <v>0</v>
      </c>
      <c r="AD81" s="832">
        <v>0</v>
      </c>
      <c r="AE81" s="832">
        <v>0</v>
      </c>
      <c r="AF81" s="832">
        <v>0</v>
      </c>
      <c r="AG81" s="832">
        <v>0</v>
      </c>
      <c r="AH81" s="832">
        <v>0</v>
      </c>
      <c r="AI81" s="832">
        <v>0</v>
      </c>
      <c r="AJ81" s="1030" t="str">
        <f t="shared" si="6"/>
        <v>H01343</v>
      </c>
      <c r="AK81" s="1030" t="str">
        <f t="shared" si="7"/>
        <v>OCC LOCATION EQUIPEMENT</v>
      </c>
      <c r="AL81" s="1030">
        <f>IFERROR(INDEX(G81:R81,1,MATCH(Parametres!$B$3,G$1:R$1,0)-1)*IF(OR(F81="L",F81="S",F81="I"),-1,1),"")</f>
        <v>0</v>
      </c>
      <c r="AM81" s="1030">
        <f t="shared" si="8"/>
        <v>0</v>
      </c>
      <c r="AN81" s="1030">
        <f>INDEX(G81:R81,1,MATCH(Parametres!$B$3,G$1:R$1,0))*IF(OR(F81="L",F81="S",F81="I"),-1,1)</f>
        <v>0</v>
      </c>
      <c r="AO81" s="598" t="e">
        <f>+VLOOKUP($AJ81,Data_Validation!$A:$D,1,0)</f>
        <v>#N/A</v>
      </c>
      <c r="AP81" s="598" t="e">
        <f>+VLOOKUP($AJ81,Data_Validation!$A:$D,3,0)</f>
        <v>#N/A</v>
      </c>
      <c r="AQ81" s="598" t="e">
        <f>+VLOOKUP($AJ81,Data_Validation!$A:$D,4,0)</f>
        <v>#N/A</v>
      </c>
      <c r="AR81" s="598" t="s">
        <v>299</v>
      </c>
      <c r="AS81" s="598" t="e">
        <f>+VLOOKUP($AJ81,Data_Validation!$A:$E,5,0)</f>
        <v>#N/A</v>
      </c>
      <c r="AT81" s="1036" t="str">
        <f t="shared" si="9"/>
        <v>H01343</v>
      </c>
      <c r="AU81" s="599" t="str">
        <f t="shared" si="10"/>
        <v>OCC LOCATION EQUIPEMENT</v>
      </c>
      <c r="AV81" s="1030">
        <f>IFERROR(INDEX(V81:AG81,1,MATCH(Parametres!$B$3,V$1:AG$1,0)-1)*IF(OR(C81="L",C81="S",C81="I"),-1,1),"")</f>
        <v>0</v>
      </c>
      <c r="AW81" s="1030">
        <f t="shared" si="11"/>
        <v>0</v>
      </c>
      <c r="AX81" s="1030">
        <f>INDEX(V81:AG81,1,MATCH(Parametres!$B$3,V$1:AG$1,0))*IF(OR(C81="L",C81="S",C81="I"),-1,1)</f>
        <v>0</v>
      </c>
      <c r="AY81" s="598" t="s">
        <v>337</v>
      </c>
      <c r="AZ81" s="598" t="e">
        <f>+VLOOKUP($AJ81,Data_Validation!$A:$E,5,0)</f>
        <v>#N/A</v>
      </c>
    </row>
    <row r="82" spans="1:52" ht="15" customHeight="1">
      <c r="A82" s="832" t="s">
        <v>1150</v>
      </c>
      <c r="B82" s="832">
        <v>2025</v>
      </c>
      <c r="C82" s="832" t="s">
        <v>1310</v>
      </c>
      <c r="D82" s="832" t="s">
        <v>1311</v>
      </c>
      <c r="E82" s="832" t="s">
        <v>333</v>
      </c>
      <c r="F82" s="832" t="s">
        <v>1119</v>
      </c>
      <c r="G82" s="832">
        <v>1698.72</v>
      </c>
      <c r="H82" s="832">
        <v>3300.36</v>
      </c>
      <c r="I82" s="832">
        <v>4903.7700000000004</v>
      </c>
      <c r="J82" s="832">
        <v>6780.47</v>
      </c>
      <c r="K82" s="832">
        <v>8102.78</v>
      </c>
      <c r="L82" s="832">
        <v>9759.5</v>
      </c>
      <c r="M82" s="832">
        <v>11425.96</v>
      </c>
      <c r="N82" s="832">
        <v>12997.15</v>
      </c>
      <c r="O82" s="832">
        <v>14617.56</v>
      </c>
      <c r="P82" s="832">
        <v>16380.56</v>
      </c>
      <c r="Q82" s="832">
        <v>17766.7</v>
      </c>
      <c r="R82" s="832">
        <v>19337.13</v>
      </c>
      <c r="S82" s="832">
        <v>1615.15</v>
      </c>
      <c r="T82" s="832">
        <v>1615.15</v>
      </c>
      <c r="U82" s="832">
        <v>0</v>
      </c>
      <c r="V82" s="832">
        <v>0</v>
      </c>
      <c r="W82" s="832">
        <v>0</v>
      </c>
      <c r="X82" s="832">
        <v>0</v>
      </c>
      <c r="Y82" s="832">
        <v>0</v>
      </c>
      <c r="Z82" s="832">
        <v>0</v>
      </c>
      <c r="AA82" s="832">
        <v>0</v>
      </c>
      <c r="AB82" s="832">
        <v>0</v>
      </c>
      <c r="AC82" s="832">
        <v>0</v>
      </c>
      <c r="AD82" s="832">
        <v>0</v>
      </c>
      <c r="AE82" s="832">
        <v>0</v>
      </c>
      <c r="AF82" s="832">
        <v>0</v>
      </c>
      <c r="AG82" s="832">
        <v>0</v>
      </c>
      <c r="AH82" s="832">
        <v>0</v>
      </c>
      <c r="AI82" s="832">
        <v>0</v>
      </c>
      <c r="AJ82" s="1030" t="str">
        <f t="shared" si="6"/>
        <v>H01344</v>
      </c>
      <c r="AK82" s="1030" t="str">
        <f t="shared" si="7"/>
        <v>OCC TRAITEMENT DONNEES</v>
      </c>
      <c r="AL82" s="1030">
        <f>IFERROR(INDEX(G82:R82,1,MATCH(Parametres!$B$3,G$1:R$1,0)-1)*IF(OR(F82="L",F82="S",F82="I"),-1,1),"")</f>
        <v>1698.72</v>
      </c>
      <c r="AM82" s="1030">
        <f t="shared" si="8"/>
        <v>1601.64</v>
      </c>
      <c r="AN82" s="1030">
        <f>INDEX(G82:R82,1,MATCH(Parametres!$B$3,G$1:R$1,0))*IF(OR(F82="L",F82="S",F82="I"),-1,1)</f>
        <v>3300.36</v>
      </c>
      <c r="AO82" s="598" t="str">
        <f>+VLOOKUP($AJ82,Data_Validation!$A:$D,1,0)</f>
        <v>H01344</v>
      </c>
      <c r="AP82" s="598" t="str">
        <f>+VLOOKUP($AJ82,Data_Validation!$A:$D,3,0)</f>
        <v>Véhicules usagés</v>
      </c>
      <c r="AQ82" s="598" t="str">
        <f>+VLOOKUP($AJ82,Data_Validation!$A:$D,4,0)</f>
        <v>Informatique</v>
      </c>
      <c r="AR82" s="598" t="s">
        <v>299</v>
      </c>
      <c r="AS82" s="598">
        <f>+VLOOKUP($AJ82,Data_Validation!$A:$E,5,0)</f>
        <v>0</v>
      </c>
      <c r="AT82" s="1036" t="str">
        <f t="shared" si="9"/>
        <v>H01344</v>
      </c>
      <c r="AU82" s="599" t="str">
        <f t="shared" si="10"/>
        <v>OCC TRAITEMENT DONNEES</v>
      </c>
      <c r="AV82" s="1030">
        <f>IFERROR(INDEX(V82:AG82,1,MATCH(Parametres!$B$3,V$1:AG$1,0)-1)*IF(OR(C82="L",C82="S",C82="I"),-1,1),"")</f>
        <v>0</v>
      </c>
      <c r="AW82" s="1030">
        <f t="shared" si="11"/>
        <v>0</v>
      </c>
      <c r="AX82" s="1030">
        <f>INDEX(V82:AG82,1,MATCH(Parametres!$B$3,V$1:AG$1,0))*IF(OR(C82="L",C82="S",C82="I"),-1,1)</f>
        <v>0</v>
      </c>
      <c r="AY82" s="598" t="s">
        <v>337</v>
      </c>
      <c r="AZ82" s="598">
        <f>+VLOOKUP($AJ82,Data_Validation!$A:$E,5,0)</f>
        <v>0</v>
      </c>
    </row>
    <row r="83" spans="1:52" ht="15" customHeight="1">
      <c r="A83" s="832" t="s">
        <v>1150</v>
      </c>
      <c r="B83" s="832">
        <v>2025</v>
      </c>
      <c r="C83" s="832" t="s">
        <v>1312</v>
      </c>
      <c r="D83" s="832" t="s">
        <v>1313</v>
      </c>
      <c r="E83" s="832" t="s">
        <v>333</v>
      </c>
      <c r="F83" s="832" t="s">
        <v>1119</v>
      </c>
      <c r="G83" s="832">
        <v>2099.63</v>
      </c>
      <c r="H83" s="832">
        <v>2230.63</v>
      </c>
      <c r="I83" s="832">
        <v>2696.71</v>
      </c>
      <c r="J83" s="832">
        <v>3119.95</v>
      </c>
      <c r="K83" s="832">
        <v>3331.06</v>
      </c>
      <c r="L83" s="832">
        <v>3706.06</v>
      </c>
      <c r="M83" s="832">
        <v>4226.88</v>
      </c>
      <c r="N83" s="832">
        <v>4526.25</v>
      </c>
      <c r="O83" s="832">
        <v>4977.0200000000004</v>
      </c>
      <c r="P83" s="832">
        <v>5418.53</v>
      </c>
      <c r="Q83" s="832">
        <v>5851.2</v>
      </c>
      <c r="R83" s="832">
        <v>6278.83</v>
      </c>
      <c r="S83" s="832">
        <v>531.92999999999995</v>
      </c>
      <c r="T83" s="832">
        <v>531.92999999999995</v>
      </c>
      <c r="U83" s="832">
        <v>0</v>
      </c>
      <c r="V83" s="832">
        <v>0</v>
      </c>
      <c r="W83" s="832">
        <v>0</v>
      </c>
      <c r="X83" s="832">
        <v>0</v>
      </c>
      <c r="Y83" s="832">
        <v>0</v>
      </c>
      <c r="Z83" s="832">
        <v>0</v>
      </c>
      <c r="AA83" s="832">
        <v>0</v>
      </c>
      <c r="AB83" s="832">
        <v>0</v>
      </c>
      <c r="AC83" s="832">
        <v>0</v>
      </c>
      <c r="AD83" s="832">
        <v>0</v>
      </c>
      <c r="AE83" s="832">
        <v>0</v>
      </c>
      <c r="AF83" s="832">
        <v>0</v>
      </c>
      <c r="AG83" s="832">
        <v>0</v>
      </c>
      <c r="AH83" s="832">
        <v>0</v>
      </c>
      <c r="AI83" s="832">
        <v>0</v>
      </c>
      <c r="AJ83" s="1030" t="str">
        <f t="shared" si="6"/>
        <v>H01345</v>
      </c>
      <c r="AK83" s="1030" t="str">
        <f t="shared" si="7"/>
        <v>OCC FRAIS REPRES/REPAS</v>
      </c>
      <c r="AL83" s="1030">
        <f>IFERROR(INDEX(G83:R83,1,MATCH(Parametres!$B$3,G$1:R$1,0)-1)*IF(OR(F83="L",F83="S",F83="I"),-1,1),"")</f>
        <v>2099.63</v>
      </c>
      <c r="AM83" s="1030">
        <f t="shared" si="8"/>
        <v>131</v>
      </c>
      <c r="AN83" s="1030">
        <f>INDEX(G83:R83,1,MATCH(Parametres!$B$3,G$1:R$1,0))*IF(OR(F83="L",F83="S",F83="I"),-1,1)</f>
        <v>2230.63</v>
      </c>
      <c r="AO83" s="598" t="str">
        <f>+VLOOKUP($AJ83,Data_Validation!$A:$D,1,0)</f>
        <v>H01345</v>
      </c>
      <c r="AP83" s="598" t="str">
        <f>+VLOOKUP($AJ83,Data_Validation!$A:$D,3,0)</f>
        <v>Véhicules usagés</v>
      </c>
      <c r="AQ83" s="598" t="str">
        <f>+VLOOKUP($AJ83,Data_Validation!$A:$D,4,0)</f>
        <v>Frais de déplacement</v>
      </c>
      <c r="AR83" s="598" t="s">
        <v>299</v>
      </c>
      <c r="AS83" s="598">
        <f>+VLOOKUP($AJ83,Data_Validation!$A:$E,5,0)</f>
        <v>0</v>
      </c>
      <c r="AT83" s="1036" t="str">
        <f t="shared" si="9"/>
        <v>H01345</v>
      </c>
      <c r="AU83" s="599" t="str">
        <f t="shared" si="10"/>
        <v>OCC FRAIS REPRES/REPAS</v>
      </c>
      <c r="AV83" s="1030">
        <f>IFERROR(INDEX(V83:AG83,1,MATCH(Parametres!$B$3,V$1:AG$1,0)-1)*IF(OR(C83="L",C83="S",C83="I"),-1,1),"")</f>
        <v>0</v>
      </c>
      <c r="AW83" s="1030">
        <f t="shared" si="11"/>
        <v>0</v>
      </c>
      <c r="AX83" s="1030">
        <f>INDEX(V83:AG83,1,MATCH(Parametres!$B$3,V$1:AG$1,0))*IF(OR(C83="L",C83="S",C83="I"),-1,1)</f>
        <v>0</v>
      </c>
      <c r="AY83" s="598" t="s">
        <v>337</v>
      </c>
      <c r="AZ83" s="598">
        <f>+VLOOKUP($AJ83,Data_Validation!$A:$E,5,0)</f>
        <v>0</v>
      </c>
    </row>
    <row r="84" spans="1:52" ht="15.75" customHeight="1">
      <c r="A84" s="832" t="s">
        <v>1150</v>
      </c>
      <c r="B84" s="832">
        <v>2025</v>
      </c>
      <c r="C84" s="832" t="s">
        <v>1314</v>
      </c>
      <c r="D84" s="832" t="s">
        <v>1315</v>
      </c>
      <c r="E84" s="832" t="s">
        <v>333</v>
      </c>
      <c r="F84" s="832" t="s">
        <v>1119</v>
      </c>
      <c r="G84" s="832">
        <v>0</v>
      </c>
      <c r="H84" s="832">
        <v>0</v>
      </c>
      <c r="I84" s="832">
        <v>0</v>
      </c>
      <c r="J84" s="832">
        <v>0</v>
      </c>
      <c r="K84" s="832">
        <v>0</v>
      </c>
      <c r="L84" s="832">
        <v>0</v>
      </c>
      <c r="M84" s="832">
        <v>0</v>
      </c>
      <c r="N84" s="832">
        <v>0</v>
      </c>
      <c r="O84" s="832">
        <v>0</v>
      </c>
      <c r="P84" s="832">
        <v>0</v>
      </c>
      <c r="Q84" s="832">
        <v>0</v>
      </c>
      <c r="R84" s="832">
        <v>0</v>
      </c>
      <c r="S84" s="832">
        <v>0</v>
      </c>
      <c r="T84" s="832">
        <v>0</v>
      </c>
      <c r="U84" s="832">
        <v>0</v>
      </c>
      <c r="V84" s="832">
        <v>0</v>
      </c>
      <c r="W84" s="832">
        <v>0</v>
      </c>
      <c r="X84" s="832">
        <v>0</v>
      </c>
      <c r="Y84" s="832">
        <v>0</v>
      </c>
      <c r="Z84" s="832">
        <v>0</v>
      </c>
      <c r="AA84" s="832">
        <v>0</v>
      </c>
      <c r="AB84" s="832">
        <v>0</v>
      </c>
      <c r="AC84" s="832">
        <v>0</v>
      </c>
      <c r="AD84" s="832">
        <v>0</v>
      </c>
      <c r="AE84" s="832">
        <v>0</v>
      </c>
      <c r="AF84" s="832">
        <v>0</v>
      </c>
      <c r="AG84" s="832">
        <v>0</v>
      </c>
      <c r="AH84" s="832">
        <v>0</v>
      </c>
      <c r="AI84" s="832">
        <v>0</v>
      </c>
      <c r="AJ84" s="1030" t="str">
        <f t="shared" si="6"/>
        <v>H01346</v>
      </c>
      <c r="AK84" s="1030" t="str">
        <f t="shared" si="7"/>
        <v>OCC DEPLACEMENT-REPRESENT</v>
      </c>
      <c r="AL84" s="1030">
        <f>IFERROR(INDEX(G84:R84,1,MATCH(Parametres!$B$3,G$1:R$1,0)-1)*IF(OR(F84="L",F84="S",F84="I"),-1,1),"")</f>
        <v>0</v>
      </c>
      <c r="AM84" s="1030">
        <f t="shared" si="8"/>
        <v>0</v>
      </c>
      <c r="AN84" s="1030">
        <f>INDEX(G84:R84,1,MATCH(Parametres!$B$3,G$1:R$1,0))*IF(OR(F84="L",F84="S",F84="I"),-1,1)</f>
        <v>0</v>
      </c>
      <c r="AO84" s="598" t="e">
        <f>+VLOOKUP($AJ84,Data_Validation!$A:$D,1,0)</f>
        <v>#N/A</v>
      </c>
      <c r="AP84" s="598" t="e">
        <f>+VLOOKUP($AJ84,Data_Validation!$A:$D,3,0)</f>
        <v>#N/A</v>
      </c>
      <c r="AQ84" s="598" t="e">
        <f>+VLOOKUP($AJ84,Data_Validation!$A:$D,4,0)</f>
        <v>#N/A</v>
      </c>
      <c r="AR84" s="598" t="s">
        <v>299</v>
      </c>
      <c r="AS84" s="598" t="e">
        <f>+VLOOKUP($AJ84,Data_Validation!$A:$E,5,0)</f>
        <v>#N/A</v>
      </c>
      <c r="AT84" s="1036" t="str">
        <f t="shared" si="9"/>
        <v>H01346</v>
      </c>
      <c r="AU84" s="599" t="str">
        <f t="shared" si="10"/>
        <v>OCC DEPLACEMENT-REPRESENT</v>
      </c>
      <c r="AV84" s="1030">
        <f>IFERROR(INDEX(V84:AG84,1,MATCH(Parametres!$B$3,V$1:AG$1,0)-1)*IF(OR(C84="L",C84="S",C84="I"),-1,1),"")</f>
        <v>0</v>
      </c>
      <c r="AW84" s="1030">
        <f t="shared" si="11"/>
        <v>0</v>
      </c>
      <c r="AX84" s="1030">
        <f>INDEX(V84:AG84,1,MATCH(Parametres!$B$3,V$1:AG$1,0))*IF(OR(C84="L",C84="S",C84="I"),-1,1)</f>
        <v>0</v>
      </c>
      <c r="AY84" s="598" t="s">
        <v>337</v>
      </c>
      <c r="AZ84" s="598" t="e">
        <f>+VLOOKUP($AJ84,Data_Validation!$A:$E,5,0)</f>
        <v>#N/A</v>
      </c>
    </row>
    <row r="85" spans="1:52" ht="15" customHeight="1">
      <c r="A85" s="832" t="s">
        <v>1150</v>
      </c>
      <c r="B85" s="832">
        <v>2025</v>
      </c>
      <c r="C85" s="832" t="s">
        <v>1316</v>
      </c>
      <c r="D85" s="832" t="s">
        <v>1317</v>
      </c>
      <c r="E85" s="832" t="s">
        <v>333</v>
      </c>
      <c r="F85" s="832" t="s">
        <v>1119</v>
      </c>
      <c r="G85" s="832">
        <v>56.04</v>
      </c>
      <c r="H85" s="832">
        <v>215.83</v>
      </c>
      <c r="I85" s="832">
        <v>292.13</v>
      </c>
      <c r="J85" s="832">
        <v>396.77</v>
      </c>
      <c r="K85" s="832">
        <v>449.12</v>
      </c>
      <c r="L85" s="832">
        <v>501.47</v>
      </c>
      <c r="M85" s="832">
        <v>602.85</v>
      </c>
      <c r="N85" s="832">
        <v>782.17</v>
      </c>
      <c r="O85" s="832">
        <v>858.27</v>
      </c>
      <c r="P85" s="832">
        <v>974.37</v>
      </c>
      <c r="Q85" s="832">
        <v>1074.47</v>
      </c>
      <c r="R85" s="832">
        <v>1153.3900000000001</v>
      </c>
      <c r="S85" s="832">
        <v>97.68</v>
      </c>
      <c r="T85" s="832">
        <v>97.68</v>
      </c>
      <c r="U85" s="832">
        <v>0</v>
      </c>
      <c r="V85" s="832">
        <v>0</v>
      </c>
      <c r="W85" s="832">
        <v>0</v>
      </c>
      <c r="X85" s="832">
        <v>0</v>
      </c>
      <c r="Y85" s="832">
        <v>0</v>
      </c>
      <c r="Z85" s="832">
        <v>0</v>
      </c>
      <c r="AA85" s="832">
        <v>0</v>
      </c>
      <c r="AB85" s="832">
        <v>0</v>
      </c>
      <c r="AC85" s="832">
        <v>0</v>
      </c>
      <c r="AD85" s="832">
        <v>0</v>
      </c>
      <c r="AE85" s="832">
        <v>0</v>
      </c>
      <c r="AF85" s="832">
        <v>0</v>
      </c>
      <c r="AG85" s="832">
        <v>0</v>
      </c>
      <c r="AH85" s="832">
        <v>0</v>
      </c>
      <c r="AI85" s="832">
        <v>0</v>
      </c>
      <c r="AJ85" s="1030" t="str">
        <f t="shared" si="6"/>
        <v>H01347</v>
      </c>
      <c r="AK85" s="1030" t="str">
        <f t="shared" si="7"/>
        <v>OCC TELEPHONE-TELEGRAMMES</v>
      </c>
      <c r="AL85" s="1030">
        <f>IFERROR(INDEX(G85:R85,1,MATCH(Parametres!$B$3,G$1:R$1,0)-1)*IF(OR(F85="L",F85="S",F85="I"),-1,1),"")</f>
        <v>56.04</v>
      </c>
      <c r="AM85" s="1030">
        <f t="shared" si="8"/>
        <v>159.79000000000002</v>
      </c>
      <c r="AN85" s="1030">
        <f>INDEX(G85:R85,1,MATCH(Parametres!$B$3,G$1:R$1,0))*IF(OR(F85="L",F85="S",F85="I"),-1,1)</f>
        <v>215.83</v>
      </c>
      <c r="AO85" s="598" t="str">
        <f>+VLOOKUP($AJ85,Data_Validation!$A:$D,1,0)</f>
        <v>H01347</v>
      </c>
      <c r="AP85" s="598" t="str">
        <f>+VLOOKUP($AJ85,Data_Validation!$A:$D,3,0)</f>
        <v>Véhicules usagés</v>
      </c>
      <c r="AQ85" s="598" t="str">
        <f>+VLOOKUP($AJ85,Data_Validation!$A:$D,4,0)</f>
        <v>Téléphone</v>
      </c>
      <c r="AR85" s="598" t="s">
        <v>299</v>
      </c>
      <c r="AS85" s="598">
        <f>+VLOOKUP($AJ85,Data_Validation!$A:$E,5,0)</f>
        <v>0</v>
      </c>
      <c r="AT85" s="1036" t="str">
        <f t="shared" si="9"/>
        <v>H01347</v>
      </c>
      <c r="AU85" s="599" t="str">
        <f t="shared" si="10"/>
        <v>OCC TELEPHONE-TELEGRAMMES</v>
      </c>
      <c r="AV85" s="1030">
        <f>IFERROR(INDEX(V85:AG85,1,MATCH(Parametres!$B$3,V$1:AG$1,0)-1)*IF(OR(C85="L",C85="S",C85="I"),-1,1),"")</f>
        <v>0</v>
      </c>
      <c r="AW85" s="1030">
        <f t="shared" si="11"/>
        <v>0</v>
      </c>
      <c r="AX85" s="1030">
        <f>INDEX(V85:AG85,1,MATCH(Parametres!$B$3,V$1:AG$1,0))*IF(OR(C85="L",C85="S",C85="I"),-1,1)</f>
        <v>0</v>
      </c>
      <c r="AY85" s="598" t="s">
        <v>337</v>
      </c>
      <c r="AZ85" s="598">
        <f>+VLOOKUP($AJ85,Data_Validation!$A:$E,5,0)</f>
        <v>0</v>
      </c>
    </row>
    <row r="86" spans="1:52" ht="15" customHeight="1">
      <c r="A86" s="832" t="s">
        <v>1150</v>
      </c>
      <c r="B86" s="832">
        <v>2025</v>
      </c>
      <c r="C86" s="832" t="s">
        <v>1318</v>
      </c>
      <c r="D86" s="832" t="s">
        <v>1319</v>
      </c>
      <c r="E86" s="832" t="s">
        <v>333</v>
      </c>
      <c r="F86" s="832" t="s">
        <v>1119</v>
      </c>
      <c r="G86" s="832">
        <v>0</v>
      </c>
      <c r="H86" s="832">
        <v>0</v>
      </c>
      <c r="I86" s="832">
        <v>0</v>
      </c>
      <c r="J86" s="832">
        <v>0</v>
      </c>
      <c r="K86" s="832">
        <v>0</v>
      </c>
      <c r="L86" s="832">
        <v>0</v>
      </c>
      <c r="M86" s="832">
        <v>0</v>
      </c>
      <c r="N86" s="832">
        <v>0</v>
      </c>
      <c r="O86" s="832">
        <v>0</v>
      </c>
      <c r="P86" s="832">
        <v>0</v>
      </c>
      <c r="Q86" s="832">
        <v>0</v>
      </c>
      <c r="R86" s="832">
        <v>0</v>
      </c>
      <c r="S86" s="832">
        <v>0</v>
      </c>
      <c r="T86" s="832">
        <v>0</v>
      </c>
      <c r="U86" s="832">
        <v>0</v>
      </c>
      <c r="V86" s="832">
        <v>0</v>
      </c>
      <c r="W86" s="832">
        <v>0</v>
      </c>
      <c r="X86" s="832">
        <v>0</v>
      </c>
      <c r="Y86" s="832">
        <v>0</v>
      </c>
      <c r="Z86" s="832">
        <v>0</v>
      </c>
      <c r="AA86" s="832">
        <v>0</v>
      </c>
      <c r="AB86" s="832">
        <v>0</v>
      </c>
      <c r="AC86" s="832">
        <v>0</v>
      </c>
      <c r="AD86" s="832">
        <v>0</v>
      </c>
      <c r="AE86" s="832">
        <v>0</v>
      </c>
      <c r="AF86" s="832">
        <v>0</v>
      </c>
      <c r="AG86" s="832">
        <v>0</v>
      </c>
      <c r="AH86" s="832">
        <v>0</v>
      </c>
      <c r="AI86" s="832">
        <v>0</v>
      </c>
      <c r="AJ86" s="1030" t="str">
        <f t="shared" si="6"/>
        <v>H01348</v>
      </c>
      <c r="AK86" s="1030" t="str">
        <f t="shared" si="7"/>
        <v>OCC FRAIS POSTAUX</v>
      </c>
      <c r="AL86" s="1030">
        <f>IFERROR(INDEX(G86:R86,1,MATCH(Parametres!$B$3,G$1:R$1,0)-1)*IF(OR(F86="L",F86="S",F86="I"),-1,1),"")</f>
        <v>0</v>
      </c>
      <c r="AM86" s="1030">
        <f t="shared" si="8"/>
        <v>0</v>
      </c>
      <c r="AN86" s="1030">
        <f>INDEX(G86:R86,1,MATCH(Parametres!$B$3,G$1:R$1,0))*IF(OR(F86="L",F86="S",F86="I"),-1,1)</f>
        <v>0</v>
      </c>
      <c r="AO86" s="598" t="e">
        <f>+VLOOKUP($AJ86,Data_Validation!$A:$D,1,0)</f>
        <v>#N/A</v>
      </c>
      <c r="AP86" s="598" t="e">
        <f>+VLOOKUP($AJ86,Data_Validation!$A:$D,3,0)</f>
        <v>#N/A</v>
      </c>
      <c r="AQ86" s="598" t="e">
        <f>+VLOOKUP($AJ86,Data_Validation!$A:$D,4,0)</f>
        <v>#N/A</v>
      </c>
      <c r="AR86" s="598" t="s">
        <v>299</v>
      </c>
      <c r="AS86" s="598" t="e">
        <f>+VLOOKUP($AJ86,Data_Validation!$A:$E,5,0)</f>
        <v>#N/A</v>
      </c>
      <c r="AT86" s="1036" t="str">
        <f t="shared" si="9"/>
        <v>H01348</v>
      </c>
      <c r="AU86" s="599" t="str">
        <f t="shared" si="10"/>
        <v>OCC FRAIS POSTAUX</v>
      </c>
      <c r="AV86" s="1030">
        <f>IFERROR(INDEX(V86:AG86,1,MATCH(Parametres!$B$3,V$1:AG$1,0)-1)*IF(OR(C86="L",C86="S",C86="I"),-1,1),"")</f>
        <v>0</v>
      </c>
      <c r="AW86" s="1030">
        <f t="shared" si="11"/>
        <v>0</v>
      </c>
      <c r="AX86" s="1030">
        <f>INDEX(V86:AG86,1,MATCH(Parametres!$B$3,V$1:AG$1,0))*IF(OR(C86="L",C86="S",C86="I"),-1,1)</f>
        <v>0</v>
      </c>
      <c r="AY86" s="598" t="s">
        <v>337</v>
      </c>
      <c r="AZ86" s="598" t="e">
        <f>+VLOOKUP($AJ86,Data_Validation!$A:$E,5,0)</f>
        <v>#N/A</v>
      </c>
    </row>
    <row r="87" spans="1:52" ht="15" customHeight="1">
      <c r="A87" s="832" t="s">
        <v>1150</v>
      </c>
      <c r="B87" s="832">
        <v>2025</v>
      </c>
      <c r="C87" s="832" t="s">
        <v>1320</v>
      </c>
      <c r="D87" s="832" t="s">
        <v>1321</v>
      </c>
      <c r="E87" s="832" t="s">
        <v>333</v>
      </c>
      <c r="F87" s="832" t="s">
        <v>1119</v>
      </c>
      <c r="G87" s="832">
        <v>0</v>
      </c>
      <c r="H87" s="832">
        <v>0</v>
      </c>
      <c r="I87" s="832">
        <v>0</v>
      </c>
      <c r="J87" s="832">
        <v>0</v>
      </c>
      <c r="K87" s="832">
        <v>0</v>
      </c>
      <c r="L87" s="832">
        <v>0</v>
      </c>
      <c r="M87" s="832">
        <v>0</v>
      </c>
      <c r="N87" s="832">
        <v>0</v>
      </c>
      <c r="O87" s="832">
        <v>0</v>
      </c>
      <c r="P87" s="832">
        <v>0</v>
      </c>
      <c r="Q87" s="832">
        <v>0</v>
      </c>
      <c r="R87" s="832">
        <v>0</v>
      </c>
      <c r="S87" s="832">
        <v>0</v>
      </c>
      <c r="T87" s="832">
        <v>0</v>
      </c>
      <c r="U87" s="832">
        <v>0</v>
      </c>
      <c r="V87" s="832">
        <v>0</v>
      </c>
      <c r="W87" s="832">
        <v>0</v>
      </c>
      <c r="X87" s="832">
        <v>0</v>
      </c>
      <c r="Y87" s="832">
        <v>0</v>
      </c>
      <c r="Z87" s="832">
        <v>0</v>
      </c>
      <c r="AA87" s="832">
        <v>0</v>
      </c>
      <c r="AB87" s="832">
        <v>0</v>
      </c>
      <c r="AC87" s="832">
        <v>0</v>
      </c>
      <c r="AD87" s="832">
        <v>0</v>
      </c>
      <c r="AE87" s="832">
        <v>0</v>
      </c>
      <c r="AF87" s="832">
        <v>0</v>
      </c>
      <c r="AG87" s="832">
        <v>0</v>
      </c>
      <c r="AH87" s="832">
        <v>0</v>
      </c>
      <c r="AI87" s="832">
        <v>0</v>
      </c>
      <c r="AJ87" s="1030" t="str">
        <f t="shared" si="6"/>
        <v>H01349</v>
      </c>
      <c r="AK87" s="1030" t="str">
        <f t="shared" si="7"/>
        <v>OCC FRET &amp; MESSAGERIE</v>
      </c>
      <c r="AL87" s="1030">
        <f>IFERROR(INDEX(G87:R87,1,MATCH(Parametres!$B$3,G$1:R$1,0)-1)*IF(OR(F87="L",F87="S",F87="I"),-1,1),"")</f>
        <v>0</v>
      </c>
      <c r="AM87" s="1030">
        <f t="shared" si="8"/>
        <v>0</v>
      </c>
      <c r="AN87" s="1030">
        <f>INDEX(G87:R87,1,MATCH(Parametres!$B$3,G$1:R$1,0))*IF(OR(F87="L",F87="S",F87="I"),-1,1)</f>
        <v>0</v>
      </c>
      <c r="AO87" s="598" t="str">
        <f>+VLOOKUP($AJ87,Data_Validation!$A:$D,1,0)</f>
        <v>H01349</v>
      </c>
      <c r="AP87" s="598" t="str">
        <f>+VLOOKUP($AJ87,Data_Validation!$A:$D,3,0)</f>
        <v>Véhicules usagés</v>
      </c>
      <c r="AQ87" s="598" t="str">
        <f>+VLOOKUP($AJ87,Data_Validation!$A:$D,4,0)</f>
        <v>Frais postaux</v>
      </c>
      <c r="AR87" s="598" t="s">
        <v>299</v>
      </c>
      <c r="AS87" s="598">
        <f>+VLOOKUP($AJ87,Data_Validation!$A:$E,5,0)</f>
        <v>0</v>
      </c>
      <c r="AT87" s="1036" t="str">
        <f t="shared" si="9"/>
        <v>H01349</v>
      </c>
      <c r="AU87" s="599" t="str">
        <f t="shared" si="10"/>
        <v>OCC FRET &amp; MESSAGERIE</v>
      </c>
      <c r="AV87" s="1030">
        <f>IFERROR(INDEX(V87:AG87,1,MATCH(Parametres!$B$3,V$1:AG$1,0)-1)*IF(OR(C87="L",C87="S",C87="I"),-1,1),"")</f>
        <v>0</v>
      </c>
      <c r="AW87" s="1030">
        <f t="shared" si="11"/>
        <v>0</v>
      </c>
      <c r="AX87" s="1030">
        <f>INDEX(V87:AG87,1,MATCH(Parametres!$B$3,V$1:AG$1,0))*IF(OR(C87="L",C87="S",C87="I"),-1,1)</f>
        <v>0</v>
      </c>
      <c r="AY87" s="598" t="s">
        <v>337</v>
      </c>
      <c r="AZ87" s="598">
        <f>+VLOOKUP($AJ87,Data_Validation!$A:$E,5,0)</f>
        <v>0</v>
      </c>
    </row>
    <row r="88" spans="1:52" ht="15" customHeight="1">
      <c r="A88" s="832" t="s">
        <v>1150</v>
      </c>
      <c r="B88" s="832">
        <v>2025</v>
      </c>
      <c r="C88" s="832" t="s">
        <v>1322</v>
      </c>
      <c r="D88" s="832" t="s">
        <v>1323</v>
      </c>
      <c r="E88" s="832" t="s">
        <v>333</v>
      </c>
      <c r="F88" s="832" t="s">
        <v>1119</v>
      </c>
      <c r="G88" s="832">
        <v>62.5</v>
      </c>
      <c r="H88" s="832">
        <v>62.5</v>
      </c>
      <c r="I88" s="832">
        <v>62.5</v>
      </c>
      <c r="J88" s="832">
        <v>62.5</v>
      </c>
      <c r="K88" s="832">
        <v>62.5</v>
      </c>
      <c r="L88" s="832">
        <v>62.5</v>
      </c>
      <c r="M88" s="832">
        <v>62.5</v>
      </c>
      <c r="N88" s="832">
        <v>62.5</v>
      </c>
      <c r="O88" s="832">
        <v>62.5</v>
      </c>
      <c r="P88" s="832">
        <v>62.5</v>
      </c>
      <c r="Q88" s="832">
        <v>62.5</v>
      </c>
      <c r="R88" s="832">
        <v>62.5</v>
      </c>
      <c r="S88" s="832">
        <v>5.68</v>
      </c>
      <c r="T88" s="832">
        <v>5.68</v>
      </c>
      <c r="U88" s="832">
        <v>0</v>
      </c>
      <c r="V88" s="832">
        <v>0</v>
      </c>
      <c r="W88" s="832">
        <v>0</v>
      </c>
      <c r="X88" s="832">
        <v>0</v>
      </c>
      <c r="Y88" s="832">
        <v>0</v>
      </c>
      <c r="Z88" s="832">
        <v>0</v>
      </c>
      <c r="AA88" s="832">
        <v>0</v>
      </c>
      <c r="AB88" s="832">
        <v>0</v>
      </c>
      <c r="AC88" s="832">
        <v>0</v>
      </c>
      <c r="AD88" s="832">
        <v>0</v>
      </c>
      <c r="AE88" s="832">
        <v>0</v>
      </c>
      <c r="AF88" s="832">
        <v>0</v>
      </c>
      <c r="AG88" s="832">
        <v>0</v>
      </c>
      <c r="AH88" s="832">
        <v>0</v>
      </c>
      <c r="AI88" s="832">
        <v>0</v>
      </c>
      <c r="AJ88" s="1030" t="str">
        <f t="shared" si="6"/>
        <v>H01352</v>
      </c>
      <c r="AK88" s="1030" t="str">
        <f t="shared" si="7"/>
        <v>OCC FRAIS DIVERS</v>
      </c>
      <c r="AL88" s="1030">
        <f>IFERROR(INDEX(G88:R88,1,MATCH(Parametres!$B$3,G$1:R$1,0)-1)*IF(OR(F88="L",F88="S",F88="I"),-1,1),"")</f>
        <v>62.5</v>
      </c>
      <c r="AM88" s="1030">
        <f t="shared" si="8"/>
        <v>0</v>
      </c>
      <c r="AN88" s="1030">
        <f>INDEX(G88:R88,1,MATCH(Parametres!$B$3,G$1:R$1,0))*IF(OR(F88="L",F88="S",F88="I"),-1,1)</f>
        <v>62.5</v>
      </c>
      <c r="AO88" s="598" t="str">
        <f>+VLOOKUP($AJ88,Data_Validation!$A:$D,1,0)</f>
        <v>H01352</v>
      </c>
      <c r="AP88" s="598" t="str">
        <f>+VLOOKUP($AJ88,Data_Validation!$A:$D,3,0)</f>
        <v>Véhicules usagés</v>
      </c>
      <c r="AQ88" s="598" t="str">
        <f>+VLOOKUP($AJ88,Data_Validation!$A:$D,4,0)</f>
        <v>Divers</v>
      </c>
      <c r="AR88" s="598" t="s">
        <v>299</v>
      </c>
      <c r="AS88" s="598">
        <f>+VLOOKUP($AJ88,Data_Validation!$A:$E,5,0)</f>
        <v>0</v>
      </c>
      <c r="AT88" s="1036" t="str">
        <f t="shared" si="9"/>
        <v>H01352</v>
      </c>
      <c r="AU88" s="599" t="str">
        <f t="shared" si="10"/>
        <v>OCC FRAIS DIVERS</v>
      </c>
      <c r="AV88" s="1030">
        <f>IFERROR(INDEX(V88:AG88,1,MATCH(Parametres!$B$3,V$1:AG$1,0)-1)*IF(OR(C88="L",C88="S",C88="I"),-1,1),"")</f>
        <v>0</v>
      </c>
      <c r="AW88" s="1030">
        <f t="shared" si="11"/>
        <v>0</v>
      </c>
      <c r="AX88" s="1030">
        <f>INDEX(V88:AG88,1,MATCH(Parametres!$B$3,V$1:AG$1,0))*IF(OR(C88="L",C88="S",C88="I"),-1,1)</f>
        <v>0</v>
      </c>
      <c r="AY88" s="598" t="s">
        <v>337</v>
      </c>
      <c r="AZ88" s="598">
        <f>+VLOOKUP($AJ88,Data_Validation!$A:$E,5,0)</f>
        <v>0</v>
      </c>
    </row>
    <row r="89" spans="1:52" ht="15" customHeight="1">
      <c r="A89" s="832" t="s">
        <v>1150</v>
      </c>
      <c r="B89" s="832">
        <v>2025</v>
      </c>
      <c r="C89" s="832" t="s">
        <v>1324</v>
      </c>
      <c r="D89" s="832" t="s">
        <v>1325</v>
      </c>
      <c r="E89" s="832" t="s">
        <v>333</v>
      </c>
      <c r="F89" s="832" t="s">
        <v>1119</v>
      </c>
      <c r="G89" s="832">
        <v>32500</v>
      </c>
      <c r="H89" s="832">
        <v>65000</v>
      </c>
      <c r="I89" s="832">
        <v>97500</v>
      </c>
      <c r="J89" s="832">
        <v>130000</v>
      </c>
      <c r="K89" s="832">
        <v>162500</v>
      </c>
      <c r="L89" s="832">
        <v>195000</v>
      </c>
      <c r="M89" s="832">
        <v>227500</v>
      </c>
      <c r="N89" s="832">
        <v>260000</v>
      </c>
      <c r="O89" s="832">
        <v>292500</v>
      </c>
      <c r="P89" s="832">
        <v>325000</v>
      </c>
      <c r="Q89" s="832">
        <v>357500</v>
      </c>
      <c r="R89" s="832">
        <v>381250</v>
      </c>
      <c r="S89" s="832">
        <v>32500</v>
      </c>
      <c r="T89" s="832">
        <v>32500</v>
      </c>
      <c r="U89" s="832">
        <v>0</v>
      </c>
      <c r="V89" s="832">
        <v>0</v>
      </c>
      <c r="W89" s="832">
        <v>0</v>
      </c>
      <c r="X89" s="832">
        <v>0</v>
      </c>
      <c r="Y89" s="832">
        <v>0</v>
      </c>
      <c r="Z89" s="832">
        <v>0</v>
      </c>
      <c r="AA89" s="832">
        <v>0</v>
      </c>
      <c r="AB89" s="832">
        <v>0</v>
      </c>
      <c r="AC89" s="832">
        <v>0</v>
      </c>
      <c r="AD89" s="832">
        <v>0</v>
      </c>
      <c r="AE89" s="832">
        <v>0</v>
      </c>
      <c r="AF89" s="832">
        <v>0</v>
      </c>
      <c r="AG89" s="832">
        <v>0</v>
      </c>
      <c r="AH89" s="832">
        <v>0</v>
      </c>
      <c r="AI89" s="832">
        <v>0</v>
      </c>
      <c r="AJ89" s="1030" t="str">
        <f t="shared" si="6"/>
        <v>H01360</v>
      </c>
      <c r="AK89" s="1030" t="str">
        <f t="shared" si="7"/>
        <v>OCC LOYER INT HYPOTH.</v>
      </c>
      <c r="AL89" s="1030">
        <f>IFERROR(INDEX(G89:R89,1,MATCH(Parametres!$B$3,G$1:R$1,0)-1)*IF(OR(F89="L",F89="S",F89="I"),-1,1),"")</f>
        <v>32500</v>
      </c>
      <c r="AM89" s="1030">
        <f t="shared" si="8"/>
        <v>32500</v>
      </c>
      <c r="AN89" s="1030">
        <f>INDEX(G89:R89,1,MATCH(Parametres!$B$3,G$1:R$1,0))*IF(OR(F89="L",F89="S",F89="I"),-1,1)</f>
        <v>65000</v>
      </c>
      <c r="AO89" s="598" t="str">
        <f>+VLOOKUP($AJ89,Data_Validation!$A:$D,1,0)</f>
        <v>H01360</v>
      </c>
      <c r="AP89" s="598" t="str">
        <f>+VLOOKUP($AJ89,Data_Validation!$A:$D,3,0)</f>
        <v>Véhicules usagés</v>
      </c>
      <c r="AQ89" s="598" t="str">
        <f>+VLOOKUP($AJ89,Data_Validation!$A:$D,4,0)</f>
        <v>Loyer</v>
      </c>
      <c r="AR89" s="598" t="s">
        <v>299</v>
      </c>
      <c r="AS89" s="598">
        <f>+VLOOKUP($AJ89,Data_Validation!$A:$E,5,0)</f>
        <v>0</v>
      </c>
      <c r="AT89" s="1036" t="str">
        <f t="shared" si="9"/>
        <v>H01360</v>
      </c>
      <c r="AU89" s="599" t="str">
        <f t="shared" si="10"/>
        <v>OCC LOYER INT HYPOTH.</v>
      </c>
      <c r="AV89" s="1030">
        <f>IFERROR(INDEX(V89:AG89,1,MATCH(Parametres!$B$3,V$1:AG$1,0)-1)*IF(OR(C89="L",C89="S",C89="I"),-1,1),"")</f>
        <v>0</v>
      </c>
      <c r="AW89" s="1030">
        <f t="shared" si="11"/>
        <v>0</v>
      </c>
      <c r="AX89" s="1030">
        <f>INDEX(V89:AG89,1,MATCH(Parametres!$B$3,V$1:AG$1,0))*IF(OR(C89="L",C89="S",C89="I"),-1,1)</f>
        <v>0</v>
      </c>
      <c r="AY89" s="598" t="s">
        <v>337</v>
      </c>
      <c r="AZ89" s="598">
        <f>+VLOOKUP($AJ89,Data_Validation!$A:$E,5,0)</f>
        <v>0</v>
      </c>
    </row>
    <row r="90" spans="1:52" ht="15" customHeight="1">
      <c r="A90" s="832" t="s">
        <v>1150</v>
      </c>
      <c r="B90" s="832">
        <v>2025</v>
      </c>
      <c r="C90" s="832" t="s">
        <v>1326</v>
      </c>
      <c r="D90" s="832" t="s">
        <v>1327</v>
      </c>
      <c r="E90" s="832" t="s">
        <v>333</v>
      </c>
      <c r="F90" s="832" t="s">
        <v>1119</v>
      </c>
      <c r="G90" s="832">
        <v>148.16</v>
      </c>
      <c r="H90" s="832">
        <v>296.32</v>
      </c>
      <c r="I90" s="832">
        <v>440.3</v>
      </c>
      <c r="J90" s="832">
        <v>581.4</v>
      </c>
      <c r="K90" s="832">
        <v>752.96</v>
      </c>
      <c r="L90" s="832">
        <v>921.09</v>
      </c>
      <c r="M90" s="832">
        <v>1052.8800000000001</v>
      </c>
      <c r="N90" s="832">
        <v>1182.04</v>
      </c>
      <c r="O90" s="832">
        <v>1308.6099999999999</v>
      </c>
      <c r="P90" s="832">
        <v>1365.55</v>
      </c>
      <c r="Q90" s="832">
        <v>1420.23</v>
      </c>
      <c r="R90" s="832">
        <v>1474.91</v>
      </c>
      <c r="S90" s="832">
        <v>129.11000000000001</v>
      </c>
      <c r="T90" s="832">
        <v>129.11000000000001</v>
      </c>
      <c r="U90" s="832">
        <v>0</v>
      </c>
      <c r="V90" s="832">
        <v>0</v>
      </c>
      <c r="W90" s="832">
        <v>0</v>
      </c>
      <c r="X90" s="832">
        <v>0</v>
      </c>
      <c r="Y90" s="832">
        <v>0</v>
      </c>
      <c r="Z90" s="832">
        <v>0</v>
      </c>
      <c r="AA90" s="832">
        <v>0</v>
      </c>
      <c r="AB90" s="832">
        <v>0</v>
      </c>
      <c r="AC90" s="832">
        <v>0</v>
      </c>
      <c r="AD90" s="832">
        <v>0</v>
      </c>
      <c r="AE90" s="832">
        <v>0</v>
      </c>
      <c r="AF90" s="832">
        <v>0</v>
      </c>
      <c r="AG90" s="832">
        <v>0</v>
      </c>
      <c r="AH90" s="832">
        <v>0</v>
      </c>
      <c r="AI90" s="832">
        <v>0</v>
      </c>
      <c r="AJ90" s="1030" t="str">
        <f t="shared" si="6"/>
        <v>H01361</v>
      </c>
      <c r="AK90" s="1030" t="str">
        <f t="shared" si="7"/>
        <v>OCC AMORT AMELIOR  LOC</v>
      </c>
      <c r="AL90" s="1030">
        <f>IFERROR(INDEX(G90:R90,1,MATCH(Parametres!$B$3,G$1:R$1,0)-1)*IF(OR(F90="L",F90="S",F90="I"),-1,1),"")</f>
        <v>148.16</v>
      </c>
      <c r="AM90" s="1030">
        <f t="shared" si="8"/>
        <v>148.16</v>
      </c>
      <c r="AN90" s="1030">
        <f>INDEX(G90:R90,1,MATCH(Parametres!$B$3,G$1:R$1,0))*IF(OR(F90="L",F90="S",F90="I"),-1,1)</f>
        <v>296.32</v>
      </c>
      <c r="AO90" s="598" t="str">
        <f>+VLOOKUP($AJ90,Data_Validation!$A:$D,1,0)</f>
        <v>H01361</v>
      </c>
      <c r="AP90" s="598" t="str">
        <f>+VLOOKUP($AJ90,Data_Validation!$A:$D,3,0)</f>
        <v>Véhicules usagés</v>
      </c>
      <c r="AQ90" s="598" t="str">
        <f>+VLOOKUP($AJ90,Data_Validation!$A:$D,4,0)</f>
        <v>Amortissement</v>
      </c>
      <c r="AR90" s="598" t="s">
        <v>299</v>
      </c>
      <c r="AS90" s="598">
        <f>+VLOOKUP($AJ90,Data_Validation!$A:$E,5,0)</f>
        <v>0</v>
      </c>
      <c r="AT90" s="1036" t="str">
        <f t="shared" si="9"/>
        <v>H01361</v>
      </c>
      <c r="AU90" s="599" t="str">
        <f t="shared" si="10"/>
        <v>OCC AMORT AMELIOR  LOC</v>
      </c>
      <c r="AV90" s="1030">
        <f>IFERROR(INDEX(V90:AG90,1,MATCH(Parametres!$B$3,V$1:AG$1,0)-1)*IF(OR(C90="L",C90="S",C90="I"),-1,1),"")</f>
        <v>0</v>
      </c>
      <c r="AW90" s="1030">
        <f t="shared" si="11"/>
        <v>0</v>
      </c>
      <c r="AX90" s="1030">
        <f>INDEX(V90:AG90,1,MATCH(Parametres!$B$3,V$1:AG$1,0))*IF(OR(C90="L",C90="S",C90="I"),-1,1)</f>
        <v>0</v>
      </c>
      <c r="AY90" s="598" t="s">
        <v>337</v>
      </c>
      <c r="AZ90" s="598">
        <f>+VLOOKUP($AJ90,Data_Validation!$A:$E,5,0)</f>
        <v>0</v>
      </c>
    </row>
    <row r="91" spans="1:52" ht="15" customHeight="1">
      <c r="A91" s="832" t="s">
        <v>1150</v>
      </c>
      <c r="B91" s="832">
        <v>2025</v>
      </c>
      <c r="C91" s="832" t="s">
        <v>1328</v>
      </c>
      <c r="D91" s="832" t="s">
        <v>1329</v>
      </c>
      <c r="E91" s="832" t="s">
        <v>333</v>
      </c>
      <c r="F91" s="832" t="s">
        <v>1119</v>
      </c>
      <c r="G91" s="832">
        <v>1759.27</v>
      </c>
      <c r="H91" s="832">
        <v>5011.2299999999996</v>
      </c>
      <c r="I91" s="832">
        <v>10399.879999999999</v>
      </c>
      <c r="J91" s="832">
        <v>13108.81</v>
      </c>
      <c r="K91" s="832">
        <v>14659.46</v>
      </c>
      <c r="L91" s="832">
        <v>16129.8</v>
      </c>
      <c r="M91" s="832">
        <v>19454.169999999998</v>
      </c>
      <c r="N91" s="832">
        <v>21996.73</v>
      </c>
      <c r="O91" s="832">
        <v>23615.759999999998</v>
      </c>
      <c r="P91" s="832">
        <v>25691.17</v>
      </c>
      <c r="Q91" s="832">
        <v>26486.400000000001</v>
      </c>
      <c r="R91" s="832">
        <v>26727.62</v>
      </c>
      <c r="S91" s="832">
        <v>2407.85</v>
      </c>
      <c r="T91" s="832">
        <v>2407.85</v>
      </c>
      <c r="U91" s="832">
        <v>0</v>
      </c>
      <c r="V91" s="832">
        <v>0</v>
      </c>
      <c r="W91" s="832">
        <v>0</v>
      </c>
      <c r="X91" s="832">
        <v>0</v>
      </c>
      <c r="Y91" s="832">
        <v>0</v>
      </c>
      <c r="Z91" s="832">
        <v>0</v>
      </c>
      <c r="AA91" s="832">
        <v>0</v>
      </c>
      <c r="AB91" s="832">
        <v>0</v>
      </c>
      <c r="AC91" s="832">
        <v>0</v>
      </c>
      <c r="AD91" s="832">
        <v>0</v>
      </c>
      <c r="AE91" s="832">
        <v>0</v>
      </c>
      <c r="AF91" s="832">
        <v>0</v>
      </c>
      <c r="AG91" s="832">
        <v>0</v>
      </c>
      <c r="AH91" s="832">
        <v>0</v>
      </c>
      <c r="AI91" s="832">
        <v>0</v>
      </c>
      <c r="AJ91" s="1030" t="str">
        <f t="shared" si="6"/>
        <v>H01362</v>
      </c>
      <c r="AK91" s="1030" t="str">
        <f t="shared" si="7"/>
        <v>OCC ENTRERIEN PROPRIÉTÉ</v>
      </c>
      <c r="AL91" s="1030">
        <f>IFERROR(INDEX(G91:R91,1,MATCH(Parametres!$B$3,G$1:R$1,0)-1)*IF(OR(F91="L",F91="S",F91="I"),-1,1),"")</f>
        <v>1759.27</v>
      </c>
      <c r="AM91" s="1030">
        <f t="shared" si="8"/>
        <v>3251.9599999999996</v>
      </c>
      <c r="AN91" s="1030">
        <f>INDEX(G91:R91,1,MATCH(Parametres!$B$3,G$1:R$1,0))*IF(OR(F91="L",F91="S",F91="I"),-1,1)</f>
        <v>5011.2299999999996</v>
      </c>
      <c r="AO91" s="598" t="str">
        <f>+VLOOKUP($AJ91,Data_Validation!$A:$D,1,0)</f>
        <v>H01362</v>
      </c>
      <c r="AP91" s="598" t="str">
        <f>+VLOOKUP($AJ91,Data_Validation!$A:$D,3,0)</f>
        <v>Autres</v>
      </c>
      <c r="AQ91" s="598" t="str">
        <f>+VLOOKUP($AJ91,Data_Validation!$A:$D,4,0)</f>
        <v>Services extérieurs</v>
      </c>
      <c r="AR91" s="598" t="s">
        <v>299</v>
      </c>
      <c r="AS91" s="598">
        <f>+VLOOKUP($AJ91,Data_Validation!$A:$E,5,0)</f>
        <v>0</v>
      </c>
      <c r="AT91" s="1036" t="str">
        <f t="shared" si="9"/>
        <v>H01362</v>
      </c>
      <c r="AU91" s="599" t="str">
        <f t="shared" si="10"/>
        <v>OCC ENTRERIEN PROPRIÉTÉ</v>
      </c>
      <c r="AV91" s="1030">
        <f>IFERROR(INDEX(V91:AG91,1,MATCH(Parametres!$B$3,V$1:AG$1,0)-1)*IF(OR(C91="L",C91="S",C91="I"),-1,1),"")</f>
        <v>0</v>
      </c>
      <c r="AW91" s="1030">
        <f t="shared" si="11"/>
        <v>0</v>
      </c>
      <c r="AX91" s="1030">
        <f>INDEX(V91:AG91,1,MATCH(Parametres!$B$3,V$1:AG$1,0))*IF(OR(C91="L",C91="S",C91="I"),-1,1)</f>
        <v>0</v>
      </c>
      <c r="AY91" s="598" t="s">
        <v>337</v>
      </c>
      <c r="AZ91" s="598">
        <f>+VLOOKUP($AJ91,Data_Validation!$A:$E,5,0)</f>
        <v>0</v>
      </c>
    </row>
    <row r="92" spans="1:52" ht="15" customHeight="1">
      <c r="A92" s="832" t="s">
        <v>1150</v>
      </c>
      <c r="B92" s="832">
        <v>2025</v>
      </c>
      <c r="C92" s="832" t="s">
        <v>1330</v>
      </c>
      <c r="D92" s="832" t="s">
        <v>1331</v>
      </c>
      <c r="E92" s="832" t="s">
        <v>333</v>
      </c>
      <c r="F92" s="832" t="s">
        <v>1119</v>
      </c>
      <c r="G92" s="832">
        <v>13676.84</v>
      </c>
      <c r="H92" s="832">
        <v>27819.26</v>
      </c>
      <c r="I92" s="832">
        <v>42106.21</v>
      </c>
      <c r="J92" s="832">
        <v>56393.16</v>
      </c>
      <c r="K92" s="832">
        <v>70680.11</v>
      </c>
      <c r="L92" s="832">
        <v>84967.06</v>
      </c>
      <c r="M92" s="832">
        <v>99254.01</v>
      </c>
      <c r="N92" s="832">
        <v>113540.96</v>
      </c>
      <c r="O92" s="832">
        <v>130559.94</v>
      </c>
      <c r="P92" s="832">
        <v>141638.63</v>
      </c>
      <c r="Q92" s="832">
        <v>155925.57999999999</v>
      </c>
      <c r="R92" s="832">
        <v>161833.09</v>
      </c>
      <c r="S92" s="832">
        <v>14175.05</v>
      </c>
      <c r="T92" s="832">
        <v>14175.05</v>
      </c>
      <c r="U92" s="832">
        <v>0</v>
      </c>
      <c r="V92" s="832">
        <v>0</v>
      </c>
      <c r="W92" s="832">
        <v>0</v>
      </c>
      <c r="X92" s="832">
        <v>0</v>
      </c>
      <c r="Y92" s="832">
        <v>0</v>
      </c>
      <c r="Z92" s="832">
        <v>0</v>
      </c>
      <c r="AA92" s="832">
        <v>0</v>
      </c>
      <c r="AB92" s="832">
        <v>0</v>
      </c>
      <c r="AC92" s="832">
        <v>0</v>
      </c>
      <c r="AD92" s="832">
        <v>0</v>
      </c>
      <c r="AE92" s="832">
        <v>0</v>
      </c>
      <c r="AF92" s="832">
        <v>0</v>
      </c>
      <c r="AG92" s="832">
        <v>0</v>
      </c>
      <c r="AH92" s="832">
        <v>0</v>
      </c>
      <c r="AI92" s="832">
        <v>0</v>
      </c>
      <c r="AJ92" s="1030" t="str">
        <f t="shared" si="6"/>
        <v>H01363</v>
      </c>
      <c r="AK92" s="1030" t="str">
        <f t="shared" si="7"/>
        <v>OCC TAXES PROPRIÉTÉ</v>
      </c>
      <c r="AL92" s="1030">
        <f>IFERROR(INDEX(G92:R92,1,MATCH(Parametres!$B$3,G$1:R$1,0)-1)*IF(OR(F92="L",F92="S",F92="I"),-1,1),"")</f>
        <v>13676.84</v>
      </c>
      <c r="AM92" s="1030">
        <f t="shared" si="8"/>
        <v>14142.419999999998</v>
      </c>
      <c r="AN92" s="1030">
        <f>INDEX(G92:R92,1,MATCH(Parametres!$B$3,G$1:R$1,0))*IF(OR(F92="L",F92="S",F92="I"),-1,1)</f>
        <v>27819.26</v>
      </c>
      <c r="AO92" s="598" t="str">
        <f>+VLOOKUP($AJ92,Data_Validation!$A:$D,1,0)</f>
        <v>H01363</v>
      </c>
      <c r="AP92" s="598" t="str">
        <f>+VLOOKUP($AJ92,Data_Validation!$A:$D,3,0)</f>
        <v>Véhicules usagés</v>
      </c>
      <c r="AQ92" s="598" t="str">
        <f>+VLOOKUP($AJ92,Data_Validation!$A:$D,4,0)</f>
        <v>Taxes foncières</v>
      </c>
      <c r="AR92" s="598" t="s">
        <v>299</v>
      </c>
      <c r="AS92" s="598">
        <f>+VLOOKUP($AJ92,Data_Validation!$A:$E,5,0)</f>
        <v>0</v>
      </c>
      <c r="AT92" s="1036" t="str">
        <f t="shared" si="9"/>
        <v>H01363</v>
      </c>
      <c r="AU92" s="599" t="str">
        <f t="shared" si="10"/>
        <v>OCC TAXES PROPRIÉTÉ</v>
      </c>
      <c r="AV92" s="1030">
        <f>IFERROR(INDEX(V92:AG92,1,MATCH(Parametres!$B$3,V$1:AG$1,0)-1)*IF(OR(C92="L",C92="S",C92="I"),-1,1),"")</f>
        <v>0</v>
      </c>
      <c r="AW92" s="1030">
        <f t="shared" si="11"/>
        <v>0</v>
      </c>
      <c r="AX92" s="1030">
        <f>INDEX(V92:AG92,1,MATCH(Parametres!$B$3,V$1:AG$1,0))*IF(OR(C92="L",C92="S",C92="I"),-1,1)</f>
        <v>0</v>
      </c>
      <c r="AY92" s="598" t="s">
        <v>337</v>
      </c>
      <c r="AZ92" s="598">
        <f>+VLOOKUP($AJ92,Data_Validation!$A:$E,5,0)</f>
        <v>0</v>
      </c>
    </row>
    <row r="93" spans="1:52" ht="15" customHeight="1">
      <c r="A93" s="832" t="s">
        <v>1150</v>
      </c>
      <c r="B93" s="832">
        <v>2025</v>
      </c>
      <c r="C93" s="832" t="s">
        <v>1332</v>
      </c>
      <c r="D93" s="832" t="s">
        <v>1333</v>
      </c>
      <c r="E93" s="832" t="s">
        <v>333</v>
      </c>
      <c r="F93" s="832" t="s">
        <v>1119</v>
      </c>
      <c r="G93" s="832">
        <v>1184.5999999999999</v>
      </c>
      <c r="H93" s="832">
        <v>2369.1999999999998</v>
      </c>
      <c r="I93" s="832">
        <v>3553.8</v>
      </c>
      <c r="J93" s="832">
        <v>4738.3999999999996</v>
      </c>
      <c r="K93" s="832">
        <v>5923</v>
      </c>
      <c r="L93" s="832">
        <v>7107.6</v>
      </c>
      <c r="M93" s="832">
        <v>8292.2000000000007</v>
      </c>
      <c r="N93" s="832">
        <v>9330.68</v>
      </c>
      <c r="O93" s="832">
        <v>10369.16</v>
      </c>
      <c r="P93" s="832">
        <v>11407.64</v>
      </c>
      <c r="Q93" s="832">
        <v>12138.04</v>
      </c>
      <c r="R93" s="832">
        <v>12868.44</v>
      </c>
      <c r="S93" s="832">
        <v>1103.46</v>
      </c>
      <c r="T93" s="832">
        <v>1103.46</v>
      </c>
      <c r="U93" s="832">
        <v>0</v>
      </c>
      <c r="V93" s="832">
        <v>0</v>
      </c>
      <c r="W93" s="832">
        <v>0</v>
      </c>
      <c r="X93" s="832">
        <v>0</v>
      </c>
      <c r="Y93" s="832">
        <v>0</v>
      </c>
      <c r="Z93" s="832">
        <v>0</v>
      </c>
      <c r="AA93" s="832">
        <v>0</v>
      </c>
      <c r="AB93" s="832">
        <v>0</v>
      </c>
      <c r="AC93" s="832">
        <v>0</v>
      </c>
      <c r="AD93" s="832">
        <v>0</v>
      </c>
      <c r="AE93" s="832">
        <v>0</v>
      </c>
      <c r="AF93" s="832">
        <v>0</v>
      </c>
      <c r="AG93" s="832">
        <v>0</v>
      </c>
      <c r="AH93" s="832">
        <v>0</v>
      </c>
      <c r="AI93" s="832">
        <v>0</v>
      </c>
      <c r="AJ93" s="1030" t="str">
        <f t="shared" si="6"/>
        <v>H01364</v>
      </c>
      <c r="AK93" s="1030" t="str">
        <f t="shared" si="7"/>
        <v>OCC ASSURANCE BATIMENT</v>
      </c>
      <c r="AL93" s="1030">
        <f>IFERROR(INDEX(G93:R93,1,MATCH(Parametres!$B$3,G$1:R$1,0)-1)*IF(OR(F93="L",F93="S",F93="I"),-1,1),"")</f>
        <v>1184.5999999999999</v>
      </c>
      <c r="AM93" s="1030">
        <f t="shared" si="8"/>
        <v>1184.5999999999999</v>
      </c>
      <c r="AN93" s="1030">
        <f>INDEX(G93:R93,1,MATCH(Parametres!$B$3,G$1:R$1,0))*IF(OR(F93="L",F93="S",F93="I"),-1,1)</f>
        <v>2369.1999999999998</v>
      </c>
      <c r="AO93" s="598" t="str">
        <f>+VLOOKUP($AJ93,Data_Validation!$A:$D,1,0)</f>
        <v>H01364</v>
      </c>
      <c r="AP93" s="598" t="str">
        <f>+VLOOKUP($AJ93,Data_Validation!$A:$D,3,0)</f>
        <v>Véhicules usagés</v>
      </c>
      <c r="AQ93" s="598" t="str">
        <f>+VLOOKUP($AJ93,Data_Validation!$A:$D,4,0)</f>
        <v>Assurances</v>
      </c>
      <c r="AR93" s="598" t="s">
        <v>299</v>
      </c>
      <c r="AS93" s="598">
        <f>+VLOOKUP($AJ93,Data_Validation!$A:$E,5,0)</f>
        <v>0</v>
      </c>
      <c r="AT93" s="1036" t="str">
        <f t="shared" si="9"/>
        <v>H01364</v>
      </c>
      <c r="AU93" s="599" t="str">
        <f t="shared" si="10"/>
        <v>OCC ASSURANCE BATIMENT</v>
      </c>
      <c r="AV93" s="1030">
        <f>IFERROR(INDEX(V93:AG93,1,MATCH(Parametres!$B$3,V$1:AG$1,0)-1)*IF(OR(C93="L",C93="S",C93="I"),-1,1),"")</f>
        <v>0</v>
      </c>
      <c r="AW93" s="1030">
        <f t="shared" si="11"/>
        <v>0</v>
      </c>
      <c r="AX93" s="1030">
        <f>INDEX(V93:AG93,1,MATCH(Parametres!$B$3,V$1:AG$1,0))*IF(OR(C93="L",C93="S",C93="I"),-1,1)</f>
        <v>0</v>
      </c>
      <c r="AY93" s="598" t="s">
        <v>337</v>
      </c>
      <c r="AZ93" s="598">
        <f>+VLOOKUP($AJ93,Data_Validation!$A:$E,5,0)</f>
        <v>0</v>
      </c>
    </row>
    <row r="94" spans="1:52" ht="15.75" customHeight="1">
      <c r="A94" s="832" t="s">
        <v>1150</v>
      </c>
      <c r="B94" s="832">
        <v>2025</v>
      </c>
      <c r="C94" s="832" t="s">
        <v>1334</v>
      </c>
      <c r="D94" s="832" t="s">
        <v>1335</v>
      </c>
      <c r="E94" s="832" t="s">
        <v>333</v>
      </c>
      <c r="F94" s="832" t="s">
        <v>1119</v>
      </c>
      <c r="G94" s="832">
        <v>0</v>
      </c>
      <c r="H94" s="832">
        <v>0</v>
      </c>
      <c r="I94" s="832">
        <v>0</v>
      </c>
      <c r="J94" s="832">
        <v>0</v>
      </c>
      <c r="K94" s="832">
        <v>0</v>
      </c>
      <c r="L94" s="832">
        <v>0</v>
      </c>
      <c r="M94" s="832">
        <v>0</v>
      </c>
      <c r="N94" s="832">
        <v>0</v>
      </c>
      <c r="O94" s="832">
        <v>0</v>
      </c>
      <c r="P94" s="832">
        <v>0</v>
      </c>
      <c r="Q94" s="832">
        <v>0</v>
      </c>
      <c r="R94" s="832">
        <v>0</v>
      </c>
      <c r="S94" s="832">
        <v>0</v>
      </c>
      <c r="T94" s="832">
        <v>0</v>
      </c>
      <c r="U94" s="832">
        <v>0</v>
      </c>
      <c r="V94" s="832">
        <v>0</v>
      </c>
      <c r="W94" s="832">
        <v>0</v>
      </c>
      <c r="X94" s="832">
        <v>0</v>
      </c>
      <c r="Y94" s="832">
        <v>0</v>
      </c>
      <c r="Z94" s="832">
        <v>0</v>
      </c>
      <c r="AA94" s="832">
        <v>0</v>
      </c>
      <c r="AB94" s="832">
        <v>0</v>
      </c>
      <c r="AC94" s="832">
        <v>0</v>
      </c>
      <c r="AD94" s="832">
        <v>0</v>
      </c>
      <c r="AE94" s="832">
        <v>0</v>
      </c>
      <c r="AF94" s="832">
        <v>0</v>
      </c>
      <c r="AG94" s="832">
        <v>0</v>
      </c>
      <c r="AH94" s="832">
        <v>0</v>
      </c>
      <c r="AI94" s="832">
        <v>0</v>
      </c>
      <c r="AJ94" s="1030" t="str">
        <f t="shared" si="6"/>
        <v>H01365</v>
      </c>
      <c r="AK94" s="1030" t="str">
        <f t="shared" si="7"/>
        <v>OCC AMORT BATIMENT</v>
      </c>
      <c r="AL94" s="1030">
        <f>IFERROR(INDEX(G94:R94,1,MATCH(Parametres!$B$3,G$1:R$1,0)-1)*IF(OR(F94="L",F94="S",F94="I"),-1,1),"")</f>
        <v>0</v>
      </c>
      <c r="AM94" s="1030">
        <f t="shared" si="8"/>
        <v>0</v>
      </c>
      <c r="AN94" s="1030">
        <f>INDEX(G94:R94,1,MATCH(Parametres!$B$3,G$1:R$1,0))*IF(OR(F94="L",F94="S",F94="I"),-1,1)</f>
        <v>0</v>
      </c>
      <c r="AO94" s="598" t="e">
        <f>+VLOOKUP($AJ94,Data_Validation!$A:$D,1,0)</f>
        <v>#N/A</v>
      </c>
      <c r="AP94" s="598" t="e">
        <f>+VLOOKUP($AJ94,Data_Validation!$A:$D,3,0)</f>
        <v>#N/A</v>
      </c>
      <c r="AQ94" s="598" t="e">
        <f>+VLOOKUP($AJ94,Data_Validation!$A:$D,4,0)</f>
        <v>#N/A</v>
      </c>
      <c r="AR94" s="598" t="s">
        <v>299</v>
      </c>
      <c r="AS94" s="598" t="e">
        <f>+VLOOKUP($AJ94,Data_Validation!$A:$E,5,0)</f>
        <v>#N/A</v>
      </c>
      <c r="AT94" s="1036" t="str">
        <f t="shared" si="9"/>
        <v>H01365</v>
      </c>
      <c r="AU94" s="599" t="str">
        <f t="shared" si="10"/>
        <v>OCC AMORT BATIMENT</v>
      </c>
      <c r="AV94" s="1030">
        <f>IFERROR(INDEX(V94:AG94,1,MATCH(Parametres!$B$3,V$1:AG$1,0)-1)*IF(OR(C94="L",C94="S",C94="I"),-1,1),"")</f>
        <v>0</v>
      </c>
      <c r="AW94" s="1030">
        <f t="shared" si="11"/>
        <v>0</v>
      </c>
      <c r="AX94" s="1030">
        <f>INDEX(V94:AG94,1,MATCH(Parametres!$B$3,V$1:AG$1,0))*IF(OR(C94="L",C94="S",C94="I"),-1,1)</f>
        <v>0</v>
      </c>
      <c r="AY94" s="598" t="s">
        <v>337</v>
      </c>
      <c r="AZ94" s="598" t="e">
        <f>+VLOOKUP($AJ94,Data_Validation!$A:$E,5,0)</f>
        <v>#N/A</v>
      </c>
    </row>
    <row r="95" spans="1:52" ht="15" customHeight="1">
      <c r="A95" s="832" t="s">
        <v>1150</v>
      </c>
      <c r="B95" s="832">
        <v>2025</v>
      </c>
      <c r="C95" s="832" t="s">
        <v>1336</v>
      </c>
      <c r="D95" s="832" t="s">
        <v>1337</v>
      </c>
      <c r="E95" s="832" t="s">
        <v>333</v>
      </c>
      <c r="F95" s="832" t="s">
        <v>1119</v>
      </c>
      <c r="G95" s="832">
        <v>0</v>
      </c>
      <c r="H95" s="832">
        <v>0</v>
      </c>
      <c r="I95" s="832">
        <v>0</v>
      </c>
      <c r="J95" s="832">
        <v>0</v>
      </c>
      <c r="K95" s="832">
        <v>0</v>
      </c>
      <c r="L95" s="832">
        <v>0</v>
      </c>
      <c r="M95" s="832">
        <v>0</v>
      </c>
      <c r="N95" s="832">
        <v>0</v>
      </c>
      <c r="O95" s="832">
        <v>0</v>
      </c>
      <c r="P95" s="832">
        <v>0</v>
      </c>
      <c r="Q95" s="832">
        <v>0</v>
      </c>
      <c r="R95" s="832">
        <v>0</v>
      </c>
      <c r="S95" s="832">
        <v>0</v>
      </c>
      <c r="T95" s="832">
        <v>0</v>
      </c>
      <c r="U95" s="832">
        <v>0</v>
      </c>
      <c r="V95" s="832">
        <v>0</v>
      </c>
      <c r="W95" s="832">
        <v>0</v>
      </c>
      <c r="X95" s="832">
        <v>0</v>
      </c>
      <c r="Y95" s="832">
        <v>0</v>
      </c>
      <c r="Z95" s="832">
        <v>0</v>
      </c>
      <c r="AA95" s="832">
        <v>0</v>
      </c>
      <c r="AB95" s="832">
        <v>0</v>
      </c>
      <c r="AC95" s="832">
        <v>0</v>
      </c>
      <c r="AD95" s="832">
        <v>0</v>
      </c>
      <c r="AE95" s="832">
        <v>0</v>
      </c>
      <c r="AF95" s="832">
        <v>0</v>
      </c>
      <c r="AG95" s="832">
        <v>0</v>
      </c>
      <c r="AH95" s="832">
        <v>0</v>
      </c>
      <c r="AI95" s="832">
        <v>0</v>
      </c>
      <c r="AJ95" s="1030" t="str">
        <f t="shared" si="6"/>
        <v>H01368</v>
      </c>
      <c r="AK95" s="1030" t="str">
        <f t="shared" si="7"/>
        <v>OCC TAXES AFFAIRES&amp;AUTRES</v>
      </c>
      <c r="AL95" s="1030">
        <f>IFERROR(INDEX(G95:R95,1,MATCH(Parametres!$B$3,G$1:R$1,0)-1)*IF(OR(F95="L",F95="S",F95="I"),-1,1),"")</f>
        <v>0</v>
      </c>
      <c r="AM95" s="1030">
        <f t="shared" si="8"/>
        <v>0</v>
      </c>
      <c r="AN95" s="1030">
        <f>INDEX(G95:R95,1,MATCH(Parametres!$B$3,G$1:R$1,0))*IF(OR(F95="L",F95="S",F95="I"),-1,1)</f>
        <v>0</v>
      </c>
      <c r="AO95" s="598" t="e">
        <f>+VLOOKUP($AJ95,Data_Validation!$A:$D,1,0)</f>
        <v>#N/A</v>
      </c>
      <c r="AP95" s="598" t="e">
        <f>+VLOOKUP($AJ95,Data_Validation!$A:$D,3,0)</f>
        <v>#N/A</v>
      </c>
      <c r="AQ95" s="598" t="e">
        <f>+VLOOKUP($AJ95,Data_Validation!$A:$D,4,0)</f>
        <v>#N/A</v>
      </c>
      <c r="AR95" s="598" t="s">
        <v>299</v>
      </c>
      <c r="AS95" s="598" t="e">
        <f>+VLOOKUP($AJ95,Data_Validation!$A:$E,5,0)</f>
        <v>#N/A</v>
      </c>
      <c r="AT95" s="1036" t="str">
        <f t="shared" si="9"/>
        <v>H01368</v>
      </c>
      <c r="AU95" s="599" t="str">
        <f t="shared" si="10"/>
        <v>OCC TAXES AFFAIRES&amp;AUTRES</v>
      </c>
      <c r="AV95" s="1030">
        <f>IFERROR(INDEX(V95:AG95,1,MATCH(Parametres!$B$3,V$1:AG$1,0)-1)*IF(OR(C95="L",C95="S",C95="I"),-1,1),"")</f>
        <v>0</v>
      </c>
      <c r="AW95" s="1030">
        <f t="shared" si="11"/>
        <v>0</v>
      </c>
      <c r="AX95" s="1030">
        <f>INDEX(V95:AG95,1,MATCH(Parametres!$B$3,V$1:AG$1,0))*IF(OR(C95="L",C95="S",C95="I"),-1,1)</f>
        <v>0</v>
      </c>
      <c r="AY95" s="598" t="s">
        <v>337</v>
      </c>
      <c r="AZ95" s="598" t="e">
        <f>+VLOOKUP($AJ95,Data_Validation!$A:$E,5,0)</f>
        <v>#N/A</v>
      </c>
    </row>
    <row r="96" spans="1:52" ht="15" customHeight="1">
      <c r="A96" s="832" t="s">
        <v>1150</v>
      </c>
      <c r="B96" s="832">
        <v>2025</v>
      </c>
      <c r="C96" s="832" t="s">
        <v>1338</v>
      </c>
      <c r="D96" s="832" t="s">
        <v>1339</v>
      </c>
      <c r="E96" s="832" t="s">
        <v>333</v>
      </c>
      <c r="F96" s="832" t="s">
        <v>1119</v>
      </c>
      <c r="G96" s="832">
        <v>876.71</v>
      </c>
      <c r="H96" s="832">
        <v>1753.42</v>
      </c>
      <c r="I96" s="832">
        <v>2656.83</v>
      </c>
      <c r="J96" s="832">
        <v>3551.37</v>
      </c>
      <c r="K96" s="832">
        <v>4427.04</v>
      </c>
      <c r="L96" s="832">
        <v>5284.24</v>
      </c>
      <c r="M96" s="832">
        <v>6140.46</v>
      </c>
      <c r="N96" s="832">
        <v>6978.65</v>
      </c>
      <c r="O96" s="832">
        <v>7799.2</v>
      </c>
      <c r="P96" s="832">
        <v>8729.11</v>
      </c>
      <c r="Q96" s="832">
        <v>9726</v>
      </c>
      <c r="R96" s="832">
        <v>10707.62</v>
      </c>
      <c r="S96" s="832">
        <v>884.18</v>
      </c>
      <c r="T96" s="832">
        <v>884.18</v>
      </c>
      <c r="U96" s="832">
        <v>0</v>
      </c>
      <c r="V96" s="832">
        <v>0</v>
      </c>
      <c r="W96" s="832">
        <v>0</v>
      </c>
      <c r="X96" s="832">
        <v>0</v>
      </c>
      <c r="Y96" s="832">
        <v>0</v>
      </c>
      <c r="Z96" s="832">
        <v>0</v>
      </c>
      <c r="AA96" s="832">
        <v>0</v>
      </c>
      <c r="AB96" s="832">
        <v>0</v>
      </c>
      <c r="AC96" s="832">
        <v>0</v>
      </c>
      <c r="AD96" s="832">
        <v>0</v>
      </c>
      <c r="AE96" s="832">
        <v>0</v>
      </c>
      <c r="AF96" s="832">
        <v>0</v>
      </c>
      <c r="AG96" s="832">
        <v>0</v>
      </c>
      <c r="AH96" s="832">
        <v>0</v>
      </c>
      <c r="AI96" s="832">
        <v>0</v>
      </c>
      <c r="AJ96" s="1030" t="str">
        <f t="shared" si="6"/>
        <v>H01369</v>
      </c>
      <c r="AK96" s="1030" t="str">
        <f t="shared" si="7"/>
        <v>OCC AMORT EQUIP &amp; INSTALL</v>
      </c>
      <c r="AL96" s="1030">
        <f>IFERROR(INDEX(G96:R96,1,MATCH(Parametres!$B$3,G$1:R$1,0)-1)*IF(OR(F96="L",F96="S",F96="I"),-1,1),"")</f>
        <v>876.71</v>
      </c>
      <c r="AM96" s="1030">
        <f t="shared" si="8"/>
        <v>876.71</v>
      </c>
      <c r="AN96" s="1030">
        <f>INDEX(G96:R96,1,MATCH(Parametres!$B$3,G$1:R$1,0))*IF(OR(F96="L",F96="S",F96="I"),-1,1)</f>
        <v>1753.42</v>
      </c>
      <c r="AO96" s="598" t="str">
        <f>+VLOOKUP($AJ96,Data_Validation!$A:$D,1,0)</f>
        <v>H01369</v>
      </c>
      <c r="AP96" s="598" t="str">
        <f>+VLOOKUP($AJ96,Data_Validation!$A:$D,3,0)</f>
        <v>Véhicules usagés</v>
      </c>
      <c r="AQ96" s="598" t="str">
        <f>+VLOOKUP($AJ96,Data_Validation!$A:$D,4,0)</f>
        <v>Amortissement</v>
      </c>
      <c r="AR96" s="598" t="s">
        <v>299</v>
      </c>
      <c r="AS96" s="598">
        <f>+VLOOKUP($AJ96,Data_Validation!$A:$E,5,0)</f>
        <v>0</v>
      </c>
      <c r="AT96" s="1036" t="str">
        <f t="shared" si="9"/>
        <v>H01369</v>
      </c>
      <c r="AU96" s="599" t="str">
        <f t="shared" si="10"/>
        <v>OCC AMORT EQUIP &amp; INSTALL</v>
      </c>
      <c r="AV96" s="1030">
        <f>IFERROR(INDEX(V96:AG96,1,MATCH(Parametres!$B$3,V$1:AG$1,0)-1)*IF(OR(C96="L",C96="S",C96="I"),-1,1),"")</f>
        <v>0</v>
      </c>
      <c r="AW96" s="1030">
        <f t="shared" si="11"/>
        <v>0</v>
      </c>
      <c r="AX96" s="1030">
        <f>INDEX(V96:AG96,1,MATCH(Parametres!$B$3,V$1:AG$1,0))*IF(OR(C96="L",C96="S",C96="I"),-1,1)</f>
        <v>0</v>
      </c>
      <c r="AY96" s="598" t="s">
        <v>337</v>
      </c>
      <c r="AZ96" s="598">
        <f>+VLOOKUP($AJ96,Data_Validation!$A:$E,5,0)</f>
        <v>0</v>
      </c>
    </row>
    <row r="97" spans="1:52" ht="15" customHeight="1">
      <c r="A97" s="832" t="s">
        <v>1150</v>
      </c>
      <c r="B97" s="832">
        <v>2025</v>
      </c>
      <c r="C97" s="832" t="s">
        <v>1340</v>
      </c>
      <c r="D97" s="832" t="s">
        <v>1341</v>
      </c>
      <c r="E97" s="832" t="s">
        <v>333</v>
      </c>
      <c r="F97" s="832" t="s">
        <v>1119</v>
      </c>
      <c r="G97" s="832">
        <v>0</v>
      </c>
      <c r="H97" s="832">
        <v>0</v>
      </c>
      <c r="I97" s="832">
        <v>0</v>
      </c>
      <c r="J97" s="832">
        <v>0</v>
      </c>
      <c r="K97" s="832">
        <v>0</v>
      </c>
      <c r="L97" s="832">
        <v>0</v>
      </c>
      <c r="M97" s="832">
        <v>0</v>
      </c>
      <c r="N97" s="832">
        <v>0</v>
      </c>
      <c r="O97" s="832">
        <v>0</v>
      </c>
      <c r="P97" s="832">
        <v>0</v>
      </c>
      <c r="Q97" s="832">
        <v>0</v>
      </c>
      <c r="R97" s="832">
        <v>0</v>
      </c>
      <c r="S97" s="832">
        <v>0</v>
      </c>
      <c r="T97" s="832">
        <v>0</v>
      </c>
      <c r="U97" s="832">
        <v>0</v>
      </c>
      <c r="V97" s="832">
        <v>0</v>
      </c>
      <c r="W97" s="832">
        <v>0</v>
      </c>
      <c r="X97" s="832">
        <v>0</v>
      </c>
      <c r="Y97" s="832">
        <v>0</v>
      </c>
      <c r="Z97" s="832">
        <v>0</v>
      </c>
      <c r="AA97" s="832">
        <v>0</v>
      </c>
      <c r="AB97" s="832">
        <v>0</v>
      </c>
      <c r="AC97" s="832">
        <v>0</v>
      </c>
      <c r="AD97" s="832">
        <v>0</v>
      </c>
      <c r="AE97" s="832">
        <v>0</v>
      </c>
      <c r="AF97" s="832">
        <v>0</v>
      </c>
      <c r="AG97" s="832">
        <v>0</v>
      </c>
      <c r="AH97" s="832">
        <v>0</v>
      </c>
      <c r="AI97" s="832">
        <v>0</v>
      </c>
      <c r="AJ97" s="1030" t="str">
        <f t="shared" si="6"/>
        <v>H01370</v>
      </c>
      <c r="AK97" s="1030" t="str">
        <f t="shared" si="7"/>
        <v>OCC ASSURANCE GENERALE</v>
      </c>
      <c r="AL97" s="1030">
        <f>IFERROR(INDEX(G97:R97,1,MATCH(Parametres!$B$3,G$1:R$1,0)-1)*IF(OR(F97="L",F97="S",F97="I"),-1,1),"")</f>
        <v>0</v>
      </c>
      <c r="AM97" s="1030">
        <f t="shared" si="8"/>
        <v>0</v>
      </c>
      <c r="AN97" s="1030">
        <f>INDEX(G97:R97,1,MATCH(Parametres!$B$3,G$1:R$1,0))*IF(OR(F97="L",F97="S",F97="I"),-1,1)</f>
        <v>0</v>
      </c>
      <c r="AO97" s="598" t="e">
        <f>+VLOOKUP($AJ97,Data_Validation!$A:$D,1,0)</f>
        <v>#N/A</v>
      </c>
      <c r="AP97" s="598" t="e">
        <f>+VLOOKUP($AJ97,Data_Validation!$A:$D,3,0)</f>
        <v>#N/A</v>
      </c>
      <c r="AQ97" s="598" t="e">
        <f>+VLOOKUP($AJ97,Data_Validation!$A:$D,4,0)</f>
        <v>#N/A</v>
      </c>
      <c r="AR97" s="598" t="s">
        <v>299</v>
      </c>
      <c r="AS97" s="598" t="e">
        <f>+VLOOKUP($AJ97,Data_Validation!$A:$E,5,0)</f>
        <v>#N/A</v>
      </c>
      <c r="AT97" s="1036" t="str">
        <f t="shared" si="9"/>
        <v>H01370</v>
      </c>
      <c r="AU97" s="599" t="str">
        <f t="shared" si="10"/>
        <v>OCC ASSURANCE GENERALE</v>
      </c>
      <c r="AV97" s="1030">
        <f>IFERROR(INDEX(V97:AG97,1,MATCH(Parametres!$B$3,V$1:AG$1,0)-1)*IF(OR(C97="L",C97="S",C97="I"),-1,1),"")</f>
        <v>0</v>
      </c>
      <c r="AW97" s="1030">
        <f t="shared" si="11"/>
        <v>0</v>
      </c>
      <c r="AX97" s="1030">
        <f>INDEX(V97:AG97,1,MATCH(Parametres!$B$3,V$1:AG$1,0))*IF(OR(C97="L",C97="S",C97="I"),-1,1)</f>
        <v>0</v>
      </c>
      <c r="AY97" s="598" t="s">
        <v>337</v>
      </c>
      <c r="AZ97" s="598" t="e">
        <f>+VLOOKUP($AJ97,Data_Validation!$A:$E,5,0)</f>
        <v>#N/A</v>
      </c>
    </row>
    <row r="98" spans="1:52" ht="15" customHeight="1">
      <c r="A98" s="832" t="s">
        <v>1150</v>
      </c>
      <c r="B98" s="832">
        <v>2025</v>
      </c>
      <c r="C98" s="832" t="s">
        <v>1342</v>
      </c>
      <c r="D98" s="832" t="s">
        <v>1343</v>
      </c>
      <c r="E98" s="832" t="s">
        <v>333</v>
      </c>
      <c r="F98" s="832" t="s">
        <v>1119</v>
      </c>
      <c r="G98" s="832">
        <v>1906.36</v>
      </c>
      <c r="H98" s="832">
        <v>5997.37</v>
      </c>
      <c r="I98" s="832">
        <v>8530.4599999999991</v>
      </c>
      <c r="J98" s="832">
        <v>12236.89</v>
      </c>
      <c r="K98" s="832">
        <v>13991.2</v>
      </c>
      <c r="L98" s="832">
        <v>15829.17</v>
      </c>
      <c r="M98" s="832">
        <v>17398.77</v>
      </c>
      <c r="N98" s="832">
        <v>19641.669999999998</v>
      </c>
      <c r="O98" s="832">
        <v>21309.599999999999</v>
      </c>
      <c r="P98" s="832">
        <v>22691.49</v>
      </c>
      <c r="Q98" s="832">
        <v>24738.720000000001</v>
      </c>
      <c r="R98" s="832">
        <v>26872.07</v>
      </c>
      <c r="S98" s="832">
        <v>2248.9699999999998</v>
      </c>
      <c r="T98" s="832">
        <v>2248.9699999999998</v>
      </c>
      <c r="U98" s="832">
        <v>0</v>
      </c>
      <c r="V98" s="832">
        <v>0</v>
      </c>
      <c r="W98" s="832">
        <v>0</v>
      </c>
      <c r="X98" s="832">
        <v>0</v>
      </c>
      <c r="Y98" s="832">
        <v>0</v>
      </c>
      <c r="Z98" s="832">
        <v>0</v>
      </c>
      <c r="AA98" s="832">
        <v>0</v>
      </c>
      <c r="AB98" s="832">
        <v>0</v>
      </c>
      <c r="AC98" s="832">
        <v>0</v>
      </c>
      <c r="AD98" s="832">
        <v>0</v>
      </c>
      <c r="AE98" s="832">
        <v>0</v>
      </c>
      <c r="AF98" s="832">
        <v>0</v>
      </c>
      <c r="AG98" s="832">
        <v>0</v>
      </c>
      <c r="AH98" s="832">
        <v>0</v>
      </c>
      <c r="AI98" s="832">
        <v>0</v>
      </c>
      <c r="AJ98" s="1030" t="str">
        <f t="shared" si="6"/>
        <v>H01374</v>
      </c>
      <c r="AK98" s="1030" t="str">
        <f t="shared" si="7"/>
        <v>OCC EAU/ELECT/CHAUFFAGE</v>
      </c>
      <c r="AL98" s="1030">
        <f>IFERROR(INDEX(G98:R98,1,MATCH(Parametres!$B$3,G$1:R$1,0)-1)*IF(OR(F98="L",F98="S",F98="I"),-1,1),"")</f>
        <v>1906.36</v>
      </c>
      <c r="AM98" s="1030">
        <f t="shared" si="8"/>
        <v>4091.01</v>
      </c>
      <c r="AN98" s="1030">
        <f>INDEX(G98:R98,1,MATCH(Parametres!$B$3,G$1:R$1,0))*IF(OR(F98="L",F98="S",F98="I"),-1,1)</f>
        <v>5997.37</v>
      </c>
      <c r="AO98" s="598" t="str">
        <f>+VLOOKUP($AJ98,Data_Validation!$A:$D,1,0)</f>
        <v>H01374</v>
      </c>
      <c r="AP98" s="598" t="str">
        <f>+VLOOKUP($AJ98,Data_Validation!$A:$D,3,0)</f>
        <v>Véhicules usagés</v>
      </c>
      <c r="AQ98" s="598" t="str">
        <f>+VLOOKUP($AJ98,Data_Validation!$A:$D,4,0)</f>
        <v>Chauffage, éclairage</v>
      </c>
      <c r="AR98" s="598" t="s">
        <v>299</v>
      </c>
      <c r="AS98" s="598">
        <f>+VLOOKUP($AJ98,Data_Validation!$A:$E,5,0)</f>
        <v>0</v>
      </c>
      <c r="AT98" s="1036" t="str">
        <f t="shared" si="9"/>
        <v>H01374</v>
      </c>
      <c r="AU98" s="599" t="str">
        <f t="shared" si="10"/>
        <v>OCC EAU/ELECT/CHAUFFAGE</v>
      </c>
      <c r="AV98" s="1030">
        <f>IFERROR(INDEX(V98:AG98,1,MATCH(Parametres!$B$3,V$1:AG$1,0)-1)*IF(OR(C98="L",C98="S",C98="I"),-1,1),"")</f>
        <v>0</v>
      </c>
      <c r="AW98" s="1030">
        <f t="shared" si="11"/>
        <v>0</v>
      </c>
      <c r="AX98" s="1030">
        <f>INDEX(V98:AG98,1,MATCH(Parametres!$B$3,V$1:AG$1,0))*IF(OR(C98="L",C98="S",C98="I"),-1,1)</f>
        <v>0</v>
      </c>
      <c r="AY98" s="598" t="s">
        <v>337</v>
      </c>
      <c r="AZ98" s="598">
        <f>+VLOOKUP($AJ98,Data_Validation!$A:$E,5,0)</f>
        <v>0</v>
      </c>
    </row>
    <row r="99" spans="1:52" ht="15.75" customHeight="1">
      <c r="A99" s="832" t="s">
        <v>1150</v>
      </c>
      <c r="B99" s="832">
        <v>2025</v>
      </c>
      <c r="C99" s="832" t="s">
        <v>1344</v>
      </c>
      <c r="D99" s="832" t="s">
        <v>1345</v>
      </c>
      <c r="E99" s="832" t="s">
        <v>333</v>
      </c>
      <c r="F99" s="832" t="s">
        <v>1119</v>
      </c>
      <c r="G99" s="832">
        <v>1000</v>
      </c>
      <c r="H99" s="832">
        <v>2000</v>
      </c>
      <c r="I99" s="832">
        <v>2250</v>
      </c>
      <c r="J99" s="832">
        <v>2500</v>
      </c>
      <c r="K99" s="832">
        <v>2750</v>
      </c>
      <c r="L99" s="832">
        <v>3000</v>
      </c>
      <c r="M99" s="832">
        <v>3250</v>
      </c>
      <c r="N99" s="832">
        <v>3500</v>
      </c>
      <c r="O99" s="832">
        <v>2000</v>
      </c>
      <c r="P99" s="832">
        <v>2368.6999999999998</v>
      </c>
      <c r="Q99" s="832">
        <v>2618.6999999999998</v>
      </c>
      <c r="R99" s="832">
        <v>2868.7</v>
      </c>
      <c r="S99" s="832">
        <v>238.06</v>
      </c>
      <c r="T99" s="832">
        <v>238.06</v>
      </c>
      <c r="U99" s="832">
        <v>0</v>
      </c>
      <c r="V99" s="832">
        <v>0</v>
      </c>
      <c r="W99" s="832">
        <v>0</v>
      </c>
      <c r="X99" s="832">
        <v>0</v>
      </c>
      <c r="Y99" s="832">
        <v>0</v>
      </c>
      <c r="Z99" s="832">
        <v>0</v>
      </c>
      <c r="AA99" s="832">
        <v>0</v>
      </c>
      <c r="AB99" s="832">
        <v>0</v>
      </c>
      <c r="AC99" s="832">
        <v>0</v>
      </c>
      <c r="AD99" s="832">
        <v>0</v>
      </c>
      <c r="AE99" s="832">
        <v>0</v>
      </c>
      <c r="AF99" s="832">
        <v>0</v>
      </c>
      <c r="AG99" s="832">
        <v>0</v>
      </c>
      <c r="AH99" s="832">
        <v>0</v>
      </c>
      <c r="AI99" s="832">
        <v>0</v>
      </c>
      <c r="AJ99" s="1030" t="str">
        <f t="shared" si="6"/>
        <v>H01376</v>
      </c>
      <c r="AK99" s="1030" t="str">
        <f t="shared" si="7"/>
        <v>OCC VERIF. COMPTABLE</v>
      </c>
      <c r="AL99" s="1030">
        <f>IFERROR(INDEX(G99:R99,1,MATCH(Parametres!$B$3,G$1:R$1,0)-1)*IF(OR(F99="L",F99="S",F99="I"),-1,1),"")</f>
        <v>1000</v>
      </c>
      <c r="AM99" s="1030">
        <f t="shared" si="8"/>
        <v>1000</v>
      </c>
      <c r="AN99" s="1030">
        <f>INDEX(G99:R99,1,MATCH(Parametres!$B$3,G$1:R$1,0))*IF(OR(F99="L",F99="S",F99="I"),-1,1)</f>
        <v>2000</v>
      </c>
      <c r="AO99" s="598" t="str">
        <f>+VLOOKUP($AJ99,Data_Validation!$A:$D,1,0)</f>
        <v>H01376</v>
      </c>
      <c r="AP99" s="598" t="str">
        <f>+VLOOKUP($AJ99,Data_Validation!$A:$D,3,0)</f>
        <v>Véhicules usagés</v>
      </c>
      <c r="AQ99" s="598" t="str">
        <f>+VLOOKUP($AJ99,Data_Validation!$A:$D,4,0)</f>
        <v>Honoraires</v>
      </c>
      <c r="AR99" s="598" t="s">
        <v>299</v>
      </c>
      <c r="AS99" s="598">
        <f>+VLOOKUP($AJ99,Data_Validation!$A:$E,5,0)</f>
        <v>0</v>
      </c>
      <c r="AT99" s="1036" t="str">
        <f t="shared" si="9"/>
        <v>H01376</v>
      </c>
      <c r="AU99" s="599" t="str">
        <f t="shared" si="10"/>
        <v>OCC VERIF. COMPTABLE</v>
      </c>
      <c r="AV99" s="1030">
        <f>IFERROR(INDEX(V99:AG99,1,MATCH(Parametres!$B$3,V$1:AG$1,0)-1)*IF(OR(C99="L",C99="S",C99="I"),-1,1),"")</f>
        <v>0</v>
      </c>
      <c r="AW99" s="1030">
        <f t="shared" si="11"/>
        <v>0</v>
      </c>
      <c r="AX99" s="1030">
        <f>INDEX(V99:AG99,1,MATCH(Parametres!$B$3,V$1:AG$1,0))*IF(OR(C99="L",C99="S",C99="I"),-1,1)</f>
        <v>0</v>
      </c>
      <c r="AY99" s="598" t="s">
        <v>337</v>
      </c>
      <c r="AZ99" s="598">
        <f>+VLOOKUP($AJ99,Data_Validation!$A:$E,5,0)</f>
        <v>0</v>
      </c>
    </row>
    <row r="100" spans="1:52" ht="15" customHeight="1">
      <c r="A100" s="832" t="s">
        <v>1150</v>
      </c>
      <c r="B100" s="832">
        <v>2025</v>
      </c>
      <c r="C100" s="832" t="s">
        <v>1346</v>
      </c>
      <c r="D100" s="832" t="s">
        <v>1347</v>
      </c>
      <c r="E100" s="832" t="s">
        <v>333</v>
      </c>
      <c r="F100" s="832" t="s">
        <v>1119</v>
      </c>
      <c r="G100" s="832">
        <v>486.86</v>
      </c>
      <c r="H100" s="832">
        <v>495.61</v>
      </c>
      <c r="I100" s="832">
        <v>504.36</v>
      </c>
      <c r="J100" s="832">
        <v>1009.11</v>
      </c>
      <c r="K100" s="832">
        <v>1573.93</v>
      </c>
      <c r="L100" s="832">
        <v>1573.93</v>
      </c>
      <c r="M100" s="832">
        <v>2087.4299999999998</v>
      </c>
      <c r="N100" s="832">
        <v>2096.1799999999998</v>
      </c>
      <c r="O100" s="832">
        <v>2104.9299999999998</v>
      </c>
      <c r="P100" s="832">
        <v>2609.6799999999998</v>
      </c>
      <c r="Q100" s="832">
        <v>2618.4299999999998</v>
      </c>
      <c r="R100" s="832">
        <v>3367.68</v>
      </c>
      <c r="S100" s="832">
        <v>238.04</v>
      </c>
      <c r="T100" s="832">
        <v>238.04</v>
      </c>
      <c r="U100" s="832">
        <v>0</v>
      </c>
      <c r="V100" s="832">
        <v>0</v>
      </c>
      <c r="W100" s="832">
        <v>0</v>
      </c>
      <c r="X100" s="832">
        <v>0</v>
      </c>
      <c r="Y100" s="832">
        <v>0</v>
      </c>
      <c r="Z100" s="832">
        <v>0</v>
      </c>
      <c r="AA100" s="832">
        <v>0</v>
      </c>
      <c r="AB100" s="832">
        <v>0</v>
      </c>
      <c r="AC100" s="832">
        <v>0</v>
      </c>
      <c r="AD100" s="832">
        <v>0</v>
      </c>
      <c r="AE100" s="832">
        <v>0</v>
      </c>
      <c r="AF100" s="832">
        <v>0</v>
      </c>
      <c r="AG100" s="832">
        <v>0</v>
      </c>
      <c r="AH100" s="832">
        <v>0</v>
      </c>
      <c r="AI100" s="832">
        <v>0</v>
      </c>
      <c r="AJ100" s="1030" t="str">
        <f t="shared" si="6"/>
        <v>H01377</v>
      </c>
      <c r="AK100" s="1030" t="str">
        <f t="shared" si="7"/>
        <v>OCC COTISATIONS SOUSCRIP.</v>
      </c>
      <c r="AL100" s="1030">
        <f>IFERROR(INDEX(G100:R100,1,MATCH(Parametres!$B$3,G$1:R$1,0)-1)*IF(OR(F100="L",F100="S",F100="I"),-1,1),"")</f>
        <v>486.86</v>
      </c>
      <c r="AM100" s="1030">
        <f t="shared" si="8"/>
        <v>8.75</v>
      </c>
      <c r="AN100" s="1030">
        <f>INDEX(G100:R100,1,MATCH(Parametres!$B$3,G$1:R$1,0))*IF(OR(F100="L",F100="S",F100="I"),-1,1)</f>
        <v>495.61</v>
      </c>
      <c r="AO100" s="598" t="str">
        <f>+VLOOKUP($AJ100,Data_Validation!$A:$D,1,0)</f>
        <v>H01377</v>
      </c>
      <c r="AP100" s="598" t="str">
        <f>+VLOOKUP($AJ100,Data_Validation!$A:$D,3,0)</f>
        <v>Autres</v>
      </c>
      <c r="AQ100" s="598" t="str">
        <f>+VLOOKUP($AJ100,Data_Validation!$A:$D,4,0)</f>
        <v>Divers</v>
      </c>
      <c r="AR100" s="598" t="s">
        <v>299</v>
      </c>
      <c r="AS100" s="598">
        <f>+VLOOKUP($AJ100,Data_Validation!$A:$E,5,0)</f>
        <v>0</v>
      </c>
      <c r="AT100" s="1036" t="str">
        <f t="shared" si="9"/>
        <v>H01377</v>
      </c>
      <c r="AU100" s="599" t="str">
        <f t="shared" si="10"/>
        <v>OCC COTISATIONS SOUSCRIP.</v>
      </c>
      <c r="AV100" s="1030">
        <f>IFERROR(INDEX(V100:AG100,1,MATCH(Parametres!$B$3,V$1:AG$1,0)-1)*IF(OR(C100="L",C100="S",C100="I"),-1,1),"")</f>
        <v>0</v>
      </c>
      <c r="AW100" s="1030">
        <f t="shared" si="11"/>
        <v>0</v>
      </c>
      <c r="AX100" s="1030">
        <f>INDEX(V100:AG100,1,MATCH(Parametres!$B$3,V$1:AG$1,0))*IF(OR(C100="L",C100="S",C100="I"),-1,1)</f>
        <v>0</v>
      </c>
      <c r="AY100" s="598" t="s">
        <v>337</v>
      </c>
      <c r="AZ100" s="598">
        <f>+VLOOKUP($AJ100,Data_Validation!$A:$E,5,0)</f>
        <v>0</v>
      </c>
    </row>
    <row r="101" spans="1:52" ht="15" customHeight="1">
      <c r="A101" s="832" t="s">
        <v>1150</v>
      </c>
      <c r="B101" s="832">
        <v>2025</v>
      </c>
      <c r="C101" s="832" t="s">
        <v>1348</v>
      </c>
      <c r="D101" s="832" t="s">
        <v>1349</v>
      </c>
      <c r="E101" s="832" t="s">
        <v>333</v>
      </c>
      <c r="F101" s="832" t="s">
        <v>1119</v>
      </c>
      <c r="G101" s="832">
        <v>0</v>
      </c>
      <c r="H101" s="832">
        <v>0</v>
      </c>
      <c r="I101" s="832">
        <v>0</v>
      </c>
      <c r="J101" s="832">
        <v>0</v>
      </c>
      <c r="K101" s="832">
        <v>0</v>
      </c>
      <c r="L101" s="832">
        <v>0</v>
      </c>
      <c r="M101" s="832">
        <v>0</v>
      </c>
      <c r="N101" s="832">
        <v>0</v>
      </c>
      <c r="O101" s="832">
        <v>0</v>
      </c>
      <c r="P101" s="832">
        <v>0</v>
      </c>
      <c r="Q101" s="832">
        <v>0</v>
      </c>
      <c r="R101" s="832">
        <v>487.5</v>
      </c>
      <c r="S101" s="832">
        <v>0</v>
      </c>
      <c r="T101" s="832">
        <v>0</v>
      </c>
      <c r="U101" s="832">
        <v>0</v>
      </c>
      <c r="V101" s="832">
        <v>0</v>
      </c>
      <c r="W101" s="832">
        <v>0</v>
      </c>
      <c r="X101" s="832">
        <v>0</v>
      </c>
      <c r="Y101" s="832">
        <v>0</v>
      </c>
      <c r="Z101" s="832">
        <v>0</v>
      </c>
      <c r="AA101" s="832">
        <v>0</v>
      </c>
      <c r="AB101" s="832">
        <v>0</v>
      </c>
      <c r="AC101" s="832">
        <v>0</v>
      </c>
      <c r="AD101" s="832">
        <v>0</v>
      </c>
      <c r="AE101" s="832">
        <v>0</v>
      </c>
      <c r="AF101" s="832">
        <v>0</v>
      </c>
      <c r="AG101" s="832">
        <v>0</v>
      </c>
      <c r="AH101" s="832">
        <v>0</v>
      </c>
      <c r="AI101" s="832">
        <v>0</v>
      </c>
      <c r="AJ101" s="1030" t="str">
        <f t="shared" si="6"/>
        <v>H01379</v>
      </c>
      <c r="AK101" s="1030" t="str">
        <f t="shared" si="7"/>
        <v>OCC DONATIONS</v>
      </c>
      <c r="AL101" s="1030">
        <f>IFERROR(INDEX(G101:R101,1,MATCH(Parametres!$B$3,G$1:R$1,0)-1)*IF(OR(F101="L",F101="S",F101="I"),-1,1),"")</f>
        <v>0</v>
      </c>
      <c r="AM101" s="1030">
        <f t="shared" si="8"/>
        <v>0</v>
      </c>
      <c r="AN101" s="1030">
        <f>INDEX(G101:R101,1,MATCH(Parametres!$B$3,G$1:R$1,0))*IF(OR(F101="L",F101="S",F101="I"),-1,1)</f>
        <v>0</v>
      </c>
      <c r="AO101" s="598" t="str">
        <f>+VLOOKUP($AJ101,Data_Validation!$A:$D,1,0)</f>
        <v>H01379</v>
      </c>
      <c r="AP101" s="598" t="str">
        <f>+VLOOKUP($AJ101,Data_Validation!$A:$D,3,0)</f>
        <v>Autres</v>
      </c>
      <c r="AQ101" s="598" t="str">
        <f>+VLOOKUP($AJ101,Data_Validation!$A:$D,4,0)</f>
        <v>Dons</v>
      </c>
      <c r="AR101" s="598" t="s">
        <v>299</v>
      </c>
      <c r="AS101" s="598">
        <f>+VLOOKUP($AJ101,Data_Validation!$A:$E,5,0)</f>
        <v>0</v>
      </c>
      <c r="AT101" s="1036" t="str">
        <f t="shared" si="9"/>
        <v>H01379</v>
      </c>
      <c r="AU101" s="599" t="str">
        <f t="shared" si="10"/>
        <v>OCC DONATIONS</v>
      </c>
      <c r="AV101" s="1030">
        <f>IFERROR(INDEX(V101:AG101,1,MATCH(Parametres!$B$3,V$1:AG$1,0)-1)*IF(OR(C101="L",C101="S",C101="I"),-1,1),"")</f>
        <v>0</v>
      </c>
      <c r="AW101" s="1030">
        <f t="shared" si="11"/>
        <v>0</v>
      </c>
      <c r="AX101" s="1030">
        <f>INDEX(V101:AG101,1,MATCH(Parametres!$B$3,V$1:AG$1,0))*IF(OR(C101="L",C101="S",C101="I"),-1,1)</f>
        <v>0</v>
      </c>
      <c r="AY101" s="598" t="s">
        <v>337</v>
      </c>
      <c r="AZ101" s="598">
        <f>+VLOOKUP($AJ101,Data_Validation!$A:$E,5,0)</f>
        <v>0</v>
      </c>
    </row>
    <row r="102" spans="1:52" ht="15" customHeight="1">
      <c r="A102" s="832" t="s">
        <v>1150</v>
      </c>
      <c r="B102" s="832">
        <v>2025</v>
      </c>
      <c r="C102" s="832" t="s">
        <v>1350</v>
      </c>
      <c r="D102" s="832" t="s">
        <v>1351</v>
      </c>
      <c r="E102" s="832" t="s">
        <v>333</v>
      </c>
      <c r="F102" s="832" t="s">
        <v>1119</v>
      </c>
      <c r="G102" s="832">
        <v>0</v>
      </c>
      <c r="H102" s="832">
        <v>0</v>
      </c>
      <c r="I102" s="832">
        <v>0</v>
      </c>
      <c r="J102" s="832">
        <v>0</v>
      </c>
      <c r="K102" s="832">
        <v>0</v>
      </c>
      <c r="L102" s="832">
        <v>0</v>
      </c>
      <c r="M102" s="832">
        <v>0</v>
      </c>
      <c r="N102" s="832">
        <v>0</v>
      </c>
      <c r="O102" s="832">
        <v>0</v>
      </c>
      <c r="P102" s="832">
        <v>325</v>
      </c>
      <c r="Q102" s="832">
        <v>325</v>
      </c>
      <c r="R102" s="832">
        <v>325</v>
      </c>
      <c r="S102" s="832">
        <v>29.55</v>
      </c>
      <c r="T102" s="832">
        <v>29.55</v>
      </c>
      <c r="U102" s="832">
        <v>0</v>
      </c>
      <c r="V102" s="832">
        <v>0</v>
      </c>
      <c r="W102" s="832">
        <v>0</v>
      </c>
      <c r="X102" s="832">
        <v>0</v>
      </c>
      <c r="Y102" s="832">
        <v>0</v>
      </c>
      <c r="Z102" s="832">
        <v>0</v>
      </c>
      <c r="AA102" s="832">
        <v>0</v>
      </c>
      <c r="AB102" s="832">
        <v>0</v>
      </c>
      <c r="AC102" s="832">
        <v>0</v>
      </c>
      <c r="AD102" s="832">
        <v>0</v>
      </c>
      <c r="AE102" s="832">
        <v>0</v>
      </c>
      <c r="AF102" s="832">
        <v>0</v>
      </c>
      <c r="AG102" s="832">
        <v>0</v>
      </c>
      <c r="AH102" s="832">
        <v>0</v>
      </c>
      <c r="AI102" s="832">
        <v>0</v>
      </c>
      <c r="AJ102" s="1030" t="str">
        <f t="shared" si="6"/>
        <v>H01380</v>
      </c>
      <c r="AK102" s="1030" t="str">
        <f t="shared" si="7"/>
        <v>OCC IMM &amp; PERMIS/CIE SEUL</v>
      </c>
      <c r="AL102" s="1030">
        <f>IFERROR(INDEX(G102:R102,1,MATCH(Parametres!$B$3,G$1:R$1,0)-1)*IF(OR(F102="L",F102="S",F102="I"),-1,1),"")</f>
        <v>0</v>
      </c>
      <c r="AM102" s="1030">
        <f t="shared" si="8"/>
        <v>0</v>
      </c>
      <c r="AN102" s="1030">
        <f>INDEX(G102:R102,1,MATCH(Parametres!$B$3,G$1:R$1,0))*IF(OR(F102="L",F102="S",F102="I"),-1,1)</f>
        <v>0</v>
      </c>
      <c r="AO102" s="598" t="str">
        <f>+VLOOKUP($AJ102,Data_Validation!$A:$D,1,0)</f>
        <v>H01380</v>
      </c>
      <c r="AP102" s="598" t="str">
        <f>+VLOOKUP($AJ102,Data_Validation!$A:$D,3,0)</f>
        <v>Véhicules usagés</v>
      </c>
      <c r="AQ102" s="598" t="str">
        <f>+VLOOKUP($AJ102,Data_Validation!$A:$D,4,0)</f>
        <v>Honoraires</v>
      </c>
      <c r="AR102" s="598" t="s">
        <v>299</v>
      </c>
      <c r="AS102" s="598">
        <f>+VLOOKUP($AJ102,Data_Validation!$A:$E,5,0)</f>
        <v>0</v>
      </c>
      <c r="AT102" s="1036" t="str">
        <f t="shared" si="9"/>
        <v>H01380</v>
      </c>
      <c r="AU102" s="599" t="str">
        <f t="shared" si="10"/>
        <v>OCC IMM &amp; PERMIS/CIE SEUL</v>
      </c>
      <c r="AV102" s="1030">
        <f>IFERROR(INDEX(V102:AG102,1,MATCH(Parametres!$B$3,V$1:AG$1,0)-1)*IF(OR(C102="L",C102="S",C102="I"),-1,1),"")</f>
        <v>0</v>
      </c>
      <c r="AW102" s="1030">
        <f t="shared" si="11"/>
        <v>0</v>
      </c>
      <c r="AX102" s="1030">
        <f>INDEX(V102:AG102,1,MATCH(Parametres!$B$3,V$1:AG$1,0))*IF(OR(C102="L",C102="S",C102="I"),-1,1)</f>
        <v>0</v>
      </c>
      <c r="AY102" s="598" t="s">
        <v>337</v>
      </c>
      <c r="AZ102" s="598">
        <f>+VLOOKUP($AJ102,Data_Validation!$A:$E,5,0)</f>
        <v>0</v>
      </c>
    </row>
    <row r="103" spans="1:52" ht="15.75" customHeight="1">
      <c r="A103" s="832" t="s">
        <v>1150</v>
      </c>
      <c r="B103" s="832">
        <v>2025</v>
      </c>
      <c r="C103" s="832" t="s">
        <v>1352</v>
      </c>
      <c r="D103" s="832" t="s">
        <v>1353</v>
      </c>
      <c r="E103" s="832" t="s">
        <v>333</v>
      </c>
      <c r="F103" s="832" t="s">
        <v>1119</v>
      </c>
      <c r="G103" s="832">
        <v>7654.25</v>
      </c>
      <c r="H103" s="832">
        <v>10001.549999999999</v>
      </c>
      <c r="I103" s="832">
        <v>15895.3</v>
      </c>
      <c r="J103" s="832">
        <v>25135.85</v>
      </c>
      <c r="K103" s="832">
        <v>30934.19</v>
      </c>
      <c r="L103" s="832">
        <v>33987.800000000003</v>
      </c>
      <c r="M103" s="832">
        <v>37930.449999999997</v>
      </c>
      <c r="N103" s="832">
        <v>43093.1</v>
      </c>
      <c r="O103" s="832">
        <v>50876.72</v>
      </c>
      <c r="P103" s="832">
        <v>54618.25</v>
      </c>
      <c r="Q103" s="832">
        <v>58592.33</v>
      </c>
      <c r="R103" s="832">
        <v>64424.27</v>
      </c>
      <c r="S103" s="832">
        <v>5326.58</v>
      </c>
      <c r="T103" s="832">
        <v>5326.58</v>
      </c>
      <c r="U103" s="832">
        <v>0</v>
      </c>
      <c r="V103" s="832">
        <v>0</v>
      </c>
      <c r="W103" s="832">
        <v>0</v>
      </c>
      <c r="X103" s="832">
        <v>0</v>
      </c>
      <c r="Y103" s="832">
        <v>0</v>
      </c>
      <c r="Z103" s="832">
        <v>0</v>
      </c>
      <c r="AA103" s="832">
        <v>0</v>
      </c>
      <c r="AB103" s="832">
        <v>0</v>
      </c>
      <c r="AC103" s="832">
        <v>0</v>
      </c>
      <c r="AD103" s="832">
        <v>0</v>
      </c>
      <c r="AE103" s="832">
        <v>0</v>
      </c>
      <c r="AF103" s="832">
        <v>0</v>
      </c>
      <c r="AG103" s="832">
        <v>0</v>
      </c>
      <c r="AH103" s="832">
        <v>0</v>
      </c>
      <c r="AI103" s="832">
        <v>0</v>
      </c>
      <c r="AJ103" s="1030" t="str">
        <f t="shared" si="6"/>
        <v>H01420</v>
      </c>
      <c r="AK103" s="1030" t="str">
        <f t="shared" si="7"/>
        <v>PCE SALAIRES-DIR-DEPT</v>
      </c>
      <c r="AL103" s="1030">
        <f>IFERROR(INDEX(G103:R103,1,MATCH(Parametres!$B$3,G$1:R$1,0)-1)*IF(OR(F103="L",F103="S",F103="I"),-1,1),"")</f>
        <v>7654.25</v>
      </c>
      <c r="AM103" s="1030">
        <f t="shared" si="8"/>
        <v>2347.2999999999993</v>
      </c>
      <c r="AN103" s="1030">
        <f>INDEX(G103:R103,1,MATCH(Parametres!$B$3,G$1:R$1,0))*IF(OR(F103="L",F103="S",F103="I"),-1,1)</f>
        <v>10001.549999999999</v>
      </c>
      <c r="AO103" s="598" t="str">
        <f>+VLOOKUP($AJ103,Data_Validation!$A:$D,1,0)</f>
        <v>H01420</v>
      </c>
      <c r="AP103" s="598" t="str">
        <f>+VLOOKUP($AJ103,Data_Validation!$A:$D,3,0)</f>
        <v>Pièces</v>
      </c>
      <c r="AQ103" s="598" t="str">
        <f>+VLOOKUP($AJ103,Data_Validation!$A:$D,4,0)</f>
        <v>Salaires cadres</v>
      </c>
      <c r="AR103" s="598" t="s">
        <v>299</v>
      </c>
      <c r="AS103" s="598">
        <f>+VLOOKUP($AJ103,Data_Validation!$A:$E,5,0)</f>
        <v>0</v>
      </c>
      <c r="AT103" s="1036" t="str">
        <f t="shared" si="9"/>
        <v>H01420</v>
      </c>
      <c r="AU103" s="599" t="str">
        <f t="shared" si="10"/>
        <v>PCE SALAIRES-DIR-DEPT</v>
      </c>
      <c r="AV103" s="1030">
        <f>IFERROR(INDEX(V103:AG103,1,MATCH(Parametres!$B$3,V$1:AG$1,0)-1)*IF(OR(C103="L",C103="S",C103="I"),-1,1),"")</f>
        <v>0</v>
      </c>
      <c r="AW103" s="1030">
        <f t="shared" si="11"/>
        <v>0</v>
      </c>
      <c r="AX103" s="1030">
        <f>INDEX(V103:AG103,1,MATCH(Parametres!$B$3,V$1:AG$1,0))*IF(OR(C103="L",C103="S",C103="I"),-1,1)</f>
        <v>0</v>
      </c>
      <c r="AY103" s="598" t="s">
        <v>337</v>
      </c>
      <c r="AZ103" s="598">
        <f>+VLOOKUP($AJ103,Data_Validation!$A:$E,5,0)</f>
        <v>0</v>
      </c>
    </row>
    <row r="104" spans="1:52" ht="15" customHeight="1">
      <c r="A104" s="832" t="s">
        <v>1150</v>
      </c>
      <c r="B104" s="832">
        <v>2025</v>
      </c>
      <c r="C104" s="832" t="s">
        <v>1354</v>
      </c>
      <c r="D104" s="832" t="s">
        <v>1355</v>
      </c>
      <c r="E104" s="832" t="s">
        <v>333</v>
      </c>
      <c r="F104" s="832" t="s">
        <v>1119</v>
      </c>
      <c r="G104" s="832">
        <v>19589.32</v>
      </c>
      <c r="H104" s="832">
        <v>37790.639999999999</v>
      </c>
      <c r="I104" s="832">
        <v>56880.55</v>
      </c>
      <c r="J104" s="832">
        <v>76464.09</v>
      </c>
      <c r="K104" s="832">
        <v>96498.13</v>
      </c>
      <c r="L104" s="832">
        <v>114451.29</v>
      </c>
      <c r="M104" s="832">
        <v>133944.15</v>
      </c>
      <c r="N104" s="832">
        <v>151233.60999999999</v>
      </c>
      <c r="O104" s="832">
        <v>166938.18</v>
      </c>
      <c r="P104" s="832">
        <v>194401.64</v>
      </c>
      <c r="Q104" s="832">
        <v>215566.76</v>
      </c>
      <c r="R104" s="832">
        <v>234182.68</v>
      </c>
      <c r="S104" s="832">
        <v>19596.98</v>
      </c>
      <c r="T104" s="832">
        <v>19596.98</v>
      </c>
      <c r="U104" s="832">
        <v>0</v>
      </c>
      <c r="V104" s="832">
        <v>0</v>
      </c>
      <c r="W104" s="832">
        <v>0</v>
      </c>
      <c r="X104" s="832">
        <v>0</v>
      </c>
      <c r="Y104" s="832">
        <v>0</v>
      </c>
      <c r="Z104" s="832">
        <v>0</v>
      </c>
      <c r="AA104" s="832">
        <v>0</v>
      </c>
      <c r="AB104" s="832">
        <v>0</v>
      </c>
      <c r="AC104" s="832">
        <v>0</v>
      </c>
      <c r="AD104" s="832">
        <v>0</v>
      </c>
      <c r="AE104" s="832">
        <v>0</v>
      </c>
      <c r="AF104" s="832">
        <v>0</v>
      </c>
      <c r="AG104" s="832">
        <v>0</v>
      </c>
      <c r="AH104" s="832">
        <v>0</v>
      </c>
      <c r="AI104" s="832">
        <v>0</v>
      </c>
      <c r="AJ104" s="1030" t="str">
        <f t="shared" si="6"/>
        <v>H01421</v>
      </c>
      <c r="AK104" s="1030" t="str">
        <f t="shared" si="7"/>
        <v>PCE SALAIRES -AUTRES</v>
      </c>
      <c r="AL104" s="1030">
        <f>IFERROR(INDEX(G104:R104,1,MATCH(Parametres!$B$3,G$1:R$1,0)-1)*IF(OR(F104="L",F104="S",F104="I"),-1,1),"")</f>
        <v>19589.32</v>
      </c>
      <c r="AM104" s="1030">
        <f t="shared" si="8"/>
        <v>18201.32</v>
      </c>
      <c r="AN104" s="1030">
        <f>INDEX(G104:R104,1,MATCH(Parametres!$B$3,G$1:R$1,0))*IF(OR(F104="L",F104="S",F104="I"),-1,1)</f>
        <v>37790.639999999999</v>
      </c>
      <c r="AO104" s="598" t="str">
        <f>+VLOOKUP($AJ104,Data_Validation!$A:$D,1,0)</f>
        <v>H01421</v>
      </c>
      <c r="AP104" s="598" t="str">
        <f>+VLOOKUP($AJ104,Data_Validation!$A:$D,3,0)</f>
        <v>Pièces</v>
      </c>
      <c r="AQ104" s="598" t="str">
        <f>+VLOOKUP($AJ104,Data_Validation!$A:$D,4,0)</f>
        <v>Salaires autres</v>
      </c>
      <c r="AR104" s="598" t="s">
        <v>299</v>
      </c>
      <c r="AS104" s="598">
        <f>+VLOOKUP($AJ104,Data_Validation!$A:$E,5,0)</f>
        <v>0</v>
      </c>
      <c r="AT104" s="1036" t="str">
        <f t="shared" si="9"/>
        <v>H01421</v>
      </c>
      <c r="AU104" s="599" t="str">
        <f t="shared" si="10"/>
        <v>PCE SALAIRES -AUTRES</v>
      </c>
      <c r="AV104" s="1030">
        <f>IFERROR(INDEX(V104:AG104,1,MATCH(Parametres!$B$3,V$1:AG$1,0)-1)*IF(OR(C104="L",C104="S",C104="I"),-1,1),"")</f>
        <v>0</v>
      </c>
      <c r="AW104" s="1030">
        <f t="shared" si="11"/>
        <v>0</v>
      </c>
      <c r="AX104" s="1030">
        <f>INDEX(V104:AG104,1,MATCH(Parametres!$B$3,V$1:AG$1,0))*IF(OR(C104="L",C104="S",C104="I"),-1,1)</f>
        <v>0</v>
      </c>
      <c r="AY104" s="598" t="s">
        <v>337</v>
      </c>
      <c r="AZ104" s="598">
        <f>+VLOOKUP($AJ104,Data_Validation!$A:$E,5,0)</f>
        <v>0</v>
      </c>
    </row>
    <row r="105" spans="1:52" ht="15" customHeight="1">
      <c r="A105" s="832" t="s">
        <v>1150</v>
      </c>
      <c r="B105" s="832">
        <v>2025</v>
      </c>
      <c r="C105" s="832" t="s">
        <v>1356</v>
      </c>
      <c r="D105" s="832" t="s">
        <v>1357</v>
      </c>
      <c r="E105" s="832" t="s">
        <v>333</v>
      </c>
      <c r="F105" s="832" t="s">
        <v>1119</v>
      </c>
      <c r="G105" s="832">
        <v>4242.37</v>
      </c>
      <c r="H105" s="832">
        <v>5887.5</v>
      </c>
      <c r="I105" s="832">
        <v>7239.05</v>
      </c>
      <c r="J105" s="832">
        <v>9609.18</v>
      </c>
      <c r="K105" s="832">
        <v>12830.31</v>
      </c>
      <c r="L105" s="832">
        <v>15696.28</v>
      </c>
      <c r="M105" s="832">
        <v>18271.82</v>
      </c>
      <c r="N105" s="832">
        <v>20657.68</v>
      </c>
      <c r="O105" s="832">
        <v>22727.62</v>
      </c>
      <c r="P105" s="832">
        <v>25881.79</v>
      </c>
      <c r="Q105" s="832">
        <v>27045.83</v>
      </c>
      <c r="R105" s="832">
        <v>32526</v>
      </c>
      <c r="S105" s="832">
        <v>2458.71</v>
      </c>
      <c r="T105" s="832">
        <v>2458.71</v>
      </c>
      <c r="U105" s="832">
        <v>0</v>
      </c>
      <c r="V105" s="832">
        <v>0</v>
      </c>
      <c r="W105" s="832">
        <v>0</v>
      </c>
      <c r="X105" s="832">
        <v>0</v>
      </c>
      <c r="Y105" s="832">
        <v>0</v>
      </c>
      <c r="Z105" s="832">
        <v>0</v>
      </c>
      <c r="AA105" s="832">
        <v>0</v>
      </c>
      <c r="AB105" s="832">
        <v>0</v>
      </c>
      <c r="AC105" s="832">
        <v>0</v>
      </c>
      <c r="AD105" s="832">
        <v>0</v>
      </c>
      <c r="AE105" s="832">
        <v>0</v>
      </c>
      <c r="AF105" s="832">
        <v>0</v>
      </c>
      <c r="AG105" s="832">
        <v>0</v>
      </c>
      <c r="AH105" s="832">
        <v>0</v>
      </c>
      <c r="AI105" s="832">
        <v>0</v>
      </c>
      <c r="AJ105" s="1030" t="str">
        <f t="shared" si="6"/>
        <v>H01423</v>
      </c>
      <c r="AK105" s="1030" t="str">
        <f t="shared" si="7"/>
        <v>PCE ABSENCES&amp;CONGES PAYES</v>
      </c>
      <c r="AL105" s="1030">
        <f>IFERROR(INDEX(G105:R105,1,MATCH(Parametres!$B$3,G$1:R$1,0)-1)*IF(OR(F105="L",F105="S",F105="I"),-1,1),"")</f>
        <v>4242.37</v>
      </c>
      <c r="AM105" s="1030">
        <f t="shared" si="8"/>
        <v>1645.13</v>
      </c>
      <c r="AN105" s="1030">
        <f>INDEX(G105:R105,1,MATCH(Parametres!$B$3,G$1:R$1,0))*IF(OR(F105="L",F105="S",F105="I"),-1,1)</f>
        <v>5887.5</v>
      </c>
      <c r="AO105" s="598" t="str">
        <f>+VLOOKUP($AJ105,Data_Validation!$A:$D,1,0)</f>
        <v>H01423</v>
      </c>
      <c r="AP105" s="598" t="str">
        <f>+VLOOKUP($AJ105,Data_Validation!$A:$D,3,0)</f>
        <v>Pièces</v>
      </c>
      <c r="AQ105" s="598" t="str">
        <f>+VLOOKUP($AJ105,Data_Validation!$A:$D,4,0)</f>
        <v>Salaires en absences</v>
      </c>
      <c r="AR105" s="598" t="s">
        <v>299</v>
      </c>
      <c r="AS105" s="598">
        <f>+VLOOKUP($AJ105,Data_Validation!$A:$E,5,0)</f>
        <v>0</v>
      </c>
      <c r="AT105" s="1036" t="str">
        <f t="shared" si="9"/>
        <v>H01423</v>
      </c>
      <c r="AU105" s="599" t="str">
        <f t="shared" si="10"/>
        <v>PCE ABSENCES&amp;CONGES PAYES</v>
      </c>
      <c r="AV105" s="1030">
        <f>IFERROR(INDEX(V105:AG105,1,MATCH(Parametres!$B$3,V$1:AG$1,0)-1)*IF(OR(C105="L",C105="S",C105="I"),-1,1),"")</f>
        <v>0</v>
      </c>
      <c r="AW105" s="1030">
        <f t="shared" si="11"/>
        <v>0</v>
      </c>
      <c r="AX105" s="1030">
        <f>INDEX(V105:AG105,1,MATCH(Parametres!$B$3,V$1:AG$1,0))*IF(OR(C105="L",C105="S",C105="I"),-1,1)</f>
        <v>0</v>
      </c>
      <c r="AY105" s="598" t="s">
        <v>337</v>
      </c>
      <c r="AZ105" s="598">
        <f>+VLOOKUP($AJ105,Data_Validation!$A:$E,5,0)</f>
        <v>0</v>
      </c>
    </row>
    <row r="106" spans="1:52" ht="15" customHeight="1">
      <c r="A106" s="832" t="s">
        <v>1150</v>
      </c>
      <c r="B106" s="832">
        <v>2025</v>
      </c>
      <c r="C106" s="832" t="s">
        <v>1358</v>
      </c>
      <c r="D106" s="832" t="s">
        <v>1359</v>
      </c>
      <c r="E106" s="832" t="s">
        <v>333</v>
      </c>
      <c r="F106" s="832" t="s">
        <v>1119</v>
      </c>
      <c r="G106" s="832">
        <v>0</v>
      </c>
      <c r="H106" s="832">
        <v>0</v>
      </c>
      <c r="I106" s="832">
        <v>0</v>
      </c>
      <c r="J106" s="832">
        <v>0</v>
      </c>
      <c r="K106" s="832">
        <v>0</v>
      </c>
      <c r="L106" s="832">
        <v>0</v>
      </c>
      <c r="M106" s="832">
        <v>0</v>
      </c>
      <c r="N106" s="832">
        <v>0</v>
      </c>
      <c r="O106" s="832">
        <v>0</v>
      </c>
      <c r="P106" s="832">
        <v>0</v>
      </c>
      <c r="Q106" s="832">
        <v>0</v>
      </c>
      <c r="R106" s="832">
        <v>0</v>
      </c>
      <c r="S106" s="832">
        <v>0</v>
      </c>
      <c r="T106" s="832">
        <v>0</v>
      </c>
      <c r="U106" s="832">
        <v>0</v>
      </c>
      <c r="V106" s="832">
        <v>0</v>
      </c>
      <c r="W106" s="832">
        <v>0</v>
      </c>
      <c r="X106" s="832">
        <v>0</v>
      </c>
      <c r="Y106" s="832">
        <v>0</v>
      </c>
      <c r="Z106" s="832">
        <v>0</v>
      </c>
      <c r="AA106" s="832">
        <v>0</v>
      </c>
      <c r="AB106" s="832">
        <v>0</v>
      </c>
      <c r="AC106" s="832">
        <v>0</v>
      </c>
      <c r="AD106" s="832">
        <v>0</v>
      </c>
      <c r="AE106" s="832">
        <v>0</v>
      </c>
      <c r="AF106" s="832">
        <v>0</v>
      </c>
      <c r="AG106" s="832">
        <v>0</v>
      </c>
      <c r="AH106" s="832">
        <v>0</v>
      </c>
      <c r="AI106" s="832">
        <v>0</v>
      </c>
      <c r="AJ106" s="1030" t="str">
        <f t="shared" si="6"/>
        <v>H01424</v>
      </c>
      <c r="AK106" s="1030" t="str">
        <f t="shared" si="7"/>
        <v>PCE CSST</v>
      </c>
      <c r="AL106" s="1030">
        <f>IFERROR(INDEX(G106:R106,1,MATCH(Parametres!$B$3,G$1:R$1,0)-1)*IF(OR(F106="L",F106="S",F106="I"),-1,1),"")</f>
        <v>0</v>
      </c>
      <c r="AM106" s="1030">
        <f t="shared" si="8"/>
        <v>0</v>
      </c>
      <c r="AN106" s="1030">
        <f>INDEX(G106:R106,1,MATCH(Parametres!$B$3,G$1:R$1,0))*IF(OR(F106="L",F106="S",F106="I"),-1,1)</f>
        <v>0</v>
      </c>
      <c r="AO106" s="598" t="e">
        <f>+VLOOKUP($AJ106,Data_Validation!$A:$D,1,0)</f>
        <v>#N/A</v>
      </c>
      <c r="AP106" s="598" t="e">
        <f>+VLOOKUP($AJ106,Data_Validation!$A:$D,3,0)</f>
        <v>#N/A</v>
      </c>
      <c r="AQ106" s="598" t="e">
        <f>+VLOOKUP($AJ106,Data_Validation!$A:$D,4,0)</f>
        <v>#N/A</v>
      </c>
      <c r="AR106" s="598" t="s">
        <v>299</v>
      </c>
      <c r="AS106" s="598" t="e">
        <f>+VLOOKUP($AJ106,Data_Validation!$A:$E,5,0)</f>
        <v>#N/A</v>
      </c>
      <c r="AT106" s="1036" t="str">
        <f t="shared" si="9"/>
        <v>H01424</v>
      </c>
      <c r="AU106" s="599" t="str">
        <f t="shared" si="10"/>
        <v>PCE CSST</v>
      </c>
      <c r="AV106" s="1030">
        <f>IFERROR(INDEX(V106:AG106,1,MATCH(Parametres!$B$3,V$1:AG$1,0)-1)*IF(OR(C106="L",C106="S",C106="I"),-1,1),"")</f>
        <v>0</v>
      </c>
      <c r="AW106" s="1030">
        <f t="shared" si="11"/>
        <v>0</v>
      </c>
      <c r="AX106" s="1030">
        <f>INDEX(V106:AG106,1,MATCH(Parametres!$B$3,V$1:AG$1,0))*IF(OR(C106="L",C106="S",C106="I"),-1,1)</f>
        <v>0</v>
      </c>
      <c r="AY106" s="598" t="s">
        <v>337</v>
      </c>
      <c r="AZ106" s="598" t="e">
        <f>+VLOOKUP($AJ106,Data_Validation!$A:$E,5,0)</f>
        <v>#N/A</v>
      </c>
    </row>
    <row r="107" spans="1:52" ht="15" customHeight="1">
      <c r="A107" s="832" t="s">
        <v>1150</v>
      </c>
      <c r="B107" s="832">
        <v>2025</v>
      </c>
      <c r="C107" s="832" t="s">
        <v>1360</v>
      </c>
      <c r="D107" s="832" t="s">
        <v>1361</v>
      </c>
      <c r="E107" s="832" t="s">
        <v>333</v>
      </c>
      <c r="F107" s="832" t="s">
        <v>1119</v>
      </c>
      <c r="G107" s="832">
        <v>0</v>
      </c>
      <c r="H107" s="832">
        <v>0</v>
      </c>
      <c r="I107" s="832">
        <v>0</v>
      </c>
      <c r="J107" s="832">
        <v>0</v>
      </c>
      <c r="K107" s="832">
        <v>0</v>
      </c>
      <c r="L107" s="832">
        <v>0</v>
      </c>
      <c r="M107" s="832">
        <v>0</v>
      </c>
      <c r="N107" s="832">
        <v>0</v>
      </c>
      <c r="O107" s="832">
        <v>0</v>
      </c>
      <c r="P107" s="832">
        <v>0</v>
      </c>
      <c r="Q107" s="832">
        <v>0</v>
      </c>
      <c r="R107" s="832">
        <v>0</v>
      </c>
      <c r="S107" s="832">
        <v>0</v>
      </c>
      <c r="T107" s="832">
        <v>0</v>
      </c>
      <c r="U107" s="832">
        <v>0</v>
      </c>
      <c r="V107" s="832">
        <v>0</v>
      </c>
      <c r="W107" s="832">
        <v>0</v>
      </c>
      <c r="X107" s="832">
        <v>0</v>
      </c>
      <c r="Y107" s="832">
        <v>0</v>
      </c>
      <c r="Z107" s="832">
        <v>0</v>
      </c>
      <c r="AA107" s="832">
        <v>0</v>
      </c>
      <c r="AB107" s="832">
        <v>0</v>
      </c>
      <c r="AC107" s="832">
        <v>0</v>
      </c>
      <c r="AD107" s="832">
        <v>0</v>
      </c>
      <c r="AE107" s="832">
        <v>0</v>
      </c>
      <c r="AF107" s="832">
        <v>0</v>
      </c>
      <c r="AG107" s="832">
        <v>0</v>
      </c>
      <c r="AH107" s="832">
        <v>0</v>
      </c>
      <c r="AI107" s="832">
        <v>0</v>
      </c>
      <c r="AJ107" s="1030" t="str">
        <f t="shared" si="6"/>
        <v>H01425</v>
      </c>
      <c r="AK107" s="1030" t="str">
        <f t="shared" si="7"/>
        <v>PCE ASSURANCE CHOMAGE</v>
      </c>
      <c r="AL107" s="1030">
        <f>IFERROR(INDEX(G107:R107,1,MATCH(Parametres!$B$3,G$1:R$1,0)-1)*IF(OR(F107="L",F107="S",F107="I"),-1,1),"")</f>
        <v>0</v>
      </c>
      <c r="AM107" s="1030">
        <f t="shared" si="8"/>
        <v>0</v>
      </c>
      <c r="AN107" s="1030">
        <f>INDEX(G107:R107,1,MATCH(Parametres!$B$3,G$1:R$1,0))*IF(OR(F107="L",F107="S",F107="I"),-1,1)</f>
        <v>0</v>
      </c>
      <c r="AO107" s="598" t="e">
        <f>+VLOOKUP($AJ107,Data_Validation!$A:$D,1,0)</f>
        <v>#N/A</v>
      </c>
      <c r="AP107" s="598" t="e">
        <f>+VLOOKUP($AJ107,Data_Validation!$A:$D,3,0)</f>
        <v>#N/A</v>
      </c>
      <c r="AQ107" s="598" t="e">
        <f>+VLOOKUP($AJ107,Data_Validation!$A:$D,4,0)</f>
        <v>#N/A</v>
      </c>
      <c r="AR107" s="598" t="s">
        <v>299</v>
      </c>
      <c r="AS107" s="598" t="e">
        <f>+VLOOKUP($AJ107,Data_Validation!$A:$E,5,0)</f>
        <v>#N/A</v>
      </c>
      <c r="AT107" s="1036" t="str">
        <f t="shared" si="9"/>
        <v>H01425</v>
      </c>
      <c r="AU107" s="599" t="str">
        <f t="shared" si="10"/>
        <v>PCE ASSURANCE CHOMAGE</v>
      </c>
      <c r="AV107" s="1030">
        <f>IFERROR(INDEX(V107:AG107,1,MATCH(Parametres!$B$3,V$1:AG$1,0)-1)*IF(OR(C107="L",C107="S",C107="I"),-1,1),"")</f>
        <v>0</v>
      </c>
      <c r="AW107" s="1030">
        <f t="shared" si="11"/>
        <v>0</v>
      </c>
      <c r="AX107" s="1030">
        <f>INDEX(V107:AG107,1,MATCH(Parametres!$B$3,V$1:AG$1,0))*IF(OR(C107="L",C107="S",C107="I"),-1,1)</f>
        <v>0</v>
      </c>
      <c r="AY107" s="598" t="s">
        <v>337</v>
      </c>
      <c r="AZ107" s="598" t="e">
        <f>+VLOOKUP($AJ107,Data_Validation!$A:$E,5,0)</f>
        <v>#N/A</v>
      </c>
    </row>
    <row r="108" spans="1:52" ht="15" customHeight="1">
      <c r="A108" s="832" t="s">
        <v>1150</v>
      </c>
      <c r="B108" s="832">
        <v>2025</v>
      </c>
      <c r="C108" s="832" t="s">
        <v>1362</v>
      </c>
      <c r="D108" s="832" t="s">
        <v>1363</v>
      </c>
      <c r="E108" s="832" t="s">
        <v>333</v>
      </c>
      <c r="F108" s="832" t="s">
        <v>1119</v>
      </c>
      <c r="G108" s="832">
        <v>254.45</v>
      </c>
      <c r="H108" s="832">
        <v>453.36</v>
      </c>
      <c r="I108" s="832">
        <v>635.57000000000005</v>
      </c>
      <c r="J108" s="832">
        <v>822.46</v>
      </c>
      <c r="K108" s="832">
        <v>1236.9100000000001</v>
      </c>
      <c r="L108" s="832">
        <v>1629.58</v>
      </c>
      <c r="M108" s="832">
        <v>2032.47</v>
      </c>
      <c r="N108" s="832">
        <v>2420.31</v>
      </c>
      <c r="O108" s="832">
        <v>2723.41</v>
      </c>
      <c r="P108" s="832">
        <v>3240.06</v>
      </c>
      <c r="Q108" s="832">
        <v>3585.74</v>
      </c>
      <c r="R108" s="832">
        <v>3988.24</v>
      </c>
      <c r="S108" s="832">
        <v>325.98</v>
      </c>
      <c r="T108" s="832">
        <v>325.98</v>
      </c>
      <c r="U108" s="832">
        <v>0</v>
      </c>
      <c r="V108" s="832">
        <v>0</v>
      </c>
      <c r="W108" s="832">
        <v>0</v>
      </c>
      <c r="X108" s="832">
        <v>0</v>
      </c>
      <c r="Y108" s="832">
        <v>0</v>
      </c>
      <c r="Z108" s="832">
        <v>0</v>
      </c>
      <c r="AA108" s="832">
        <v>0</v>
      </c>
      <c r="AB108" s="832">
        <v>0</v>
      </c>
      <c r="AC108" s="832">
        <v>0</v>
      </c>
      <c r="AD108" s="832">
        <v>0</v>
      </c>
      <c r="AE108" s="832">
        <v>0</v>
      </c>
      <c r="AF108" s="832">
        <v>0</v>
      </c>
      <c r="AG108" s="832">
        <v>0</v>
      </c>
      <c r="AH108" s="832">
        <v>0</v>
      </c>
      <c r="AI108" s="832">
        <v>0</v>
      </c>
      <c r="AJ108" s="1030" t="str">
        <f t="shared" si="6"/>
        <v>H01426</v>
      </c>
      <c r="AK108" s="1030" t="str">
        <f t="shared" si="7"/>
        <v>PCE ASSURANCE GROUPE</v>
      </c>
      <c r="AL108" s="1030">
        <f>IFERROR(INDEX(G108:R108,1,MATCH(Parametres!$B$3,G$1:R$1,0)-1)*IF(OR(F108="L",F108="S",F108="I"),-1,1),"")</f>
        <v>254.45</v>
      </c>
      <c r="AM108" s="1030">
        <f t="shared" si="8"/>
        <v>198.91000000000003</v>
      </c>
      <c r="AN108" s="1030">
        <f>INDEX(G108:R108,1,MATCH(Parametres!$B$3,G$1:R$1,0))*IF(OR(F108="L",F108="S",F108="I"),-1,1)</f>
        <v>453.36</v>
      </c>
      <c r="AO108" s="598" t="str">
        <f>+VLOOKUP($AJ108,Data_Validation!$A:$D,1,0)</f>
        <v>H01426</v>
      </c>
      <c r="AP108" s="598" t="str">
        <f>+VLOOKUP($AJ108,Data_Validation!$A:$D,3,0)</f>
        <v>Pièces</v>
      </c>
      <c r="AQ108" s="598" t="str">
        <f>+VLOOKUP($AJ108,Data_Validation!$A:$D,4,0)</f>
        <v>Bénéfices marginaux</v>
      </c>
      <c r="AR108" s="598" t="s">
        <v>299</v>
      </c>
      <c r="AS108" s="598">
        <f>+VLOOKUP($AJ108,Data_Validation!$A:$E,5,0)</f>
        <v>0</v>
      </c>
      <c r="AT108" s="1036" t="str">
        <f t="shared" si="9"/>
        <v>H01426</v>
      </c>
      <c r="AU108" s="599" t="str">
        <f t="shared" si="10"/>
        <v>PCE ASSURANCE GROUPE</v>
      </c>
      <c r="AV108" s="1030">
        <f>IFERROR(INDEX(V108:AG108,1,MATCH(Parametres!$B$3,V$1:AG$1,0)-1)*IF(OR(C108="L",C108="S",C108="I"),-1,1),"")</f>
        <v>0</v>
      </c>
      <c r="AW108" s="1030">
        <f t="shared" si="11"/>
        <v>0</v>
      </c>
      <c r="AX108" s="1030">
        <f>INDEX(V108:AG108,1,MATCH(Parametres!$B$3,V$1:AG$1,0))*IF(OR(C108="L",C108="S",C108="I"),-1,1)</f>
        <v>0</v>
      </c>
      <c r="AY108" s="598" t="s">
        <v>337</v>
      </c>
      <c r="AZ108" s="598">
        <f>+VLOOKUP($AJ108,Data_Validation!$A:$E,5,0)</f>
        <v>0</v>
      </c>
    </row>
    <row r="109" spans="1:52" ht="15.75" customHeight="1">
      <c r="A109" s="832" t="s">
        <v>1150</v>
      </c>
      <c r="B109" s="832">
        <v>2025</v>
      </c>
      <c r="C109" s="832" t="s">
        <v>1364</v>
      </c>
      <c r="D109" s="832" t="s">
        <v>1365</v>
      </c>
      <c r="E109" s="832" t="s">
        <v>333</v>
      </c>
      <c r="F109" s="832" t="s">
        <v>1119</v>
      </c>
      <c r="G109" s="832">
        <v>4437.24</v>
      </c>
      <c r="H109" s="832">
        <v>8290.67</v>
      </c>
      <c r="I109" s="832">
        <v>11800.02</v>
      </c>
      <c r="J109" s="832">
        <v>15568.77</v>
      </c>
      <c r="K109" s="832">
        <v>19766.349999999999</v>
      </c>
      <c r="L109" s="832">
        <v>23691.58</v>
      </c>
      <c r="M109" s="832">
        <v>26625.19</v>
      </c>
      <c r="N109" s="832">
        <v>29767.279999999999</v>
      </c>
      <c r="O109" s="832">
        <v>32069.95</v>
      </c>
      <c r="P109" s="832">
        <v>35724.47</v>
      </c>
      <c r="Q109" s="832">
        <v>37976.01</v>
      </c>
      <c r="R109" s="832">
        <v>41304.699999999997</v>
      </c>
      <c r="S109" s="832">
        <v>3452.36</v>
      </c>
      <c r="T109" s="832">
        <v>3452.36</v>
      </c>
      <c r="U109" s="832">
        <v>0</v>
      </c>
      <c r="V109" s="832">
        <v>0</v>
      </c>
      <c r="W109" s="832">
        <v>0</v>
      </c>
      <c r="X109" s="832">
        <v>0</v>
      </c>
      <c r="Y109" s="832">
        <v>0</v>
      </c>
      <c r="Z109" s="832">
        <v>0</v>
      </c>
      <c r="AA109" s="832">
        <v>0</v>
      </c>
      <c r="AB109" s="832">
        <v>0</v>
      </c>
      <c r="AC109" s="832">
        <v>0</v>
      </c>
      <c r="AD109" s="832">
        <v>0</v>
      </c>
      <c r="AE109" s="832">
        <v>0</v>
      </c>
      <c r="AF109" s="832">
        <v>0</v>
      </c>
      <c r="AG109" s="832">
        <v>0</v>
      </c>
      <c r="AH109" s="832">
        <v>0</v>
      </c>
      <c r="AI109" s="832">
        <v>0</v>
      </c>
      <c r="AJ109" s="1030" t="str">
        <f t="shared" si="6"/>
        <v>H01427</v>
      </c>
      <c r="AK109" s="1030" t="str">
        <f t="shared" si="7"/>
        <v>PCE AUTRES AV. SOCIAUX</v>
      </c>
      <c r="AL109" s="1030">
        <f>IFERROR(INDEX(G109:R109,1,MATCH(Parametres!$B$3,G$1:R$1,0)-1)*IF(OR(F109="L",F109="S",F109="I"),-1,1),"")</f>
        <v>4437.24</v>
      </c>
      <c r="AM109" s="1030">
        <f t="shared" si="8"/>
        <v>3853.4300000000003</v>
      </c>
      <c r="AN109" s="1030">
        <f>INDEX(G109:R109,1,MATCH(Parametres!$B$3,G$1:R$1,0))*IF(OR(F109="L",F109="S",F109="I"),-1,1)</f>
        <v>8290.67</v>
      </c>
      <c r="AO109" s="598" t="str">
        <f>+VLOOKUP($AJ109,Data_Validation!$A:$D,1,0)</f>
        <v>H01427</v>
      </c>
      <c r="AP109" s="598" t="str">
        <f>+VLOOKUP($AJ109,Data_Validation!$A:$D,3,0)</f>
        <v>Pièces</v>
      </c>
      <c r="AQ109" s="598" t="str">
        <f>+VLOOKUP($AJ109,Data_Validation!$A:$D,4,0)</f>
        <v>Déduction à la source</v>
      </c>
      <c r="AR109" s="598" t="s">
        <v>299</v>
      </c>
      <c r="AS109" s="598">
        <f>+VLOOKUP($AJ109,Data_Validation!$A:$E,5,0)</f>
        <v>0</v>
      </c>
      <c r="AT109" s="1036" t="str">
        <f t="shared" si="9"/>
        <v>H01427</v>
      </c>
      <c r="AU109" s="599" t="str">
        <f t="shared" si="10"/>
        <v>PCE AUTRES AV. SOCIAUX</v>
      </c>
      <c r="AV109" s="1030">
        <f>IFERROR(INDEX(V109:AG109,1,MATCH(Parametres!$B$3,V$1:AG$1,0)-1)*IF(OR(C109="L",C109="S",C109="I"),-1,1),"")</f>
        <v>0</v>
      </c>
      <c r="AW109" s="1030">
        <f t="shared" si="11"/>
        <v>0</v>
      </c>
      <c r="AX109" s="1030">
        <f>INDEX(V109:AG109,1,MATCH(Parametres!$B$3,V$1:AG$1,0))*IF(OR(C109="L",C109="S",C109="I"),-1,1)</f>
        <v>0</v>
      </c>
      <c r="AY109" s="598" t="s">
        <v>337</v>
      </c>
      <c r="AZ109" s="598">
        <f>+VLOOKUP($AJ109,Data_Validation!$A:$E,5,0)</f>
        <v>0</v>
      </c>
    </row>
    <row r="110" spans="1:52" ht="15" customHeight="1">
      <c r="A110" s="832" t="s">
        <v>1150</v>
      </c>
      <c r="B110" s="832">
        <v>2025</v>
      </c>
      <c r="C110" s="832" t="s">
        <v>1366</v>
      </c>
      <c r="D110" s="832" t="s">
        <v>1367</v>
      </c>
      <c r="E110" s="832" t="s">
        <v>333</v>
      </c>
      <c r="F110" s="832" t="s">
        <v>1119</v>
      </c>
      <c r="G110" s="832">
        <v>0</v>
      </c>
      <c r="H110" s="832">
        <v>0</v>
      </c>
      <c r="I110" s="832">
        <v>0</v>
      </c>
      <c r="J110" s="832">
        <v>0</v>
      </c>
      <c r="K110" s="832">
        <v>0</v>
      </c>
      <c r="L110" s="832">
        <v>0</v>
      </c>
      <c r="M110" s="832">
        <v>0</v>
      </c>
      <c r="N110" s="832">
        <v>0</v>
      </c>
      <c r="O110" s="832">
        <v>0</v>
      </c>
      <c r="P110" s="832">
        <v>0</v>
      </c>
      <c r="Q110" s="832">
        <v>0</v>
      </c>
      <c r="R110" s="832">
        <v>0</v>
      </c>
      <c r="S110" s="832">
        <v>0</v>
      </c>
      <c r="T110" s="832">
        <v>0</v>
      </c>
      <c r="U110" s="832">
        <v>0</v>
      </c>
      <c r="V110" s="832">
        <v>0</v>
      </c>
      <c r="W110" s="832">
        <v>0</v>
      </c>
      <c r="X110" s="832">
        <v>0</v>
      </c>
      <c r="Y110" s="832">
        <v>0</v>
      </c>
      <c r="Z110" s="832">
        <v>0</v>
      </c>
      <c r="AA110" s="832">
        <v>0</v>
      </c>
      <c r="AB110" s="832">
        <v>0</v>
      </c>
      <c r="AC110" s="832">
        <v>0</v>
      </c>
      <c r="AD110" s="832">
        <v>0</v>
      </c>
      <c r="AE110" s="832">
        <v>0</v>
      </c>
      <c r="AF110" s="832">
        <v>0</v>
      </c>
      <c r="AG110" s="832">
        <v>0</v>
      </c>
      <c r="AH110" s="832">
        <v>0</v>
      </c>
      <c r="AI110" s="832">
        <v>0</v>
      </c>
      <c r="AJ110" s="1030" t="str">
        <f t="shared" si="6"/>
        <v>H01428</v>
      </c>
      <c r="AK110" s="1030" t="str">
        <f t="shared" si="7"/>
        <v>PCE FORMATION</v>
      </c>
      <c r="AL110" s="1030">
        <f>IFERROR(INDEX(G110:R110,1,MATCH(Parametres!$B$3,G$1:R$1,0)-1)*IF(OR(F110="L",F110="S",F110="I"),-1,1),"")</f>
        <v>0</v>
      </c>
      <c r="AM110" s="1030">
        <f t="shared" si="8"/>
        <v>0</v>
      </c>
      <c r="AN110" s="1030">
        <f>INDEX(G110:R110,1,MATCH(Parametres!$B$3,G$1:R$1,0))*IF(OR(F110="L",F110="S",F110="I"),-1,1)</f>
        <v>0</v>
      </c>
      <c r="AO110" s="598" t="e">
        <f>+VLOOKUP($AJ110,Data_Validation!$A:$D,1,0)</f>
        <v>#N/A</v>
      </c>
      <c r="AP110" s="598" t="e">
        <f>+VLOOKUP($AJ110,Data_Validation!$A:$D,3,0)</f>
        <v>#N/A</v>
      </c>
      <c r="AQ110" s="598" t="e">
        <f>+VLOOKUP($AJ110,Data_Validation!$A:$D,4,0)</f>
        <v>#N/A</v>
      </c>
      <c r="AR110" s="598" t="s">
        <v>299</v>
      </c>
      <c r="AS110" s="598" t="e">
        <f>+VLOOKUP($AJ110,Data_Validation!$A:$E,5,0)</f>
        <v>#N/A</v>
      </c>
      <c r="AT110" s="1036" t="str">
        <f t="shared" si="9"/>
        <v>H01428</v>
      </c>
      <c r="AU110" s="599" t="str">
        <f t="shared" si="10"/>
        <v>PCE FORMATION</v>
      </c>
      <c r="AV110" s="1030">
        <f>IFERROR(INDEX(V110:AG110,1,MATCH(Parametres!$B$3,V$1:AG$1,0)-1)*IF(OR(C110="L",C110="S",C110="I"),-1,1),"")</f>
        <v>0</v>
      </c>
      <c r="AW110" s="1030">
        <f t="shared" si="11"/>
        <v>0</v>
      </c>
      <c r="AX110" s="1030">
        <f>INDEX(V110:AG110,1,MATCH(Parametres!$B$3,V$1:AG$1,0))*IF(OR(C110="L",C110="S",C110="I"),-1,1)</f>
        <v>0</v>
      </c>
      <c r="AY110" s="598" t="s">
        <v>337</v>
      </c>
      <c r="AZ110" s="598" t="e">
        <f>+VLOOKUP($AJ110,Data_Validation!$A:$E,5,0)</f>
        <v>#N/A</v>
      </c>
    </row>
    <row r="111" spans="1:52" ht="15" customHeight="1">
      <c r="A111" s="832" t="s">
        <v>1150</v>
      </c>
      <c r="B111" s="832">
        <v>2025</v>
      </c>
      <c r="C111" s="832" t="s">
        <v>1368</v>
      </c>
      <c r="D111" s="832" t="s">
        <v>1369</v>
      </c>
      <c r="E111" s="832" t="s">
        <v>333</v>
      </c>
      <c r="F111" s="832" t="s">
        <v>1119</v>
      </c>
      <c r="G111" s="832">
        <v>744.95</v>
      </c>
      <c r="H111" s="832">
        <v>1501.94</v>
      </c>
      <c r="I111" s="832">
        <v>2108.5300000000002</v>
      </c>
      <c r="J111" s="832">
        <v>2730.86</v>
      </c>
      <c r="K111" s="832">
        <v>3540.65</v>
      </c>
      <c r="L111" s="832">
        <v>4179.12</v>
      </c>
      <c r="M111" s="832">
        <v>4709.68</v>
      </c>
      <c r="N111" s="832">
        <v>5939.46</v>
      </c>
      <c r="O111" s="832">
        <v>6701.29</v>
      </c>
      <c r="P111" s="832">
        <v>7174.11</v>
      </c>
      <c r="Q111" s="832">
        <v>7343.55</v>
      </c>
      <c r="R111" s="832">
        <v>7855.28</v>
      </c>
      <c r="S111" s="832">
        <v>667.6</v>
      </c>
      <c r="T111" s="832">
        <v>667.6</v>
      </c>
      <c r="U111" s="832">
        <v>0</v>
      </c>
      <c r="V111" s="832">
        <v>0</v>
      </c>
      <c r="W111" s="832">
        <v>0</v>
      </c>
      <c r="X111" s="832">
        <v>0</v>
      </c>
      <c r="Y111" s="832">
        <v>0</v>
      </c>
      <c r="Z111" s="832">
        <v>0</v>
      </c>
      <c r="AA111" s="832">
        <v>0</v>
      </c>
      <c r="AB111" s="832">
        <v>0</v>
      </c>
      <c r="AC111" s="832">
        <v>0</v>
      </c>
      <c r="AD111" s="832">
        <v>0</v>
      </c>
      <c r="AE111" s="832">
        <v>0</v>
      </c>
      <c r="AF111" s="832">
        <v>0</v>
      </c>
      <c r="AG111" s="832">
        <v>0</v>
      </c>
      <c r="AH111" s="832">
        <v>0</v>
      </c>
      <c r="AI111" s="832">
        <v>0</v>
      </c>
      <c r="AJ111" s="1030" t="str">
        <f t="shared" si="6"/>
        <v>H01430</v>
      </c>
      <c r="AK111" s="1030" t="str">
        <f t="shared" si="7"/>
        <v>PCE PAPETRIE-FOUR. BUREAU</v>
      </c>
      <c r="AL111" s="1030">
        <f>IFERROR(INDEX(G111:R111,1,MATCH(Parametres!$B$3,G$1:R$1,0)-1)*IF(OR(F111="L",F111="S",F111="I"),-1,1),"")</f>
        <v>744.95</v>
      </c>
      <c r="AM111" s="1030">
        <f t="shared" si="8"/>
        <v>756.99</v>
      </c>
      <c r="AN111" s="1030">
        <f>INDEX(G111:R111,1,MATCH(Parametres!$B$3,G$1:R$1,0))*IF(OR(F111="L",F111="S",F111="I"),-1,1)</f>
        <v>1501.94</v>
      </c>
      <c r="AO111" s="598" t="str">
        <f>+VLOOKUP($AJ111,Data_Validation!$A:$D,1,0)</f>
        <v>H01430</v>
      </c>
      <c r="AP111" s="598" t="str">
        <f>+VLOOKUP($AJ111,Data_Validation!$A:$D,3,0)</f>
        <v>Pièces</v>
      </c>
      <c r="AQ111" s="598" t="str">
        <f>+VLOOKUP($AJ111,Data_Validation!$A:$D,4,0)</f>
        <v>Papeterie</v>
      </c>
      <c r="AR111" s="598" t="s">
        <v>299</v>
      </c>
      <c r="AS111" s="598">
        <f>+VLOOKUP($AJ111,Data_Validation!$A:$E,5,0)</f>
        <v>0</v>
      </c>
      <c r="AT111" s="1036" t="str">
        <f t="shared" si="9"/>
        <v>H01430</v>
      </c>
      <c r="AU111" s="599" t="str">
        <f t="shared" si="10"/>
        <v>PCE PAPETRIE-FOUR. BUREAU</v>
      </c>
      <c r="AV111" s="1030">
        <f>IFERROR(INDEX(V111:AG111,1,MATCH(Parametres!$B$3,V$1:AG$1,0)-1)*IF(OR(C111="L",C111="S",C111="I"),-1,1),"")</f>
        <v>0</v>
      </c>
      <c r="AW111" s="1030">
        <f t="shared" si="11"/>
        <v>0</v>
      </c>
      <c r="AX111" s="1030">
        <f>INDEX(V111:AG111,1,MATCH(Parametres!$B$3,V$1:AG$1,0))*IF(OR(C111="L",C111="S",C111="I"),-1,1)</f>
        <v>0</v>
      </c>
      <c r="AY111" s="598" t="s">
        <v>337</v>
      </c>
      <c r="AZ111" s="598">
        <f>+VLOOKUP($AJ111,Data_Validation!$A:$E,5,0)</f>
        <v>0</v>
      </c>
    </row>
    <row r="112" spans="1:52" ht="15" customHeight="1">
      <c r="A112" s="832" t="s">
        <v>1150</v>
      </c>
      <c r="B112" s="832">
        <v>2025</v>
      </c>
      <c r="C112" s="832" t="s">
        <v>1370</v>
      </c>
      <c r="D112" s="832" t="s">
        <v>1371</v>
      </c>
      <c r="E112" s="832" t="s">
        <v>333</v>
      </c>
      <c r="F112" s="832" t="s">
        <v>1119</v>
      </c>
      <c r="G112" s="832">
        <v>0</v>
      </c>
      <c r="H112" s="832">
        <v>0</v>
      </c>
      <c r="I112" s="832">
        <v>0</v>
      </c>
      <c r="J112" s="832">
        <v>0</v>
      </c>
      <c r="K112" s="832">
        <v>0</v>
      </c>
      <c r="L112" s="832">
        <v>0</v>
      </c>
      <c r="M112" s="832">
        <v>0</v>
      </c>
      <c r="N112" s="832">
        <v>0</v>
      </c>
      <c r="O112" s="832">
        <v>0</v>
      </c>
      <c r="P112" s="832">
        <v>0</v>
      </c>
      <c r="Q112" s="832">
        <v>0</v>
      </c>
      <c r="R112" s="832">
        <v>0</v>
      </c>
      <c r="S112" s="832">
        <v>0</v>
      </c>
      <c r="T112" s="832">
        <v>0</v>
      </c>
      <c r="U112" s="832">
        <v>0</v>
      </c>
      <c r="V112" s="832">
        <v>0</v>
      </c>
      <c r="W112" s="832">
        <v>0</v>
      </c>
      <c r="X112" s="832">
        <v>0</v>
      </c>
      <c r="Y112" s="832">
        <v>0</v>
      </c>
      <c r="Z112" s="832">
        <v>0</v>
      </c>
      <c r="AA112" s="832">
        <v>0</v>
      </c>
      <c r="AB112" s="832">
        <v>0</v>
      </c>
      <c r="AC112" s="832">
        <v>0</v>
      </c>
      <c r="AD112" s="832">
        <v>0</v>
      </c>
      <c r="AE112" s="832">
        <v>0</v>
      </c>
      <c r="AF112" s="832">
        <v>0</v>
      </c>
      <c r="AG112" s="832">
        <v>0</v>
      </c>
      <c r="AH112" s="832">
        <v>0</v>
      </c>
      <c r="AI112" s="832">
        <v>0</v>
      </c>
      <c r="AJ112" s="1030" t="str">
        <f t="shared" si="6"/>
        <v>H01431</v>
      </c>
      <c r="AK112" s="1030" t="str">
        <f t="shared" si="7"/>
        <v>PCE OUTIL-FOUR. DIVERS</v>
      </c>
      <c r="AL112" s="1030">
        <f>IFERROR(INDEX(G112:R112,1,MATCH(Parametres!$B$3,G$1:R$1,0)-1)*IF(OR(F112="L",F112="S",F112="I"),-1,1),"")</f>
        <v>0</v>
      </c>
      <c r="AM112" s="1030">
        <f t="shared" si="8"/>
        <v>0</v>
      </c>
      <c r="AN112" s="1030">
        <f>INDEX(G112:R112,1,MATCH(Parametres!$B$3,G$1:R$1,0))*IF(OR(F112="L",F112="S",F112="I"),-1,1)</f>
        <v>0</v>
      </c>
      <c r="AO112" s="598" t="e">
        <f>+VLOOKUP($AJ112,Data_Validation!$A:$D,1,0)</f>
        <v>#N/A</v>
      </c>
      <c r="AP112" s="598" t="e">
        <f>+VLOOKUP($AJ112,Data_Validation!$A:$D,3,0)</f>
        <v>#N/A</v>
      </c>
      <c r="AQ112" s="598" t="e">
        <f>+VLOOKUP($AJ112,Data_Validation!$A:$D,4,0)</f>
        <v>#N/A</v>
      </c>
      <c r="AR112" s="598" t="s">
        <v>299</v>
      </c>
      <c r="AS112" s="598" t="e">
        <f>+VLOOKUP($AJ112,Data_Validation!$A:$E,5,0)</f>
        <v>#N/A</v>
      </c>
      <c r="AT112" s="1036" t="str">
        <f t="shared" si="9"/>
        <v>H01431</v>
      </c>
      <c r="AU112" s="599" t="str">
        <f t="shared" si="10"/>
        <v>PCE OUTIL-FOUR. DIVERS</v>
      </c>
      <c r="AV112" s="1030">
        <f>IFERROR(INDEX(V112:AG112,1,MATCH(Parametres!$B$3,V$1:AG$1,0)-1)*IF(OR(C112="L",C112="S",C112="I"),-1,1),"")</f>
        <v>0</v>
      </c>
      <c r="AW112" s="1030">
        <f t="shared" si="11"/>
        <v>0</v>
      </c>
      <c r="AX112" s="1030">
        <f>INDEX(V112:AG112,1,MATCH(Parametres!$B$3,V$1:AG$1,0))*IF(OR(C112="L",C112="S",C112="I"),-1,1)</f>
        <v>0</v>
      </c>
      <c r="AY112" s="598" t="s">
        <v>337</v>
      </c>
      <c r="AZ112" s="598" t="e">
        <f>+VLOOKUP($AJ112,Data_Validation!$A:$E,5,0)</f>
        <v>#N/A</v>
      </c>
    </row>
    <row r="113" spans="1:52" ht="15.75" customHeight="1">
      <c r="A113" s="832" t="s">
        <v>1150</v>
      </c>
      <c r="B113" s="832">
        <v>2025</v>
      </c>
      <c r="C113" s="832" t="s">
        <v>1372</v>
      </c>
      <c r="D113" s="832" t="s">
        <v>1373</v>
      </c>
      <c r="E113" s="832" t="s">
        <v>333</v>
      </c>
      <c r="F113" s="832" t="s">
        <v>1119</v>
      </c>
      <c r="G113" s="832">
        <v>0</v>
      </c>
      <c r="H113" s="832">
        <v>0</v>
      </c>
      <c r="I113" s="832">
        <v>0</v>
      </c>
      <c r="J113" s="832">
        <v>0</v>
      </c>
      <c r="K113" s="832">
        <v>0</v>
      </c>
      <c r="L113" s="832">
        <v>0</v>
      </c>
      <c r="M113" s="832">
        <v>0</v>
      </c>
      <c r="N113" s="832">
        <v>0</v>
      </c>
      <c r="O113" s="832">
        <v>0</v>
      </c>
      <c r="P113" s="832">
        <v>0</v>
      </c>
      <c r="Q113" s="832">
        <v>0</v>
      </c>
      <c r="R113" s="832">
        <v>0</v>
      </c>
      <c r="S113" s="832">
        <v>0</v>
      </c>
      <c r="T113" s="832">
        <v>0</v>
      </c>
      <c r="U113" s="832">
        <v>0</v>
      </c>
      <c r="V113" s="832">
        <v>0</v>
      </c>
      <c r="W113" s="832">
        <v>0</v>
      </c>
      <c r="X113" s="832">
        <v>0</v>
      </c>
      <c r="Y113" s="832">
        <v>0</v>
      </c>
      <c r="Z113" s="832">
        <v>0</v>
      </c>
      <c r="AA113" s="832">
        <v>0</v>
      </c>
      <c r="AB113" s="832">
        <v>0</v>
      </c>
      <c r="AC113" s="832">
        <v>0</v>
      </c>
      <c r="AD113" s="832">
        <v>0</v>
      </c>
      <c r="AE113" s="832">
        <v>0</v>
      </c>
      <c r="AF113" s="832">
        <v>0</v>
      </c>
      <c r="AG113" s="832">
        <v>0</v>
      </c>
      <c r="AH113" s="832">
        <v>0</v>
      </c>
      <c r="AI113" s="832">
        <v>0</v>
      </c>
      <c r="AJ113" s="1030" t="str">
        <f t="shared" si="6"/>
        <v>H01434</v>
      </c>
      <c r="AK113" s="1030" t="str">
        <f t="shared" si="7"/>
        <v>PCE UNIFORMES-SALOPETTES</v>
      </c>
      <c r="AL113" s="1030">
        <f>IFERROR(INDEX(G113:R113,1,MATCH(Parametres!$B$3,G$1:R$1,0)-1)*IF(OR(F113="L",F113="S",F113="I"),-1,1),"")</f>
        <v>0</v>
      </c>
      <c r="AM113" s="1030">
        <f t="shared" si="8"/>
        <v>0</v>
      </c>
      <c r="AN113" s="1030">
        <f>INDEX(G113:R113,1,MATCH(Parametres!$B$3,G$1:R$1,0))*IF(OR(F113="L",F113="S",F113="I"),-1,1)</f>
        <v>0</v>
      </c>
      <c r="AO113" s="598" t="e">
        <f>+VLOOKUP($AJ113,Data_Validation!$A:$D,1,0)</f>
        <v>#N/A</v>
      </c>
      <c r="AP113" s="598" t="e">
        <f>+VLOOKUP($AJ113,Data_Validation!$A:$D,3,0)</f>
        <v>#N/A</v>
      </c>
      <c r="AQ113" s="598" t="e">
        <f>+VLOOKUP($AJ113,Data_Validation!$A:$D,4,0)</f>
        <v>#N/A</v>
      </c>
      <c r="AR113" s="598" t="s">
        <v>299</v>
      </c>
      <c r="AS113" s="598" t="e">
        <f>+VLOOKUP($AJ113,Data_Validation!$A:$E,5,0)</f>
        <v>#N/A</v>
      </c>
      <c r="AT113" s="1036" t="str">
        <f t="shared" si="9"/>
        <v>H01434</v>
      </c>
      <c r="AU113" s="599" t="str">
        <f t="shared" si="10"/>
        <v>PCE UNIFORMES-SALOPETTES</v>
      </c>
      <c r="AV113" s="1030">
        <f>IFERROR(INDEX(V113:AG113,1,MATCH(Parametres!$B$3,V$1:AG$1,0)-1)*IF(OR(C113="L",C113="S",C113="I"),-1,1),"")</f>
        <v>0</v>
      </c>
      <c r="AW113" s="1030">
        <f t="shared" si="11"/>
        <v>0</v>
      </c>
      <c r="AX113" s="1030">
        <f>INDEX(V113:AG113,1,MATCH(Parametres!$B$3,V$1:AG$1,0))*IF(OR(C113="L",C113="S",C113="I"),-1,1)</f>
        <v>0</v>
      </c>
      <c r="AY113" s="598" t="s">
        <v>337</v>
      </c>
      <c r="AZ113" s="598" t="e">
        <f>+VLOOKUP($AJ113,Data_Validation!$A:$E,5,0)</f>
        <v>#N/A</v>
      </c>
    </row>
    <row r="114" spans="1:52" ht="15" customHeight="1">
      <c r="A114" s="832" t="s">
        <v>1150</v>
      </c>
      <c r="B114" s="832">
        <v>2025</v>
      </c>
      <c r="C114" s="832" t="s">
        <v>1374</v>
      </c>
      <c r="D114" s="832" t="s">
        <v>1375</v>
      </c>
      <c r="E114" s="832" t="s">
        <v>333</v>
      </c>
      <c r="F114" s="832" t="s">
        <v>1119</v>
      </c>
      <c r="G114" s="832">
        <v>0</v>
      </c>
      <c r="H114" s="832">
        <v>0</v>
      </c>
      <c r="I114" s="832">
        <v>0</v>
      </c>
      <c r="J114" s="832">
        <v>0</v>
      </c>
      <c r="K114" s="832">
        <v>1365</v>
      </c>
      <c r="L114" s="832">
        <v>2665</v>
      </c>
      <c r="M114" s="832">
        <v>2665</v>
      </c>
      <c r="N114" s="832">
        <v>2665</v>
      </c>
      <c r="O114" s="832">
        <v>4030</v>
      </c>
      <c r="P114" s="832">
        <v>6124.58</v>
      </c>
      <c r="Q114" s="832">
        <v>8186.17</v>
      </c>
      <c r="R114" s="832">
        <v>10397.16</v>
      </c>
      <c r="S114" s="832">
        <v>744.2</v>
      </c>
      <c r="T114" s="832">
        <v>744.2</v>
      </c>
      <c r="U114" s="832">
        <v>0</v>
      </c>
      <c r="V114" s="832">
        <v>0</v>
      </c>
      <c r="W114" s="832">
        <v>0</v>
      </c>
      <c r="X114" s="832">
        <v>0</v>
      </c>
      <c r="Y114" s="832">
        <v>0</v>
      </c>
      <c r="Z114" s="832">
        <v>0</v>
      </c>
      <c r="AA114" s="832">
        <v>0</v>
      </c>
      <c r="AB114" s="832">
        <v>0</v>
      </c>
      <c r="AC114" s="832">
        <v>0</v>
      </c>
      <c r="AD114" s="832">
        <v>0</v>
      </c>
      <c r="AE114" s="832">
        <v>0</v>
      </c>
      <c r="AF114" s="832">
        <v>0</v>
      </c>
      <c r="AG114" s="832">
        <v>0</v>
      </c>
      <c r="AH114" s="832">
        <v>0</v>
      </c>
      <c r="AI114" s="832">
        <v>0</v>
      </c>
      <c r="AJ114" s="1030" t="str">
        <f t="shared" si="6"/>
        <v>H01435</v>
      </c>
      <c r="AK114" s="1030" t="str">
        <f t="shared" si="7"/>
        <v>PCE CONCIERGE-NETTOYAGE</v>
      </c>
      <c r="AL114" s="1030">
        <f>IFERROR(INDEX(G114:R114,1,MATCH(Parametres!$B$3,G$1:R$1,0)-1)*IF(OR(F114="L",F114="S",F114="I"),-1,1),"")</f>
        <v>0</v>
      </c>
      <c r="AM114" s="1030">
        <f t="shared" si="8"/>
        <v>0</v>
      </c>
      <c r="AN114" s="1030">
        <f>INDEX(G114:R114,1,MATCH(Parametres!$B$3,G$1:R$1,0))*IF(OR(F114="L",F114="S",F114="I"),-1,1)</f>
        <v>0</v>
      </c>
      <c r="AO114" s="598" t="str">
        <f>+VLOOKUP($AJ114,Data_Validation!$A:$D,1,0)</f>
        <v>H01435</v>
      </c>
      <c r="AP114" s="598" t="str">
        <f>+VLOOKUP($AJ114,Data_Validation!$A:$D,3,0)</f>
        <v>Pièces</v>
      </c>
      <c r="AQ114" s="598" t="str">
        <f>+VLOOKUP($AJ114,Data_Validation!$A:$D,4,0)</f>
        <v>Services extérieurs</v>
      </c>
      <c r="AR114" s="598" t="s">
        <v>299</v>
      </c>
      <c r="AS114" s="598">
        <f>+VLOOKUP($AJ114,Data_Validation!$A:$E,5,0)</f>
        <v>0</v>
      </c>
      <c r="AT114" s="1036" t="str">
        <f t="shared" si="9"/>
        <v>H01435</v>
      </c>
      <c r="AU114" s="599" t="str">
        <f t="shared" si="10"/>
        <v>PCE CONCIERGE-NETTOYAGE</v>
      </c>
      <c r="AV114" s="1030">
        <f>IFERROR(INDEX(V114:AG114,1,MATCH(Parametres!$B$3,V$1:AG$1,0)-1)*IF(OR(C114="L",C114="S",C114="I"),-1,1),"")</f>
        <v>0</v>
      </c>
      <c r="AW114" s="1030">
        <f t="shared" si="11"/>
        <v>0</v>
      </c>
      <c r="AX114" s="1030">
        <f>INDEX(V114:AG114,1,MATCH(Parametres!$B$3,V$1:AG$1,0))*IF(OR(C114="L",C114="S",C114="I"),-1,1)</f>
        <v>0</v>
      </c>
      <c r="AY114" s="598" t="s">
        <v>337</v>
      </c>
      <c r="AZ114" s="598">
        <f>+VLOOKUP($AJ114,Data_Validation!$A:$E,5,0)</f>
        <v>0</v>
      </c>
    </row>
    <row r="115" spans="1:52" ht="15" customHeight="1">
      <c r="A115" s="832" t="s">
        <v>1150</v>
      </c>
      <c r="B115" s="832">
        <v>2025</v>
      </c>
      <c r="C115" s="832" t="s">
        <v>1376</v>
      </c>
      <c r="D115" s="832" t="s">
        <v>1377</v>
      </c>
      <c r="E115" s="832" t="s">
        <v>333</v>
      </c>
      <c r="F115" s="832" t="s">
        <v>1119</v>
      </c>
      <c r="G115" s="832">
        <v>640.55999999999995</v>
      </c>
      <c r="H115" s="832">
        <v>989.22</v>
      </c>
      <c r="I115" s="832">
        <v>990.12</v>
      </c>
      <c r="J115" s="832">
        <v>990.12</v>
      </c>
      <c r="K115" s="832">
        <v>1295.02</v>
      </c>
      <c r="L115" s="832">
        <v>1318.99</v>
      </c>
      <c r="M115" s="832">
        <v>1318.99</v>
      </c>
      <c r="N115" s="832">
        <v>1360.37</v>
      </c>
      <c r="O115" s="832">
        <v>1414.93</v>
      </c>
      <c r="P115" s="832">
        <v>1418.11</v>
      </c>
      <c r="Q115" s="832">
        <v>1449.71</v>
      </c>
      <c r="R115" s="832">
        <v>1694.61</v>
      </c>
      <c r="S115" s="832">
        <v>131.79</v>
      </c>
      <c r="T115" s="832">
        <v>131.79</v>
      </c>
      <c r="U115" s="832">
        <v>0</v>
      </c>
      <c r="V115" s="832">
        <v>0</v>
      </c>
      <c r="W115" s="832">
        <v>0</v>
      </c>
      <c r="X115" s="832">
        <v>0</v>
      </c>
      <c r="Y115" s="832">
        <v>0</v>
      </c>
      <c r="Z115" s="832">
        <v>0</v>
      </c>
      <c r="AA115" s="832">
        <v>0</v>
      </c>
      <c r="AB115" s="832">
        <v>0</v>
      </c>
      <c r="AC115" s="832">
        <v>0</v>
      </c>
      <c r="AD115" s="832">
        <v>0</v>
      </c>
      <c r="AE115" s="832">
        <v>0</v>
      </c>
      <c r="AF115" s="832">
        <v>0</v>
      </c>
      <c r="AG115" s="832">
        <v>0</v>
      </c>
      <c r="AH115" s="832">
        <v>0</v>
      </c>
      <c r="AI115" s="832">
        <v>0</v>
      </c>
      <c r="AJ115" s="1030" t="str">
        <f t="shared" si="6"/>
        <v>H01437</v>
      </c>
      <c r="AK115" s="1030" t="str">
        <f t="shared" si="7"/>
        <v>PCE PRATIQUES COURTOISIE</v>
      </c>
      <c r="AL115" s="1030">
        <f>IFERROR(INDEX(G115:R115,1,MATCH(Parametres!$B$3,G$1:R$1,0)-1)*IF(OR(F115="L",F115="S",F115="I"),-1,1),"")</f>
        <v>640.55999999999995</v>
      </c>
      <c r="AM115" s="1030">
        <f t="shared" si="8"/>
        <v>348.66000000000008</v>
      </c>
      <c r="AN115" s="1030">
        <f>INDEX(G115:R115,1,MATCH(Parametres!$B$3,G$1:R$1,0))*IF(OR(F115="L",F115="S",F115="I"),-1,1)</f>
        <v>989.22</v>
      </c>
      <c r="AO115" s="598" t="str">
        <f>+VLOOKUP($AJ115,Data_Validation!$A:$D,1,0)</f>
        <v>H01437</v>
      </c>
      <c r="AP115" s="598" t="str">
        <f>+VLOOKUP($AJ115,Data_Validation!$A:$D,3,0)</f>
        <v>Pièces</v>
      </c>
      <c r="AQ115" s="598" t="str">
        <f>+VLOOKUP($AJ115,Data_Validation!$A:$D,4,0)</f>
        <v>Frais véhicules de cie</v>
      </c>
      <c r="AR115" s="598" t="s">
        <v>299</v>
      </c>
      <c r="AS115" s="598">
        <f>+VLOOKUP($AJ115,Data_Validation!$A:$E,5,0)</f>
        <v>0</v>
      </c>
      <c r="AT115" s="1036" t="str">
        <f t="shared" si="9"/>
        <v>H01437</v>
      </c>
      <c r="AU115" s="599" t="str">
        <f t="shared" si="10"/>
        <v>PCE PRATIQUES COURTOISIE</v>
      </c>
      <c r="AV115" s="1030">
        <f>IFERROR(INDEX(V115:AG115,1,MATCH(Parametres!$B$3,V$1:AG$1,0)-1)*IF(OR(C115="L",C115="S",C115="I"),-1,1),"")</f>
        <v>0</v>
      </c>
      <c r="AW115" s="1030">
        <f t="shared" si="11"/>
        <v>0</v>
      </c>
      <c r="AX115" s="1030">
        <f>INDEX(V115:AG115,1,MATCH(Parametres!$B$3,V$1:AG$1,0))*IF(OR(C115="L",C115="S",C115="I"),-1,1)</f>
        <v>0</v>
      </c>
      <c r="AY115" s="598" t="s">
        <v>337</v>
      </c>
      <c r="AZ115" s="598">
        <f>+VLOOKUP($AJ115,Data_Validation!$A:$E,5,0)</f>
        <v>0</v>
      </c>
    </row>
    <row r="116" spans="1:52" ht="15" customHeight="1">
      <c r="A116" s="832" t="s">
        <v>1150</v>
      </c>
      <c r="B116" s="832">
        <v>2025</v>
      </c>
      <c r="C116" s="832" t="s">
        <v>1378</v>
      </c>
      <c r="D116" s="832" t="s">
        <v>1379</v>
      </c>
      <c r="E116" s="832" t="s">
        <v>333</v>
      </c>
      <c r="F116" s="832" t="s">
        <v>1119</v>
      </c>
      <c r="G116" s="832">
        <v>7094.24</v>
      </c>
      <c r="H116" s="832">
        <v>19218.900000000001</v>
      </c>
      <c r="I116" s="832">
        <v>38340.29</v>
      </c>
      <c r="J116" s="832">
        <v>54578.29</v>
      </c>
      <c r="K116" s="832">
        <v>65532.45</v>
      </c>
      <c r="L116" s="832">
        <v>86526.07</v>
      </c>
      <c r="M116" s="832">
        <v>105009.47</v>
      </c>
      <c r="N116" s="832">
        <v>136131.26</v>
      </c>
      <c r="O116" s="832">
        <v>136140.4</v>
      </c>
      <c r="P116" s="832">
        <v>157242.60999999999</v>
      </c>
      <c r="Q116" s="832">
        <v>177435.5</v>
      </c>
      <c r="R116" s="832">
        <v>194022.98</v>
      </c>
      <c r="S116" s="832">
        <v>16130.5</v>
      </c>
      <c r="T116" s="832">
        <v>16130.5</v>
      </c>
      <c r="U116" s="832">
        <v>0</v>
      </c>
      <c r="V116" s="832">
        <v>0</v>
      </c>
      <c r="W116" s="832">
        <v>0</v>
      </c>
      <c r="X116" s="832">
        <v>0</v>
      </c>
      <c r="Y116" s="832">
        <v>0</v>
      </c>
      <c r="Z116" s="832">
        <v>0</v>
      </c>
      <c r="AA116" s="832">
        <v>0</v>
      </c>
      <c r="AB116" s="832">
        <v>0</v>
      </c>
      <c r="AC116" s="832">
        <v>0</v>
      </c>
      <c r="AD116" s="832">
        <v>0</v>
      </c>
      <c r="AE116" s="832">
        <v>0</v>
      </c>
      <c r="AF116" s="832">
        <v>0</v>
      </c>
      <c r="AG116" s="832">
        <v>0</v>
      </c>
      <c r="AH116" s="832">
        <v>0</v>
      </c>
      <c r="AI116" s="832">
        <v>0</v>
      </c>
      <c r="AJ116" s="1030" t="str">
        <f t="shared" si="6"/>
        <v>H01438</v>
      </c>
      <c r="AK116" s="1030" t="str">
        <f t="shared" si="7"/>
        <v>PCE PUB-PROMOTION PCE</v>
      </c>
      <c r="AL116" s="1030">
        <f>IFERROR(INDEX(G116:R116,1,MATCH(Parametres!$B$3,G$1:R$1,0)-1)*IF(OR(F116="L",F116="S",F116="I"),-1,1),"")</f>
        <v>7094.24</v>
      </c>
      <c r="AM116" s="1030">
        <f t="shared" si="8"/>
        <v>12124.660000000002</v>
      </c>
      <c r="AN116" s="1030">
        <f>INDEX(G116:R116,1,MATCH(Parametres!$B$3,G$1:R$1,0))*IF(OR(F116="L",F116="S",F116="I"),-1,1)</f>
        <v>19218.900000000001</v>
      </c>
      <c r="AO116" s="598" t="str">
        <f>+VLOOKUP($AJ116,Data_Validation!$A:$D,1,0)</f>
        <v>H01438</v>
      </c>
      <c r="AP116" s="598" t="str">
        <f>+VLOOKUP($AJ116,Data_Validation!$A:$D,3,0)</f>
        <v>Pièces</v>
      </c>
      <c r="AQ116" s="598" t="str">
        <f>+VLOOKUP($AJ116,Data_Validation!$A:$D,4,0)</f>
        <v>Publicité 2</v>
      </c>
      <c r="AR116" s="598" t="s">
        <v>299</v>
      </c>
      <c r="AS116" s="598">
        <f>+VLOOKUP($AJ116,Data_Validation!$A:$E,5,0)</f>
        <v>0</v>
      </c>
      <c r="AT116" s="1036" t="str">
        <f t="shared" si="9"/>
        <v>H01438</v>
      </c>
      <c r="AU116" s="599" t="str">
        <f t="shared" si="10"/>
        <v>PCE PUB-PROMOTION PCE</v>
      </c>
      <c r="AV116" s="1030">
        <f>IFERROR(INDEX(V116:AG116,1,MATCH(Parametres!$B$3,V$1:AG$1,0)-1)*IF(OR(C116="L",C116="S",C116="I"),-1,1),"")</f>
        <v>0</v>
      </c>
      <c r="AW116" s="1030">
        <f t="shared" si="11"/>
        <v>0</v>
      </c>
      <c r="AX116" s="1030">
        <f>INDEX(V116:AG116,1,MATCH(Parametres!$B$3,V$1:AG$1,0))*IF(OR(C116="L",C116="S",C116="I"),-1,1)</f>
        <v>0</v>
      </c>
      <c r="AY116" s="598" t="s">
        <v>337</v>
      </c>
      <c r="AZ116" s="598">
        <f>+VLOOKUP($AJ116,Data_Validation!$A:$E,5,0)</f>
        <v>0</v>
      </c>
    </row>
    <row r="117" spans="1:52" ht="15.75" customHeight="1">
      <c r="A117" s="832" t="s">
        <v>1150</v>
      </c>
      <c r="B117" s="832">
        <v>2025</v>
      </c>
      <c r="C117" s="832" t="s">
        <v>1380</v>
      </c>
      <c r="D117" s="832" t="s">
        <v>1381</v>
      </c>
      <c r="E117" s="832" t="s">
        <v>333</v>
      </c>
      <c r="F117" s="832" t="s">
        <v>1119</v>
      </c>
      <c r="G117" s="832">
        <v>0</v>
      </c>
      <c r="H117" s="832">
        <v>198.99</v>
      </c>
      <c r="I117" s="832">
        <v>238.79</v>
      </c>
      <c r="J117" s="832">
        <v>278.58999999999997</v>
      </c>
      <c r="K117" s="832">
        <v>318.39</v>
      </c>
      <c r="L117" s="832">
        <v>358.19</v>
      </c>
      <c r="M117" s="832">
        <v>397.99</v>
      </c>
      <c r="N117" s="832">
        <v>437.79</v>
      </c>
      <c r="O117" s="832">
        <v>477.59</v>
      </c>
      <c r="P117" s="832">
        <v>518.84</v>
      </c>
      <c r="Q117" s="832">
        <v>559.30999999999995</v>
      </c>
      <c r="R117" s="832">
        <v>599.78</v>
      </c>
      <c r="S117" s="832">
        <v>50.85</v>
      </c>
      <c r="T117" s="832">
        <v>50.85</v>
      </c>
      <c r="U117" s="832">
        <v>0</v>
      </c>
      <c r="V117" s="832">
        <v>0</v>
      </c>
      <c r="W117" s="832">
        <v>0</v>
      </c>
      <c r="X117" s="832">
        <v>0</v>
      </c>
      <c r="Y117" s="832">
        <v>0</v>
      </c>
      <c r="Z117" s="832">
        <v>0</v>
      </c>
      <c r="AA117" s="832">
        <v>0</v>
      </c>
      <c r="AB117" s="832">
        <v>0</v>
      </c>
      <c r="AC117" s="832">
        <v>0</v>
      </c>
      <c r="AD117" s="832">
        <v>0</v>
      </c>
      <c r="AE117" s="832">
        <v>0</v>
      </c>
      <c r="AF117" s="832">
        <v>0</v>
      </c>
      <c r="AG117" s="832">
        <v>0</v>
      </c>
      <c r="AH117" s="832">
        <v>0</v>
      </c>
      <c r="AI117" s="832">
        <v>0</v>
      </c>
      <c r="AJ117" s="1030" t="str">
        <f t="shared" si="6"/>
        <v>H01440</v>
      </c>
      <c r="AK117" s="1030" t="str">
        <f t="shared" si="7"/>
        <v>PCE ENT EQUIPEMENT</v>
      </c>
      <c r="AL117" s="1030">
        <f>IFERROR(INDEX(G117:R117,1,MATCH(Parametres!$B$3,G$1:R$1,0)-1)*IF(OR(F117="L",F117="S",F117="I"),-1,1),"")</f>
        <v>0</v>
      </c>
      <c r="AM117" s="1030">
        <f t="shared" si="8"/>
        <v>198.99</v>
      </c>
      <c r="AN117" s="1030">
        <f>INDEX(G117:R117,1,MATCH(Parametres!$B$3,G$1:R$1,0))*IF(OR(F117="L",F117="S",F117="I"),-1,1)</f>
        <v>198.99</v>
      </c>
      <c r="AO117" s="598" t="str">
        <f>+VLOOKUP($AJ117,Data_Validation!$A:$D,1,0)</f>
        <v>H01440</v>
      </c>
      <c r="AP117" s="598" t="str">
        <f>+VLOOKUP($AJ117,Data_Validation!$A:$D,3,0)</f>
        <v>Pièces</v>
      </c>
      <c r="AQ117" s="598" t="str">
        <f>+VLOOKUP($AJ117,Data_Validation!$A:$D,4,0)</f>
        <v>Services extérieurs</v>
      </c>
      <c r="AR117" s="598" t="s">
        <v>299</v>
      </c>
      <c r="AS117" s="598">
        <f>+VLOOKUP($AJ117,Data_Validation!$A:$E,5,0)</f>
        <v>0</v>
      </c>
      <c r="AT117" s="1036" t="str">
        <f t="shared" si="9"/>
        <v>H01440</v>
      </c>
      <c r="AU117" s="599" t="str">
        <f t="shared" si="10"/>
        <v>PCE ENT EQUIPEMENT</v>
      </c>
      <c r="AV117" s="1030">
        <f>IFERROR(INDEX(V117:AG117,1,MATCH(Parametres!$B$3,V$1:AG$1,0)-1)*IF(OR(C117="L",C117="S",C117="I"),-1,1),"")</f>
        <v>0</v>
      </c>
      <c r="AW117" s="1030">
        <f t="shared" si="11"/>
        <v>0</v>
      </c>
      <c r="AX117" s="1030">
        <f>INDEX(V117:AG117,1,MATCH(Parametres!$B$3,V$1:AG$1,0))*IF(OR(C117="L",C117="S",C117="I"),-1,1)</f>
        <v>0</v>
      </c>
      <c r="AY117" s="598" t="s">
        <v>337</v>
      </c>
      <c r="AZ117" s="598">
        <f>+VLOOKUP($AJ117,Data_Validation!$A:$E,5,0)</f>
        <v>0</v>
      </c>
    </row>
    <row r="118" spans="1:52" ht="15" customHeight="1">
      <c r="A118" s="832" t="s">
        <v>1150</v>
      </c>
      <c r="B118" s="832">
        <v>2025</v>
      </c>
      <c r="C118" s="832" t="s">
        <v>1382</v>
      </c>
      <c r="D118" s="832" t="s">
        <v>1383</v>
      </c>
      <c r="E118" s="832" t="s">
        <v>333</v>
      </c>
      <c r="F118" s="832" t="s">
        <v>1119</v>
      </c>
      <c r="G118" s="832">
        <v>0</v>
      </c>
      <c r="H118" s="832">
        <v>0</v>
      </c>
      <c r="I118" s="832">
        <v>0</v>
      </c>
      <c r="J118" s="832">
        <v>0</v>
      </c>
      <c r="K118" s="832">
        <v>0</v>
      </c>
      <c r="L118" s="832">
        <v>0</v>
      </c>
      <c r="M118" s="832">
        <v>0</v>
      </c>
      <c r="N118" s="832">
        <v>0</v>
      </c>
      <c r="O118" s="832">
        <v>0</v>
      </c>
      <c r="P118" s="832">
        <v>0</v>
      </c>
      <c r="Q118" s="832">
        <v>0</v>
      </c>
      <c r="R118" s="832">
        <v>0</v>
      </c>
      <c r="S118" s="832">
        <v>0</v>
      </c>
      <c r="T118" s="832">
        <v>0</v>
      </c>
      <c r="U118" s="832">
        <v>0</v>
      </c>
      <c r="V118" s="832">
        <v>0</v>
      </c>
      <c r="W118" s="832">
        <v>0</v>
      </c>
      <c r="X118" s="832">
        <v>0</v>
      </c>
      <c r="Y118" s="832">
        <v>0</v>
      </c>
      <c r="Z118" s="832">
        <v>0</v>
      </c>
      <c r="AA118" s="832">
        <v>0</v>
      </c>
      <c r="AB118" s="832">
        <v>0</v>
      </c>
      <c r="AC118" s="832">
        <v>0</v>
      </c>
      <c r="AD118" s="832">
        <v>0</v>
      </c>
      <c r="AE118" s="832">
        <v>0</v>
      </c>
      <c r="AF118" s="832">
        <v>0</v>
      </c>
      <c r="AG118" s="832">
        <v>0</v>
      </c>
      <c r="AH118" s="832">
        <v>0</v>
      </c>
      <c r="AI118" s="832">
        <v>0</v>
      </c>
      <c r="AJ118" s="1030" t="str">
        <f t="shared" si="6"/>
        <v>H01441</v>
      </c>
      <c r="AK118" s="1030" t="str">
        <f t="shared" si="7"/>
        <v>PCE VEH. DE SERVITUDES</v>
      </c>
      <c r="AL118" s="1030">
        <f>IFERROR(INDEX(G118:R118,1,MATCH(Parametres!$B$3,G$1:R$1,0)-1)*IF(OR(F118="L",F118="S",F118="I"),-1,1),"")</f>
        <v>0</v>
      </c>
      <c r="AM118" s="1030">
        <f t="shared" si="8"/>
        <v>0</v>
      </c>
      <c r="AN118" s="1030">
        <f>INDEX(G118:R118,1,MATCH(Parametres!$B$3,G$1:R$1,0))*IF(OR(F118="L",F118="S",F118="I"),-1,1)</f>
        <v>0</v>
      </c>
      <c r="AO118" s="598" t="e">
        <f>+VLOOKUP($AJ118,Data_Validation!$A:$D,1,0)</f>
        <v>#N/A</v>
      </c>
      <c r="AP118" s="598" t="e">
        <f>+VLOOKUP($AJ118,Data_Validation!$A:$D,3,0)</f>
        <v>#N/A</v>
      </c>
      <c r="AQ118" s="598" t="e">
        <f>+VLOOKUP($AJ118,Data_Validation!$A:$D,4,0)</f>
        <v>#N/A</v>
      </c>
      <c r="AR118" s="598" t="s">
        <v>299</v>
      </c>
      <c r="AS118" s="598" t="e">
        <f>+VLOOKUP($AJ118,Data_Validation!$A:$E,5,0)</f>
        <v>#N/A</v>
      </c>
      <c r="AT118" s="1036" t="str">
        <f t="shared" si="9"/>
        <v>H01441</v>
      </c>
      <c r="AU118" s="599" t="str">
        <f t="shared" si="10"/>
        <v>PCE VEH. DE SERVITUDES</v>
      </c>
      <c r="AV118" s="1030">
        <f>IFERROR(INDEX(V118:AG118,1,MATCH(Parametres!$B$3,V$1:AG$1,0)-1)*IF(OR(C118="L",C118="S",C118="I"),-1,1),"")</f>
        <v>0</v>
      </c>
      <c r="AW118" s="1030">
        <f t="shared" si="11"/>
        <v>0</v>
      </c>
      <c r="AX118" s="1030">
        <f>INDEX(V118:AG118,1,MATCH(Parametres!$B$3,V$1:AG$1,0))*IF(OR(C118="L",C118="S",C118="I"),-1,1)</f>
        <v>0</v>
      </c>
      <c r="AY118" s="598" t="s">
        <v>337</v>
      </c>
      <c r="AZ118" s="598" t="e">
        <f>+VLOOKUP($AJ118,Data_Validation!$A:$E,5,0)</f>
        <v>#N/A</v>
      </c>
    </row>
    <row r="119" spans="1:52" ht="15" customHeight="1">
      <c r="A119" s="832" t="s">
        <v>1150</v>
      </c>
      <c r="B119" s="832">
        <v>2025</v>
      </c>
      <c r="C119" s="832" t="s">
        <v>1384</v>
      </c>
      <c r="D119" s="832" t="s">
        <v>1385</v>
      </c>
      <c r="E119" s="832" t="s">
        <v>333</v>
      </c>
      <c r="F119" s="832" t="s">
        <v>1119</v>
      </c>
      <c r="G119" s="832">
        <v>0</v>
      </c>
      <c r="H119" s="832">
        <v>0</v>
      </c>
      <c r="I119" s="832">
        <v>0</v>
      </c>
      <c r="J119" s="832">
        <v>0</v>
      </c>
      <c r="K119" s="832">
        <v>0</v>
      </c>
      <c r="L119" s="832">
        <v>0</v>
      </c>
      <c r="M119" s="832">
        <v>0</v>
      </c>
      <c r="N119" s="832">
        <v>0</v>
      </c>
      <c r="O119" s="832">
        <v>100</v>
      </c>
      <c r="P119" s="832">
        <v>100</v>
      </c>
      <c r="Q119" s="832">
        <v>100</v>
      </c>
      <c r="R119" s="832">
        <v>100</v>
      </c>
      <c r="S119" s="832">
        <v>9.09</v>
      </c>
      <c r="T119" s="832">
        <v>9.09</v>
      </c>
      <c r="U119" s="832">
        <v>0</v>
      </c>
      <c r="V119" s="832">
        <v>0</v>
      </c>
      <c r="W119" s="832">
        <v>0</v>
      </c>
      <c r="X119" s="832">
        <v>0</v>
      </c>
      <c r="Y119" s="832">
        <v>0</v>
      </c>
      <c r="Z119" s="832">
        <v>0</v>
      </c>
      <c r="AA119" s="832">
        <v>0</v>
      </c>
      <c r="AB119" s="832">
        <v>0</v>
      </c>
      <c r="AC119" s="832">
        <v>0</v>
      </c>
      <c r="AD119" s="832">
        <v>0</v>
      </c>
      <c r="AE119" s="832">
        <v>0</v>
      </c>
      <c r="AF119" s="832">
        <v>0</v>
      </c>
      <c r="AG119" s="832">
        <v>0</v>
      </c>
      <c r="AH119" s="832">
        <v>0</v>
      </c>
      <c r="AI119" s="832">
        <v>0</v>
      </c>
      <c r="AJ119" s="1030" t="str">
        <f t="shared" si="6"/>
        <v>H01442</v>
      </c>
      <c r="AK119" s="1030" t="str">
        <f t="shared" si="7"/>
        <v>PCE ENT EQUIP</v>
      </c>
      <c r="AL119" s="1030">
        <f>IFERROR(INDEX(G119:R119,1,MATCH(Parametres!$B$3,G$1:R$1,0)-1)*IF(OR(F119="L",F119="S",F119="I"),-1,1),"")</f>
        <v>0</v>
      </c>
      <c r="AM119" s="1030">
        <f t="shared" si="8"/>
        <v>0</v>
      </c>
      <c r="AN119" s="1030">
        <f>INDEX(G119:R119,1,MATCH(Parametres!$B$3,G$1:R$1,0))*IF(OR(F119="L",F119="S",F119="I"),-1,1)</f>
        <v>0</v>
      </c>
      <c r="AO119" s="598" t="str">
        <f>+VLOOKUP($AJ119,Data_Validation!$A:$D,1,0)</f>
        <v>H01442</v>
      </c>
      <c r="AP119" s="598" t="str">
        <f>+VLOOKUP($AJ119,Data_Validation!$A:$D,3,0)</f>
        <v>Pièces</v>
      </c>
      <c r="AQ119" s="598" t="str">
        <f>+VLOOKUP($AJ119,Data_Validation!$A:$D,4,0)</f>
        <v>Services extérieurs</v>
      </c>
      <c r="AR119" s="598" t="s">
        <v>299</v>
      </c>
      <c r="AS119" s="598">
        <f>+VLOOKUP($AJ119,Data_Validation!$A:$E,5,0)</f>
        <v>0</v>
      </c>
      <c r="AT119" s="1036" t="str">
        <f t="shared" si="9"/>
        <v>H01442</v>
      </c>
      <c r="AU119" s="599" t="str">
        <f t="shared" si="10"/>
        <v>PCE ENT EQUIP</v>
      </c>
      <c r="AV119" s="1030">
        <f>IFERROR(INDEX(V119:AG119,1,MATCH(Parametres!$B$3,V$1:AG$1,0)-1)*IF(OR(C119="L",C119="S",C119="I"),-1,1),"")</f>
        <v>0</v>
      </c>
      <c r="AW119" s="1030">
        <f t="shared" si="11"/>
        <v>0</v>
      </c>
      <c r="AX119" s="1030">
        <f>INDEX(V119:AG119,1,MATCH(Parametres!$B$3,V$1:AG$1,0))*IF(OR(C119="L",C119="S",C119="I"),-1,1)</f>
        <v>0</v>
      </c>
      <c r="AY119" s="598" t="s">
        <v>337</v>
      </c>
      <c r="AZ119" s="598">
        <f>+VLOOKUP($AJ119,Data_Validation!$A:$E,5,0)</f>
        <v>0</v>
      </c>
    </row>
    <row r="120" spans="1:52" ht="15" customHeight="1">
      <c r="A120" s="832" t="s">
        <v>1150</v>
      </c>
      <c r="B120" s="832">
        <v>2025</v>
      </c>
      <c r="C120" s="832" t="s">
        <v>1386</v>
      </c>
      <c r="D120" s="832" t="s">
        <v>1387</v>
      </c>
      <c r="E120" s="832" t="s">
        <v>333</v>
      </c>
      <c r="F120" s="832" t="s">
        <v>1119</v>
      </c>
      <c r="G120" s="832">
        <v>500</v>
      </c>
      <c r="H120" s="832">
        <v>1000</v>
      </c>
      <c r="I120" s="832">
        <v>1639.16</v>
      </c>
      <c r="J120" s="832">
        <v>2139.16</v>
      </c>
      <c r="K120" s="832">
        <v>2884</v>
      </c>
      <c r="L120" s="832">
        <v>3393.15</v>
      </c>
      <c r="M120" s="832">
        <v>3914.91</v>
      </c>
      <c r="N120" s="832">
        <v>4414.91</v>
      </c>
      <c r="O120" s="832">
        <v>4914.91</v>
      </c>
      <c r="P120" s="832">
        <v>5414.91</v>
      </c>
      <c r="Q120" s="832">
        <v>5914.91</v>
      </c>
      <c r="R120" s="832">
        <v>6414.91</v>
      </c>
      <c r="S120" s="832">
        <v>537.72</v>
      </c>
      <c r="T120" s="832">
        <v>537.72</v>
      </c>
      <c r="U120" s="832">
        <v>0</v>
      </c>
      <c r="V120" s="832">
        <v>0</v>
      </c>
      <c r="W120" s="832">
        <v>0</v>
      </c>
      <c r="X120" s="832">
        <v>0</v>
      </c>
      <c r="Y120" s="832">
        <v>0</v>
      </c>
      <c r="Z120" s="832">
        <v>0</v>
      </c>
      <c r="AA120" s="832">
        <v>0</v>
      </c>
      <c r="AB120" s="832">
        <v>0</v>
      </c>
      <c r="AC120" s="832">
        <v>0</v>
      </c>
      <c r="AD120" s="832">
        <v>0</v>
      </c>
      <c r="AE120" s="832">
        <v>0</v>
      </c>
      <c r="AF120" s="832">
        <v>0</v>
      </c>
      <c r="AG120" s="832">
        <v>0</v>
      </c>
      <c r="AH120" s="832">
        <v>0</v>
      </c>
      <c r="AI120" s="832">
        <v>0</v>
      </c>
      <c r="AJ120" s="1030" t="str">
        <f t="shared" si="6"/>
        <v>H01443</v>
      </c>
      <c r="AK120" s="1030" t="str">
        <f t="shared" si="7"/>
        <v>PCE LOCATION EQUIPEMENT</v>
      </c>
      <c r="AL120" s="1030">
        <f>IFERROR(INDEX(G120:R120,1,MATCH(Parametres!$B$3,G$1:R$1,0)-1)*IF(OR(F120="L",F120="S",F120="I"),-1,1),"")</f>
        <v>500</v>
      </c>
      <c r="AM120" s="1030">
        <f t="shared" si="8"/>
        <v>500</v>
      </c>
      <c r="AN120" s="1030">
        <f>INDEX(G120:R120,1,MATCH(Parametres!$B$3,G$1:R$1,0))*IF(OR(F120="L",F120="S",F120="I"),-1,1)</f>
        <v>1000</v>
      </c>
      <c r="AO120" s="598" t="str">
        <f>+VLOOKUP($AJ120,Data_Validation!$A:$D,1,0)</f>
        <v>H01443</v>
      </c>
      <c r="AP120" s="598" t="str">
        <f>+VLOOKUP($AJ120,Data_Validation!$A:$D,3,0)</f>
        <v>Pièces</v>
      </c>
      <c r="AQ120" s="598" t="str">
        <f>+VLOOKUP($AJ120,Data_Validation!$A:$D,4,0)</f>
        <v>Services extérieurs</v>
      </c>
      <c r="AR120" s="598" t="s">
        <v>299</v>
      </c>
      <c r="AS120" s="598">
        <f>+VLOOKUP($AJ120,Data_Validation!$A:$E,5,0)</f>
        <v>0</v>
      </c>
      <c r="AT120" s="1036" t="str">
        <f t="shared" si="9"/>
        <v>H01443</v>
      </c>
      <c r="AU120" s="599" t="str">
        <f t="shared" si="10"/>
        <v>PCE LOCATION EQUIPEMENT</v>
      </c>
      <c r="AV120" s="1030">
        <f>IFERROR(INDEX(V120:AG120,1,MATCH(Parametres!$B$3,V$1:AG$1,0)-1)*IF(OR(C120="L",C120="S",C120="I"),-1,1),"")</f>
        <v>0</v>
      </c>
      <c r="AW120" s="1030">
        <f t="shared" si="11"/>
        <v>0</v>
      </c>
      <c r="AX120" s="1030">
        <f>INDEX(V120:AG120,1,MATCH(Parametres!$B$3,V$1:AG$1,0))*IF(OR(C120="L",C120="S",C120="I"),-1,1)</f>
        <v>0</v>
      </c>
      <c r="AY120" s="598" t="s">
        <v>337</v>
      </c>
      <c r="AZ120" s="598">
        <f>+VLOOKUP($AJ120,Data_Validation!$A:$E,5,0)</f>
        <v>0</v>
      </c>
    </row>
    <row r="121" spans="1:52" ht="15" customHeight="1">
      <c r="A121" s="832" t="s">
        <v>1150</v>
      </c>
      <c r="B121" s="832">
        <v>2025</v>
      </c>
      <c r="C121" s="832" t="s">
        <v>1388</v>
      </c>
      <c r="D121" s="832" t="s">
        <v>1389</v>
      </c>
      <c r="E121" s="832" t="s">
        <v>333</v>
      </c>
      <c r="F121" s="832" t="s">
        <v>1119</v>
      </c>
      <c r="G121" s="832">
        <v>2166.16</v>
      </c>
      <c r="H121" s="832">
        <v>4263.08</v>
      </c>
      <c r="I121" s="832">
        <v>6361.77</v>
      </c>
      <c r="J121" s="832">
        <v>8733.75</v>
      </c>
      <c r="K121" s="832">
        <v>10251.56</v>
      </c>
      <c r="L121" s="832">
        <v>11808.28</v>
      </c>
      <c r="M121" s="832">
        <v>13309.37</v>
      </c>
      <c r="N121" s="832">
        <v>15251.63</v>
      </c>
      <c r="O121" s="832">
        <v>17267.32</v>
      </c>
      <c r="P121" s="832">
        <v>18930.32</v>
      </c>
      <c r="Q121" s="832">
        <v>20711.73</v>
      </c>
      <c r="R121" s="832">
        <v>22282.16</v>
      </c>
      <c r="S121" s="832">
        <v>1882.88</v>
      </c>
      <c r="T121" s="832">
        <v>1882.88</v>
      </c>
      <c r="U121" s="832">
        <v>0</v>
      </c>
      <c r="V121" s="832">
        <v>0</v>
      </c>
      <c r="W121" s="832">
        <v>0</v>
      </c>
      <c r="X121" s="832">
        <v>0</v>
      </c>
      <c r="Y121" s="832">
        <v>0</v>
      </c>
      <c r="Z121" s="832">
        <v>0</v>
      </c>
      <c r="AA121" s="832">
        <v>0</v>
      </c>
      <c r="AB121" s="832">
        <v>0</v>
      </c>
      <c r="AC121" s="832">
        <v>0</v>
      </c>
      <c r="AD121" s="832">
        <v>0</v>
      </c>
      <c r="AE121" s="832">
        <v>0</v>
      </c>
      <c r="AF121" s="832">
        <v>0</v>
      </c>
      <c r="AG121" s="832">
        <v>0</v>
      </c>
      <c r="AH121" s="832">
        <v>0</v>
      </c>
      <c r="AI121" s="832">
        <v>0</v>
      </c>
      <c r="AJ121" s="1030" t="str">
        <f t="shared" si="6"/>
        <v>H01444</v>
      </c>
      <c r="AK121" s="1030" t="str">
        <f t="shared" si="7"/>
        <v>PCE TRAITEMENT DONNEES</v>
      </c>
      <c r="AL121" s="1030">
        <f>IFERROR(INDEX(G121:R121,1,MATCH(Parametres!$B$3,G$1:R$1,0)-1)*IF(OR(F121="L",F121="S",F121="I"),-1,1),"")</f>
        <v>2166.16</v>
      </c>
      <c r="AM121" s="1030">
        <f t="shared" si="8"/>
        <v>2096.92</v>
      </c>
      <c r="AN121" s="1030">
        <f>INDEX(G121:R121,1,MATCH(Parametres!$B$3,G$1:R$1,0))*IF(OR(F121="L",F121="S",F121="I"),-1,1)</f>
        <v>4263.08</v>
      </c>
      <c r="AO121" s="598" t="str">
        <f>+VLOOKUP($AJ121,Data_Validation!$A:$D,1,0)</f>
        <v>H01444</v>
      </c>
      <c r="AP121" s="598" t="str">
        <f>+VLOOKUP($AJ121,Data_Validation!$A:$D,3,0)</f>
        <v>Pièces</v>
      </c>
      <c r="AQ121" s="598" t="str">
        <f>+VLOOKUP($AJ121,Data_Validation!$A:$D,4,0)</f>
        <v>Informatique</v>
      </c>
      <c r="AR121" s="598" t="s">
        <v>299</v>
      </c>
      <c r="AS121" s="598">
        <f>+VLOOKUP($AJ121,Data_Validation!$A:$E,5,0)</f>
        <v>0</v>
      </c>
      <c r="AT121" s="1036" t="str">
        <f t="shared" si="9"/>
        <v>H01444</v>
      </c>
      <c r="AU121" s="599" t="str">
        <f t="shared" si="10"/>
        <v>PCE TRAITEMENT DONNEES</v>
      </c>
      <c r="AV121" s="1030">
        <f>IFERROR(INDEX(V121:AG121,1,MATCH(Parametres!$B$3,V$1:AG$1,0)-1)*IF(OR(C121="L",C121="S",C121="I"),-1,1),"")</f>
        <v>0</v>
      </c>
      <c r="AW121" s="1030">
        <f t="shared" si="11"/>
        <v>0</v>
      </c>
      <c r="AX121" s="1030">
        <f>INDEX(V121:AG121,1,MATCH(Parametres!$B$3,V$1:AG$1,0))*IF(OR(C121="L",C121="S",C121="I"),-1,1)</f>
        <v>0</v>
      </c>
      <c r="AY121" s="598" t="s">
        <v>337</v>
      </c>
      <c r="AZ121" s="598">
        <f>+VLOOKUP($AJ121,Data_Validation!$A:$E,5,0)</f>
        <v>0</v>
      </c>
    </row>
    <row r="122" spans="1:52" ht="15" customHeight="1">
      <c r="A122" s="832" t="s">
        <v>1150</v>
      </c>
      <c r="B122" s="832">
        <v>2025</v>
      </c>
      <c r="C122" s="832" t="s">
        <v>1390</v>
      </c>
      <c r="D122" s="832" t="s">
        <v>1391</v>
      </c>
      <c r="E122" s="832" t="s">
        <v>333</v>
      </c>
      <c r="F122" s="832" t="s">
        <v>1119</v>
      </c>
      <c r="G122" s="832">
        <v>2099.63</v>
      </c>
      <c r="H122" s="832">
        <v>2230.63</v>
      </c>
      <c r="I122" s="832">
        <v>2905.45</v>
      </c>
      <c r="J122" s="832">
        <v>3648.69</v>
      </c>
      <c r="K122" s="832">
        <v>4277.28</v>
      </c>
      <c r="L122" s="832">
        <v>5000.18</v>
      </c>
      <c r="M122" s="832">
        <v>6199.41</v>
      </c>
      <c r="N122" s="832">
        <v>6724.92</v>
      </c>
      <c r="O122" s="832">
        <v>7436.62</v>
      </c>
      <c r="P122" s="832">
        <v>8543.74</v>
      </c>
      <c r="Q122" s="832">
        <v>8976.41</v>
      </c>
      <c r="R122" s="832">
        <v>9404.0400000000009</v>
      </c>
      <c r="S122" s="832">
        <v>816.04</v>
      </c>
      <c r="T122" s="832">
        <v>816.04</v>
      </c>
      <c r="U122" s="832">
        <v>0</v>
      </c>
      <c r="V122" s="832">
        <v>0</v>
      </c>
      <c r="W122" s="832">
        <v>0</v>
      </c>
      <c r="X122" s="832">
        <v>0</v>
      </c>
      <c r="Y122" s="832">
        <v>0</v>
      </c>
      <c r="Z122" s="832">
        <v>0</v>
      </c>
      <c r="AA122" s="832">
        <v>0</v>
      </c>
      <c r="AB122" s="832">
        <v>0</v>
      </c>
      <c r="AC122" s="832">
        <v>0</v>
      </c>
      <c r="AD122" s="832">
        <v>0</v>
      </c>
      <c r="AE122" s="832">
        <v>0</v>
      </c>
      <c r="AF122" s="832">
        <v>0</v>
      </c>
      <c r="AG122" s="832">
        <v>0</v>
      </c>
      <c r="AH122" s="832">
        <v>0</v>
      </c>
      <c r="AI122" s="832">
        <v>0</v>
      </c>
      <c r="AJ122" s="1030" t="str">
        <f t="shared" si="6"/>
        <v>H01445</v>
      </c>
      <c r="AK122" s="1030" t="str">
        <f t="shared" si="7"/>
        <v>PCE FRAIS REP/REPAS(80%)</v>
      </c>
      <c r="AL122" s="1030">
        <f>IFERROR(INDEX(G122:R122,1,MATCH(Parametres!$B$3,G$1:R$1,0)-1)*IF(OR(F122="L",F122="S",F122="I"),-1,1),"")</f>
        <v>2099.63</v>
      </c>
      <c r="AM122" s="1030">
        <f t="shared" si="8"/>
        <v>131</v>
      </c>
      <c r="AN122" s="1030">
        <f>INDEX(G122:R122,1,MATCH(Parametres!$B$3,G$1:R$1,0))*IF(OR(F122="L",F122="S",F122="I"),-1,1)</f>
        <v>2230.63</v>
      </c>
      <c r="AO122" s="598" t="str">
        <f>+VLOOKUP($AJ122,Data_Validation!$A:$D,1,0)</f>
        <v>H01445</v>
      </c>
      <c r="AP122" s="598" t="str">
        <f>+VLOOKUP($AJ122,Data_Validation!$A:$D,3,0)</f>
        <v>Pièces</v>
      </c>
      <c r="AQ122" s="598" t="str">
        <f>+VLOOKUP($AJ122,Data_Validation!$A:$D,4,0)</f>
        <v>Frais de déplacement</v>
      </c>
      <c r="AR122" s="598" t="s">
        <v>299</v>
      </c>
      <c r="AS122" s="598">
        <f>+VLOOKUP($AJ122,Data_Validation!$A:$E,5,0)</f>
        <v>0</v>
      </c>
      <c r="AT122" s="1036" t="str">
        <f t="shared" si="9"/>
        <v>H01445</v>
      </c>
      <c r="AU122" s="599" t="str">
        <f t="shared" si="10"/>
        <v>PCE FRAIS REP/REPAS(80%)</v>
      </c>
      <c r="AV122" s="1030">
        <f>IFERROR(INDEX(V122:AG122,1,MATCH(Parametres!$B$3,V$1:AG$1,0)-1)*IF(OR(C122="L",C122="S",C122="I"),-1,1),"")</f>
        <v>0</v>
      </c>
      <c r="AW122" s="1030">
        <f t="shared" si="11"/>
        <v>0</v>
      </c>
      <c r="AX122" s="1030">
        <f>INDEX(V122:AG122,1,MATCH(Parametres!$B$3,V$1:AG$1,0))*IF(OR(C122="L",C122="S",C122="I"),-1,1)</f>
        <v>0</v>
      </c>
      <c r="AY122" s="598" t="s">
        <v>337</v>
      </c>
      <c r="AZ122" s="598">
        <f>+VLOOKUP($AJ122,Data_Validation!$A:$E,5,0)</f>
        <v>0</v>
      </c>
    </row>
    <row r="123" spans="1:52" ht="15.75" customHeight="1">
      <c r="A123" s="832" t="s">
        <v>1150</v>
      </c>
      <c r="B123" s="832">
        <v>2025</v>
      </c>
      <c r="C123" s="832" t="s">
        <v>1392</v>
      </c>
      <c r="D123" s="832" t="s">
        <v>1393</v>
      </c>
      <c r="E123" s="832" t="s">
        <v>333</v>
      </c>
      <c r="F123" s="832" t="s">
        <v>1119</v>
      </c>
      <c r="G123" s="832">
        <v>65</v>
      </c>
      <c r="H123" s="832">
        <v>130</v>
      </c>
      <c r="I123" s="832">
        <v>260</v>
      </c>
      <c r="J123" s="832">
        <v>260</v>
      </c>
      <c r="K123" s="832">
        <v>325</v>
      </c>
      <c r="L123" s="832">
        <v>390</v>
      </c>
      <c r="M123" s="832">
        <v>455</v>
      </c>
      <c r="N123" s="832">
        <v>520</v>
      </c>
      <c r="O123" s="832">
        <v>585</v>
      </c>
      <c r="P123" s="832">
        <v>650</v>
      </c>
      <c r="Q123" s="832">
        <v>780</v>
      </c>
      <c r="R123" s="832">
        <v>780</v>
      </c>
      <c r="S123" s="832">
        <v>70.91</v>
      </c>
      <c r="T123" s="832">
        <v>70.91</v>
      </c>
      <c r="U123" s="832">
        <v>0</v>
      </c>
      <c r="V123" s="832">
        <v>0</v>
      </c>
      <c r="W123" s="832">
        <v>0</v>
      </c>
      <c r="X123" s="832">
        <v>0</v>
      </c>
      <c r="Y123" s="832">
        <v>0</v>
      </c>
      <c r="Z123" s="832">
        <v>0</v>
      </c>
      <c r="AA123" s="832">
        <v>0</v>
      </c>
      <c r="AB123" s="832">
        <v>0</v>
      </c>
      <c r="AC123" s="832">
        <v>0</v>
      </c>
      <c r="AD123" s="832">
        <v>0</v>
      </c>
      <c r="AE123" s="832">
        <v>0</v>
      </c>
      <c r="AF123" s="832">
        <v>0</v>
      </c>
      <c r="AG123" s="832">
        <v>0</v>
      </c>
      <c r="AH123" s="832">
        <v>0</v>
      </c>
      <c r="AI123" s="832">
        <v>0</v>
      </c>
      <c r="AJ123" s="1030" t="str">
        <f t="shared" si="6"/>
        <v>H01446</v>
      </c>
      <c r="AK123" s="1030" t="str">
        <f t="shared" si="7"/>
        <v>PCE DEPLACEMENT-REPRESENT</v>
      </c>
      <c r="AL123" s="1030">
        <f>IFERROR(INDEX(G123:R123,1,MATCH(Parametres!$B$3,G$1:R$1,0)-1)*IF(OR(F123="L",F123="S",F123="I"),-1,1),"")</f>
        <v>65</v>
      </c>
      <c r="AM123" s="1030">
        <f t="shared" si="8"/>
        <v>65</v>
      </c>
      <c r="AN123" s="1030">
        <f>INDEX(G123:R123,1,MATCH(Parametres!$B$3,G$1:R$1,0))*IF(OR(F123="L",F123="S",F123="I"),-1,1)</f>
        <v>130</v>
      </c>
      <c r="AO123" s="598" t="str">
        <f>+VLOOKUP($AJ123,Data_Validation!$A:$D,1,0)</f>
        <v>H01446</v>
      </c>
      <c r="AP123" s="598" t="str">
        <f>+VLOOKUP($AJ123,Data_Validation!$A:$D,3,0)</f>
        <v>Pièces</v>
      </c>
      <c r="AQ123" s="598" t="str">
        <f>+VLOOKUP($AJ123,Data_Validation!$A:$D,4,0)</f>
        <v>Frais de déplacement</v>
      </c>
      <c r="AR123" s="598" t="s">
        <v>299</v>
      </c>
      <c r="AS123" s="598">
        <f>+VLOOKUP($AJ123,Data_Validation!$A:$E,5,0)</f>
        <v>0</v>
      </c>
      <c r="AT123" s="1036" t="str">
        <f t="shared" si="9"/>
        <v>H01446</v>
      </c>
      <c r="AU123" s="599" t="str">
        <f t="shared" si="10"/>
        <v>PCE DEPLACEMENT-REPRESENT</v>
      </c>
      <c r="AV123" s="1030">
        <f>IFERROR(INDEX(V123:AG123,1,MATCH(Parametres!$B$3,V$1:AG$1,0)-1)*IF(OR(C123="L",C123="S",C123="I"),-1,1),"")</f>
        <v>0</v>
      </c>
      <c r="AW123" s="1030">
        <f t="shared" si="11"/>
        <v>0</v>
      </c>
      <c r="AX123" s="1030">
        <f>INDEX(V123:AG123,1,MATCH(Parametres!$B$3,V$1:AG$1,0))*IF(OR(C123="L",C123="S",C123="I"),-1,1)</f>
        <v>0</v>
      </c>
      <c r="AY123" s="598" t="s">
        <v>337</v>
      </c>
      <c r="AZ123" s="598">
        <f>+VLOOKUP($AJ123,Data_Validation!$A:$E,5,0)</f>
        <v>0</v>
      </c>
    </row>
    <row r="124" spans="1:52" ht="15" customHeight="1">
      <c r="A124" s="832" t="s">
        <v>1150</v>
      </c>
      <c r="B124" s="832">
        <v>2025</v>
      </c>
      <c r="C124" s="832" t="s">
        <v>1394</v>
      </c>
      <c r="D124" s="832" t="s">
        <v>1395</v>
      </c>
      <c r="E124" s="832" t="s">
        <v>333</v>
      </c>
      <c r="F124" s="832" t="s">
        <v>1119</v>
      </c>
      <c r="G124" s="832">
        <v>56.04</v>
      </c>
      <c r="H124" s="832">
        <v>215.83</v>
      </c>
      <c r="I124" s="832">
        <v>292.13</v>
      </c>
      <c r="J124" s="832">
        <v>396.77</v>
      </c>
      <c r="K124" s="832">
        <v>449.12</v>
      </c>
      <c r="L124" s="832">
        <v>501.47</v>
      </c>
      <c r="M124" s="832">
        <v>602.85</v>
      </c>
      <c r="N124" s="832">
        <v>782.17</v>
      </c>
      <c r="O124" s="832">
        <v>858.27</v>
      </c>
      <c r="P124" s="832">
        <v>974.37</v>
      </c>
      <c r="Q124" s="832">
        <v>1074.47</v>
      </c>
      <c r="R124" s="832">
        <v>1153.3900000000001</v>
      </c>
      <c r="S124" s="832">
        <v>97.68</v>
      </c>
      <c r="T124" s="832">
        <v>97.68</v>
      </c>
      <c r="U124" s="832">
        <v>0</v>
      </c>
      <c r="V124" s="832">
        <v>0</v>
      </c>
      <c r="W124" s="832">
        <v>0</v>
      </c>
      <c r="X124" s="832">
        <v>0</v>
      </c>
      <c r="Y124" s="832">
        <v>0</v>
      </c>
      <c r="Z124" s="832">
        <v>0</v>
      </c>
      <c r="AA124" s="832">
        <v>0</v>
      </c>
      <c r="AB124" s="832">
        <v>0</v>
      </c>
      <c r="AC124" s="832">
        <v>0</v>
      </c>
      <c r="AD124" s="832">
        <v>0</v>
      </c>
      <c r="AE124" s="832">
        <v>0</v>
      </c>
      <c r="AF124" s="832">
        <v>0</v>
      </c>
      <c r="AG124" s="832">
        <v>0</v>
      </c>
      <c r="AH124" s="832">
        <v>0</v>
      </c>
      <c r="AI124" s="832">
        <v>0</v>
      </c>
      <c r="AJ124" s="1030" t="str">
        <f t="shared" si="6"/>
        <v>H01447</v>
      </c>
      <c r="AK124" s="1030" t="str">
        <f t="shared" si="7"/>
        <v>PCE TELEPHONE-TELEGRAMMES</v>
      </c>
      <c r="AL124" s="1030">
        <f>IFERROR(INDEX(G124:R124,1,MATCH(Parametres!$B$3,G$1:R$1,0)-1)*IF(OR(F124="L",F124="S",F124="I"),-1,1),"")</f>
        <v>56.04</v>
      </c>
      <c r="AM124" s="1030">
        <f t="shared" si="8"/>
        <v>159.79000000000002</v>
      </c>
      <c r="AN124" s="1030">
        <f>INDEX(G124:R124,1,MATCH(Parametres!$B$3,G$1:R$1,0))*IF(OR(F124="L",F124="S",F124="I"),-1,1)</f>
        <v>215.83</v>
      </c>
      <c r="AO124" s="598" t="str">
        <f>+VLOOKUP($AJ124,Data_Validation!$A:$D,1,0)</f>
        <v>H01447</v>
      </c>
      <c r="AP124" s="598" t="str">
        <f>+VLOOKUP($AJ124,Data_Validation!$A:$D,3,0)</f>
        <v>Pièces</v>
      </c>
      <c r="AQ124" s="598" t="str">
        <f>+VLOOKUP($AJ124,Data_Validation!$A:$D,4,0)</f>
        <v>Téléphone</v>
      </c>
      <c r="AR124" s="598" t="s">
        <v>299</v>
      </c>
      <c r="AS124" s="598">
        <f>+VLOOKUP($AJ124,Data_Validation!$A:$E,5,0)</f>
        <v>0</v>
      </c>
      <c r="AT124" s="1036" t="str">
        <f t="shared" si="9"/>
        <v>H01447</v>
      </c>
      <c r="AU124" s="599" t="str">
        <f t="shared" si="10"/>
        <v>PCE TELEPHONE-TELEGRAMMES</v>
      </c>
      <c r="AV124" s="1030">
        <f>IFERROR(INDEX(V124:AG124,1,MATCH(Parametres!$B$3,V$1:AG$1,0)-1)*IF(OR(C124="L",C124="S",C124="I"),-1,1),"")</f>
        <v>0</v>
      </c>
      <c r="AW124" s="1030">
        <f t="shared" si="11"/>
        <v>0</v>
      </c>
      <c r="AX124" s="1030">
        <f>INDEX(V124:AG124,1,MATCH(Parametres!$B$3,V$1:AG$1,0))*IF(OR(C124="L",C124="S",C124="I"),-1,1)</f>
        <v>0</v>
      </c>
      <c r="AY124" s="598" t="s">
        <v>337</v>
      </c>
      <c r="AZ124" s="598">
        <f>+VLOOKUP($AJ124,Data_Validation!$A:$E,5,0)</f>
        <v>0</v>
      </c>
    </row>
    <row r="125" spans="1:52" ht="15" customHeight="1">
      <c r="A125" s="832" t="s">
        <v>1150</v>
      </c>
      <c r="B125" s="832">
        <v>2025</v>
      </c>
      <c r="C125" s="832" t="s">
        <v>1396</v>
      </c>
      <c r="D125" s="832" t="s">
        <v>1397</v>
      </c>
      <c r="E125" s="832" t="s">
        <v>333</v>
      </c>
      <c r="F125" s="832" t="s">
        <v>1119</v>
      </c>
      <c r="G125" s="832">
        <v>0</v>
      </c>
      <c r="H125" s="832">
        <v>0</v>
      </c>
      <c r="I125" s="832">
        <v>0</v>
      </c>
      <c r="J125" s="832">
        <v>0</v>
      </c>
      <c r="K125" s="832">
        <v>0</v>
      </c>
      <c r="L125" s="832">
        <v>0</v>
      </c>
      <c r="M125" s="832">
        <v>0</v>
      </c>
      <c r="N125" s="832">
        <v>0</v>
      </c>
      <c r="O125" s="832">
        <v>0</v>
      </c>
      <c r="P125" s="832">
        <v>0</v>
      </c>
      <c r="Q125" s="832">
        <v>0</v>
      </c>
      <c r="R125" s="832">
        <v>0</v>
      </c>
      <c r="S125" s="832">
        <v>0</v>
      </c>
      <c r="T125" s="832">
        <v>0</v>
      </c>
      <c r="U125" s="832">
        <v>0</v>
      </c>
      <c r="V125" s="832">
        <v>0</v>
      </c>
      <c r="W125" s="832">
        <v>0</v>
      </c>
      <c r="X125" s="832">
        <v>0</v>
      </c>
      <c r="Y125" s="832">
        <v>0</v>
      </c>
      <c r="Z125" s="832">
        <v>0</v>
      </c>
      <c r="AA125" s="832">
        <v>0</v>
      </c>
      <c r="AB125" s="832">
        <v>0</v>
      </c>
      <c r="AC125" s="832">
        <v>0</v>
      </c>
      <c r="AD125" s="832">
        <v>0</v>
      </c>
      <c r="AE125" s="832">
        <v>0</v>
      </c>
      <c r="AF125" s="832">
        <v>0</v>
      </c>
      <c r="AG125" s="832">
        <v>0</v>
      </c>
      <c r="AH125" s="832">
        <v>0</v>
      </c>
      <c r="AI125" s="832">
        <v>0</v>
      </c>
      <c r="AJ125" s="1030" t="str">
        <f t="shared" si="6"/>
        <v>H01448</v>
      </c>
      <c r="AK125" s="1030" t="str">
        <f t="shared" si="7"/>
        <v>PCE FRAIS POSTAUX</v>
      </c>
      <c r="AL125" s="1030">
        <f>IFERROR(INDEX(G125:R125,1,MATCH(Parametres!$B$3,G$1:R$1,0)-1)*IF(OR(F125="L",F125="S",F125="I"),-1,1),"")</f>
        <v>0</v>
      </c>
      <c r="AM125" s="1030">
        <f t="shared" si="8"/>
        <v>0</v>
      </c>
      <c r="AN125" s="1030">
        <f>INDEX(G125:R125,1,MATCH(Parametres!$B$3,G$1:R$1,0))*IF(OR(F125="L",F125="S",F125="I"),-1,1)</f>
        <v>0</v>
      </c>
      <c r="AO125" s="598" t="e">
        <f>+VLOOKUP($AJ125,Data_Validation!$A:$D,1,0)</f>
        <v>#N/A</v>
      </c>
      <c r="AP125" s="598" t="e">
        <f>+VLOOKUP($AJ125,Data_Validation!$A:$D,3,0)</f>
        <v>#N/A</v>
      </c>
      <c r="AQ125" s="598" t="e">
        <f>+VLOOKUP($AJ125,Data_Validation!$A:$D,4,0)</f>
        <v>#N/A</v>
      </c>
      <c r="AR125" s="598" t="s">
        <v>299</v>
      </c>
      <c r="AS125" s="598" t="e">
        <f>+VLOOKUP($AJ125,Data_Validation!$A:$E,5,0)</f>
        <v>#N/A</v>
      </c>
      <c r="AT125" s="1036" t="str">
        <f t="shared" si="9"/>
        <v>H01448</v>
      </c>
      <c r="AU125" s="599" t="str">
        <f t="shared" si="10"/>
        <v>PCE FRAIS POSTAUX</v>
      </c>
      <c r="AV125" s="1030">
        <f>IFERROR(INDEX(V125:AG125,1,MATCH(Parametres!$B$3,V$1:AG$1,0)-1)*IF(OR(C125="L",C125="S",C125="I"),-1,1),"")</f>
        <v>0</v>
      </c>
      <c r="AW125" s="1030">
        <f t="shared" si="11"/>
        <v>0</v>
      </c>
      <c r="AX125" s="1030">
        <f>INDEX(V125:AG125,1,MATCH(Parametres!$B$3,V$1:AG$1,0))*IF(OR(C125="L",C125="S",C125="I"),-1,1)</f>
        <v>0</v>
      </c>
      <c r="AY125" s="598" t="s">
        <v>337</v>
      </c>
      <c r="AZ125" s="598" t="e">
        <f>+VLOOKUP($AJ125,Data_Validation!$A:$E,5,0)</f>
        <v>#N/A</v>
      </c>
    </row>
    <row r="126" spans="1:52" ht="15" customHeight="1">
      <c r="A126" s="832" t="s">
        <v>1150</v>
      </c>
      <c r="B126" s="832">
        <v>2025</v>
      </c>
      <c r="C126" s="832" t="s">
        <v>1398</v>
      </c>
      <c r="D126" s="832" t="s">
        <v>1399</v>
      </c>
      <c r="E126" s="832" t="s">
        <v>333</v>
      </c>
      <c r="F126" s="832" t="s">
        <v>1119</v>
      </c>
      <c r="G126" s="832">
        <v>15876.92</v>
      </c>
      <c r="H126" s="832">
        <v>35040.78</v>
      </c>
      <c r="I126" s="832">
        <v>58012.7</v>
      </c>
      <c r="J126" s="832">
        <v>71393.789999999994</v>
      </c>
      <c r="K126" s="832">
        <v>86949.58</v>
      </c>
      <c r="L126" s="832">
        <v>100770.52</v>
      </c>
      <c r="M126" s="832">
        <v>118222.92</v>
      </c>
      <c r="N126" s="832">
        <v>131667.76999999999</v>
      </c>
      <c r="O126" s="832">
        <v>149538.76</v>
      </c>
      <c r="P126" s="832">
        <v>168914.21</v>
      </c>
      <c r="Q126" s="832">
        <v>184048.49</v>
      </c>
      <c r="R126" s="832">
        <v>198117.63</v>
      </c>
      <c r="S126" s="832">
        <v>16731.68</v>
      </c>
      <c r="T126" s="832">
        <v>16731.68</v>
      </c>
      <c r="U126" s="832">
        <v>0</v>
      </c>
      <c r="V126" s="832">
        <v>0</v>
      </c>
      <c r="W126" s="832">
        <v>0</v>
      </c>
      <c r="X126" s="832">
        <v>0</v>
      </c>
      <c r="Y126" s="832">
        <v>0</v>
      </c>
      <c r="Z126" s="832">
        <v>0</v>
      </c>
      <c r="AA126" s="832">
        <v>0</v>
      </c>
      <c r="AB126" s="832">
        <v>0</v>
      </c>
      <c r="AC126" s="832">
        <v>0</v>
      </c>
      <c r="AD126" s="832">
        <v>0</v>
      </c>
      <c r="AE126" s="832">
        <v>0</v>
      </c>
      <c r="AF126" s="832">
        <v>0</v>
      </c>
      <c r="AG126" s="832">
        <v>0</v>
      </c>
      <c r="AH126" s="832">
        <v>0</v>
      </c>
      <c r="AI126" s="832">
        <v>0</v>
      </c>
      <c r="AJ126" s="1030" t="str">
        <f t="shared" si="6"/>
        <v>H01449</v>
      </c>
      <c r="AK126" s="1030" t="str">
        <f t="shared" si="7"/>
        <v>PCE FRET &amp; MESSAGERIE</v>
      </c>
      <c r="AL126" s="1030">
        <f>IFERROR(INDEX(G126:R126,1,MATCH(Parametres!$B$3,G$1:R$1,0)-1)*IF(OR(F126="L",F126="S",F126="I"),-1,1),"")</f>
        <v>15876.92</v>
      </c>
      <c r="AM126" s="1030">
        <f t="shared" si="8"/>
        <v>19163.86</v>
      </c>
      <c r="AN126" s="1030">
        <f>INDEX(G126:R126,1,MATCH(Parametres!$B$3,G$1:R$1,0))*IF(OR(F126="L",F126="S",F126="I"),-1,1)</f>
        <v>35040.78</v>
      </c>
      <c r="AO126" s="598" t="str">
        <f>+VLOOKUP($AJ126,Data_Validation!$A:$D,1,0)</f>
        <v>H01449</v>
      </c>
      <c r="AP126" s="598" t="str">
        <f>+VLOOKUP($AJ126,Data_Validation!$A:$D,3,0)</f>
        <v>Pièces</v>
      </c>
      <c r="AQ126" s="598" t="str">
        <f>+VLOOKUP($AJ126,Data_Validation!$A:$D,4,0)</f>
        <v>Services extérieurs</v>
      </c>
      <c r="AR126" s="598" t="s">
        <v>299</v>
      </c>
      <c r="AS126" s="598">
        <f>+VLOOKUP($AJ126,Data_Validation!$A:$E,5,0)</f>
        <v>0</v>
      </c>
      <c r="AT126" s="1036" t="str">
        <f t="shared" si="9"/>
        <v>H01449</v>
      </c>
      <c r="AU126" s="599" t="str">
        <f t="shared" si="10"/>
        <v>PCE FRET &amp; MESSAGERIE</v>
      </c>
      <c r="AV126" s="1030">
        <f>IFERROR(INDEX(V126:AG126,1,MATCH(Parametres!$B$3,V$1:AG$1,0)-1)*IF(OR(C126="L",C126="S",C126="I"),-1,1),"")</f>
        <v>0</v>
      </c>
      <c r="AW126" s="1030">
        <f t="shared" si="11"/>
        <v>0</v>
      </c>
      <c r="AX126" s="1030">
        <f>INDEX(V126:AG126,1,MATCH(Parametres!$B$3,V$1:AG$1,0))*IF(OR(C126="L",C126="S",C126="I"),-1,1)</f>
        <v>0</v>
      </c>
      <c r="AY126" s="598" t="s">
        <v>337</v>
      </c>
      <c r="AZ126" s="598">
        <f>+VLOOKUP($AJ126,Data_Validation!$A:$E,5,0)</f>
        <v>0</v>
      </c>
    </row>
    <row r="127" spans="1:52" ht="15" customHeight="1">
      <c r="A127" s="832" t="s">
        <v>1150</v>
      </c>
      <c r="B127" s="832">
        <v>2025</v>
      </c>
      <c r="C127" s="832" t="s">
        <v>1400</v>
      </c>
      <c r="D127" s="832" t="s">
        <v>1401</v>
      </c>
      <c r="E127" s="832" t="s">
        <v>333</v>
      </c>
      <c r="F127" s="832" t="s">
        <v>1119</v>
      </c>
      <c r="G127" s="832">
        <v>74.760000000000005</v>
      </c>
      <c r="H127" s="832">
        <v>74.760000000000005</v>
      </c>
      <c r="I127" s="832">
        <v>139.76</v>
      </c>
      <c r="J127" s="832">
        <v>139.76</v>
      </c>
      <c r="K127" s="832">
        <v>139.76</v>
      </c>
      <c r="L127" s="832">
        <v>139.76</v>
      </c>
      <c r="M127" s="832">
        <v>139.76</v>
      </c>
      <c r="N127" s="832">
        <v>139.76</v>
      </c>
      <c r="O127" s="832">
        <v>204.76</v>
      </c>
      <c r="P127" s="832">
        <v>204.76</v>
      </c>
      <c r="Q127" s="832">
        <v>244.76</v>
      </c>
      <c r="R127" s="832">
        <v>244.76</v>
      </c>
      <c r="S127" s="832">
        <v>22.25</v>
      </c>
      <c r="T127" s="832">
        <v>22.25</v>
      </c>
      <c r="U127" s="832">
        <v>0</v>
      </c>
      <c r="V127" s="832">
        <v>0</v>
      </c>
      <c r="W127" s="832">
        <v>0</v>
      </c>
      <c r="X127" s="832">
        <v>0</v>
      </c>
      <c r="Y127" s="832">
        <v>0</v>
      </c>
      <c r="Z127" s="832">
        <v>0</v>
      </c>
      <c r="AA127" s="832">
        <v>0</v>
      </c>
      <c r="AB127" s="832">
        <v>0</v>
      </c>
      <c r="AC127" s="832">
        <v>0</v>
      </c>
      <c r="AD127" s="832">
        <v>0</v>
      </c>
      <c r="AE127" s="832">
        <v>0</v>
      </c>
      <c r="AF127" s="832">
        <v>0</v>
      </c>
      <c r="AG127" s="832">
        <v>0</v>
      </c>
      <c r="AH127" s="832">
        <v>0</v>
      </c>
      <c r="AI127" s="832">
        <v>0</v>
      </c>
      <c r="AJ127" s="1030" t="str">
        <f t="shared" si="6"/>
        <v>H01452</v>
      </c>
      <c r="AK127" s="1030" t="str">
        <f t="shared" si="7"/>
        <v>PCE FRAIS DIVERS</v>
      </c>
      <c r="AL127" s="1030">
        <f>IFERROR(INDEX(G127:R127,1,MATCH(Parametres!$B$3,G$1:R$1,0)-1)*IF(OR(F127="L",F127="S",F127="I"),-1,1),"")</f>
        <v>74.760000000000005</v>
      </c>
      <c r="AM127" s="1030">
        <f t="shared" si="8"/>
        <v>0</v>
      </c>
      <c r="AN127" s="1030">
        <f>INDEX(G127:R127,1,MATCH(Parametres!$B$3,G$1:R$1,0))*IF(OR(F127="L",F127="S",F127="I"),-1,1)</f>
        <v>74.760000000000005</v>
      </c>
      <c r="AO127" s="598" t="str">
        <f>+VLOOKUP($AJ127,Data_Validation!$A:$D,1,0)</f>
        <v>H01452</v>
      </c>
      <c r="AP127" s="598" t="str">
        <f>+VLOOKUP($AJ127,Data_Validation!$A:$D,3,0)</f>
        <v>Pièces</v>
      </c>
      <c r="AQ127" s="598" t="str">
        <f>+VLOOKUP($AJ127,Data_Validation!$A:$D,4,0)</f>
        <v>Divers</v>
      </c>
      <c r="AR127" s="598" t="s">
        <v>299</v>
      </c>
      <c r="AS127" s="598">
        <f>+VLOOKUP($AJ127,Data_Validation!$A:$E,5,0)</f>
        <v>0</v>
      </c>
      <c r="AT127" s="1036" t="str">
        <f t="shared" si="9"/>
        <v>H01452</v>
      </c>
      <c r="AU127" s="599" t="str">
        <f t="shared" si="10"/>
        <v>PCE FRAIS DIVERS</v>
      </c>
      <c r="AV127" s="1030">
        <f>IFERROR(INDEX(V127:AG127,1,MATCH(Parametres!$B$3,V$1:AG$1,0)-1)*IF(OR(C127="L",C127="S",C127="I"),-1,1),"")</f>
        <v>0</v>
      </c>
      <c r="AW127" s="1030">
        <f t="shared" si="11"/>
        <v>0</v>
      </c>
      <c r="AX127" s="1030">
        <f>INDEX(V127:AG127,1,MATCH(Parametres!$B$3,V$1:AG$1,0))*IF(OR(C127="L",C127="S",C127="I"),-1,1)</f>
        <v>0</v>
      </c>
      <c r="AY127" s="598" t="s">
        <v>337</v>
      </c>
      <c r="AZ127" s="598">
        <f>+VLOOKUP($AJ127,Data_Validation!$A:$E,5,0)</f>
        <v>0</v>
      </c>
    </row>
    <row r="128" spans="1:52" ht="15" customHeight="1">
      <c r="A128" s="832" t="s">
        <v>1150</v>
      </c>
      <c r="B128" s="832">
        <v>2025</v>
      </c>
      <c r="C128" s="832" t="s">
        <v>1402</v>
      </c>
      <c r="D128" s="832" t="s">
        <v>1403</v>
      </c>
      <c r="E128" s="832" t="s">
        <v>333</v>
      </c>
      <c r="F128" s="832" t="s">
        <v>1119</v>
      </c>
      <c r="G128" s="832">
        <v>32500</v>
      </c>
      <c r="H128" s="832">
        <v>65000</v>
      </c>
      <c r="I128" s="832">
        <v>97500</v>
      </c>
      <c r="J128" s="832">
        <v>130000</v>
      </c>
      <c r="K128" s="832">
        <v>162500</v>
      </c>
      <c r="L128" s="832">
        <v>195000</v>
      </c>
      <c r="M128" s="832">
        <v>227500</v>
      </c>
      <c r="N128" s="832">
        <v>260000</v>
      </c>
      <c r="O128" s="832">
        <v>292500</v>
      </c>
      <c r="P128" s="832">
        <v>325000</v>
      </c>
      <c r="Q128" s="832">
        <v>357500</v>
      </c>
      <c r="R128" s="832">
        <v>381250</v>
      </c>
      <c r="S128" s="832">
        <v>32500</v>
      </c>
      <c r="T128" s="832">
        <v>32500</v>
      </c>
      <c r="U128" s="832">
        <v>0</v>
      </c>
      <c r="V128" s="832">
        <v>0</v>
      </c>
      <c r="W128" s="832">
        <v>0</v>
      </c>
      <c r="X128" s="832">
        <v>0</v>
      </c>
      <c r="Y128" s="832">
        <v>0</v>
      </c>
      <c r="Z128" s="832">
        <v>0</v>
      </c>
      <c r="AA128" s="832">
        <v>0</v>
      </c>
      <c r="AB128" s="832">
        <v>0</v>
      </c>
      <c r="AC128" s="832">
        <v>0</v>
      </c>
      <c r="AD128" s="832">
        <v>0</v>
      </c>
      <c r="AE128" s="832">
        <v>0</v>
      </c>
      <c r="AF128" s="832">
        <v>0</v>
      </c>
      <c r="AG128" s="832">
        <v>0</v>
      </c>
      <c r="AH128" s="832">
        <v>0</v>
      </c>
      <c r="AI128" s="832">
        <v>0</v>
      </c>
      <c r="AJ128" s="1030" t="str">
        <f t="shared" si="6"/>
        <v>H01460</v>
      </c>
      <c r="AK128" s="1030" t="str">
        <f t="shared" si="7"/>
        <v>PCE LOYER INT HYPOTH.</v>
      </c>
      <c r="AL128" s="1030">
        <f>IFERROR(INDEX(G128:R128,1,MATCH(Parametres!$B$3,G$1:R$1,0)-1)*IF(OR(F128="L",F128="S",F128="I"),-1,1),"")</f>
        <v>32500</v>
      </c>
      <c r="AM128" s="1030">
        <f t="shared" si="8"/>
        <v>32500</v>
      </c>
      <c r="AN128" s="1030">
        <f>INDEX(G128:R128,1,MATCH(Parametres!$B$3,G$1:R$1,0))*IF(OR(F128="L",F128="S",F128="I"),-1,1)</f>
        <v>65000</v>
      </c>
      <c r="AO128" s="598" t="str">
        <f>+VLOOKUP($AJ128,Data_Validation!$A:$D,1,0)</f>
        <v>H01460</v>
      </c>
      <c r="AP128" s="598" t="str">
        <f>+VLOOKUP($AJ128,Data_Validation!$A:$D,3,0)</f>
        <v>Pièces</v>
      </c>
      <c r="AQ128" s="598" t="str">
        <f>+VLOOKUP($AJ128,Data_Validation!$A:$D,4,0)</f>
        <v>Loyer</v>
      </c>
      <c r="AR128" s="598" t="s">
        <v>299</v>
      </c>
      <c r="AS128" s="598">
        <f>+VLOOKUP($AJ128,Data_Validation!$A:$E,5,0)</f>
        <v>0</v>
      </c>
      <c r="AT128" s="1036" t="str">
        <f t="shared" si="9"/>
        <v>H01460</v>
      </c>
      <c r="AU128" s="599" t="str">
        <f t="shared" si="10"/>
        <v>PCE LOYER INT HYPOTH.</v>
      </c>
      <c r="AV128" s="1030">
        <f>IFERROR(INDEX(V128:AG128,1,MATCH(Parametres!$B$3,V$1:AG$1,0)-1)*IF(OR(C128="L",C128="S",C128="I"),-1,1),"")</f>
        <v>0</v>
      </c>
      <c r="AW128" s="1030">
        <f t="shared" si="11"/>
        <v>0</v>
      </c>
      <c r="AX128" s="1030">
        <f>INDEX(V128:AG128,1,MATCH(Parametres!$B$3,V$1:AG$1,0))*IF(OR(C128="L",C128="S",C128="I"),-1,1)</f>
        <v>0</v>
      </c>
      <c r="AY128" s="598" t="s">
        <v>337</v>
      </c>
      <c r="AZ128" s="598">
        <f>+VLOOKUP($AJ128,Data_Validation!$A:$E,5,0)</f>
        <v>0</v>
      </c>
    </row>
    <row r="129" spans="1:52" ht="15" customHeight="1">
      <c r="A129" s="832" t="s">
        <v>1150</v>
      </c>
      <c r="B129" s="832">
        <v>2025</v>
      </c>
      <c r="C129" s="832" t="s">
        <v>1404</v>
      </c>
      <c r="D129" s="832" t="s">
        <v>1405</v>
      </c>
      <c r="E129" s="832" t="s">
        <v>333</v>
      </c>
      <c r="F129" s="832" t="s">
        <v>1119</v>
      </c>
      <c r="G129" s="832">
        <v>148.16</v>
      </c>
      <c r="H129" s="832">
        <v>296.32</v>
      </c>
      <c r="I129" s="832">
        <v>440.3</v>
      </c>
      <c r="J129" s="832">
        <v>581.4</v>
      </c>
      <c r="K129" s="832">
        <v>752.96</v>
      </c>
      <c r="L129" s="832">
        <v>921.09</v>
      </c>
      <c r="M129" s="832">
        <v>1052.8800000000001</v>
      </c>
      <c r="N129" s="832">
        <v>1182.04</v>
      </c>
      <c r="O129" s="832">
        <v>1308.6099999999999</v>
      </c>
      <c r="P129" s="832">
        <v>1365.55</v>
      </c>
      <c r="Q129" s="832">
        <v>1420.23</v>
      </c>
      <c r="R129" s="832">
        <v>1474.91</v>
      </c>
      <c r="S129" s="832">
        <v>129.11000000000001</v>
      </c>
      <c r="T129" s="832">
        <v>129.11000000000001</v>
      </c>
      <c r="U129" s="832">
        <v>0</v>
      </c>
      <c r="V129" s="832">
        <v>0</v>
      </c>
      <c r="W129" s="832">
        <v>0</v>
      </c>
      <c r="X129" s="832">
        <v>0</v>
      </c>
      <c r="Y129" s="832">
        <v>0</v>
      </c>
      <c r="Z129" s="832">
        <v>0</v>
      </c>
      <c r="AA129" s="832">
        <v>0</v>
      </c>
      <c r="AB129" s="832">
        <v>0</v>
      </c>
      <c r="AC129" s="832">
        <v>0</v>
      </c>
      <c r="AD129" s="832">
        <v>0</v>
      </c>
      <c r="AE129" s="832">
        <v>0</v>
      </c>
      <c r="AF129" s="832">
        <v>0</v>
      </c>
      <c r="AG129" s="832">
        <v>0</v>
      </c>
      <c r="AH129" s="832">
        <v>0</v>
      </c>
      <c r="AI129" s="832">
        <v>0</v>
      </c>
      <c r="AJ129" s="1030" t="str">
        <f t="shared" si="6"/>
        <v>H01461</v>
      </c>
      <c r="AK129" s="1030" t="str">
        <f t="shared" si="7"/>
        <v>PCE AMORT AMELIOR  LOC</v>
      </c>
      <c r="AL129" s="1030">
        <f>IFERROR(INDEX(G129:R129,1,MATCH(Parametres!$B$3,G$1:R$1,0)-1)*IF(OR(F129="L",F129="S",F129="I"),-1,1),"")</f>
        <v>148.16</v>
      </c>
      <c r="AM129" s="1030">
        <f t="shared" si="8"/>
        <v>148.16</v>
      </c>
      <c r="AN129" s="1030">
        <f>INDEX(G129:R129,1,MATCH(Parametres!$B$3,G$1:R$1,0))*IF(OR(F129="L",F129="S",F129="I"),-1,1)</f>
        <v>296.32</v>
      </c>
      <c r="AO129" s="598" t="str">
        <f>+VLOOKUP($AJ129,Data_Validation!$A:$D,1,0)</f>
        <v>H01461</v>
      </c>
      <c r="AP129" s="598" t="str">
        <f>+VLOOKUP($AJ129,Data_Validation!$A:$D,3,0)</f>
        <v>Pièces</v>
      </c>
      <c r="AQ129" s="598" t="str">
        <f>+VLOOKUP($AJ129,Data_Validation!$A:$D,4,0)</f>
        <v>Amortissement</v>
      </c>
      <c r="AR129" s="598" t="s">
        <v>299</v>
      </c>
      <c r="AS129" s="598">
        <f>+VLOOKUP($AJ129,Data_Validation!$A:$E,5,0)</f>
        <v>0</v>
      </c>
      <c r="AT129" s="1036" t="str">
        <f t="shared" si="9"/>
        <v>H01461</v>
      </c>
      <c r="AU129" s="599" t="str">
        <f t="shared" si="10"/>
        <v>PCE AMORT AMELIOR  LOC</v>
      </c>
      <c r="AV129" s="1030">
        <f>IFERROR(INDEX(V129:AG129,1,MATCH(Parametres!$B$3,V$1:AG$1,0)-1)*IF(OR(C129="L",C129="S",C129="I"),-1,1),"")</f>
        <v>0</v>
      </c>
      <c r="AW129" s="1030">
        <f t="shared" si="11"/>
        <v>0</v>
      </c>
      <c r="AX129" s="1030">
        <f>INDEX(V129:AG129,1,MATCH(Parametres!$B$3,V$1:AG$1,0))*IF(OR(C129="L",C129="S",C129="I"),-1,1)</f>
        <v>0</v>
      </c>
      <c r="AY129" s="598" t="s">
        <v>337</v>
      </c>
      <c r="AZ129" s="598">
        <f>+VLOOKUP($AJ129,Data_Validation!$A:$E,5,0)</f>
        <v>0</v>
      </c>
    </row>
    <row r="130" spans="1:52" ht="15" customHeight="1">
      <c r="A130" s="832" t="s">
        <v>1150</v>
      </c>
      <c r="B130" s="832">
        <v>2025</v>
      </c>
      <c r="C130" s="832" t="s">
        <v>1406</v>
      </c>
      <c r="D130" s="832" t="s">
        <v>1407</v>
      </c>
      <c r="E130" s="832" t="s">
        <v>333</v>
      </c>
      <c r="F130" s="832" t="s">
        <v>1119</v>
      </c>
      <c r="G130" s="832">
        <v>1459.27</v>
      </c>
      <c r="H130" s="832">
        <v>4411.2299999999996</v>
      </c>
      <c r="I130" s="832">
        <v>9355.36</v>
      </c>
      <c r="J130" s="832">
        <v>11636.46</v>
      </c>
      <c r="K130" s="832">
        <v>12887.11</v>
      </c>
      <c r="L130" s="832">
        <v>13912.93</v>
      </c>
      <c r="M130" s="832">
        <v>16849.47</v>
      </c>
      <c r="N130" s="832">
        <v>19092.03</v>
      </c>
      <c r="O130" s="832">
        <v>20411.060000000001</v>
      </c>
      <c r="P130" s="832">
        <v>22148.97</v>
      </c>
      <c r="Q130" s="832">
        <v>22606.7</v>
      </c>
      <c r="R130" s="832">
        <v>22847.919999999998</v>
      </c>
      <c r="S130" s="832">
        <v>2055.15</v>
      </c>
      <c r="T130" s="832">
        <v>2055.15</v>
      </c>
      <c r="U130" s="832">
        <v>0</v>
      </c>
      <c r="V130" s="832">
        <v>0</v>
      </c>
      <c r="W130" s="832">
        <v>0</v>
      </c>
      <c r="X130" s="832">
        <v>0</v>
      </c>
      <c r="Y130" s="832">
        <v>0</v>
      </c>
      <c r="Z130" s="832">
        <v>0</v>
      </c>
      <c r="AA130" s="832">
        <v>0</v>
      </c>
      <c r="AB130" s="832">
        <v>0</v>
      </c>
      <c r="AC130" s="832">
        <v>0</v>
      </c>
      <c r="AD130" s="832">
        <v>0</v>
      </c>
      <c r="AE130" s="832">
        <v>0</v>
      </c>
      <c r="AF130" s="832">
        <v>0</v>
      </c>
      <c r="AG130" s="832">
        <v>0</v>
      </c>
      <c r="AH130" s="832">
        <v>0</v>
      </c>
      <c r="AI130" s="832">
        <v>0</v>
      </c>
      <c r="AJ130" s="1030" t="str">
        <f t="shared" si="6"/>
        <v>H01462</v>
      </c>
      <c r="AK130" s="1030" t="str">
        <f t="shared" si="7"/>
        <v>PCE ENTRERIEN PROPRIÉTÉ</v>
      </c>
      <c r="AL130" s="1030">
        <f>IFERROR(INDEX(G130:R130,1,MATCH(Parametres!$B$3,G$1:R$1,0)-1)*IF(OR(F130="L",F130="S",F130="I"),-1,1),"")</f>
        <v>1459.27</v>
      </c>
      <c r="AM130" s="1030">
        <f t="shared" si="8"/>
        <v>2951.9599999999996</v>
      </c>
      <c r="AN130" s="1030">
        <f>INDEX(G130:R130,1,MATCH(Parametres!$B$3,G$1:R$1,0))*IF(OR(F130="L",F130="S",F130="I"),-1,1)</f>
        <v>4411.2299999999996</v>
      </c>
      <c r="AO130" s="598" t="str">
        <f>+VLOOKUP($AJ130,Data_Validation!$A:$D,1,0)</f>
        <v>H01462</v>
      </c>
      <c r="AP130" s="598" t="str">
        <f>+VLOOKUP($AJ130,Data_Validation!$A:$D,3,0)</f>
        <v>Autres</v>
      </c>
      <c r="AQ130" s="598" t="str">
        <f>+VLOOKUP($AJ130,Data_Validation!$A:$D,4,0)</f>
        <v>Services extérieurs</v>
      </c>
      <c r="AR130" s="598" t="s">
        <v>299</v>
      </c>
      <c r="AS130" s="598">
        <f>+VLOOKUP($AJ130,Data_Validation!$A:$E,5,0)</f>
        <v>0</v>
      </c>
      <c r="AT130" s="1036" t="str">
        <f t="shared" si="9"/>
        <v>H01462</v>
      </c>
      <c r="AU130" s="599" t="str">
        <f t="shared" si="10"/>
        <v>PCE ENTRERIEN PROPRIÉTÉ</v>
      </c>
      <c r="AV130" s="1030">
        <f>IFERROR(INDEX(V130:AG130,1,MATCH(Parametres!$B$3,V$1:AG$1,0)-1)*IF(OR(C130="L",C130="S",C130="I"),-1,1),"")</f>
        <v>0</v>
      </c>
      <c r="AW130" s="1030">
        <f t="shared" si="11"/>
        <v>0</v>
      </c>
      <c r="AX130" s="1030">
        <f>INDEX(V130:AG130,1,MATCH(Parametres!$B$3,V$1:AG$1,0))*IF(OR(C130="L",C130="S",C130="I"),-1,1)</f>
        <v>0</v>
      </c>
      <c r="AY130" s="598" t="s">
        <v>337</v>
      </c>
      <c r="AZ130" s="598">
        <f>+VLOOKUP($AJ130,Data_Validation!$A:$E,5,0)</f>
        <v>0</v>
      </c>
    </row>
    <row r="131" spans="1:52" ht="15.75" customHeight="1">
      <c r="A131" s="832" t="s">
        <v>1150</v>
      </c>
      <c r="B131" s="832">
        <v>2025</v>
      </c>
      <c r="C131" s="832" t="s">
        <v>1408</v>
      </c>
      <c r="D131" s="832" t="s">
        <v>1409</v>
      </c>
      <c r="E131" s="832" t="s">
        <v>333</v>
      </c>
      <c r="F131" s="832" t="s">
        <v>1119</v>
      </c>
      <c r="G131" s="832">
        <v>8402.6</v>
      </c>
      <c r="H131" s="832">
        <v>16339.61</v>
      </c>
      <c r="I131" s="832">
        <v>24210.03</v>
      </c>
      <c r="J131" s="832">
        <v>32080.45</v>
      </c>
      <c r="K131" s="832">
        <v>39950.870000000003</v>
      </c>
      <c r="L131" s="832">
        <v>47821.29</v>
      </c>
      <c r="M131" s="832">
        <v>55691.71</v>
      </c>
      <c r="N131" s="832">
        <v>63562.13</v>
      </c>
      <c r="O131" s="832">
        <v>74164.58</v>
      </c>
      <c r="P131" s="832">
        <v>85243.27</v>
      </c>
      <c r="Q131" s="832">
        <v>93113.69</v>
      </c>
      <c r="R131" s="832">
        <v>99021.2</v>
      </c>
      <c r="S131" s="832">
        <v>8464.8799999999992</v>
      </c>
      <c r="T131" s="832">
        <v>8464.8799999999992</v>
      </c>
      <c r="U131" s="832">
        <v>0</v>
      </c>
      <c r="V131" s="832">
        <v>0</v>
      </c>
      <c r="W131" s="832">
        <v>0</v>
      </c>
      <c r="X131" s="832">
        <v>0</v>
      </c>
      <c r="Y131" s="832">
        <v>0</v>
      </c>
      <c r="Z131" s="832">
        <v>0</v>
      </c>
      <c r="AA131" s="832">
        <v>0</v>
      </c>
      <c r="AB131" s="832">
        <v>0</v>
      </c>
      <c r="AC131" s="832">
        <v>0</v>
      </c>
      <c r="AD131" s="832">
        <v>0</v>
      </c>
      <c r="AE131" s="832">
        <v>0</v>
      </c>
      <c r="AF131" s="832">
        <v>0</v>
      </c>
      <c r="AG131" s="832">
        <v>0</v>
      </c>
      <c r="AH131" s="832">
        <v>0</v>
      </c>
      <c r="AI131" s="832">
        <v>0</v>
      </c>
      <c r="AJ131" s="1030" t="str">
        <f t="shared" si="6"/>
        <v>H01463</v>
      </c>
      <c r="AK131" s="1030" t="str">
        <f t="shared" si="7"/>
        <v>PCE TAXES PROPRIÉTÉ</v>
      </c>
      <c r="AL131" s="1030">
        <f>IFERROR(INDEX(G131:R131,1,MATCH(Parametres!$B$3,G$1:R$1,0)-1)*IF(OR(F131="L",F131="S",F131="I"),-1,1),"")</f>
        <v>8402.6</v>
      </c>
      <c r="AM131" s="1030">
        <f t="shared" si="8"/>
        <v>7937.01</v>
      </c>
      <c r="AN131" s="1030">
        <f>INDEX(G131:R131,1,MATCH(Parametres!$B$3,G$1:R$1,0))*IF(OR(F131="L",F131="S",F131="I"),-1,1)</f>
        <v>16339.61</v>
      </c>
      <c r="AO131" s="598" t="str">
        <f>+VLOOKUP($AJ131,Data_Validation!$A:$D,1,0)</f>
        <v>H01463</v>
      </c>
      <c r="AP131" s="598" t="str">
        <f>+VLOOKUP($AJ131,Data_Validation!$A:$D,3,0)</f>
        <v>Pièces</v>
      </c>
      <c r="AQ131" s="598" t="str">
        <f>+VLOOKUP($AJ131,Data_Validation!$A:$D,4,0)</f>
        <v>Taxes foncières</v>
      </c>
      <c r="AR131" s="598" t="s">
        <v>299</v>
      </c>
      <c r="AS131" s="598">
        <f>+VLOOKUP($AJ131,Data_Validation!$A:$E,5,0)</f>
        <v>0</v>
      </c>
      <c r="AT131" s="1036" t="str">
        <f t="shared" si="9"/>
        <v>H01463</v>
      </c>
      <c r="AU131" s="599" t="str">
        <f t="shared" si="10"/>
        <v>PCE TAXES PROPRIÉTÉ</v>
      </c>
      <c r="AV131" s="1030">
        <f>IFERROR(INDEX(V131:AG131,1,MATCH(Parametres!$B$3,V$1:AG$1,0)-1)*IF(OR(C131="L",C131="S",C131="I"),-1,1),"")</f>
        <v>0</v>
      </c>
      <c r="AW131" s="1030">
        <f t="shared" si="11"/>
        <v>0</v>
      </c>
      <c r="AX131" s="1030">
        <f>INDEX(V131:AG131,1,MATCH(Parametres!$B$3,V$1:AG$1,0))*IF(OR(C131="L",C131="S",C131="I"),-1,1)</f>
        <v>0</v>
      </c>
      <c r="AY131" s="598" t="s">
        <v>337</v>
      </c>
      <c r="AZ131" s="598">
        <f>+VLOOKUP($AJ131,Data_Validation!$A:$E,5,0)</f>
        <v>0</v>
      </c>
    </row>
    <row r="132" spans="1:52" ht="15" customHeight="1">
      <c r="A132" s="832" t="s">
        <v>1150</v>
      </c>
      <c r="B132" s="832">
        <v>2025</v>
      </c>
      <c r="C132" s="832" t="s">
        <v>1410</v>
      </c>
      <c r="D132" s="832" t="s">
        <v>1411</v>
      </c>
      <c r="E132" s="832" t="s">
        <v>333</v>
      </c>
      <c r="F132" s="832" t="s">
        <v>1119</v>
      </c>
      <c r="G132" s="832">
        <v>1184.5999999999999</v>
      </c>
      <c r="H132" s="832">
        <v>2369.1999999999998</v>
      </c>
      <c r="I132" s="832">
        <v>3553.8</v>
      </c>
      <c r="J132" s="832">
        <v>4738.3999999999996</v>
      </c>
      <c r="K132" s="832">
        <v>5923</v>
      </c>
      <c r="L132" s="832">
        <v>7107.6</v>
      </c>
      <c r="M132" s="832">
        <v>8292.2000000000007</v>
      </c>
      <c r="N132" s="832">
        <v>9330.68</v>
      </c>
      <c r="O132" s="832">
        <v>10369.16</v>
      </c>
      <c r="P132" s="832">
        <v>11407.64</v>
      </c>
      <c r="Q132" s="832">
        <v>12138.04</v>
      </c>
      <c r="R132" s="832">
        <v>12868.44</v>
      </c>
      <c r="S132" s="832">
        <v>1103.46</v>
      </c>
      <c r="T132" s="832">
        <v>1103.46</v>
      </c>
      <c r="U132" s="832">
        <v>0</v>
      </c>
      <c r="V132" s="832">
        <v>0</v>
      </c>
      <c r="W132" s="832">
        <v>0</v>
      </c>
      <c r="X132" s="832">
        <v>0</v>
      </c>
      <c r="Y132" s="832">
        <v>0</v>
      </c>
      <c r="Z132" s="832">
        <v>0</v>
      </c>
      <c r="AA132" s="832">
        <v>0</v>
      </c>
      <c r="AB132" s="832">
        <v>0</v>
      </c>
      <c r="AC132" s="832">
        <v>0</v>
      </c>
      <c r="AD132" s="832">
        <v>0</v>
      </c>
      <c r="AE132" s="832">
        <v>0</v>
      </c>
      <c r="AF132" s="832">
        <v>0</v>
      </c>
      <c r="AG132" s="832">
        <v>0</v>
      </c>
      <c r="AH132" s="832">
        <v>0</v>
      </c>
      <c r="AI132" s="832">
        <v>0</v>
      </c>
      <c r="AJ132" s="1030" t="str">
        <f t="shared" ref="AJ132:AJ195" si="12">C132</f>
        <v>H01464</v>
      </c>
      <c r="AK132" s="1030" t="str">
        <f t="shared" ref="AK132:AK195" si="13">D132</f>
        <v>PCE ASSURANCE BATIMENT</v>
      </c>
      <c r="AL132" s="1030">
        <f>IFERROR(INDEX(G132:R132,1,MATCH(Parametres!$B$3,G$1:R$1,0)-1)*IF(OR(F132="L",F132="S",F132="I"),-1,1),"")</f>
        <v>1184.5999999999999</v>
      </c>
      <c r="AM132" s="1030">
        <f t="shared" ref="AM132:AM195" si="14">AN132-N(AL132)</f>
        <v>1184.5999999999999</v>
      </c>
      <c r="AN132" s="1030">
        <f>INDEX(G132:R132,1,MATCH(Parametres!$B$3,G$1:R$1,0))*IF(OR(F132="L",F132="S",F132="I"),-1,1)</f>
        <v>2369.1999999999998</v>
      </c>
      <c r="AO132" s="598" t="str">
        <f>+VLOOKUP($AJ132,Data_Validation!$A:$D,1,0)</f>
        <v>H01464</v>
      </c>
      <c r="AP132" s="598" t="str">
        <f>+VLOOKUP($AJ132,Data_Validation!$A:$D,3,0)</f>
        <v>Pièces</v>
      </c>
      <c r="AQ132" s="598" t="str">
        <f>+VLOOKUP($AJ132,Data_Validation!$A:$D,4,0)</f>
        <v>Assurances</v>
      </c>
      <c r="AR132" s="598" t="s">
        <v>299</v>
      </c>
      <c r="AS132" s="598">
        <f>+VLOOKUP($AJ132,Data_Validation!$A:$E,5,0)</f>
        <v>0</v>
      </c>
      <c r="AT132" s="1036" t="str">
        <f t="shared" ref="AT132:AT195" si="15">C132</f>
        <v>H01464</v>
      </c>
      <c r="AU132" s="599" t="str">
        <f t="shared" ref="AU132:AU195" si="16">D132</f>
        <v>PCE ASSURANCE BATIMENT</v>
      </c>
      <c r="AV132" s="1030">
        <f>IFERROR(INDEX(V132:AG132,1,MATCH(Parametres!$B$3,V$1:AG$1,0)-1)*IF(OR(C132="L",C132="S",C132="I"),-1,1),"")</f>
        <v>0</v>
      </c>
      <c r="AW132" s="1030">
        <f t="shared" ref="AW132:AW195" si="17">AX132-N(AV132)</f>
        <v>0</v>
      </c>
      <c r="AX132" s="1030">
        <f>INDEX(V132:AG132,1,MATCH(Parametres!$B$3,V$1:AG$1,0))*IF(OR(C132="L",C132="S",C132="I"),-1,1)</f>
        <v>0</v>
      </c>
      <c r="AY132" s="598" t="s">
        <v>337</v>
      </c>
      <c r="AZ132" s="598">
        <f>+VLOOKUP($AJ132,Data_Validation!$A:$E,5,0)</f>
        <v>0</v>
      </c>
    </row>
    <row r="133" spans="1:52" ht="15" customHeight="1">
      <c r="A133" s="832" t="s">
        <v>1150</v>
      </c>
      <c r="B133" s="832">
        <v>2025</v>
      </c>
      <c r="C133" s="832" t="s">
        <v>1412</v>
      </c>
      <c r="D133" s="832" t="s">
        <v>1413</v>
      </c>
      <c r="E133" s="832" t="s">
        <v>333</v>
      </c>
      <c r="F133" s="832" t="s">
        <v>1119</v>
      </c>
      <c r="G133" s="832">
        <v>0</v>
      </c>
      <c r="H133" s="832">
        <v>0</v>
      </c>
      <c r="I133" s="832">
        <v>0</v>
      </c>
      <c r="J133" s="832">
        <v>0</v>
      </c>
      <c r="K133" s="832">
        <v>0</v>
      </c>
      <c r="L133" s="832">
        <v>0</v>
      </c>
      <c r="M133" s="832">
        <v>0</v>
      </c>
      <c r="N133" s="832">
        <v>0</v>
      </c>
      <c r="O133" s="832">
        <v>0</v>
      </c>
      <c r="P133" s="832">
        <v>0</v>
      </c>
      <c r="Q133" s="832">
        <v>0</v>
      </c>
      <c r="R133" s="832">
        <v>0</v>
      </c>
      <c r="S133" s="832">
        <v>0</v>
      </c>
      <c r="T133" s="832">
        <v>0</v>
      </c>
      <c r="U133" s="832">
        <v>0</v>
      </c>
      <c r="V133" s="832">
        <v>0</v>
      </c>
      <c r="W133" s="832">
        <v>0</v>
      </c>
      <c r="X133" s="832">
        <v>0</v>
      </c>
      <c r="Y133" s="832">
        <v>0</v>
      </c>
      <c r="Z133" s="832">
        <v>0</v>
      </c>
      <c r="AA133" s="832">
        <v>0</v>
      </c>
      <c r="AB133" s="832">
        <v>0</v>
      </c>
      <c r="AC133" s="832">
        <v>0</v>
      </c>
      <c r="AD133" s="832">
        <v>0</v>
      </c>
      <c r="AE133" s="832">
        <v>0</v>
      </c>
      <c r="AF133" s="832">
        <v>0</v>
      </c>
      <c r="AG133" s="832">
        <v>0</v>
      </c>
      <c r="AH133" s="832">
        <v>0</v>
      </c>
      <c r="AI133" s="832">
        <v>0</v>
      </c>
      <c r="AJ133" s="1030" t="str">
        <f t="shared" si="12"/>
        <v>H01465</v>
      </c>
      <c r="AK133" s="1030" t="str">
        <f t="shared" si="13"/>
        <v>PCE AMORT BATIMENT</v>
      </c>
      <c r="AL133" s="1030">
        <f>IFERROR(INDEX(G133:R133,1,MATCH(Parametres!$B$3,G$1:R$1,0)-1)*IF(OR(F133="L",F133="S",F133="I"),-1,1),"")</f>
        <v>0</v>
      </c>
      <c r="AM133" s="1030">
        <f t="shared" si="14"/>
        <v>0</v>
      </c>
      <c r="AN133" s="1030">
        <f>INDEX(G133:R133,1,MATCH(Parametres!$B$3,G$1:R$1,0))*IF(OR(F133="L",F133="S",F133="I"),-1,1)</f>
        <v>0</v>
      </c>
      <c r="AO133" s="598" t="e">
        <f>+VLOOKUP($AJ133,Data_Validation!$A:$D,1,0)</f>
        <v>#N/A</v>
      </c>
      <c r="AP133" s="598" t="e">
        <f>+VLOOKUP($AJ133,Data_Validation!$A:$D,3,0)</f>
        <v>#N/A</v>
      </c>
      <c r="AQ133" s="598" t="e">
        <f>+VLOOKUP($AJ133,Data_Validation!$A:$D,4,0)</f>
        <v>#N/A</v>
      </c>
      <c r="AR133" s="598" t="s">
        <v>299</v>
      </c>
      <c r="AS133" s="598" t="e">
        <f>+VLOOKUP($AJ133,Data_Validation!$A:$E,5,0)</f>
        <v>#N/A</v>
      </c>
      <c r="AT133" s="1036" t="str">
        <f t="shared" si="15"/>
        <v>H01465</v>
      </c>
      <c r="AU133" s="599" t="str">
        <f t="shared" si="16"/>
        <v>PCE AMORT BATIMENT</v>
      </c>
      <c r="AV133" s="1030">
        <f>IFERROR(INDEX(V133:AG133,1,MATCH(Parametres!$B$3,V$1:AG$1,0)-1)*IF(OR(C133="L",C133="S",C133="I"),-1,1),"")</f>
        <v>0</v>
      </c>
      <c r="AW133" s="1030">
        <f t="shared" si="17"/>
        <v>0</v>
      </c>
      <c r="AX133" s="1030">
        <f>INDEX(V133:AG133,1,MATCH(Parametres!$B$3,V$1:AG$1,0))*IF(OR(C133="L",C133="S",C133="I"),-1,1)</f>
        <v>0</v>
      </c>
      <c r="AY133" s="598" t="s">
        <v>337</v>
      </c>
      <c r="AZ133" s="598" t="e">
        <f>+VLOOKUP($AJ133,Data_Validation!$A:$E,5,0)</f>
        <v>#N/A</v>
      </c>
    </row>
    <row r="134" spans="1:52" ht="15" customHeight="1">
      <c r="A134" s="832" t="s">
        <v>1150</v>
      </c>
      <c r="B134" s="832">
        <v>2025</v>
      </c>
      <c r="C134" s="832" t="s">
        <v>1414</v>
      </c>
      <c r="D134" s="832" t="s">
        <v>1415</v>
      </c>
      <c r="E134" s="832" t="s">
        <v>333</v>
      </c>
      <c r="F134" s="832" t="s">
        <v>1119</v>
      </c>
      <c r="G134" s="832">
        <v>0</v>
      </c>
      <c r="H134" s="832">
        <v>0</v>
      </c>
      <c r="I134" s="832">
        <v>0</v>
      </c>
      <c r="J134" s="832">
        <v>0</v>
      </c>
      <c r="K134" s="832">
        <v>0</v>
      </c>
      <c r="L134" s="832">
        <v>0</v>
      </c>
      <c r="M134" s="832">
        <v>0</v>
      </c>
      <c r="N134" s="832">
        <v>0</v>
      </c>
      <c r="O134" s="832">
        <v>0</v>
      </c>
      <c r="P134" s="832">
        <v>0</v>
      </c>
      <c r="Q134" s="832">
        <v>0</v>
      </c>
      <c r="R134" s="832">
        <v>0</v>
      </c>
      <c r="S134" s="832">
        <v>0</v>
      </c>
      <c r="T134" s="832">
        <v>0</v>
      </c>
      <c r="U134" s="832">
        <v>0</v>
      </c>
      <c r="V134" s="832">
        <v>0</v>
      </c>
      <c r="W134" s="832">
        <v>0</v>
      </c>
      <c r="X134" s="832">
        <v>0</v>
      </c>
      <c r="Y134" s="832">
        <v>0</v>
      </c>
      <c r="Z134" s="832">
        <v>0</v>
      </c>
      <c r="AA134" s="832">
        <v>0</v>
      </c>
      <c r="AB134" s="832">
        <v>0</v>
      </c>
      <c r="AC134" s="832">
        <v>0</v>
      </c>
      <c r="AD134" s="832">
        <v>0</v>
      </c>
      <c r="AE134" s="832">
        <v>0</v>
      </c>
      <c r="AF134" s="832">
        <v>0</v>
      </c>
      <c r="AG134" s="832">
        <v>0</v>
      </c>
      <c r="AH134" s="832">
        <v>0</v>
      </c>
      <c r="AI134" s="832">
        <v>0</v>
      </c>
      <c r="AJ134" s="1030" t="str">
        <f t="shared" si="12"/>
        <v>H01468</v>
      </c>
      <c r="AK134" s="1030" t="str">
        <f t="shared" si="13"/>
        <v>PCE TAXES AFFAIRES&amp;AUTRES</v>
      </c>
      <c r="AL134" s="1030">
        <f>IFERROR(INDEX(G134:R134,1,MATCH(Parametres!$B$3,G$1:R$1,0)-1)*IF(OR(F134="L",F134="S",F134="I"),-1,1),"")</f>
        <v>0</v>
      </c>
      <c r="AM134" s="1030">
        <f t="shared" si="14"/>
        <v>0</v>
      </c>
      <c r="AN134" s="1030">
        <f>INDEX(G134:R134,1,MATCH(Parametres!$B$3,G$1:R$1,0))*IF(OR(F134="L",F134="S",F134="I"),-1,1)</f>
        <v>0</v>
      </c>
      <c r="AO134" s="598" t="e">
        <f>+VLOOKUP($AJ134,Data_Validation!$A:$D,1,0)</f>
        <v>#N/A</v>
      </c>
      <c r="AP134" s="598" t="e">
        <f>+VLOOKUP($AJ134,Data_Validation!$A:$D,3,0)</f>
        <v>#N/A</v>
      </c>
      <c r="AQ134" s="598" t="e">
        <f>+VLOOKUP($AJ134,Data_Validation!$A:$D,4,0)</f>
        <v>#N/A</v>
      </c>
      <c r="AR134" s="598" t="s">
        <v>299</v>
      </c>
      <c r="AS134" s="598" t="e">
        <f>+VLOOKUP($AJ134,Data_Validation!$A:$E,5,0)</f>
        <v>#N/A</v>
      </c>
      <c r="AT134" s="1036" t="str">
        <f t="shared" si="15"/>
        <v>H01468</v>
      </c>
      <c r="AU134" s="599" t="str">
        <f t="shared" si="16"/>
        <v>PCE TAXES AFFAIRES&amp;AUTRES</v>
      </c>
      <c r="AV134" s="1030">
        <f>IFERROR(INDEX(V134:AG134,1,MATCH(Parametres!$B$3,V$1:AG$1,0)-1)*IF(OR(C134="L",C134="S",C134="I"),-1,1),"")</f>
        <v>0</v>
      </c>
      <c r="AW134" s="1030">
        <f t="shared" si="17"/>
        <v>0</v>
      </c>
      <c r="AX134" s="1030">
        <f>INDEX(V134:AG134,1,MATCH(Parametres!$B$3,V$1:AG$1,0))*IF(OR(C134="L",C134="S",C134="I"),-1,1)</f>
        <v>0</v>
      </c>
      <c r="AY134" s="598" t="s">
        <v>337</v>
      </c>
      <c r="AZ134" s="598" t="e">
        <f>+VLOOKUP($AJ134,Data_Validation!$A:$E,5,0)</f>
        <v>#N/A</v>
      </c>
    </row>
    <row r="135" spans="1:52" ht="15.75" customHeight="1">
      <c r="A135" s="832" t="s">
        <v>1150</v>
      </c>
      <c r="B135" s="832">
        <v>2025</v>
      </c>
      <c r="C135" s="832" t="s">
        <v>1416</v>
      </c>
      <c r="D135" s="832" t="s">
        <v>1417</v>
      </c>
      <c r="E135" s="832" t="s">
        <v>333</v>
      </c>
      <c r="F135" s="832" t="s">
        <v>1119</v>
      </c>
      <c r="G135" s="832">
        <v>876.71</v>
      </c>
      <c r="H135" s="832">
        <v>1753.42</v>
      </c>
      <c r="I135" s="832">
        <v>2656.83</v>
      </c>
      <c r="J135" s="832">
        <v>3551.37</v>
      </c>
      <c r="K135" s="832">
        <v>4427.04</v>
      </c>
      <c r="L135" s="832">
        <v>5284.24</v>
      </c>
      <c r="M135" s="832">
        <v>6140.46</v>
      </c>
      <c r="N135" s="832">
        <v>6978.65</v>
      </c>
      <c r="O135" s="832">
        <v>7799.2</v>
      </c>
      <c r="P135" s="832">
        <v>8729.11</v>
      </c>
      <c r="Q135" s="832">
        <v>9726</v>
      </c>
      <c r="R135" s="832">
        <v>10707.62</v>
      </c>
      <c r="S135" s="832">
        <v>884.18</v>
      </c>
      <c r="T135" s="832">
        <v>884.18</v>
      </c>
      <c r="U135" s="832">
        <v>0</v>
      </c>
      <c r="V135" s="832">
        <v>0</v>
      </c>
      <c r="W135" s="832">
        <v>0</v>
      </c>
      <c r="X135" s="832">
        <v>0</v>
      </c>
      <c r="Y135" s="832">
        <v>0</v>
      </c>
      <c r="Z135" s="832">
        <v>0</v>
      </c>
      <c r="AA135" s="832">
        <v>0</v>
      </c>
      <c r="AB135" s="832">
        <v>0</v>
      </c>
      <c r="AC135" s="832">
        <v>0</v>
      </c>
      <c r="AD135" s="832">
        <v>0</v>
      </c>
      <c r="AE135" s="832">
        <v>0</v>
      </c>
      <c r="AF135" s="832">
        <v>0</v>
      </c>
      <c r="AG135" s="832">
        <v>0</v>
      </c>
      <c r="AH135" s="832">
        <v>0</v>
      </c>
      <c r="AI135" s="832">
        <v>0</v>
      </c>
      <c r="AJ135" s="1030" t="str">
        <f t="shared" si="12"/>
        <v>H01469</v>
      </c>
      <c r="AK135" s="1030" t="str">
        <f t="shared" si="13"/>
        <v>PCE AMORT EQUIP &amp; INSTALL</v>
      </c>
      <c r="AL135" s="1030">
        <f>IFERROR(INDEX(G135:R135,1,MATCH(Parametres!$B$3,G$1:R$1,0)-1)*IF(OR(F135="L",F135="S",F135="I"),-1,1),"")</f>
        <v>876.71</v>
      </c>
      <c r="AM135" s="1030">
        <f t="shared" si="14"/>
        <v>876.71</v>
      </c>
      <c r="AN135" s="1030">
        <f>INDEX(G135:R135,1,MATCH(Parametres!$B$3,G$1:R$1,0))*IF(OR(F135="L",F135="S",F135="I"),-1,1)</f>
        <v>1753.42</v>
      </c>
      <c r="AO135" s="598" t="str">
        <f>+VLOOKUP($AJ135,Data_Validation!$A:$D,1,0)</f>
        <v>H01469</v>
      </c>
      <c r="AP135" s="598" t="str">
        <f>+VLOOKUP($AJ135,Data_Validation!$A:$D,3,0)</f>
        <v>Pièces</v>
      </c>
      <c r="AQ135" s="598" t="str">
        <f>+VLOOKUP($AJ135,Data_Validation!$A:$D,4,0)</f>
        <v>Amortissement</v>
      </c>
      <c r="AR135" s="598" t="s">
        <v>299</v>
      </c>
      <c r="AS135" s="598">
        <f>+VLOOKUP($AJ135,Data_Validation!$A:$E,5,0)</f>
        <v>0</v>
      </c>
      <c r="AT135" s="1036" t="str">
        <f t="shared" si="15"/>
        <v>H01469</v>
      </c>
      <c r="AU135" s="599" t="str">
        <f t="shared" si="16"/>
        <v>PCE AMORT EQUIP &amp; INSTALL</v>
      </c>
      <c r="AV135" s="1030">
        <f>IFERROR(INDEX(V135:AG135,1,MATCH(Parametres!$B$3,V$1:AG$1,0)-1)*IF(OR(C135="L",C135="S",C135="I"),-1,1),"")</f>
        <v>0</v>
      </c>
      <c r="AW135" s="1030">
        <f t="shared" si="17"/>
        <v>0</v>
      </c>
      <c r="AX135" s="1030">
        <f>INDEX(V135:AG135,1,MATCH(Parametres!$B$3,V$1:AG$1,0))*IF(OR(C135="L",C135="S",C135="I"),-1,1)</f>
        <v>0</v>
      </c>
      <c r="AY135" s="598" t="s">
        <v>337</v>
      </c>
      <c r="AZ135" s="598">
        <f>+VLOOKUP($AJ135,Data_Validation!$A:$E,5,0)</f>
        <v>0</v>
      </c>
    </row>
    <row r="136" spans="1:52" ht="15" customHeight="1">
      <c r="A136" s="832" t="s">
        <v>1150</v>
      </c>
      <c r="B136" s="832">
        <v>2025</v>
      </c>
      <c r="C136" s="832" t="s">
        <v>1418</v>
      </c>
      <c r="D136" s="832" t="s">
        <v>1419</v>
      </c>
      <c r="E136" s="832" t="s">
        <v>333</v>
      </c>
      <c r="F136" s="832" t="s">
        <v>1119</v>
      </c>
      <c r="G136" s="832">
        <v>0</v>
      </c>
      <c r="H136" s="832">
        <v>0</v>
      </c>
      <c r="I136" s="832">
        <v>0</v>
      </c>
      <c r="J136" s="832">
        <v>0</v>
      </c>
      <c r="K136" s="832">
        <v>0</v>
      </c>
      <c r="L136" s="832">
        <v>0</v>
      </c>
      <c r="M136" s="832">
        <v>0</v>
      </c>
      <c r="N136" s="832">
        <v>0</v>
      </c>
      <c r="O136" s="832">
        <v>0</v>
      </c>
      <c r="P136" s="832">
        <v>0</v>
      </c>
      <c r="Q136" s="832">
        <v>0</v>
      </c>
      <c r="R136" s="832">
        <v>0</v>
      </c>
      <c r="S136" s="832">
        <v>0</v>
      </c>
      <c r="T136" s="832">
        <v>0</v>
      </c>
      <c r="U136" s="832">
        <v>0</v>
      </c>
      <c r="V136" s="832">
        <v>0</v>
      </c>
      <c r="W136" s="832">
        <v>0</v>
      </c>
      <c r="X136" s="832">
        <v>0</v>
      </c>
      <c r="Y136" s="832">
        <v>0</v>
      </c>
      <c r="Z136" s="832">
        <v>0</v>
      </c>
      <c r="AA136" s="832">
        <v>0</v>
      </c>
      <c r="AB136" s="832">
        <v>0</v>
      </c>
      <c r="AC136" s="832">
        <v>0</v>
      </c>
      <c r="AD136" s="832">
        <v>0</v>
      </c>
      <c r="AE136" s="832">
        <v>0</v>
      </c>
      <c r="AF136" s="832">
        <v>0</v>
      </c>
      <c r="AG136" s="832">
        <v>0</v>
      </c>
      <c r="AH136" s="832">
        <v>0</v>
      </c>
      <c r="AI136" s="832">
        <v>0</v>
      </c>
      <c r="AJ136" s="1030" t="str">
        <f t="shared" si="12"/>
        <v>H01470</v>
      </c>
      <c r="AK136" s="1030" t="str">
        <f t="shared" si="13"/>
        <v>PCE ASSURANCE GENERALE</v>
      </c>
      <c r="AL136" s="1030">
        <f>IFERROR(INDEX(G136:R136,1,MATCH(Parametres!$B$3,G$1:R$1,0)-1)*IF(OR(F136="L",F136="S",F136="I"),-1,1),"")</f>
        <v>0</v>
      </c>
      <c r="AM136" s="1030">
        <f t="shared" si="14"/>
        <v>0</v>
      </c>
      <c r="AN136" s="1030">
        <f>INDEX(G136:R136,1,MATCH(Parametres!$B$3,G$1:R$1,0))*IF(OR(F136="L",F136="S",F136="I"),-1,1)</f>
        <v>0</v>
      </c>
      <c r="AO136" s="598" t="e">
        <f>+VLOOKUP($AJ136,Data_Validation!$A:$D,1,0)</f>
        <v>#N/A</v>
      </c>
      <c r="AP136" s="598" t="e">
        <f>+VLOOKUP($AJ136,Data_Validation!$A:$D,3,0)</f>
        <v>#N/A</v>
      </c>
      <c r="AQ136" s="598" t="e">
        <f>+VLOOKUP($AJ136,Data_Validation!$A:$D,4,0)</f>
        <v>#N/A</v>
      </c>
      <c r="AR136" s="598" t="s">
        <v>299</v>
      </c>
      <c r="AS136" s="598" t="e">
        <f>+VLOOKUP($AJ136,Data_Validation!$A:$E,5,0)</f>
        <v>#N/A</v>
      </c>
      <c r="AT136" s="1036" t="str">
        <f t="shared" si="15"/>
        <v>H01470</v>
      </c>
      <c r="AU136" s="599" t="str">
        <f t="shared" si="16"/>
        <v>PCE ASSURANCE GENERALE</v>
      </c>
      <c r="AV136" s="1030">
        <f>IFERROR(INDEX(V136:AG136,1,MATCH(Parametres!$B$3,V$1:AG$1,0)-1)*IF(OR(C136="L",C136="S",C136="I"),-1,1),"")</f>
        <v>0</v>
      </c>
      <c r="AW136" s="1030">
        <f t="shared" si="17"/>
        <v>0</v>
      </c>
      <c r="AX136" s="1030">
        <f>INDEX(V136:AG136,1,MATCH(Parametres!$B$3,V$1:AG$1,0))*IF(OR(C136="L",C136="S",C136="I"),-1,1)</f>
        <v>0</v>
      </c>
      <c r="AY136" s="598" t="s">
        <v>337</v>
      </c>
      <c r="AZ136" s="598" t="e">
        <f>+VLOOKUP($AJ136,Data_Validation!$A:$E,5,0)</f>
        <v>#N/A</v>
      </c>
    </row>
    <row r="137" spans="1:52" ht="15" customHeight="1">
      <c r="A137" s="832" t="s">
        <v>1150</v>
      </c>
      <c r="B137" s="832">
        <v>2025</v>
      </c>
      <c r="C137" s="832" t="s">
        <v>1420</v>
      </c>
      <c r="D137" s="832" t="s">
        <v>1421</v>
      </c>
      <c r="E137" s="832" t="s">
        <v>333</v>
      </c>
      <c r="F137" s="832" t="s">
        <v>1119</v>
      </c>
      <c r="G137" s="832">
        <v>1906.36</v>
      </c>
      <c r="H137" s="832">
        <v>5997.37</v>
      </c>
      <c r="I137" s="832">
        <v>8530.4599999999991</v>
      </c>
      <c r="J137" s="832">
        <v>12236.89</v>
      </c>
      <c r="K137" s="832">
        <v>13991.2</v>
      </c>
      <c r="L137" s="832">
        <v>15829.17</v>
      </c>
      <c r="M137" s="832">
        <v>17398.77</v>
      </c>
      <c r="N137" s="832">
        <v>19641.669999999998</v>
      </c>
      <c r="O137" s="832">
        <v>21309.599999999999</v>
      </c>
      <c r="P137" s="832">
        <v>22691.49</v>
      </c>
      <c r="Q137" s="832">
        <v>24738.720000000001</v>
      </c>
      <c r="R137" s="832">
        <v>26872.07</v>
      </c>
      <c r="S137" s="832">
        <v>2248.9699999999998</v>
      </c>
      <c r="T137" s="832">
        <v>2248.9699999999998</v>
      </c>
      <c r="U137" s="832">
        <v>0</v>
      </c>
      <c r="V137" s="832">
        <v>0</v>
      </c>
      <c r="W137" s="832">
        <v>0</v>
      </c>
      <c r="X137" s="832">
        <v>0</v>
      </c>
      <c r="Y137" s="832">
        <v>0</v>
      </c>
      <c r="Z137" s="832">
        <v>0</v>
      </c>
      <c r="AA137" s="832">
        <v>0</v>
      </c>
      <c r="AB137" s="832">
        <v>0</v>
      </c>
      <c r="AC137" s="832">
        <v>0</v>
      </c>
      <c r="AD137" s="832">
        <v>0</v>
      </c>
      <c r="AE137" s="832">
        <v>0</v>
      </c>
      <c r="AF137" s="832">
        <v>0</v>
      </c>
      <c r="AG137" s="832">
        <v>0</v>
      </c>
      <c r="AH137" s="832">
        <v>0</v>
      </c>
      <c r="AI137" s="832">
        <v>0</v>
      </c>
      <c r="AJ137" s="1030" t="str">
        <f t="shared" si="12"/>
        <v>H01474</v>
      </c>
      <c r="AK137" s="1030" t="str">
        <f t="shared" si="13"/>
        <v>PCE EAU/ELECT/CHAUFFAGE</v>
      </c>
      <c r="AL137" s="1030">
        <f>IFERROR(INDEX(G137:R137,1,MATCH(Parametres!$B$3,G$1:R$1,0)-1)*IF(OR(F137="L",F137="S",F137="I"),-1,1),"")</f>
        <v>1906.36</v>
      </c>
      <c r="AM137" s="1030">
        <f t="shared" si="14"/>
        <v>4091.01</v>
      </c>
      <c r="AN137" s="1030">
        <f>INDEX(G137:R137,1,MATCH(Parametres!$B$3,G$1:R$1,0))*IF(OR(F137="L",F137="S",F137="I"),-1,1)</f>
        <v>5997.37</v>
      </c>
      <c r="AO137" s="598" t="str">
        <f>+VLOOKUP($AJ137,Data_Validation!$A:$D,1,0)</f>
        <v>H01474</v>
      </c>
      <c r="AP137" s="598" t="str">
        <f>+VLOOKUP($AJ137,Data_Validation!$A:$D,3,0)</f>
        <v>Pièces</v>
      </c>
      <c r="AQ137" s="598" t="str">
        <f>+VLOOKUP($AJ137,Data_Validation!$A:$D,4,0)</f>
        <v>Chauffage, éclairage</v>
      </c>
      <c r="AR137" s="598" t="s">
        <v>299</v>
      </c>
      <c r="AS137" s="598">
        <f>+VLOOKUP($AJ137,Data_Validation!$A:$E,5,0)</f>
        <v>0</v>
      </c>
      <c r="AT137" s="1036" t="str">
        <f t="shared" si="15"/>
        <v>H01474</v>
      </c>
      <c r="AU137" s="599" t="str">
        <f t="shared" si="16"/>
        <v>PCE EAU/ELECT/CHAUFFAGE</v>
      </c>
      <c r="AV137" s="1030">
        <f>IFERROR(INDEX(V137:AG137,1,MATCH(Parametres!$B$3,V$1:AG$1,0)-1)*IF(OR(C137="L",C137="S",C137="I"),-1,1),"")</f>
        <v>0</v>
      </c>
      <c r="AW137" s="1030">
        <f t="shared" si="17"/>
        <v>0</v>
      </c>
      <c r="AX137" s="1030">
        <f>INDEX(V137:AG137,1,MATCH(Parametres!$B$3,V$1:AG$1,0))*IF(OR(C137="L",C137="S",C137="I"),-1,1)</f>
        <v>0</v>
      </c>
      <c r="AY137" s="598" t="s">
        <v>337</v>
      </c>
      <c r="AZ137" s="598">
        <f>+VLOOKUP($AJ137,Data_Validation!$A:$E,5,0)</f>
        <v>0</v>
      </c>
    </row>
    <row r="138" spans="1:52" ht="15" customHeight="1">
      <c r="A138" s="832" t="s">
        <v>1150</v>
      </c>
      <c r="B138" s="832">
        <v>2025</v>
      </c>
      <c r="C138" s="832" t="s">
        <v>1422</v>
      </c>
      <c r="D138" s="832" t="s">
        <v>1423</v>
      </c>
      <c r="E138" s="832" t="s">
        <v>333</v>
      </c>
      <c r="F138" s="832" t="s">
        <v>1119</v>
      </c>
      <c r="G138" s="832">
        <v>1000</v>
      </c>
      <c r="H138" s="832">
        <v>2000</v>
      </c>
      <c r="I138" s="832">
        <v>2250</v>
      </c>
      <c r="J138" s="832">
        <v>2500</v>
      </c>
      <c r="K138" s="832">
        <v>2750</v>
      </c>
      <c r="L138" s="832">
        <v>3000</v>
      </c>
      <c r="M138" s="832">
        <v>3250</v>
      </c>
      <c r="N138" s="832">
        <v>3500</v>
      </c>
      <c r="O138" s="832">
        <v>2000</v>
      </c>
      <c r="P138" s="832">
        <v>2368.6999999999998</v>
      </c>
      <c r="Q138" s="832">
        <v>2618.6999999999998</v>
      </c>
      <c r="R138" s="832">
        <v>2868.7</v>
      </c>
      <c r="S138" s="832">
        <v>238.06</v>
      </c>
      <c r="T138" s="832">
        <v>238.06</v>
      </c>
      <c r="U138" s="832">
        <v>0</v>
      </c>
      <c r="V138" s="832">
        <v>0</v>
      </c>
      <c r="W138" s="832">
        <v>0</v>
      </c>
      <c r="X138" s="832">
        <v>0</v>
      </c>
      <c r="Y138" s="832">
        <v>0</v>
      </c>
      <c r="Z138" s="832">
        <v>0</v>
      </c>
      <c r="AA138" s="832">
        <v>0</v>
      </c>
      <c r="AB138" s="832">
        <v>0</v>
      </c>
      <c r="AC138" s="832">
        <v>0</v>
      </c>
      <c r="AD138" s="832">
        <v>0</v>
      </c>
      <c r="AE138" s="832">
        <v>0</v>
      </c>
      <c r="AF138" s="832">
        <v>0</v>
      </c>
      <c r="AG138" s="832">
        <v>0</v>
      </c>
      <c r="AH138" s="832">
        <v>0</v>
      </c>
      <c r="AI138" s="832">
        <v>0</v>
      </c>
      <c r="AJ138" s="1030" t="str">
        <f t="shared" si="12"/>
        <v>H01476</v>
      </c>
      <c r="AK138" s="1030" t="str">
        <f t="shared" si="13"/>
        <v>PCE VERIF. COMPTABLE</v>
      </c>
      <c r="AL138" s="1030">
        <f>IFERROR(INDEX(G138:R138,1,MATCH(Parametres!$B$3,G$1:R$1,0)-1)*IF(OR(F138="L",F138="S",F138="I"),-1,1),"")</f>
        <v>1000</v>
      </c>
      <c r="AM138" s="1030">
        <f t="shared" si="14"/>
        <v>1000</v>
      </c>
      <c r="AN138" s="1030">
        <f>INDEX(G138:R138,1,MATCH(Parametres!$B$3,G$1:R$1,0))*IF(OR(F138="L",F138="S",F138="I"),-1,1)</f>
        <v>2000</v>
      </c>
      <c r="AO138" s="598" t="str">
        <f>+VLOOKUP($AJ138,Data_Validation!$A:$D,1,0)</f>
        <v>H01476</v>
      </c>
      <c r="AP138" s="598" t="str">
        <f>+VLOOKUP($AJ138,Data_Validation!$A:$D,3,0)</f>
        <v>Pièces</v>
      </c>
      <c r="AQ138" s="598" t="str">
        <f>+VLOOKUP($AJ138,Data_Validation!$A:$D,4,0)</f>
        <v>Honoraires</v>
      </c>
      <c r="AR138" s="598" t="s">
        <v>299</v>
      </c>
      <c r="AS138" s="598">
        <f>+VLOOKUP($AJ138,Data_Validation!$A:$E,5,0)</f>
        <v>0</v>
      </c>
      <c r="AT138" s="1036" t="str">
        <f t="shared" si="15"/>
        <v>H01476</v>
      </c>
      <c r="AU138" s="599" t="str">
        <f t="shared" si="16"/>
        <v>PCE VERIF. COMPTABLE</v>
      </c>
      <c r="AV138" s="1030">
        <f>IFERROR(INDEX(V138:AG138,1,MATCH(Parametres!$B$3,V$1:AG$1,0)-1)*IF(OR(C138="L",C138="S",C138="I"),-1,1),"")</f>
        <v>0</v>
      </c>
      <c r="AW138" s="1030">
        <f t="shared" si="17"/>
        <v>0</v>
      </c>
      <c r="AX138" s="1030">
        <f>INDEX(V138:AG138,1,MATCH(Parametres!$B$3,V$1:AG$1,0))*IF(OR(C138="L",C138="S",C138="I"),-1,1)</f>
        <v>0</v>
      </c>
      <c r="AY138" s="598" t="s">
        <v>337</v>
      </c>
      <c r="AZ138" s="598">
        <f>+VLOOKUP($AJ138,Data_Validation!$A:$E,5,0)</f>
        <v>0</v>
      </c>
    </row>
    <row r="139" spans="1:52" ht="15.75" customHeight="1">
      <c r="A139" s="832" t="s">
        <v>1150</v>
      </c>
      <c r="B139" s="832">
        <v>2025</v>
      </c>
      <c r="C139" s="832" t="s">
        <v>1424</v>
      </c>
      <c r="D139" s="832" t="s">
        <v>1425</v>
      </c>
      <c r="E139" s="832" t="s">
        <v>333</v>
      </c>
      <c r="F139" s="832" t="s">
        <v>1119</v>
      </c>
      <c r="G139" s="832">
        <v>486.86</v>
      </c>
      <c r="H139" s="832">
        <v>495.61</v>
      </c>
      <c r="I139" s="832">
        <v>504.36</v>
      </c>
      <c r="J139" s="832">
        <v>1009.11</v>
      </c>
      <c r="K139" s="832">
        <v>1573.93</v>
      </c>
      <c r="L139" s="832">
        <v>1573.93</v>
      </c>
      <c r="M139" s="832">
        <v>2087.4299999999998</v>
      </c>
      <c r="N139" s="832">
        <v>2096.1799999999998</v>
      </c>
      <c r="O139" s="832">
        <v>2104.9299999999998</v>
      </c>
      <c r="P139" s="832">
        <v>3560.68</v>
      </c>
      <c r="Q139" s="832">
        <v>3907.43</v>
      </c>
      <c r="R139" s="832">
        <v>4994.68</v>
      </c>
      <c r="S139" s="832">
        <v>355.22</v>
      </c>
      <c r="T139" s="832">
        <v>355.22</v>
      </c>
      <c r="U139" s="832">
        <v>0</v>
      </c>
      <c r="V139" s="832">
        <v>0</v>
      </c>
      <c r="W139" s="832">
        <v>0</v>
      </c>
      <c r="X139" s="832">
        <v>0</v>
      </c>
      <c r="Y139" s="832">
        <v>0</v>
      </c>
      <c r="Z139" s="832">
        <v>0</v>
      </c>
      <c r="AA139" s="832">
        <v>0</v>
      </c>
      <c r="AB139" s="832">
        <v>0</v>
      </c>
      <c r="AC139" s="832">
        <v>0</v>
      </c>
      <c r="AD139" s="832">
        <v>0</v>
      </c>
      <c r="AE139" s="832">
        <v>0</v>
      </c>
      <c r="AF139" s="832">
        <v>0</v>
      </c>
      <c r="AG139" s="832">
        <v>0</v>
      </c>
      <c r="AH139" s="832">
        <v>0</v>
      </c>
      <c r="AI139" s="832">
        <v>0</v>
      </c>
      <c r="AJ139" s="1030" t="str">
        <f t="shared" si="12"/>
        <v>H01477</v>
      </c>
      <c r="AK139" s="1030" t="str">
        <f t="shared" si="13"/>
        <v>PCE COTISATIONS SOUSCRIP.</v>
      </c>
      <c r="AL139" s="1030">
        <f>IFERROR(INDEX(G139:R139,1,MATCH(Parametres!$B$3,G$1:R$1,0)-1)*IF(OR(F139="L",F139="S",F139="I"),-1,1),"")</f>
        <v>486.86</v>
      </c>
      <c r="AM139" s="1030">
        <f t="shared" si="14"/>
        <v>8.75</v>
      </c>
      <c r="AN139" s="1030">
        <f>INDEX(G139:R139,1,MATCH(Parametres!$B$3,G$1:R$1,0))*IF(OR(F139="L",F139="S",F139="I"),-1,1)</f>
        <v>495.61</v>
      </c>
      <c r="AO139" s="598" t="str">
        <f>+VLOOKUP($AJ139,Data_Validation!$A:$D,1,0)</f>
        <v>H01477</v>
      </c>
      <c r="AP139" s="598" t="str">
        <f>+VLOOKUP($AJ139,Data_Validation!$A:$D,3,0)</f>
        <v>Autres</v>
      </c>
      <c r="AQ139" s="598" t="str">
        <f>+VLOOKUP($AJ139,Data_Validation!$A:$D,4,0)</f>
        <v>Divers</v>
      </c>
      <c r="AR139" s="598" t="s">
        <v>299</v>
      </c>
      <c r="AS139" s="598">
        <f>+VLOOKUP($AJ139,Data_Validation!$A:$E,5,0)</f>
        <v>0</v>
      </c>
      <c r="AT139" s="1036" t="str">
        <f t="shared" si="15"/>
        <v>H01477</v>
      </c>
      <c r="AU139" s="599" t="str">
        <f t="shared" si="16"/>
        <v>PCE COTISATIONS SOUSCRIP.</v>
      </c>
      <c r="AV139" s="1030">
        <f>IFERROR(INDEX(V139:AG139,1,MATCH(Parametres!$B$3,V$1:AG$1,0)-1)*IF(OR(C139="L",C139="S",C139="I"),-1,1),"")</f>
        <v>0</v>
      </c>
      <c r="AW139" s="1030">
        <f t="shared" si="17"/>
        <v>0</v>
      </c>
      <c r="AX139" s="1030">
        <f>INDEX(V139:AG139,1,MATCH(Parametres!$B$3,V$1:AG$1,0))*IF(OR(C139="L",C139="S",C139="I"),-1,1)</f>
        <v>0</v>
      </c>
      <c r="AY139" s="598" t="s">
        <v>337</v>
      </c>
      <c r="AZ139" s="598">
        <f>+VLOOKUP($AJ139,Data_Validation!$A:$E,5,0)</f>
        <v>0</v>
      </c>
    </row>
    <row r="140" spans="1:52" ht="15" customHeight="1">
      <c r="A140" s="832" t="s">
        <v>1150</v>
      </c>
      <c r="B140" s="832">
        <v>2025</v>
      </c>
      <c r="C140" s="832" t="s">
        <v>1426</v>
      </c>
      <c r="D140" s="832" t="s">
        <v>1427</v>
      </c>
      <c r="E140" s="832" t="s">
        <v>333</v>
      </c>
      <c r="F140" s="832" t="s">
        <v>1119</v>
      </c>
      <c r="G140" s="832">
        <v>0</v>
      </c>
      <c r="H140" s="832">
        <v>0</v>
      </c>
      <c r="I140" s="832">
        <v>0</v>
      </c>
      <c r="J140" s="832">
        <v>0</v>
      </c>
      <c r="K140" s="832">
        <v>0</v>
      </c>
      <c r="L140" s="832">
        <v>0</v>
      </c>
      <c r="M140" s="832">
        <v>0</v>
      </c>
      <c r="N140" s="832">
        <v>0</v>
      </c>
      <c r="O140" s="832">
        <v>0</v>
      </c>
      <c r="P140" s="832">
        <v>0</v>
      </c>
      <c r="Q140" s="832">
        <v>0</v>
      </c>
      <c r="R140" s="832">
        <v>487.5</v>
      </c>
      <c r="S140" s="832">
        <v>0</v>
      </c>
      <c r="T140" s="832">
        <v>0</v>
      </c>
      <c r="U140" s="832">
        <v>0</v>
      </c>
      <c r="V140" s="832">
        <v>0</v>
      </c>
      <c r="W140" s="832">
        <v>0</v>
      </c>
      <c r="X140" s="832">
        <v>0</v>
      </c>
      <c r="Y140" s="832">
        <v>0</v>
      </c>
      <c r="Z140" s="832">
        <v>0</v>
      </c>
      <c r="AA140" s="832">
        <v>0</v>
      </c>
      <c r="AB140" s="832">
        <v>0</v>
      </c>
      <c r="AC140" s="832">
        <v>0</v>
      </c>
      <c r="AD140" s="832">
        <v>0</v>
      </c>
      <c r="AE140" s="832">
        <v>0</v>
      </c>
      <c r="AF140" s="832">
        <v>0</v>
      </c>
      <c r="AG140" s="832">
        <v>0</v>
      </c>
      <c r="AH140" s="832">
        <v>0</v>
      </c>
      <c r="AI140" s="832">
        <v>0</v>
      </c>
      <c r="AJ140" s="1030" t="str">
        <f t="shared" si="12"/>
        <v>H01479</v>
      </c>
      <c r="AK140" s="1030" t="str">
        <f t="shared" si="13"/>
        <v>PCE DONATIONS</v>
      </c>
      <c r="AL140" s="1030">
        <f>IFERROR(INDEX(G140:R140,1,MATCH(Parametres!$B$3,G$1:R$1,0)-1)*IF(OR(F140="L",F140="S",F140="I"),-1,1),"")</f>
        <v>0</v>
      </c>
      <c r="AM140" s="1030">
        <f t="shared" si="14"/>
        <v>0</v>
      </c>
      <c r="AN140" s="1030">
        <f>INDEX(G140:R140,1,MATCH(Parametres!$B$3,G$1:R$1,0))*IF(OR(F140="L",F140="S",F140="I"),-1,1)</f>
        <v>0</v>
      </c>
      <c r="AO140" s="598" t="str">
        <f>+VLOOKUP($AJ140,Data_Validation!$A:$D,1,0)</f>
        <v>H01479</v>
      </c>
      <c r="AP140" s="598" t="str">
        <f>+VLOOKUP($AJ140,Data_Validation!$A:$D,3,0)</f>
        <v>Autres</v>
      </c>
      <c r="AQ140" s="598" t="str">
        <f>+VLOOKUP($AJ140,Data_Validation!$A:$D,4,0)</f>
        <v>Dons</v>
      </c>
      <c r="AR140" s="598" t="s">
        <v>299</v>
      </c>
      <c r="AS140" s="598">
        <f>+VLOOKUP($AJ140,Data_Validation!$A:$E,5,0)</f>
        <v>0</v>
      </c>
      <c r="AT140" s="1036" t="str">
        <f t="shared" si="15"/>
        <v>H01479</v>
      </c>
      <c r="AU140" s="599" t="str">
        <f t="shared" si="16"/>
        <v>PCE DONATIONS</v>
      </c>
      <c r="AV140" s="1030">
        <f>IFERROR(INDEX(V140:AG140,1,MATCH(Parametres!$B$3,V$1:AG$1,0)-1)*IF(OR(C140="L",C140="S",C140="I"),-1,1),"")</f>
        <v>0</v>
      </c>
      <c r="AW140" s="1030">
        <f t="shared" si="17"/>
        <v>0</v>
      </c>
      <c r="AX140" s="1030">
        <f>INDEX(V140:AG140,1,MATCH(Parametres!$B$3,V$1:AG$1,0))*IF(OR(C140="L",C140="S",C140="I"),-1,1)</f>
        <v>0</v>
      </c>
      <c r="AY140" s="598" t="s">
        <v>337</v>
      </c>
      <c r="AZ140" s="598">
        <f>+VLOOKUP($AJ140,Data_Validation!$A:$E,5,0)</f>
        <v>0</v>
      </c>
    </row>
    <row r="141" spans="1:52" ht="15" customHeight="1">
      <c r="A141" s="832" t="s">
        <v>1150</v>
      </c>
      <c r="B141" s="832">
        <v>2025</v>
      </c>
      <c r="C141" s="832" t="s">
        <v>1428</v>
      </c>
      <c r="D141" s="832" t="s">
        <v>1429</v>
      </c>
      <c r="E141" s="832" t="s">
        <v>333</v>
      </c>
      <c r="F141" s="832" t="s">
        <v>1119</v>
      </c>
      <c r="G141" s="832">
        <v>0</v>
      </c>
      <c r="H141" s="832">
        <v>0</v>
      </c>
      <c r="I141" s="832">
        <v>0</v>
      </c>
      <c r="J141" s="832">
        <v>29.68</v>
      </c>
      <c r="K141" s="832">
        <v>59.36</v>
      </c>
      <c r="L141" s="832">
        <v>59.36</v>
      </c>
      <c r="M141" s="832">
        <v>59.36</v>
      </c>
      <c r="N141" s="832">
        <v>59.36</v>
      </c>
      <c r="O141" s="832">
        <v>59.36</v>
      </c>
      <c r="P141" s="832">
        <v>532.76</v>
      </c>
      <c r="Q141" s="832">
        <v>562.44000000000005</v>
      </c>
      <c r="R141" s="832">
        <v>592.12</v>
      </c>
      <c r="S141" s="832">
        <v>51.13</v>
      </c>
      <c r="T141" s="832">
        <v>51.13</v>
      </c>
      <c r="U141" s="832">
        <v>0</v>
      </c>
      <c r="V141" s="832">
        <v>0</v>
      </c>
      <c r="W141" s="832">
        <v>0</v>
      </c>
      <c r="X141" s="832">
        <v>0</v>
      </c>
      <c r="Y141" s="832">
        <v>0</v>
      </c>
      <c r="Z141" s="832">
        <v>0</v>
      </c>
      <c r="AA141" s="832">
        <v>0</v>
      </c>
      <c r="AB141" s="832">
        <v>0</v>
      </c>
      <c r="AC141" s="832">
        <v>0</v>
      </c>
      <c r="AD141" s="832">
        <v>0</v>
      </c>
      <c r="AE141" s="832">
        <v>0</v>
      </c>
      <c r="AF141" s="832">
        <v>0</v>
      </c>
      <c r="AG141" s="832">
        <v>0</v>
      </c>
      <c r="AH141" s="832">
        <v>0</v>
      </c>
      <c r="AI141" s="832">
        <v>0</v>
      </c>
      <c r="AJ141" s="1030" t="str">
        <f t="shared" si="12"/>
        <v>H01480</v>
      </c>
      <c r="AK141" s="1030" t="str">
        <f t="shared" si="13"/>
        <v>PCE IMMATRIC &amp; PERMIS</v>
      </c>
      <c r="AL141" s="1030">
        <f>IFERROR(INDEX(G141:R141,1,MATCH(Parametres!$B$3,G$1:R$1,0)-1)*IF(OR(F141="L",F141="S",F141="I"),-1,1),"")</f>
        <v>0</v>
      </c>
      <c r="AM141" s="1030">
        <f t="shared" si="14"/>
        <v>0</v>
      </c>
      <c r="AN141" s="1030">
        <f>INDEX(G141:R141,1,MATCH(Parametres!$B$3,G$1:R$1,0))*IF(OR(F141="L",F141="S",F141="I"),-1,1)</f>
        <v>0</v>
      </c>
      <c r="AO141" s="598" t="str">
        <f>+VLOOKUP($AJ141,Data_Validation!$A:$D,1,0)</f>
        <v>H01480</v>
      </c>
      <c r="AP141" s="598" t="str">
        <f>+VLOOKUP($AJ141,Data_Validation!$A:$D,3,0)</f>
        <v>Pièces</v>
      </c>
      <c r="AQ141" s="598" t="str">
        <f>+VLOOKUP($AJ141,Data_Validation!$A:$D,4,0)</f>
        <v>Honoraires</v>
      </c>
      <c r="AR141" s="598" t="s">
        <v>299</v>
      </c>
      <c r="AS141" s="598">
        <f>+VLOOKUP($AJ141,Data_Validation!$A:$E,5,0)</f>
        <v>0</v>
      </c>
      <c r="AT141" s="1036" t="str">
        <f t="shared" si="15"/>
        <v>H01480</v>
      </c>
      <c r="AU141" s="599" t="str">
        <f t="shared" si="16"/>
        <v>PCE IMMATRIC &amp; PERMIS</v>
      </c>
      <c r="AV141" s="1030">
        <f>IFERROR(INDEX(V141:AG141,1,MATCH(Parametres!$B$3,V$1:AG$1,0)-1)*IF(OR(C141="L",C141="S",C141="I"),-1,1),"")</f>
        <v>0</v>
      </c>
      <c r="AW141" s="1030">
        <f t="shared" si="17"/>
        <v>0</v>
      </c>
      <c r="AX141" s="1030">
        <f>INDEX(V141:AG141,1,MATCH(Parametres!$B$3,V$1:AG$1,0))*IF(OR(C141="L",C141="S",C141="I"),-1,1)</f>
        <v>0</v>
      </c>
      <c r="AY141" s="598" t="s">
        <v>337</v>
      </c>
      <c r="AZ141" s="598">
        <f>+VLOOKUP($AJ141,Data_Validation!$A:$E,5,0)</f>
        <v>0</v>
      </c>
    </row>
    <row r="142" spans="1:52" ht="15" customHeight="1">
      <c r="A142" s="832" t="s">
        <v>1150</v>
      </c>
      <c r="B142" s="832">
        <v>2025</v>
      </c>
      <c r="C142" s="832" t="s">
        <v>1430</v>
      </c>
      <c r="D142" s="832" t="s">
        <v>1431</v>
      </c>
      <c r="E142" s="832" t="s">
        <v>333</v>
      </c>
      <c r="F142" s="832" t="s">
        <v>1119</v>
      </c>
      <c r="G142" s="832">
        <v>3395.06</v>
      </c>
      <c r="H142" s="832">
        <v>5356.11</v>
      </c>
      <c r="I142" s="832">
        <v>8545.6299999999992</v>
      </c>
      <c r="J142" s="832">
        <v>24100.240000000002</v>
      </c>
      <c r="K142" s="832">
        <v>34753.879999999997</v>
      </c>
      <c r="L142" s="832">
        <v>43729.15</v>
      </c>
      <c r="M142" s="832">
        <v>52416.57</v>
      </c>
      <c r="N142" s="832">
        <v>56128.59</v>
      </c>
      <c r="O142" s="832">
        <v>63300.56</v>
      </c>
      <c r="P142" s="832">
        <v>73936.740000000005</v>
      </c>
      <c r="Q142" s="832">
        <v>81415.37</v>
      </c>
      <c r="R142" s="832">
        <v>85982.29</v>
      </c>
      <c r="S142" s="832">
        <v>7401.4</v>
      </c>
      <c r="T142" s="832">
        <v>7401.4</v>
      </c>
      <c r="U142" s="832">
        <v>0</v>
      </c>
      <c r="V142" s="832">
        <v>0</v>
      </c>
      <c r="W142" s="832">
        <v>0</v>
      </c>
      <c r="X142" s="832">
        <v>0</v>
      </c>
      <c r="Y142" s="832">
        <v>0</v>
      </c>
      <c r="Z142" s="832">
        <v>0</v>
      </c>
      <c r="AA142" s="832">
        <v>0</v>
      </c>
      <c r="AB142" s="832">
        <v>0</v>
      </c>
      <c r="AC142" s="832">
        <v>0</v>
      </c>
      <c r="AD142" s="832">
        <v>0</v>
      </c>
      <c r="AE142" s="832">
        <v>0</v>
      </c>
      <c r="AF142" s="832">
        <v>0</v>
      </c>
      <c r="AG142" s="832">
        <v>0</v>
      </c>
      <c r="AH142" s="832">
        <v>0</v>
      </c>
      <c r="AI142" s="832">
        <v>0</v>
      </c>
      <c r="AJ142" s="1030" t="str">
        <f t="shared" si="12"/>
        <v>H01520</v>
      </c>
      <c r="AK142" s="1030" t="str">
        <f t="shared" si="13"/>
        <v>SVC SALAIRES-DIR-DEPT</v>
      </c>
      <c r="AL142" s="1030">
        <f>IFERROR(INDEX(G142:R142,1,MATCH(Parametres!$B$3,G$1:R$1,0)-1)*IF(OR(F142="L",F142="S",F142="I"),-1,1),"")</f>
        <v>3395.06</v>
      </c>
      <c r="AM142" s="1030">
        <f t="shared" si="14"/>
        <v>1961.0499999999997</v>
      </c>
      <c r="AN142" s="1030">
        <f>INDEX(G142:R142,1,MATCH(Parametres!$B$3,G$1:R$1,0))*IF(OR(F142="L",F142="S",F142="I"),-1,1)</f>
        <v>5356.11</v>
      </c>
      <c r="AO142" s="598" t="str">
        <f>+VLOOKUP($AJ142,Data_Validation!$A:$D,1,0)</f>
        <v>H01520</v>
      </c>
      <c r="AP142" s="598" t="str">
        <f>+VLOOKUP($AJ142,Data_Validation!$A:$D,3,0)</f>
        <v>Service</v>
      </c>
      <c r="AQ142" s="598" t="str">
        <f>+VLOOKUP($AJ142,Data_Validation!$A:$D,4,0)</f>
        <v>Salaires cadres</v>
      </c>
      <c r="AR142" s="598" t="s">
        <v>299</v>
      </c>
      <c r="AS142" s="598">
        <f>+VLOOKUP($AJ142,Data_Validation!$A:$E,5,0)</f>
        <v>0</v>
      </c>
      <c r="AT142" s="1036" t="str">
        <f t="shared" si="15"/>
        <v>H01520</v>
      </c>
      <c r="AU142" s="599" t="str">
        <f t="shared" si="16"/>
        <v>SVC SALAIRES-DIR-DEPT</v>
      </c>
      <c r="AV142" s="1030">
        <f>IFERROR(INDEX(V142:AG142,1,MATCH(Parametres!$B$3,V$1:AG$1,0)-1)*IF(OR(C142="L",C142="S",C142="I"),-1,1),"")</f>
        <v>0</v>
      </c>
      <c r="AW142" s="1030">
        <f t="shared" si="17"/>
        <v>0</v>
      </c>
      <c r="AX142" s="1030">
        <f>INDEX(V142:AG142,1,MATCH(Parametres!$B$3,V$1:AG$1,0))*IF(OR(C142="L",C142="S",C142="I"),-1,1)</f>
        <v>0</v>
      </c>
      <c r="AY142" s="598" t="s">
        <v>337</v>
      </c>
      <c r="AZ142" s="598">
        <f>+VLOOKUP($AJ142,Data_Validation!$A:$E,5,0)</f>
        <v>0</v>
      </c>
    </row>
    <row r="143" spans="1:52" ht="15.75" customHeight="1">
      <c r="A143" s="832" t="s">
        <v>1150</v>
      </c>
      <c r="B143" s="832">
        <v>2025</v>
      </c>
      <c r="C143" s="832" t="s">
        <v>1432</v>
      </c>
      <c r="D143" s="832" t="s">
        <v>1433</v>
      </c>
      <c r="E143" s="832" t="s">
        <v>333</v>
      </c>
      <c r="F143" s="832" t="s">
        <v>1119</v>
      </c>
      <c r="G143" s="832">
        <v>39272.980000000003</v>
      </c>
      <c r="H143" s="832">
        <v>68264.08</v>
      </c>
      <c r="I143" s="832">
        <v>113831.52</v>
      </c>
      <c r="J143" s="832">
        <v>164197.62</v>
      </c>
      <c r="K143" s="832">
        <v>209205.78</v>
      </c>
      <c r="L143" s="832">
        <v>243668.19</v>
      </c>
      <c r="M143" s="832">
        <v>273943.02</v>
      </c>
      <c r="N143" s="832">
        <v>299070.2</v>
      </c>
      <c r="O143" s="832">
        <v>323525.99</v>
      </c>
      <c r="P143" s="832">
        <v>369872.95</v>
      </c>
      <c r="Q143" s="832">
        <v>414753.66</v>
      </c>
      <c r="R143" s="832">
        <v>443680.58</v>
      </c>
      <c r="S143" s="832">
        <v>37704.879999999997</v>
      </c>
      <c r="T143" s="832">
        <v>37704.879999999997</v>
      </c>
      <c r="U143" s="832">
        <v>0</v>
      </c>
      <c r="V143" s="832">
        <v>0</v>
      </c>
      <c r="W143" s="832">
        <v>0</v>
      </c>
      <c r="X143" s="832">
        <v>0</v>
      </c>
      <c r="Y143" s="832">
        <v>0</v>
      </c>
      <c r="Z143" s="832">
        <v>0</v>
      </c>
      <c r="AA143" s="832">
        <v>0</v>
      </c>
      <c r="AB143" s="832">
        <v>0</v>
      </c>
      <c r="AC143" s="832">
        <v>0</v>
      </c>
      <c r="AD143" s="832">
        <v>0</v>
      </c>
      <c r="AE143" s="832">
        <v>0</v>
      </c>
      <c r="AF143" s="832">
        <v>0</v>
      </c>
      <c r="AG143" s="832">
        <v>0</v>
      </c>
      <c r="AH143" s="832">
        <v>0</v>
      </c>
      <c r="AI143" s="832">
        <v>0</v>
      </c>
      <c r="AJ143" s="1030" t="str">
        <f t="shared" si="12"/>
        <v>H01521</v>
      </c>
      <c r="AK143" s="1030" t="str">
        <f t="shared" si="13"/>
        <v>SVC SALAIRES -AUTRES</v>
      </c>
      <c r="AL143" s="1030">
        <f>IFERROR(INDEX(G143:R143,1,MATCH(Parametres!$B$3,G$1:R$1,0)-1)*IF(OR(F143="L",F143="S",F143="I"),-1,1),"")</f>
        <v>39272.980000000003</v>
      </c>
      <c r="AM143" s="1030">
        <f t="shared" si="14"/>
        <v>28991.1</v>
      </c>
      <c r="AN143" s="1030">
        <f>INDEX(G143:R143,1,MATCH(Parametres!$B$3,G$1:R$1,0))*IF(OR(F143="L",F143="S",F143="I"),-1,1)</f>
        <v>68264.08</v>
      </c>
      <c r="AO143" s="598" t="str">
        <f>+VLOOKUP($AJ143,Data_Validation!$A:$D,1,0)</f>
        <v>H01521</v>
      </c>
      <c r="AP143" s="598" t="str">
        <f>+VLOOKUP($AJ143,Data_Validation!$A:$D,3,0)</f>
        <v>Service</v>
      </c>
      <c r="AQ143" s="598" t="str">
        <f>+VLOOKUP($AJ143,Data_Validation!$A:$D,4,0)</f>
        <v>Salaires autres</v>
      </c>
      <c r="AR143" s="598" t="s">
        <v>299</v>
      </c>
      <c r="AS143" s="598">
        <f>+VLOOKUP($AJ143,Data_Validation!$A:$E,5,0)</f>
        <v>0</v>
      </c>
      <c r="AT143" s="1036" t="str">
        <f t="shared" si="15"/>
        <v>H01521</v>
      </c>
      <c r="AU143" s="599" t="str">
        <f t="shared" si="16"/>
        <v>SVC SALAIRES -AUTRES</v>
      </c>
      <c r="AV143" s="1030">
        <f>IFERROR(INDEX(V143:AG143,1,MATCH(Parametres!$B$3,V$1:AG$1,0)-1)*IF(OR(C143="L",C143="S",C143="I"),-1,1),"")</f>
        <v>0</v>
      </c>
      <c r="AW143" s="1030">
        <f t="shared" si="17"/>
        <v>0</v>
      </c>
      <c r="AX143" s="1030">
        <f>INDEX(V143:AG143,1,MATCH(Parametres!$B$3,V$1:AG$1,0))*IF(OR(C143="L",C143="S",C143="I"),-1,1)</f>
        <v>0</v>
      </c>
      <c r="AY143" s="598" t="s">
        <v>337</v>
      </c>
      <c r="AZ143" s="598">
        <f>+VLOOKUP($AJ143,Data_Validation!$A:$E,5,0)</f>
        <v>0</v>
      </c>
    </row>
    <row r="144" spans="1:52" ht="15" customHeight="1">
      <c r="A144" s="832" t="s">
        <v>1150</v>
      </c>
      <c r="B144" s="832">
        <v>2025</v>
      </c>
      <c r="C144" s="832" t="s">
        <v>1434</v>
      </c>
      <c r="D144" s="832" t="s">
        <v>1435</v>
      </c>
      <c r="E144" s="832" t="s">
        <v>333</v>
      </c>
      <c r="F144" s="832" t="s">
        <v>1119</v>
      </c>
      <c r="G144" s="832">
        <v>19265.509999999998</v>
      </c>
      <c r="H144" s="832">
        <v>26201.61</v>
      </c>
      <c r="I144" s="832">
        <v>31836.89</v>
      </c>
      <c r="J144" s="832">
        <v>41066.21</v>
      </c>
      <c r="K144" s="832">
        <v>53072.37</v>
      </c>
      <c r="L144" s="832">
        <v>64510.17</v>
      </c>
      <c r="M144" s="832">
        <v>74843.45</v>
      </c>
      <c r="N144" s="832">
        <v>83127.820000000007</v>
      </c>
      <c r="O144" s="832">
        <v>88838.7</v>
      </c>
      <c r="P144" s="832">
        <v>96444.11</v>
      </c>
      <c r="Q144" s="832">
        <v>105715.58</v>
      </c>
      <c r="R144" s="832">
        <v>122564.45</v>
      </c>
      <c r="S144" s="832">
        <v>9610.51</v>
      </c>
      <c r="T144" s="832">
        <v>9610.51</v>
      </c>
      <c r="U144" s="832">
        <v>0</v>
      </c>
      <c r="V144" s="832">
        <v>0</v>
      </c>
      <c r="W144" s="832">
        <v>0</v>
      </c>
      <c r="X144" s="832">
        <v>0</v>
      </c>
      <c r="Y144" s="832">
        <v>0</v>
      </c>
      <c r="Z144" s="832">
        <v>0</v>
      </c>
      <c r="AA144" s="832">
        <v>0</v>
      </c>
      <c r="AB144" s="832">
        <v>0</v>
      </c>
      <c r="AC144" s="832">
        <v>0</v>
      </c>
      <c r="AD144" s="832">
        <v>0</v>
      </c>
      <c r="AE144" s="832">
        <v>0</v>
      </c>
      <c r="AF144" s="832">
        <v>0</v>
      </c>
      <c r="AG144" s="832">
        <v>0</v>
      </c>
      <c r="AH144" s="832">
        <v>0</v>
      </c>
      <c r="AI144" s="832">
        <v>0</v>
      </c>
      <c r="AJ144" s="1030" t="str">
        <f t="shared" si="12"/>
        <v>H01523</v>
      </c>
      <c r="AK144" s="1030" t="str">
        <f t="shared" si="13"/>
        <v>SVC ABSENCES&amp;CONGES PAYES</v>
      </c>
      <c r="AL144" s="1030">
        <f>IFERROR(INDEX(G144:R144,1,MATCH(Parametres!$B$3,G$1:R$1,0)-1)*IF(OR(F144="L",F144="S",F144="I"),-1,1),"")</f>
        <v>19265.509999999998</v>
      </c>
      <c r="AM144" s="1030">
        <f t="shared" si="14"/>
        <v>6936.1000000000022</v>
      </c>
      <c r="AN144" s="1030">
        <f>INDEX(G144:R144,1,MATCH(Parametres!$B$3,G$1:R$1,0))*IF(OR(F144="L",F144="S",F144="I"),-1,1)</f>
        <v>26201.61</v>
      </c>
      <c r="AO144" s="598" t="str">
        <f>+VLOOKUP($AJ144,Data_Validation!$A:$D,1,0)</f>
        <v>H01523</v>
      </c>
      <c r="AP144" s="598" t="str">
        <f>+VLOOKUP($AJ144,Data_Validation!$A:$D,3,0)</f>
        <v>Service</v>
      </c>
      <c r="AQ144" s="598" t="str">
        <f>+VLOOKUP($AJ144,Data_Validation!$A:$D,4,0)</f>
        <v>Salaires en absences</v>
      </c>
      <c r="AR144" s="598" t="s">
        <v>299</v>
      </c>
      <c r="AS144" s="598">
        <f>+VLOOKUP($AJ144,Data_Validation!$A:$E,5,0)</f>
        <v>0</v>
      </c>
      <c r="AT144" s="1036" t="str">
        <f t="shared" si="15"/>
        <v>H01523</v>
      </c>
      <c r="AU144" s="599" t="str">
        <f t="shared" si="16"/>
        <v>SVC ABSENCES&amp;CONGES PAYES</v>
      </c>
      <c r="AV144" s="1030">
        <f>IFERROR(INDEX(V144:AG144,1,MATCH(Parametres!$B$3,V$1:AG$1,0)-1)*IF(OR(C144="L",C144="S",C144="I"),-1,1),"")</f>
        <v>0</v>
      </c>
      <c r="AW144" s="1030">
        <f t="shared" si="17"/>
        <v>0</v>
      </c>
      <c r="AX144" s="1030">
        <f>INDEX(V144:AG144,1,MATCH(Parametres!$B$3,V$1:AG$1,0))*IF(OR(C144="L",C144="S",C144="I"),-1,1)</f>
        <v>0</v>
      </c>
      <c r="AY144" s="598" t="s">
        <v>337</v>
      </c>
      <c r="AZ144" s="598">
        <f>+VLOOKUP($AJ144,Data_Validation!$A:$E,5,0)</f>
        <v>0</v>
      </c>
    </row>
    <row r="145" spans="1:52" ht="15" customHeight="1">
      <c r="A145" s="832" t="s">
        <v>1150</v>
      </c>
      <c r="B145" s="832">
        <v>2025</v>
      </c>
      <c r="C145" s="832" t="s">
        <v>1436</v>
      </c>
      <c r="D145" s="832" t="s">
        <v>1437</v>
      </c>
      <c r="E145" s="832" t="s">
        <v>333</v>
      </c>
      <c r="F145" s="832" t="s">
        <v>1119</v>
      </c>
      <c r="G145" s="832">
        <v>0</v>
      </c>
      <c r="H145" s="832">
        <v>0</v>
      </c>
      <c r="I145" s="832">
        <v>0</v>
      </c>
      <c r="J145" s="832">
        <v>0</v>
      </c>
      <c r="K145" s="832">
        <v>0</v>
      </c>
      <c r="L145" s="832">
        <v>0</v>
      </c>
      <c r="M145" s="832">
        <v>0</v>
      </c>
      <c r="N145" s="832">
        <v>0</v>
      </c>
      <c r="O145" s="832">
        <v>0</v>
      </c>
      <c r="P145" s="832">
        <v>0</v>
      </c>
      <c r="Q145" s="832">
        <v>0</v>
      </c>
      <c r="R145" s="832">
        <v>0</v>
      </c>
      <c r="S145" s="832">
        <v>0</v>
      </c>
      <c r="T145" s="832">
        <v>0</v>
      </c>
      <c r="U145" s="832">
        <v>0</v>
      </c>
      <c r="V145" s="832">
        <v>0</v>
      </c>
      <c r="W145" s="832">
        <v>0</v>
      </c>
      <c r="X145" s="832">
        <v>0</v>
      </c>
      <c r="Y145" s="832">
        <v>0</v>
      </c>
      <c r="Z145" s="832">
        <v>0</v>
      </c>
      <c r="AA145" s="832">
        <v>0</v>
      </c>
      <c r="AB145" s="832">
        <v>0</v>
      </c>
      <c r="AC145" s="832">
        <v>0</v>
      </c>
      <c r="AD145" s="832">
        <v>0</v>
      </c>
      <c r="AE145" s="832">
        <v>0</v>
      </c>
      <c r="AF145" s="832">
        <v>0</v>
      </c>
      <c r="AG145" s="832">
        <v>0</v>
      </c>
      <c r="AH145" s="832">
        <v>0</v>
      </c>
      <c r="AI145" s="832">
        <v>0</v>
      </c>
      <c r="AJ145" s="1030" t="str">
        <f t="shared" si="12"/>
        <v>H01524</v>
      </c>
      <c r="AK145" s="1030" t="str">
        <f t="shared" si="13"/>
        <v>SVC CSST</v>
      </c>
      <c r="AL145" s="1030">
        <f>IFERROR(INDEX(G145:R145,1,MATCH(Parametres!$B$3,G$1:R$1,0)-1)*IF(OR(F145="L",F145="S",F145="I"),-1,1),"")</f>
        <v>0</v>
      </c>
      <c r="AM145" s="1030">
        <f t="shared" si="14"/>
        <v>0</v>
      </c>
      <c r="AN145" s="1030">
        <f>INDEX(G145:R145,1,MATCH(Parametres!$B$3,G$1:R$1,0))*IF(OR(F145="L",F145="S",F145="I"),-1,1)</f>
        <v>0</v>
      </c>
      <c r="AO145" s="598" t="e">
        <f>+VLOOKUP($AJ145,Data_Validation!$A:$D,1,0)</f>
        <v>#N/A</v>
      </c>
      <c r="AP145" s="598" t="e">
        <f>+VLOOKUP($AJ145,Data_Validation!$A:$D,3,0)</f>
        <v>#N/A</v>
      </c>
      <c r="AQ145" s="598" t="e">
        <f>+VLOOKUP($AJ145,Data_Validation!$A:$D,4,0)</f>
        <v>#N/A</v>
      </c>
      <c r="AR145" s="598" t="s">
        <v>299</v>
      </c>
      <c r="AS145" s="598" t="e">
        <f>+VLOOKUP($AJ145,Data_Validation!$A:$E,5,0)</f>
        <v>#N/A</v>
      </c>
      <c r="AT145" s="1036" t="str">
        <f t="shared" si="15"/>
        <v>H01524</v>
      </c>
      <c r="AU145" s="599" t="str">
        <f t="shared" si="16"/>
        <v>SVC CSST</v>
      </c>
      <c r="AV145" s="1030">
        <f>IFERROR(INDEX(V145:AG145,1,MATCH(Parametres!$B$3,V$1:AG$1,0)-1)*IF(OR(C145="L",C145="S",C145="I"),-1,1),"")</f>
        <v>0</v>
      </c>
      <c r="AW145" s="1030">
        <f t="shared" si="17"/>
        <v>0</v>
      </c>
      <c r="AX145" s="1030">
        <f>INDEX(V145:AG145,1,MATCH(Parametres!$B$3,V$1:AG$1,0))*IF(OR(C145="L",C145="S",C145="I"),-1,1)</f>
        <v>0</v>
      </c>
      <c r="AY145" s="598" t="s">
        <v>337</v>
      </c>
      <c r="AZ145" s="598" t="e">
        <f>+VLOOKUP($AJ145,Data_Validation!$A:$E,5,0)</f>
        <v>#N/A</v>
      </c>
    </row>
    <row r="146" spans="1:52" ht="15" customHeight="1">
      <c r="A146" s="832" t="s">
        <v>1150</v>
      </c>
      <c r="B146" s="832">
        <v>2025</v>
      </c>
      <c r="C146" s="832" t="s">
        <v>1438</v>
      </c>
      <c r="D146" s="832" t="s">
        <v>1439</v>
      </c>
      <c r="E146" s="832" t="s">
        <v>333</v>
      </c>
      <c r="F146" s="832" t="s">
        <v>1119</v>
      </c>
      <c r="G146" s="832">
        <v>0</v>
      </c>
      <c r="H146" s="832">
        <v>0</v>
      </c>
      <c r="I146" s="832">
        <v>0</v>
      </c>
      <c r="J146" s="832">
        <v>0</v>
      </c>
      <c r="K146" s="832">
        <v>0</v>
      </c>
      <c r="L146" s="832">
        <v>0</v>
      </c>
      <c r="M146" s="832">
        <v>0</v>
      </c>
      <c r="N146" s="832">
        <v>0</v>
      </c>
      <c r="O146" s="832">
        <v>0</v>
      </c>
      <c r="P146" s="832">
        <v>0</v>
      </c>
      <c r="Q146" s="832">
        <v>0</v>
      </c>
      <c r="R146" s="832">
        <v>0</v>
      </c>
      <c r="S146" s="832">
        <v>0</v>
      </c>
      <c r="T146" s="832">
        <v>0</v>
      </c>
      <c r="U146" s="832">
        <v>0</v>
      </c>
      <c r="V146" s="832">
        <v>0</v>
      </c>
      <c r="W146" s="832">
        <v>0</v>
      </c>
      <c r="X146" s="832">
        <v>0</v>
      </c>
      <c r="Y146" s="832">
        <v>0</v>
      </c>
      <c r="Z146" s="832">
        <v>0</v>
      </c>
      <c r="AA146" s="832">
        <v>0</v>
      </c>
      <c r="AB146" s="832">
        <v>0</v>
      </c>
      <c r="AC146" s="832">
        <v>0</v>
      </c>
      <c r="AD146" s="832">
        <v>0</v>
      </c>
      <c r="AE146" s="832">
        <v>0</v>
      </c>
      <c r="AF146" s="832">
        <v>0</v>
      </c>
      <c r="AG146" s="832">
        <v>0</v>
      </c>
      <c r="AH146" s="832">
        <v>0</v>
      </c>
      <c r="AI146" s="832">
        <v>0</v>
      </c>
      <c r="AJ146" s="1030" t="str">
        <f t="shared" si="12"/>
        <v>H01525</v>
      </c>
      <c r="AK146" s="1030" t="str">
        <f t="shared" si="13"/>
        <v>SVC ASSURANCE-CHOMAGE</v>
      </c>
      <c r="AL146" s="1030">
        <f>IFERROR(INDEX(G146:R146,1,MATCH(Parametres!$B$3,G$1:R$1,0)-1)*IF(OR(F146="L",F146="S",F146="I"),-1,1),"")</f>
        <v>0</v>
      </c>
      <c r="AM146" s="1030">
        <f t="shared" si="14"/>
        <v>0</v>
      </c>
      <c r="AN146" s="1030">
        <f>INDEX(G146:R146,1,MATCH(Parametres!$B$3,G$1:R$1,0))*IF(OR(F146="L",F146="S",F146="I"),-1,1)</f>
        <v>0</v>
      </c>
      <c r="AO146" s="598" t="e">
        <f>+VLOOKUP($AJ146,Data_Validation!$A:$D,1,0)</f>
        <v>#N/A</v>
      </c>
      <c r="AP146" s="598" t="e">
        <f>+VLOOKUP($AJ146,Data_Validation!$A:$D,3,0)</f>
        <v>#N/A</v>
      </c>
      <c r="AQ146" s="598" t="e">
        <f>+VLOOKUP($AJ146,Data_Validation!$A:$D,4,0)</f>
        <v>#N/A</v>
      </c>
      <c r="AR146" s="598" t="s">
        <v>299</v>
      </c>
      <c r="AS146" s="598" t="e">
        <f>+VLOOKUP($AJ146,Data_Validation!$A:$E,5,0)</f>
        <v>#N/A</v>
      </c>
      <c r="AT146" s="1036" t="str">
        <f t="shared" si="15"/>
        <v>H01525</v>
      </c>
      <c r="AU146" s="599" t="str">
        <f t="shared" si="16"/>
        <v>SVC ASSURANCE-CHOMAGE</v>
      </c>
      <c r="AV146" s="1030">
        <f>IFERROR(INDEX(V146:AG146,1,MATCH(Parametres!$B$3,V$1:AG$1,0)-1)*IF(OR(C146="L",C146="S",C146="I"),-1,1),"")</f>
        <v>0</v>
      </c>
      <c r="AW146" s="1030">
        <f t="shared" si="17"/>
        <v>0</v>
      </c>
      <c r="AX146" s="1030">
        <f>INDEX(V146:AG146,1,MATCH(Parametres!$B$3,V$1:AG$1,0))*IF(OR(C146="L",C146="S",C146="I"),-1,1)</f>
        <v>0</v>
      </c>
      <c r="AY146" s="598" t="s">
        <v>337</v>
      </c>
      <c r="AZ146" s="598" t="e">
        <f>+VLOOKUP($AJ146,Data_Validation!$A:$E,5,0)</f>
        <v>#N/A</v>
      </c>
    </row>
    <row r="147" spans="1:52" ht="15" customHeight="1">
      <c r="A147" s="832" t="s">
        <v>1150</v>
      </c>
      <c r="B147" s="832">
        <v>2025</v>
      </c>
      <c r="C147" s="832" t="s">
        <v>1440</v>
      </c>
      <c r="D147" s="832" t="s">
        <v>1441</v>
      </c>
      <c r="E147" s="832" t="s">
        <v>333</v>
      </c>
      <c r="F147" s="832" t="s">
        <v>1119</v>
      </c>
      <c r="G147" s="832">
        <v>1258.29</v>
      </c>
      <c r="H147" s="832">
        <v>2480.81</v>
      </c>
      <c r="I147" s="832">
        <v>3667.54</v>
      </c>
      <c r="J147" s="832">
        <v>4906.78</v>
      </c>
      <c r="K147" s="832">
        <v>6238.83</v>
      </c>
      <c r="L147" s="832">
        <v>7591.97</v>
      </c>
      <c r="M147" s="832">
        <v>9046.75</v>
      </c>
      <c r="N147" s="832">
        <v>10450.219999999999</v>
      </c>
      <c r="O147" s="832">
        <v>11521.48</v>
      </c>
      <c r="P147" s="832">
        <v>13161.88</v>
      </c>
      <c r="Q147" s="832">
        <v>14289.3</v>
      </c>
      <c r="R147" s="832">
        <v>15590.81</v>
      </c>
      <c r="S147" s="832">
        <v>1299.03</v>
      </c>
      <c r="T147" s="832">
        <v>1299.03</v>
      </c>
      <c r="U147" s="832">
        <v>0</v>
      </c>
      <c r="V147" s="832">
        <v>0</v>
      </c>
      <c r="W147" s="832">
        <v>0</v>
      </c>
      <c r="X147" s="832">
        <v>0</v>
      </c>
      <c r="Y147" s="832">
        <v>0</v>
      </c>
      <c r="Z147" s="832">
        <v>0</v>
      </c>
      <c r="AA147" s="832">
        <v>0</v>
      </c>
      <c r="AB147" s="832">
        <v>0</v>
      </c>
      <c r="AC147" s="832">
        <v>0</v>
      </c>
      <c r="AD147" s="832">
        <v>0</v>
      </c>
      <c r="AE147" s="832">
        <v>0</v>
      </c>
      <c r="AF147" s="832">
        <v>0</v>
      </c>
      <c r="AG147" s="832">
        <v>0</v>
      </c>
      <c r="AH147" s="832">
        <v>0</v>
      </c>
      <c r="AI147" s="832">
        <v>0</v>
      </c>
      <c r="AJ147" s="1030" t="str">
        <f t="shared" si="12"/>
        <v>H01526</v>
      </c>
      <c r="AK147" s="1030" t="str">
        <f t="shared" si="13"/>
        <v>SVC ASSURANCE GROUPE</v>
      </c>
      <c r="AL147" s="1030">
        <f>IFERROR(INDEX(G147:R147,1,MATCH(Parametres!$B$3,G$1:R$1,0)-1)*IF(OR(F147="L",F147="S",F147="I"),-1,1),"")</f>
        <v>1258.29</v>
      </c>
      <c r="AM147" s="1030">
        <f t="shared" si="14"/>
        <v>1222.52</v>
      </c>
      <c r="AN147" s="1030">
        <f>INDEX(G147:R147,1,MATCH(Parametres!$B$3,G$1:R$1,0))*IF(OR(F147="L",F147="S",F147="I"),-1,1)</f>
        <v>2480.81</v>
      </c>
      <c r="AO147" s="598" t="str">
        <f>+VLOOKUP($AJ147,Data_Validation!$A:$D,1,0)</f>
        <v>H01526</v>
      </c>
      <c r="AP147" s="598" t="str">
        <f>+VLOOKUP($AJ147,Data_Validation!$A:$D,3,0)</f>
        <v>Service</v>
      </c>
      <c r="AQ147" s="598" t="str">
        <f>+VLOOKUP($AJ147,Data_Validation!$A:$D,4,0)</f>
        <v>Bénéfices marginaux</v>
      </c>
      <c r="AR147" s="598" t="s">
        <v>299</v>
      </c>
      <c r="AS147" s="598">
        <f>+VLOOKUP($AJ147,Data_Validation!$A:$E,5,0)</f>
        <v>0</v>
      </c>
      <c r="AT147" s="1036" t="str">
        <f t="shared" si="15"/>
        <v>H01526</v>
      </c>
      <c r="AU147" s="599" t="str">
        <f t="shared" si="16"/>
        <v>SVC ASSURANCE GROUPE</v>
      </c>
      <c r="AV147" s="1030">
        <f>IFERROR(INDEX(V147:AG147,1,MATCH(Parametres!$B$3,V$1:AG$1,0)-1)*IF(OR(C147="L",C147="S",C147="I"),-1,1),"")</f>
        <v>0</v>
      </c>
      <c r="AW147" s="1030">
        <f t="shared" si="17"/>
        <v>0</v>
      </c>
      <c r="AX147" s="1030">
        <f>INDEX(V147:AG147,1,MATCH(Parametres!$B$3,V$1:AG$1,0))*IF(OR(C147="L",C147="S",C147="I"),-1,1)</f>
        <v>0</v>
      </c>
      <c r="AY147" s="598" t="s">
        <v>337</v>
      </c>
      <c r="AZ147" s="598">
        <f>+VLOOKUP($AJ147,Data_Validation!$A:$E,5,0)</f>
        <v>0</v>
      </c>
    </row>
    <row r="148" spans="1:52" ht="15" customHeight="1">
      <c r="A148" s="832" t="s">
        <v>1150</v>
      </c>
      <c r="B148" s="832">
        <v>2025</v>
      </c>
      <c r="C148" s="832" t="s">
        <v>1442</v>
      </c>
      <c r="D148" s="832" t="s">
        <v>1443</v>
      </c>
      <c r="E148" s="832" t="s">
        <v>333</v>
      </c>
      <c r="F148" s="832" t="s">
        <v>1119</v>
      </c>
      <c r="G148" s="832">
        <v>16273.09</v>
      </c>
      <c r="H148" s="832">
        <v>29789.52</v>
      </c>
      <c r="I148" s="832">
        <v>42756.97</v>
      </c>
      <c r="J148" s="832">
        <v>57945.279999999999</v>
      </c>
      <c r="K148" s="832">
        <v>73590.16</v>
      </c>
      <c r="L148" s="832">
        <v>88464.27</v>
      </c>
      <c r="M148" s="832">
        <v>101877.65</v>
      </c>
      <c r="N148" s="832">
        <v>115431.79</v>
      </c>
      <c r="O148" s="832">
        <v>123267.46</v>
      </c>
      <c r="P148" s="832">
        <v>136053.34</v>
      </c>
      <c r="Q148" s="832">
        <v>145435.37</v>
      </c>
      <c r="R148" s="832">
        <v>156828.78</v>
      </c>
      <c r="S148" s="832">
        <v>13221.4</v>
      </c>
      <c r="T148" s="832">
        <v>13221.4</v>
      </c>
      <c r="U148" s="832">
        <v>0</v>
      </c>
      <c r="V148" s="832">
        <v>0</v>
      </c>
      <c r="W148" s="832">
        <v>0</v>
      </c>
      <c r="X148" s="832">
        <v>0</v>
      </c>
      <c r="Y148" s="832">
        <v>0</v>
      </c>
      <c r="Z148" s="832">
        <v>0</v>
      </c>
      <c r="AA148" s="832">
        <v>0</v>
      </c>
      <c r="AB148" s="832">
        <v>0</v>
      </c>
      <c r="AC148" s="832">
        <v>0</v>
      </c>
      <c r="AD148" s="832">
        <v>0</v>
      </c>
      <c r="AE148" s="832">
        <v>0</v>
      </c>
      <c r="AF148" s="832">
        <v>0</v>
      </c>
      <c r="AG148" s="832">
        <v>0</v>
      </c>
      <c r="AH148" s="832">
        <v>0</v>
      </c>
      <c r="AI148" s="832">
        <v>0</v>
      </c>
      <c r="AJ148" s="1030" t="str">
        <f t="shared" si="12"/>
        <v>H01527</v>
      </c>
      <c r="AK148" s="1030" t="str">
        <f t="shared" si="13"/>
        <v>SVC AUTRES AV. SOCIAUX</v>
      </c>
      <c r="AL148" s="1030">
        <f>IFERROR(INDEX(G148:R148,1,MATCH(Parametres!$B$3,G$1:R$1,0)-1)*IF(OR(F148="L",F148="S",F148="I"),-1,1),"")</f>
        <v>16273.09</v>
      </c>
      <c r="AM148" s="1030">
        <f t="shared" si="14"/>
        <v>13516.43</v>
      </c>
      <c r="AN148" s="1030">
        <f>INDEX(G148:R148,1,MATCH(Parametres!$B$3,G$1:R$1,0))*IF(OR(F148="L",F148="S",F148="I"),-1,1)</f>
        <v>29789.52</v>
      </c>
      <c r="AO148" s="598" t="str">
        <f>+VLOOKUP($AJ148,Data_Validation!$A:$D,1,0)</f>
        <v>H01527</v>
      </c>
      <c r="AP148" s="598" t="str">
        <f>+VLOOKUP($AJ148,Data_Validation!$A:$D,3,0)</f>
        <v>Service</v>
      </c>
      <c r="AQ148" s="598" t="str">
        <f>+VLOOKUP($AJ148,Data_Validation!$A:$D,4,0)</f>
        <v>Déduction à la source</v>
      </c>
      <c r="AR148" s="598" t="s">
        <v>299</v>
      </c>
      <c r="AS148" s="598">
        <f>+VLOOKUP($AJ148,Data_Validation!$A:$E,5,0)</f>
        <v>0</v>
      </c>
      <c r="AT148" s="1036" t="str">
        <f t="shared" si="15"/>
        <v>H01527</v>
      </c>
      <c r="AU148" s="599" t="str">
        <f t="shared" si="16"/>
        <v>SVC AUTRES AV. SOCIAUX</v>
      </c>
      <c r="AV148" s="1030">
        <f>IFERROR(INDEX(V148:AG148,1,MATCH(Parametres!$B$3,V$1:AG$1,0)-1)*IF(OR(C148="L",C148="S",C148="I"),-1,1),"")</f>
        <v>0</v>
      </c>
      <c r="AW148" s="1030">
        <f t="shared" si="17"/>
        <v>0</v>
      </c>
      <c r="AX148" s="1030">
        <f>INDEX(V148:AG148,1,MATCH(Parametres!$B$3,V$1:AG$1,0))*IF(OR(C148="L",C148="S",C148="I"),-1,1)</f>
        <v>0</v>
      </c>
      <c r="AY148" s="598" t="s">
        <v>337</v>
      </c>
      <c r="AZ148" s="598">
        <f>+VLOOKUP($AJ148,Data_Validation!$A:$E,5,0)</f>
        <v>0</v>
      </c>
    </row>
    <row r="149" spans="1:52" ht="15" customHeight="1">
      <c r="A149" s="832" t="s">
        <v>1150</v>
      </c>
      <c r="B149" s="832">
        <v>2025</v>
      </c>
      <c r="C149" s="832" t="s">
        <v>1444</v>
      </c>
      <c r="D149" s="832" t="s">
        <v>1445</v>
      </c>
      <c r="E149" s="832" t="s">
        <v>333</v>
      </c>
      <c r="F149" s="832" t="s">
        <v>1119</v>
      </c>
      <c r="G149" s="832">
        <v>775</v>
      </c>
      <c r="H149" s="832">
        <v>1550</v>
      </c>
      <c r="I149" s="832">
        <v>2783.08</v>
      </c>
      <c r="J149" s="832">
        <v>4393.46</v>
      </c>
      <c r="K149" s="832">
        <v>6376.46</v>
      </c>
      <c r="L149" s="832">
        <v>7151.46</v>
      </c>
      <c r="M149" s="832">
        <v>7926.46</v>
      </c>
      <c r="N149" s="832">
        <v>7926.46</v>
      </c>
      <c r="O149" s="832">
        <v>8701.4599999999991</v>
      </c>
      <c r="P149" s="832">
        <v>10251.459999999999</v>
      </c>
      <c r="Q149" s="832">
        <v>10251.459999999999</v>
      </c>
      <c r="R149" s="832">
        <v>11801.46</v>
      </c>
      <c r="S149" s="832">
        <v>931.95</v>
      </c>
      <c r="T149" s="832">
        <v>931.95</v>
      </c>
      <c r="U149" s="832">
        <v>0</v>
      </c>
      <c r="V149" s="832">
        <v>0</v>
      </c>
      <c r="W149" s="832">
        <v>0</v>
      </c>
      <c r="X149" s="832">
        <v>0</v>
      </c>
      <c r="Y149" s="832">
        <v>0</v>
      </c>
      <c r="Z149" s="832">
        <v>0</v>
      </c>
      <c r="AA149" s="832">
        <v>0</v>
      </c>
      <c r="AB149" s="832">
        <v>0</v>
      </c>
      <c r="AC149" s="832">
        <v>0</v>
      </c>
      <c r="AD149" s="832">
        <v>0</v>
      </c>
      <c r="AE149" s="832">
        <v>0</v>
      </c>
      <c r="AF149" s="832">
        <v>0</v>
      </c>
      <c r="AG149" s="832">
        <v>0</v>
      </c>
      <c r="AH149" s="832">
        <v>0</v>
      </c>
      <c r="AI149" s="832">
        <v>0</v>
      </c>
      <c r="AJ149" s="1030" t="str">
        <f t="shared" si="12"/>
        <v>H01528</v>
      </c>
      <c r="AK149" s="1030" t="str">
        <f t="shared" si="13"/>
        <v>SVC FORMATION</v>
      </c>
      <c r="AL149" s="1030">
        <f>IFERROR(INDEX(G149:R149,1,MATCH(Parametres!$B$3,G$1:R$1,0)-1)*IF(OR(F149="L",F149="S",F149="I"),-1,1),"")</f>
        <v>775</v>
      </c>
      <c r="AM149" s="1030">
        <f t="shared" si="14"/>
        <v>775</v>
      </c>
      <c r="AN149" s="1030">
        <f>INDEX(G149:R149,1,MATCH(Parametres!$B$3,G$1:R$1,0))*IF(OR(F149="L",F149="S",F149="I"),-1,1)</f>
        <v>1550</v>
      </c>
      <c r="AO149" s="598" t="str">
        <f>+VLOOKUP($AJ149,Data_Validation!$A:$D,1,0)</f>
        <v>H01528</v>
      </c>
      <c r="AP149" s="598" t="str">
        <f>+VLOOKUP($AJ149,Data_Validation!$A:$D,3,0)</f>
        <v>Service</v>
      </c>
      <c r="AQ149" s="598" t="str">
        <f>+VLOOKUP($AJ149,Data_Validation!$A:$D,4,0)</f>
        <v>Formation</v>
      </c>
      <c r="AR149" s="598" t="s">
        <v>299</v>
      </c>
      <c r="AS149" s="598">
        <f>+VLOOKUP($AJ149,Data_Validation!$A:$E,5,0)</f>
        <v>0</v>
      </c>
      <c r="AT149" s="1036" t="str">
        <f t="shared" si="15"/>
        <v>H01528</v>
      </c>
      <c r="AU149" s="599" t="str">
        <f t="shared" si="16"/>
        <v>SVC FORMATION</v>
      </c>
      <c r="AV149" s="1030">
        <f>IFERROR(INDEX(V149:AG149,1,MATCH(Parametres!$B$3,V$1:AG$1,0)-1)*IF(OR(C149="L",C149="S",C149="I"),-1,1),"")</f>
        <v>0</v>
      </c>
      <c r="AW149" s="1030">
        <f t="shared" si="17"/>
        <v>0</v>
      </c>
      <c r="AX149" s="1030">
        <f>INDEX(V149:AG149,1,MATCH(Parametres!$B$3,V$1:AG$1,0))*IF(OR(C149="L",C149="S",C149="I"),-1,1)</f>
        <v>0</v>
      </c>
      <c r="AY149" s="598" t="s">
        <v>337</v>
      </c>
      <c r="AZ149" s="598">
        <f>+VLOOKUP($AJ149,Data_Validation!$A:$E,5,0)</f>
        <v>0</v>
      </c>
    </row>
    <row r="150" spans="1:52" ht="15" customHeight="1">
      <c r="A150" s="832" t="s">
        <v>1150</v>
      </c>
      <c r="B150" s="832">
        <v>2025</v>
      </c>
      <c r="C150" s="832" t="s">
        <v>1446</v>
      </c>
      <c r="D150" s="832" t="s">
        <v>1447</v>
      </c>
      <c r="E150" s="832" t="s">
        <v>333</v>
      </c>
      <c r="F150" s="832" t="s">
        <v>1119</v>
      </c>
      <c r="G150" s="832">
        <v>1335.26</v>
      </c>
      <c r="H150" s="832">
        <v>1869.31</v>
      </c>
      <c r="I150" s="832">
        <v>2256.86</v>
      </c>
      <c r="J150" s="832">
        <v>2806.55</v>
      </c>
      <c r="K150" s="832">
        <v>3735.3</v>
      </c>
      <c r="L150" s="832">
        <v>4683.01</v>
      </c>
      <c r="M150" s="832">
        <v>5522.78</v>
      </c>
      <c r="N150" s="832">
        <v>6413.53</v>
      </c>
      <c r="O150" s="832">
        <v>7175.33</v>
      </c>
      <c r="P150" s="832">
        <v>7619.14</v>
      </c>
      <c r="Q150" s="832">
        <v>8490.2099999999991</v>
      </c>
      <c r="R150" s="832">
        <v>9237.8799999999992</v>
      </c>
      <c r="S150" s="832">
        <v>771.84</v>
      </c>
      <c r="T150" s="832">
        <v>771.84</v>
      </c>
      <c r="U150" s="832">
        <v>0</v>
      </c>
      <c r="V150" s="832">
        <v>0</v>
      </c>
      <c r="W150" s="832">
        <v>0</v>
      </c>
      <c r="X150" s="832">
        <v>0</v>
      </c>
      <c r="Y150" s="832">
        <v>0</v>
      </c>
      <c r="Z150" s="832">
        <v>0</v>
      </c>
      <c r="AA150" s="832">
        <v>0</v>
      </c>
      <c r="AB150" s="832">
        <v>0</v>
      </c>
      <c r="AC150" s="832">
        <v>0</v>
      </c>
      <c r="AD150" s="832">
        <v>0</v>
      </c>
      <c r="AE150" s="832">
        <v>0</v>
      </c>
      <c r="AF150" s="832">
        <v>0</v>
      </c>
      <c r="AG150" s="832">
        <v>0</v>
      </c>
      <c r="AH150" s="832">
        <v>0</v>
      </c>
      <c r="AI150" s="832">
        <v>0</v>
      </c>
      <c r="AJ150" s="1030" t="str">
        <f t="shared" si="12"/>
        <v>H01530</v>
      </c>
      <c r="AK150" s="1030" t="str">
        <f t="shared" si="13"/>
        <v>SVC PAPETRIE-FOUR. BUREAU</v>
      </c>
      <c r="AL150" s="1030">
        <f>IFERROR(INDEX(G150:R150,1,MATCH(Parametres!$B$3,G$1:R$1,0)-1)*IF(OR(F150="L",F150="S",F150="I"),-1,1),"")</f>
        <v>1335.26</v>
      </c>
      <c r="AM150" s="1030">
        <f t="shared" si="14"/>
        <v>534.04999999999995</v>
      </c>
      <c r="AN150" s="1030">
        <f>INDEX(G150:R150,1,MATCH(Parametres!$B$3,G$1:R$1,0))*IF(OR(F150="L",F150="S",F150="I"),-1,1)</f>
        <v>1869.31</v>
      </c>
      <c r="AO150" s="598" t="str">
        <f>+VLOOKUP($AJ150,Data_Validation!$A:$D,1,0)</f>
        <v>H01530</v>
      </c>
      <c r="AP150" s="598" t="str">
        <f>+VLOOKUP($AJ150,Data_Validation!$A:$D,3,0)</f>
        <v>Service</v>
      </c>
      <c r="AQ150" s="598" t="str">
        <f>+VLOOKUP($AJ150,Data_Validation!$A:$D,4,0)</f>
        <v>Papeterie</v>
      </c>
      <c r="AR150" s="598" t="s">
        <v>299</v>
      </c>
      <c r="AS150" s="598">
        <f>+VLOOKUP($AJ150,Data_Validation!$A:$E,5,0)</f>
        <v>0</v>
      </c>
      <c r="AT150" s="1036" t="str">
        <f t="shared" si="15"/>
        <v>H01530</v>
      </c>
      <c r="AU150" s="599" t="str">
        <f t="shared" si="16"/>
        <v>SVC PAPETRIE-FOUR. BUREAU</v>
      </c>
      <c r="AV150" s="1030">
        <f>IFERROR(INDEX(V150:AG150,1,MATCH(Parametres!$B$3,V$1:AG$1,0)-1)*IF(OR(C150="L",C150="S",C150="I"),-1,1),"")</f>
        <v>0</v>
      </c>
      <c r="AW150" s="1030">
        <f t="shared" si="17"/>
        <v>0</v>
      </c>
      <c r="AX150" s="1030">
        <f>INDEX(V150:AG150,1,MATCH(Parametres!$B$3,V$1:AG$1,0))*IF(OR(C150="L",C150="S",C150="I"),-1,1)</f>
        <v>0</v>
      </c>
      <c r="AY150" s="598" t="s">
        <v>337</v>
      </c>
      <c r="AZ150" s="598">
        <f>+VLOOKUP($AJ150,Data_Validation!$A:$E,5,0)</f>
        <v>0</v>
      </c>
    </row>
    <row r="151" spans="1:52" ht="15.75" customHeight="1">
      <c r="A151" s="832" t="s">
        <v>1150</v>
      </c>
      <c r="B151" s="832">
        <v>2025</v>
      </c>
      <c r="C151" s="832" t="s">
        <v>1448</v>
      </c>
      <c r="D151" s="832" t="s">
        <v>1449</v>
      </c>
      <c r="E151" s="832" t="s">
        <v>333</v>
      </c>
      <c r="F151" s="832" t="s">
        <v>1119</v>
      </c>
      <c r="G151" s="832">
        <v>5444.81</v>
      </c>
      <c r="H151" s="832">
        <v>8381.15</v>
      </c>
      <c r="I151" s="832">
        <v>11281.45</v>
      </c>
      <c r="J151" s="832">
        <v>19457.939999999999</v>
      </c>
      <c r="K151" s="832">
        <v>24415.31</v>
      </c>
      <c r="L151" s="832">
        <v>29318.77</v>
      </c>
      <c r="M151" s="832">
        <v>33275.699999999997</v>
      </c>
      <c r="N151" s="832">
        <v>38537.71</v>
      </c>
      <c r="O151" s="832">
        <v>42115.75</v>
      </c>
      <c r="P151" s="832">
        <v>48428.06</v>
      </c>
      <c r="Q151" s="832">
        <v>56085.11</v>
      </c>
      <c r="R151" s="832">
        <v>59973.39</v>
      </c>
      <c r="S151" s="832">
        <v>5098.6499999999996</v>
      </c>
      <c r="T151" s="832">
        <v>5098.6499999999996</v>
      </c>
      <c r="U151" s="832">
        <v>0</v>
      </c>
      <c r="V151" s="832">
        <v>0</v>
      </c>
      <c r="W151" s="832">
        <v>0</v>
      </c>
      <c r="X151" s="832">
        <v>0</v>
      </c>
      <c r="Y151" s="832">
        <v>0</v>
      </c>
      <c r="Z151" s="832">
        <v>0</v>
      </c>
      <c r="AA151" s="832">
        <v>0</v>
      </c>
      <c r="AB151" s="832">
        <v>0</v>
      </c>
      <c r="AC151" s="832">
        <v>0</v>
      </c>
      <c r="AD151" s="832">
        <v>0</v>
      </c>
      <c r="AE151" s="832">
        <v>0</v>
      </c>
      <c r="AF151" s="832">
        <v>0</v>
      </c>
      <c r="AG151" s="832">
        <v>0</v>
      </c>
      <c r="AH151" s="832">
        <v>0</v>
      </c>
      <c r="AI151" s="832">
        <v>0</v>
      </c>
      <c r="AJ151" s="1030" t="str">
        <f t="shared" si="12"/>
        <v>H01531</v>
      </c>
      <c r="AK151" s="1030" t="str">
        <f t="shared" si="13"/>
        <v>SVC OUTIL-FOUR.DIVERS</v>
      </c>
      <c r="AL151" s="1030">
        <f>IFERROR(INDEX(G151:R151,1,MATCH(Parametres!$B$3,G$1:R$1,0)-1)*IF(OR(F151="L",F151="S",F151="I"),-1,1),"")</f>
        <v>5444.81</v>
      </c>
      <c r="AM151" s="1030">
        <f t="shared" si="14"/>
        <v>2936.3399999999992</v>
      </c>
      <c r="AN151" s="1030">
        <f>INDEX(G151:R151,1,MATCH(Parametres!$B$3,G$1:R$1,0))*IF(OR(F151="L",F151="S",F151="I"),-1,1)</f>
        <v>8381.15</v>
      </c>
      <c r="AO151" s="598" t="str">
        <f>+VLOOKUP($AJ151,Data_Validation!$A:$D,1,0)</f>
        <v>H01531</v>
      </c>
      <c r="AP151" s="598" t="str">
        <f>+VLOOKUP($AJ151,Data_Validation!$A:$D,3,0)</f>
        <v>Service</v>
      </c>
      <c r="AQ151" s="598" t="str">
        <f>+VLOOKUP($AJ151,Data_Validation!$A:$D,4,0)</f>
        <v>Fournitures d'atelier</v>
      </c>
      <c r="AR151" s="598" t="s">
        <v>299</v>
      </c>
      <c r="AS151" s="598">
        <f>+VLOOKUP($AJ151,Data_Validation!$A:$E,5,0)</f>
        <v>0</v>
      </c>
      <c r="AT151" s="1036" t="str">
        <f t="shared" si="15"/>
        <v>H01531</v>
      </c>
      <c r="AU151" s="599" t="str">
        <f t="shared" si="16"/>
        <v>SVC OUTIL-FOUR.DIVERS</v>
      </c>
      <c r="AV151" s="1030">
        <f>IFERROR(INDEX(V151:AG151,1,MATCH(Parametres!$B$3,V$1:AG$1,0)-1)*IF(OR(C151="L",C151="S",C151="I"),-1,1),"")</f>
        <v>0</v>
      </c>
      <c r="AW151" s="1030">
        <f t="shared" si="17"/>
        <v>0</v>
      </c>
      <c r="AX151" s="1030">
        <f>INDEX(V151:AG151,1,MATCH(Parametres!$B$3,V$1:AG$1,0))*IF(OR(C151="L",C151="S",C151="I"),-1,1)</f>
        <v>0</v>
      </c>
      <c r="AY151" s="598" t="s">
        <v>337</v>
      </c>
      <c r="AZ151" s="598">
        <f>+VLOOKUP($AJ151,Data_Validation!$A:$E,5,0)</f>
        <v>0</v>
      </c>
    </row>
    <row r="152" spans="1:52" ht="15" customHeight="1">
      <c r="A152" s="832" t="s">
        <v>1150</v>
      </c>
      <c r="B152" s="832">
        <v>2025</v>
      </c>
      <c r="C152" s="832" t="s">
        <v>1450</v>
      </c>
      <c r="D152" s="832" t="s">
        <v>1451</v>
      </c>
      <c r="E152" s="832" t="s">
        <v>333</v>
      </c>
      <c r="F152" s="832" t="s">
        <v>1119</v>
      </c>
      <c r="G152" s="832">
        <v>1632.83</v>
      </c>
      <c r="H152" s="832">
        <v>3342.41</v>
      </c>
      <c r="I152" s="832">
        <v>5566.87</v>
      </c>
      <c r="J152" s="832">
        <v>7665.07</v>
      </c>
      <c r="K152" s="832">
        <v>9710.93</v>
      </c>
      <c r="L152" s="832">
        <v>10926.62</v>
      </c>
      <c r="M152" s="832">
        <v>12829.62</v>
      </c>
      <c r="N152" s="832">
        <v>14096.58</v>
      </c>
      <c r="O152" s="832">
        <v>15180.23</v>
      </c>
      <c r="P152" s="832">
        <v>17533.41</v>
      </c>
      <c r="Q152" s="832">
        <v>18154.39</v>
      </c>
      <c r="R152" s="832">
        <v>20255.87</v>
      </c>
      <c r="S152" s="832">
        <v>1650.4</v>
      </c>
      <c r="T152" s="832">
        <v>1650.4</v>
      </c>
      <c r="U152" s="832">
        <v>0</v>
      </c>
      <c r="V152" s="832">
        <v>0</v>
      </c>
      <c r="W152" s="832">
        <v>0</v>
      </c>
      <c r="X152" s="832">
        <v>0</v>
      </c>
      <c r="Y152" s="832">
        <v>0</v>
      </c>
      <c r="Z152" s="832">
        <v>0</v>
      </c>
      <c r="AA152" s="832">
        <v>0</v>
      </c>
      <c r="AB152" s="832">
        <v>0</v>
      </c>
      <c r="AC152" s="832">
        <v>0</v>
      </c>
      <c r="AD152" s="832">
        <v>0</v>
      </c>
      <c r="AE152" s="832">
        <v>0</v>
      </c>
      <c r="AF152" s="832">
        <v>0</v>
      </c>
      <c r="AG152" s="832">
        <v>0</v>
      </c>
      <c r="AH152" s="832">
        <v>0</v>
      </c>
      <c r="AI152" s="832">
        <v>0</v>
      </c>
      <c r="AJ152" s="1030" t="str">
        <f t="shared" si="12"/>
        <v>H01534</v>
      </c>
      <c r="AK152" s="1030" t="str">
        <f t="shared" si="13"/>
        <v>SVC UNIFORMES-SALOPETTES</v>
      </c>
      <c r="AL152" s="1030">
        <f>IFERROR(INDEX(G152:R152,1,MATCH(Parametres!$B$3,G$1:R$1,0)-1)*IF(OR(F152="L",F152="S",F152="I"),-1,1),"")</f>
        <v>1632.83</v>
      </c>
      <c r="AM152" s="1030">
        <f t="shared" si="14"/>
        <v>1709.58</v>
      </c>
      <c r="AN152" s="1030">
        <f>INDEX(G152:R152,1,MATCH(Parametres!$B$3,G$1:R$1,0))*IF(OR(F152="L",F152="S",F152="I"),-1,1)</f>
        <v>3342.41</v>
      </c>
      <c r="AO152" s="598" t="str">
        <f>+VLOOKUP($AJ152,Data_Validation!$A:$D,1,0)</f>
        <v>H01534</v>
      </c>
      <c r="AP152" s="598" t="str">
        <f>+VLOOKUP($AJ152,Data_Validation!$A:$D,3,0)</f>
        <v>Service</v>
      </c>
      <c r="AQ152" s="598" t="str">
        <f>+VLOOKUP($AJ152,Data_Validation!$A:$D,4,0)</f>
        <v>Uniformes</v>
      </c>
      <c r="AR152" s="598" t="s">
        <v>299</v>
      </c>
      <c r="AS152" s="598">
        <f>+VLOOKUP($AJ152,Data_Validation!$A:$E,5,0)</f>
        <v>0</v>
      </c>
      <c r="AT152" s="1036" t="str">
        <f t="shared" si="15"/>
        <v>H01534</v>
      </c>
      <c r="AU152" s="599" t="str">
        <f t="shared" si="16"/>
        <v>SVC UNIFORMES-SALOPETTES</v>
      </c>
      <c r="AV152" s="1030">
        <f>IFERROR(INDEX(V152:AG152,1,MATCH(Parametres!$B$3,V$1:AG$1,0)-1)*IF(OR(C152="L",C152="S",C152="I"),-1,1),"")</f>
        <v>0</v>
      </c>
      <c r="AW152" s="1030">
        <f t="shared" si="17"/>
        <v>0</v>
      </c>
      <c r="AX152" s="1030">
        <f>INDEX(V152:AG152,1,MATCH(Parametres!$B$3,V$1:AG$1,0))*IF(OR(C152="L",C152="S",C152="I"),-1,1)</f>
        <v>0</v>
      </c>
      <c r="AY152" s="598" t="s">
        <v>337</v>
      </c>
      <c r="AZ152" s="598">
        <f>+VLOOKUP($AJ152,Data_Validation!$A:$E,5,0)</f>
        <v>0</v>
      </c>
    </row>
    <row r="153" spans="1:52" ht="15" customHeight="1">
      <c r="A153" s="832" t="s">
        <v>1150</v>
      </c>
      <c r="B153" s="832">
        <v>2025</v>
      </c>
      <c r="C153" s="832" t="s">
        <v>1452</v>
      </c>
      <c r="D153" s="832" t="s">
        <v>1453</v>
      </c>
      <c r="E153" s="832" t="s">
        <v>333</v>
      </c>
      <c r="F153" s="832" t="s">
        <v>1119</v>
      </c>
      <c r="G153" s="832">
        <v>0</v>
      </c>
      <c r="H153" s="832">
        <v>0</v>
      </c>
      <c r="I153" s="832">
        <v>0</v>
      </c>
      <c r="J153" s="832">
        <v>0</v>
      </c>
      <c r="K153" s="832">
        <v>1365</v>
      </c>
      <c r="L153" s="832">
        <v>2665</v>
      </c>
      <c r="M153" s="832">
        <v>2665</v>
      </c>
      <c r="N153" s="832">
        <v>2665</v>
      </c>
      <c r="O153" s="832">
        <v>4030</v>
      </c>
      <c r="P153" s="832">
        <v>6124.59</v>
      </c>
      <c r="Q153" s="832">
        <v>8186.18</v>
      </c>
      <c r="R153" s="832">
        <v>10397.19</v>
      </c>
      <c r="S153" s="832">
        <v>744.2</v>
      </c>
      <c r="T153" s="832">
        <v>744.2</v>
      </c>
      <c r="U153" s="832">
        <v>0</v>
      </c>
      <c r="V153" s="832">
        <v>0</v>
      </c>
      <c r="W153" s="832">
        <v>0</v>
      </c>
      <c r="X153" s="832">
        <v>0</v>
      </c>
      <c r="Y153" s="832">
        <v>0</v>
      </c>
      <c r="Z153" s="832">
        <v>0</v>
      </c>
      <c r="AA153" s="832">
        <v>0</v>
      </c>
      <c r="AB153" s="832">
        <v>0</v>
      </c>
      <c r="AC153" s="832">
        <v>0</v>
      </c>
      <c r="AD153" s="832">
        <v>0</v>
      </c>
      <c r="AE153" s="832">
        <v>0</v>
      </c>
      <c r="AF153" s="832">
        <v>0</v>
      </c>
      <c r="AG153" s="832">
        <v>0</v>
      </c>
      <c r="AH153" s="832">
        <v>0</v>
      </c>
      <c r="AI153" s="832">
        <v>0</v>
      </c>
      <c r="AJ153" s="1030" t="str">
        <f t="shared" si="12"/>
        <v>H01535</v>
      </c>
      <c r="AK153" s="1030" t="str">
        <f t="shared" si="13"/>
        <v>SVC CONCIERGE-NETTOYAGE</v>
      </c>
      <c r="AL153" s="1030">
        <f>IFERROR(INDEX(G153:R153,1,MATCH(Parametres!$B$3,G$1:R$1,0)-1)*IF(OR(F153="L",F153="S",F153="I"),-1,1),"")</f>
        <v>0</v>
      </c>
      <c r="AM153" s="1030">
        <f t="shared" si="14"/>
        <v>0</v>
      </c>
      <c r="AN153" s="1030">
        <f>INDEX(G153:R153,1,MATCH(Parametres!$B$3,G$1:R$1,0))*IF(OR(F153="L",F153="S",F153="I"),-1,1)</f>
        <v>0</v>
      </c>
      <c r="AO153" s="598" t="str">
        <f>+VLOOKUP($AJ153,Data_Validation!$A:$D,1,0)</f>
        <v>H01535</v>
      </c>
      <c r="AP153" s="598" t="str">
        <f>+VLOOKUP($AJ153,Data_Validation!$A:$D,3,0)</f>
        <v>Service</v>
      </c>
      <c r="AQ153" s="598" t="str">
        <f>+VLOOKUP($AJ153,Data_Validation!$A:$D,4,0)</f>
        <v>Services extérieurs</v>
      </c>
      <c r="AR153" s="598" t="s">
        <v>299</v>
      </c>
      <c r="AS153" s="598">
        <f>+VLOOKUP($AJ153,Data_Validation!$A:$E,5,0)</f>
        <v>0</v>
      </c>
      <c r="AT153" s="1036" t="str">
        <f t="shared" si="15"/>
        <v>H01535</v>
      </c>
      <c r="AU153" s="599" t="str">
        <f t="shared" si="16"/>
        <v>SVC CONCIERGE-NETTOYAGE</v>
      </c>
      <c r="AV153" s="1030">
        <f>IFERROR(INDEX(V153:AG153,1,MATCH(Parametres!$B$3,V$1:AG$1,0)-1)*IF(OR(C153="L",C153="S",C153="I"),-1,1),"")</f>
        <v>0</v>
      </c>
      <c r="AW153" s="1030">
        <f t="shared" si="17"/>
        <v>0</v>
      </c>
      <c r="AX153" s="1030">
        <f>INDEX(V153:AG153,1,MATCH(Parametres!$B$3,V$1:AG$1,0))*IF(OR(C153="L",C153="S",C153="I"),-1,1)</f>
        <v>0</v>
      </c>
      <c r="AY153" s="598" t="s">
        <v>337</v>
      </c>
      <c r="AZ153" s="598">
        <f>+VLOOKUP($AJ153,Data_Validation!$A:$E,5,0)</f>
        <v>0</v>
      </c>
    </row>
    <row r="154" spans="1:52" ht="15" customHeight="1">
      <c r="A154" s="832" t="s">
        <v>1150</v>
      </c>
      <c r="B154" s="832">
        <v>2025</v>
      </c>
      <c r="C154" s="832" t="s">
        <v>1454</v>
      </c>
      <c r="D154" s="832" t="s">
        <v>1455</v>
      </c>
      <c r="E154" s="832" t="s">
        <v>333</v>
      </c>
      <c r="F154" s="832" t="s">
        <v>1119</v>
      </c>
      <c r="G154" s="832">
        <v>3284.61</v>
      </c>
      <c r="H154" s="832">
        <v>5322.57</v>
      </c>
      <c r="I154" s="832">
        <v>9117.9699999999993</v>
      </c>
      <c r="J154" s="832">
        <v>14358.29</v>
      </c>
      <c r="K154" s="832">
        <v>17640.27</v>
      </c>
      <c r="L154" s="832">
        <v>20385.16</v>
      </c>
      <c r="M154" s="832">
        <v>21670.89</v>
      </c>
      <c r="N154" s="832">
        <v>23375.16</v>
      </c>
      <c r="O154" s="832">
        <v>34347.82</v>
      </c>
      <c r="P154" s="832">
        <v>40283.69</v>
      </c>
      <c r="Q154" s="832">
        <v>48096.82</v>
      </c>
      <c r="R154" s="832">
        <v>50434.76</v>
      </c>
      <c r="S154" s="832">
        <v>4372.4399999999996</v>
      </c>
      <c r="T154" s="832">
        <v>4372.4399999999996</v>
      </c>
      <c r="U154" s="832">
        <v>0</v>
      </c>
      <c r="V154" s="832">
        <v>0</v>
      </c>
      <c r="W154" s="832">
        <v>0</v>
      </c>
      <c r="X154" s="832">
        <v>0</v>
      </c>
      <c r="Y154" s="832">
        <v>0</v>
      </c>
      <c r="Z154" s="832">
        <v>0</v>
      </c>
      <c r="AA154" s="832">
        <v>0</v>
      </c>
      <c r="AB154" s="832">
        <v>0</v>
      </c>
      <c r="AC154" s="832">
        <v>0</v>
      </c>
      <c r="AD154" s="832">
        <v>0</v>
      </c>
      <c r="AE154" s="832">
        <v>0</v>
      </c>
      <c r="AF154" s="832">
        <v>0</v>
      </c>
      <c r="AG154" s="832">
        <v>0</v>
      </c>
      <c r="AH154" s="832">
        <v>0</v>
      </c>
      <c r="AI154" s="832">
        <v>0</v>
      </c>
      <c r="AJ154" s="1030" t="str">
        <f t="shared" si="12"/>
        <v>H01537</v>
      </c>
      <c r="AK154" s="1030" t="str">
        <f t="shared" si="13"/>
        <v>SVC PRATIQUES COURTOISIE</v>
      </c>
      <c r="AL154" s="1030">
        <f>IFERROR(INDEX(G154:R154,1,MATCH(Parametres!$B$3,G$1:R$1,0)-1)*IF(OR(F154="L",F154="S",F154="I"),-1,1),"")</f>
        <v>3284.61</v>
      </c>
      <c r="AM154" s="1030">
        <f t="shared" si="14"/>
        <v>2037.9599999999996</v>
      </c>
      <c r="AN154" s="1030">
        <f>INDEX(G154:R154,1,MATCH(Parametres!$B$3,G$1:R$1,0))*IF(OR(F154="L",F154="S",F154="I"),-1,1)</f>
        <v>5322.57</v>
      </c>
      <c r="AO154" s="598" t="str">
        <f>+VLOOKUP($AJ154,Data_Validation!$A:$D,1,0)</f>
        <v>H01537</v>
      </c>
      <c r="AP154" s="598" t="str">
        <f>+VLOOKUP($AJ154,Data_Validation!$A:$D,3,0)</f>
        <v>Service</v>
      </c>
      <c r="AQ154" s="598" t="str">
        <f>+VLOOKUP($AJ154,Data_Validation!$A:$D,4,0)</f>
        <v>Frais véhicules de cie</v>
      </c>
      <c r="AR154" s="598" t="s">
        <v>299</v>
      </c>
      <c r="AS154" s="598">
        <f>+VLOOKUP($AJ154,Data_Validation!$A:$E,5,0)</f>
        <v>0</v>
      </c>
      <c r="AT154" s="1036" t="str">
        <f t="shared" si="15"/>
        <v>H01537</v>
      </c>
      <c r="AU154" s="599" t="str">
        <f t="shared" si="16"/>
        <v>SVC PRATIQUES COURTOISIE</v>
      </c>
      <c r="AV154" s="1030">
        <f>IFERROR(INDEX(V154:AG154,1,MATCH(Parametres!$B$3,V$1:AG$1,0)-1)*IF(OR(C154="L",C154="S",C154="I"),-1,1),"")</f>
        <v>0</v>
      </c>
      <c r="AW154" s="1030">
        <f t="shared" si="17"/>
        <v>0</v>
      </c>
      <c r="AX154" s="1030">
        <f>INDEX(V154:AG154,1,MATCH(Parametres!$B$3,V$1:AG$1,0))*IF(OR(C154="L",C154="S",C154="I"),-1,1)</f>
        <v>0</v>
      </c>
      <c r="AY154" s="598" t="s">
        <v>337</v>
      </c>
      <c r="AZ154" s="598">
        <f>+VLOOKUP($AJ154,Data_Validation!$A:$E,5,0)</f>
        <v>0</v>
      </c>
    </row>
    <row r="155" spans="1:52" ht="15.75" customHeight="1">
      <c r="A155" s="832" t="s">
        <v>1150</v>
      </c>
      <c r="B155" s="832">
        <v>2025</v>
      </c>
      <c r="C155" s="832" t="s">
        <v>1456</v>
      </c>
      <c r="D155" s="832" t="s">
        <v>1457</v>
      </c>
      <c r="E155" s="832" t="s">
        <v>333</v>
      </c>
      <c r="F155" s="832" t="s">
        <v>1119</v>
      </c>
      <c r="G155" s="832">
        <v>0</v>
      </c>
      <c r="H155" s="832">
        <v>0</v>
      </c>
      <c r="I155" s="832">
        <v>2601.9</v>
      </c>
      <c r="J155" s="832">
        <v>2601.9</v>
      </c>
      <c r="K155" s="832">
        <v>2601.9</v>
      </c>
      <c r="L155" s="832">
        <v>2601.9</v>
      </c>
      <c r="M155" s="832">
        <v>2601.9</v>
      </c>
      <c r="N155" s="832">
        <v>2601.9</v>
      </c>
      <c r="O155" s="832">
        <v>2601.9</v>
      </c>
      <c r="P155" s="832">
        <v>2601.9</v>
      </c>
      <c r="Q155" s="832">
        <v>2601.9</v>
      </c>
      <c r="R155" s="832">
        <v>2601.9</v>
      </c>
      <c r="S155" s="832">
        <v>236.54</v>
      </c>
      <c r="T155" s="832">
        <v>236.54</v>
      </c>
      <c r="U155" s="832">
        <v>0</v>
      </c>
      <c r="V155" s="832">
        <v>0</v>
      </c>
      <c r="W155" s="832">
        <v>0</v>
      </c>
      <c r="X155" s="832">
        <v>0</v>
      </c>
      <c r="Y155" s="832">
        <v>0</v>
      </c>
      <c r="Z155" s="832">
        <v>0</v>
      </c>
      <c r="AA155" s="832">
        <v>0</v>
      </c>
      <c r="AB155" s="832">
        <v>0</v>
      </c>
      <c r="AC155" s="832">
        <v>0</v>
      </c>
      <c r="AD155" s="832">
        <v>0</v>
      </c>
      <c r="AE155" s="832">
        <v>0</v>
      </c>
      <c r="AF155" s="832">
        <v>0</v>
      </c>
      <c r="AG155" s="832">
        <v>0</v>
      </c>
      <c r="AH155" s="832">
        <v>0</v>
      </c>
      <c r="AI155" s="832">
        <v>0</v>
      </c>
      <c r="AJ155" s="1030" t="str">
        <f t="shared" si="12"/>
        <v>H01538</v>
      </c>
      <c r="AK155" s="1030" t="str">
        <f t="shared" si="13"/>
        <v>SVC PUB-PROMOTION-SVC</v>
      </c>
      <c r="AL155" s="1030">
        <f>IFERROR(INDEX(G155:R155,1,MATCH(Parametres!$B$3,G$1:R$1,0)-1)*IF(OR(F155="L",F155="S",F155="I"),-1,1),"")</f>
        <v>0</v>
      </c>
      <c r="AM155" s="1030">
        <f t="shared" si="14"/>
        <v>0</v>
      </c>
      <c r="AN155" s="1030">
        <f>INDEX(G155:R155,1,MATCH(Parametres!$B$3,G$1:R$1,0))*IF(OR(F155="L",F155="S",F155="I"),-1,1)</f>
        <v>0</v>
      </c>
      <c r="AO155" s="598" t="str">
        <f>+VLOOKUP($AJ155,Data_Validation!$A:$D,1,0)</f>
        <v>H01538</v>
      </c>
      <c r="AP155" s="598" t="str">
        <f>+VLOOKUP($AJ155,Data_Validation!$A:$D,3,0)</f>
        <v>Service</v>
      </c>
      <c r="AQ155" s="598" t="str">
        <f>+VLOOKUP($AJ155,Data_Validation!$A:$D,4,0)</f>
        <v>Publicité 2</v>
      </c>
      <c r="AR155" s="598" t="s">
        <v>299</v>
      </c>
      <c r="AS155" s="598">
        <f>+VLOOKUP($AJ155,Data_Validation!$A:$E,5,0)</f>
        <v>0</v>
      </c>
      <c r="AT155" s="1036" t="str">
        <f t="shared" si="15"/>
        <v>H01538</v>
      </c>
      <c r="AU155" s="599" t="str">
        <f t="shared" si="16"/>
        <v>SVC PUB-PROMOTION-SVC</v>
      </c>
      <c r="AV155" s="1030">
        <f>IFERROR(INDEX(V155:AG155,1,MATCH(Parametres!$B$3,V$1:AG$1,0)-1)*IF(OR(C155="L",C155="S",C155="I"),-1,1),"")</f>
        <v>0</v>
      </c>
      <c r="AW155" s="1030">
        <f t="shared" si="17"/>
        <v>0</v>
      </c>
      <c r="AX155" s="1030">
        <f>INDEX(V155:AG155,1,MATCH(Parametres!$B$3,V$1:AG$1,0))*IF(OR(C155="L",C155="S",C155="I"),-1,1)</f>
        <v>0</v>
      </c>
      <c r="AY155" s="598" t="s">
        <v>337</v>
      </c>
      <c r="AZ155" s="598">
        <f>+VLOOKUP($AJ155,Data_Validation!$A:$E,5,0)</f>
        <v>0</v>
      </c>
    </row>
    <row r="156" spans="1:52" ht="15" customHeight="1">
      <c r="A156" s="832" t="s">
        <v>1150</v>
      </c>
      <c r="B156" s="832">
        <v>2025</v>
      </c>
      <c r="C156" s="832" t="s">
        <v>1458</v>
      </c>
      <c r="D156" s="832" t="s">
        <v>1459</v>
      </c>
      <c r="E156" s="832" t="s">
        <v>333</v>
      </c>
      <c r="F156" s="832" t="s">
        <v>1119</v>
      </c>
      <c r="G156" s="832">
        <v>0</v>
      </c>
      <c r="H156" s="832">
        <v>0</v>
      </c>
      <c r="I156" s="832">
        <v>0</v>
      </c>
      <c r="J156" s="832">
        <v>0</v>
      </c>
      <c r="K156" s="832">
        <v>0</v>
      </c>
      <c r="L156" s="832">
        <v>0</v>
      </c>
      <c r="M156" s="832">
        <v>0</v>
      </c>
      <c r="N156" s="832">
        <v>0</v>
      </c>
      <c r="O156" s="832">
        <v>0</v>
      </c>
      <c r="P156" s="832">
        <v>0</v>
      </c>
      <c r="Q156" s="832">
        <v>0</v>
      </c>
      <c r="R156" s="832">
        <v>0</v>
      </c>
      <c r="S156" s="832">
        <v>0</v>
      </c>
      <c r="T156" s="832">
        <v>0</v>
      </c>
      <c r="U156" s="832">
        <v>0</v>
      </c>
      <c r="V156" s="832">
        <v>0</v>
      </c>
      <c r="W156" s="832">
        <v>0</v>
      </c>
      <c r="X156" s="832">
        <v>0</v>
      </c>
      <c r="Y156" s="832">
        <v>0</v>
      </c>
      <c r="Z156" s="832">
        <v>0</v>
      </c>
      <c r="AA156" s="832">
        <v>0</v>
      </c>
      <c r="AB156" s="832">
        <v>0</v>
      </c>
      <c r="AC156" s="832">
        <v>0</v>
      </c>
      <c r="AD156" s="832">
        <v>0</v>
      </c>
      <c r="AE156" s="832">
        <v>0</v>
      </c>
      <c r="AF156" s="832">
        <v>0</v>
      </c>
      <c r="AG156" s="832">
        <v>0</v>
      </c>
      <c r="AH156" s="832">
        <v>0</v>
      </c>
      <c r="AI156" s="832">
        <v>0</v>
      </c>
      <c r="AJ156" s="1030" t="str">
        <f t="shared" si="12"/>
        <v>H01539</v>
      </c>
      <c r="AK156" s="1030" t="str">
        <f t="shared" si="13"/>
        <v>SVC DEDUCTIBLE</v>
      </c>
      <c r="AL156" s="1030">
        <f>IFERROR(INDEX(G156:R156,1,MATCH(Parametres!$B$3,G$1:R$1,0)-1)*IF(OR(F156="L",F156="S",F156="I"),-1,1),"")</f>
        <v>0</v>
      </c>
      <c r="AM156" s="1030">
        <f t="shared" si="14"/>
        <v>0</v>
      </c>
      <c r="AN156" s="1030">
        <f>INDEX(G156:R156,1,MATCH(Parametres!$B$3,G$1:R$1,0))*IF(OR(F156="L",F156="S",F156="I"),-1,1)</f>
        <v>0</v>
      </c>
      <c r="AO156" s="598" t="e">
        <f>+VLOOKUP($AJ156,Data_Validation!$A:$D,1,0)</f>
        <v>#N/A</v>
      </c>
      <c r="AP156" s="598" t="e">
        <f>+VLOOKUP($AJ156,Data_Validation!$A:$D,3,0)</f>
        <v>#N/A</v>
      </c>
      <c r="AQ156" s="598" t="e">
        <f>+VLOOKUP($AJ156,Data_Validation!$A:$D,4,0)</f>
        <v>#N/A</v>
      </c>
      <c r="AR156" s="598" t="s">
        <v>299</v>
      </c>
      <c r="AS156" s="598" t="e">
        <f>+VLOOKUP($AJ156,Data_Validation!$A:$E,5,0)</f>
        <v>#N/A</v>
      </c>
      <c r="AT156" s="1036" t="str">
        <f t="shared" si="15"/>
        <v>H01539</v>
      </c>
      <c r="AU156" s="599" t="str">
        <f t="shared" si="16"/>
        <v>SVC DEDUCTIBLE</v>
      </c>
      <c r="AV156" s="1030">
        <f>IFERROR(INDEX(V156:AG156,1,MATCH(Parametres!$B$3,V$1:AG$1,0)-1)*IF(OR(C156="L",C156="S",C156="I"),-1,1),"")</f>
        <v>0</v>
      </c>
      <c r="AW156" s="1030">
        <f t="shared" si="17"/>
        <v>0</v>
      </c>
      <c r="AX156" s="1030">
        <f>INDEX(V156:AG156,1,MATCH(Parametres!$B$3,V$1:AG$1,0))*IF(OR(C156="L",C156="S",C156="I"),-1,1)</f>
        <v>0</v>
      </c>
      <c r="AY156" s="598" t="s">
        <v>337</v>
      </c>
      <c r="AZ156" s="598" t="e">
        <f>+VLOOKUP($AJ156,Data_Validation!$A:$E,5,0)</f>
        <v>#N/A</v>
      </c>
    </row>
    <row r="157" spans="1:52" ht="15" customHeight="1">
      <c r="A157" s="832" t="s">
        <v>1150</v>
      </c>
      <c r="B157" s="832">
        <v>2025</v>
      </c>
      <c r="C157" s="832" t="s">
        <v>1460</v>
      </c>
      <c r="D157" s="832" t="s">
        <v>1461</v>
      </c>
      <c r="E157" s="832" t="s">
        <v>333</v>
      </c>
      <c r="F157" s="832" t="s">
        <v>1119</v>
      </c>
      <c r="G157" s="832">
        <v>0</v>
      </c>
      <c r="H157" s="832">
        <v>198.98</v>
      </c>
      <c r="I157" s="832">
        <v>238.77</v>
      </c>
      <c r="J157" s="832">
        <v>278.56</v>
      </c>
      <c r="K157" s="832">
        <v>318.35000000000002</v>
      </c>
      <c r="L157" s="832">
        <v>358.14</v>
      </c>
      <c r="M157" s="832">
        <v>397.93</v>
      </c>
      <c r="N157" s="832">
        <v>437.72</v>
      </c>
      <c r="O157" s="832">
        <v>477.51</v>
      </c>
      <c r="P157" s="832">
        <v>5817.55</v>
      </c>
      <c r="Q157" s="832">
        <v>2316.63</v>
      </c>
      <c r="R157" s="832">
        <v>2357.11</v>
      </c>
      <c r="S157" s="832">
        <v>210.6</v>
      </c>
      <c r="T157" s="832">
        <v>210.6</v>
      </c>
      <c r="U157" s="832">
        <v>0</v>
      </c>
      <c r="V157" s="832">
        <v>0</v>
      </c>
      <c r="W157" s="832">
        <v>0</v>
      </c>
      <c r="X157" s="832">
        <v>0</v>
      </c>
      <c r="Y157" s="832">
        <v>0</v>
      </c>
      <c r="Z157" s="832">
        <v>0</v>
      </c>
      <c r="AA157" s="832">
        <v>0</v>
      </c>
      <c r="AB157" s="832">
        <v>0</v>
      </c>
      <c r="AC157" s="832">
        <v>0</v>
      </c>
      <c r="AD157" s="832">
        <v>0</v>
      </c>
      <c r="AE157" s="832">
        <v>0</v>
      </c>
      <c r="AF157" s="832">
        <v>0</v>
      </c>
      <c r="AG157" s="832">
        <v>0</v>
      </c>
      <c r="AH157" s="832">
        <v>0</v>
      </c>
      <c r="AI157" s="832">
        <v>0</v>
      </c>
      <c r="AJ157" s="1030" t="str">
        <f t="shared" si="12"/>
        <v>H01540</v>
      </c>
      <c r="AK157" s="1030" t="str">
        <f t="shared" si="13"/>
        <v>SVC ENT EQUIPEMENT</v>
      </c>
      <c r="AL157" s="1030">
        <f>IFERROR(INDEX(G157:R157,1,MATCH(Parametres!$B$3,G$1:R$1,0)-1)*IF(OR(F157="L",F157="S",F157="I"),-1,1),"")</f>
        <v>0</v>
      </c>
      <c r="AM157" s="1030">
        <f t="shared" si="14"/>
        <v>198.98</v>
      </c>
      <c r="AN157" s="1030">
        <f>INDEX(G157:R157,1,MATCH(Parametres!$B$3,G$1:R$1,0))*IF(OR(F157="L",F157="S",F157="I"),-1,1)</f>
        <v>198.98</v>
      </c>
      <c r="AO157" s="598" t="str">
        <f>+VLOOKUP($AJ157,Data_Validation!$A:$D,1,0)</f>
        <v>H01540</v>
      </c>
      <c r="AP157" s="598" t="str">
        <f>+VLOOKUP($AJ157,Data_Validation!$A:$D,3,0)</f>
        <v>Service</v>
      </c>
      <c r="AQ157" s="598" t="str">
        <f>+VLOOKUP($AJ157,Data_Validation!$A:$D,4,0)</f>
        <v>Services extérieurs</v>
      </c>
      <c r="AR157" s="598" t="s">
        <v>299</v>
      </c>
      <c r="AS157" s="598">
        <f>+VLOOKUP($AJ157,Data_Validation!$A:$E,5,0)</f>
        <v>0</v>
      </c>
      <c r="AT157" s="1036" t="str">
        <f t="shared" si="15"/>
        <v>H01540</v>
      </c>
      <c r="AU157" s="599" t="str">
        <f t="shared" si="16"/>
        <v>SVC ENT EQUIPEMENT</v>
      </c>
      <c r="AV157" s="1030">
        <f>IFERROR(INDEX(V157:AG157,1,MATCH(Parametres!$B$3,V$1:AG$1,0)-1)*IF(OR(C157="L",C157="S",C157="I"),-1,1),"")</f>
        <v>0</v>
      </c>
      <c r="AW157" s="1030">
        <f t="shared" si="17"/>
        <v>0</v>
      </c>
      <c r="AX157" s="1030">
        <f>INDEX(V157:AG157,1,MATCH(Parametres!$B$3,V$1:AG$1,0))*IF(OR(C157="L",C157="S",C157="I"),-1,1)</f>
        <v>0</v>
      </c>
      <c r="AY157" s="598" t="s">
        <v>337</v>
      </c>
      <c r="AZ157" s="598">
        <f>+VLOOKUP($AJ157,Data_Validation!$A:$E,5,0)</f>
        <v>0</v>
      </c>
    </row>
    <row r="158" spans="1:52" ht="15" customHeight="1">
      <c r="A158" s="832" t="s">
        <v>1150</v>
      </c>
      <c r="B158" s="832">
        <v>2025</v>
      </c>
      <c r="C158" s="832" t="s">
        <v>1462</v>
      </c>
      <c r="D158" s="832" t="s">
        <v>1463</v>
      </c>
      <c r="E158" s="832" t="s">
        <v>333</v>
      </c>
      <c r="F158" s="832" t="s">
        <v>1119</v>
      </c>
      <c r="G158" s="832">
        <v>-8160.32</v>
      </c>
      <c r="H158" s="832">
        <v>-9956.4500000000007</v>
      </c>
      <c r="I158" s="832">
        <v>-21541.17</v>
      </c>
      <c r="J158" s="832">
        <v>-28466.92</v>
      </c>
      <c r="K158" s="832">
        <v>-31143.919999999998</v>
      </c>
      <c r="L158" s="832">
        <v>-35153.120000000003</v>
      </c>
      <c r="M158" s="832">
        <v>-39114.519999999997</v>
      </c>
      <c r="N158" s="832">
        <v>-42684.51</v>
      </c>
      <c r="O158" s="832">
        <v>-46932.53</v>
      </c>
      <c r="P158" s="832">
        <v>-55742.55</v>
      </c>
      <c r="Q158" s="832">
        <v>-56318.35</v>
      </c>
      <c r="R158" s="832">
        <v>-63908.35</v>
      </c>
      <c r="S158" s="832">
        <v>-5119.8500000000004</v>
      </c>
      <c r="T158" s="832">
        <v>-5119.8500000000004</v>
      </c>
      <c r="U158" s="832">
        <v>0</v>
      </c>
      <c r="V158" s="832">
        <v>0</v>
      </c>
      <c r="W158" s="832">
        <v>0</v>
      </c>
      <c r="X158" s="832">
        <v>0</v>
      </c>
      <c r="Y158" s="832">
        <v>0</v>
      </c>
      <c r="Z158" s="832">
        <v>0</v>
      </c>
      <c r="AA158" s="832">
        <v>0</v>
      </c>
      <c r="AB158" s="832">
        <v>0</v>
      </c>
      <c r="AC158" s="832">
        <v>0</v>
      </c>
      <c r="AD158" s="832">
        <v>0</v>
      </c>
      <c r="AE158" s="832">
        <v>0</v>
      </c>
      <c r="AF158" s="832">
        <v>0</v>
      </c>
      <c r="AG158" s="832">
        <v>0</v>
      </c>
      <c r="AH158" s="832">
        <v>0</v>
      </c>
      <c r="AI158" s="832">
        <v>0</v>
      </c>
      <c r="AJ158" s="1030" t="str">
        <f t="shared" si="12"/>
        <v>H01541</v>
      </c>
      <c r="AK158" s="1030" t="str">
        <f t="shared" si="13"/>
        <v>SVC VEH DE LOC SERVITUDE</v>
      </c>
      <c r="AL158" s="1030">
        <f>IFERROR(INDEX(G158:R158,1,MATCH(Parametres!$B$3,G$1:R$1,0)-1)*IF(OR(F158="L",F158="S",F158="I"),-1,1),"")</f>
        <v>-8160.32</v>
      </c>
      <c r="AM158" s="1030">
        <f t="shared" si="14"/>
        <v>-1796.130000000001</v>
      </c>
      <c r="AN158" s="1030">
        <f>INDEX(G158:R158,1,MATCH(Parametres!$B$3,G$1:R$1,0))*IF(OR(F158="L",F158="S",F158="I"),-1,1)</f>
        <v>-9956.4500000000007</v>
      </c>
      <c r="AO158" s="598" t="str">
        <f>+VLOOKUP($AJ158,Data_Validation!$A:$D,1,0)</f>
        <v>H01541</v>
      </c>
      <c r="AP158" s="598" t="str">
        <f>+VLOOKUP($AJ158,Data_Validation!$A:$D,3,0)</f>
        <v>Service</v>
      </c>
      <c r="AQ158" s="598" t="str">
        <f>+VLOOKUP($AJ158,Data_Validation!$A:$D,4,0)</f>
        <v>Frais véhicules de cie</v>
      </c>
      <c r="AR158" s="598" t="s">
        <v>299</v>
      </c>
      <c r="AS158" s="598">
        <f>+VLOOKUP($AJ158,Data_Validation!$A:$E,5,0)</f>
        <v>0</v>
      </c>
      <c r="AT158" s="1036" t="str">
        <f t="shared" si="15"/>
        <v>H01541</v>
      </c>
      <c r="AU158" s="599" t="str">
        <f t="shared" si="16"/>
        <v>SVC VEH DE LOC SERVITUDE</v>
      </c>
      <c r="AV158" s="1030">
        <f>IFERROR(INDEX(V158:AG158,1,MATCH(Parametres!$B$3,V$1:AG$1,0)-1)*IF(OR(C158="L",C158="S",C158="I"),-1,1),"")</f>
        <v>0</v>
      </c>
      <c r="AW158" s="1030">
        <f t="shared" si="17"/>
        <v>0</v>
      </c>
      <c r="AX158" s="1030">
        <f>INDEX(V158:AG158,1,MATCH(Parametres!$B$3,V$1:AG$1,0))*IF(OR(C158="L",C158="S",C158="I"),-1,1)</f>
        <v>0</v>
      </c>
      <c r="AY158" s="598" t="s">
        <v>337</v>
      </c>
      <c r="AZ158" s="598">
        <f>+VLOOKUP($AJ158,Data_Validation!$A:$E,5,0)</f>
        <v>0</v>
      </c>
    </row>
    <row r="159" spans="1:52" ht="15.75" customHeight="1">
      <c r="A159" s="832" t="s">
        <v>1150</v>
      </c>
      <c r="B159" s="832">
        <v>2025</v>
      </c>
      <c r="C159" s="832" t="s">
        <v>1464</v>
      </c>
      <c r="D159" s="832" t="s">
        <v>1465</v>
      </c>
      <c r="E159" s="832" t="s">
        <v>333</v>
      </c>
      <c r="F159" s="832" t="s">
        <v>1119</v>
      </c>
      <c r="G159" s="832">
        <v>0</v>
      </c>
      <c r="H159" s="832">
        <v>0</v>
      </c>
      <c r="I159" s="832">
        <v>0</v>
      </c>
      <c r="J159" s="832">
        <v>0</v>
      </c>
      <c r="K159" s="832">
        <v>0</v>
      </c>
      <c r="L159" s="832">
        <v>0</v>
      </c>
      <c r="M159" s="832">
        <v>310</v>
      </c>
      <c r="N159" s="832">
        <v>310</v>
      </c>
      <c r="O159" s="832">
        <v>310</v>
      </c>
      <c r="P159" s="832">
        <v>310</v>
      </c>
      <c r="Q159" s="832">
        <v>310</v>
      </c>
      <c r="R159" s="832">
        <v>310</v>
      </c>
      <c r="S159" s="832">
        <v>28.18</v>
      </c>
      <c r="T159" s="832">
        <v>28.18</v>
      </c>
      <c r="U159" s="832">
        <v>0</v>
      </c>
      <c r="V159" s="832">
        <v>0</v>
      </c>
      <c r="W159" s="832">
        <v>0</v>
      </c>
      <c r="X159" s="832">
        <v>0</v>
      </c>
      <c r="Y159" s="832">
        <v>0</v>
      </c>
      <c r="Z159" s="832">
        <v>0</v>
      </c>
      <c r="AA159" s="832">
        <v>0</v>
      </c>
      <c r="AB159" s="832">
        <v>0</v>
      </c>
      <c r="AC159" s="832">
        <v>0</v>
      </c>
      <c r="AD159" s="832">
        <v>0</v>
      </c>
      <c r="AE159" s="832">
        <v>0</v>
      </c>
      <c r="AF159" s="832">
        <v>0</v>
      </c>
      <c r="AG159" s="832">
        <v>0</v>
      </c>
      <c r="AH159" s="832">
        <v>0</v>
      </c>
      <c r="AI159" s="832">
        <v>0</v>
      </c>
      <c r="AJ159" s="1030" t="str">
        <f t="shared" si="12"/>
        <v>H01542</v>
      </c>
      <c r="AK159" s="1030" t="str">
        <f t="shared" si="13"/>
        <v>SVC ENT EQUIPMENT</v>
      </c>
      <c r="AL159" s="1030">
        <f>IFERROR(INDEX(G159:R159,1,MATCH(Parametres!$B$3,G$1:R$1,0)-1)*IF(OR(F159="L",F159="S",F159="I"),-1,1),"")</f>
        <v>0</v>
      </c>
      <c r="AM159" s="1030">
        <f t="shared" si="14"/>
        <v>0</v>
      </c>
      <c r="AN159" s="1030">
        <f>INDEX(G159:R159,1,MATCH(Parametres!$B$3,G$1:R$1,0))*IF(OR(F159="L",F159="S",F159="I"),-1,1)</f>
        <v>0</v>
      </c>
      <c r="AO159" s="598" t="str">
        <f>+VLOOKUP($AJ159,Data_Validation!$A:$D,1,0)</f>
        <v>H01542</v>
      </c>
      <c r="AP159" s="598" t="str">
        <f>+VLOOKUP($AJ159,Data_Validation!$A:$D,3,0)</f>
        <v>Service</v>
      </c>
      <c r="AQ159" s="598" t="str">
        <f>+VLOOKUP($AJ159,Data_Validation!$A:$D,4,0)</f>
        <v>Services extérieurs</v>
      </c>
      <c r="AR159" s="598" t="s">
        <v>299</v>
      </c>
      <c r="AS159" s="598">
        <f>+VLOOKUP($AJ159,Data_Validation!$A:$E,5,0)</f>
        <v>0</v>
      </c>
      <c r="AT159" s="1036" t="str">
        <f t="shared" si="15"/>
        <v>H01542</v>
      </c>
      <c r="AU159" s="599" t="str">
        <f t="shared" si="16"/>
        <v>SVC ENT EQUIPMENT</v>
      </c>
      <c r="AV159" s="1030">
        <f>IFERROR(INDEX(V159:AG159,1,MATCH(Parametres!$B$3,V$1:AG$1,0)-1)*IF(OR(C159="L",C159="S",C159="I"),-1,1),"")</f>
        <v>0</v>
      </c>
      <c r="AW159" s="1030">
        <f t="shared" si="17"/>
        <v>0</v>
      </c>
      <c r="AX159" s="1030">
        <f>INDEX(V159:AG159,1,MATCH(Parametres!$B$3,V$1:AG$1,0))*IF(OR(C159="L",C159="S",C159="I"),-1,1)</f>
        <v>0</v>
      </c>
      <c r="AY159" s="598" t="s">
        <v>337</v>
      </c>
      <c r="AZ159" s="598">
        <f>+VLOOKUP($AJ159,Data_Validation!$A:$E,5,0)</f>
        <v>0</v>
      </c>
    </row>
    <row r="160" spans="1:52" ht="15" customHeight="1">
      <c r="A160" s="832" t="s">
        <v>1150</v>
      </c>
      <c r="B160" s="832">
        <v>2025</v>
      </c>
      <c r="C160" s="832" t="s">
        <v>1466</v>
      </c>
      <c r="D160" s="832" t="s">
        <v>1467</v>
      </c>
      <c r="E160" s="832" t="s">
        <v>333</v>
      </c>
      <c r="F160" s="832" t="s">
        <v>1119</v>
      </c>
      <c r="G160" s="832">
        <v>0</v>
      </c>
      <c r="H160" s="832">
        <v>0</v>
      </c>
      <c r="I160" s="832">
        <v>0</v>
      </c>
      <c r="J160" s="832">
        <v>0</v>
      </c>
      <c r="K160" s="832">
        <v>0</v>
      </c>
      <c r="L160" s="832">
        <v>0</v>
      </c>
      <c r="M160" s="832">
        <v>0</v>
      </c>
      <c r="N160" s="832">
        <v>0</v>
      </c>
      <c r="O160" s="832">
        <v>0</v>
      </c>
      <c r="P160" s="832">
        <v>0</v>
      </c>
      <c r="Q160" s="832">
        <v>0</v>
      </c>
      <c r="R160" s="832">
        <v>0</v>
      </c>
      <c r="S160" s="832">
        <v>0</v>
      </c>
      <c r="T160" s="832">
        <v>0</v>
      </c>
      <c r="U160" s="832">
        <v>0</v>
      </c>
      <c r="V160" s="832">
        <v>0</v>
      </c>
      <c r="W160" s="832">
        <v>0</v>
      </c>
      <c r="X160" s="832">
        <v>0</v>
      </c>
      <c r="Y160" s="832">
        <v>0</v>
      </c>
      <c r="Z160" s="832">
        <v>0</v>
      </c>
      <c r="AA160" s="832">
        <v>0</v>
      </c>
      <c r="AB160" s="832">
        <v>0</v>
      </c>
      <c r="AC160" s="832">
        <v>0</v>
      </c>
      <c r="AD160" s="832">
        <v>0</v>
      </c>
      <c r="AE160" s="832">
        <v>0</v>
      </c>
      <c r="AF160" s="832">
        <v>0</v>
      </c>
      <c r="AG160" s="832">
        <v>0</v>
      </c>
      <c r="AH160" s="832">
        <v>0</v>
      </c>
      <c r="AI160" s="832">
        <v>0</v>
      </c>
      <c r="AJ160" s="1030" t="str">
        <f t="shared" si="12"/>
        <v>H01543</v>
      </c>
      <c r="AK160" s="1030" t="str">
        <f t="shared" si="13"/>
        <v>SVC LOCATION EQUIPEMENT</v>
      </c>
      <c r="AL160" s="1030">
        <f>IFERROR(INDEX(G160:R160,1,MATCH(Parametres!$B$3,G$1:R$1,0)-1)*IF(OR(F160="L",F160="S",F160="I"),-1,1),"")</f>
        <v>0</v>
      </c>
      <c r="AM160" s="1030">
        <f t="shared" si="14"/>
        <v>0</v>
      </c>
      <c r="AN160" s="1030">
        <f>INDEX(G160:R160,1,MATCH(Parametres!$B$3,G$1:R$1,0))*IF(OR(F160="L",F160="S",F160="I"),-1,1)</f>
        <v>0</v>
      </c>
      <c r="AO160" s="598" t="e">
        <f>+VLOOKUP($AJ160,Data_Validation!$A:$D,1,0)</f>
        <v>#N/A</v>
      </c>
      <c r="AP160" s="598" t="e">
        <f>+VLOOKUP($AJ160,Data_Validation!$A:$D,3,0)</f>
        <v>#N/A</v>
      </c>
      <c r="AQ160" s="598" t="e">
        <f>+VLOOKUP($AJ160,Data_Validation!$A:$D,4,0)</f>
        <v>#N/A</v>
      </c>
      <c r="AR160" s="598" t="s">
        <v>299</v>
      </c>
      <c r="AS160" s="598" t="e">
        <f>+VLOOKUP($AJ160,Data_Validation!$A:$E,5,0)</f>
        <v>#N/A</v>
      </c>
      <c r="AT160" s="1036" t="str">
        <f t="shared" si="15"/>
        <v>H01543</v>
      </c>
      <c r="AU160" s="599" t="str">
        <f t="shared" si="16"/>
        <v>SVC LOCATION EQUIPEMENT</v>
      </c>
      <c r="AV160" s="1030">
        <f>IFERROR(INDEX(V160:AG160,1,MATCH(Parametres!$B$3,V$1:AG$1,0)-1)*IF(OR(C160="L",C160="S",C160="I"),-1,1),"")</f>
        <v>0</v>
      </c>
      <c r="AW160" s="1030">
        <f t="shared" si="17"/>
        <v>0</v>
      </c>
      <c r="AX160" s="1030">
        <f>INDEX(V160:AG160,1,MATCH(Parametres!$B$3,V$1:AG$1,0))*IF(OR(C160="L",C160="S",C160="I"),-1,1)</f>
        <v>0</v>
      </c>
      <c r="AY160" s="598" t="s">
        <v>337</v>
      </c>
      <c r="AZ160" s="598" t="e">
        <f>+VLOOKUP($AJ160,Data_Validation!$A:$E,5,0)</f>
        <v>#N/A</v>
      </c>
    </row>
    <row r="161" spans="1:52" ht="15" customHeight="1">
      <c r="A161" s="832" t="s">
        <v>1150</v>
      </c>
      <c r="B161" s="832">
        <v>2025</v>
      </c>
      <c r="C161" s="832" t="s">
        <v>1468</v>
      </c>
      <c r="D161" s="832" t="s">
        <v>1469</v>
      </c>
      <c r="E161" s="832" t="s">
        <v>333</v>
      </c>
      <c r="F161" s="832" t="s">
        <v>1119</v>
      </c>
      <c r="G161" s="832">
        <v>1698.71</v>
      </c>
      <c r="H161" s="832">
        <v>3300.3</v>
      </c>
      <c r="I161" s="832">
        <v>4903.68</v>
      </c>
      <c r="J161" s="832">
        <v>6780.29</v>
      </c>
      <c r="K161" s="832">
        <v>8102.55</v>
      </c>
      <c r="L161" s="832">
        <v>9746.35</v>
      </c>
      <c r="M161" s="832">
        <v>11212.83</v>
      </c>
      <c r="N161" s="832">
        <v>12683.97</v>
      </c>
      <c r="O161" s="832">
        <v>14204.37</v>
      </c>
      <c r="P161" s="832">
        <v>15867.34</v>
      </c>
      <c r="Q161" s="832">
        <v>17153.419999999998</v>
      </c>
      <c r="R161" s="832">
        <v>19219.09</v>
      </c>
      <c r="S161" s="832">
        <v>1559.4</v>
      </c>
      <c r="T161" s="832">
        <v>1559.4</v>
      </c>
      <c r="U161" s="832">
        <v>0</v>
      </c>
      <c r="V161" s="832">
        <v>0</v>
      </c>
      <c r="W161" s="832">
        <v>0</v>
      </c>
      <c r="X161" s="832">
        <v>0</v>
      </c>
      <c r="Y161" s="832">
        <v>0</v>
      </c>
      <c r="Z161" s="832">
        <v>0</v>
      </c>
      <c r="AA161" s="832">
        <v>0</v>
      </c>
      <c r="AB161" s="832">
        <v>0</v>
      </c>
      <c r="AC161" s="832">
        <v>0</v>
      </c>
      <c r="AD161" s="832">
        <v>0</v>
      </c>
      <c r="AE161" s="832">
        <v>0</v>
      </c>
      <c r="AF161" s="832">
        <v>0</v>
      </c>
      <c r="AG161" s="832">
        <v>0</v>
      </c>
      <c r="AH161" s="832">
        <v>0</v>
      </c>
      <c r="AI161" s="832">
        <v>0</v>
      </c>
      <c r="AJ161" s="1030" t="str">
        <f t="shared" si="12"/>
        <v>H01544</v>
      </c>
      <c r="AK161" s="1030" t="str">
        <f t="shared" si="13"/>
        <v>SVC TRAITEMENT DES DONNEE</v>
      </c>
      <c r="AL161" s="1030">
        <f>IFERROR(INDEX(G161:R161,1,MATCH(Parametres!$B$3,G$1:R$1,0)-1)*IF(OR(F161="L",F161="S",F161="I"),-1,1),"")</f>
        <v>1698.71</v>
      </c>
      <c r="AM161" s="1030">
        <f t="shared" si="14"/>
        <v>1601.5900000000001</v>
      </c>
      <c r="AN161" s="1030">
        <f>INDEX(G161:R161,1,MATCH(Parametres!$B$3,G$1:R$1,0))*IF(OR(F161="L",F161="S",F161="I"),-1,1)</f>
        <v>3300.3</v>
      </c>
      <c r="AO161" s="598" t="str">
        <f>+VLOOKUP($AJ161,Data_Validation!$A:$D,1,0)</f>
        <v>H01544</v>
      </c>
      <c r="AP161" s="598" t="str">
        <f>+VLOOKUP($AJ161,Data_Validation!$A:$D,3,0)</f>
        <v>Service</v>
      </c>
      <c r="AQ161" s="598" t="str">
        <f>+VLOOKUP($AJ161,Data_Validation!$A:$D,4,0)</f>
        <v>Informatique</v>
      </c>
      <c r="AR161" s="598" t="s">
        <v>299</v>
      </c>
      <c r="AS161" s="598">
        <f>+VLOOKUP($AJ161,Data_Validation!$A:$E,5,0)</f>
        <v>0</v>
      </c>
      <c r="AT161" s="1036" t="str">
        <f t="shared" si="15"/>
        <v>H01544</v>
      </c>
      <c r="AU161" s="599" t="str">
        <f t="shared" si="16"/>
        <v>SVC TRAITEMENT DES DONNEE</v>
      </c>
      <c r="AV161" s="1030">
        <f>IFERROR(INDEX(V161:AG161,1,MATCH(Parametres!$B$3,V$1:AG$1,0)-1)*IF(OR(C161="L",C161="S",C161="I"),-1,1),"")</f>
        <v>0</v>
      </c>
      <c r="AW161" s="1030">
        <f t="shared" si="17"/>
        <v>0</v>
      </c>
      <c r="AX161" s="1030">
        <f>INDEX(V161:AG161,1,MATCH(Parametres!$B$3,V$1:AG$1,0))*IF(OR(C161="L",C161="S",C161="I"),-1,1)</f>
        <v>0</v>
      </c>
      <c r="AY161" s="598" t="s">
        <v>337</v>
      </c>
      <c r="AZ161" s="598">
        <f>+VLOOKUP($AJ161,Data_Validation!$A:$E,5,0)</f>
        <v>0</v>
      </c>
    </row>
    <row r="162" spans="1:52" ht="15" customHeight="1">
      <c r="A162" s="832" t="s">
        <v>1150</v>
      </c>
      <c r="B162" s="832">
        <v>2025</v>
      </c>
      <c r="C162" s="832" t="s">
        <v>1470</v>
      </c>
      <c r="D162" s="832" t="s">
        <v>1471</v>
      </c>
      <c r="E162" s="832" t="s">
        <v>333</v>
      </c>
      <c r="F162" s="832" t="s">
        <v>1119</v>
      </c>
      <c r="G162" s="832">
        <v>2099.63</v>
      </c>
      <c r="H162" s="832">
        <v>2230.61</v>
      </c>
      <c r="I162" s="832">
        <v>2696.67</v>
      </c>
      <c r="J162" s="832">
        <v>3119.89</v>
      </c>
      <c r="K162" s="832">
        <v>3331.01</v>
      </c>
      <c r="L162" s="832">
        <v>3706.01</v>
      </c>
      <c r="M162" s="832">
        <v>4226.82</v>
      </c>
      <c r="N162" s="832">
        <v>4526.1899999999996</v>
      </c>
      <c r="O162" s="832">
        <v>4976.97</v>
      </c>
      <c r="P162" s="832">
        <v>5418.46</v>
      </c>
      <c r="Q162" s="832">
        <v>5851.11</v>
      </c>
      <c r="R162" s="832">
        <v>6408.73</v>
      </c>
      <c r="S162" s="832">
        <v>531.91999999999996</v>
      </c>
      <c r="T162" s="832">
        <v>531.91999999999996</v>
      </c>
      <c r="U162" s="832">
        <v>0</v>
      </c>
      <c r="V162" s="832">
        <v>0</v>
      </c>
      <c r="W162" s="832">
        <v>0</v>
      </c>
      <c r="X162" s="832">
        <v>0</v>
      </c>
      <c r="Y162" s="832">
        <v>0</v>
      </c>
      <c r="Z162" s="832">
        <v>0</v>
      </c>
      <c r="AA162" s="832">
        <v>0</v>
      </c>
      <c r="AB162" s="832">
        <v>0</v>
      </c>
      <c r="AC162" s="832">
        <v>0</v>
      </c>
      <c r="AD162" s="832">
        <v>0</v>
      </c>
      <c r="AE162" s="832">
        <v>0</v>
      </c>
      <c r="AF162" s="832">
        <v>0</v>
      </c>
      <c r="AG162" s="832">
        <v>0</v>
      </c>
      <c r="AH162" s="832">
        <v>0</v>
      </c>
      <c r="AI162" s="832">
        <v>0</v>
      </c>
      <c r="AJ162" s="1030" t="str">
        <f t="shared" si="12"/>
        <v>H01545</v>
      </c>
      <c r="AK162" s="1030" t="str">
        <f t="shared" si="13"/>
        <v>SVC FRAIS REP/REPAS (80%)</v>
      </c>
      <c r="AL162" s="1030">
        <f>IFERROR(INDEX(G162:R162,1,MATCH(Parametres!$B$3,G$1:R$1,0)-1)*IF(OR(F162="L",F162="S",F162="I"),-1,1),"")</f>
        <v>2099.63</v>
      </c>
      <c r="AM162" s="1030">
        <f t="shared" si="14"/>
        <v>130.98000000000002</v>
      </c>
      <c r="AN162" s="1030">
        <f>INDEX(G162:R162,1,MATCH(Parametres!$B$3,G$1:R$1,0))*IF(OR(F162="L",F162="S",F162="I"),-1,1)</f>
        <v>2230.61</v>
      </c>
      <c r="AO162" s="598" t="str">
        <f>+VLOOKUP($AJ162,Data_Validation!$A:$D,1,0)</f>
        <v>H01545</v>
      </c>
      <c r="AP162" s="598" t="str">
        <f>+VLOOKUP($AJ162,Data_Validation!$A:$D,3,0)</f>
        <v>Service</v>
      </c>
      <c r="AQ162" s="598" t="str">
        <f>+VLOOKUP($AJ162,Data_Validation!$A:$D,4,0)</f>
        <v>Frais de déplacement</v>
      </c>
      <c r="AR162" s="598" t="s">
        <v>299</v>
      </c>
      <c r="AS162" s="598">
        <f>+VLOOKUP($AJ162,Data_Validation!$A:$E,5,0)</f>
        <v>0</v>
      </c>
      <c r="AT162" s="1036" t="str">
        <f t="shared" si="15"/>
        <v>H01545</v>
      </c>
      <c r="AU162" s="599" t="str">
        <f t="shared" si="16"/>
        <v>SVC FRAIS REP/REPAS (80%)</v>
      </c>
      <c r="AV162" s="1030">
        <f>IFERROR(INDEX(V162:AG162,1,MATCH(Parametres!$B$3,V$1:AG$1,0)-1)*IF(OR(C162="L",C162="S",C162="I"),-1,1),"")</f>
        <v>0</v>
      </c>
      <c r="AW162" s="1030">
        <f t="shared" si="17"/>
        <v>0</v>
      </c>
      <c r="AX162" s="1030">
        <f>INDEX(V162:AG162,1,MATCH(Parametres!$B$3,V$1:AG$1,0))*IF(OR(C162="L",C162="S",C162="I"),-1,1)</f>
        <v>0</v>
      </c>
      <c r="AY162" s="598" t="s">
        <v>337</v>
      </c>
      <c r="AZ162" s="598">
        <f>+VLOOKUP($AJ162,Data_Validation!$A:$E,5,0)</f>
        <v>0</v>
      </c>
    </row>
    <row r="163" spans="1:52" ht="15.75" customHeight="1">
      <c r="A163" s="832" t="s">
        <v>1150</v>
      </c>
      <c r="B163" s="832">
        <v>2025</v>
      </c>
      <c r="C163" s="832" t="s">
        <v>1472</v>
      </c>
      <c r="D163" s="832" t="s">
        <v>1473</v>
      </c>
      <c r="E163" s="832" t="s">
        <v>333</v>
      </c>
      <c r="F163" s="832" t="s">
        <v>1119</v>
      </c>
      <c r="G163" s="832">
        <v>0</v>
      </c>
      <c r="H163" s="832">
        <v>4953.5</v>
      </c>
      <c r="I163" s="832">
        <v>7765.7</v>
      </c>
      <c r="J163" s="832">
        <v>9256.07</v>
      </c>
      <c r="K163" s="832">
        <v>11109.36</v>
      </c>
      <c r="L163" s="832">
        <v>13768.85</v>
      </c>
      <c r="M163" s="832">
        <v>16090.85</v>
      </c>
      <c r="N163" s="832">
        <v>17854.849999999999</v>
      </c>
      <c r="O163" s="832">
        <v>20401.849999999999</v>
      </c>
      <c r="P163" s="832">
        <v>23035.35</v>
      </c>
      <c r="Q163" s="832">
        <v>23677.55</v>
      </c>
      <c r="R163" s="832">
        <v>25630.75</v>
      </c>
      <c r="S163" s="832">
        <v>2152.5</v>
      </c>
      <c r="T163" s="832">
        <v>2152.5</v>
      </c>
      <c r="U163" s="832">
        <v>0</v>
      </c>
      <c r="V163" s="832">
        <v>0</v>
      </c>
      <c r="W163" s="832">
        <v>0</v>
      </c>
      <c r="X163" s="832">
        <v>0</v>
      </c>
      <c r="Y163" s="832">
        <v>0</v>
      </c>
      <c r="Z163" s="832">
        <v>0</v>
      </c>
      <c r="AA163" s="832">
        <v>0</v>
      </c>
      <c r="AB163" s="832">
        <v>0</v>
      </c>
      <c r="AC163" s="832">
        <v>0</v>
      </c>
      <c r="AD163" s="832">
        <v>0</v>
      </c>
      <c r="AE163" s="832">
        <v>0</v>
      </c>
      <c r="AF163" s="832">
        <v>0</v>
      </c>
      <c r="AG163" s="832">
        <v>0</v>
      </c>
      <c r="AH163" s="832">
        <v>0</v>
      </c>
      <c r="AI163" s="832">
        <v>0</v>
      </c>
      <c r="AJ163" s="1030" t="str">
        <f t="shared" si="12"/>
        <v>H01546</v>
      </c>
      <c r="AK163" s="1030" t="str">
        <f t="shared" si="13"/>
        <v>SVC DEPLACEMENT-REPRESENT</v>
      </c>
      <c r="AL163" s="1030">
        <f>IFERROR(INDEX(G163:R163,1,MATCH(Parametres!$B$3,G$1:R$1,0)-1)*IF(OR(F163="L",F163="S",F163="I"),-1,1),"")</f>
        <v>0</v>
      </c>
      <c r="AM163" s="1030">
        <f t="shared" si="14"/>
        <v>4953.5</v>
      </c>
      <c r="AN163" s="1030">
        <f>INDEX(G163:R163,1,MATCH(Parametres!$B$3,G$1:R$1,0))*IF(OR(F163="L",F163="S",F163="I"),-1,1)</f>
        <v>4953.5</v>
      </c>
      <c r="AO163" s="598" t="str">
        <f>+VLOOKUP($AJ163,Data_Validation!$A:$D,1,0)</f>
        <v>H01546</v>
      </c>
      <c r="AP163" s="598" t="str">
        <f>+VLOOKUP($AJ163,Data_Validation!$A:$D,3,0)</f>
        <v>Service</v>
      </c>
      <c r="AQ163" s="598" t="str">
        <f>+VLOOKUP($AJ163,Data_Validation!$A:$D,4,0)</f>
        <v>Frais de déplacement</v>
      </c>
      <c r="AR163" s="598" t="s">
        <v>299</v>
      </c>
      <c r="AS163" s="598">
        <f>+VLOOKUP($AJ163,Data_Validation!$A:$E,5,0)</f>
        <v>0</v>
      </c>
      <c r="AT163" s="1036" t="str">
        <f t="shared" si="15"/>
        <v>H01546</v>
      </c>
      <c r="AU163" s="599" t="str">
        <f t="shared" si="16"/>
        <v>SVC DEPLACEMENT-REPRESENT</v>
      </c>
      <c r="AV163" s="1030">
        <f>IFERROR(INDEX(V163:AG163,1,MATCH(Parametres!$B$3,V$1:AG$1,0)-1)*IF(OR(C163="L",C163="S",C163="I"),-1,1),"")</f>
        <v>0</v>
      </c>
      <c r="AW163" s="1030">
        <f t="shared" si="17"/>
        <v>0</v>
      </c>
      <c r="AX163" s="1030">
        <f>INDEX(V163:AG163,1,MATCH(Parametres!$B$3,V$1:AG$1,0))*IF(OR(C163="L",C163="S",C163="I"),-1,1)</f>
        <v>0</v>
      </c>
      <c r="AY163" s="598" t="s">
        <v>337</v>
      </c>
      <c r="AZ163" s="598">
        <f>+VLOOKUP($AJ163,Data_Validation!$A:$E,5,0)</f>
        <v>0</v>
      </c>
    </row>
    <row r="164" spans="1:52" ht="15" customHeight="1">
      <c r="A164" s="832" t="s">
        <v>1150</v>
      </c>
      <c r="B164" s="832">
        <v>2025</v>
      </c>
      <c r="C164" s="832" t="s">
        <v>1474</v>
      </c>
      <c r="D164" s="832" t="s">
        <v>1475</v>
      </c>
      <c r="E164" s="832" t="s">
        <v>333</v>
      </c>
      <c r="F164" s="832" t="s">
        <v>1119</v>
      </c>
      <c r="G164" s="832">
        <v>56.05</v>
      </c>
      <c r="H164" s="832">
        <v>215.85</v>
      </c>
      <c r="I164" s="832">
        <v>322.14</v>
      </c>
      <c r="J164" s="832">
        <v>532.28</v>
      </c>
      <c r="K164" s="832">
        <v>599.62</v>
      </c>
      <c r="L164" s="832">
        <v>651.96</v>
      </c>
      <c r="M164" s="832">
        <v>768.34</v>
      </c>
      <c r="N164" s="832">
        <v>962.64</v>
      </c>
      <c r="O164" s="832">
        <v>1053.73</v>
      </c>
      <c r="P164" s="832">
        <v>1169.81</v>
      </c>
      <c r="Q164" s="832">
        <v>1269.9000000000001</v>
      </c>
      <c r="R164" s="832">
        <v>1394.25</v>
      </c>
      <c r="S164" s="832">
        <v>115.45</v>
      </c>
      <c r="T164" s="832">
        <v>115.45</v>
      </c>
      <c r="U164" s="832">
        <v>0</v>
      </c>
      <c r="V164" s="832">
        <v>0</v>
      </c>
      <c r="W164" s="832">
        <v>0</v>
      </c>
      <c r="X164" s="832">
        <v>0</v>
      </c>
      <c r="Y164" s="832">
        <v>0</v>
      </c>
      <c r="Z164" s="832">
        <v>0</v>
      </c>
      <c r="AA164" s="832">
        <v>0</v>
      </c>
      <c r="AB164" s="832">
        <v>0</v>
      </c>
      <c r="AC164" s="832">
        <v>0</v>
      </c>
      <c r="AD164" s="832">
        <v>0</v>
      </c>
      <c r="AE164" s="832">
        <v>0</v>
      </c>
      <c r="AF164" s="832">
        <v>0</v>
      </c>
      <c r="AG164" s="832">
        <v>0</v>
      </c>
      <c r="AH164" s="832">
        <v>0</v>
      </c>
      <c r="AI164" s="832">
        <v>0</v>
      </c>
      <c r="AJ164" s="1030" t="str">
        <f t="shared" si="12"/>
        <v>H01547</v>
      </c>
      <c r="AK164" s="1030" t="str">
        <f t="shared" si="13"/>
        <v>SVC TELEPHONE-TELEGRAMMES</v>
      </c>
      <c r="AL164" s="1030">
        <f>IFERROR(INDEX(G164:R164,1,MATCH(Parametres!$B$3,G$1:R$1,0)-1)*IF(OR(F164="L",F164="S",F164="I"),-1,1),"")</f>
        <v>56.05</v>
      </c>
      <c r="AM164" s="1030">
        <f t="shared" si="14"/>
        <v>159.80000000000001</v>
      </c>
      <c r="AN164" s="1030">
        <f>INDEX(G164:R164,1,MATCH(Parametres!$B$3,G$1:R$1,0))*IF(OR(F164="L",F164="S",F164="I"),-1,1)</f>
        <v>215.85</v>
      </c>
      <c r="AO164" s="598" t="str">
        <f>+VLOOKUP($AJ164,Data_Validation!$A:$D,1,0)</f>
        <v>H01547</v>
      </c>
      <c r="AP164" s="598" t="str">
        <f>+VLOOKUP($AJ164,Data_Validation!$A:$D,3,0)</f>
        <v>Service</v>
      </c>
      <c r="AQ164" s="598" t="str">
        <f>+VLOOKUP($AJ164,Data_Validation!$A:$D,4,0)</f>
        <v>Téléphone</v>
      </c>
      <c r="AR164" s="598" t="s">
        <v>299</v>
      </c>
      <c r="AS164" s="598">
        <f>+VLOOKUP($AJ164,Data_Validation!$A:$E,5,0)</f>
        <v>0</v>
      </c>
      <c r="AT164" s="1036" t="str">
        <f t="shared" si="15"/>
        <v>H01547</v>
      </c>
      <c r="AU164" s="599" t="str">
        <f t="shared" si="16"/>
        <v>SVC TELEPHONE-TELEGRAMMES</v>
      </c>
      <c r="AV164" s="1030">
        <f>IFERROR(INDEX(V164:AG164,1,MATCH(Parametres!$B$3,V$1:AG$1,0)-1)*IF(OR(C164="L",C164="S",C164="I"),-1,1),"")</f>
        <v>0</v>
      </c>
      <c r="AW164" s="1030">
        <f t="shared" si="17"/>
        <v>0</v>
      </c>
      <c r="AX164" s="1030">
        <f>INDEX(V164:AG164,1,MATCH(Parametres!$B$3,V$1:AG$1,0))*IF(OR(C164="L",C164="S",C164="I"),-1,1)</f>
        <v>0</v>
      </c>
      <c r="AY164" s="598" t="s">
        <v>337</v>
      </c>
      <c r="AZ164" s="598">
        <f>+VLOOKUP($AJ164,Data_Validation!$A:$E,5,0)</f>
        <v>0</v>
      </c>
    </row>
    <row r="165" spans="1:52" ht="15" customHeight="1">
      <c r="A165" s="832" t="s">
        <v>1150</v>
      </c>
      <c r="B165" s="832">
        <v>2025</v>
      </c>
      <c r="C165" s="832" t="s">
        <v>1476</v>
      </c>
      <c r="D165" s="832" t="s">
        <v>1477</v>
      </c>
      <c r="E165" s="832" t="s">
        <v>333</v>
      </c>
      <c r="F165" s="832" t="s">
        <v>1119</v>
      </c>
      <c r="G165" s="832">
        <v>0</v>
      </c>
      <c r="H165" s="832">
        <v>0</v>
      </c>
      <c r="I165" s="832">
        <v>0</v>
      </c>
      <c r="J165" s="832">
        <v>0</v>
      </c>
      <c r="K165" s="832">
        <v>0</v>
      </c>
      <c r="L165" s="832">
        <v>0</v>
      </c>
      <c r="M165" s="832">
        <v>0</v>
      </c>
      <c r="N165" s="832">
        <v>0</v>
      </c>
      <c r="O165" s="832">
        <v>0</v>
      </c>
      <c r="P165" s="832">
        <v>500</v>
      </c>
      <c r="Q165" s="832">
        <v>500</v>
      </c>
      <c r="R165" s="832">
        <v>500</v>
      </c>
      <c r="S165" s="832">
        <v>45.45</v>
      </c>
      <c r="T165" s="832">
        <v>45.45</v>
      </c>
      <c r="U165" s="832">
        <v>0</v>
      </c>
      <c r="V165" s="832">
        <v>0</v>
      </c>
      <c r="W165" s="832">
        <v>0</v>
      </c>
      <c r="X165" s="832">
        <v>0</v>
      </c>
      <c r="Y165" s="832">
        <v>0</v>
      </c>
      <c r="Z165" s="832">
        <v>0</v>
      </c>
      <c r="AA165" s="832">
        <v>0</v>
      </c>
      <c r="AB165" s="832">
        <v>0</v>
      </c>
      <c r="AC165" s="832">
        <v>0</v>
      </c>
      <c r="AD165" s="832">
        <v>0</v>
      </c>
      <c r="AE165" s="832">
        <v>0</v>
      </c>
      <c r="AF165" s="832">
        <v>0</v>
      </c>
      <c r="AG165" s="832">
        <v>0</v>
      </c>
      <c r="AH165" s="832">
        <v>0</v>
      </c>
      <c r="AI165" s="832">
        <v>0</v>
      </c>
      <c r="AJ165" s="1030" t="str">
        <f t="shared" si="12"/>
        <v>H01548</v>
      </c>
      <c r="AK165" s="1030" t="str">
        <f t="shared" si="13"/>
        <v>SVC FRAIS POSTAUX</v>
      </c>
      <c r="AL165" s="1030">
        <f>IFERROR(INDEX(G165:R165,1,MATCH(Parametres!$B$3,G$1:R$1,0)-1)*IF(OR(F165="L",F165="S",F165="I"),-1,1),"")</f>
        <v>0</v>
      </c>
      <c r="AM165" s="1030">
        <f t="shared" si="14"/>
        <v>0</v>
      </c>
      <c r="AN165" s="1030">
        <f>INDEX(G165:R165,1,MATCH(Parametres!$B$3,G$1:R$1,0))*IF(OR(F165="L",F165="S",F165="I"),-1,1)</f>
        <v>0</v>
      </c>
      <c r="AO165" s="598" t="str">
        <f>+VLOOKUP($AJ165,Data_Validation!$A:$D,1,0)</f>
        <v>H01548</v>
      </c>
      <c r="AP165" s="598" t="str">
        <f>+VLOOKUP($AJ165,Data_Validation!$A:$D,3,0)</f>
        <v>Service</v>
      </c>
      <c r="AQ165" s="598" t="str">
        <f>+VLOOKUP($AJ165,Data_Validation!$A:$D,4,0)</f>
        <v>Frais postaux</v>
      </c>
      <c r="AR165" s="598" t="s">
        <v>299</v>
      </c>
      <c r="AS165" s="598">
        <f>+VLOOKUP($AJ165,Data_Validation!$A:$E,5,0)</f>
        <v>0</v>
      </c>
      <c r="AT165" s="1036" t="str">
        <f t="shared" si="15"/>
        <v>H01548</v>
      </c>
      <c r="AU165" s="599" t="str">
        <f t="shared" si="16"/>
        <v>SVC FRAIS POSTAUX</v>
      </c>
      <c r="AV165" s="1030">
        <f>IFERROR(INDEX(V165:AG165,1,MATCH(Parametres!$B$3,V$1:AG$1,0)-1)*IF(OR(C165="L",C165="S",C165="I"),-1,1),"")</f>
        <v>0</v>
      </c>
      <c r="AW165" s="1030">
        <f t="shared" si="17"/>
        <v>0</v>
      </c>
      <c r="AX165" s="1030">
        <f>INDEX(V165:AG165,1,MATCH(Parametres!$B$3,V$1:AG$1,0))*IF(OR(C165="L",C165="S",C165="I"),-1,1)</f>
        <v>0</v>
      </c>
      <c r="AY165" s="598" t="s">
        <v>337</v>
      </c>
      <c r="AZ165" s="598">
        <f>+VLOOKUP($AJ165,Data_Validation!$A:$E,5,0)</f>
        <v>0</v>
      </c>
    </row>
    <row r="166" spans="1:52" ht="15" customHeight="1">
      <c r="A166" s="832" t="s">
        <v>1150</v>
      </c>
      <c r="B166" s="832">
        <v>2025</v>
      </c>
      <c r="C166" s="832" t="s">
        <v>1478</v>
      </c>
      <c r="D166" s="832" t="s">
        <v>1479</v>
      </c>
      <c r="E166" s="832" t="s">
        <v>333</v>
      </c>
      <c r="F166" s="832" t="s">
        <v>1119</v>
      </c>
      <c r="G166" s="832">
        <v>0</v>
      </c>
      <c r="H166" s="832">
        <v>0</v>
      </c>
      <c r="I166" s="832">
        <v>0</v>
      </c>
      <c r="J166" s="832">
        <v>1841.08</v>
      </c>
      <c r="K166" s="832">
        <v>1841.08</v>
      </c>
      <c r="L166" s="832">
        <v>1841.08</v>
      </c>
      <c r="M166" s="832">
        <v>1841.08</v>
      </c>
      <c r="N166" s="832">
        <v>1841.08</v>
      </c>
      <c r="O166" s="832">
        <v>742.9</v>
      </c>
      <c r="P166" s="832">
        <v>742.9</v>
      </c>
      <c r="Q166" s="832">
        <v>810.56</v>
      </c>
      <c r="R166" s="832">
        <v>810.56</v>
      </c>
      <c r="S166" s="832">
        <v>73.69</v>
      </c>
      <c r="T166" s="832">
        <v>73.69</v>
      </c>
      <c r="U166" s="832">
        <v>0</v>
      </c>
      <c r="V166" s="832">
        <v>0</v>
      </c>
      <c r="W166" s="832">
        <v>0</v>
      </c>
      <c r="X166" s="832">
        <v>0</v>
      </c>
      <c r="Y166" s="832">
        <v>0</v>
      </c>
      <c r="Z166" s="832">
        <v>0</v>
      </c>
      <c r="AA166" s="832">
        <v>0</v>
      </c>
      <c r="AB166" s="832">
        <v>0</v>
      </c>
      <c r="AC166" s="832">
        <v>0</v>
      </c>
      <c r="AD166" s="832">
        <v>0</v>
      </c>
      <c r="AE166" s="832">
        <v>0</v>
      </c>
      <c r="AF166" s="832">
        <v>0</v>
      </c>
      <c r="AG166" s="832">
        <v>0</v>
      </c>
      <c r="AH166" s="832">
        <v>0</v>
      </c>
      <c r="AI166" s="832">
        <v>0</v>
      </c>
      <c r="AJ166" s="1030" t="str">
        <f t="shared" si="12"/>
        <v>H01549</v>
      </c>
      <c r="AK166" s="1030" t="str">
        <f t="shared" si="13"/>
        <v>SVC FRET &amp; MESSAGERIE</v>
      </c>
      <c r="AL166" s="1030">
        <f>IFERROR(INDEX(G166:R166,1,MATCH(Parametres!$B$3,G$1:R$1,0)-1)*IF(OR(F166="L",F166="S",F166="I"),-1,1),"")</f>
        <v>0</v>
      </c>
      <c r="AM166" s="1030">
        <f t="shared" si="14"/>
        <v>0</v>
      </c>
      <c r="AN166" s="1030">
        <f>INDEX(G166:R166,1,MATCH(Parametres!$B$3,G$1:R$1,0))*IF(OR(F166="L",F166="S",F166="I"),-1,1)</f>
        <v>0</v>
      </c>
      <c r="AO166" s="598" t="str">
        <f>+VLOOKUP($AJ166,Data_Validation!$A:$D,1,0)</f>
        <v>H01549</v>
      </c>
      <c r="AP166" s="598" t="str">
        <f>+VLOOKUP($AJ166,Data_Validation!$A:$D,3,0)</f>
        <v>Service</v>
      </c>
      <c r="AQ166" s="598" t="str">
        <f>+VLOOKUP($AJ166,Data_Validation!$A:$D,4,0)</f>
        <v>Frais postaux</v>
      </c>
      <c r="AR166" s="598" t="s">
        <v>299</v>
      </c>
      <c r="AS166" s="598">
        <f>+VLOOKUP($AJ166,Data_Validation!$A:$E,5,0)</f>
        <v>0</v>
      </c>
      <c r="AT166" s="1036" t="str">
        <f t="shared" si="15"/>
        <v>H01549</v>
      </c>
      <c r="AU166" s="599" t="str">
        <f t="shared" si="16"/>
        <v>SVC FRET &amp; MESSAGERIE</v>
      </c>
      <c r="AV166" s="1030">
        <f>IFERROR(INDEX(V166:AG166,1,MATCH(Parametres!$B$3,V$1:AG$1,0)-1)*IF(OR(C166="L",C166="S",C166="I"),-1,1),"")</f>
        <v>0</v>
      </c>
      <c r="AW166" s="1030">
        <f t="shared" si="17"/>
        <v>0</v>
      </c>
      <c r="AX166" s="1030">
        <f>INDEX(V166:AG166,1,MATCH(Parametres!$B$3,V$1:AG$1,0))*IF(OR(C166="L",C166="S",C166="I"),-1,1)</f>
        <v>0</v>
      </c>
      <c r="AY166" s="598" t="s">
        <v>337</v>
      </c>
      <c r="AZ166" s="598">
        <f>+VLOOKUP($AJ166,Data_Validation!$A:$E,5,0)</f>
        <v>0</v>
      </c>
    </row>
    <row r="167" spans="1:52" ht="15" customHeight="1">
      <c r="A167" s="832" t="s">
        <v>1150</v>
      </c>
      <c r="B167" s="832">
        <v>2025</v>
      </c>
      <c r="C167" s="832" t="s">
        <v>1480</v>
      </c>
      <c r="D167" s="832" t="s">
        <v>1481</v>
      </c>
      <c r="E167" s="832" t="s">
        <v>333</v>
      </c>
      <c r="F167" s="832" t="s">
        <v>1119</v>
      </c>
      <c r="G167" s="832">
        <v>62.5</v>
      </c>
      <c r="H167" s="832">
        <v>436.5</v>
      </c>
      <c r="I167" s="832">
        <v>436.5</v>
      </c>
      <c r="J167" s="832">
        <v>436.5</v>
      </c>
      <c r="K167" s="832">
        <v>436.5</v>
      </c>
      <c r="L167" s="832">
        <v>436.5</v>
      </c>
      <c r="M167" s="832">
        <v>436.5</v>
      </c>
      <c r="N167" s="832">
        <v>436.5</v>
      </c>
      <c r="O167" s="832">
        <v>436.5</v>
      </c>
      <c r="P167" s="832">
        <v>436.5</v>
      </c>
      <c r="Q167" s="832">
        <v>436.5</v>
      </c>
      <c r="R167" s="832">
        <v>436.5</v>
      </c>
      <c r="S167" s="832">
        <v>39.68</v>
      </c>
      <c r="T167" s="832">
        <v>39.68</v>
      </c>
      <c r="U167" s="832">
        <v>0</v>
      </c>
      <c r="V167" s="832">
        <v>0</v>
      </c>
      <c r="W167" s="832">
        <v>0</v>
      </c>
      <c r="X167" s="832">
        <v>0</v>
      </c>
      <c r="Y167" s="832">
        <v>0</v>
      </c>
      <c r="Z167" s="832">
        <v>0</v>
      </c>
      <c r="AA167" s="832">
        <v>0</v>
      </c>
      <c r="AB167" s="832">
        <v>0</v>
      </c>
      <c r="AC167" s="832">
        <v>0</v>
      </c>
      <c r="AD167" s="832">
        <v>0</v>
      </c>
      <c r="AE167" s="832">
        <v>0</v>
      </c>
      <c r="AF167" s="832">
        <v>0</v>
      </c>
      <c r="AG167" s="832">
        <v>0</v>
      </c>
      <c r="AH167" s="832">
        <v>0</v>
      </c>
      <c r="AI167" s="832">
        <v>0</v>
      </c>
      <c r="AJ167" s="1030" t="str">
        <f t="shared" si="12"/>
        <v>H01552</v>
      </c>
      <c r="AK167" s="1030" t="str">
        <f t="shared" si="13"/>
        <v>SVC FRAIS DIVERS</v>
      </c>
      <c r="AL167" s="1030">
        <f>IFERROR(INDEX(G167:R167,1,MATCH(Parametres!$B$3,G$1:R$1,0)-1)*IF(OR(F167="L",F167="S",F167="I"),-1,1),"")</f>
        <v>62.5</v>
      </c>
      <c r="AM167" s="1030">
        <f t="shared" si="14"/>
        <v>374</v>
      </c>
      <c r="AN167" s="1030">
        <f>INDEX(G167:R167,1,MATCH(Parametres!$B$3,G$1:R$1,0))*IF(OR(F167="L",F167="S",F167="I"),-1,1)</f>
        <v>436.5</v>
      </c>
      <c r="AO167" s="598" t="str">
        <f>+VLOOKUP($AJ167,Data_Validation!$A:$D,1,0)</f>
        <v>H01552</v>
      </c>
      <c r="AP167" s="598" t="str">
        <f>+VLOOKUP($AJ167,Data_Validation!$A:$D,3,0)</f>
        <v>Service</v>
      </c>
      <c r="AQ167" s="598" t="str">
        <f>+VLOOKUP($AJ167,Data_Validation!$A:$D,4,0)</f>
        <v>Divers</v>
      </c>
      <c r="AR167" s="598" t="s">
        <v>299</v>
      </c>
      <c r="AS167" s="598">
        <f>+VLOOKUP($AJ167,Data_Validation!$A:$E,5,0)</f>
        <v>0</v>
      </c>
      <c r="AT167" s="1036" t="str">
        <f t="shared" si="15"/>
        <v>H01552</v>
      </c>
      <c r="AU167" s="599" t="str">
        <f t="shared" si="16"/>
        <v>SVC FRAIS DIVERS</v>
      </c>
      <c r="AV167" s="1030">
        <f>IFERROR(INDEX(V167:AG167,1,MATCH(Parametres!$B$3,V$1:AG$1,0)-1)*IF(OR(C167="L",C167="S",C167="I"),-1,1),"")</f>
        <v>0</v>
      </c>
      <c r="AW167" s="1030">
        <f t="shared" si="17"/>
        <v>0</v>
      </c>
      <c r="AX167" s="1030">
        <f>INDEX(V167:AG167,1,MATCH(Parametres!$B$3,V$1:AG$1,0))*IF(OR(C167="L",C167="S",C167="I"),-1,1)</f>
        <v>0</v>
      </c>
      <c r="AY167" s="598" t="s">
        <v>337</v>
      </c>
      <c r="AZ167" s="598">
        <f>+VLOOKUP($AJ167,Data_Validation!$A:$E,5,0)</f>
        <v>0</v>
      </c>
    </row>
    <row r="168" spans="1:52" ht="15.75" customHeight="1">
      <c r="A168" s="832" t="s">
        <v>1150</v>
      </c>
      <c r="B168" s="832">
        <v>2025</v>
      </c>
      <c r="C168" s="832" t="s">
        <v>1482</v>
      </c>
      <c r="D168" s="832" t="s">
        <v>1483</v>
      </c>
      <c r="E168" s="832" t="s">
        <v>333</v>
      </c>
      <c r="F168" s="832" t="s">
        <v>1119</v>
      </c>
      <c r="G168" s="832">
        <v>0</v>
      </c>
      <c r="H168" s="832">
        <v>0</v>
      </c>
      <c r="I168" s="832">
        <v>300</v>
      </c>
      <c r="J168" s="832">
        <v>600</v>
      </c>
      <c r="K168" s="832">
        <v>1100</v>
      </c>
      <c r="L168" s="832">
        <v>1600</v>
      </c>
      <c r="M168" s="832">
        <v>2100</v>
      </c>
      <c r="N168" s="832">
        <v>2600</v>
      </c>
      <c r="O168" s="832">
        <v>3100</v>
      </c>
      <c r="P168" s="832">
        <v>3600</v>
      </c>
      <c r="Q168" s="832">
        <v>4100</v>
      </c>
      <c r="R168" s="832">
        <v>4600</v>
      </c>
      <c r="S168" s="832">
        <v>372.73</v>
      </c>
      <c r="T168" s="832">
        <v>372.73</v>
      </c>
      <c r="U168" s="832">
        <v>0</v>
      </c>
      <c r="V168" s="832">
        <v>0</v>
      </c>
      <c r="W168" s="832">
        <v>0</v>
      </c>
      <c r="X168" s="832">
        <v>0</v>
      </c>
      <c r="Y168" s="832">
        <v>0</v>
      </c>
      <c r="Z168" s="832">
        <v>0</v>
      </c>
      <c r="AA168" s="832">
        <v>0</v>
      </c>
      <c r="AB168" s="832">
        <v>0</v>
      </c>
      <c r="AC168" s="832">
        <v>0</v>
      </c>
      <c r="AD168" s="832">
        <v>0</v>
      </c>
      <c r="AE168" s="832">
        <v>0</v>
      </c>
      <c r="AF168" s="832">
        <v>0</v>
      </c>
      <c r="AG168" s="832">
        <v>0</v>
      </c>
      <c r="AH168" s="832">
        <v>0</v>
      </c>
      <c r="AI168" s="832">
        <v>0</v>
      </c>
      <c r="AJ168" s="1030" t="str">
        <f t="shared" si="12"/>
        <v>H01553</v>
      </c>
      <c r="AK168" s="1030" t="str">
        <f t="shared" si="13"/>
        <v>SRC RESERVE DOMMAGE</v>
      </c>
      <c r="AL168" s="1030">
        <f>IFERROR(INDEX(G168:R168,1,MATCH(Parametres!$B$3,G$1:R$1,0)-1)*IF(OR(F168="L",F168="S",F168="I"),-1,1),"")</f>
        <v>0</v>
      </c>
      <c r="AM168" s="1030">
        <f t="shared" si="14"/>
        <v>0</v>
      </c>
      <c r="AN168" s="1030">
        <f>INDEX(G168:R168,1,MATCH(Parametres!$B$3,G$1:R$1,0))*IF(OR(F168="L",F168="S",F168="I"),-1,1)</f>
        <v>0</v>
      </c>
      <c r="AO168" s="598" t="str">
        <f>+VLOOKUP($AJ168,Data_Validation!$A:$D,1,0)</f>
        <v>H01553</v>
      </c>
      <c r="AP168" s="598" t="str">
        <f>+VLOOKUP($AJ168,Data_Validation!$A:$D,3,0)</f>
        <v>Service</v>
      </c>
      <c r="AQ168" s="598" t="str">
        <f>+VLOOKUP($AJ168,Data_Validation!$A:$D,4,0)</f>
        <v>Divers</v>
      </c>
      <c r="AR168" s="598" t="s">
        <v>299</v>
      </c>
      <c r="AS168" s="598">
        <f>+VLOOKUP($AJ168,Data_Validation!$A:$E,5,0)</f>
        <v>0</v>
      </c>
      <c r="AT168" s="1036" t="str">
        <f t="shared" si="15"/>
        <v>H01553</v>
      </c>
      <c r="AU168" s="599" t="str">
        <f t="shared" si="16"/>
        <v>SRC RESERVE DOMMAGE</v>
      </c>
      <c r="AV168" s="1030">
        <f>IFERROR(INDEX(V168:AG168,1,MATCH(Parametres!$B$3,V$1:AG$1,0)-1)*IF(OR(C168="L",C168="S",C168="I"),-1,1),"")</f>
        <v>0</v>
      </c>
      <c r="AW168" s="1030">
        <f t="shared" si="17"/>
        <v>0</v>
      </c>
      <c r="AX168" s="1030">
        <f>INDEX(V168:AG168,1,MATCH(Parametres!$B$3,V$1:AG$1,0))*IF(OR(C168="L",C168="S",C168="I"),-1,1)</f>
        <v>0</v>
      </c>
      <c r="AY168" s="598" t="s">
        <v>337</v>
      </c>
      <c r="AZ168" s="598">
        <f>+VLOOKUP($AJ168,Data_Validation!$A:$E,5,0)</f>
        <v>0</v>
      </c>
    </row>
    <row r="169" spans="1:52" ht="15" customHeight="1">
      <c r="A169" s="832" t="s">
        <v>1150</v>
      </c>
      <c r="B169" s="832">
        <v>2025</v>
      </c>
      <c r="C169" s="832" t="s">
        <v>1484</v>
      </c>
      <c r="D169" s="832" t="s">
        <v>1485</v>
      </c>
      <c r="E169" s="832" t="s">
        <v>333</v>
      </c>
      <c r="F169" s="832" t="s">
        <v>1119</v>
      </c>
      <c r="G169" s="832">
        <v>32500</v>
      </c>
      <c r="H169" s="832">
        <v>65000</v>
      </c>
      <c r="I169" s="832">
        <v>97500</v>
      </c>
      <c r="J169" s="832">
        <v>130000</v>
      </c>
      <c r="K169" s="832">
        <v>162500</v>
      </c>
      <c r="L169" s="832">
        <v>195000</v>
      </c>
      <c r="M169" s="832">
        <v>227500</v>
      </c>
      <c r="N169" s="832">
        <v>260000</v>
      </c>
      <c r="O169" s="832">
        <v>292500</v>
      </c>
      <c r="P169" s="832">
        <v>325000</v>
      </c>
      <c r="Q169" s="832">
        <v>357500</v>
      </c>
      <c r="R169" s="832">
        <v>381250</v>
      </c>
      <c r="S169" s="832">
        <v>32500</v>
      </c>
      <c r="T169" s="832">
        <v>32500</v>
      </c>
      <c r="U169" s="832">
        <v>0</v>
      </c>
      <c r="V169" s="832">
        <v>0</v>
      </c>
      <c r="W169" s="832">
        <v>0</v>
      </c>
      <c r="X169" s="832">
        <v>0</v>
      </c>
      <c r="Y169" s="832">
        <v>0</v>
      </c>
      <c r="Z169" s="832">
        <v>0</v>
      </c>
      <c r="AA169" s="832">
        <v>0</v>
      </c>
      <c r="AB169" s="832">
        <v>0</v>
      </c>
      <c r="AC169" s="832">
        <v>0</v>
      </c>
      <c r="AD169" s="832">
        <v>0</v>
      </c>
      <c r="AE169" s="832">
        <v>0</v>
      </c>
      <c r="AF169" s="832">
        <v>0</v>
      </c>
      <c r="AG169" s="832">
        <v>0</v>
      </c>
      <c r="AH169" s="832">
        <v>0</v>
      </c>
      <c r="AI169" s="832">
        <v>0</v>
      </c>
      <c r="AJ169" s="1030" t="str">
        <f t="shared" si="12"/>
        <v>H01560</v>
      </c>
      <c r="AK169" s="1030" t="str">
        <f t="shared" si="13"/>
        <v>SVC LOYER INT HYPOTH.</v>
      </c>
      <c r="AL169" s="1030">
        <f>IFERROR(INDEX(G169:R169,1,MATCH(Parametres!$B$3,G$1:R$1,0)-1)*IF(OR(F169="L",F169="S",F169="I"),-1,1),"")</f>
        <v>32500</v>
      </c>
      <c r="AM169" s="1030">
        <f t="shared" si="14"/>
        <v>32500</v>
      </c>
      <c r="AN169" s="1030">
        <f>INDEX(G169:R169,1,MATCH(Parametres!$B$3,G$1:R$1,0))*IF(OR(F169="L",F169="S",F169="I"),-1,1)</f>
        <v>65000</v>
      </c>
      <c r="AO169" s="598" t="str">
        <f>+VLOOKUP($AJ169,Data_Validation!$A:$D,1,0)</f>
        <v>H01560</v>
      </c>
      <c r="AP169" s="598" t="str">
        <f>+VLOOKUP($AJ169,Data_Validation!$A:$D,3,0)</f>
        <v>Service</v>
      </c>
      <c r="AQ169" s="598" t="str">
        <f>+VLOOKUP($AJ169,Data_Validation!$A:$D,4,0)</f>
        <v>Loyer</v>
      </c>
      <c r="AR169" s="598" t="s">
        <v>299</v>
      </c>
      <c r="AS169" s="598">
        <f>+VLOOKUP($AJ169,Data_Validation!$A:$E,5,0)</f>
        <v>0</v>
      </c>
      <c r="AT169" s="1036" t="str">
        <f t="shared" si="15"/>
        <v>H01560</v>
      </c>
      <c r="AU169" s="599" t="str">
        <f t="shared" si="16"/>
        <v>SVC LOYER INT HYPOTH.</v>
      </c>
      <c r="AV169" s="1030">
        <f>IFERROR(INDEX(V169:AG169,1,MATCH(Parametres!$B$3,V$1:AG$1,0)-1)*IF(OR(C169="L",C169="S",C169="I"),-1,1),"")</f>
        <v>0</v>
      </c>
      <c r="AW169" s="1030">
        <f t="shared" si="17"/>
        <v>0</v>
      </c>
      <c r="AX169" s="1030">
        <f>INDEX(V169:AG169,1,MATCH(Parametres!$B$3,V$1:AG$1,0))*IF(OR(C169="L",C169="S",C169="I"),-1,1)</f>
        <v>0</v>
      </c>
      <c r="AY169" s="598" t="s">
        <v>337</v>
      </c>
      <c r="AZ169" s="598">
        <f>+VLOOKUP($AJ169,Data_Validation!$A:$E,5,0)</f>
        <v>0</v>
      </c>
    </row>
    <row r="170" spans="1:52" ht="15" customHeight="1">
      <c r="A170" s="832" t="s">
        <v>1150</v>
      </c>
      <c r="B170" s="832">
        <v>2025</v>
      </c>
      <c r="C170" s="832" t="s">
        <v>1486</v>
      </c>
      <c r="D170" s="832" t="s">
        <v>1487</v>
      </c>
      <c r="E170" s="832" t="s">
        <v>333</v>
      </c>
      <c r="F170" s="832" t="s">
        <v>1119</v>
      </c>
      <c r="G170" s="832">
        <v>148.16</v>
      </c>
      <c r="H170" s="832">
        <v>296.32</v>
      </c>
      <c r="I170" s="832">
        <v>440.31</v>
      </c>
      <c r="J170" s="832">
        <v>581.41999999999996</v>
      </c>
      <c r="K170" s="832">
        <v>752.99</v>
      </c>
      <c r="L170" s="832">
        <v>921.13</v>
      </c>
      <c r="M170" s="832">
        <v>1052.93</v>
      </c>
      <c r="N170" s="832">
        <v>1182.07</v>
      </c>
      <c r="O170" s="832">
        <v>1308.6500000000001</v>
      </c>
      <c r="P170" s="832">
        <v>1365.58</v>
      </c>
      <c r="Q170" s="832">
        <v>1420.27</v>
      </c>
      <c r="R170" s="832">
        <v>1474.96</v>
      </c>
      <c r="S170" s="832">
        <v>129.12</v>
      </c>
      <c r="T170" s="832">
        <v>129.12</v>
      </c>
      <c r="U170" s="832">
        <v>0</v>
      </c>
      <c r="V170" s="832">
        <v>0</v>
      </c>
      <c r="W170" s="832">
        <v>0</v>
      </c>
      <c r="X170" s="832">
        <v>0</v>
      </c>
      <c r="Y170" s="832">
        <v>0</v>
      </c>
      <c r="Z170" s="832">
        <v>0</v>
      </c>
      <c r="AA170" s="832">
        <v>0</v>
      </c>
      <c r="AB170" s="832">
        <v>0</v>
      </c>
      <c r="AC170" s="832">
        <v>0</v>
      </c>
      <c r="AD170" s="832">
        <v>0</v>
      </c>
      <c r="AE170" s="832">
        <v>0</v>
      </c>
      <c r="AF170" s="832">
        <v>0</v>
      </c>
      <c r="AG170" s="832">
        <v>0</v>
      </c>
      <c r="AH170" s="832">
        <v>0</v>
      </c>
      <c r="AI170" s="832">
        <v>0</v>
      </c>
      <c r="AJ170" s="1030" t="str">
        <f t="shared" si="12"/>
        <v>H01561</v>
      </c>
      <c r="AK170" s="1030" t="str">
        <f t="shared" si="13"/>
        <v>SVC AMORT AMELIOR  LOC</v>
      </c>
      <c r="AL170" s="1030">
        <f>IFERROR(INDEX(G170:R170,1,MATCH(Parametres!$B$3,G$1:R$1,0)-1)*IF(OR(F170="L",F170="S",F170="I"),-1,1),"")</f>
        <v>148.16</v>
      </c>
      <c r="AM170" s="1030">
        <f t="shared" si="14"/>
        <v>148.16</v>
      </c>
      <c r="AN170" s="1030">
        <f>INDEX(G170:R170,1,MATCH(Parametres!$B$3,G$1:R$1,0))*IF(OR(F170="L",F170="S",F170="I"),-1,1)</f>
        <v>296.32</v>
      </c>
      <c r="AO170" s="598" t="str">
        <f>+VLOOKUP($AJ170,Data_Validation!$A:$D,1,0)</f>
        <v>H01561</v>
      </c>
      <c r="AP170" s="598" t="str">
        <f>+VLOOKUP($AJ170,Data_Validation!$A:$D,3,0)</f>
        <v>Service</v>
      </c>
      <c r="AQ170" s="598" t="str">
        <f>+VLOOKUP($AJ170,Data_Validation!$A:$D,4,0)</f>
        <v>Amortissement</v>
      </c>
      <c r="AR170" s="598" t="s">
        <v>299</v>
      </c>
      <c r="AS170" s="598">
        <f>+VLOOKUP($AJ170,Data_Validation!$A:$E,5,0)</f>
        <v>0</v>
      </c>
      <c r="AT170" s="1036" t="str">
        <f t="shared" si="15"/>
        <v>H01561</v>
      </c>
      <c r="AU170" s="599" t="str">
        <f t="shared" si="16"/>
        <v>SVC AMORT AMELIOR  LOC</v>
      </c>
      <c r="AV170" s="1030">
        <f>IFERROR(INDEX(V170:AG170,1,MATCH(Parametres!$B$3,V$1:AG$1,0)-1)*IF(OR(C170="L",C170="S",C170="I"),-1,1),"")</f>
        <v>0</v>
      </c>
      <c r="AW170" s="1030">
        <f t="shared" si="17"/>
        <v>0</v>
      </c>
      <c r="AX170" s="1030">
        <f>INDEX(V170:AG170,1,MATCH(Parametres!$B$3,V$1:AG$1,0))*IF(OR(C170="L",C170="S",C170="I"),-1,1)</f>
        <v>0</v>
      </c>
      <c r="AY170" s="598" t="s">
        <v>337</v>
      </c>
      <c r="AZ170" s="598">
        <f>+VLOOKUP($AJ170,Data_Validation!$A:$E,5,0)</f>
        <v>0</v>
      </c>
    </row>
    <row r="171" spans="1:52" ht="15" customHeight="1">
      <c r="A171" s="832" t="s">
        <v>1150</v>
      </c>
      <c r="B171" s="832">
        <v>2025</v>
      </c>
      <c r="C171" s="832" t="s">
        <v>1488</v>
      </c>
      <c r="D171" s="832" t="s">
        <v>1489</v>
      </c>
      <c r="E171" s="832" t="s">
        <v>333</v>
      </c>
      <c r="F171" s="832" t="s">
        <v>1119</v>
      </c>
      <c r="G171" s="832">
        <v>3589.89</v>
      </c>
      <c r="H171" s="832">
        <v>12284.53</v>
      </c>
      <c r="I171" s="832">
        <v>25406.13</v>
      </c>
      <c r="J171" s="832">
        <v>33122.559999999998</v>
      </c>
      <c r="K171" s="832">
        <v>37835.15</v>
      </c>
      <c r="L171" s="832">
        <v>41193.800000000003</v>
      </c>
      <c r="M171" s="832">
        <v>46014.58</v>
      </c>
      <c r="N171" s="832">
        <v>50424.28</v>
      </c>
      <c r="O171" s="832">
        <v>53745.21</v>
      </c>
      <c r="P171" s="832">
        <v>55437.98</v>
      </c>
      <c r="Q171" s="832">
        <v>56017.46</v>
      </c>
      <c r="R171" s="832">
        <v>56551.14</v>
      </c>
      <c r="S171" s="832">
        <v>5092.5</v>
      </c>
      <c r="T171" s="832">
        <v>5092.5</v>
      </c>
      <c r="U171" s="832">
        <v>0</v>
      </c>
      <c r="V171" s="832">
        <v>0</v>
      </c>
      <c r="W171" s="832">
        <v>0</v>
      </c>
      <c r="X171" s="832">
        <v>0</v>
      </c>
      <c r="Y171" s="832">
        <v>0</v>
      </c>
      <c r="Z171" s="832">
        <v>0</v>
      </c>
      <c r="AA171" s="832">
        <v>0</v>
      </c>
      <c r="AB171" s="832">
        <v>0</v>
      </c>
      <c r="AC171" s="832">
        <v>0</v>
      </c>
      <c r="AD171" s="832">
        <v>0</v>
      </c>
      <c r="AE171" s="832">
        <v>0</v>
      </c>
      <c r="AF171" s="832">
        <v>0</v>
      </c>
      <c r="AG171" s="832">
        <v>0</v>
      </c>
      <c r="AH171" s="832">
        <v>0</v>
      </c>
      <c r="AI171" s="832">
        <v>0</v>
      </c>
      <c r="AJ171" s="1030" t="str">
        <f t="shared" si="12"/>
        <v>H01562</v>
      </c>
      <c r="AK171" s="1030" t="str">
        <f t="shared" si="13"/>
        <v>SVC ENTRERIEN PROPRIÉTÉ</v>
      </c>
      <c r="AL171" s="1030">
        <f>IFERROR(INDEX(G171:R171,1,MATCH(Parametres!$B$3,G$1:R$1,0)-1)*IF(OR(F171="L",F171="S",F171="I"),-1,1),"")</f>
        <v>3589.89</v>
      </c>
      <c r="AM171" s="1030">
        <f t="shared" si="14"/>
        <v>8694.6400000000012</v>
      </c>
      <c r="AN171" s="1030">
        <f>INDEX(G171:R171,1,MATCH(Parametres!$B$3,G$1:R$1,0))*IF(OR(F171="L",F171="S",F171="I"),-1,1)</f>
        <v>12284.53</v>
      </c>
      <c r="AO171" s="598" t="str">
        <f>+VLOOKUP($AJ171,Data_Validation!$A:$D,1,0)</f>
        <v>H01562</v>
      </c>
      <c r="AP171" s="598" t="str">
        <f>+VLOOKUP($AJ171,Data_Validation!$A:$D,3,0)</f>
        <v>Autres</v>
      </c>
      <c r="AQ171" s="598" t="str">
        <f>+VLOOKUP($AJ171,Data_Validation!$A:$D,4,0)</f>
        <v>Services extérieurs</v>
      </c>
      <c r="AR171" s="598" t="s">
        <v>299</v>
      </c>
      <c r="AS171" s="598">
        <f>+VLOOKUP($AJ171,Data_Validation!$A:$E,5,0)</f>
        <v>0</v>
      </c>
      <c r="AT171" s="1036" t="str">
        <f t="shared" si="15"/>
        <v>H01562</v>
      </c>
      <c r="AU171" s="599" t="str">
        <f t="shared" si="16"/>
        <v>SVC ENTRERIEN PROPRIÉTÉ</v>
      </c>
      <c r="AV171" s="1030">
        <f>IFERROR(INDEX(V171:AG171,1,MATCH(Parametres!$B$3,V$1:AG$1,0)-1)*IF(OR(C171="L",C171="S",C171="I"),-1,1),"")</f>
        <v>0</v>
      </c>
      <c r="AW171" s="1030">
        <f t="shared" si="17"/>
        <v>0</v>
      </c>
      <c r="AX171" s="1030">
        <f>INDEX(V171:AG171,1,MATCH(Parametres!$B$3,V$1:AG$1,0))*IF(OR(C171="L",C171="S",C171="I"),-1,1)</f>
        <v>0</v>
      </c>
      <c r="AY171" s="598" t="s">
        <v>337</v>
      </c>
      <c r="AZ171" s="598">
        <f>+VLOOKUP($AJ171,Data_Validation!$A:$E,5,0)</f>
        <v>0</v>
      </c>
    </row>
    <row r="172" spans="1:52" ht="15.75" customHeight="1">
      <c r="A172" s="832" t="s">
        <v>1150</v>
      </c>
      <c r="B172" s="832">
        <v>2025</v>
      </c>
      <c r="C172" s="832" t="s">
        <v>1490</v>
      </c>
      <c r="D172" s="832" t="s">
        <v>1491</v>
      </c>
      <c r="E172" s="832" t="s">
        <v>333</v>
      </c>
      <c r="F172" s="832" t="s">
        <v>1119</v>
      </c>
      <c r="G172" s="832">
        <v>8402.5499999999993</v>
      </c>
      <c r="H172" s="832">
        <v>16339.53</v>
      </c>
      <c r="I172" s="832">
        <v>24209.93</v>
      </c>
      <c r="J172" s="832">
        <v>32080.33</v>
      </c>
      <c r="K172" s="832">
        <v>39950.730000000003</v>
      </c>
      <c r="L172" s="832">
        <v>47821.13</v>
      </c>
      <c r="M172" s="832">
        <v>55691.53</v>
      </c>
      <c r="N172" s="832">
        <v>63561.93</v>
      </c>
      <c r="O172" s="832">
        <v>74164.37</v>
      </c>
      <c r="P172" s="832">
        <v>85243.02</v>
      </c>
      <c r="Q172" s="832">
        <v>93113.42</v>
      </c>
      <c r="R172" s="832">
        <v>99020.91</v>
      </c>
      <c r="S172" s="832">
        <v>8464.86</v>
      </c>
      <c r="T172" s="832">
        <v>8464.86</v>
      </c>
      <c r="U172" s="832">
        <v>0</v>
      </c>
      <c r="V172" s="832">
        <v>0</v>
      </c>
      <c r="W172" s="832">
        <v>0</v>
      </c>
      <c r="X172" s="832">
        <v>0</v>
      </c>
      <c r="Y172" s="832">
        <v>0</v>
      </c>
      <c r="Z172" s="832">
        <v>0</v>
      </c>
      <c r="AA172" s="832">
        <v>0</v>
      </c>
      <c r="AB172" s="832">
        <v>0</v>
      </c>
      <c r="AC172" s="832">
        <v>0</v>
      </c>
      <c r="AD172" s="832">
        <v>0</v>
      </c>
      <c r="AE172" s="832">
        <v>0</v>
      </c>
      <c r="AF172" s="832">
        <v>0</v>
      </c>
      <c r="AG172" s="832">
        <v>0</v>
      </c>
      <c r="AH172" s="832">
        <v>0</v>
      </c>
      <c r="AI172" s="832">
        <v>0</v>
      </c>
      <c r="AJ172" s="1030" t="str">
        <f t="shared" si="12"/>
        <v>H01563</v>
      </c>
      <c r="AK172" s="1030" t="str">
        <f t="shared" si="13"/>
        <v>SVC TAXES PROPRIÉTÉ</v>
      </c>
      <c r="AL172" s="1030">
        <f>IFERROR(INDEX(G172:R172,1,MATCH(Parametres!$B$3,G$1:R$1,0)-1)*IF(OR(F172="L",F172="S",F172="I"),-1,1),"")</f>
        <v>8402.5499999999993</v>
      </c>
      <c r="AM172" s="1030">
        <f t="shared" si="14"/>
        <v>7936.9800000000014</v>
      </c>
      <c r="AN172" s="1030">
        <f>INDEX(G172:R172,1,MATCH(Parametres!$B$3,G$1:R$1,0))*IF(OR(F172="L",F172="S",F172="I"),-1,1)</f>
        <v>16339.53</v>
      </c>
      <c r="AO172" s="598" t="str">
        <f>+VLOOKUP($AJ172,Data_Validation!$A:$D,1,0)</f>
        <v>H01563</v>
      </c>
      <c r="AP172" s="598" t="str">
        <f>+VLOOKUP($AJ172,Data_Validation!$A:$D,3,0)</f>
        <v>Service</v>
      </c>
      <c r="AQ172" s="598" t="str">
        <f>+VLOOKUP($AJ172,Data_Validation!$A:$D,4,0)</f>
        <v>Taxes foncières</v>
      </c>
      <c r="AR172" s="598" t="s">
        <v>299</v>
      </c>
      <c r="AS172" s="598">
        <f>+VLOOKUP($AJ172,Data_Validation!$A:$E,5,0)</f>
        <v>0</v>
      </c>
      <c r="AT172" s="1036" t="str">
        <f t="shared" si="15"/>
        <v>H01563</v>
      </c>
      <c r="AU172" s="599" t="str">
        <f t="shared" si="16"/>
        <v>SVC TAXES PROPRIÉTÉ</v>
      </c>
      <c r="AV172" s="1030">
        <f>IFERROR(INDEX(V172:AG172,1,MATCH(Parametres!$B$3,V$1:AG$1,0)-1)*IF(OR(C172="L",C172="S",C172="I"),-1,1),"")</f>
        <v>0</v>
      </c>
      <c r="AW172" s="1030">
        <f t="shared" si="17"/>
        <v>0</v>
      </c>
      <c r="AX172" s="1030">
        <f>INDEX(V172:AG172,1,MATCH(Parametres!$B$3,V$1:AG$1,0))*IF(OR(C172="L",C172="S",C172="I"),-1,1)</f>
        <v>0</v>
      </c>
      <c r="AY172" s="598" t="s">
        <v>337</v>
      </c>
      <c r="AZ172" s="598">
        <f>+VLOOKUP($AJ172,Data_Validation!$A:$E,5,0)</f>
        <v>0</v>
      </c>
    </row>
    <row r="173" spans="1:52" ht="15" customHeight="1">
      <c r="A173" s="832" t="s">
        <v>1150</v>
      </c>
      <c r="B173" s="832">
        <v>2025</v>
      </c>
      <c r="C173" s="832" t="s">
        <v>1492</v>
      </c>
      <c r="D173" s="832" t="s">
        <v>1493</v>
      </c>
      <c r="E173" s="832" t="s">
        <v>333</v>
      </c>
      <c r="F173" s="832" t="s">
        <v>1119</v>
      </c>
      <c r="G173" s="832">
        <v>1184.5899999999999</v>
      </c>
      <c r="H173" s="832">
        <v>2369.1799999999998</v>
      </c>
      <c r="I173" s="832">
        <v>3553.77</v>
      </c>
      <c r="J173" s="832">
        <v>4738.3599999999997</v>
      </c>
      <c r="K173" s="832">
        <v>5922.95</v>
      </c>
      <c r="L173" s="832">
        <v>7107.54</v>
      </c>
      <c r="M173" s="832">
        <v>8292.1299999999992</v>
      </c>
      <c r="N173" s="832">
        <v>9330.59</v>
      </c>
      <c r="O173" s="832">
        <v>10369.049999999999</v>
      </c>
      <c r="P173" s="832">
        <v>11407.51</v>
      </c>
      <c r="Q173" s="832">
        <v>12137.91</v>
      </c>
      <c r="R173" s="832">
        <v>12868.31</v>
      </c>
      <c r="S173" s="832">
        <v>1103.45</v>
      </c>
      <c r="T173" s="832">
        <v>1103.45</v>
      </c>
      <c r="U173" s="832">
        <v>0</v>
      </c>
      <c r="V173" s="832">
        <v>0</v>
      </c>
      <c r="W173" s="832">
        <v>0</v>
      </c>
      <c r="X173" s="832">
        <v>0</v>
      </c>
      <c r="Y173" s="832">
        <v>0</v>
      </c>
      <c r="Z173" s="832">
        <v>0</v>
      </c>
      <c r="AA173" s="832">
        <v>0</v>
      </c>
      <c r="AB173" s="832">
        <v>0</v>
      </c>
      <c r="AC173" s="832">
        <v>0</v>
      </c>
      <c r="AD173" s="832">
        <v>0</v>
      </c>
      <c r="AE173" s="832">
        <v>0</v>
      </c>
      <c r="AF173" s="832">
        <v>0</v>
      </c>
      <c r="AG173" s="832">
        <v>0</v>
      </c>
      <c r="AH173" s="832">
        <v>0</v>
      </c>
      <c r="AI173" s="832">
        <v>0</v>
      </c>
      <c r="AJ173" s="1030" t="str">
        <f t="shared" si="12"/>
        <v>H01564</v>
      </c>
      <c r="AK173" s="1030" t="str">
        <f t="shared" si="13"/>
        <v>SVC ASSURANCE BATIMENT</v>
      </c>
      <c r="AL173" s="1030">
        <f>IFERROR(INDEX(G173:R173,1,MATCH(Parametres!$B$3,G$1:R$1,0)-1)*IF(OR(F173="L",F173="S",F173="I"),-1,1),"")</f>
        <v>1184.5899999999999</v>
      </c>
      <c r="AM173" s="1030">
        <f t="shared" si="14"/>
        <v>1184.5899999999999</v>
      </c>
      <c r="AN173" s="1030">
        <f>INDEX(G173:R173,1,MATCH(Parametres!$B$3,G$1:R$1,0))*IF(OR(F173="L",F173="S",F173="I"),-1,1)</f>
        <v>2369.1799999999998</v>
      </c>
      <c r="AO173" s="598" t="str">
        <f>+VLOOKUP($AJ173,Data_Validation!$A:$D,1,0)</f>
        <v>H01564</v>
      </c>
      <c r="AP173" s="598" t="str">
        <f>+VLOOKUP($AJ173,Data_Validation!$A:$D,3,0)</f>
        <v>Service</v>
      </c>
      <c r="AQ173" s="598" t="str">
        <f>+VLOOKUP($AJ173,Data_Validation!$A:$D,4,0)</f>
        <v>Assurances</v>
      </c>
      <c r="AR173" s="598" t="s">
        <v>299</v>
      </c>
      <c r="AS173" s="598">
        <f>+VLOOKUP($AJ173,Data_Validation!$A:$E,5,0)</f>
        <v>0</v>
      </c>
      <c r="AT173" s="1036" t="str">
        <f t="shared" si="15"/>
        <v>H01564</v>
      </c>
      <c r="AU173" s="599" t="str">
        <f t="shared" si="16"/>
        <v>SVC ASSURANCE BATIMENT</v>
      </c>
      <c r="AV173" s="1030">
        <f>IFERROR(INDEX(V173:AG173,1,MATCH(Parametres!$B$3,V$1:AG$1,0)-1)*IF(OR(C173="L",C173="S",C173="I"),-1,1),"")</f>
        <v>0</v>
      </c>
      <c r="AW173" s="1030">
        <f t="shared" si="17"/>
        <v>0</v>
      </c>
      <c r="AX173" s="1030">
        <f>INDEX(V173:AG173,1,MATCH(Parametres!$B$3,V$1:AG$1,0))*IF(OR(C173="L",C173="S",C173="I"),-1,1)</f>
        <v>0</v>
      </c>
      <c r="AY173" s="598" t="s">
        <v>337</v>
      </c>
      <c r="AZ173" s="598">
        <f>+VLOOKUP($AJ173,Data_Validation!$A:$E,5,0)</f>
        <v>0</v>
      </c>
    </row>
    <row r="174" spans="1:52" ht="15" customHeight="1">
      <c r="A174" s="832" t="s">
        <v>1150</v>
      </c>
      <c r="B174" s="832">
        <v>2025</v>
      </c>
      <c r="C174" s="832" t="s">
        <v>1494</v>
      </c>
      <c r="D174" s="832" t="s">
        <v>1495</v>
      </c>
      <c r="E174" s="832" t="s">
        <v>333</v>
      </c>
      <c r="F174" s="832" t="s">
        <v>1119</v>
      </c>
      <c r="G174" s="832">
        <v>0</v>
      </c>
      <c r="H174" s="832">
        <v>0</v>
      </c>
      <c r="I174" s="832">
        <v>0</v>
      </c>
      <c r="J174" s="832">
        <v>0</v>
      </c>
      <c r="K174" s="832">
        <v>0</v>
      </c>
      <c r="L174" s="832">
        <v>0</v>
      </c>
      <c r="M174" s="832">
        <v>0</v>
      </c>
      <c r="N174" s="832">
        <v>0</v>
      </c>
      <c r="O174" s="832">
        <v>0</v>
      </c>
      <c r="P174" s="832">
        <v>0</v>
      </c>
      <c r="Q174" s="832">
        <v>0</v>
      </c>
      <c r="R174" s="832">
        <v>0</v>
      </c>
      <c r="S174" s="832">
        <v>0</v>
      </c>
      <c r="T174" s="832">
        <v>0</v>
      </c>
      <c r="U174" s="832">
        <v>0</v>
      </c>
      <c r="V174" s="832">
        <v>0</v>
      </c>
      <c r="W174" s="832">
        <v>0</v>
      </c>
      <c r="X174" s="832">
        <v>0</v>
      </c>
      <c r="Y174" s="832">
        <v>0</v>
      </c>
      <c r="Z174" s="832">
        <v>0</v>
      </c>
      <c r="AA174" s="832">
        <v>0</v>
      </c>
      <c r="AB174" s="832">
        <v>0</v>
      </c>
      <c r="AC174" s="832">
        <v>0</v>
      </c>
      <c r="AD174" s="832">
        <v>0</v>
      </c>
      <c r="AE174" s="832">
        <v>0</v>
      </c>
      <c r="AF174" s="832">
        <v>0</v>
      </c>
      <c r="AG174" s="832">
        <v>0</v>
      </c>
      <c r="AH174" s="832">
        <v>0</v>
      </c>
      <c r="AI174" s="832">
        <v>0</v>
      </c>
      <c r="AJ174" s="1030" t="str">
        <f t="shared" si="12"/>
        <v>H01565</v>
      </c>
      <c r="AK174" s="1030" t="str">
        <f t="shared" si="13"/>
        <v>SVC AMORT BATIMENT</v>
      </c>
      <c r="AL174" s="1030">
        <f>IFERROR(INDEX(G174:R174,1,MATCH(Parametres!$B$3,G$1:R$1,0)-1)*IF(OR(F174="L",F174="S",F174="I"),-1,1),"")</f>
        <v>0</v>
      </c>
      <c r="AM174" s="1030">
        <f t="shared" si="14"/>
        <v>0</v>
      </c>
      <c r="AN174" s="1030">
        <f>INDEX(G174:R174,1,MATCH(Parametres!$B$3,G$1:R$1,0))*IF(OR(F174="L",F174="S",F174="I"),-1,1)</f>
        <v>0</v>
      </c>
      <c r="AO174" s="598" t="e">
        <f>+VLOOKUP($AJ174,Data_Validation!$A:$D,1,0)</f>
        <v>#N/A</v>
      </c>
      <c r="AP174" s="598" t="e">
        <f>+VLOOKUP($AJ174,Data_Validation!$A:$D,3,0)</f>
        <v>#N/A</v>
      </c>
      <c r="AQ174" s="598" t="e">
        <f>+VLOOKUP($AJ174,Data_Validation!$A:$D,4,0)</f>
        <v>#N/A</v>
      </c>
      <c r="AR174" s="598" t="s">
        <v>299</v>
      </c>
      <c r="AS174" s="598" t="e">
        <f>+VLOOKUP($AJ174,Data_Validation!$A:$E,5,0)</f>
        <v>#N/A</v>
      </c>
      <c r="AT174" s="1036" t="str">
        <f t="shared" si="15"/>
        <v>H01565</v>
      </c>
      <c r="AU174" s="599" t="str">
        <f t="shared" si="16"/>
        <v>SVC AMORT BATIMENT</v>
      </c>
      <c r="AV174" s="1030">
        <f>IFERROR(INDEX(V174:AG174,1,MATCH(Parametres!$B$3,V$1:AG$1,0)-1)*IF(OR(C174="L",C174="S",C174="I"),-1,1),"")</f>
        <v>0</v>
      </c>
      <c r="AW174" s="1030">
        <f t="shared" si="17"/>
        <v>0</v>
      </c>
      <c r="AX174" s="1030">
        <f>INDEX(V174:AG174,1,MATCH(Parametres!$B$3,V$1:AG$1,0))*IF(OR(C174="L",C174="S",C174="I"),-1,1)</f>
        <v>0</v>
      </c>
      <c r="AY174" s="598" t="s">
        <v>337</v>
      </c>
      <c r="AZ174" s="598" t="e">
        <f>+VLOOKUP($AJ174,Data_Validation!$A:$E,5,0)</f>
        <v>#N/A</v>
      </c>
    </row>
    <row r="175" spans="1:52" ht="15" customHeight="1">
      <c r="A175" s="832" t="s">
        <v>1150</v>
      </c>
      <c r="B175" s="832">
        <v>2025</v>
      </c>
      <c r="C175" s="832" t="s">
        <v>1496</v>
      </c>
      <c r="D175" s="832" t="s">
        <v>1497</v>
      </c>
      <c r="E175" s="832" t="s">
        <v>333</v>
      </c>
      <c r="F175" s="832" t="s">
        <v>1119</v>
      </c>
      <c r="G175" s="832">
        <v>0</v>
      </c>
      <c r="H175" s="832">
        <v>0</v>
      </c>
      <c r="I175" s="832">
        <v>0</v>
      </c>
      <c r="J175" s="832">
        <v>0</v>
      </c>
      <c r="K175" s="832">
        <v>0</v>
      </c>
      <c r="L175" s="832">
        <v>0</v>
      </c>
      <c r="M175" s="832">
        <v>0</v>
      </c>
      <c r="N175" s="832">
        <v>0</v>
      </c>
      <c r="O175" s="832">
        <v>0</v>
      </c>
      <c r="P175" s="832">
        <v>0</v>
      </c>
      <c r="Q175" s="832">
        <v>0</v>
      </c>
      <c r="R175" s="832">
        <v>0</v>
      </c>
      <c r="S175" s="832">
        <v>0</v>
      </c>
      <c r="T175" s="832">
        <v>0</v>
      </c>
      <c r="U175" s="832">
        <v>0</v>
      </c>
      <c r="V175" s="832">
        <v>0</v>
      </c>
      <c r="W175" s="832">
        <v>0</v>
      </c>
      <c r="X175" s="832">
        <v>0</v>
      </c>
      <c r="Y175" s="832">
        <v>0</v>
      </c>
      <c r="Z175" s="832">
        <v>0</v>
      </c>
      <c r="AA175" s="832">
        <v>0</v>
      </c>
      <c r="AB175" s="832">
        <v>0</v>
      </c>
      <c r="AC175" s="832">
        <v>0</v>
      </c>
      <c r="AD175" s="832">
        <v>0</v>
      </c>
      <c r="AE175" s="832">
        <v>0</v>
      </c>
      <c r="AF175" s="832">
        <v>0</v>
      </c>
      <c r="AG175" s="832">
        <v>0</v>
      </c>
      <c r="AH175" s="832">
        <v>0</v>
      </c>
      <c r="AI175" s="832">
        <v>0</v>
      </c>
      <c r="AJ175" s="1030" t="str">
        <f t="shared" si="12"/>
        <v>H01568</v>
      </c>
      <c r="AK175" s="1030" t="str">
        <f t="shared" si="13"/>
        <v>SVC TAXES AFFAIRES&amp;AUTRES</v>
      </c>
      <c r="AL175" s="1030">
        <f>IFERROR(INDEX(G175:R175,1,MATCH(Parametres!$B$3,G$1:R$1,0)-1)*IF(OR(F175="L",F175="S",F175="I"),-1,1),"")</f>
        <v>0</v>
      </c>
      <c r="AM175" s="1030">
        <f t="shared" si="14"/>
        <v>0</v>
      </c>
      <c r="AN175" s="1030">
        <f>INDEX(G175:R175,1,MATCH(Parametres!$B$3,G$1:R$1,0))*IF(OR(F175="L",F175="S",F175="I"),-1,1)</f>
        <v>0</v>
      </c>
      <c r="AO175" s="598" t="e">
        <f>+VLOOKUP($AJ175,Data_Validation!$A:$D,1,0)</f>
        <v>#N/A</v>
      </c>
      <c r="AP175" s="598" t="e">
        <f>+VLOOKUP($AJ175,Data_Validation!$A:$D,3,0)</f>
        <v>#N/A</v>
      </c>
      <c r="AQ175" s="598" t="e">
        <f>+VLOOKUP($AJ175,Data_Validation!$A:$D,4,0)</f>
        <v>#N/A</v>
      </c>
      <c r="AR175" s="598" t="s">
        <v>299</v>
      </c>
      <c r="AS175" s="598" t="e">
        <f>+VLOOKUP($AJ175,Data_Validation!$A:$E,5,0)</f>
        <v>#N/A</v>
      </c>
      <c r="AT175" s="1036" t="str">
        <f t="shared" si="15"/>
        <v>H01568</v>
      </c>
      <c r="AU175" s="599" t="str">
        <f t="shared" si="16"/>
        <v>SVC TAXES AFFAIRES&amp;AUTRES</v>
      </c>
      <c r="AV175" s="1030">
        <f>IFERROR(INDEX(V175:AG175,1,MATCH(Parametres!$B$3,V$1:AG$1,0)-1)*IF(OR(C175="L",C175="S",C175="I"),-1,1),"")</f>
        <v>0</v>
      </c>
      <c r="AW175" s="1030">
        <f t="shared" si="17"/>
        <v>0</v>
      </c>
      <c r="AX175" s="1030">
        <f>INDEX(V175:AG175,1,MATCH(Parametres!$B$3,V$1:AG$1,0))*IF(OR(C175="L",C175="S",C175="I"),-1,1)</f>
        <v>0</v>
      </c>
      <c r="AY175" s="598" t="s">
        <v>337</v>
      </c>
      <c r="AZ175" s="598" t="e">
        <f>+VLOOKUP($AJ175,Data_Validation!$A:$E,5,0)</f>
        <v>#N/A</v>
      </c>
    </row>
    <row r="176" spans="1:52" ht="15.75" customHeight="1">
      <c r="A176" s="832" t="s">
        <v>1150</v>
      </c>
      <c r="B176" s="832">
        <v>2025</v>
      </c>
      <c r="C176" s="832" t="s">
        <v>1498</v>
      </c>
      <c r="D176" s="832" t="s">
        <v>1499</v>
      </c>
      <c r="E176" s="832" t="s">
        <v>333</v>
      </c>
      <c r="F176" s="832" t="s">
        <v>1119</v>
      </c>
      <c r="G176" s="832">
        <v>876.7</v>
      </c>
      <c r="H176" s="832">
        <v>1753.4</v>
      </c>
      <c r="I176" s="832">
        <v>2656.75</v>
      </c>
      <c r="J176" s="832">
        <v>3551.3</v>
      </c>
      <c r="K176" s="832">
        <v>4426.95</v>
      </c>
      <c r="L176" s="832">
        <v>5284.14</v>
      </c>
      <c r="M176" s="832">
        <v>6140.33</v>
      </c>
      <c r="N176" s="832">
        <v>6978.49</v>
      </c>
      <c r="O176" s="832">
        <v>7799.02</v>
      </c>
      <c r="P176" s="832">
        <v>8728.91</v>
      </c>
      <c r="Q176" s="832">
        <v>9725.7900000000009</v>
      </c>
      <c r="R176" s="832">
        <v>10707.4</v>
      </c>
      <c r="S176" s="832">
        <v>884.16</v>
      </c>
      <c r="T176" s="832">
        <v>884.16</v>
      </c>
      <c r="U176" s="832">
        <v>0</v>
      </c>
      <c r="V176" s="832">
        <v>0</v>
      </c>
      <c r="W176" s="832">
        <v>0</v>
      </c>
      <c r="X176" s="832">
        <v>0</v>
      </c>
      <c r="Y176" s="832">
        <v>0</v>
      </c>
      <c r="Z176" s="832">
        <v>0</v>
      </c>
      <c r="AA176" s="832">
        <v>0</v>
      </c>
      <c r="AB176" s="832">
        <v>0</v>
      </c>
      <c r="AC176" s="832">
        <v>0</v>
      </c>
      <c r="AD176" s="832">
        <v>0</v>
      </c>
      <c r="AE176" s="832">
        <v>0</v>
      </c>
      <c r="AF176" s="832">
        <v>0</v>
      </c>
      <c r="AG176" s="832">
        <v>0</v>
      </c>
      <c r="AH176" s="832">
        <v>0</v>
      </c>
      <c r="AI176" s="832">
        <v>0</v>
      </c>
      <c r="AJ176" s="1030" t="str">
        <f t="shared" si="12"/>
        <v>H01569</v>
      </c>
      <c r="AK176" s="1030" t="str">
        <f t="shared" si="13"/>
        <v>SVC AMORT EQUIP &amp; INSTALL</v>
      </c>
      <c r="AL176" s="1030">
        <f>IFERROR(INDEX(G176:R176,1,MATCH(Parametres!$B$3,G$1:R$1,0)-1)*IF(OR(F176="L",F176="S",F176="I"),-1,1),"")</f>
        <v>876.7</v>
      </c>
      <c r="AM176" s="1030">
        <f t="shared" si="14"/>
        <v>876.7</v>
      </c>
      <c r="AN176" s="1030">
        <f>INDEX(G176:R176,1,MATCH(Parametres!$B$3,G$1:R$1,0))*IF(OR(F176="L",F176="S",F176="I"),-1,1)</f>
        <v>1753.4</v>
      </c>
      <c r="AO176" s="598" t="str">
        <f>+VLOOKUP($AJ176,Data_Validation!$A:$D,1,0)</f>
        <v>H01569</v>
      </c>
      <c r="AP176" s="598" t="str">
        <f>+VLOOKUP($AJ176,Data_Validation!$A:$D,3,0)</f>
        <v>Service</v>
      </c>
      <c r="AQ176" s="598" t="str">
        <f>+VLOOKUP($AJ176,Data_Validation!$A:$D,4,0)</f>
        <v>Amortissement</v>
      </c>
      <c r="AR176" s="598" t="s">
        <v>299</v>
      </c>
      <c r="AS176" s="598">
        <f>+VLOOKUP($AJ176,Data_Validation!$A:$E,5,0)</f>
        <v>0</v>
      </c>
      <c r="AT176" s="1036" t="str">
        <f t="shared" si="15"/>
        <v>H01569</v>
      </c>
      <c r="AU176" s="599" t="str">
        <f t="shared" si="16"/>
        <v>SVC AMORT EQUIP &amp; INSTALL</v>
      </c>
      <c r="AV176" s="1030">
        <f>IFERROR(INDEX(V176:AG176,1,MATCH(Parametres!$B$3,V$1:AG$1,0)-1)*IF(OR(C176="L",C176="S",C176="I"),-1,1),"")</f>
        <v>0</v>
      </c>
      <c r="AW176" s="1030">
        <f t="shared" si="17"/>
        <v>0</v>
      </c>
      <c r="AX176" s="1030">
        <f>INDEX(V176:AG176,1,MATCH(Parametres!$B$3,V$1:AG$1,0))*IF(OR(C176="L",C176="S",C176="I"),-1,1)</f>
        <v>0</v>
      </c>
      <c r="AY176" s="598" t="s">
        <v>337</v>
      </c>
      <c r="AZ176" s="598">
        <f>+VLOOKUP($AJ176,Data_Validation!$A:$E,5,0)</f>
        <v>0</v>
      </c>
    </row>
    <row r="177" spans="1:52" ht="15" customHeight="1">
      <c r="A177" s="832" t="s">
        <v>1150</v>
      </c>
      <c r="B177" s="832">
        <v>2025</v>
      </c>
      <c r="C177" s="832" t="s">
        <v>1500</v>
      </c>
      <c r="D177" s="832" t="s">
        <v>1501</v>
      </c>
      <c r="E177" s="832" t="s">
        <v>333</v>
      </c>
      <c r="F177" s="832" t="s">
        <v>1119</v>
      </c>
      <c r="G177" s="832">
        <v>0</v>
      </c>
      <c r="H177" s="832">
        <v>0</v>
      </c>
      <c r="I177" s="832">
        <v>0</v>
      </c>
      <c r="J177" s="832">
        <v>0</v>
      </c>
      <c r="K177" s="832">
        <v>0</v>
      </c>
      <c r="L177" s="832">
        <v>0</v>
      </c>
      <c r="M177" s="832">
        <v>0</v>
      </c>
      <c r="N177" s="832">
        <v>0</v>
      </c>
      <c r="O177" s="832">
        <v>0</v>
      </c>
      <c r="P177" s="832">
        <v>0</v>
      </c>
      <c r="Q177" s="832">
        <v>0</v>
      </c>
      <c r="R177" s="832">
        <v>0</v>
      </c>
      <c r="S177" s="832">
        <v>0</v>
      </c>
      <c r="T177" s="832">
        <v>0</v>
      </c>
      <c r="U177" s="832">
        <v>0</v>
      </c>
      <c r="V177" s="832">
        <v>0</v>
      </c>
      <c r="W177" s="832">
        <v>0</v>
      </c>
      <c r="X177" s="832">
        <v>0</v>
      </c>
      <c r="Y177" s="832">
        <v>0</v>
      </c>
      <c r="Z177" s="832">
        <v>0</v>
      </c>
      <c r="AA177" s="832">
        <v>0</v>
      </c>
      <c r="AB177" s="832">
        <v>0</v>
      </c>
      <c r="AC177" s="832">
        <v>0</v>
      </c>
      <c r="AD177" s="832">
        <v>0</v>
      </c>
      <c r="AE177" s="832">
        <v>0</v>
      </c>
      <c r="AF177" s="832">
        <v>0</v>
      </c>
      <c r="AG177" s="832">
        <v>0</v>
      </c>
      <c r="AH177" s="832">
        <v>0</v>
      </c>
      <c r="AI177" s="832">
        <v>0</v>
      </c>
      <c r="AJ177" s="1030" t="str">
        <f t="shared" si="12"/>
        <v>H01570</v>
      </c>
      <c r="AK177" s="1030" t="str">
        <f t="shared" si="13"/>
        <v>SVC ASSURANCE GENERALE</v>
      </c>
      <c r="AL177" s="1030">
        <f>IFERROR(INDEX(G177:R177,1,MATCH(Parametres!$B$3,G$1:R$1,0)-1)*IF(OR(F177="L",F177="S",F177="I"),-1,1),"")</f>
        <v>0</v>
      </c>
      <c r="AM177" s="1030">
        <f t="shared" si="14"/>
        <v>0</v>
      </c>
      <c r="AN177" s="1030">
        <f>INDEX(G177:R177,1,MATCH(Parametres!$B$3,G$1:R$1,0))*IF(OR(F177="L",F177="S",F177="I"),-1,1)</f>
        <v>0</v>
      </c>
      <c r="AO177" s="598" t="e">
        <f>+VLOOKUP($AJ177,Data_Validation!$A:$D,1,0)</f>
        <v>#N/A</v>
      </c>
      <c r="AP177" s="598" t="e">
        <f>+VLOOKUP($AJ177,Data_Validation!$A:$D,3,0)</f>
        <v>#N/A</v>
      </c>
      <c r="AQ177" s="598" t="e">
        <f>+VLOOKUP($AJ177,Data_Validation!$A:$D,4,0)</f>
        <v>#N/A</v>
      </c>
      <c r="AR177" s="598" t="s">
        <v>299</v>
      </c>
      <c r="AS177" s="598" t="e">
        <f>+VLOOKUP($AJ177,Data_Validation!$A:$E,5,0)</f>
        <v>#N/A</v>
      </c>
      <c r="AT177" s="1036" t="str">
        <f t="shared" si="15"/>
        <v>H01570</v>
      </c>
      <c r="AU177" s="599" t="str">
        <f t="shared" si="16"/>
        <v>SVC ASSURANCE GENERALE</v>
      </c>
      <c r="AV177" s="1030">
        <f>IFERROR(INDEX(V177:AG177,1,MATCH(Parametres!$B$3,V$1:AG$1,0)-1)*IF(OR(C177="L",C177="S",C177="I"),-1,1),"")</f>
        <v>0</v>
      </c>
      <c r="AW177" s="1030">
        <f t="shared" si="17"/>
        <v>0</v>
      </c>
      <c r="AX177" s="1030">
        <f>INDEX(V177:AG177,1,MATCH(Parametres!$B$3,V$1:AG$1,0))*IF(OR(C177="L",C177="S",C177="I"),-1,1)</f>
        <v>0</v>
      </c>
      <c r="AY177" s="598" t="s">
        <v>337</v>
      </c>
      <c r="AZ177" s="598" t="e">
        <f>+VLOOKUP($AJ177,Data_Validation!$A:$E,5,0)</f>
        <v>#N/A</v>
      </c>
    </row>
    <row r="178" spans="1:52" ht="15" customHeight="1">
      <c r="A178" s="832" t="s">
        <v>1150</v>
      </c>
      <c r="B178" s="832">
        <v>2025</v>
      </c>
      <c r="C178" s="832" t="s">
        <v>1502</v>
      </c>
      <c r="D178" s="832" t="s">
        <v>1503</v>
      </c>
      <c r="E178" s="832" t="s">
        <v>333</v>
      </c>
      <c r="F178" s="832" t="s">
        <v>1119</v>
      </c>
      <c r="G178" s="832">
        <v>1906.34</v>
      </c>
      <c r="H178" s="832">
        <v>5997.35</v>
      </c>
      <c r="I178" s="832">
        <v>8530.42</v>
      </c>
      <c r="J178" s="832">
        <v>12236.84</v>
      </c>
      <c r="K178" s="832">
        <v>13991.11</v>
      </c>
      <c r="L178" s="832">
        <v>15829.07</v>
      </c>
      <c r="M178" s="832">
        <v>17398.66</v>
      </c>
      <c r="N178" s="832">
        <v>19641.53</v>
      </c>
      <c r="O178" s="832">
        <v>21309.48</v>
      </c>
      <c r="P178" s="832">
        <v>22691.360000000001</v>
      </c>
      <c r="Q178" s="832">
        <v>24738.58</v>
      </c>
      <c r="R178" s="832">
        <v>26871.95</v>
      </c>
      <c r="S178" s="832">
        <v>2248.96</v>
      </c>
      <c r="T178" s="832">
        <v>2248.96</v>
      </c>
      <c r="U178" s="832">
        <v>0</v>
      </c>
      <c r="V178" s="832">
        <v>0</v>
      </c>
      <c r="W178" s="832">
        <v>0</v>
      </c>
      <c r="X178" s="832">
        <v>0</v>
      </c>
      <c r="Y178" s="832">
        <v>0</v>
      </c>
      <c r="Z178" s="832">
        <v>0</v>
      </c>
      <c r="AA178" s="832">
        <v>0</v>
      </c>
      <c r="AB178" s="832">
        <v>0</v>
      </c>
      <c r="AC178" s="832">
        <v>0</v>
      </c>
      <c r="AD178" s="832">
        <v>0</v>
      </c>
      <c r="AE178" s="832">
        <v>0</v>
      </c>
      <c r="AF178" s="832">
        <v>0</v>
      </c>
      <c r="AG178" s="832">
        <v>0</v>
      </c>
      <c r="AH178" s="832">
        <v>0</v>
      </c>
      <c r="AI178" s="832">
        <v>0</v>
      </c>
      <c r="AJ178" s="1030" t="str">
        <f t="shared" si="12"/>
        <v>H01574</v>
      </c>
      <c r="AK178" s="1030" t="str">
        <f t="shared" si="13"/>
        <v>SVC EAU/ELECT/CHAUFFAGE</v>
      </c>
      <c r="AL178" s="1030">
        <f>IFERROR(INDEX(G178:R178,1,MATCH(Parametres!$B$3,G$1:R$1,0)-1)*IF(OR(F178="L",F178="S",F178="I"),-1,1),"")</f>
        <v>1906.34</v>
      </c>
      <c r="AM178" s="1030">
        <f t="shared" si="14"/>
        <v>4091.01</v>
      </c>
      <c r="AN178" s="1030">
        <f>INDEX(G178:R178,1,MATCH(Parametres!$B$3,G$1:R$1,0))*IF(OR(F178="L",F178="S",F178="I"),-1,1)</f>
        <v>5997.35</v>
      </c>
      <c r="AO178" s="598" t="str">
        <f>+VLOOKUP($AJ178,Data_Validation!$A:$D,1,0)</f>
        <v>H01574</v>
      </c>
      <c r="AP178" s="598" t="str">
        <f>+VLOOKUP($AJ178,Data_Validation!$A:$D,3,0)</f>
        <v>Service</v>
      </c>
      <c r="AQ178" s="598" t="str">
        <f>+VLOOKUP($AJ178,Data_Validation!$A:$D,4,0)</f>
        <v>Chauffage, éclairage</v>
      </c>
      <c r="AR178" s="598" t="s">
        <v>299</v>
      </c>
      <c r="AS178" s="598">
        <f>+VLOOKUP($AJ178,Data_Validation!$A:$E,5,0)</f>
        <v>0</v>
      </c>
      <c r="AT178" s="1036" t="str">
        <f t="shared" si="15"/>
        <v>H01574</v>
      </c>
      <c r="AU178" s="599" t="str">
        <f t="shared" si="16"/>
        <v>SVC EAU/ELECT/CHAUFFAGE</v>
      </c>
      <c r="AV178" s="1030">
        <f>IFERROR(INDEX(V178:AG178,1,MATCH(Parametres!$B$3,V$1:AG$1,0)-1)*IF(OR(C178="L",C178="S",C178="I"),-1,1),"")</f>
        <v>0</v>
      </c>
      <c r="AW178" s="1030">
        <f t="shared" si="17"/>
        <v>0</v>
      </c>
      <c r="AX178" s="1030">
        <f>INDEX(V178:AG178,1,MATCH(Parametres!$B$3,V$1:AG$1,0))*IF(OR(C178="L",C178="S",C178="I"),-1,1)</f>
        <v>0</v>
      </c>
      <c r="AY178" s="598" t="s">
        <v>337</v>
      </c>
      <c r="AZ178" s="598">
        <f>+VLOOKUP($AJ178,Data_Validation!$A:$E,5,0)</f>
        <v>0</v>
      </c>
    </row>
    <row r="179" spans="1:52" ht="15" customHeight="1">
      <c r="A179" s="832" t="s">
        <v>1150</v>
      </c>
      <c r="B179" s="832">
        <v>2025</v>
      </c>
      <c r="C179" s="832" t="s">
        <v>1504</v>
      </c>
      <c r="D179" s="832" t="s">
        <v>1505</v>
      </c>
      <c r="E179" s="832" t="s">
        <v>333</v>
      </c>
      <c r="F179" s="832" t="s">
        <v>1119</v>
      </c>
      <c r="G179" s="832">
        <v>1000</v>
      </c>
      <c r="H179" s="832">
        <v>2000</v>
      </c>
      <c r="I179" s="832">
        <v>2250</v>
      </c>
      <c r="J179" s="832">
        <v>2500</v>
      </c>
      <c r="K179" s="832">
        <v>2750</v>
      </c>
      <c r="L179" s="832">
        <v>3000</v>
      </c>
      <c r="M179" s="832">
        <v>3250</v>
      </c>
      <c r="N179" s="832">
        <v>3500</v>
      </c>
      <c r="O179" s="832">
        <v>2000</v>
      </c>
      <c r="P179" s="832">
        <v>2368.6999999999998</v>
      </c>
      <c r="Q179" s="832">
        <v>2618.6999999999998</v>
      </c>
      <c r="R179" s="832">
        <v>2868.7</v>
      </c>
      <c r="S179" s="832">
        <v>238.06</v>
      </c>
      <c r="T179" s="832">
        <v>238.06</v>
      </c>
      <c r="U179" s="832">
        <v>0</v>
      </c>
      <c r="V179" s="832">
        <v>0</v>
      </c>
      <c r="W179" s="832">
        <v>0</v>
      </c>
      <c r="X179" s="832">
        <v>0</v>
      </c>
      <c r="Y179" s="832">
        <v>0</v>
      </c>
      <c r="Z179" s="832">
        <v>0</v>
      </c>
      <c r="AA179" s="832">
        <v>0</v>
      </c>
      <c r="AB179" s="832">
        <v>0</v>
      </c>
      <c r="AC179" s="832">
        <v>0</v>
      </c>
      <c r="AD179" s="832">
        <v>0</v>
      </c>
      <c r="AE179" s="832">
        <v>0</v>
      </c>
      <c r="AF179" s="832">
        <v>0</v>
      </c>
      <c r="AG179" s="832">
        <v>0</v>
      </c>
      <c r="AH179" s="832">
        <v>0</v>
      </c>
      <c r="AI179" s="832">
        <v>0</v>
      </c>
      <c r="AJ179" s="1030" t="str">
        <f t="shared" si="12"/>
        <v>H01576</v>
      </c>
      <c r="AK179" s="1030" t="str">
        <f t="shared" si="13"/>
        <v>SVC VERIFICATION COMPTABL</v>
      </c>
      <c r="AL179" s="1030">
        <f>IFERROR(INDEX(G179:R179,1,MATCH(Parametres!$B$3,G$1:R$1,0)-1)*IF(OR(F179="L",F179="S",F179="I"),-1,1),"")</f>
        <v>1000</v>
      </c>
      <c r="AM179" s="1030">
        <f t="shared" si="14"/>
        <v>1000</v>
      </c>
      <c r="AN179" s="1030">
        <f>INDEX(G179:R179,1,MATCH(Parametres!$B$3,G$1:R$1,0))*IF(OR(F179="L",F179="S",F179="I"),-1,1)</f>
        <v>2000</v>
      </c>
      <c r="AO179" s="598" t="str">
        <f>+VLOOKUP($AJ179,Data_Validation!$A:$D,1,0)</f>
        <v>H01576</v>
      </c>
      <c r="AP179" s="598" t="str">
        <f>+VLOOKUP($AJ179,Data_Validation!$A:$D,3,0)</f>
        <v>Service</v>
      </c>
      <c r="AQ179" s="598" t="str">
        <f>+VLOOKUP($AJ179,Data_Validation!$A:$D,4,0)</f>
        <v>Honoraires</v>
      </c>
      <c r="AR179" s="598" t="s">
        <v>299</v>
      </c>
      <c r="AS179" s="598">
        <f>+VLOOKUP($AJ179,Data_Validation!$A:$E,5,0)</f>
        <v>0</v>
      </c>
      <c r="AT179" s="1036" t="str">
        <f t="shared" si="15"/>
        <v>H01576</v>
      </c>
      <c r="AU179" s="599" t="str">
        <f t="shared" si="16"/>
        <v>SVC VERIFICATION COMPTABL</v>
      </c>
      <c r="AV179" s="1030">
        <f>IFERROR(INDEX(V179:AG179,1,MATCH(Parametres!$B$3,V$1:AG$1,0)-1)*IF(OR(C179="L",C179="S",C179="I"),-1,1),"")</f>
        <v>0</v>
      </c>
      <c r="AW179" s="1030">
        <f t="shared" si="17"/>
        <v>0</v>
      </c>
      <c r="AX179" s="1030">
        <f>INDEX(V179:AG179,1,MATCH(Parametres!$B$3,V$1:AG$1,0))*IF(OR(C179="L",C179="S",C179="I"),-1,1)</f>
        <v>0</v>
      </c>
      <c r="AY179" s="598" t="s">
        <v>337</v>
      </c>
      <c r="AZ179" s="598">
        <f>+VLOOKUP($AJ179,Data_Validation!$A:$E,5,0)</f>
        <v>0</v>
      </c>
    </row>
    <row r="180" spans="1:52" ht="15" customHeight="1">
      <c r="A180" s="832" t="s">
        <v>1150</v>
      </c>
      <c r="B180" s="832">
        <v>2025</v>
      </c>
      <c r="C180" s="832" t="s">
        <v>1506</v>
      </c>
      <c r="D180" s="832" t="s">
        <v>1507</v>
      </c>
      <c r="E180" s="832" t="s">
        <v>333</v>
      </c>
      <c r="F180" s="832" t="s">
        <v>1119</v>
      </c>
      <c r="G180" s="832">
        <v>486.84</v>
      </c>
      <c r="H180" s="832">
        <v>495.59</v>
      </c>
      <c r="I180" s="832">
        <v>504.34</v>
      </c>
      <c r="J180" s="832">
        <v>1009.1</v>
      </c>
      <c r="K180" s="832">
        <v>1573.86</v>
      </c>
      <c r="L180" s="832">
        <v>1573.86</v>
      </c>
      <c r="M180" s="832">
        <v>2087.37</v>
      </c>
      <c r="N180" s="832">
        <v>2096.12</v>
      </c>
      <c r="O180" s="832">
        <v>2104.87</v>
      </c>
      <c r="P180" s="832">
        <v>2609.63</v>
      </c>
      <c r="Q180" s="832">
        <v>2618.38</v>
      </c>
      <c r="R180" s="832">
        <v>3367.63</v>
      </c>
      <c r="S180" s="832">
        <v>238.03</v>
      </c>
      <c r="T180" s="832">
        <v>238.03</v>
      </c>
      <c r="U180" s="832">
        <v>0</v>
      </c>
      <c r="V180" s="832">
        <v>0</v>
      </c>
      <c r="W180" s="832">
        <v>0</v>
      </c>
      <c r="X180" s="832">
        <v>0</v>
      </c>
      <c r="Y180" s="832">
        <v>0</v>
      </c>
      <c r="Z180" s="832">
        <v>0</v>
      </c>
      <c r="AA180" s="832">
        <v>0</v>
      </c>
      <c r="AB180" s="832">
        <v>0</v>
      </c>
      <c r="AC180" s="832">
        <v>0</v>
      </c>
      <c r="AD180" s="832">
        <v>0</v>
      </c>
      <c r="AE180" s="832">
        <v>0</v>
      </c>
      <c r="AF180" s="832">
        <v>0</v>
      </c>
      <c r="AG180" s="832">
        <v>0</v>
      </c>
      <c r="AH180" s="832">
        <v>0</v>
      </c>
      <c r="AI180" s="832">
        <v>0</v>
      </c>
      <c r="AJ180" s="1030" t="str">
        <f t="shared" si="12"/>
        <v>H01577</v>
      </c>
      <c r="AK180" s="1030" t="str">
        <f t="shared" si="13"/>
        <v>SVC COTISATIONS SOUSCRIP.</v>
      </c>
      <c r="AL180" s="1030">
        <f>IFERROR(INDEX(G180:R180,1,MATCH(Parametres!$B$3,G$1:R$1,0)-1)*IF(OR(F180="L",F180="S",F180="I"),-1,1),"")</f>
        <v>486.84</v>
      </c>
      <c r="AM180" s="1030">
        <f t="shared" si="14"/>
        <v>8.75</v>
      </c>
      <c r="AN180" s="1030">
        <f>INDEX(G180:R180,1,MATCH(Parametres!$B$3,G$1:R$1,0))*IF(OR(F180="L",F180="S",F180="I"),-1,1)</f>
        <v>495.59</v>
      </c>
      <c r="AO180" s="598" t="str">
        <f>+VLOOKUP($AJ180,Data_Validation!$A:$D,1,0)</f>
        <v>H01577</v>
      </c>
      <c r="AP180" s="598" t="str">
        <f>+VLOOKUP($AJ180,Data_Validation!$A:$D,3,0)</f>
        <v>Autres</v>
      </c>
      <c r="AQ180" s="598" t="str">
        <f>+VLOOKUP($AJ180,Data_Validation!$A:$D,4,0)</f>
        <v>Divers</v>
      </c>
      <c r="AR180" s="598" t="s">
        <v>299</v>
      </c>
      <c r="AS180" s="598">
        <f>+VLOOKUP($AJ180,Data_Validation!$A:$E,5,0)</f>
        <v>0</v>
      </c>
      <c r="AT180" s="1036" t="str">
        <f t="shared" si="15"/>
        <v>H01577</v>
      </c>
      <c r="AU180" s="599" t="str">
        <f t="shared" si="16"/>
        <v>SVC COTISATIONS SOUSCRIP.</v>
      </c>
      <c r="AV180" s="1030">
        <f>IFERROR(INDEX(V180:AG180,1,MATCH(Parametres!$B$3,V$1:AG$1,0)-1)*IF(OR(C180="L",C180="S",C180="I"),-1,1),"")</f>
        <v>0</v>
      </c>
      <c r="AW180" s="1030">
        <f t="shared" si="17"/>
        <v>0</v>
      </c>
      <c r="AX180" s="1030">
        <f>INDEX(V180:AG180,1,MATCH(Parametres!$B$3,V$1:AG$1,0))*IF(OR(C180="L",C180="S",C180="I"),-1,1)</f>
        <v>0</v>
      </c>
      <c r="AY180" s="598" t="s">
        <v>337</v>
      </c>
      <c r="AZ180" s="598">
        <f>+VLOOKUP($AJ180,Data_Validation!$A:$E,5,0)</f>
        <v>0</v>
      </c>
    </row>
    <row r="181" spans="1:52" ht="15.75" customHeight="1">
      <c r="A181" s="832" t="s">
        <v>1150</v>
      </c>
      <c r="B181" s="832">
        <v>2025</v>
      </c>
      <c r="C181" s="832" t="s">
        <v>1508</v>
      </c>
      <c r="D181" s="832" t="s">
        <v>1509</v>
      </c>
      <c r="E181" s="832" t="s">
        <v>333</v>
      </c>
      <c r="F181" s="832" t="s">
        <v>1119</v>
      </c>
      <c r="G181" s="832">
        <v>0</v>
      </c>
      <c r="H181" s="832">
        <v>0</v>
      </c>
      <c r="I181" s="832">
        <v>0</v>
      </c>
      <c r="J181" s="832">
        <v>0</v>
      </c>
      <c r="K181" s="832">
        <v>0</v>
      </c>
      <c r="L181" s="832">
        <v>0</v>
      </c>
      <c r="M181" s="832">
        <v>0</v>
      </c>
      <c r="N181" s="832">
        <v>0</v>
      </c>
      <c r="O181" s="832">
        <v>0</v>
      </c>
      <c r="P181" s="832">
        <v>0</v>
      </c>
      <c r="Q181" s="832">
        <v>0</v>
      </c>
      <c r="R181" s="832">
        <v>487.5</v>
      </c>
      <c r="S181" s="832">
        <v>0</v>
      </c>
      <c r="T181" s="832">
        <v>0</v>
      </c>
      <c r="U181" s="832">
        <v>0</v>
      </c>
      <c r="V181" s="832">
        <v>0</v>
      </c>
      <c r="W181" s="832">
        <v>0</v>
      </c>
      <c r="X181" s="832">
        <v>0</v>
      </c>
      <c r="Y181" s="832">
        <v>0</v>
      </c>
      <c r="Z181" s="832">
        <v>0</v>
      </c>
      <c r="AA181" s="832">
        <v>0</v>
      </c>
      <c r="AB181" s="832">
        <v>0</v>
      </c>
      <c r="AC181" s="832">
        <v>0</v>
      </c>
      <c r="AD181" s="832">
        <v>0</v>
      </c>
      <c r="AE181" s="832">
        <v>0</v>
      </c>
      <c r="AF181" s="832">
        <v>0</v>
      </c>
      <c r="AG181" s="832">
        <v>0</v>
      </c>
      <c r="AH181" s="832">
        <v>0</v>
      </c>
      <c r="AI181" s="832">
        <v>0</v>
      </c>
      <c r="AJ181" s="1030" t="str">
        <f t="shared" si="12"/>
        <v>H01579</v>
      </c>
      <c r="AK181" s="1030" t="str">
        <f t="shared" si="13"/>
        <v>SVC DONATIONS</v>
      </c>
      <c r="AL181" s="1030">
        <f>IFERROR(INDEX(G181:R181,1,MATCH(Parametres!$B$3,G$1:R$1,0)-1)*IF(OR(F181="L",F181="S",F181="I"),-1,1),"")</f>
        <v>0</v>
      </c>
      <c r="AM181" s="1030">
        <f t="shared" si="14"/>
        <v>0</v>
      </c>
      <c r="AN181" s="1030">
        <f>INDEX(G181:R181,1,MATCH(Parametres!$B$3,G$1:R$1,0))*IF(OR(F181="L",F181="S",F181="I"),-1,1)</f>
        <v>0</v>
      </c>
      <c r="AO181" s="598" t="str">
        <f>+VLOOKUP($AJ181,Data_Validation!$A:$D,1,0)</f>
        <v>H01579</v>
      </c>
      <c r="AP181" s="598" t="str">
        <f>+VLOOKUP($AJ181,Data_Validation!$A:$D,3,0)</f>
        <v>Autres</v>
      </c>
      <c r="AQ181" s="598" t="str">
        <f>+VLOOKUP($AJ181,Data_Validation!$A:$D,4,0)</f>
        <v>Dons</v>
      </c>
      <c r="AR181" s="598" t="s">
        <v>299</v>
      </c>
      <c r="AS181" s="598">
        <f>+VLOOKUP($AJ181,Data_Validation!$A:$E,5,0)</f>
        <v>0</v>
      </c>
      <c r="AT181" s="1036" t="str">
        <f t="shared" si="15"/>
        <v>H01579</v>
      </c>
      <c r="AU181" s="599" t="str">
        <f t="shared" si="16"/>
        <v>SVC DONATIONS</v>
      </c>
      <c r="AV181" s="1030">
        <f>IFERROR(INDEX(V181:AG181,1,MATCH(Parametres!$B$3,V$1:AG$1,0)-1)*IF(OR(C181="L",C181="S",C181="I"),-1,1),"")</f>
        <v>0</v>
      </c>
      <c r="AW181" s="1030">
        <f t="shared" si="17"/>
        <v>0</v>
      </c>
      <c r="AX181" s="1030">
        <f>INDEX(V181:AG181,1,MATCH(Parametres!$B$3,V$1:AG$1,0))*IF(OR(C181="L",C181="S",C181="I"),-1,1)</f>
        <v>0</v>
      </c>
      <c r="AY181" s="598" t="s">
        <v>337</v>
      </c>
      <c r="AZ181" s="598">
        <f>+VLOOKUP($AJ181,Data_Validation!$A:$E,5,0)</f>
        <v>0</v>
      </c>
    </row>
    <row r="182" spans="1:52" ht="15.75" customHeight="1">
      <c r="A182" s="832" t="s">
        <v>1150</v>
      </c>
      <c r="B182" s="832">
        <v>2025</v>
      </c>
      <c r="C182" s="832" t="s">
        <v>1510</v>
      </c>
      <c r="D182" s="832" t="s">
        <v>1511</v>
      </c>
      <c r="E182" s="832" t="s">
        <v>333</v>
      </c>
      <c r="F182" s="832" t="s">
        <v>1119</v>
      </c>
      <c r="G182" s="832">
        <v>880.52</v>
      </c>
      <c r="H182" s="832">
        <v>880.52</v>
      </c>
      <c r="I182" s="832">
        <v>1428.27</v>
      </c>
      <c r="J182" s="832">
        <v>4476.21</v>
      </c>
      <c r="K182" s="832">
        <v>5004.3599999999997</v>
      </c>
      <c r="L182" s="832">
        <v>5083.62</v>
      </c>
      <c r="M182" s="832">
        <v>5125.22</v>
      </c>
      <c r="N182" s="832">
        <v>5156.42</v>
      </c>
      <c r="O182" s="832">
        <v>5166.82</v>
      </c>
      <c r="P182" s="832">
        <v>8111.77</v>
      </c>
      <c r="Q182" s="832">
        <v>9201.2000000000007</v>
      </c>
      <c r="R182" s="832">
        <v>9848.24</v>
      </c>
      <c r="S182" s="832">
        <v>836.47</v>
      </c>
      <c r="T182" s="832">
        <v>836.47</v>
      </c>
      <c r="U182" s="832">
        <v>0</v>
      </c>
      <c r="V182" s="832">
        <v>0</v>
      </c>
      <c r="W182" s="832">
        <v>0</v>
      </c>
      <c r="X182" s="832">
        <v>0</v>
      </c>
      <c r="Y182" s="832">
        <v>0</v>
      </c>
      <c r="Z182" s="832">
        <v>0</v>
      </c>
      <c r="AA182" s="832">
        <v>0</v>
      </c>
      <c r="AB182" s="832">
        <v>0</v>
      </c>
      <c r="AC182" s="832">
        <v>0</v>
      </c>
      <c r="AD182" s="832">
        <v>0</v>
      </c>
      <c r="AE182" s="832">
        <v>0</v>
      </c>
      <c r="AF182" s="832">
        <v>0</v>
      </c>
      <c r="AG182" s="832">
        <v>0</v>
      </c>
      <c r="AH182" s="832">
        <v>0</v>
      </c>
      <c r="AI182" s="832">
        <v>0</v>
      </c>
      <c r="AJ182" s="1030" t="str">
        <f t="shared" si="12"/>
        <v>H01580</v>
      </c>
      <c r="AK182" s="1030" t="str">
        <f t="shared" si="13"/>
        <v>SVC IMM &amp; PERMIS/CIE SEUL</v>
      </c>
      <c r="AL182" s="1030">
        <f>IFERROR(INDEX(G182:R182,1,MATCH(Parametres!$B$3,G$1:R$1,0)-1)*IF(OR(F182="L",F182="S",F182="I"),-1,1),"")</f>
        <v>880.52</v>
      </c>
      <c r="AM182" s="1030">
        <f t="shared" si="14"/>
        <v>0</v>
      </c>
      <c r="AN182" s="1030">
        <f>INDEX(G182:R182,1,MATCH(Parametres!$B$3,G$1:R$1,0))*IF(OR(F182="L",F182="S",F182="I"),-1,1)</f>
        <v>880.52</v>
      </c>
      <c r="AO182" s="598" t="str">
        <f>+VLOOKUP($AJ182,Data_Validation!$A:$D,1,0)</f>
        <v>H01580</v>
      </c>
      <c r="AP182" s="598" t="str">
        <f>+VLOOKUP($AJ182,Data_Validation!$A:$D,3,0)</f>
        <v>Service</v>
      </c>
      <c r="AQ182" s="598" t="str">
        <f>+VLOOKUP($AJ182,Data_Validation!$A:$D,4,0)</f>
        <v>Honoraires</v>
      </c>
      <c r="AR182" s="598" t="s">
        <v>299</v>
      </c>
      <c r="AS182" s="598">
        <f>+VLOOKUP($AJ182,Data_Validation!$A:$E,5,0)</f>
        <v>0</v>
      </c>
      <c r="AT182" s="1036" t="str">
        <f t="shared" si="15"/>
        <v>H01580</v>
      </c>
      <c r="AU182" s="599" t="str">
        <f t="shared" si="16"/>
        <v>SVC IMM &amp; PERMIS/CIE SEUL</v>
      </c>
      <c r="AV182" s="1030">
        <f>IFERROR(INDEX(V182:AG182,1,MATCH(Parametres!$B$3,V$1:AG$1,0)-1)*IF(OR(C182="L",C182="S",C182="I"),-1,1),"")</f>
        <v>0</v>
      </c>
      <c r="AW182" s="1030">
        <f t="shared" si="17"/>
        <v>0</v>
      </c>
      <c r="AX182" s="1030">
        <f>INDEX(V182:AG182,1,MATCH(Parametres!$B$3,V$1:AG$1,0))*IF(OR(C182="L",C182="S",C182="I"),-1,1)</f>
        <v>0</v>
      </c>
      <c r="AY182" s="598" t="s">
        <v>337</v>
      </c>
      <c r="AZ182" s="598">
        <f>+VLOOKUP($AJ182,Data_Validation!$A:$E,5,0)</f>
        <v>0</v>
      </c>
    </row>
    <row r="183" spans="1:52" ht="15.75" customHeight="1">
      <c r="A183" s="832" t="s">
        <v>1150</v>
      </c>
      <c r="B183" s="832">
        <v>2025</v>
      </c>
      <c r="C183" s="832" t="s">
        <v>1512</v>
      </c>
      <c r="D183" s="832" t="s">
        <v>1513</v>
      </c>
      <c r="E183" s="832" t="s">
        <v>333</v>
      </c>
      <c r="F183" s="832" t="s">
        <v>1119</v>
      </c>
      <c r="G183" s="832">
        <v>0</v>
      </c>
      <c r="H183" s="832">
        <v>0</v>
      </c>
      <c r="I183" s="832">
        <v>0</v>
      </c>
      <c r="J183" s="832">
        <v>0</v>
      </c>
      <c r="K183" s="832">
        <v>0</v>
      </c>
      <c r="L183" s="832">
        <v>0</v>
      </c>
      <c r="M183" s="832">
        <v>0</v>
      </c>
      <c r="N183" s="832">
        <v>0</v>
      </c>
      <c r="O183" s="832">
        <v>0</v>
      </c>
      <c r="P183" s="832">
        <v>0</v>
      </c>
      <c r="Q183" s="832">
        <v>0</v>
      </c>
      <c r="R183" s="832">
        <v>0</v>
      </c>
      <c r="S183" s="832">
        <v>0</v>
      </c>
      <c r="T183" s="832">
        <v>0</v>
      </c>
      <c r="U183" s="832">
        <v>0</v>
      </c>
      <c r="V183" s="832">
        <v>0</v>
      </c>
      <c r="W183" s="832">
        <v>0</v>
      </c>
      <c r="X183" s="832">
        <v>0</v>
      </c>
      <c r="Y183" s="832">
        <v>0</v>
      </c>
      <c r="Z183" s="832">
        <v>0</v>
      </c>
      <c r="AA183" s="832">
        <v>0</v>
      </c>
      <c r="AB183" s="832">
        <v>0</v>
      </c>
      <c r="AC183" s="832">
        <v>0</v>
      </c>
      <c r="AD183" s="832">
        <v>0</v>
      </c>
      <c r="AE183" s="832">
        <v>0</v>
      </c>
      <c r="AF183" s="832">
        <v>0</v>
      </c>
      <c r="AG183" s="832">
        <v>0</v>
      </c>
      <c r="AH183" s="832">
        <v>0</v>
      </c>
      <c r="AI183" s="832">
        <v>0</v>
      </c>
      <c r="AJ183" s="1030" t="str">
        <f t="shared" si="12"/>
        <v>H01620</v>
      </c>
      <c r="AK183" s="1030" t="str">
        <f t="shared" si="13"/>
        <v>CARR SALAIRES-DIR-DEPT</v>
      </c>
      <c r="AL183" s="1030">
        <f>IFERROR(INDEX(G183:R183,1,MATCH(Parametres!$B$3,G$1:R$1,0)-1)*IF(OR(F183="L",F183="S",F183="I"),-1,1),"")</f>
        <v>0</v>
      </c>
      <c r="AM183" s="1030">
        <f t="shared" si="14"/>
        <v>0</v>
      </c>
      <c r="AN183" s="1030">
        <f>INDEX(G183:R183,1,MATCH(Parametres!$B$3,G$1:R$1,0))*IF(OR(F183="L",F183="S",F183="I"),-1,1)</f>
        <v>0</v>
      </c>
      <c r="AO183" s="598" t="e">
        <f>+VLOOKUP($AJ183,Data_Validation!$A:$D,1,0)</f>
        <v>#N/A</v>
      </c>
      <c r="AP183" s="598" t="e">
        <f>+VLOOKUP($AJ183,Data_Validation!$A:$D,3,0)</f>
        <v>#N/A</v>
      </c>
      <c r="AQ183" s="598" t="e">
        <f>+VLOOKUP($AJ183,Data_Validation!$A:$D,4,0)</f>
        <v>#N/A</v>
      </c>
      <c r="AR183" s="598" t="s">
        <v>299</v>
      </c>
      <c r="AS183" s="598" t="e">
        <f>+VLOOKUP($AJ183,Data_Validation!$A:$E,5,0)</f>
        <v>#N/A</v>
      </c>
      <c r="AT183" s="1036" t="str">
        <f t="shared" si="15"/>
        <v>H01620</v>
      </c>
      <c r="AU183" s="599" t="str">
        <f t="shared" si="16"/>
        <v>CARR SALAIRES-DIR-DEPT</v>
      </c>
      <c r="AV183" s="1030">
        <f>IFERROR(INDEX(V183:AG183,1,MATCH(Parametres!$B$3,V$1:AG$1,0)-1)*IF(OR(C183="L",C183="S",C183="I"),-1,1),"")</f>
        <v>0</v>
      </c>
      <c r="AW183" s="1030">
        <f t="shared" si="17"/>
        <v>0</v>
      </c>
      <c r="AX183" s="1030">
        <f>INDEX(V183:AG183,1,MATCH(Parametres!$B$3,V$1:AG$1,0))*IF(OR(C183="L",C183="S",C183="I"),-1,1)</f>
        <v>0</v>
      </c>
      <c r="AY183" s="598" t="s">
        <v>337</v>
      </c>
      <c r="AZ183" s="598" t="e">
        <f>+VLOOKUP($AJ183,Data_Validation!$A:$E,5,0)</f>
        <v>#N/A</v>
      </c>
    </row>
    <row r="184" spans="1:52" ht="15.75" customHeight="1">
      <c r="A184" s="832" t="s">
        <v>1150</v>
      </c>
      <c r="B184" s="832">
        <v>2025</v>
      </c>
      <c r="C184" s="832" t="s">
        <v>1514</v>
      </c>
      <c r="D184" s="832" t="s">
        <v>1515</v>
      </c>
      <c r="E184" s="832" t="s">
        <v>333</v>
      </c>
      <c r="F184" s="832" t="s">
        <v>1119</v>
      </c>
      <c r="G184" s="832">
        <v>0</v>
      </c>
      <c r="H184" s="832">
        <v>0</v>
      </c>
      <c r="I184" s="832">
        <v>0</v>
      </c>
      <c r="J184" s="832">
        <v>0</v>
      </c>
      <c r="K184" s="832">
        <v>0</v>
      </c>
      <c r="L184" s="832">
        <v>0</v>
      </c>
      <c r="M184" s="832">
        <v>0</v>
      </c>
      <c r="N184" s="832">
        <v>0</v>
      </c>
      <c r="O184" s="832">
        <v>0</v>
      </c>
      <c r="P184" s="832">
        <v>0</v>
      </c>
      <c r="Q184" s="832">
        <v>0</v>
      </c>
      <c r="R184" s="832">
        <v>0</v>
      </c>
      <c r="S184" s="832">
        <v>0</v>
      </c>
      <c r="T184" s="832">
        <v>0</v>
      </c>
      <c r="U184" s="832">
        <v>0</v>
      </c>
      <c r="V184" s="832">
        <v>0</v>
      </c>
      <c r="W184" s="832">
        <v>0</v>
      </c>
      <c r="X184" s="832">
        <v>0</v>
      </c>
      <c r="Y184" s="832">
        <v>0</v>
      </c>
      <c r="Z184" s="832">
        <v>0</v>
      </c>
      <c r="AA184" s="832">
        <v>0</v>
      </c>
      <c r="AB184" s="832">
        <v>0</v>
      </c>
      <c r="AC184" s="832">
        <v>0</v>
      </c>
      <c r="AD184" s="832">
        <v>0</v>
      </c>
      <c r="AE184" s="832">
        <v>0</v>
      </c>
      <c r="AF184" s="832">
        <v>0</v>
      </c>
      <c r="AG184" s="832">
        <v>0</v>
      </c>
      <c r="AH184" s="832">
        <v>0</v>
      </c>
      <c r="AI184" s="832">
        <v>0</v>
      </c>
      <c r="AJ184" s="1030" t="str">
        <f t="shared" si="12"/>
        <v>H01621</v>
      </c>
      <c r="AK184" s="1030" t="str">
        <f t="shared" si="13"/>
        <v>CARR SALAIRES-AUTRES</v>
      </c>
      <c r="AL184" s="1030">
        <f>IFERROR(INDEX(G184:R184,1,MATCH(Parametres!$B$3,G$1:R$1,0)-1)*IF(OR(F184="L",F184="S",F184="I"),-1,1),"")</f>
        <v>0</v>
      </c>
      <c r="AM184" s="1030">
        <f t="shared" si="14"/>
        <v>0</v>
      </c>
      <c r="AN184" s="1030">
        <f>INDEX(G184:R184,1,MATCH(Parametres!$B$3,G$1:R$1,0))*IF(OR(F184="L",F184="S",F184="I"),-1,1)</f>
        <v>0</v>
      </c>
      <c r="AO184" s="598" t="e">
        <f>+VLOOKUP($AJ184,Data_Validation!$A:$D,1,0)</f>
        <v>#N/A</v>
      </c>
      <c r="AP184" s="598" t="e">
        <f>+VLOOKUP($AJ184,Data_Validation!$A:$D,3,0)</f>
        <v>#N/A</v>
      </c>
      <c r="AQ184" s="598" t="e">
        <f>+VLOOKUP($AJ184,Data_Validation!$A:$D,4,0)</f>
        <v>#N/A</v>
      </c>
      <c r="AR184" s="598" t="s">
        <v>299</v>
      </c>
      <c r="AS184" s="598" t="e">
        <f>+VLOOKUP($AJ184,Data_Validation!$A:$E,5,0)</f>
        <v>#N/A</v>
      </c>
      <c r="AT184" s="1036" t="str">
        <f t="shared" si="15"/>
        <v>H01621</v>
      </c>
      <c r="AU184" s="599" t="str">
        <f t="shared" si="16"/>
        <v>CARR SALAIRES-AUTRES</v>
      </c>
      <c r="AV184" s="1030">
        <f>IFERROR(INDEX(V184:AG184,1,MATCH(Parametres!$B$3,V$1:AG$1,0)-1)*IF(OR(C184="L",C184="S",C184="I"),-1,1),"")</f>
        <v>0</v>
      </c>
      <c r="AW184" s="1030">
        <f t="shared" si="17"/>
        <v>0</v>
      </c>
      <c r="AX184" s="1030">
        <f>INDEX(V184:AG184,1,MATCH(Parametres!$B$3,V$1:AG$1,0))*IF(OR(C184="L",C184="S",C184="I"),-1,1)</f>
        <v>0</v>
      </c>
      <c r="AY184" s="598" t="s">
        <v>337</v>
      </c>
      <c r="AZ184" s="598" t="e">
        <f>+VLOOKUP($AJ184,Data_Validation!$A:$E,5,0)</f>
        <v>#N/A</v>
      </c>
    </row>
    <row r="185" spans="1:52" ht="15.75" customHeight="1">
      <c r="A185" s="832" t="s">
        <v>1150</v>
      </c>
      <c r="B185" s="832">
        <v>2025</v>
      </c>
      <c r="C185" s="832" t="s">
        <v>1516</v>
      </c>
      <c r="D185" s="832" t="s">
        <v>1517</v>
      </c>
      <c r="E185" s="832" t="s">
        <v>333</v>
      </c>
      <c r="F185" s="832" t="s">
        <v>1119</v>
      </c>
      <c r="G185" s="832">
        <v>0</v>
      </c>
      <c r="H185" s="832">
        <v>0</v>
      </c>
      <c r="I185" s="832">
        <v>0</v>
      </c>
      <c r="J185" s="832">
        <v>0</v>
      </c>
      <c r="K185" s="832">
        <v>0</v>
      </c>
      <c r="L185" s="832">
        <v>0</v>
      </c>
      <c r="M185" s="832">
        <v>0</v>
      </c>
      <c r="N185" s="832">
        <v>0</v>
      </c>
      <c r="O185" s="832">
        <v>0</v>
      </c>
      <c r="P185" s="832">
        <v>0</v>
      </c>
      <c r="Q185" s="832">
        <v>0</v>
      </c>
      <c r="R185" s="832">
        <v>0</v>
      </c>
      <c r="S185" s="832">
        <v>0</v>
      </c>
      <c r="T185" s="832">
        <v>0</v>
      </c>
      <c r="U185" s="832">
        <v>0</v>
      </c>
      <c r="V185" s="832">
        <v>0</v>
      </c>
      <c r="W185" s="832">
        <v>0</v>
      </c>
      <c r="X185" s="832">
        <v>0</v>
      </c>
      <c r="Y185" s="832">
        <v>0</v>
      </c>
      <c r="Z185" s="832">
        <v>0</v>
      </c>
      <c r="AA185" s="832">
        <v>0</v>
      </c>
      <c r="AB185" s="832">
        <v>0</v>
      </c>
      <c r="AC185" s="832">
        <v>0</v>
      </c>
      <c r="AD185" s="832">
        <v>0</v>
      </c>
      <c r="AE185" s="832">
        <v>0</v>
      </c>
      <c r="AF185" s="832">
        <v>0</v>
      </c>
      <c r="AG185" s="832">
        <v>0</v>
      </c>
      <c r="AH185" s="832">
        <v>0</v>
      </c>
      <c r="AI185" s="832">
        <v>0</v>
      </c>
      <c r="AJ185" s="1030" t="str">
        <f t="shared" si="12"/>
        <v>H01623</v>
      </c>
      <c r="AK185" s="1030" t="str">
        <f t="shared" si="13"/>
        <v>CARR ABS. &amp; CONGES PAYES</v>
      </c>
      <c r="AL185" s="1030">
        <f>IFERROR(INDEX(G185:R185,1,MATCH(Parametres!$B$3,G$1:R$1,0)-1)*IF(OR(F185="L",F185="S",F185="I"),-1,1),"")</f>
        <v>0</v>
      </c>
      <c r="AM185" s="1030">
        <f t="shared" si="14"/>
        <v>0</v>
      </c>
      <c r="AN185" s="1030">
        <f>INDEX(G185:R185,1,MATCH(Parametres!$B$3,G$1:R$1,0))*IF(OR(F185="L",F185="S",F185="I"),-1,1)</f>
        <v>0</v>
      </c>
      <c r="AO185" s="598" t="e">
        <f>+VLOOKUP($AJ185,Data_Validation!$A:$D,1,0)</f>
        <v>#N/A</v>
      </c>
      <c r="AP185" s="598" t="e">
        <f>+VLOOKUP($AJ185,Data_Validation!$A:$D,3,0)</f>
        <v>#N/A</v>
      </c>
      <c r="AQ185" s="598" t="e">
        <f>+VLOOKUP($AJ185,Data_Validation!$A:$D,4,0)</f>
        <v>#N/A</v>
      </c>
      <c r="AR185" s="598" t="s">
        <v>299</v>
      </c>
      <c r="AS185" s="598" t="e">
        <f>+VLOOKUP($AJ185,Data_Validation!$A:$E,5,0)</f>
        <v>#N/A</v>
      </c>
      <c r="AT185" s="1036" t="str">
        <f t="shared" si="15"/>
        <v>H01623</v>
      </c>
      <c r="AU185" s="599" t="str">
        <f t="shared" si="16"/>
        <v>CARR ABS. &amp; CONGES PAYES</v>
      </c>
      <c r="AV185" s="1030">
        <f>IFERROR(INDEX(V185:AG185,1,MATCH(Parametres!$B$3,V$1:AG$1,0)-1)*IF(OR(C185="L",C185="S",C185="I"),-1,1),"")</f>
        <v>0</v>
      </c>
      <c r="AW185" s="1030">
        <f t="shared" si="17"/>
        <v>0</v>
      </c>
      <c r="AX185" s="1030">
        <f>INDEX(V185:AG185,1,MATCH(Parametres!$B$3,V$1:AG$1,0))*IF(OR(C185="L",C185="S",C185="I"),-1,1)</f>
        <v>0</v>
      </c>
      <c r="AY185" s="598" t="s">
        <v>337</v>
      </c>
      <c r="AZ185" s="598" t="e">
        <f>+VLOOKUP($AJ185,Data_Validation!$A:$E,5,0)</f>
        <v>#N/A</v>
      </c>
    </row>
    <row r="186" spans="1:52" ht="15.75" customHeight="1">
      <c r="A186" s="832" t="s">
        <v>1150</v>
      </c>
      <c r="B186" s="832">
        <v>2025</v>
      </c>
      <c r="C186" s="832" t="s">
        <v>1518</v>
      </c>
      <c r="D186" s="832" t="s">
        <v>1519</v>
      </c>
      <c r="E186" s="832" t="s">
        <v>333</v>
      </c>
      <c r="F186" s="832" t="s">
        <v>1119</v>
      </c>
      <c r="G186" s="832">
        <v>0</v>
      </c>
      <c r="H186" s="832">
        <v>0</v>
      </c>
      <c r="I186" s="832">
        <v>0</v>
      </c>
      <c r="J186" s="832">
        <v>0</v>
      </c>
      <c r="K186" s="832">
        <v>0</v>
      </c>
      <c r="L186" s="832">
        <v>0</v>
      </c>
      <c r="M186" s="832">
        <v>0</v>
      </c>
      <c r="N186" s="832">
        <v>0</v>
      </c>
      <c r="O186" s="832">
        <v>0</v>
      </c>
      <c r="P186" s="832">
        <v>0</v>
      </c>
      <c r="Q186" s="832">
        <v>0</v>
      </c>
      <c r="R186" s="832">
        <v>0</v>
      </c>
      <c r="S186" s="832">
        <v>0</v>
      </c>
      <c r="T186" s="832">
        <v>0</v>
      </c>
      <c r="U186" s="832">
        <v>0</v>
      </c>
      <c r="V186" s="832">
        <v>0</v>
      </c>
      <c r="W186" s="832">
        <v>0</v>
      </c>
      <c r="X186" s="832">
        <v>0</v>
      </c>
      <c r="Y186" s="832">
        <v>0</v>
      </c>
      <c r="Z186" s="832">
        <v>0</v>
      </c>
      <c r="AA186" s="832">
        <v>0</v>
      </c>
      <c r="AB186" s="832">
        <v>0</v>
      </c>
      <c r="AC186" s="832">
        <v>0</v>
      </c>
      <c r="AD186" s="832">
        <v>0</v>
      </c>
      <c r="AE186" s="832">
        <v>0</v>
      </c>
      <c r="AF186" s="832">
        <v>0</v>
      </c>
      <c r="AG186" s="832">
        <v>0</v>
      </c>
      <c r="AH186" s="832">
        <v>0</v>
      </c>
      <c r="AI186" s="832">
        <v>0</v>
      </c>
      <c r="AJ186" s="1030" t="str">
        <f t="shared" si="12"/>
        <v>H01624</v>
      </c>
      <c r="AK186" s="1030" t="str">
        <f t="shared" si="13"/>
        <v>CARR CSST</v>
      </c>
      <c r="AL186" s="1030">
        <f>IFERROR(INDEX(G186:R186,1,MATCH(Parametres!$B$3,G$1:R$1,0)-1)*IF(OR(F186="L",F186="S",F186="I"),-1,1),"")</f>
        <v>0</v>
      </c>
      <c r="AM186" s="1030">
        <f t="shared" si="14"/>
        <v>0</v>
      </c>
      <c r="AN186" s="1030">
        <f>INDEX(G186:R186,1,MATCH(Parametres!$B$3,G$1:R$1,0))*IF(OR(F186="L",F186="S",F186="I"),-1,1)</f>
        <v>0</v>
      </c>
      <c r="AO186" s="598" t="e">
        <f>+VLOOKUP($AJ186,Data_Validation!$A:$D,1,0)</f>
        <v>#N/A</v>
      </c>
      <c r="AP186" s="598" t="e">
        <f>+VLOOKUP($AJ186,Data_Validation!$A:$D,3,0)</f>
        <v>#N/A</v>
      </c>
      <c r="AQ186" s="598" t="e">
        <f>+VLOOKUP($AJ186,Data_Validation!$A:$D,4,0)</f>
        <v>#N/A</v>
      </c>
      <c r="AR186" s="598" t="s">
        <v>299</v>
      </c>
      <c r="AS186" s="598" t="e">
        <f>+VLOOKUP($AJ186,Data_Validation!$A:$E,5,0)</f>
        <v>#N/A</v>
      </c>
      <c r="AT186" s="1036" t="str">
        <f t="shared" si="15"/>
        <v>H01624</v>
      </c>
      <c r="AU186" s="599" t="str">
        <f t="shared" si="16"/>
        <v>CARR CSST</v>
      </c>
      <c r="AV186" s="1030">
        <f>IFERROR(INDEX(V186:AG186,1,MATCH(Parametres!$B$3,V$1:AG$1,0)-1)*IF(OR(C186="L",C186="S",C186="I"),-1,1),"")</f>
        <v>0</v>
      </c>
      <c r="AW186" s="1030">
        <f t="shared" si="17"/>
        <v>0</v>
      </c>
      <c r="AX186" s="1030">
        <f>INDEX(V186:AG186,1,MATCH(Parametres!$B$3,V$1:AG$1,0))*IF(OR(C186="L",C186="S",C186="I"),-1,1)</f>
        <v>0</v>
      </c>
      <c r="AY186" s="598" t="s">
        <v>337</v>
      </c>
      <c r="AZ186" s="598" t="e">
        <f>+VLOOKUP($AJ186,Data_Validation!$A:$E,5,0)</f>
        <v>#N/A</v>
      </c>
    </row>
    <row r="187" spans="1:52" ht="15" customHeight="1">
      <c r="A187" s="832" t="s">
        <v>1150</v>
      </c>
      <c r="B187" s="832">
        <v>2025</v>
      </c>
      <c r="C187" s="832" t="s">
        <v>1520</v>
      </c>
      <c r="D187" s="832" t="s">
        <v>1521</v>
      </c>
      <c r="E187" s="832" t="s">
        <v>333</v>
      </c>
      <c r="F187" s="832" t="s">
        <v>1119</v>
      </c>
      <c r="G187" s="832">
        <v>0</v>
      </c>
      <c r="H187" s="832">
        <v>0</v>
      </c>
      <c r="I187" s="832">
        <v>0</v>
      </c>
      <c r="J187" s="832">
        <v>0</v>
      </c>
      <c r="K187" s="832">
        <v>0</v>
      </c>
      <c r="L187" s="832">
        <v>0</v>
      </c>
      <c r="M187" s="832">
        <v>0</v>
      </c>
      <c r="N187" s="832">
        <v>0</v>
      </c>
      <c r="O187" s="832">
        <v>0</v>
      </c>
      <c r="P187" s="832">
        <v>0</v>
      </c>
      <c r="Q187" s="832">
        <v>0</v>
      </c>
      <c r="R187" s="832">
        <v>0</v>
      </c>
      <c r="S187" s="832">
        <v>0</v>
      </c>
      <c r="T187" s="832">
        <v>0</v>
      </c>
      <c r="U187" s="832">
        <v>0</v>
      </c>
      <c r="V187" s="832">
        <v>0</v>
      </c>
      <c r="W187" s="832">
        <v>0</v>
      </c>
      <c r="X187" s="832">
        <v>0</v>
      </c>
      <c r="Y187" s="832">
        <v>0</v>
      </c>
      <c r="Z187" s="832">
        <v>0</v>
      </c>
      <c r="AA187" s="832">
        <v>0</v>
      </c>
      <c r="AB187" s="832">
        <v>0</v>
      </c>
      <c r="AC187" s="832">
        <v>0</v>
      </c>
      <c r="AD187" s="832">
        <v>0</v>
      </c>
      <c r="AE187" s="832">
        <v>0</v>
      </c>
      <c r="AF187" s="832">
        <v>0</v>
      </c>
      <c r="AG187" s="832">
        <v>0</v>
      </c>
      <c r="AH187" s="832">
        <v>0</v>
      </c>
      <c r="AI187" s="832">
        <v>0</v>
      </c>
      <c r="AJ187" s="1030" t="str">
        <f t="shared" si="12"/>
        <v>H01625</v>
      </c>
      <c r="AK187" s="1030" t="str">
        <f t="shared" si="13"/>
        <v>CARR ASSURANCE-CHOMAGE</v>
      </c>
      <c r="AL187" s="1030">
        <f>IFERROR(INDEX(G187:R187,1,MATCH(Parametres!$B$3,G$1:R$1,0)-1)*IF(OR(F187="L",F187="S",F187="I"),-1,1),"")</f>
        <v>0</v>
      </c>
      <c r="AM187" s="1030">
        <f t="shared" si="14"/>
        <v>0</v>
      </c>
      <c r="AN187" s="1030">
        <f>INDEX(G187:R187,1,MATCH(Parametres!$B$3,G$1:R$1,0))*IF(OR(F187="L",F187="S",F187="I"),-1,1)</f>
        <v>0</v>
      </c>
      <c r="AO187" s="598" t="e">
        <f>+VLOOKUP($AJ187,Data_Validation!$A:$D,1,0)</f>
        <v>#N/A</v>
      </c>
      <c r="AP187" s="598" t="e">
        <f>+VLOOKUP($AJ187,Data_Validation!$A:$D,3,0)</f>
        <v>#N/A</v>
      </c>
      <c r="AQ187" s="598" t="e">
        <f>+VLOOKUP($AJ187,Data_Validation!$A:$D,4,0)</f>
        <v>#N/A</v>
      </c>
      <c r="AR187" s="598" t="s">
        <v>299</v>
      </c>
      <c r="AS187" s="598" t="e">
        <f>+VLOOKUP($AJ187,Data_Validation!$A:$E,5,0)</f>
        <v>#N/A</v>
      </c>
      <c r="AT187" s="1036" t="str">
        <f t="shared" si="15"/>
        <v>H01625</v>
      </c>
      <c r="AU187" s="599" t="str">
        <f t="shared" si="16"/>
        <v>CARR ASSURANCE-CHOMAGE</v>
      </c>
      <c r="AV187" s="1030">
        <f>IFERROR(INDEX(V187:AG187,1,MATCH(Parametres!$B$3,V$1:AG$1,0)-1)*IF(OR(C187="L",C187="S",C187="I"),-1,1),"")</f>
        <v>0</v>
      </c>
      <c r="AW187" s="1030">
        <f t="shared" si="17"/>
        <v>0</v>
      </c>
      <c r="AX187" s="1030">
        <f>INDEX(V187:AG187,1,MATCH(Parametres!$B$3,V$1:AG$1,0))*IF(OR(C187="L",C187="S",C187="I"),-1,1)</f>
        <v>0</v>
      </c>
      <c r="AY187" s="598" t="s">
        <v>337</v>
      </c>
      <c r="AZ187" s="598" t="e">
        <f>+VLOOKUP($AJ187,Data_Validation!$A:$E,5,0)</f>
        <v>#N/A</v>
      </c>
    </row>
    <row r="188" spans="1:52" ht="15" customHeight="1">
      <c r="A188" s="832" t="s">
        <v>1150</v>
      </c>
      <c r="B188" s="832">
        <v>2025</v>
      </c>
      <c r="C188" s="832" t="s">
        <v>1522</v>
      </c>
      <c r="D188" s="832" t="s">
        <v>1523</v>
      </c>
      <c r="E188" s="832" t="s">
        <v>333</v>
      </c>
      <c r="F188" s="832" t="s">
        <v>1119</v>
      </c>
      <c r="G188" s="832">
        <v>0</v>
      </c>
      <c r="H188" s="832">
        <v>0</v>
      </c>
      <c r="I188" s="832">
        <v>0</v>
      </c>
      <c r="J188" s="832">
        <v>0</v>
      </c>
      <c r="K188" s="832">
        <v>0</v>
      </c>
      <c r="L188" s="832">
        <v>0</v>
      </c>
      <c r="M188" s="832">
        <v>0</v>
      </c>
      <c r="N188" s="832">
        <v>0</v>
      </c>
      <c r="O188" s="832">
        <v>0</v>
      </c>
      <c r="P188" s="832">
        <v>0</v>
      </c>
      <c r="Q188" s="832">
        <v>0</v>
      </c>
      <c r="R188" s="832">
        <v>0</v>
      </c>
      <c r="S188" s="832">
        <v>0</v>
      </c>
      <c r="T188" s="832">
        <v>0</v>
      </c>
      <c r="U188" s="832">
        <v>0</v>
      </c>
      <c r="V188" s="832">
        <v>0</v>
      </c>
      <c r="W188" s="832">
        <v>0</v>
      </c>
      <c r="X188" s="832">
        <v>0</v>
      </c>
      <c r="Y188" s="832">
        <v>0</v>
      </c>
      <c r="Z188" s="832">
        <v>0</v>
      </c>
      <c r="AA188" s="832">
        <v>0</v>
      </c>
      <c r="AB188" s="832">
        <v>0</v>
      </c>
      <c r="AC188" s="832">
        <v>0</v>
      </c>
      <c r="AD188" s="832">
        <v>0</v>
      </c>
      <c r="AE188" s="832">
        <v>0</v>
      </c>
      <c r="AF188" s="832">
        <v>0</v>
      </c>
      <c r="AG188" s="832">
        <v>0</v>
      </c>
      <c r="AH188" s="832">
        <v>0</v>
      </c>
      <c r="AI188" s="832">
        <v>0</v>
      </c>
      <c r="AJ188" s="1030" t="str">
        <f t="shared" si="12"/>
        <v>H01626</v>
      </c>
      <c r="AK188" s="1030" t="str">
        <f t="shared" si="13"/>
        <v>CARR ASSURANCE GROUPE</v>
      </c>
      <c r="AL188" s="1030">
        <f>IFERROR(INDEX(G188:R188,1,MATCH(Parametres!$B$3,G$1:R$1,0)-1)*IF(OR(F188="L",F188="S",F188="I"),-1,1),"")</f>
        <v>0</v>
      </c>
      <c r="AM188" s="1030">
        <f t="shared" si="14"/>
        <v>0</v>
      </c>
      <c r="AN188" s="1030">
        <f>INDEX(G188:R188,1,MATCH(Parametres!$B$3,G$1:R$1,0))*IF(OR(F188="L",F188="S",F188="I"),-1,1)</f>
        <v>0</v>
      </c>
      <c r="AO188" s="598" t="e">
        <f>+VLOOKUP($AJ188,Data_Validation!$A:$D,1,0)</f>
        <v>#N/A</v>
      </c>
      <c r="AP188" s="598" t="e">
        <f>+VLOOKUP($AJ188,Data_Validation!$A:$D,3,0)</f>
        <v>#N/A</v>
      </c>
      <c r="AQ188" s="598" t="e">
        <f>+VLOOKUP($AJ188,Data_Validation!$A:$D,4,0)</f>
        <v>#N/A</v>
      </c>
      <c r="AR188" s="598" t="s">
        <v>299</v>
      </c>
      <c r="AS188" s="598" t="e">
        <f>+VLOOKUP($AJ188,Data_Validation!$A:$E,5,0)</f>
        <v>#N/A</v>
      </c>
      <c r="AT188" s="1036" t="str">
        <f t="shared" si="15"/>
        <v>H01626</v>
      </c>
      <c r="AU188" s="599" t="str">
        <f t="shared" si="16"/>
        <v>CARR ASSURANCE GROUPE</v>
      </c>
      <c r="AV188" s="1030">
        <f>IFERROR(INDEX(V188:AG188,1,MATCH(Parametres!$B$3,V$1:AG$1,0)-1)*IF(OR(C188="L",C188="S",C188="I"),-1,1),"")</f>
        <v>0</v>
      </c>
      <c r="AW188" s="1030">
        <f t="shared" si="17"/>
        <v>0</v>
      </c>
      <c r="AX188" s="1030">
        <f>INDEX(V188:AG188,1,MATCH(Parametres!$B$3,V$1:AG$1,0))*IF(OR(C188="L",C188="S",C188="I"),-1,1)</f>
        <v>0</v>
      </c>
      <c r="AY188" s="598" t="s">
        <v>337</v>
      </c>
      <c r="AZ188" s="598" t="e">
        <f>+VLOOKUP($AJ188,Data_Validation!$A:$E,5,0)</f>
        <v>#N/A</v>
      </c>
    </row>
    <row r="189" spans="1:52" ht="15" customHeight="1">
      <c r="A189" s="832" t="s">
        <v>1150</v>
      </c>
      <c r="B189" s="832">
        <v>2025</v>
      </c>
      <c r="C189" s="832" t="s">
        <v>1524</v>
      </c>
      <c r="D189" s="832" t="s">
        <v>1525</v>
      </c>
      <c r="E189" s="832" t="s">
        <v>333</v>
      </c>
      <c r="F189" s="832" t="s">
        <v>1119</v>
      </c>
      <c r="G189" s="832">
        <v>0</v>
      </c>
      <c r="H189" s="832">
        <v>0</v>
      </c>
      <c r="I189" s="832">
        <v>0</v>
      </c>
      <c r="J189" s="832">
        <v>0</v>
      </c>
      <c r="K189" s="832">
        <v>0</v>
      </c>
      <c r="L189" s="832">
        <v>0</v>
      </c>
      <c r="M189" s="832">
        <v>0</v>
      </c>
      <c r="N189" s="832">
        <v>0</v>
      </c>
      <c r="O189" s="832">
        <v>0</v>
      </c>
      <c r="P189" s="832">
        <v>0</v>
      </c>
      <c r="Q189" s="832">
        <v>0</v>
      </c>
      <c r="R189" s="832">
        <v>0</v>
      </c>
      <c r="S189" s="832">
        <v>0</v>
      </c>
      <c r="T189" s="832">
        <v>0</v>
      </c>
      <c r="U189" s="832">
        <v>0</v>
      </c>
      <c r="V189" s="832">
        <v>0</v>
      </c>
      <c r="W189" s="832">
        <v>0</v>
      </c>
      <c r="X189" s="832">
        <v>0</v>
      </c>
      <c r="Y189" s="832">
        <v>0</v>
      </c>
      <c r="Z189" s="832">
        <v>0</v>
      </c>
      <c r="AA189" s="832">
        <v>0</v>
      </c>
      <c r="AB189" s="832">
        <v>0</v>
      </c>
      <c r="AC189" s="832">
        <v>0</v>
      </c>
      <c r="AD189" s="832">
        <v>0</v>
      </c>
      <c r="AE189" s="832">
        <v>0</v>
      </c>
      <c r="AF189" s="832">
        <v>0</v>
      </c>
      <c r="AG189" s="832">
        <v>0</v>
      </c>
      <c r="AH189" s="832">
        <v>0</v>
      </c>
      <c r="AI189" s="832">
        <v>0</v>
      </c>
      <c r="AJ189" s="1030" t="str">
        <f t="shared" si="12"/>
        <v>H01627</v>
      </c>
      <c r="AK189" s="1030" t="str">
        <f t="shared" si="13"/>
        <v>CARR AUTRES AV. SOCIAUX</v>
      </c>
      <c r="AL189" s="1030">
        <f>IFERROR(INDEX(G189:R189,1,MATCH(Parametres!$B$3,G$1:R$1,0)-1)*IF(OR(F189="L",F189="S",F189="I"),-1,1),"")</f>
        <v>0</v>
      </c>
      <c r="AM189" s="1030">
        <f t="shared" si="14"/>
        <v>0</v>
      </c>
      <c r="AN189" s="1030">
        <f>INDEX(G189:R189,1,MATCH(Parametres!$B$3,G$1:R$1,0))*IF(OR(F189="L",F189="S",F189="I"),-1,1)</f>
        <v>0</v>
      </c>
      <c r="AO189" s="598" t="e">
        <f>+VLOOKUP($AJ189,Data_Validation!$A:$D,1,0)</f>
        <v>#N/A</v>
      </c>
      <c r="AP189" s="598" t="e">
        <f>+VLOOKUP($AJ189,Data_Validation!$A:$D,3,0)</f>
        <v>#N/A</v>
      </c>
      <c r="AQ189" s="598" t="e">
        <f>+VLOOKUP($AJ189,Data_Validation!$A:$D,4,0)</f>
        <v>#N/A</v>
      </c>
      <c r="AR189" s="598" t="s">
        <v>299</v>
      </c>
      <c r="AS189" s="598" t="e">
        <f>+VLOOKUP($AJ189,Data_Validation!$A:$E,5,0)</f>
        <v>#N/A</v>
      </c>
      <c r="AT189" s="1036" t="str">
        <f t="shared" si="15"/>
        <v>H01627</v>
      </c>
      <c r="AU189" s="599" t="str">
        <f t="shared" si="16"/>
        <v>CARR AUTRES AV. SOCIAUX</v>
      </c>
      <c r="AV189" s="1030">
        <f>IFERROR(INDEX(V189:AG189,1,MATCH(Parametres!$B$3,V$1:AG$1,0)-1)*IF(OR(C189="L",C189="S",C189="I"),-1,1),"")</f>
        <v>0</v>
      </c>
      <c r="AW189" s="1030">
        <f t="shared" si="17"/>
        <v>0</v>
      </c>
      <c r="AX189" s="1030">
        <f>INDEX(V189:AG189,1,MATCH(Parametres!$B$3,V$1:AG$1,0))*IF(OR(C189="L",C189="S",C189="I"),-1,1)</f>
        <v>0</v>
      </c>
      <c r="AY189" s="598" t="s">
        <v>337</v>
      </c>
      <c r="AZ189" s="598" t="e">
        <f>+VLOOKUP($AJ189,Data_Validation!$A:$E,5,0)</f>
        <v>#N/A</v>
      </c>
    </row>
    <row r="190" spans="1:52" ht="15" customHeight="1">
      <c r="A190" s="832" t="s">
        <v>1150</v>
      </c>
      <c r="B190" s="832">
        <v>2025</v>
      </c>
      <c r="C190" s="832" t="s">
        <v>1526</v>
      </c>
      <c r="D190" s="832" t="s">
        <v>1527</v>
      </c>
      <c r="E190" s="832" t="s">
        <v>333</v>
      </c>
      <c r="F190" s="832" t="s">
        <v>1119</v>
      </c>
      <c r="G190" s="832">
        <v>0</v>
      </c>
      <c r="H190" s="832">
        <v>0</v>
      </c>
      <c r="I190" s="832">
        <v>0</v>
      </c>
      <c r="J190" s="832">
        <v>0</v>
      </c>
      <c r="K190" s="832">
        <v>0</v>
      </c>
      <c r="L190" s="832">
        <v>0</v>
      </c>
      <c r="M190" s="832">
        <v>0</v>
      </c>
      <c r="N190" s="832">
        <v>0</v>
      </c>
      <c r="O190" s="832">
        <v>0</v>
      </c>
      <c r="P190" s="832">
        <v>0</v>
      </c>
      <c r="Q190" s="832">
        <v>0</v>
      </c>
      <c r="R190" s="832">
        <v>0</v>
      </c>
      <c r="S190" s="832">
        <v>0</v>
      </c>
      <c r="T190" s="832">
        <v>0</v>
      </c>
      <c r="U190" s="832">
        <v>0</v>
      </c>
      <c r="V190" s="832">
        <v>0</v>
      </c>
      <c r="W190" s="832">
        <v>0</v>
      </c>
      <c r="X190" s="832">
        <v>0</v>
      </c>
      <c r="Y190" s="832">
        <v>0</v>
      </c>
      <c r="Z190" s="832">
        <v>0</v>
      </c>
      <c r="AA190" s="832">
        <v>0</v>
      </c>
      <c r="AB190" s="832">
        <v>0</v>
      </c>
      <c r="AC190" s="832">
        <v>0</v>
      </c>
      <c r="AD190" s="832">
        <v>0</v>
      </c>
      <c r="AE190" s="832">
        <v>0</v>
      </c>
      <c r="AF190" s="832">
        <v>0</v>
      </c>
      <c r="AG190" s="832">
        <v>0</v>
      </c>
      <c r="AH190" s="832">
        <v>0</v>
      </c>
      <c r="AI190" s="832">
        <v>0</v>
      </c>
      <c r="AJ190" s="1030" t="str">
        <f t="shared" si="12"/>
        <v>H01628</v>
      </c>
      <c r="AK190" s="1030" t="str">
        <f t="shared" si="13"/>
        <v>CARR FORMATION</v>
      </c>
      <c r="AL190" s="1030">
        <f>IFERROR(INDEX(G190:R190,1,MATCH(Parametres!$B$3,G$1:R$1,0)-1)*IF(OR(F190="L",F190="S",F190="I"),-1,1),"")</f>
        <v>0</v>
      </c>
      <c r="AM190" s="1030">
        <f t="shared" si="14"/>
        <v>0</v>
      </c>
      <c r="AN190" s="1030">
        <f>INDEX(G190:R190,1,MATCH(Parametres!$B$3,G$1:R$1,0))*IF(OR(F190="L",F190="S",F190="I"),-1,1)</f>
        <v>0</v>
      </c>
      <c r="AO190" s="598" t="e">
        <f>+VLOOKUP($AJ190,Data_Validation!$A:$D,1,0)</f>
        <v>#N/A</v>
      </c>
      <c r="AP190" s="598" t="e">
        <f>+VLOOKUP($AJ190,Data_Validation!$A:$D,3,0)</f>
        <v>#N/A</v>
      </c>
      <c r="AQ190" s="598" t="e">
        <f>+VLOOKUP($AJ190,Data_Validation!$A:$D,4,0)</f>
        <v>#N/A</v>
      </c>
      <c r="AR190" s="598" t="s">
        <v>299</v>
      </c>
      <c r="AS190" s="598" t="e">
        <f>+VLOOKUP($AJ190,Data_Validation!$A:$E,5,0)</f>
        <v>#N/A</v>
      </c>
      <c r="AT190" s="1036" t="str">
        <f t="shared" si="15"/>
        <v>H01628</v>
      </c>
      <c r="AU190" s="599" t="str">
        <f t="shared" si="16"/>
        <v>CARR FORMATION</v>
      </c>
      <c r="AV190" s="1030">
        <f>IFERROR(INDEX(V190:AG190,1,MATCH(Parametres!$B$3,V$1:AG$1,0)-1)*IF(OR(C190="L",C190="S",C190="I"),-1,1),"")</f>
        <v>0</v>
      </c>
      <c r="AW190" s="1030">
        <f t="shared" si="17"/>
        <v>0</v>
      </c>
      <c r="AX190" s="1030">
        <f>INDEX(V190:AG190,1,MATCH(Parametres!$B$3,V$1:AG$1,0))*IF(OR(C190="L",C190="S",C190="I"),-1,1)</f>
        <v>0</v>
      </c>
      <c r="AY190" s="598" t="s">
        <v>337</v>
      </c>
      <c r="AZ190" s="598" t="e">
        <f>+VLOOKUP($AJ190,Data_Validation!$A:$E,5,0)</f>
        <v>#N/A</v>
      </c>
    </row>
    <row r="191" spans="1:52" ht="15" customHeight="1">
      <c r="A191" s="832" t="s">
        <v>1150</v>
      </c>
      <c r="B191" s="832">
        <v>2025</v>
      </c>
      <c r="C191" s="832" t="s">
        <v>1528</v>
      </c>
      <c r="D191" s="832" t="s">
        <v>1529</v>
      </c>
      <c r="E191" s="832" t="s">
        <v>333</v>
      </c>
      <c r="F191" s="832" t="s">
        <v>1119</v>
      </c>
      <c r="G191" s="832">
        <v>0</v>
      </c>
      <c r="H191" s="832">
        <v>0</v>
      </c>
      <c r="I191" s="832">
        <v>0</v>
      </c>
      <c r="J191" s="832">
        <v>0</v>
      </c>
      <c r="K191" s="832">
        <v>0</v>
      </c>
      <c r="L191" s="832">
        <v>0</v>
      </c>
      <c r="M191" s="832">
        <v>0</v>
      </c>
      <c r="N191" s="832">
        <v>0</v>
      </c>
      <c r="O191" s="832">
        <v>0</v>
      </c>
      <c r="P191" s="832">
        <v>0</v>
      </c>
      <c r="Q191" s="832">
        <v>0</v>
      </c>
      <c r="R191" s="832">
        <v>0</v>
      </c>
      <c r="S191" s="832">
        <v>0</v>
      </c>
      <c r="T191" s="832">
        <v>0</v>
      </c>
      <c r="U191" s="832">
        <v>0</v>
      </c>
      <c r="V191" s="832">
        <v>0</v>
      </c>
      <c r="W191" s="832">
        <v>0</v>
      </c>
      <c r="X191" s="832">
        <v>0</v>
      </c>
      <c r="Y191" s="832">
        <v>0</v>
      </c>
      <c r="Z191" s="832">
        <v>0</v>
      </c>
      <c r="AA191" s="832">
        <v>0</v>
      </c>
      <c r="AB191" s="832">
        <v>0</v>
      </c>
      <c r="AC191" s="832">
        <v>0</v>
      </c>
      <c r="AD191" s="832">
        <v>0</v>
      </c>
      <c r="AE191" s="832">
        <v>0</v>
      </c>
      <c r="AF191" s="832">
        <v>0</v>
      </c>
      <c r="AG191" s="832">
        <v>0</v>
      </c>
      <c r="AH191" s="832">
        <v>0</v>
      </c>
      <c r="AI191" s="832">
        <v>0</v>
      </c>
      <c r="AJ191" s="1030" t="str">
        <f t="shared" si="12"/>
        <v>H01630</v>
      </c>
      <c r="AK191" s="1030" t="str">
        <f t="shared" si="13"/>
        <v>CARR PAPETRIE-FOUR.BUREAU</v>
      </c>
      <c r="AL191" s="1030">
        <f>IFERROR(INDEX(G191:R191,1,MATCH(Parametres!$B$3,G$1:R$1,0)-1)*IF(OR(F191="L",F191="S",F191="I"),-1,1),"")</f>
        <v>0</v>
      </c>
      <c r="AM191" s="1030">
        <f t="shared" si="14"/>
        <v>0</v>
      </c>
      <c r="AN191" s="1030">
        <f>INDEX(G191:R191,1,MATCH(Parametres!$B$3,G$1:R$1,0))*IF(OR(F191="L",F191="S",F191="I"),-1,1)</f>
        <v>0</v>
      </c>
      <c r="AO191" s="598" t="e">
        <f>+VLOOKUP($AJ191,Data_Validation!$A:$D,1,0)</f>
        <v>#N/A</v>
      </c>
      <c r="AP191" s="598" t="e">
        <f>+VLOOKUP($AJ191,Data_Validation!$A:$D,3,0)</f>
        <v>#N/A</v>
      </c>
      <c r="AQ191" s="598" t="e">
        <f>+VLOOKUP($AJ191,Data_Validation!$A:$D,4,0)</f>
        <v>#N/A</v>
      </c>
      <c r="AR191" s="598" t="s">
        <v>299</v>
      </c>
      <c r="AS191" s="598" t="e">
        <f>+VLOOKUP($AJ191,Data_Validation!$A:$E,5,0)</f>
        <v>#N/A</v>
      </c>
      <c r="AT191" s="1036" t="str">
        <f t="shared" si="15"/>
        <v>H01630</v>
      </c>
      <c r="AU191" s="599" t="str">
        <f t="shared" si="16"/>
        <v>CARR PAPETRIE-FOUR.BUREAU</v>
      </c>
      <c r="AV191" s="1030">
        <f>IFERROR(INDEX(V191:AG191,1,MATCH(Parametres!$B$3,V$1:AG$1,0)-1)*IF(OR(C191="L",C191="S",C191="I"),-1,1),"")</f>
        <v>0</v>
      </c>
      <c r="AW191" s="1030">
        <f t="shared" si="17"/>
        <v>0</v>
      </c>
      <c r="AX191" s="1030">
        <f>INDEX(V191:AG191,1,MATCH(Parametres!$B$3,V$1:AG$1,0))*IF(OR(C191="L",C191="S",C191="I"),-1,1)</f>
        <v>0</v>
      </c>
      <c r="AY191" s="598" t="s">
        <v>337</v>
      </c>
      <c r="AZ191" s="598" t="e">
        <f>+VLOOKUP($AJ191,Data_Validation!$A:$E,5,0)</f>
        <v>#N/A</v>
      </c>
    </row>
    <row r="192" spans="1:52" ht="15" customHeight="1">
      <c r="A192" s="832" t="s">
        <v>1150</v>
      </c>
      <c r="B192" s="832">
        <v>2025</v>
      </c>
      <c r="C192" s="832" t="s">
        <v>1530</v>
      </c>
      <c r="D192" s="832" t="s">
        <v>1531</v>
      </c>
      <c r="E192" s="832" t="s">
        <v>333</v>
      </c>
      <c r="F192" s="832" t="s">
        <v>1119</v>
      </c>
      <c r="G192" s="832">
        <v>0</v>
      </c>
      <c r="H192" s="832">
        <v>0</v>
      </c>
      <c r="I192" s="832">
        <v>0</v>
      </c>
      <c r="J192" s="832">
        <v>0</v>
      </c>
      <c r="K192" s="832">
        <v>0</v>
      </c>
      <c r="L192" s="832">
        <v>0</v>
      </c>
      <c r="M192" s="832">
        <v>0</v>
      </c>
      <c r="N192" s="832">
        <v>0</v>
      </c>
      <c r="O192" s="832">
        <v>0</v>
      </c>
      <c r="P192" s="832">
        <v>0</v>
      </c>
      <c r="Q192" s="832">
        <v>0</v>
      </c>
      <c r="R192" s="832">
        <v>0</v>
      </c>
      <c r="S192" s="832">
        <v>0</v>
      </c>
      <c r="T192" s="832">
        <v>0</v>
      </c>
      <c r="U192" s="832">
        <v>0</v>
      </c>
      <c r="V192" s="832">
        <v>0</v>
      </c>
      <c r="W192" s="832">
        <v>0</v>
      </c>
      <c r="X192" s="832">
        <v>0</v>
      </c>
      <c r="Y192" s="832">
        <v>0</v>
      </c>
      <c r="Z192" s="832">
        <v>0</v>
      </c>
      <c r="AA192" s="832">
        <v>0</v>
      </c>
      <c r="AB192" s="832">
        <v>0</v>
      </c>
      <c r="AC192" s="832">
        <v>0</v>
      </c>
      <c r="AD192" s="832">
        <v>0</v>
      </c>
      <c r="AE192" s="832">
        <v>0</v>
      </c>
      <c r="AF192" s="832">
        <v>0</v>
      </c>
      <c r="AG192" s="832">
        <v>0</v>
      </c>
      <c r="AH192" s="832">
        <v>0</v>
      </c>
      <c r="AI192" s="832">
        <v>0</v>
      </c>
      <c r="AJ192" s="1030" t="str">
        <f t="shared" si="12"/>
        <v>H01631</v>
      </c>
      <c r="AK192" s="1030" t="str">
        <f t="shared" si="13"/>
        <v>CARR OUTIL-FOUR.DIVERS</v>
      </c>
      <c r="AL192" s="1030">
        <f>IFERROR(INDEX(G192:R192,1,MATCH(Parametres!$B$3,G$1:R$1,0)-1)*IF(OR(F192="L",F192="S",F192="I"),-1,1),"")</f>
        <v>0</v>
      </c>
      <c r="AM192" s="1030">
        <f t="shared" si="14"/>
        <v>0</v>
      </c>
      <c r="AN192" s="1030">
        <f>INDEX(G192:R192,1,MATCH(Parametres!$B$3,G$1:R$1,0))*IF(OR(F192="L",F192="S",F192="I"),-1,1)</f>
        <v>0</v>
      </c>
      <c r="AO192" s="598" t="e">
        <f>+VLOOKUP($AJ192,Data_Validation!$A:$D,1,0)</f>
        <v>#N/A</v>
      </c>
      <c r="AP192" s="598" t="e">
        <f>+VLOOKUP($AJ192,Data_Validation!$A:$D,3,0)</f>
        <v>#N/A</v>
      </c>
      <c r="AQ192" s="598" t="e">
        <f>+VLOOKUP($AJ192,Data_Validation!$A:$D,4,0)</f>
        <v>#N/A</v>
      </c>
      <c r="AR192" s="598" t="s">
        <v>299</v>
      </c>
      <c r="AS192" s="598" t="e">
        <f>+VLOOKUP($AJ192,Data_Validation!$A:$E,5,0)</f>
        <v>#N/A</v>
      </c>
      <c r="AT192" s="1036" t="str">
        <f t="shared" si="15"/>
        <v>H01631</v>
      </c>
      <c r="AU192" s="599" t="str">
        <f t="shared" si="16"/>
        <v>CARR OUTIL-FOUR.DIVERS</v>
      </c>
      <c r="AV192" s="1030">
        <f>IFERROR(INDEX(V192:AG192,1,MATCH(Parametres!$B$3,V$1:AG$1,0)-1)*IF(OR(C192="L",C192="S",C192="I"),-1,1),"")</f>
        <v>0</v>
      </c>
      <c r="AW192" s="1030">
        <f t="shared" si="17"/>
        <v>0</v>
      </c>
      <c r="AX192" s="1030">
        <f>INDEX(V192:AG192,1,MATCH(Parametres!$B$3,V$1:AG$1,0))*IF(OR(C192="L",C192="S",C192="I"),-1,1)</f>
        <v>0</v>
      </c>
      <c r="AY192" s="598" t="s">
        <v>337</v>
      </c>
      <c r="AZ192" s="598" t="e">
        <f>+VLOOKUP($AJ192,Data_Validation!$A:$E,5,0)</f>
        <v>#N/A</v>
      </c>
    </row>
    <row r="193" spans="1:52" ht="15" customHeight="1">
      <c r="A193" s="832" t="s">
        <v>1150</v>
      </c>
      <c r="B193" s="832">
        <v>2025</v>
      </c>
      <c r="C193" s="832" t="s">
        <v>1532</v>
      </c>
      <c r="D193" s="832" t="s">
        <v>1533</v>
      </c>
      <c r="E193" s="832" t="s">
        <v>333</v>
      </c>
      <c r="F193" s="832" t="s">
        <v>1119</v>
      </c>
      <c r="G193" s="832">
        <v>0</v>
      </c>
      <c r="H193" s="832">
        <v>0</v>
      </c>
      <c r="I193" s="832">
        <v>0</v>
      </c>
      <c r="J193" s="832">
        <v>0</v>
      </c>
      <c r="K193" s="832">
        <v>0</v>
      </c>
      <c r="L193" s="832">
        <v>0</v>
      </c>
      <c r="M193" s="832">
        <v>0</v>
      </c>
      <c r="N193" s="832">
        <v>0</v>
      </c>
      <c r="O193" s="832">
        <v>0</v>
      </c>
      <c r="P193" s="832">
        <v>0</v>
      </c>
      <c r="Q193" s="832">
        <v>0</v>
      </c>
      <c r="R193" s="832">
        <v>0</v>
      </c>
      <c r="S193" s="832">
        <v>0</v>
      </c>
      <c r="T193" s="832">
        <v>0</v>
      </c>
      <c r="U193" s="832">
        <v>0</v>
      </c>
      <c r="V193" s="832">
        <v>0</v>
      </c>
      <c r="W193" s="832">
        <v>0</v>
      </c>
      <c r="X193" s="832">
        <v>0</v>
      </c>
      <c r="Y193" s="832">
        <v>0</v>
      </c>
      <c r="Z193" s="832">
        <v>0</v>
      </c>
      <c r="AA193" s="832">
        <v>0</v>
      </c>
      <c r="AB193" s="832">
        <v>0</v>
      </c>
      <c r="AC193" s="832">
        <v>0</v>
      </c>
      <c r="AD193" s="832">
        <v>0</v>
      </c>
      <c r="AE193" s="832">
        <v>0</v>
      </c>
      <c r="AF193" s="832">
        <v>0</v>
      </c>
      <c r="AG193" s="832">
        <v>0</v>
      </c>
      <c r="AH193" s="832">
        <v>0</v>
      </c>
      <c r="AI193" s="832">
        <v>0</v>
      </c>
      <c r="AJ193" s="1030" t="str">
        <f t="shared" si="12"/>
        <v>H01634</v>
      </c>
      <c r="AK193" s="1030" t="str">
        <f t="shared" si="13"/>
        <v>CARR UNIFORMES-SALOPETTES</v>
      </c>
      <c r="AL193" s="1030">
        <f>IFERROR(INDEX(G193:R193,1,MATCH(Parametres!$B$3,G$1:R$1,0)-1)*IF(OR(F193="L",F193="S",F193="I"),-1,1),"")</f>
        <v>0</v>
      </c>
      <c r="AM193" s="1030">
        <f t="shared" si="14"/>
        <v>0</v>
      </c>
      <c r="AN193" s="1030">
        <f>INDEX(G193:R193,1,MATCH(Parametres!$B$3,G$1:R$1,0))*IF(OR(F193="L",F193="S",F193="I"),-1,1)</f>
        <v>0</v>
      </c>
      <c r="AO193" s="598" t="e">
        <f>+VLOOKUP($AJ193,Data_Validation!$A:$D,1,0)</f>
        <v>#N/A</v>
      </c>
      <c r="AP193" s="598" t="e">
        <f>+VLOOKUP($AJ193,Data_Validation!$A:$D,3,0)</f>
        <v>#N/A</v>
      </c>
      <c r="AQ193" s="598" t="e">
        <f>+VLOOKUP($AJ193,Data_Validation!$A:$D,4,0)</f>
        <v>#N/A</v>
      </c>
      <c r="AR193" s="598" t="s">
        <v>299</v>
      </c>
      <c r="AS193" s="598" t="e">
        <f>+VLOOKUP($AJ193,Data_Validation!$A:$E,5,0)</f>
        <v>#N/A</v>
      </c>
      <c r="AT193" s="1036" t="str">
        <f t="shared" si="15"/>
        <v>H01634</v>
      </c>
      <c r="AU193" s="599" t="str">
        <f t="shared" si="16"/>
        <v>CARR UNIFORMES-SALOPETTES</v>
      </c>
      <c r="AV193" s="1030">
        <f>IFERROR(INDEX(V193:AG193,1,MATCH(Parametres!$B$3,V$1:AG$1,0)-1)*IF(OR(C193="L",C193="S",C193="I"),-1,1),"")</f>
        <v>0</v>
      </c>
      <c r="AW193" s="1030">
        <f t="shared" si="17"/>
        <v>0</v>
      </c>
      <c r="AX193" s="1030">
        <f>INDEX(V193:AG193,1,MATCH(Parametres!$B$3,V$1:AG$1,0))*IF(OR(C193="L",C193="S",C193="I"),-1,1)</f>
        <v>0</v>
      </c>
      <c r="AY193" s="598" t="s">
        <v>337</v>
      </c>
      <c r="AZ193" s="598" t="e">
        <f>+VLOOKUP($AJ193,Data_Validation!$A:$E,5,0)</f>
        <v>#N/A</v>
      </c>
    </row>
    <row r="194" spans="1:52" ht="15.75" customHeight="1">
      <c r="A194" s="832" t="s">
        <v>1150</v>
      </c>
      <c r="B194" s="832">
        <v>2025</v>
      </c>
      <c r="C194" s="832" t="s">
        <v>1534</v>
      </c>
      <c r="D194" s="832" t="s">
        <v>1535</v>
      </c>
      <c r="E194" s="832" t="s">
        <v>333</v>
      </c>
      <c r="F194" s="832" t="s">
        <v>1119</v>
      </c>
      <c r="G194" s="832">
        <v>0</v>
      </c>
      <c r="H194" s="832">
        <v>0</v>
      </c>
      <c r="I194" s="832">
        <v>0</v>
      </c>
      <c r="J194" s="832">
        <v>0</v>
      </c>
      <c r="K194" s="832">
        <v>0</v>
      </c>
      <c r="L194" s="832">
        <v>0</v>
      </c>
      <c r="M194" s="832">
        <v>0</v>
      </c>
      <c r="N194" s="832">
        <v>0</v>
      </c>
      <c r="O194" s="832">
        <v>0</v>
      </c>
      <c r="P194" s="832">
        <v>0</v>
      </c>
      <c r="Q194" s="832">
        <v>0</v>
      </c>
      <c r="R194" s="832">
        <v>0</v>
      </c>
      <c r="S194" s="832">
        <v>0</v>
      </c>
      <c r="T194" s="832">
        <v>0</v>
      </c>
      <c r="U194" s="832">
        <v>0</v>
      </c>
      <c r="V194" s="832">
        <v>0</v>
      </c>
      <c r="W194" s="832">
        <v>0</v>
      </c>
      <c r="X194" s="832">
        <v>0</v>
      </c>
      <c r="Y194" s="832">
        <v>0</v>
      </c>
      <c r="Z194" s="832">
        <v>0</v>
      </c>
      <c r="AA194" s="832">
        <v>0</v>
      </c>
      <c r="AB194" s="832">
        <v>0</v>
      </c>
      <c r="AC194" s="832">
        <v>0</v>
      </c>
      <c r="AD194" s="832">
        <v>0</v>
      </c>
      <c r="AE194" s="832">
        <v>0</v>
      </c>
      <c r="AF194" s="832">
        <v>0</v>
      </c>
      <c r="AG194" s="832">
        <v>0</v>
      </c>
      <c r="AH194" s="832">
        <v>0</v>
      </c>
      <c r="AI194" s="832">
        <v>0</v>
      </c>
      <c r="AJ194" s="1030" t="str">
        <f t="shared" si="12"/>
        <v>H01635</v>
      </c>
      <c r="AK194" s="1030" t="str">
        <f t="shared" si="13"/>
        <v>CARR CONCIERGE-NETTOYAGE</v>
      </c>
      <c r="AL194" s="1030">
        <f>IFERROR(INDEX(G194:R194,1,MATCH(Parametres!$B$3,G$1:R$1,0)-1)*IF(OR(F194="L",F194="S",F194="I"),-1,1),"")</f>
        <v>0</v>
      </c>
      <c r="AM194" s="1030">
        <f t="shared" si="14"/>
        <v>0</v>
      </c>
      <c r="AN194" s="1030">
        <f>INDEX(G194:R194,1,MATCH(Parametres!$B$3,G$1:R$1,0))*IF(OR(F194="L",F194="S",F194="I"),-1,1)</f>
        <v>0</v>
      </c>
      <c r="AO194" s="598" t="e">
        <f>+VLOOKUP($AJ194,Data_Validation!$A:$D,1,0)</f>
        <v>#N/A</v>
      </c>
      <c r="AP194" s="598" t="e">
        <f>+VLOOKUP($AJ194,Data_Validation!$A:$D,3,0)</f>
        <v>#N/A</v>
      </c>
      <c r="AQ194" s="598" t="e">
        <f>+VLOOKUP($AJ194,Data_Validation!$A:$D,4,0)</f>
        <v>#N/A</v>
      </c>
      <c r="AR194" s="598" t="s">
        <v>299</v>
      </c>
      <c r="AS194" s="598" t="e">
        <f>+VLOOKUP($AJ194,Data_Validation!$A:$E,5,0)</f>
        <v>#N/A</v>
      </c>
      <c r="AT194" s="1036" t="str">
        <f t="shared" si="15"/>
        <v>H01635</v>
      </c>
      <c r="AU194" s="599" t="str">
        <f t="shared" si="16"/>
        <v>CARR CONCIERGE-NETTOYAGE</v>
      </c>
      <c r="AV194" s="1030">
        <f>IFERROR(INDEX(V194:AG194,1,MATCH(Parametres!$B$3,V$1:AG$1,0)-1)*IF(OR(C194="L",C194="S",C194="I"),-1,1),"")</f>
        <v>0</v>
      </c>
      <c r="AW194" s="1030">
        <f t="shared" si="17"/>
        <v>0</v>
      </c>
      <c r="AX194" s="1030">
        <f>INDEX(V194:AG194,1,MATCH(Parametres!$B$3,V$1:AG$1,0))*IF(OR(C194="L",C194="S",C194="I"),-1,1)</f>
        <v>0</v>
      </c>
      <c r="AY194" s="598" t="s">
        <v>337</v>
      </c>
      <c r="AZ194" s="598" t="e">
        <f>+VLOOKUP($AJ194,Data_Validation!$A:$E,5,0)</f>
        <v>#N/A</v>
      </c>
    </row>
    <row r="195" spans="1:52" ht="15" customHeight="1">
      <c r="A195" s="832" t="s">
        <v>1150</v>
      </c>
      <c r="B195" s="832">
        <v>2025</v>
      </c>
      <c r="C195" s="832" t="s">
        <v>1536</v>
      </c>
      <c r="D195" s="832" t="s">
        <v>1537</v>
      </c>
      <c r="E195" s="832" t="s">
        <v>333</v>
      </c>
      <c r="F195" s="832" t="s">
        <v>1119</v>
      </c>
      <c r="G195" s="832">
        <v>0</v>
      </c>
      <c r="H195" s="832">
        <v>0</v>
      </c>
      <c r="I195" s="832">
        <v>0</v>
      </c>
      <c r="J195" s="832">
        <v>0</v>
      </c>
      <c r="K195" s="832">
        <v>0</v>
      </c>
      <c r="L195" s="832">
        <v>0</v>
      </c>
      <c r="M195" s="832">
        <v>0</v>
      </c>
      <c r="N195" s="832">
        <v>0</v>
      </c>
      <c r="O195" s="832">
        <v>0</v>
      </c>
      <c r="P195" s="832">
        <v>0</v>
      </c>
      <c r="Q195" s="832">
        <v>0</v>
      </c>
      <c r="R195" s="832">
        <v>0</v>
      </c>
      <c r="S195" s="832">
        <v>0</v>
      </c>
      <c r="T195" s="832">
        <v>0</v>
      </c>
      <c r="U195" s="832">
        <v>0</v>
      </c>
      <c r="V195" s="832">
        <v>0</v>
      </c>
      <c r="W195" s="832">
        <v>0</v>
      </c>
      <c r="X195" s="832">
        <v>0</v>
      </c>
      <c r="Y195" s="832">
        <v>0</v>
      </c>
      <c r="Z195" s="832">
        <v>0</v>
      </c>
      <c r="AA195" s="832">
        <v>0</v>
      </c>
      <c r="AB195" s="832">
        <v>0</v>
      </c>
      <c r="AC195" s="832">
        <v>0</v>
      </c>
      <c r="AD195" s="832">
        <v>0</v>
      </c>
      <c r="AE195" s="832">
        <v>0</v>
      </c>
      <c r="AF195" s="832">
        <v>0</v>
      </c>
      <c r="AG195" s="832">
        <v>0</v>
      </c>
      <c r="AH195" s="832">
        <v>0</v>
      </c>
      <c r="AI195" s="832">
        <v>0</v>
      </c>
      <c r="AJ195" s="1030" t="str">
        <f t="shared" si="12"/>
        <v>H01637</v>
      </c>
      <c r="AK195" s="1030" t="str">
        <f t="shared" si="13"/>
        <v>CARR PRATIQUES COURTOISIE</v>
      </c>
      <c r="AL195" s="1030">
        <f>IFERROR(INDEX(G195:R195,1,MATCH(Parametres!$B$3,G$1:R$1,0)-1)*IF(OR(F195="L",F195="S",F195="I"),-1,1),"")</f>
        <v>0</v>
      </c>
      <c r="AM195" s="1030">
        <f t="shared" si="14"/>
        <v>0</v>
      </c>
      <c r="AN195" s="1030">
        <f>INDEX(G195:R195,1,MATCH(Parametres!$B$3,G$1:R$1,0))*IF(OR(F195="L",F195="S",F195="I"),-1,1)</f>
        <v>0</v>
      </c>
      <c r="AO195" s="598" t="e">
        <f>+VLOOKUP($AJ195,Data_Validation!$A:$D,1,0)</f>
        <v>#N/A</v>
      </c>
      <c r="AP195" s="598" t="e">
        <f>+VLOOKUP($AJ195,Data_Validation!$A:$D,3,0)</f>
        <v>#N/A</v>
      </c>
      <c r="AQ195" s="598" t="e">
        <f>+VLOOKUP($AJ195,Data_Validation!$A:$D,4,0)</f>
        <v>#N/A</v>
      </c>
      <c r="AR195" s="598" t="s">
        <v>299</v>
      </c>
      <c r="AS195" s="598" t="e">
        <f>+VLOOKUP($AJ195,Data_Validation!$A:$E,5,0)</f>
        <v>#N/A</v>
      </c>
      <c r="AT195" s="1036" t="str">
        <f t="shared" si="15"/>
        <v>H01637</v>
      </c>
      <c r="AU195" s="599" t="str">
        <f t="shared" si="16"/>
        <v>CARR PRATIQUES COURTOISIE</v>
      </c>
      <c r="AV195" s="1030">
        <f>IFERROR(INDEX(V195:AG195,1,MATCH(Parametres!$B$3,V$1:AG$1,0)-1)*IF(OR(C195="L",C195="S",C195="I"),-1,1),"")</f>
        <v>0</v>
      </c>
      <c r="AW195" s="1030">
        <f t="shared" si="17"/>
        <v>0</v>
      </c>
      <c r="AX195" s="1030">
        <f>INDEX(V195:AG195,1,MATCH(Parametres!$B$3,V$1:AG$1,0))*IF(OR(C195="L",C195="S",C195="I"),-1,1)</f>
        <v>0</v>
      </c>
      <c r="AY195" s="598" t="s">
        <v>337</v>
      </c>
      <c r="AZ195" s="598" t="e">
        <f>+VLOOKUP($AJ195,Data_Validation!$A:$E,5,0)</f>
        <v>#N/A</v>
      </c>
    </row>
    <row r="196" spans="1:52" ht="15" customHeight="1">
      <c r="A196" s="832" t="s">
        <v>1150</v>
      </c>
      <c r="B196" s="832">
        <v>2025</v>
      </c>
      <c r="C196" s="832" t="s">
        <v>1538</v>
      </c>
      <c r="D196" s="832" t="s">
        <v>1539</v>
      </c>
      <c r="E196" s="832" t="s">
        <v>333</v>
      </c>
      <c r="F196" s="832" t="s">
        <v>1119</v>
      </c>
      <c r="G196" s="832">
        <v>0</v>
      </c>
      <c r="H196" s="832">
        <v>0</v>
      </c>
      <c r="I196" s="832">
        <v>0</v>
      </c>
      <c r="J196" s="832">
        <v>0</v>
      </c>
      <c r="K196" s="832">
        <v>0</v>
      </c>
      <c r="L196" s="832">
        <v>0</v>
      </c>
      <c r="M196" s="832">
        <v>0</v>
      </c>
      <c r="N196" s="832">
        <v>0</v>
      </c>
      <c r="O196" s="832">
        <v>0</v>
      </c>
      <c r="P196" s="832">
        <v>0</v>
      </c>
      <c r="Q196" s="832">
        <v>0</v>
      </c>
      <c r="R196" s="832">
        <v>0</v>
      </c>
      <c r="S196" s="832">
        <v>0</v>
      </c>
      <c r="T196" s="832">
        <v>0</v>
      </c>
      <c r="U196" s="832">
        <v>0</v>
      </c>
      <c r="V196" s="832">
        <v>0</v>
      </c>
      <c r="W196" s="832">
        <v>0</v>
      </c>
      <c r="X196" s="832">
        <v>0</v>
      </c>
      <c r="Y196" s="832">
        <v>0</v>
      </c>
      <c r="Z196" s="832">
        <v>0</v>
      </c>
      <c r="AA196" s="832">
        <v>0</v>
      </c>
      <c r="AB196" s="832">
        <v>0</v>
      </c>
      <c r="AC196" s="832">
        <v>0</v>
      </c>
      <c r="AD196" s="832">
        <v>0</v>
      </c>
      <c r="AE196" s="832">
        <v>0</v>
      </c>
      <c r="AF196" s="832">
        <v>0</v>
      </c>
      <c r="AG196" s="832">
        <v>0</v>
      </c>
      <c r="AH196" s="832">
        <v>0</v>
      </c>
      <c r="AI196" s="832">
        <v>0</v>
      </c>
      <c r="AJ196" s="1030" t="str">
        <f t="shared" ref="AJ196:AJ259" si="18">C196</f>
        <v>H01638</v>
      </c>
      <c r="AK196" s="1030" t="str">
        <f t="shared" ref="AK196:AK259" si="19">D196</f>
        <v>CARR PUB-PROMOTION-PCE SV</v>
      </c>
      <c r="AL196" s="1030">
        <f>IFERROR(INDEX(G196:R196,1,MATCH(Parametres!$B$3,G$1:R$1,0)-1)*IF(OR(F196="L",F196="S",F196="I"),-1,1),"")</f>
        <v>0</v>
      </c>
      <c r="AM196" s="1030">
        <f t="shared" ref="AM196:AM259" si="20">AN196-N(AL196)</f>
        <v>0</v>
      </c>
      <c r="AN196" s="1030">
        <f>INDEX(G196:R196,1,MATCH(Parametres!$B$3,G$1:R$1,0))*IF(OR(F196="L",F196="S",F196="I"),-1,1)</f>
        <v>0</v>
      </c>
      <c r="AO196" s="598" t="e">
        <f>+VLOOKUP($AJ196,Data_Validation!$A:$D,1,0)</f>
        <v>#N/A</v>
      </c>
      <c r="AP196" s="598" t="e">
        <f>+VLOOKUP($AJ196,Data_Validation!$A:$D,3,0)</f>
        <v>#N/A</v>
      </c>
      <c r="AQ196" s="598" t="e">
        <f>+VLOOKUP($AJ196,Data_Validation!$A:$D,4,0)</f>
        <v>#N/A</v>
      </c>
      <c r="AR196" s="598" t="s">
        <v>299</v>
      </c>
      <c r="AS196" s="598" t="e">
        <f>+VLOOKUP($AJ196,Data_Validation!$A:$E,5,0)</f>
        <v>#N/A</v>
      </c>
      <c r="AT196" s="1036" t="str">
        <f t="shared" ref="AT196:AT259" si="21">C196</f>
        <v>H01638</v>
      </c>
      <c r="AU196" s="599" t="str">
        <f t="shared" ref="AU196:AU259" si="22">D196</f>
        <v>CARR PUB-PROMOTION-PCE SV</v>
      </c>
      <c r="AV196" s="1030">
        <f>IFERROR(INDEX(V196:AG196,1,MATCH(Parametres!$B$3,V$1:AG$1,0)-1)*IF(OR(C196="L",C196="S",C196="I"),-1,1),"")</f>
        <v>0</v>
      </c>
      <c r="AW196" s="1030">
        <f t="shared" ref="AW196:AW259" si="23">AX196-N(AV196)</f>
        <v>0</v>
      </c>
      <c r="AX196" s="1030">
        <f>INDEX(V196:AG196,1,MATCH(Parametres!$B$3,V$1:AG$1,0))*IF(OR(C196="L",C196="S",C196="I"),-1,1)</f>
        <v>0</v>
      </c>
      <c r="AY196" s="598" t="s">
        <v>337</v>
      </c>
      <c r="AZ196" s="598" t="e">
        <f>+VLOOKUP($AJ196,Data_Validation!$A:$E,5,0)</f>
        <v>#N/A</v>
      </c>
    </row>
    <row r="197" spans="1:52" ht="15" customHeight="1">
      <c r="A197" s="832" t="s">
        <v>1150</v>
      </c>
      <c r="B197" s="832">
        <v>2025</v>
      </c>
      <c r="C197" s="832" t="s">
        <v>1540</v>
      </c>
      <c r="D197" s="832" t="s">
        <v>1541</v>
      </c>
      <c r="E197" s="832" t="s">
        <v>333</v>
      </c>
      <c r="F197" s="832" t="s">
        <v>1119</v>
      </c>
      <c r="G197" s="832">
        <v>0</v>
      </c>
      <c r="H197" s="832">
        <v>0</v>
      </c>
      <c r="I197" s="832">
        <v>0</v>
      </c>
      <c r="J197" s="832">
        <v>0</v>
      </c>
      <c r="K197" s="832">
        <v>0</v>
      </c>
      <c r="L197" s="832">
        <v>0</v>
      </c>
      <c r="M197" s="832">
        <v>0</v>
      </c>
      <c r="N197" s="832">
        <v>0</v>
      </c>
      <c r="O197" s="832">
        <v>0</v>
      </c>
      <c r="P197" s="832">
        <v>0</v>
      </c>
      <c r="Q197" s="832">
        <v>0</v>
      </c>
      <c r="R197" s="832">
        <v>0</v>
      </c>
      <c r="S197" s="832">
        <v>0</v>
      </c>
      <c r="T197" s="832">
        <v>0</v>
      </c>
      <c r="U197" s="832">
        <v>0</v>
      </c>
      <c r="V197" s="832">
        <v>0</v>
      </c>
      <c r="W197" s="832">
        <v>0</v>
      </c>
      <c r="X197" s="832">
        <v>0</v>
      </c>
      <c r="Y197" s="832">
        <v>0</v>
      </c>
      <c r="Z197" s="832">
        <v>0</v>
      </c>
      <c r="AA197" s="832">
        <v>0</v>
      </c>
      <c r="AB197" s="832">
        <v>0</v>
      </c>
      <c r="AC197" s="832">
        <v>0</v>
      </c>
      <c r="AD197" s="832">
        <v>0</v>
      </c>
      <c r="AE197" s="832">
        <v>0</v>
      </c>
      <c r="AF197" s="832">
        <v>0</v>
      </c>
      <c r="AG197" s="832">
        <v>0</v>
      </c>
      <c r="AH197" s="832">
        <v>0</v>
      </c>
      <c r="AI197" s="832">
        <v>0</v>
      </c>
      <c r="AJ197" s="1030" t="str">
        <f t="shared" si="18"/>
        <v>H01640</v>
      </c>
      <c r="AK197" s="1030" t="str">
        <f t="shared" si="19"/>
        <v>CARR ENT EQUIPEMENT</v>
      </c>
      <c r="AL197" s="1030">
        <f>IFERROR(INDEX(G197:R197,1,MATCH(Parametres!$B$3,G$1:R$1,0)-1)*IF(OR(F197="L",F197="S",F197="I"),-1,1),"")</f>
        <v>0</v>
      </c>
      <c r="AM197" s="1030">
        <f t="shared" si="20"/>
        <v>0</v>
      </c>
      <c r="AN197" s="1030">
        <f>INDEX(G197:R197,1,MATCH(Parametres!$B$3,G$1:R$1,0))*IF(OR(F197="L",F197="S",F197="I"),-1,1)</f>
        <v>0</v>
      </c>
      <c r="AO197" s="598" t="e">
        <f>+VLOOKUP($AJ197,Data_Validation!$A:$D,1,0)</f>
        <v>#N/A</v>
      </c>
      <c r="AP197" s="598" t="e">
        <f>+VLOOKUP($AJ197,Data_Validation!$A:$D,3,0)</f>
        <v>#N/A</v>
      </c>
      <c r="AQ197" s="598" t="e">
        <f>+VLOOKUP($AJ197,Data_Validation!$A:$D,4,0)</f>
        <v>#N/A</v>
      </c>
      <c r="AR197" s="598" t="s">
        <v>299</v>
      </c>
      <c r="AS197" s="598" t="e">
        <f>+VLOOKUP($AJ197,Data_Validation!$A:$E,5,0)</f>
        <v>#N/A</v>
      </c>
      <c r="AT197" s="1036" t="str">
        <f t="shared" si="21"/>
        <v>H01640</v>
      </c>
      <c r="AU197" s="599" t="str">
        <f t="shared" si="22"/>
        <v>CARR ENT EQUIPEMENT</v>
      </c>
      <c r="AV197" s="1030">
        <f>IFERROR(INDEX(V197:AG197,1,MATCH(Parametres!$B$3,V$1:AG$1,0)-1)*IF(OR(C197="L",C197="S",C197="I"),-1,1),"")</f>
        <v>0</v>
      </c>
      <c r="AW197" s="1030">
        <f t="shared" si="23"/>
        <v>0</v>
      </c>
      <c r="AX197" s="1030">
        <f>INDEX(V197:AG197,1,MATCH(Parametres!$B$3,V$1:AG$1,0))*IF(OR(C197="L",C197="S",C197="I"),-1,1)</f>
        <v>0</v>
      </c>
      <c r="AY197" s="598" t="s">
        <v>337</v>
      </c>
      <c r="AZ197" s="598" t="e">
        <f>+VLOOKUP($AJ197,Data_Validation!$A:$E,5,0)</f>
        <v>#N/A</v>
      </c>
    </row>
    <row r="198" spans="1:52" ht="15" customHeight="1">
      <c r="A198" s="832" t="s">
        <v>1150</v>
      </c>
      <c r="B198" s="832">
        <v>2025</v>
      </c>
      <c r="C198" s="832" t="s">
        <v>1542</v>
      </c>
      <c r="D198" s="832" t="s">
        <v>1543</v>
      </c>
      <c r="E198" s="832" t="s">
        <v>333</v>
      </c>
      <c r="F198" s="832" t="s">
        <v>1119</v>
      </c>
      <c r="G198" s="832">
        <v>0</v>
      </c>
      <c r="H198" s="832">
        <v>0</v>
      </c>
      <c r="I198" s="832">
        <v>0</v>
      </c>
      <c r="J198" s="832">
        <v>0</v>
      </c>
      <c r="K198" s="832">
        <v>0</v>
      </c>
      <c r="L198" s="832">
        <v>0</v>
      </c>
      <c r="M198" s="832">
        <v>0</v>
      </c>
      <c r="N198" s="832">
        <v>0</v>
      </c>
      <c r="O198" s="832">
        <v>0</v>
      </c>
      <c r="P198" s="832">
        <v>0</v>
      </c>
      <c r="Q198" s="832">
        <v>0</v>
      </c>
      <c r="R198" s="832">
        <v>0</v>
      </c>
      <c r="S198" s="832">
        <v>0</v>
      </c>
      <c r="T198" s="832">
        <v>0</v>
      </c>
      <c r="U198" s="832">
        <v>0</v>
      </c>
      <c r="V198" s="832">
        <v>0</v>
      </c>
      <c r="W198" s="832">
        <v>0</v>
      </c>
      <c r="X198" s="832">
        <v>0</v>
      </c>
      <c r="Y198" s="832">
        <v>0</v>
      </c>
      <c r="Z198" s="832">
        <v>0</v>
      </c>
      <c r="AA198" s="832">
        <v>0</v>
      </c>
      <c r="AB198" s="832">
        <v>0</v>
      </c>
      <c r="AC198" s="832">
        <v>0</v>
      </c>
      <c r="AD198" s="832">
        <v>0</v>
      </c>
      <c r="AE198" s="832">
        <v>0</v>
      </c>
      <c r="AF198" s="832">
        <v>0</v>
      </c>
      <c r="AG198" s="832">
        <v>0</v>
      </c>
      <c r="AH198" s="832">
        <v>0</v>
      </c>
      <c r="AI198" s="832">
        <v>0</v>
      </c>
      <c r="AJ198" s="1030" t="str">
        <f t="shared" si="18"/>
        <v>H01641</v>
      </c>
      <c r="AK198" s="1030" t="str">
        <f t="shared" si="19"/>
        <v>CARR VEH DE SERVITUDE</v>
      </c>
      <c r="AL198" s="1030">
        <f>IFERROR(INDEX(G198:R198,1,MATCH(Parametres!$B$3,G$1:R$1,0)-1)*IF(OR(F198="L",F198="S",F198="I"),-1,1),"")</f>
        <v>0</v>
      </c>
      <c r="AM198" s="1030">
        <f t="shared" si="20"/>
        <v>0</v>
      </c>
      <c r="AN198" s="1030">
        <f>INDEX(G198:R198,1,MATCH(Parametres!$B$3,G$1:R$1,0))*IF(OR(F198="L",F198="S",F198="I"),-1,1)</f>
        <v>0</v>
      </c>
      <c r="AO198" s="598" t="e">
        <f>+VLOOKUP($AJ198,Data_Validation!$A:$D,1,0)</f>
        <v>#N/A</v>
      </c>
      <c r="AP198" s="598" t="e">
        <f>+VLOOKUP($AJ198,Data_Validation!$A:$D,3,0)</f>
        <v>#N/A</v>
      </c>
      <c r="AQ198" s="598" t="e">
        <f>+VLOOKUP($AJ198,Data_Validation!$A:$D,4,0)</f>
        <v>#N/A</v>
      </c>
      <c r="AR198" s="598" t="s">
        <v>299</v>
      </c>
      <c r="AS198" s="598" t="e">
        <f>+VLOOKUP($AJ198,Data_Validation!$A:$E,5,0)</f>
        <v>#N/A</v>
      </c>
      <c r="AT198" s="1036" t="str">
        <f t="shared" si="21"/>
        <v>H01641</v>
      </c>
      <c r="AU198" s="599" t="str">
        <f t="shared" si="22"/>
        <v>CARR VEH DE SERVITUDE</v>
      </c>
      <c r="AV198" s="1030">
        <f>IFERROR(INDEX(V198:AG198,1,MATCH(Parametres!$B$3,V$1:AG$1,0)-1)*IF(OR(C198="L",C198="S",C198="I"),-1,1),"")</f>
        <v>0</v>
      </c>
      <c r="AW198" s="1030">
        <f t="shared" si="23"/>
        <v>0</v>
      </c>
      <c r="AX198" s="1030">
        <f>INDEX(V198:AG198,1,MATCH(Parametres!$B$3,V$1:AG$1,0))*IF(OR(C198="L",C198="S",C198="I"),-1,1)</f>
        <v>0</v>
      </c>
      <c r="AY198" s="598" t="s">
        <v>337</v>
      </c>
      <c r="AZ198" s="598" t="e">
        <f>+VLOOKUP($AJ198,Data_Validation!$A:$E,5,0)</f>
        <v>#N/A</v>
      </c>
    </row>
    <row r="199" spans="1:52" ht="15.75" customHeight="1">
      <c r="A199" s="832" t="s">
        <v>1150</v>
      </c>
      <c r="B199" s="832">
        <v>2025</v>
      </c>
      <c r="C199" s="832" t="s">
        <v>1544</v>
      </c>
      <c r="D199" s="832" t="s">
        <v>1545</v>
      </c>
      <c r="E199" s="832" t="s">
        <v>333</v>
      </c>
      <c r="F199" s="832" t="s">
        <v>1119</v>
      </c>
      <c r="G199" s="832">
        <v>0</v>
      </c>
      <c r="H199" s="832">
        <v>0</v>
      </c>
      <c r="I199" s="832">
        <v>0</v>
      </c>
      <c r="J199" s="832">
        <v>0</v>
      </c>
      <c r="K199" s="832">
        <v>0</v>
      </c>
      <c r="L199" s="832">
        <v>0</v>
      </c>
      <c r="M199" s="832">
        <v>0</v>
      </c>
      <c r="N199" s="832">
        <v>0</v>
      </c>
      <c r="O199" s="832">
        <v>0</v>
      </c>
      <c r="P199" s="832">
        <v>0</v>
      </c>
      <c r="Q199" s="832">
        <v>0</v>
      </c>
      <c r="R199" s="832">
        <v>0</v>
      </c>
      <c r="S199" s="832">
        <v>0</v>
      </c>
      <c r="T199" s="832">
        <v>0</v>
      </c>
      <c r="U199" s="832">
        <v>0</v>
      </c>
      <c r="V199" s="832">
        <v>0</v>
      </c>
      <c r="W199" s="832">
        <v>0</v>
      </c>
      <c r="X199" s="832">
        <v>0</v>
      </c>
      <c r="Y199" s="832">
        <v>0</v>
      </c>
      <c r="Z199" s="832">
        <v>0</v>
      </c>
      <c r="AA199" s="832">
        <v>0</v>
      </c>
      <c r="AB199" s="832">
        <v>0</v>
      </c>
      <c r="AC199" s="832">
        <v>0</v>
      </c>
      <c r="AD199" s="832">
        <v>0</v>
      </c>
      <c r="AE199" s="832">
        <v>0</v>
      </c>
      <c r="AF199" s="832">
        <v>0</v>
      </c>
      <c r="AG199" s="832">
        <v>0</v>
      </c>
      <c r="AH199" s="832">
        <v>0</v>
      </c>
      <c r="AI199" s="832">
        <v>0</v>
      </c>
      <c r="AJ199" s="1030" t="str">
        <f t="shared" si="18"/>
        <v>H01643</v>
      </c>
      <c r="AK199" s="1030" t="str">
        <f t="shared" si="19"/>
        <v>CARR EQUIPMENT RENTAL</v>
      </c>
      <c r="AL199" s="1030">
        <f>IFERROR(INDEX(G199:R199,1,MATCH(Parametres!$B$3,G$1:R$1,0)-1)*IF(OR(F199="L",F199="S",F199="I"),-1,1),"")</f>
        <v>0</v>
      </c>
      <c r="AM199" s="1030">
        <f t="shared" si="20"/>
        <v>0</v>
      </c>
      <c r="AN199" s="1030">
        <f>INDEX(G199:R199,1,MATCH(Parametres!$B$3,G$1:R$1,0))*IF(OR(F199="L",F199="S",F199="I"),-1,1)</f>
        <v>0</v>
      </c>
      <c r="AO199" s="598" t="e">
        <f>+VLOOKUP($AJ199,Data_Validation!$A:$D,1,0)</f>
        <v>#N/A</v>
      </c>
      <c r="AP199" s="598" t="e">
        <f>+VLOOKUP($AJ199,Data_Validation!$A:$D,3,0)</f>
        <v>#N/A</v>
      </c>
      <c r="AQ199" s="598" t="e">
        <f>+VLOOKUP($AJ199,Data_Validation!$A:$D,4,0)</f>
        <v>#N/A</v>
      </c>
      <c r="AR199" s="598" t="s">
        <v>299</v>
      </c>
      <c r="AS199" s="598" t="e">
        <f>+VLOOKUP($AJ199,Data_Validation!$A:$E,5,0)</f>
        <v>#N/A</v>
      </c>
      <c r="AT199" s="1036" t="str">
        <f t="shared" si="21"/>
        <v>H01643</v>
      </c>
      <c r="AU199" s="599" t="str">
        <f t="shared" si="22"/>
        <v>CARR EQUIPMENT RENTAL</v>
      </c>
      <c r="AV199" s="1030">
        <f>IFERROR(INDEX(V199:AG199,1,MATCH(Parametres!$B$3,V$1:AG$1,0)-1)*IF(OR(C199="L",C199="S",C199="I"),-1,1),"")</f>
        <v>0</v>
      </c>
      <c r="AW199" s="1030">
        <f t="shared" si="23"/>
        <v>0</v>
      </c>
      <c r="AX199" s="1030">
        <f>INDEX(V199:AG199,1,MATCH(Parametres!$B$3,V$1:AG$1,0))*IF(OR(C199="L",C199="S",C199="I"),-1,1)</f>
        <v>0</v>
      </c>
      <c r="AY199" s="598" t="s">
        <v>337</v>
      </c>
      <c r="AZ199" s="598" t="e">
        <f>+VLOOKUP($AJ199,Data_Validation!$A:$E,5,0)</f>
        <v>#N/A</v>
      </c>
    </row>
    <row r="200" spans="1:52" ht="15" customHeight="1">
      <c r="A200" s="832" t="s">
        <v>1150</v>
      </c>
      <c r="B200" s="832">
        <v>2025</v>
      </c>
      <c r="C200" s="832" t="s">
        <v>1546</v>
      </c>
      <c r="D200" s="832" t="s">
        <v>1547</v>
      </c>
      <c r="E200" s="832" t="s">
        <v>333</v>
      </c>
      <c r="F200" s="832" t="s">
        <v>1119</v>
      </c>
      <c r="G200" s="832">
        <v>0</v>
      </c>
      <c r="H200" s="832">
        <v>0</v>
      </c>
      <c r="I200" s="832">
        <v>0</v>
      </c>
      <c r="J200" s="832">
        <v>0</v>
      </c>
      <c r="K200" s="832">
        <v>0</v>
      </c>
      <c r="L200" s="832">
        <v>0</v>
      </c>
      <c r="M200" s="832">
        <v>0</v>
      </c>
      <c r="N200" s="832">
        <v>0</v>
      </c>
      <c r="O200" s="832">
        <v>0</v>
      </c>
      <c r="P200" s="832">
        <v>0</v>
      </c>
      <c r="Q200" s="832">
        <v>0</v>
      </c>
      <c r="R200" s="832">
        <v>0</v>
      </c>
      <c r="S200" s="832">
        <v>0</v>
      </c>
      <c r="T200" s="832">
        <v>0</v>
      </c>
      <c r="U200" s="832">
        <v>0</v>
      </c>
      <c r="V200" s="832">
        <v>0</v>
      </c>
      <c r="W200" s="832">
        <v>0</v>
      </c>
      <c r="X200" s="832">
        <v>0</v>
      </c>
      <c r="Y200" s="832">
        <v>0</v>
      </c>
      <c r="Z200" s="832">
        <v>0</v>
      </c>
      <c r="AA200" s="832">
        <v>0</v>
      </c>
      <c r="AB200" s="832">
        <v>0</v>
      </c>
      <c r="AC200" s="832">
        <v>0</v>
      </c>
      <c r="AD200" s="832">
        <v>0</v>
      </c>
      <c r="AE200" s="832">
        <v>0</v>
      </c>
      <c r="AF200" s="832">
        <v>0</v>
      </c>
      <c r="AG200" s="832">
        <v>0</v>
      </c>
      <c r="AH200" s="832">
        <v>0</v>
      </c>
      <c r="AI200" s="832">
        <v>0</v>
      </c>
      <c r="AJ200" s="1030" t="str">
        <f t="shared" si="18"/>
        <v>H01644</v>
      </c>
      <c r="AK200" s="1030" t="str">
        <f t="shared" si="19"/>
        <v>CARR TRAITEMENT DONNEES</v>
      </c>
      <c r="AL200" s="1030">
        <f>IFERROR(INDEX(G200:R200,1,MATCH(Parametres!$B$3,G$1:R$1,0)-1)*IF(OR(F200="L",F200="S",F200="I"),-1,1),"")</f>
        <v>0</v>
      </c>
      <c r="AM200" s="1030">
        <f t="shared" si="20"/>
        <v>0</v>
      </c>
      <c r="AN200" s="1030">
        <f>INDEX(G200:R200,1,MATCH(Parametres!$B$3,G$1:R$1,0))*IF(OR(F200="L",F200="S",F200="I"),-1,1)</f>
        <v>0</v>
      </c>
      <c r="AO200" s="598" t="e">
        <f>+VLOOKUP($AJ200,Data_Validation!$A:$D,1,0)</f>
        <v>#N/A</v>
      </c>
      <c r="AP200" s="598" t="e">
        <f>+VLOOKUP($AJ200,Data_Validation!$A:$D,3,0)</f>
        <v>#N/A</v>
      </c>
      <c r="AQ200" s="598" t="e">
        <f>+VLOOKUP($AJ200,Data_Validation!$A:$D,4,0)</f>
        <v>#N/A</v>
      </c>
      <c r="AR200" s="598" t="s">
        <v>299</v>
      </c>
      <c r="AS200" s="598" t="e">
        <f>+VLOOKUP($AJ200,Data_Validation!$A:$E,5,0)</f>
        <v>#N/A</v>
      </c>
      <c r="AT200" s="1036" t="str">
        <f t="shared" si="21"/>
        <v>H01644</v>
      </c>
      <c r="AU200" s="599" t="str">
        <f t="shared" si="22"/>
        <v>CARR TRAITEMENT DONNEES</v>
      </c>
      <c r="AV200" s="1030">
        <f>IFERROR(INDEX(V200:AG200,1,MATCH(Parametres!$B$3,V$1:AG$1,0)-1)*IF(OR(C200="L",C200="S",C200="I"),-1,1),"")</f>
        <v>0</v>
      </c>
      <c r="AW200" s="1030">
        <f t="shared" si="23"/>
        <v>0</v>
      </c>
      <c r="AX200" s="1030">
        <f>INDEX(V200:AG200,1,MATCH(Parametres!$B$3,V$1:AG$1,0))*IF(OR(C200="L",C200="S",C200="I"),-1,1)</f>
        <v>0</v>
      </c>
      <c r="AY200" s="598" t="s">
        <v>337</v>
      </c>
      <c r="AZ200" s="598" t="e">
        <f>+VLOOKUP($AJ200,Data_Validation!$A:$E,5,0)</f>
        <v>#N/A</v>
      </c>
    </row>
    <row r="201" spans="1:52" ht="15" customHeight="1">
      <c r="A201" s="832" t="s">
        <v>1150</v>
      </c>
      <c r="B201" s="832">
        <v>2025</v>
      </c>
      <c r="C201" s="832" t="s">
        <v>1548</v>
      </c>
      <c r="D201" s="832" t="s">
        <v>1549</v>
      </c>
      <c r="E201" s="832" t="s">
        <v>333</v>
      </c>
      <c r="F201" s="832" t="s">
        <v>1119</v>
      </c>
      <c r="G201" s="832">
        <v>0</v>
      </c>
      <c r="H201" s="832">
        <v>0</v>
      </c>
      <c r="I201" s="832">
        <v>0</v>
      </c>
      <c r="J201" s="832">
        <v>0</v>
      </c>
      <c r="K201" s="832">
        <v>0</v>
      </c>
      <c r="L201" s="832">
        <v>0</v>
      </c>
      <c r="M201" s="832">
        <v>0</v>
      </c>
      <c r="N201" s="832">
        <v>0</v>
      </c>
      <c r="O201" s="832">
        <v>0</v>
      </c>
      <c r="P201" s="832">
        <v>0</v>
      </c>
      <c r="Q201" s="832">
        <v>0</v>
      </c>
      <c r="R201" s="832">
        <v>0</v>
      </c>
      <c r="S201" s="832">
        <v>0</v>
      </c>
      <c r="T201" s="832">
        <v>0</v>
      </c>
      <c r="U201" s="832">
        <v>0</v>
      </c>
      <c r="V201" s="832">
        <v>0</v>
      </c>
      <c r="W201" s="832">
        <v>0</v>
      </c>
      <c r="X201" s="832">
        <v>0</v>
      </c>
      <c r="Y201" s="832">
        <v>0</v>
      </c>
      <c r="Z201" s="832">
        <v>0</v>
      </c>
      <c r="AA201" s="832">
        <v>0</v>
      </c>
      <c r="AB201" s="832">
        <v>0</v>
      </c>
      <c r="AC201" s="832">
        <v>0</v>
      </c>
      <c r="AD201" s="832">
        <v>0</v>
      </c>
      <c r="AE201" s="832">
        <v>0</v>
      </c>
      <c r="AF201" s="832">
        <v>0</v>
      </c>
      <c r="AG201" s="832">
        <v>0</v>
      </c>
      <c r="AH201" s="832">
        <v>0</v>
      </c>
      <c r="AI201" s="832">
        <v>0</v>
      </c>
      <c r="AJ201" s="1030" t="str">
        <f t="shared" si="18"/>
        <v>H01646</v>
      </c>
      <c r="AK201" s="1030" t="str">
        <f t="shared" si="19"/>
        <v>CARR DEPLACEMENT-REPRESEN</v>
      </c>
      <c r="AL201" s="1030">
        <f>IFERROR(INDEX(G201:R201,1,MATCH(Parametres!$B$3,G$1:R$1,0)-1)*IF(OR(F201="L",F201="S",F201="I"),-1,1),"")</f>
        <v>0</v>
      </c>
      <c r="AM201" s="1030">
        <f t="shared" si="20"/>
        <v>0</v>
      </c>
      <c r="AN201" s="1030">
        <f>INDEX(G201:R201,1,MATCH(Parametres!$B$3,G$1:R$1,0))*IF(OR(F201="L",F201="S",F201="I"),-1,1)</f>
        <v>0</v>
      </c>
      <c r="AO201" s="598" t="e">
        <f>+VLOOKUP($AJ201,Data_Validation!$A:$D,1,0)</f>
        <v>#N/A</v>
      </c>
      <c r="AP201" s="598" t="e">
        <f>+VLOOKUP($AJ201,Data_Validation!$A:$D,3,0)</f>
        <v>#N/A</v>
      </c>
      <c r="AQ201" s="598" t="e">
        <f>+VLOOKUP($AJ201,Data_Validation!$A:$D,4,0)</f>
        <v>#N/A</v>
      </c>
      <c r="AR201" s="598" t="s">
        <v>299</v>
      </c>
      <c r="AS201" s="598" t="e">
        <f>+VLOOKUP($AJ201,Data_Validation!$A:$E,5,0)</f>
        <v>#N/A</v>
      </c>
      <c r="AT201" s="1036" t="str">
        <f t="shared" si="21"/>
        <v>H01646</v>
      </c>
      <c r="AU201" s="599" t="str">
        <f t="shared" si="22"/>
        <v>CARR DEPLACEMENT-REPRESEN</v>
      </c>
      <c r="AV201" s="1030">
        <f>IFERROR(INDEX(V201:AG201,1,MATCH(Parametres!$B$3,V$1:AG$1,0)-1)*IF(OR(C201="L",C201="S",C201="I"),-1,1),"")</f>
        <v>0</v>
      </c>
      <c r="AW201" s="1030">
        <f t="shared" si="23"/>
        <v>0</v>
      </c>
      <c r="AX201" s="1030">
        <f>INDEX(V201:AG201,1,MATCH(Parametres!$B$3,V$1:AG$1,0))*IF(OR(C201="L",C201="S",C201="I"),-1,1)</f>
        <v>0</v>
      </c>
      <c r="AY201" s="598" t="s">
        <v>337</v>
      </c>
      <c r="AZ201" s="598" t="e">
        <f>+VLOOKUP($AJ201,Data_Validation!$A:$E,5,0)</f>
        <v>#N/A</v>
      </c>
    </row>
    <row r="202" spans="1:52" ht="15" customHeight="1">
      <c r="A202" s="832" t="s">
        <v>1150</v>
      </c>
      <c r="B202" s="832">
        <v>2025</v>
      </c>
      <c r="C202" s="832" t="s">
        <v>1550</v>
      </c>
      <c r="D202" s="832" t="s">
        <v>1551</v>
      </c>
      <c r="E202" s="832" t="s">
        <v>333</v>
      </c>
      <c r="F202" s="832" t="s">
        <v>1119</v>
      </c>
      <c r="G202" s="832">
        <v>0</v>
      </c>
      <c r="H202" s="832">
        <v>0</v>
      </c>
      <c r="I202" s="832">
        <v>0</v>
      </c>
      <c r="J202" s="832">
        <v>0</v>
      </c>
      <c r="K202" s="832">
        <v>0</v>
      </c>
      <c r="L202" s="832">
        <v>0</v>
      </c>
      <c r="M202" s="832">
        <v>0</v>
      </c>
      <c r="N202" s="832">
        <v>0</v>
      </c>
      <c r="O202" s="832">
        <v>0</v>
      </c>
      <c r="P202" s="832">
        <v>0</v>
      </c>
      <c r="Q202" s="832">
        <v>0</v>
      </c>
      <c r="R202" s="832">
        <v>0</v>
      </c>
      <c r="S202" s="832">
        <v>0</v>
      </c>
      <c r="T202" s="832">
        <v>0</v>
      </c>
      <c r="U202" s="832">
        <v>0</v>
      </c>
      <c r="V202" s="832">
        <v>0</v>
      </c>
      <c r="W202" s="832">
        <v>0</v>
      </c>
      <c r="X202" s="832">
        <v>0</v>
      </c>
      <c r="Y202" s="832">
        <v>0</v>
      </c>
      <c r="Z202" s="832">
        <v>0</v>
      </c>
      <c r="AA202" s="832">
        <v>0</v>
      </c>
      <c r="AB202" s="832">
        <v>0</v>
      </c>
      <c r="AC202" s="832">
        <v>0</v>
      </c>
      <c r="AD202" s="832">
        <v>0</v>
      </c>
      <c r="AE202" s="832">
        <v>0</v>
      </c>
      <c r="AF202" s="832">
        <v>0</v>
      </c>
      <c r="AG202" s="832">
        <v>0</v>
      </c>
      <c r="AH202" s="832">
        <v>0</v>
      </c>
      <c r="AI202" s="832">
        <v>0</v>
      </c>
      <c r="AJ202" s="1030" t="str">
        <f t="shared" si="18"/>
        <v>H01647</v>
      </c>
      <c r="AK202" s="1030" t="str">
        <f t="shared" si="19"/>
        <v>CARR TELEPHONE-TELEGRAMME</v>
      </c>
      <c r="AL202" s="1030">
        <f>IFERROR(INDEX(G202:R202,1,MATCH(Parametres!$B$3,G$1:R$1,0)-1)*IF(OR(F202="L",F202="S",F202="I"),-1,1),"")</f>
        <v>0</v>
      </c>
      <c r="AM202" s="1030">
        <f t="shared" si="20"/>
        <v>0</v>
      </c>
      <c r="AN202" s="1030">
        <f>INDEX(G202:R202,1,MATCH(Parametres!$B$3,G$1:R$1,0))*IF(OR(F202="L",F202="S",F202="I"),-1,1)</f>
        <v>0</v>
      </c>
      <c r="AO202" s="598" t="e">
        <f>+VLOOKUP($AJ202,Data_Validation!$A:$D,1,0)</f>
        <v>#N/A</v>
      </c>
      <c r="AP202" s="598" t="e">
        <f>+VLOOKUP($AJ202,Data_Validation!$A:$D,3,0)</f>
        <v>#N/A</v>
      </c>
      <c r="AQ202" s="598" t="e">
        <f>+VLOOKUP($AJ202,Data_Validation!$A:$D,4,0)</f>
        <v>#N/A</v>
      </c>
      <c r="AR202" s="598" t="s">
        <v>299</v>
      </c>
      <c r="AS202" s="598" t="e">
        <f>+VLOOKUP($AJ202,Data_Validation!$A:$E,5,0)</f>
        <v>#N/A</v>
      </c>
      <c r="AT202" s="1036" t="str">
        <f t="shared" si="21"/>
        <v>H01647</v>
      </c>
      <c r="AU202" s="599" t="str">
        <f t="shared" si="22"/>
        <v>CARR TELEPHONE-TELEGRAMME</v>
      </c>
      <c r="AV202" s="1030">
        <f>IFERROR(INDEX(V202:AG202,1,MATCH(Parametres!$B$3,V$1:AG$1,0)-1)*IF(OR(C202="L",C202="S",C202="I"),-1,1),"")</f>
        <v>0</v>
      </c>
      <c r="AW202" s="1030">
        <f t="shared" si="23"/>
        <v>0</v>
      </c>
      <c r="AX202" s="1030">
        <f>INDEX(V202:AG202,1,MATCH(Parametres!$B$3,V$1:AG$1,0))*IF(OR(C202="L",C202="S",C202="I"),-1,1)</f>
        <v>0</v>
      </c>
      <c r="AY202" s="598" t="s">
        <v>337</v>
      </c>
      <c r="AZ202" s="598" t="e">
        <f>+VLOOKUP($AJ202,Data_Validation!$A:$E,5,0)</f>
        <v>#N/A</v>
      </c>
    </row>
    <row r="203" spans="1:52" ht="15" customHeight="1">
      <c r="A203" s="832" t="s">
        <v>1150</v>
      </c>
      <c r="B203" s="832">
        <v>2025</v>
      </c>
      <c r="C203" s="832" t="s">
        <v>1552</v>
      </c>
      <c r="D203" s="832" t="s">
        <v>1553</v>
      </c>
      <c r="E203" s="832" t="s">
        <v>333</v>
      </c>
      <c r="F203" s="832" t="s">
        <v>1119</v>
      </c>
      <c r="G203" s="832">
        <v>0</v>
      </c>
      <c r="H203" s="832">
        <v>0</v>
      </c>
      <c r="I203" s="832">
        <v>0</v>
      </c>
      <c r="J203" s="832">
        <v>0</v>
      </c>
      <c r="K203" s="832">
        <v>0</v>
      </c>
      <c r="L203" s="832">
        <v>0</v>
      </c>
      <c r="M203" s="832">
        <v>0</v>
      </c>
      <c r="N203" s="832">
        <v>0</v>
      </c>
      <c r="O203" s="832">
        <v>0</v>
      </c>
      <c r="P203" s="832">
        <v>0</v>
      </c>
      <c r="Q203" s="832">
        <v>0</v>
      </c>
      <c r="R203" s="832">
        <v>0</v>
      </c>
      <c r="S203" s="832">
        <v>0</v>
      </c>
      <c r="T203" s="832">
        <v>0</v>
      </c>
      <c r="U203" s="832">
        <v>0</v>
      </c>
      <c r="V203" s="832">
        <v>0</v>
      </c>
      <c r="W203" s="832">
        <v>0</v>
      </c>
      <c r="X203" s="832">
        <v>0</v>
      </c>
      <c r="Y203" s="832">
        <v>0</v>
      </c>
      <c r="Z203" s="832">
        <v>0</v>
      </c>
      <c r="AA203" s="832">
        <v>0</v>
      </c>
      <c r="AB203" s="832">
        <v>0</v>
      </c>
      <c r="AC203" s="832">
        <v>0</v>
      </c>
      <c r="AD203" s="832">
        <v>0</v>
      </c>
      <c r="AE203" s="832">
        <v>0</v>
      </c>
      <c r="AF203" s="832">
        <v>0</v>
      </c>
      <c r="AG203" s="832">
        <v>0</v>
      </c>
      <c r="AH203" s="832">
        <v>0</v>
      </c>
      <c r="AI203" s="832">
        <v>0</v>
      </c>
      <c r="AJ203" s="1030" t="str">
        <f t="shared" si="18"/>
        <v>H01648</v>
      </c>
      <c r="AK203" s="1030" t="str">
        <f t="shared" si="19"/>
        <v>CARR FRAIS POSTAUX</v>
      </c>
      <c r="AL203" s="1030">
        <f>IFERROR(INDEX(G203:R203,1,MATCH(Parametres!$B$3,G$1:R$1,0)-1)*IF(OR(F203="L",F203="S",F203="I"),-1,1),"")</f>
        <v>0</v>
      </c>
      <c r="AM203" s="1030">
        <f t="shared" si="20"/>
        <v>0</v>
      </c>
      <c r="AN203" s="1030">
        <f>INDEX(G203:R203,1,MATCH(Parametres!$B$3,G$1:R$1,0))*IF(OR(F203="L",F203="S",F203="I"),-1,1)</f>
        <v>0</v>
      </c>
      <c r="AO203" s="598" t="e">
        <f>+VLOOKUP($AJ203,Data_Validation!$A:$D,1,0)</f>
        <v>#N/A</v>
      </c>
      <c r="AP203" s="598" t="e">
        <f>+VLOOKUP($AJ203,Data_Validation!$A:$D,3,0)</f>
        <v>#N/A</v>
      </c>
      <c r="AQ203" s="598" t="e">
        <f>+VLOOKUP($AJ203,Data_Validation!$A:$D,4,0)</f>
        <v>#N/A</v>
      </c>
      <c r="AR203" s="598" t="s">
        <v>299</v>
      </c>
      <c r="AS203" s="598" t="e">
        <f>+VLOOKUP($AJ203,Data_Validation!$A:$E,5,0)</f>
        <v>#N/A</v>
      </c>
      <c r="AT203" s="1036" t="str">
        <f t="shared" si="21"/>
        <v>H01648</v>
      </c>
      <c r="AU203" s="599" t="str">
        <f t="shared" si="22"/>
        <v>CARR FRAIS POSTAUX</v>
      </c>
      <c r="AV203" s="1030">
        <f>IFERROR(INDEX(V203:AG203,1,MATCH(Parametres!$B$3,V$1:AG$1,0)-1)*IF(OR(C203="L",C203="S",C203="I"),-1,1),"")</f>
        <v>0</v>
      </c>
      <c r="AW203" s="1030">
        <f t="shared" si="23"/>
        <v>0</v>
      </c>
      <c r="AX203" s="1030">
        <f>INDEX(V203:AG203,1,MATCH(Parametres!$B$3,V$1:AG$1,0))*IF(OR(C203="L",C203="S",C203="I"),-1,1)</f>
        <v>0</v>
      </c>
      <c r="AY203" s="598" t="s">
        <v>337</v>
      </c>
      <c r="AZ203" s="598" t="e">
        <f>+VLOOKUP($AJ203,Data_Validation!$A:$E,5,0)</f>
        <v>#N/A</v>
      </c>
    </row>
    <row r="204" spans="1:52" ht="15" customHeight="1">
      <c r="A204" s="832" t="s">
        <v>1150</v>
      </c>
      <c r="B204" s="832">
        <v>2025</v>
      </c>
      <c r="C204" s="832" t="s">
        <v>1554</v>
      </c>
      <c r="D204" s="832" t="s">
        <v>1555</v>
      </c>
      <c r="E204" s="832" t="s">
        <v>333</v>
      </c>
      <c r="F204" s="832" t="s">
        <v>1119</v>
      </c>
      <c r="G204" s="832">
        <v>0</v>
      </c>
      <c r="H204" s="832">
        <v>0</v>
      </c>
      <c r="I204" s="832">
        <v>0</v>
      </c>
      <c r="J204" s="832">
        <v>0</v>
      </c>
      <c r="K204" s="832">
        <v>0</v>
      </c>
      <c r="L204" s="832">
        <v>0</v>
      </c>
      <c r="M204" s="832">
        <v>0</v>
      </c>
      <c r="N204" s="832">
        <v>0</v>
      </c>
      <c r="O204" s="832">
        <v>0</v>
      </c>
      <c r="P204" s="832">
        <v>0</v>
      </c>
      <c r="Q204" s="832">
        <v>0</v>
      </c>
      <c r="R204" s="832">
        <v>0</v>
      </c>
      <c r="S204" s="832">
        <v>0</v>
      </c>
      <c r="T204" s="832">
        <v>0</v>
      </c>
      <c r="U204" s="832">
        <v>0</v>
      </c>
      <c r="V204" s="832">
        <v>0</v>
      </c>
      <c r="W204" s="832">
        <v>0</v>
      </c>
      <c r="X204" s="832">
        <v>0</v>
      </c>
      <c r="Y204" s="832">
        <v>0</v>
      </c>
      <c r="Z204" s="832">
        <v>0</v>
      </c>
      <c r="AA204" s="832">
        <v>0</v>
      </c>
      <c r="AB204" s="832">
        <v>0</v>
      </c>
      <c r="AC204" s="832">
        <v>0</v>
      </c>
      <c r="AD204" s="832">
        <v>0</v>
      </c>
      <c r="AE204" s="832">
        <v>0</v>
      </c>
      <c r="AF204" s="832">
        <v>0</v>
      </c>
      <c r="AG204" s="832">
        <v>0</v>
      </c>
      <c r="AH204" s="832">
        <v>0</v>
      </c>
      <c r="AI204" s="832">
        <v>0</v>
      </c>
      <c r="AJ204" s="1030" t="str">
        <f t="shared" si="18"/>
        <v>H01652</v>
      </c>
      <c r="AK204" s="1030" t="str">
        <f t="shared" si="19"/>
        <v>CARR FRAIS DIVERS</v>
      </c>
      <c r="AL204" s="1030">
        <f>IFERROR(INDEX(G204:R204,1,MATCH(Parametres!$B$3,G$1:R$1,0)-1)*IF(OR(F204="L",F204="S",F204="I"),-1,1),"")</f>
        <v>0</v>
      </c>
      <c r="AM204" s="1030">
        <f t="shared" si="20"/>
        <v>0</v>
      </c>
      <c r="AN204" s="1030">
        <f>INDEX(G204:R204,1,MATCH(Parametres!$B$3,G$1:R$1,0))*IF(OR(F204="L",F204="S",F204="I"),-1,1)</f>
        <v>0</v>
      </c>
      <c r="AO204" s="598" t="e">
        <f>+VLOOKUP($AJ204,Data_Validation!$A:$D,1,0)</f>
        <v>#N/A</v>
      </c>
      <c r="AP204" s="598" t="e">
        <f>+VLOOKUP($AJ204,Data_Validation!$A:$D,3,0)</f>
        <v>#N/A</v>
      </c>
      <c r="AQ204" s="598" t="e">
        <f>+VLOOKUP($AJ204,Data_Validation!$A:$D,4,0)</f>
        <v>#N/A</v>
      </c>
      <c r="AR204" s="598" t="s">
        <v>299</v>
      </c>
      <c r="AS204" s="598" t="e">
        <f>+VLOOKUP($AJ204,Data_Validation!$A:$E,5,0)</f>
        <v>#N/A</v>
      </c>
      <c r="AT204" s="1036" t="str">
        <f t="shared" si="21"/>
        <v>H01652</v>
      </c>
      <c r="AU204" s="599" t="str">
        <f t="shared" si="22"/>
        <v>CARR FRAIS DIVERS</v>
      </c>
      <c r="AV204" s="1030">
        <f>IFERROR(INDEX(V204:AG204,1,MATCH(Parametres!$B$3,V$1:AG$1,0)-1)*IF(OR(C204="L",C204="S",C204="I"),-1,1),"")</f>
        <v>0</v>
      </c>
      <c r="AW204" s="1030">
        <f t="shared" si="23"/>
        <v>0</v>
      </c>
      <c r="AX204" s="1030">
        <f>INDEX(V204:AG204,1,MATCH(Parametres!$B$3,V$1:AG$1,0))*IF(OR(C204="L",C204="S",C204="I"),-1,1)</f>
        <v>0</v>
      </c>
      <c r="AY204" s="598" t="s">
        <v>337</v>
      </c>
      <c r="AZ204" s="598" t="e">
        <f>+VLOOKUP($AJ204,Data_Validation!$A:$E,5,0)</f>
        <v>#N/A</v>
      </c>
    </row>
    <row r="205" spans="1:52" ht="15" customHeight="1">
      <c r="A205" s="832" t="s">
        <v>1150</v>
      </c>
      <c r="B205" s="832">
        <v>2025</v>
      </c>
      <c r="C205" s="832" t="s">
        <v>1556</v>
      </c>
      <c r="D205" s="832" t="s">
        <v>1557</v>
      </c>
      <c r="E205" s="832" t="s">
        <v>333</v>
      </c>
      <c r="F205" s="832" t="s">
        <v>1119</v>
      </c>
      <c r="G205" s="832">
        <v>0</v>
      </c>
      <c r="H205" s="832">
        <v>0</v>
      </c>
      <c r="I205" s="832">
        <v>0</v>
      </c>
      <c r="J205" s="832">
        <v>0</v>
      </c>
      <c r="K205" s="832">
        <v>0</v>
      </c>
      <c r="L205" s="832">
        <v>0</v>
      </c>
      <c r="M205" s="832">
        <v>0</v>
      </c>
      <c r="N205" s="832">
        <v>0</v>
      </c>
      <c r="O205" s="832">
        <v>0</v>
      </c>
      <c r="P205" s="832">
        <v>0</v>
      </c>
      <c r="Q205" s="832">
        <v>0</v>
      </c>
      <c r="R205" s="832">
        <v>0</v>
      </c>
      <c r="S205" s="832">
        <v>0</v>
      </c>
      <c r="T205" s="832">
        <v>0</v>
      </c>
      <c r="U205" s="832">
        <v>0</v>
      </c>
      <c r="V205" s="832">
        <v>0</v>
      </c>
      <c r="W205" s="832">
        <v>0</v>
      </c>
      <c r="X205" s="832">
        <v>0</v>
      </c>
      <c r="Y205" s="832">
        <v>0</v>
      </c>
      <c r="Z205" s="832">
        <v>0</v>
      </c>
      <c r="AA205" s="832">
        <v>0</v>
      </c>
      <c r="AB205" s="832">
        <v>0</v>
      </c>
      <c r="AC205" s="832">
        <v>0</v>
      </c>
      <c r="AD205" s="832">
        <v>0</v>
      </c>
      <c r="AE205" s="832">
        <v>0</v>
      </c>
      <c r="AF205" s="832">
        <v>0</v>
      </c>
      <c r="AG205" s="832">
        <v>0</v>
      </c>
      <c r="AH205" s="832">
        <v>0</v>
      </c>
      <c r="AI205" s="832">
        <v>0</v>
      </c>
      <c r="AJ205" s="1030" t="str">
        <f t="shared" si="18"/>
        <v>H01660</v>
      </c>
      <c r="AK205" s="1030" t="str">
        <f t="shared" si="19"/>
        <v>CARR LOYER INT HYPOTH.</v>
      </c>
      <c r="AL205" s="1030">
        <f>IFERROR(INDEX(G205:R205,1,MATCH(Parametres!$B$3,G$1:R$1,0)-1)*IF(OR(F205="L",F205="S",F205="I"),-1,1),"")</f>
        <v>0</v>
      </c>
      <c r="AM205" s="1030">
        <f t="shared" si="20"/>
        <v>0</v>
      </c>
      <c r="AN205" s="1030">
        <f>INDEX(G205:R205,1,MATCH(Parametres!$B$3,G$1:R$1,0))*IF(OR(F205="L",F205="S",F205="I"),-1,1)</f>
        <v>0</v>
      </c>
      <c r="AO205" s="598" t="e">
        <f>+VLOOKUP($AJ205,Data_Validation!$A:$D,1,0)</f>
        <v>#N/A</v>
      </c>
      <c r="AP205" s="598" t="e">
        <f>+VLOOKUP($AJ205,Data_Validation!$A:$D,3,0)</f>
        <v>#N/A</v>
      </c>
      <c r="AQ205" s="598" t="e">
        <f>+VLOOKUP($AJ205,Data_Validation!$A:$D,4,0)</f>
        <v>#N/A</v>
      </c>
      <c r="AR205" s="598" t="s">
        <v>299</v>
      </c>
      <c r="AS205" s="598" t="e">
        <f>+VLOOKUP($AJ205,Data_Validation!$A:$E,5,0)</f>
        <v>#N/A</v>
      </c>
      <c r="AT205" s="1036" t="str">
        <f t="shared" si="21"/>
        <v>H01660</v>
      </c>
      <c r="AU205" s="599" t="str">
        <f t="shared" si="22"/>
        <v>CARR LOYER INT HYPOTH.</v>
      </c>
      <c r="AV205" s="1030">
        <f>IFERROR(INDEX(V205:AG205,1,MATCH(Parametres!$B$3,V$1:AG$1,0)-1)*IF(OR(C205="L",C205="S",C205="I"),-1,1),"")</f>
        <v>0</v>
      </c>
      <c r="AW205" s="1030">
        <f t="shared" si="23"/>
        <v>0</v>
      </c>
      <c r="AX205" s="1030">
        <f>INDEX(V205:AG205,1,MATCH(Parametres!$B$3,V$1:AG$1,0))*IF(OR(C205="L",C205="S",C205="I"),-1,1)</f>
        <v>0</v>
      </c>
      <c r="AY205" s="598" t="s">
        <v>337</v>
      </c>
      <c r="AZ205" s="598" t="e">
        <f>+VLOOKUP($AJ205,Data_Validation!$A:$E,5,0)</f>
        <v>#N/A</v>
      </c>
    </row>
    <row r="206" spans="1:52" ht="15.75" customHeight="1">
      <c r="A206" s="832" t="s">
        <v>1150</v>
      </c>
      <c r="B206" s="832">
        <v>2025</v>
      </c>
      <c r="C206" s="832" t="s">
        <v>1558</v>
      </c>
      <c r="D206" s="832" t="s">
        <v>1559</v>
      </c>
      <c r="E206" s="832" t="s">
        <v>333</v>
      </c>
      <c r="F206" s="832" t="s">
        <v>1119</v>
      </c>
      <c r="G206" s="832">
        <v>0</v>
      </c>
      <c r="H206" s="832">
        <v>0</v>
      </c>
      <c r="I206" s="832">
        <v>0</v>
      </c>
      <c r="J206" s="832">
        <v>0</v>
      </c>
      <c r="K206" s="832">
        <v>0</v>
      </c>
      <c r="L206" s="832">
        <v>0</v>
      </c>
      <c r="M206" s="832">
        <v>0</v>
      </c>
      <c r="N206" s="832">
        <v>0</v>
      </c>
      <c r="O206" s="832">
        <v>0</v>
      </c>
      <c r="P206" s="832">
        <v>0</v>
      </c>
      <c r="Q206" s="832">
        <v>0</v>
      </c>
      <c r="R206" s="832">
        <v>0</v>
      </c>
      <c r="S206" s="832">
        <v>0</v>
      </c>
      <c r="T206" s="832">
        <v>0</v>
      </c>
      <c r="U206" s="832">
        <v>0</v>
      </c>
      <c r="V206" s="832">
        <v>0</v>
      </c>
      <c r="W206" s="832">
        <v>0</v>
      </c>
      <c r="X206" s="832">
        <v>0</v>
      </c>
      <c r="Y206" s="832">
        <v>0</v>
      </c>
      <c r="Z206" s="832">
        <v>0</v>
      </c>
      <c r="AA206" s="832">
        <v>0</v>
      </c>
      <c r="AB206" s="832">
        <v>0</v>
      </c>
      <c r="AC206" s="832">
        <v>0</v>
      </c>
      <c r="AD206" s="832">
        <v>0</v>
      </c>
      <c r="AE206" s="832">
        <v>0</v>
      </c>
      <c r="AF206" s="832">
        <v>0</v>
      </c>
      <c r="AG206" s="832">
        <v>0</v>
      </c>
      <c r="AH206" s="832">
        <v>0</v>
      </c>
      <c r="AI206" s="832">
        <v>0</v>
      </c>
      <c r="AJ206" s="1030" t="str">
        <f t="shared" si="18"/>
        <v>H01661</v>
      </c>
      <c r="AK206" s="1030" t="str">
        <f t="shared" si="19"/>
        <v>CARR AMORT AMELIOR  LOC</v>
      </c>
      <c r="AL206" s="1030">
        <f>IFERROR(INDEX(G206:R206,1,MATCH(Parametres!$B$3,G$1:R$1,0)-1)*IF(OR(F206="L",F206="S",F206="I"),-1,1),"")</f>
        <v>0</v>
      </c>
      <c r="AM206" s="1030">
        <f t="shared" si="20"/>
        <v>0</v>
      </c>
      <c r="AN206" s="1030">
        <f>INDEX(G206:R206,1,MATCH(Parametres!$B$3,G$1:R$1,0))*IF(OR(F206="L",F206="S",F206="I"),-1,1)</f>
        <v>0</v>
      </c>
      <c r="AO206" s="598" t="e">
        <f>+VLOOKUP($AJ206,Data_Validation!$A:$D,1,0)</f>
        <v>#N/A</v>
      </c>
      <c r="AP206" s="598" t="e">
        <f>+VLOOKUP($AJ206,Data_Validation!$A:$D,3,0)</f>
        <v>#N/A</v>
      </c>
      <c r="AQ206" s="598" t="e">
        <f>+VLOOKUP($AJ206,Data_Validation!$A:$D,4,0)</f>
        <v>#N/A</v>
      </c>
      <c r="AR206" s="598" t="s">
        <v>299</v>
      </c>
      <c r="AS206" s="598" t="e">
        <f>+VLOOKUP($AJ206,Data_Validation!$A:$E,5,0)</f>
        <v>#N/A</v>
      </c>
      <c r="AT206" s="1036" t="str">
        <f t="shared" si="21"/>
        <v>H01661</v>
      </c>
      <c r="AU206" s="599" t="str">
        <f t="shared" si="22"/>
        <v>CARR AMORT AMELIOR  LOC</v>
      </c>
      <c r="AV206" s="1030">
        <f>IFERROR(INDEX(V206:AG206,1,MATCH(Parametres!$B$3,V$1:AG$1,0)-1)*IF(OR(C206="L",C206="S",C206="I"),-1,1),"")</f>
        <v>0</v>
      </c>
      <c r="AW206" s="1030">
        <f t="shared" si="23"/>
        <v>0</v>
      </c>
      <c r="AX206" s="1030">
        <f>INDEX(V206:AG206,1,MATCH(Parametres!$B$3,V$1:AG$1,0))*IF(OR(C206="L",C206="S",C206="I"),-1,1)</f>
        <v>0</v>
      </c>
      <c r="AY206" s="598" t="s">
        <v>337</v>
      </c>
      <c r="AZ206" s="598" t="e">
        <f>+VLOOKUP($AJ206,Data_Validation!$A:$E,5,0)</f>
        <v>#N/A</v>
      </c>
    </row>
    <row r="207" spans="1:52" ht="15" customHeight="1">
      <c r="A207" s="832" t="s">
        <v>1150</v>
      </c>
      <c r="B207" s="832">
        <v>2025</v>
      </c>
      <c r="C207" s="832" t="s">
        <v>1560</v>
      </c>
      <c r="D207" s="832" t="s">
        <v>1561</v>
      </c>
      <c r="E207" s="832" t="s">
        <v>333</v>
      </c>
      <c r="F207" s="832" t="s">
        <v>1119</v>
      </c>
      <c r="G207" s="832">
        <v>0</v>
      </c>
      <c r="H207" s="832">
        <v>0</v>
      </c>
      <c r="I207" s="832">
        <v>0</v>
      </c>
      <c r="J207" s="832">
        <v>0</v>
      </c>
      <c r="K207" s="832">
        <v>0</v>
      </c>
      <c r="L207" s="832">
        <v>0</v>
      </c>
      <c r="M207" s="832">
        <v>0</v>
      </c>
      <c r="N207" s="832">
        <v>0</v>
      </c>
      <c r="O207" s="832">
        <v>0</v>
      </c>
      <c r="P207" s="832">
        <v>0</v>
      </c>
      <c r="Q207" s="832">
        <v>0</v>
      </c>
      <c r="R207" s="832">
        <v>0</v>
      </c>
      <c r="S207" s="832">
        <v>0</v>
      </c>
      <c r="T207" s="832">
        <v>0</v>
      </c>
      <c r="U207" s="832">
        <v>0</v>
      </c>
      <c r="V207" s="832">
        <v>0</v>
      </c>
      <c r="W207" s="832">
        <v>0</v>
      </c>
      <c r="X207" s="832">
        <v>0</v>
      </c>
      <c r="Y207" s="832">
        <v>0</v>
      </c>
      <c r="Z207" s="832">
        <v>0</v>
      </c>
      <c r="AA207" s="832">
        <v>0</v>
      </c>
      <c r="AB207" s="832">
        <v>0</v>
      </c>
      <c r="AC207" s="832">
        <v>0</v>
      </c>
      <c r="AD207" s="832">
        <v>0</v>
      </c>
      <c r="AE207" s="832">
        <v>0</v>
      </c>
      <c r="AF207" s="832">
        <v>0</v>
      </c>
      <c r="AG207" s="832">
        <v>0</v>
      </c>
      <c r="AH207" s="832">
        <v>0</v>
      </c>
      <c r="AI207" s="832">
        <v>0</v>
      </c>
      <c r="AJ207" s="1030" t="str">
        <f t="shared" si="18"/>
        <v>H01662</v>
      </c>
      <c r="AK207" s="1030" t="str">
        <f t="shared" si="19"/>
        <v>CARR ENTRERIEN PROPRIÉTÉ</v>
      </c>
      <c r="AL207" s="1030">
        <f>IFERROR(INDEX(G207:R207,1,MATCH(Parametres!$B$3,G$1:R$1,0)-1)*IF(OR(F207="L",F207="S",F207="I"),-1,1),"")</f>
        <v>0</v>
      </c>
      <c r="AM207" s="1030">
        <f t="shared" si="20"/>
        <v>0</v>
      </c>
      <c r="AN207" s="1030">
        <f>INDEX(G207:R207,1,MATCH(Parametres!$B$3,G$1:R$1,0))*IF(OR(F207="L",F207="S",F207="I"),-1,1)</f>
        <v>0</v>
      </c>
      <c r="AO207" s="598" t="e">
        <f>+VLOOKUP($AJ207,Data_Validation!$A:$D,1,0)</f>
        <v>#N/A</v>
      </c>
      <c r="AP207" s="598" t="e">
        <f>+VLOOKUP($AJ207,Data_Validation!$A:$D,3,0)</f>
        <v>#N/A</v>
      </c>
      <c r="AQ207" s="598" t="e">
        <f>+VLOOKUP($AJ207,Data_Validation!$A:$D,4,0)</f>
        <v>#N/A</v>
      </c>
      <c r="AR207" s="598" t="s">
        <v>299</v>
      </c>
      <c r="AS207" s="598" t="e">
        <f>+VLOOKUP($AJ207,Data_Validation!$A:$E,5,0)</f>
        <v>#N/A</v>
      </c>
      <c r="AT207" s="1036" t="str">
        <f t="shared" si="21"/>
        <v>H01662</v>
      </c>
      <c r="AU207" s="599" t="str">
        <f t="shared" si="22"/>
        <v>CARR ENTRERIEN PROPRIÉTÉ</v>
      </c>
      <c r="AV207" s="1030">
        <f>IFERROR(INDEX(V207:AG207,1,MATCH(Parametres!$B$3,V$1:AG$1,0)-1)*IF(OR(C207="L",C207="S",C207="I"),-1,1),"")</f>
        <v>0</v>
      </c>
      <c r="AW207" s="1030">
        <f t="shared" si="23"/>
        <v>0</v>
      </c>
      <c r="AX207" s="1030">
        <f>INDEX(V207:AG207,1,MATCH(Parametres!$B$3,V$1:AG$1,0))*IF(OR(C207="L",C207="S",C207="I"),-1,1)</f>
        <v>0</v>
      </c>
      <c r="AY207" s="598" t="s">
        <v>337</v>
      </c>
      <c r="AZ207" s="598" t="e">
        <f>+VLOOKUP($AJ207,Data_Validation!$A:$E,5,0)</f>
        <v>#N/A</v>
      </c>
    </row>
    <row r="208" spans="1:52" ht="15" customHeight="1">
      <c r="A208" s="832" t="s">
        <v>1150</v>
      </c>
      <c r="B208" s="832">
        <v>2025</v>
      </c>
      <c r="C208" s="832" t="s">
        <v>1562</v>
      </c>
      <c r="D208" s="832" t="s">
        <v>1563</v>
      </c>
      <c r="E208" s="832" t="s">
        <v>333</v>
      </c>
      <c r="F208" s="832" t="s">
        <v>1119</v>
      </c>
      <c r="G208" s="832">
        <v>0</v>
      </c>
      <c r="H208" s="832">
        <v>0</v>
      </c>
      <c r="I208" s="832">
        <v>0</v>
      </c>
      <c r="J208" s="832">
        <v>0</v>
      </c>
      <c r="K208" s="832">
        <v>0</v>
      </c>
      <c r="L208" s="832">
        <v>0</v>
      </c>
      <c r="M208" s="832">
        <v>0</v>
      </c>
      <c r="N208" s="832">
        <v>0</v>
      </c>
      <c r="O208" s="832">
        <v>0</v>
      </c>
      <c r="P208" s="832">
        <v>0</v>
      </c>
      <c r="Q208" s="832">
        <v>0</v>
      </c>
      <c r="R208" s="832">
        <v>0</v>
      </c>
      <c r="S208" s="832">
        <v>0</v>
      </c>
      <c r="T208" s="832">
        <v>0</v>
      </c>
      <c r="U208" s="832">
        <v>0</v>
      </c>
      <c r="V208" s="832">
        <v>0</v>
      </c>
      <c r="W208" s="832">
        <v>0</v>
      </c>
      <c r="X208" s="832">
        <v>0</v>
      </c>
      <c r="Y208" s="832">
        <v>0</v>
      </c>
      <c r="Z208" s="832">
        <v>0</v>
      </c>
      <c r="AA208" s="832">
        <v>0</v>
      </c>
      <c r="AB208" s="832">
        <v>0</v>
      </c>
      <c r="AC208" s="832">
        <v>0</v>
      </c>
      <c r="AD208" s="832">
        <v>0</v>
      </c>
      <c r="AE208" s="832">
        <v>0</v>
      </c>
      <c r="AF208" s="832">
        <v>0</v>
      </c>
      <c r="AG208" s="832">
        <v>0</v>
      </c>
      <c r="AH208" s="832">
        <v>0</v>
      </c>
      <c r="AI208" s="832">
        <v>0</v>
      </c>
      <c r="AJ208" s="1030" t="str">
        <f t="shared" si="18"/>
        <v>H01663</v>
      </c>
      <c r="AK208" s="1030" t="str">
        <f t="shared" si="19"/>
        <v>CARR TAXES PROPRIÉTÉ</v>
      </c>
      <c r="AL208" s="1030">
        <f>IFERROR(INDEX(G208:R208,1,MATCH(Parametres!$B$3,G$1:R$1,0)-1)*IF(OR(F208="L",F208="S",F208="I"),-1,1),"")</f>
        <v>0</v>
      </c>
      <c r="AM208" s="1030">
        <f t="shared" si="20"/>
        <v>0</v>
      </c>
      <c r="AN208" s="1030">
        <f>INDEX(G208:R208,1,MATCH(Parametres!$B$3,G$1:R$1,0))*IF(OR(F208="L",F208="S",F208="I"),-1,1)</f>
        <v>0</v>
      </c>
      <c r="AO208" s="598" t="e">
        <f>+VLOOKUP($AJ208,Data_Validation!$A:$D,1,0)</f>
        <v>#N/A</v>
      </c>
      <c r="AP208" s="598" t="e">
        <f>+VLOOKUP($AJ208,Data_Validation!$A:$D,3,0)</f>
        <v>#N/A</v>
      </c>
      <c r="AQ208" s="598" t="e">
        <f>+VLOOKUP($AJ208,Data_Validation!$A:$D,4,0)</f>
        <v>#N/A</v>
      </c>
      <c r="AR208" s="598" t="s">
        <v>299</v>
      </c>
      <c r="AS208" s="598" t="e">
        <f>+VLOOKUP($AJ208,Data_Validation!$A:$E,5,0)</f>
        <v>#N/A</v>
      </c>
      <c r="AT208" s="1036" t="str">
        <f t="shared" si="21"/>
        <v>H01663</v>
      </c>
      <c r="AU208" s="599" t="str">
        <f t="shared" si="22"/>
        <v>CARR TAXES PROPRIÉTÉ</v>
      </c>
      <c r="AV208" s="1030">
        <f>IFERROR(INDEX(V208:AG208,1,MATCH(Parametres!$B$3,V$1:AG$1,0)-1)*IF(OR(C208="L",C208="S",C208="I"),-1,1),"")</f>
        <v>0</v>
      </c>
      <c r="AW208" s="1030">
        <f t="shared" si="23"/>
        <v>0</v>
      </c>
      <c r="AX208" s="1030">
        <f>INDEX(V208:AG208,1,MATCH(Parametres!$B$3,V$1:AG$1,0))*IF(OR(C208="L",C208="S",C208="I"),-1,1)</f>
        <v>0</v>
      </c>
      <c r="AY208" s="598" t="s">
        <v>337</v>
      </c>
      <c r="AZ208" s="598" t="e">
        <f>+VLOOKUP($AJ208,Data_Validation!$A:$E,5,0)</f>
        <v>#N/A</v>
      </c>
    </row>
    <row r="209" spans="1:52" ht="15" customHeight="1">
      <c r="A209" s="832" t="s">
        <v>1150</v>
      </c>
      <c r="B209" s="832">
        <v>2025</v>
      </c>
      <c r="C209" s="832" t="s">
        <v>1564</v>
      </c>
      <c r="D209" s="832" t="s">
        <v>1565</v>
      </c>
      <c r="E209" s="832" t="s">
        <v>333</v>
      </c>
      <c r="F209" s="832" t="s">
        <v>1119</v>
      </c>
      <c r="G209" s="832">
        <v>0</v>
      </c>
      <c r="H209" s="832">
        <v>0</v>
      </c>
      <c r="I209" s="832">
        <v>0</v>
      </c>
      <c r="J209" s="832">
        <v>0</v>
      </c>
      <c r="K209" s="832">
        <v>0</v>
      </c>
      <c r="L209" s="832">
        <v>0</v>
      </c>
      <c r="M209" s="832">
        <v>0</v>
      </c>
      <c r="N209" s="832">
        <v>0</v>
      </c>
      <c r="O209" s="832">
        <v>0</v>
      </c>
      <c r="P209" s="832">
        <v>0</v>
      </c>
      <c r="Q209" s="832">
        <v>0</v>
      </c>
      <c r="R209" s="832">
        <v>0</v>
      </c>
      <c r="S209" s="832">
        <v>0</v>
      </c>
      <c r="T209" s="832">
        <v>0</v>
      </c>
      <c r="U209" s="832">
        <v>0</v>
      </c>
      <c r="V209" s="832">
        <v>0</v>
      </c>
      <c r="W209" s="832">
        <v>0</v>
      </c>
      <c r="X209" s="832">
        <v>0</v>
      </c>
      <c r="Y209" s="832">
        <v>0</v>
      </c>
      <c r="Z209" s="832">
        <v>0</v>
      </c>
      <c r="AA209" s="832">
        <v>0</v>
      </c>
      <c r="AB209" s="832">
        <v>0</v>
      </c>
      <c r="AC209" s="832">
        <v>0</v>
      </c>
      <c r="AD209" s="832">
        <v>0</v>
      </c>
      <c r="AE209" s="832">
        <v>0</v>
      </c>
      <c r="AF209" s="832">
        <v>0</v>
      </c>
      <c r="AG209" s="832">
        <v>0</v>
      </c>
      <c r="AH209" s="832">
        <v>0</v>
      </c>
      <c r="AI209" s="832">
        <v>0</v>
      </c>
      <c r="AJ209" s="1030" t="str">
        <f t="shared" si="18"/>
        <v>H01664</v>
      </c>
      <c r="AK209" s="1030" t="str">
        <f t="shared" si="19"/>
        <v>CARR ASSURANCE BATIMENT</v>
      </c>
      <c r="AL209" s="1030">
        <f>IFERROR(INDEX(G209:R209,1,MATCH(Parametres!$B$3,G$1:R$1,0)-1)*IF(OR(F209="L",F209="S",F209="I"),-1,1),"")</f>
        <v>0</v>
      </c>
      <c r="AM209" s="1030">
        <f t="shared" si="20"/>
        <v>0</v>
      </c>
      <c r="AN209" s="1030">
        <f>INDEX(G209:R209,1,MATCH(Parametres!$B$3,G$1:R$1,0))*IF(OR(F209="L",F209="S",F209="I"),-1,1)</f>
        <v>0</v>
      </c>
      <c r="AO209" s="598" t="e">
        <f>+VLOOKUP($AJ209,Data_Validation!$A:$D,1,0)</f>
        <v>#N/A</v>
      </c>
      <c r="AP209" s="598" t="e">
        <f>+VLOOKUP($AJ209,Data_Validation!$A:$D,3,0)</f>
        <v>#N/A</v>
      </c>
      <c r="AQ209" s="598" t="e">
        <f>+VLOOKUP($AJ209,Data_Validation!$A:$D,4,0)</f>
        <v>#N/A</v>
      </c>
      <c r="AR209" s="598" t="s">
        <v>299</v>
      </c>
      <c r="AS209" s="598" t="e">
        <f>+VLOOKUP($AJ209,Data_Validation!$A:$E,5,0)</f>
        <v>#N/A</v>
      </c>
      <c r="AT209" s="1036" t="str">
        <f t="shared" si="21"/>
        <v>H01664</v>
      </c>
      <c r="AU209" s="599" t="str">
        <f t="shared" si="22"/>
        <v>CARR ASSURANCE BATIMENT</v>
      </c>
      <c r="AV209" s="1030">
        <f>IFERROR(INDEX(V209:AG209,1,MATCH(Parametres!$B$3,V$1:AG$1,0)-1)*IF(OR(C209="L",C209="S",C209="I"),-1,1),"")</f>
        <v>0</v>
      </c>
      <c r="AW209" s="1030">
        <f t="shared" si="23"/>
        <v>0</v>
      </c>
      <c r="AX209" s="1030">
        <f>INDEX(V209:AG209,1,MATCH(Parametres!$B$3,V$1:AG$1,0))*IF(OR(C209="L",C209="S",C209="I"),-1,1)</f>
        <v>0</v>
      </c>
      <c r="AY209" s="598" t="s">
        <v>337</v>
      </c>
      <c r="AZ209" s="598" t="e">
        <f>+VLOOKUP($AJ209,Data_Validation!$A:$E,5,0)</f>
        <v>#N/A</v>
      </c>
    </row>
    <row r="210" spans="1:52" ht="15" customHeight="1">
      <c r="A210" s="832" t="s">
        <v>1150</v>
      </c>
      <c r="B210" s="832">
        <v>2025</v>
      </c>
      <c r="C210" s="832" t="s">
        <v>1566</v>
      </c>
      <c r="D210" s="832" t="s">
        <v>1567</v>
      </c>
      <c r="E210" s="832" t="s">
        <v>333</v>
      </c>
      <c r="F210" s="832" t="s">
        <v>1119</v>
      </c>
      <c r="G210" s="832">
        <v>0</v>
      </c>
      <c r="H210" s="832">
        <v>0</v>
      </c>
      <c r="I210" s="832">
        <v>0</v>
      </c>
      <c r="J210" s="832">
        <v>0</v>
      </c>
      <c r="K210" s="832">
        <v>0</v>
      </c>
      <c r="L210" s="832">
        <v>0</v>
      </c>
      <c r="M210" s="832">
        <v>0</v>
      </c>
      <c r="N210" s="832">
        <v>0</v>
      </c>
      <c r="O210" s="832">
        <v>0</v>
      </c>
      <c r="P210" s="832">
        <v>0</v>
      </c>
      <c r="Q210" s="832">
        <v>0</v>
      </c>
      <c r="R210" s="832">
        <v>0</v>
      </c>
      <c r="S210" s="832">
        <v>0</v>
      </c>
      <c r="T210" s="832">
        <v>0</v>
      </c>
      <c r="U210" s="832">
        <v>0</v>
      </c>
      <c r="V210" s="832">
        <v>0</v>
      </c>
      <c r="W210" s="832">
        <v>0</v>
      </c>
      <c r="X210" s="832">
        <v>0</v>
      </c>
      <c r="Y210" s="832">
        <v>0</v>
      </c>
      <c r="Z210" s="832">
        <v>0</v>
      </c>
      <c r="AA210" s="832">
        <v>0</v>
      </c>
      <c r="AB210" s="832">
        <v>0</v>
      </c>
      <c r="AC210" s="832">
        <v>0</v>
      </c>
      <c r="AD210" s="832">
        <v>0</v>
      </c>
      <c r="AE210" s="832">
        <v>0</v>
      </c>
      <c r="AF210" s="832">
        <v>0</v>
      </c>
      <c r="AG210" s="832">
        <v>0</v>
      </c>
      <c r="AH210" s="832">
        <v>0</v>
      </c>
      <c r="AI210" s="832">
        <v>0</v>
      </c>
      <c r="AJ210" s="1030" t="str">
        <f t="shared" si="18"/>
        <v>H01665</v>
      </c>
      <c r="AK210" s="1030" t="str">
        <f t="shared" si="19"/>
        <v>CARR AMORT BATIMENT</v>
      </c>
      <c r="AL210" s="1030">
        <f>IFERROR(INDEX(G210:R210,1,MATCH(Parametres!$B$3,G$1:R$1,0)-1)*IF(OR(F210="L",F210="S",F210="I"),-1,1),"")</f>
        <v>0</v>
      </c>
      <c r="AM210" s="1030">
        <f t="shared" si="20"/>
        <v>0</v>
      </c>
      <c r="AN210" s="1030">
        <f>INDEX(G210:R210,1,MATCH(Parametres!$B$3,G$1:R$1,0))*IF(OR(F210="L",F210="S",F210="I"),-1,1)</f>
        <v>0</v>
      </c>
      <c r="AO210" s="598" t="e">
        <f>+VLOOKUP($AJ210,Data_Validation!$A:$D,1,0)</f>
        <v>#N/A</v>
      </c>
      <c r="AP210" s="598" t="e">
        <f>+VLOOKUP($AJ210,Data_Validation!$A:$D,3,0)</f>
        <v>#N/A</v>
      </c>
      <c r="AQ210" s="598" t="e">
        <f>+VLOOKUP($AJ210,Data_Validation!$A:$D,4,0)</f>
        <v>#N/A</v>
      </c>
      <c r="AR210" s="598" t="s">
        <v>299</v>
      </c>
      <c r="AS210" s="598" t="e">
        <f>+VLOOKUP($AJ210,Data_Validation!$A:$E,5,0)</f>
        <v>#N/A</v>
      </c>
      <c r="AT210" s="1036" t="str">
        <f t="shared" si="21"/>
        <v>H01665</v>
      </c>
      <c r="AU210" s="599" t="str">
        <f t="shared" si="22"/>
        <v>CARR AMORT BATIMENT</v>
      </c>
      <c r="AV210" s="1030">
        <f>IFERROR(INDEX(V210:AG210,1,MATCH(Parametres!$B$3,V$1:AG$1,0)-1)*IF(OR(C210="L",C210="S",C210="I"),-1,1),"")</f>
        <v>0</v>
      </c>
      <c r="AW210" s="1030">
        <f t="shared" si="23"/>
        <v>0</v>
      </c>
      <c r="AX210" s="1030">
        <f>INDEX(V210:AG210,1,MATCH(Parametres!$B$3,V$1:AG$1,0))*IF(OR(C210="L",C210="S",C210="I"),-1,1)</f>
        <v>0</v>
      </c>
      <c r="AY210" s="598" t="s">
        <v>337</v>
      </c>
      <c r="AZ210" s="598" t="e">
        <f>+VLOOKUP($AJ210,Data_Validation!$A:$E,5,0)</f>
        <v>#N/A</v>
      </c>
    </row>
    <row r="211" spans="1:52" ht="15.75" customHeight="1">
      <c r="A211" s="832" t="s">
        <v>1150</v>
      </c>
      <c r="B211" s="832">
        <v>2025</v>
      </c>
      <c r="C211" s="832" t="s">
        <v>1568</v>
      </c>
      <c r="D211" s="832" t="s">
        <v>1569</v>
      </c>
      <c r="E211" s="832" t="s">
        <v>333</v>
      </c>
      <c r="F211" s="832" t="s">
        <v>1119</v>
      </c>
      <c r="G211" s="832">
        <v>0</v>
      </c>
      <c r="H211" s="832">
        <v>0</v>
      </c>
      <c r="I211" s="832">
        <v>0</v>
      </c>
      <c r="J211" s="832">
        <v>0</v>
      </c>
      <c r="K211" s="832">
        <v>0</v>
      </c>
      <c r="L211" s="832">
        <v>0</v>
      </c>
      <c r="M211" s="832">
        <v>0</v>
      </c>
      <c r="N211" s="832">
        <v>0</v>
      </c>
      <c r="O211" s="832">
        <v>0</v>
      </c>
      <c r="P211" s="832">
        <v>0</v>
      </c>
      <c r="Q211" s="832">
        <v>0</v>
      </c>
      <c r="R211" s="832">
        <v>0</v>
      </c>
      <c r="S211" s="832">
        <v>0</v>
      </c>
      <c r="T211" s="832">
        <v>0</v>
      </c>
      <c r="U211" s="832">
        <v>0</v>
      </c>
      <c r="V211" s="832">
        <v>0</v>
      </c>
      <c r="W211" s="832">
        <v>0</v>
      </c>
      <c r="X211" s="832">
        <v>0</v>
      </c>
      <c r="Y211" s="832">
        <v>0</v>
      </c>
      <c r="Z211" s="832">
        <v>0</v>
      </c>
      <c r="AA211" s="832">
        <v>0</v>
      </c>
      <c r="AB211" s="832">
        <v>0</v>
      </c>
      <c r="AC211" s="832">
        <v>0</v>
      </c>
      <c r="AD211" s="832">
        <v>0</v>
      </c>
      <c r="AE211" s="832">
        <v>0</v>
      </c>
      <c r="AF211" s="832">
        <v>0</v>
      </c>
      <c r="AG211" s="832">
        <v>0</v>
      </c>
      <c r="AH211" s="832">
        <v>0</v>
      </c>
      <c r="AI211" s="832">
        <v>0</v>
      </c>
      <c r="AJ211" s="1030" t="str">
        <f t="shared" si="18"/>
        <v>H01668</v>
      </c>
      <c r="AK211" s="1030" t="str">
        <f t="shared" si="19"/>
        <v>CARR TAXES AFFAIRES&amp;AUTRE</v>
      </c>
      <c r="AL211" s="1030">
        <f>IFERROR(INDEX(G211:R211,1,MATCH(Parametres!$B$3,G$1:R$1,0)-1)*IF(OR(F211="L",F211="S",F211="I"),-1,1),"")</f>
        <v>0</v>
      </c>
      <c r="AM211" s="1030">
        <f t="shared" si="20"/>
        <v>0</v>
      </c>
      <c r="AN211" s="1030">
        <f>INDEX(G211:R211,1,MATCH(Parametres!$B$3,G$1:R$1,0))*IF(OR(F211="L",F211="S",F211="I"),-1,1)</f>
        <v>0</v>
      </c>
      <c r="AO211" s="598" t="e">
        <f>+VLOOKUP($AJ211,Data_Validation!$A:$D,1,0)</f>
        <v>#N/A</v>
      </c>
      <c r="AP211" s="598" t="e">
        <f>+VLOOKUP($AJ211,Data_Validation!$A:$D,3,0)</f>
        <v>#N/A</v>
      </c>
      <c r="AQ211" s="598" t="e">
        <f>+VLOOKUP($AJ211,Data_Validation!$A:$D,4,0)</f>
        <v>#N/A</v>
      </c>
      <c r="AR211" s="598" t="s">
        <v>299</v>
      </c>
      <c r="AS211" s="598" t="e">
        <f>+VLOOKUP($AJ211,Data_Validation!$A:$E,5,0)</f>
        <v>#N/A</v>
      </c>
      <c r="AT211" s="1036" t="str">
        <f t="shared" si="21"/>
        <v>H01668</v>
      </c>
      <c r="AU211" s="599" t="str">
        <f t="shared" si="22"/>
        <v>CARR TAXES AFFAIRES&amp;AUTRE</v>
      </c>
      <c r="AV211" s="1030">
        <f>IFERROR(INDEX(V211:AG211,1,MATCH(Parametres!$B$3,V$1:AG$1,0)-1)*IF(OR(C211="L",C211="S",C211="I"),-1,1),"")</f>
        <v>0</v>
      </c>
      <c r="AW211" s="1030">
        <f t="shared" si="23"/>
        <v>0</v>
      </c>
      <c r="AX211" s="1030">
        <f>INDEX(V211:AG211,1,MATCH(Parametres!$B$3,V$1:AG$1,0))*IF(OR(C211="L",C211="S",C211="I"),-1,1)</f>
        <v>0</v>
      </c>
      <c r="AY211" s="598" t="s">
        <v>337</v>
      </c>
      <c r="AZ211" s="598" t="e">
        <f>+VLOOKUP($AJ211,Data_Validation!$A:$E,5,0)</f>
        <v>#N/A</v>
      </c>
    </row>
    <row r="212" spans="1:52" ht="15" customHeight="1">
      <c r="A212" s="832" t="s">
        <v>1150</v>
      </c>
      <c r="B212" s="832">
        <v>2025</v>
      </c>
      <c r="C212" s="832" t="s">
        <v>1570</v>
      </c>
      <c r="D212" s="832" t="s">
        <v>1571</v>
      </c>
      <c r="E212" s="832" t="s">
        <v>333</v>
      </c>
      <c r="F212" s="832" t="s">
        <v>1119</v>
      </c>
      <c r="G212" s="832">
        <v>0</v>
      </c>
      <c r="H212" s="832">
        <v>0</v>
      </c>
      <c r="I212" s="832">
        <v>0</v>
      </c>
      <c r="J212" s="832">
        <v>0</v>
      </c>
      <c r="K212" s="832">
        <v>0</v>
      </c>
      <c r="L212" s="832">
        <v>0</v>
      </c>
      <c r="M212" s="832">
        <v>0</v>
      </c>
      <c r="N212" s="832">
        <v>0</v>
      </c>
      <c r="O212" s="832">
        <v>0</v>
      </c>
      <c r="P212" s="832">
        <v>0</v>
      </c>
      <c r="Q212" s="832">
        <v>0</v>
      </c>
      <c r="R212" s="832">
        <v>0</v>
      </c>
      <c r="S212" s="832">
        <v>0</v>
      </c>
      <c r="T212" s="832">
        <v>0</v>
      </c>
      <c r="U212" s="832">
        <v>0</v>
      </c>
      <c r="V212" s="832">
        <v>0</v>
      </c>
      <c r="W212" s="832">
        <v>0</v>
      </c>
      <c r="X212" s="832">
        <v>0</v>
      </c>
      <c r="Y212" s="832">
        <v>0</v>
      </c>
      <c r="Z212" s="832">
        <v>0</v>
      </c>
      <c r="AA212" s="832">
        <v>0</v>
      </c>
      <c r="AB212" s="832">
        <v>0</v>
      </c>
      <c r="AC212" s="832">
        <v>0</v>
      </c>
      <c r="AD212" s="832">
        <v>0</v>
      </c>
      <c r="AE212" s="832">
        <v>0</v>
      </c>
      <c r="AF212" s="832">
        <v>0</v>
      </c>
      <c r="AG212" s="832">
        <v>0</v>
      </c>
      <c r="AH212" s="832">
        <v>0</v>
      </c>
      <c r="AI212" s="832">
        <v>0</v>
      </c>
      <c r="AJ212" s="1030" t="str">
        <f t="shared" si="18"/>
        <v>H01669</v>
      </c>
      <c r="AK212" s="1030" t="str">
        <f t="shared" si="19"/>
        <v>CARR AMORT EQUIP &amp; INSTAL</v>
      </c>
      <c r="AL212" s="1030">
        <f>IFERROR(INDEX(G212:R212,1,MATCH(Parametres!$B$3,G$1:R$1,0)-1)*IF(OR(F212="L",F212="S",F212="I"),-1,1),"")</f>
        <v>0</v>
      </c>
      <c r="AM212" s="1030">
        <f t="shared" si="20"/>
        <v>0</v>
      </c>
      <c r="AN212" s="1030">
        <f>INDEX(G212:R212,1,MATCH(Parametres!$B$3,G$1:R$1,0))*IF(OR(F212="L",F212="S",F212="I"),-1,1)</f>
        <v>0</v>
      </c>
      <c r="AO212" s="598" t="e">
        <f>+VLOOKUP($AJ212,Data_Validation!$A:$D,1,0)</f>
        <v>#N/A</v>
      </c>
      <c r="AP212" s="598" t="e">
        <f>+VLOOKUP($AJ212,Data_Validation!$A:$D,3,0)</f>
        <v>#N/A</v>
      </c>
      <c r="AQ212" s="598" t="e">
        <f>+VLOOKUP($AJ212,Data_Validation!$A:$D,4,0)</f>
        <v>#N/A</v>
      </c>
      <c r="AR212" s="598" t="s">
        <v>299</v>
      </c>
      <c r="AS212" s="598" t="e">
        <f>+VLOOKUP($AJ212,Data_Validation!$A:$E,5,0)</f>
        <v>#N/A</v>
      </c>
      <c r="AT212" s="1036" t="str">
        <f t="shared" si="21"/>
        <v>H01669</v>
      </c>
      <c r="AU212" s="599" t="str">
        <f t="shared" si="22"/>
        <v>CARR AMORT EQUIP &amp; INSTAL</v>
      </c>
      <c r="AV212" s="1030">
        <f>IFERROR(INDEX(V212:AG212,1,MATCH(Parametres!$B$3,V$1:AG$1,0)-1)*IF(OR(C212="L",C212="S",C212="I"),-1,1),"")</f>
        <v>0</v>
      </c>
      <c r="AW212" s="1030">
        <f t="shared" si="23"/>
        <v>0</v>
      </c>
      <c r="AX212" s="1030">
        <f>INDEX(V212:AG212,1,MATCH(Parametres!$B$3,V$1:AG$1,0))*IF(OR(C212="L",C212="S",C212="I"),-1,1)</f>
        <v>0</v>
      </c>
      <c r="AY212" s="598" t="s">
        <v>337</v>
      </c>
      <c r="AZ212" s="598" t="e">
        <f>+VLOOKUP($AJ212,Data_Validation!$A:$E,5,0)</f>
        <v>#N/A</v>
      </c>
    </row>
    <row r="213" spans="1:52" ht="15" customHeight="1">
      <c r="A213" s="832" t="s">
        <v>1150</v>
      </c>
      <c r="B213" s="832">
        <v>2025</v>
      </c>
      <c r="C213" s="832" t="s">
        <v>1572</v>
      </c>
      <c r="D213" s="832" t="s">
        <v>1573</v>
      </c>
      <c r="E213" s="832" t="s">
        <v>333</v>
      </c>
      <c r="F213" s="832" t="s">
        <v>1119</v>
      </c>
      <c r="G213" s="832">
        <v>0</v>
      </c>
      <c r="H213" s="832">
        <v>0</v>
      </c>
      <c r="I213" s="832">
        <v>0</v>
      </c>
      <c r="J213" s="832">
        <v>0</v>
      </c>
      <c r="K213" s="832">
        <v>0</v>
      </c>
      <c r="L213" s="832">
        <v>0</v>
      </c>
      <c r="M213" s="832">
        <v>0</v>
      </c>
      <c r="N213" s="832">
        <v>0</v>
      </c>
      <c r="O213" s="832">
        <v>0</v>
      </c>
      <c r="P213" s="832">
        <v>0</v>
      </c>
      <c r="Q213" s="832">
        <v>0</v>
      </c>
      <c r="R213" s="832">
        <v>0</v>
      </c>
      <c r="S213" s="832">
        <v>0</v>
      </c>
      <c r="T213" s="832">
        <v>0</v>
      </c>
      <c r="U213" s="832">
        <v>0</v>
      </c>
      <c r="V213" s="832">
        <v>0</v>
      </c>
      <c r="W213" s="832">
        <v>0</v>
      </c>
      <c r="X213" s="832">
        <v>0</v>
      </c>
      <c r="Y213" s="832">
        <v>0</v>
      </c>
      <c r="Z213" s="832">
        <v>0</v>
      </c>
      <c r="AA213" s="832">
        <v>0</v>
      </c>
      <c r="AB213" s="832">
        <v>0</v>
      </c>
      <c r="AC213" s="832">
        <v>0</v>
      </c>
      <c r="AD213" s="832">
        <v>0</v>
      </c>
      <c r="AE213" s="832">
        <v>0</v>
      </c>
      <c r="AF213" s="832">
        <v>0</v>
      </c>
      <c r="AG213" s="832">
        <v>0</v>
      </c>
      <c r="AH213" s="832">
        <v>0</v>
      </c>
      <c r="AI213" s="832">
        <v>0</v>
      </c>
      <c r="AJ213" s="1030" t="str">
        <f t="shared" si="18"/>
        <v>H01670</v>
      </c>
      <c r="AK213" s="1030" t="str">
        <f t="shared" si="19"/>
        <v>CARR ASSURANCE GENERALE</v>
      </c>
      <c r="AL213" s="1030">
        <f>IFERROR(INDEX(G213:R213,1,MATCH(Parametres!$B$3,G$1:R$1,0)-1)*IF(OR(F213="L",F213="S",F213="I"),-1,1),"")</f>
        <v>0</v>
      </c>
      <c r="AM213" s="1030">
        <f t="shared" si="20"/>
        <v>0</v>
      </c>
      <c r="AN213" s="1030">
        <f>INDEX(G213:R213,1,MATCH(Parametres!$B$3,G$1:R$1,0))*IF(OR(F213="L",F213="S",F213="I"),-1,1)</f>
        <v>0</v>
      </c>
      <c r="AO213" s="598" t="e">
        <f>+VLOOKUP($AJ213,Data_Validation!$A:$D,1,0)</f>
        <v>#N/A</v>
      </c>
      <c r="AP213" s="598" t="e">
        <f>+VLOOKUP($AJ213,Data_Validation!$A:$D,3,0)</f>
        <v>#N/A</v>
      </c>
      <c r="AQ213" s="598" t="e">
        <f>+VLOOKUP($AJ213,Data_Validation!$A:$D,4,0)</f>
        <v>#N/A</v>
      </c>
      <c r="AR213" s="598" t="s">
        <v>299</v>
      </c>
      <c r="AS213" s="598" t="e">
        <f>+VLOOKUP($AJ213,Data_Validation!$A:$E,5,0)</f>
        <v>#N/A</v>
      </c>
      <c r="AT213" s="1036" t="str">
        <f t="shared" si="21"/>
        <v>H01670</v>
      </c>
      <c r="AU213" s="599" t="str">
        <f t="shared" si="22"/>
        <v>CARR ASSURANCE GENERALE</v>
      </c>
      <c r="AV213" s="1030">
        <f>IFERROR(INDEX(V213:AG213,1,MATCH(Parametres!$B$3,V$1:AG$1,0)-1)*IF(OR(C213="L",C213="S",C213="I"),-1,1),"")</f>
        <v>0</v>
      </c>
      <c r="AW213" s="1030">
        <f t="shared" si="23"/>
        <v>0</v>
      </c>
      <c r="AX213" s="1030">
        <f>INDEX(V213:AG213,1,MATCH(Parametres!$B$3,V$1:AG$1,0))*IF(OR(C213="L",C213="S",C213="I"),-1,1)</f>
        <v>0</v>
      </c>
      <c r="AY213" s="598" t="s">
        <v>337</v>
      </c>
      <c r="AZ213" s="598" t="e">
        <f>+VLOOKUP($AJ213,Data_Validation!$A:$E,5,0)</f>
        <v>#N/A</v>
      </c>
    </row>
    <row r="214" spans="1:52" ht="15" customHeight="1">
      <c r="A214" s="832" t="s">
        <v>1150</v>
      </c>
      <c r="B214" s="832">
        <v>2025</v>
      </c>
      <c r="C214" s="832" t="s">
        <v>1574</v>
      </c>
      <c r="D214" s="832" t="s">
        <v>1575</v>
      </c>
      <c r="E214" s="832" t="s">
        <v>333</v>
      </c>
      <c r="F214" s="832" t="s">
        <v>1119</v>
      </c>
      <c r="G214" s="832">
        <v>0</v>
      </c>
      <c r="H214" s="832">
        <v>0</v>
      </c>
      <c r="I214" s="832">
        <v>0</v>
      </c>
      <c r="J214" s="832">
        <v>0</v>
      </c>
      <c r="K214" s="832">
        <v>0</v>
      </c>
      <c r="L214" s="832">
        <v>0</v>
      </c>
      <c r="M214" s="832">
        <v>0</v>
      </c>
      <c r="N214" s="832">
        <v>0</v>
      </c>
      <c r="O214" s="832">
        <v>0</v>
      </c>
      <c r="P214" s="832">
        <v>0</v>
      </c>
      <c r="Q214" s="832">
        <v>0</v>
      </c>
      <c r="R214" s="832">
        <v>0</v>
      </c>
      <c r="S214" s="832">
        <v>0</v>
      </c>
      <c r="T214" s="832">
        <v>0</v>
      </c>
      <c r="U214" s="832">
        <v>0</v>
      </c>
      <c r="V214" s="832">
        <v>0</v>
      </c>
      <c r="W214" s="832">
        <v>0</v>
      </c>
      <c r="X214" s="832">
        <v>0</v>
      </c>
      <c r="Y214" s="832">
        <v>0</v>
      </c>
      <c r="Z214" s="832">
        <v>0</v>
      </c>
      <c r="AA214" s="832">
        <v>0</v>
      </c>
      <c r="AB214" s="832">
        <v>0</v>
      </c>
      <c r="AC214" s="832">
        <v>0</v>
      </c>
      <c r="AD214" s="832">
        <v>0</v>
      </c>
      <c r="AE214" s="832">
        <v>0</v>
      </c>
      <c r="AF214" s="832">
        <v>0</v>
      </c>
      <c r="AG214" s="832">
        <v>0</v>
      </c>
      <c r="AH214" s="832">
        <v>0</v>
      </c>
      <c r="AI214" s="832">
        <v>0</v>
      </c>
      <c r="AJ214" s="1030" t="str">
        <f t="shared" si="18"/>
        <v>H01674</v>
      </c>
      <c r="AK214" s="1030" t="str">
        <f t="shared" si="19"/>
        <v>CARR EAU/ELECT/CHAUFFAGE</v>
      </c>
      <c r="AL214" s="1030">
        <f>IFERROR(INDEX(G214:R214,1,MATCH(Parametres!$B$3,G$1:R$1,0)-1)*IF(OR(F214="L",F214="S",F214="I"),-1,1),"")</f>
        <v>0</v>
      </c>
      <c r="AM214" s="1030">
        <f t="shared" si="20"/>
        <v>0</v>
      </c>
      <c r="AN214" s="1030">
        <f>INDEX(G214:R214,1,MATCH(Parametres!$B$3,G$1:R$1,0))*IF(OR(F214="L",F214="S",F214="I"),-1,1)</f>
        <v>0</v>
      </c>
      <c r="AO214" s="598" t="e">
        <f>+VLOOKUP($AJ214,Data_Validation!$A:$D,1,0)</f>
        <v>#N/A</v>
      </c>
      <c r="AP214" s="598" t="e">
        <f>+VLOOKUP($AJ214,Data_Validation!$A:$D,3,0)</f>
        <v>#N/A</v>
      </c>
      <c r="AQ214" s="598" t="e">
        <f>+VLOOKUP($AJ214,Data_Validation!$A:$D,4,0)</f>
        <v>#N/A</v>
      </c>
      <c r="AR214" s="598" t="s">
        <v>299</v>
      </c>
      <c r="AS214" s="598" t="e">
        <f>+VLOOKUP($AJ214,Data_Validation!$A:$E,5,0)</f>
        <v>#N/A</v>
      </c>
      <c r="AT214" s="1036" t="str">
        <f t="shared" si="21"/>
        <v>H01674</v>
      </c>
      <c r="AU214" s="599" t="str">
        <f t="shared" si="22"/>
        <v>CARR EAU/ELECT/CHAUFFAGE</v>
      </c>
      <c r="AV214" s="1030">
        <f>IFERROR(INDEX(V214:AG214,1,MATCH(Parametres!$B$3,V$1:AG$1,0)-1)*IF(OR(C214="L",C214="S",C214="I"),-1,1),"")</f>
        <v>0</v>
      </c>
      <c r="AW214" s="1030">
        <f t="shared" si="23"/>
        <v>0</v>
      </c>
      <c r="AX214" s="1030">
        <f>INDEX(V214:AG214,1,MATCH(Parametres!$B$3,V$1:AG$1,0))*IF(OR(C214="L",C214="S",C214="I"),-1,1)</f>
        <v>0</v>
      </c>
      <c r="AY214" s="598" t="s">
        <v>337</v>
      </c>
      <c r="AZ214" s="598" t="e">
        <f>+VLOOKUP($AJ214,Data_Validation!$A:$E,5,0)</f>
        <v>#N/A</v>
      </c>
    </row>
    <row r="215" spans="1:52" ht="15.75" customHeight="1">
      <c r="A215" s="832" t="s">
        <v>1150</v>
      </c>
      <c r="B215" s="832">
        <v>2025</v>
      </c>
      <c r="C215" s="832" t="s">
        <v>1576</v>
      </c>
      <c r="D215" s="832" t="s">
        <v>1577</v>
      </c>
      <c r="E215" s="832" t="s">
        <v>333</v>
      </c>
      <c r="F215" s="832" t="s">
        <v>1119</v>
      </c>
      <c r="G215" s="832">
        <v>0</v>
      </c>
      <c r="H215" s="832">
        <v>0</v>
      </c>
      <c r="I215" s="832">
        <v>0</v>
      </c>
      <c r="J215" s="832">
        <v>0</v>
      </c>
      <c r="K215" s="832">
        <v>0</v>
      </c>
      <c r="L215" s="832">
        <v>0</v>
      </c>
      <c r="M215" s="832">
        <v>0</v>
      </c>
      <c r="N215" s="832">
        <v>0</v>
      </c>
      <c r="O215" s="832">
        <v>0</v>
      </c>
      <c r="P215" s="832">
        <v>0</v>
      </c>
      <c r="Q215" s="832">
        <v>0</v>
      </c>
      <c r="R215" s="832">
        <v>0</v>
      </c>
      <c r="S215" s="832">
        <v>0</v>
      </c>
      <c r="T215" s="832">
        <v>0</v>
      </c>
      <c r="U215" s="832">
        <v>0</v>
      </c>
      <c r="V215" s="832">
        <v>0</v>
      </c>
      <c r="W215" s="832">
        <v>0</v>
      </c>
      <c r="X215" s="832">
        <v>0</v>
      </c>
      <c r="Y215" s="832">
        <v>0</v>
      </c>
      <c r="Z215" s="832">
        <v>0</v>
      </c>
      <c r="AA215" s="832">
        <v>0</v>
      </c>
      <c r="AB215" s="832">
        <v>0</v>
      </c>
      <c r="AC215" s="832">
        <v>0</v>
      </c>
      <c r="AD215" s="832">
        <v>0</v>
      </c>
      <c r="AE215" s="832">
        <v>0</v>
      </c>
      <c r="AF215" s="832">
        <v>0</v>
      </c>
      <c r="AG215" s="832">
        <v>0</v>
      </c>
      <c r="AH215" s="832">
        <v>0</v>
      </c>
      <c r="AI215" s="832">
        <v>0</v>
      </c>
      <c r="AJ215" s="1030" t="str">
        <f t="shared" si="18"/>
        <v>H01676</v>
      </c>
      <c r="AK215" s="1030" t="str">
        <f t="shared" si="19"/>
        <v>CARR VERIF. COMPTABLE</v>
      </c>
      <c r="AL215" s="1030">
        <f>IFERROR(INDEX(G215:R215,1,MATCH(Parametres!$B$3,G$1:R$1,0)-1)*IF(OR(F215="L",F215="S",F215="I"),-1,1),"")</f>
        <v>0</v>
      </c>
      <c r="AM215" s="1030">
        <f t="shared" si="20"/>
        <v>0</v>
      </c>
      <c r="AN215" s="1030">
        <f>INDEX(G215:R215,1,MATCH(Parametres!$B$3,G$1:R$1,0))*IF(OR(F215="L",F215="S",F215="I"),-1,1)</f>
        <v>0</v>
      </c>
      <c r="AO215" s="598" t="e">
        <f>+VLOOKUP($AJ215,Data_Validation!$A:$D,1,0)</f>
        <v>#N/A</v>
      </c>
      <c r="AP215" s="598" t="e">
        <f>+VLOOKUP($AJ215,Data_Validation!$A:$D,3,0)</f>
        <v>#N/A</v>
      </c>
      <c r="AQ215" s="598" t="e">
        <f>+VLOOKUP($AJ215,Data_Validation!$A:$D,4,0)</f>
        <v>#N/A</v>
      </c>
      <c r="AR215" s="598" t="s">
        <v>299</v>
      </c>
      <c r="AS215" s="598" t="e">
        <f>+VLOOKUP($AJ215,Data_Validation!$A:$E,5,0)</f>
        <v>#N/A</v>
      </c>
      <c r="AT215" s="1036" t="str">
        <f t="shared" si="21"/>
        <v>H01676</v>
      </c>
      <c r="AU215" s="599" t="str">
        <f t="shared" si="22"/>
        <v>CARR VERIF. COMPTABLE</v>
      </c>
      <c r="AV215" s="1030">
        <f>IFERROR(INDEX(V215:AG215,1,MATCH(Parametres!$B$3,V$1:AG$1,0)-1)*IF(OR(C215="L",C215="S",C215="I"),-1,1),"")</f>
        <v>0</v>
      </c>
      <c r="AW215" s="1030">
        <f t="shared" si="23"/>
        <v>0</v>
      </c>
      <c r="AX215" s="1030">
        <f>INDEX(V215:AG215,1,MATCH(Parametres!$B$3,V$1:AG$1,0))*IF(OR(C215="L",C215="S",C215="I"),-1,1)</f>
        <v>0</v>
      </c>
      <c r="AY215" s="598" t="s">
        <v>337</v>
      </c>
      <c r="AZ215" s="598" t="e">
        <f>+VLOOKUP($AJ215,Data_Validation!$A:$E,5,0)</f>
        <v>#N/A</v>
      </c>
    </row>
    <row r="216" spans="1:52" ht="15" customHeight="1">
      <c r="A216" s="832" t="s">
        <v>1150</v>
      </c>
      <c r="B216" s="832">
        <v>2025</v>
      </c>
      <c r="C216" s="832" t="s">
        <v>1578</v>
      </c>
      <c r="D216" s="832" t="s">
        <v>1579</v>
      </c>
      <c r="E216" s="832" t="s">
        <v>333</v>
      </c>
      <c r="F216" s="832" t="s">
        <v>1119</v>
      </c>
      <c r="G216" s="832">
        <v>0</v>
      </c>
      <c r="H216" s="832">
        <v>0</v>
      </c>
      <c r="I216" s="832">
        <v>0</v>
      </c>
      <c r="J216" s="832">
        <v>0</v>
      </c>
      <c r="K216" s="832">
        <v>0</v>
      </c>
      <c r="L216" s="832">
        <v>0</v>
      </c>
      <c r="M216" s="832">
        <v>0</v>
      </c>
      <c r="N216" s="832">
        <v>0</v>
      </c>
      <c r="O216" s="832">
        <v>0</v>
      </c>
      <c r="P216" s="832">
        <v>0</v>
      </c>
      <c r="Q216" s="832">
        <v>0</v>
      </c>
      <c r="R216" s="832">
        <v>0</v>
      </c>
      <c r="S216" s="832">
        <v>0</v>
      </c>
      <c r="T216" s="832">
        <v>0</v>
      </c>
      <c r="U216" s="832">
        <v>0</v>
      </c>
      <c r="V216" s="832">
        <v>0</v>
      </c>
      <c r="W216" s="832">
        <v>0</v>
      </c>
      <c r="X216" s="832">
        <v>0</v>
      </c>
      <c r="Y216" s="832">
        <v>0</v>
      </c>
      <c r="Z216" s="832">
        <v>0</v>
      </c>
      <c r="AA216" s="832">
        <v>0</v>
      </c>
      <c r="AB216" s="832">
        <v>0</v>
      </c>
      <c r="AC216" s="832">
        <v>0</v>
      </c>
      <c r="AD216" s="832">
        <v>0</v>
      </c>
      <c r="AE216" s="832">
        <v>0</v>
      </c>
      <c r="AF216" s="832">
        <v>0</v>
      </c>
      <c r="AG216" s="832">
        <v>0</v>
      </c>
      <c r="AH216" s="832">
        <v>0</v>
      </c>
      <c r="AI216" s="832">
        <v>0</v>
      </c>
      <c r="AJ216" s="1030" t="str">
        <f t="shared" si="18"/>
        <v>H01677</v>
      </c>
      <c r="AK216" s="1030" t="str">
        <f t="shared" si="19"/>
        <v>CARR COTISATION SOUSCRIP</v>
      </c>
      <c r="AL216" s="1030">
        <f>IFERROR(INDEX(G216:R216,1,MATCH(Parametres!$B$3,G$1:R$1,0)-1)*IF(OR(F216="L",F216="S",F216="I"),-1,1),"")</f>
        <v>0</v>
      </c>
      <c r="AM216" s="1030">
        <f t="shared" si="20"/>
        <v>0</v>
      </c>
      <c r="AN216" s="1030">
        <f>INDEX(G216:R216,1,MATCH(Parametres!$B$3,G$1:R$1,0))*IF(OR(F216="L",F216="S",F216="I"),-1,1)</f>
        <v>0</v>
      </c>
      <c r="AO216" s="598" t="e">
        <f>+VLOOKUP($AJ216,Data_Validation!$A:$D,1,0)</f>
        <v>#N/A</v>
      </c>
      <c r="AP216" s="598" t="e">
        <f>+VLOOKUP($AJ216,Data_Validation!$A:$D,3,0)</f>
        <v>#N/A</v>
      </c>
      <c r="AQ216" s="598" t="e">
        <f>+VLOOKUP($AJ216,Data_Validation!$A:$D,4,0)</f>
        <v>#N/A</v>
      </c>
      <c r="AR216" s="598" t="s">
        <v>299</v>
      </c>
      <c r="AS216" s="598" t="e">
        <f>+VLOOKUP($AJ216,Data_Validation!$A:$E,5,0)</f>
        <v>#N/A</v>
      </c>
      <c r="AT216" s="1036" t="str">
        <f t="shared" si="21"/>
        <v>H01677</v>
      </c>
      <c r="AU216" s="599" t="str">
        <f t="shared" si="22"/>
        <v>CARR COTISATION SOUSCRIP</v>
      </c>
      <c r="AV216" s="1030">
        <f>IFERROR(INDEX(V216:AG216,1,MATCH(Parametres!$B$3,V$1:AG$1,0)-1)*IF(OR(C216="L",C216="S",C216="I"),-1,1),"")</f>
        <v>0</v>
      </c>
      <c r="AW216" s="1030">
        <f t="shared" si="23"/>
        <v>0</v>
      </c>
      <c r="AX216" s="1030">
        <f>INDEX(V216:AG216,1,MATCH(Parametres!$B$3,V$1:AG$1,0))*IF(OR(C216="L",C216="S",C216="I"),-1,1)</f>
        <v>0</v>
      </c>
      <c r="AY216" s="598" t="s">
        <v>337</v>
      </c>
      <c r="AZ216" s="598" t="e">
        <f>+VLOOKUP($AJ216,Data_Validation!$A:$E,5,0)</f>
        <v>#N/A</v>
      </c>
    </row>
    <row r="217" spans="1:52" ht="15" customHeight="1">
      <c r="A217" s="832" t="s">
        <v>1150</v>
      </c>
      <c r="B217" s="832">
        <v>2025</v>
      </c>
      <c r="C217" s="832" t="s">
        <v>1580</v>
      </c>
      <c r="D217" s="832" t="s">
        <v>1581</v>
      </c>
      <c r="E217" s="832" t="s">
        <v>333</v>
      </c>
      <c r="F217" s="832" t="s">
        <v>1119</v>
      </c>
      <c r="G217" s="832">
        <v>0</v>
      </c>
      <c r="H217" s="832">
        <v>0</v>
      </c>
      <c r="I217" s="832">
        <v>0</v>
      </c>
      <c r="J217" s="832">
        <v>0</v>
      </c>
      <c r="K217" s="832">
        <v>0</v>
      </c>
      <c r="L217" s="832">
        <v>0</v>
      </c>
      <c r="M217" s="832">
        <v>0</v>
      </c>
      <c r="N217" s="832">
        <v>0</v>
      </c>
      <c r="O217" s="832">
        <v>0</v>
      </c>
      <c r="P217" s="832">
        <v>0</v>
      </c>
      <c r="Q217" s="832">
        <v>0</v>
      </c>
      <c r="R217" s="832">
        <v>0</v>
      </c>
      <c r="S217" s="832">
        <v>0</v>
      </c>
      <c r="T217" s="832">
        <v>0</v>
      </c>
      <c r="U217" s="832">
        <v>0</v>
      </c>
      <c r="V217" s="832">
        <v>0</v>
      </c>
      <c r="W217" s="832">
        <v>0</v>
      </c>
      <c r="X217" s="832">
        <v>0</v>
      </c>
      <c r="Y217" s="832">
        <v>0</v>
      </c>
      <c r="Z217" s="832">
        <v>0</v>
      </c>
      <c r="AA217" s="832">
        <v>0</v>
      </c>
      <c r="AB217" s="832">
        <v>0</v>
      </c>
      <c r="AC217" s="832">
        <v>0</v>
      </c>
      <c r="AD217" s="832">
        <v>0</v>
      </c>
      <c r="AE217" s="832">
        <v>0</v>
      </c>
      <c r="AF217" s="832">
        <v>0</v>
      </c>
      <c r="AG217" s="832">
        <v>0</v>
      </c>
      <c r="AH217" s="832">
        <v>0</v>
      </c>
      <c r="AI217" s="832">
        <v>0</v>
      </c>
      <c r="AJ217" s="1030" t="str">
        <f t="shared" si="18"/>
        <v>H01679</v>
      </c>
      <c r="AK217" s="1030" t="str">
        <f t="shared" si="19"/>
        <v>CARR DONATIONS</v>
      </c>
      <c r="AL217" s="1030">
        <f>IFERROR(INDEX(G217:R217,1,MATCH(Parametres!$B$3,G$1:R$1,0)-1)*IF(OR(F217="L",F217="S",F217="I"),-1,1),"")</f>
        <v>0</v>
      </c>
      <c r="AM217" s="1030">
        <f t="shared" si="20"/>
        <v>0</v>
      </c>
      <c r="AN217" s="1030">
        <f>INDEX(G217:R217,1,MATCH(Parametres!$B$3,G$1:R$1,0))*IF(OR(F217="L",F217="S",F217="I"),-1,1)</f>
        <v>0</v>
      </c>
      <c r="AO217" s="598" t="e">
        <f>+VLOOKUP($AJ217,Data_Validation!$A:$D,1,0)</f>
        <v>#N/A</v>
      </c>
      <c r="AP217" s="598" t="e">
        <f>+VLOOKUP($AJ217,Data_Validation!$A:$D,3,0)</f>
        <v>#N/A</v>
      </c>
      <c r="AQ217" s="598" t="e">
        <f>+VLOOKUP($AJ217,Data_Validation!$A:$D,4,0)</f>
        <v>#N/A</v>
      </c>
      <c r="AR217" s="598" t="s">
        <v>299</v>
      </c>
      <c r="AS217" s="598" t="e">
        <f>+VLOOKUP($AJ217,Data_Validation!$A:$E,5,0)</f>
        <v>#N/A</v>
      </c>
      <c r="AT217" s="1036" t="str">
        <f t="shared" si="21"/>
        <v>H01679</v>
      </c>
      <c r="AU217" s="599" t="str">
        <f t="shared" si="22"/>
        <v>CARR DONATIONS</v>
      </c>
      <c r="AV217" s="1030">
        <f>IFERROR(INDEX(V217:AG217,1,MATCH(Parametres!$B$3,V$1:AG$1,0)-1)*IF(OR(C217="L",C217="S",C217="I"),-1,1),"")</f>
        <v>0</v>
      </c>
      <c r="AW217" s="1030">
        <f t="shared" si="23"/>
        <v>0</v>
      </c>
      <c r="AX217" s="1030">
        <f>INDEX(V217:AG217,1,MATCH(Parametres!$B$3,V$1:AG$1,0))*IF(OR(C217="L",C217="S",C217="I"),-1,1)</f>
        <v>0</v>
      </c>
      <c r="AY217" s="598" t="s">
        <v>337</v>
      </c>
      <c r="AZ217" s="598" t="e">
        <f>+VLOOKUP($AJ217,Data_Validation!$A:$E,5,0)</f>
        <v>#N/A</v>
      </c>
    </row>
    <row r="218" spans="1:52" ht="15" customHeight="1">
      <c r="A218" s="832" t="s">
        <v>1150</v>
      </c>
      <c r="B218" s="832">
        <v>2025</v>
      </c>
      <c r="C218" s="832" t="s">
        <v>1582</v>
      </c>
      <c r="D218" s="832" t="s">
        <v>1583</v>
      </c>
      <c r="E218" s="832" t="s">
        <v>333</v>
      </c>
      <c r="F218" s="832" t="s">
        <v>1119</v>
      </c>
      <c r="G218" s="832">
        <v>0</v>
      </c>
      <c r="H218" s="832">
        <v>0</v>
      </c>
      <c r="I218" s="832">
        <v>0</v>
      </c>
      <c r="J218" s="832">
        <v>0</v>
      </c>
      <c r="K218" s="832">
        <v>0</v>
      </c>
      <c r="L218" s="832">
        <v>0</v>
      </c>
      <c r="M218" s="832">
        <v>0</v>
      </c>
      <c r="N218" s="832">
        <v>0</v>
      </c>
      <c r="O218" s="832">
        <v>0</v>
      </c>
      <c r="P218" s="832">
        <v>0</v>
      </c>
      <c r="Q218" s="832">
        <v>0</v>
      </c>
      <c r="R218" s="832">
        <v>0</v>
      </c>
      <c r="S218" s="832">
        <v>0</v>
      </c>
      <c r="T218" s="832">
        <v>0</v>
      </c>
      <c r="U218" s="832">
        <v>0</v>
      </c>
      <c r="V218" s="832">
        <v>0</v>
      </c>
      <c r="W218" s="832">
        <v>0</v>
      </c>
      <c r="X218" s="832">
        <v>0</v>
      </c>
      <c r="Y218" s="832">
        <v>0</v>
      </c>
      <c r="Z218" s="832">
        <v>0</v>
      </c>
      <c r="AA218" s="832">
        <v>0</v>
      </c>
      <c r="AB218" s="832">
        <v>0</v>
      </c>
      <c r="AC218" s="832">
        <v>0</v>
      </c>
      <c r="AD218" s="832">
        <v>0</v>
      </c>
      <c r="AE218" s="832">
        <v>0</v>
      </c>
      <c r="AF218" s="832">
        <v>0</v>
      </c>
      <c r="AG218" s="832">
        <v>0</v>
      </c>
      <c r="AH218" s="832">
        <v>0</v>
      </c>
      <c r="AI218" s="832">
        <v>0</v>
      </c>
      <c r="AJ218" s="1030" t="str">
        <f t="shared" si="18"/>
        <v>H01801</v>
      </c>
      <c r="AK218" s="1030" t="str">
        <f t="shared" si="19"/>
        <v>L/R SALAIRES-VENTES DIR</v>
      </c>
      <c r="AL218" s="1030">
        <f>IFERROR(INDEX(G218:R218,1,MATCH(Parametres!$B$3,G$1:R$1,0)-1)*IF(OR(F218="L",F218="S",F218="I"),-1,1),"")</f>
        <v>0</v>
      </c>
      <c r="AM218" s="1030">
        <f t="shared" si="20"/>
        <v>0</v>
      </c>
      <c r="AN218" s="1030">
        <f>INDEX(G218:R218,1,MATCH(Parametres!$B$3,G$1:R$1,0))*IF(OR(F218="L",F218="S",F218="I"),-1,1)</f>
        <v>0</v>
      </c>
      <c r="AO218" s="598" t="e">
        <f>+VLOOKUP($AJ218,Data_Validation!$A:$D,1,0)</f>
        <v>#N/A</v>
      </c>
      <c r="AP218" s="598" t="e">
        <f>+VLOOKUP($AJ218,Data_Validation!$A:$D,3,0)</f>
        <v>#N/A</v>
      </c>
      <c r="AQ218" s="598" t="e">
        <f>+VLOOKUP($AJ218,Data_Validation!$A:$D,4,0)</f>
        <v>#N/A</v>
      </c>
      <c r="AR218" s="598" t="s">
        <v>299</v>
      </c>
      <c r="AS218" s="598" t="e">
        <f>+VLOOKUP($AJ218,Data_Validation!$A:$E,5,0)</f>
        <v>#N/A</v>
      </c>
      <c r="AT218" s="1036" t="str">
        <f t="shared" si="21"/>
        <v>H01801</v>
      </c>
      <c r="AU218" s="599" t="str">
        <f t="shared" si="22"/>
        <v>L/R SALAIRES-VENTES DIR</v>
      </c>
      <c r="AV218" s="1030">
        <f>IFERROR(INDEX(V218:AG218,1,MATCH(Parametres!$B$3,V$1:AG$1,0)-1)*IF(OR(C218="L",C218="S",C218="I"),-1,1),"")</f>
        <v>0</v>
      </c>
      <c r="AW218" s="1030">
        <f t="shared" si="23"/>
        <v>0</v>
      </c>
      <c r="AX218" s="1030">
        <f>INDEX(V218:AG218,1,MATCH(Parametres!$B$3,V$1:AG$1,0))*IF(OR(C218="L",C218="S",C218="I"),-1,1)</f>
        <v>0</v>
      </c>
      <c r="AY218" s="598" t="s">
        <v>337</v>
      </c>
      <c r="AZ218" s="598" t="e">
        <f>+VLOOKUP($AJ218,Data_Validation!$A:$E,5,0)</f>
        <v>#N/A</v>
      </c>
    </row>
    <row r="219" spans="1:52" ht="15.75" customHeight="1">
      <c r="A219" s="832" t="s">
        <v>1150</v>
      </c>
      <c r="B219" s="832">
        <v>2025</v>
      </c>
      <c r="C219" s="832" t="s">
        <v>1584</v>
      </c>
      <c r="D219" s="832" t="s">
        <v>1585</v>
      </c>
      <c r="E219" s="832" t="s">
        <v>333</v>
      </c>
      <c r="F219" s="832" t="s">
        <v>1119</v>
      </c>
      <c r="G219" s="832">
        <v>0</v>
      </c>
      <c r="H219" s="832">
        <v>0</v>
      </c>
      <c r="I219" s="832">
        <v>0</v>
      </c>
      <c r="J219" s="832">
        <v>0</v>
      </c>
      <c r="K219" s="832">
        <v>0</v>
      </c>
      <c r="L219" s="832">
        <v>0</v>
      </c>
      <c r="M219" s="832">
        <v>0</v>
      </c>
      <c r="N219" s="832">
        <v>0</v>
      </c>
      <c r="O219" s="832">
        <v>0</v>
      </c>
      <c r="P219" s="832">
        <v>0</v>
      </c>
      <c r="Q219" s="832">
        <v>0</v>
      </c>
      <c r="R219" s="832">
        <v>0</v>
      </c>
      <c r="S219" s="832">
        <v>0</v>
      </c>
      <c r="T219" s="832">
        <v>0</v>
      </c>
      <c r="U219" s="832">
        <v>0</v>
      </c>
      <c r="V219" s="832">
        <v>0</v>
      </c>
      <c r="W219" s="832">
        <v>0</v>
      </c>
      <c r="X219" s="832">
        <v>0</v>
      </c>
      <c r="Y219" s="832">
        <v>0</v>
      </c>
      <c r="Z219" s="832">
        <v>0</v>
      </c>
      <c r="AA219" s="832">
        <v>0</v>
      </c>
      <c r="AB219" s="832">
        <v>0</v>
      </c>
      <c r="AC219" s="832">
        <v>0</v>
      </c>
      <c r="AD219" s="832">
        <v>0</v>
      </c>
      <c r="AE219" s="832">
        <v>0</v>
      </c>
      <c r="AF219" s="832">
        <v>0</v>
      </c>
      <c r="AG219" s="832">
        <v>0</v>
      </c>
      <c r="AH219" s="832">
        <v>0</v>
      </c>
      <c r="AI219" s="832">
        <v>0</v>
      </c>
      <c r="AJ219" s="1030" t="str">
        <f t="shared" si="18"/>
        <v>H01802</v>
      </c>
      <c r="AK219" s="1030" t="str">
        <f t="shared" si="19"/>
        <v>L/R SALAIRE COMM VENDEUR</v>
      </c>
      <c r="AL219" s="1030">
        <f>IFERROR(INDEX(G219:R219,1,MATCH(Parametres!$B$3,G$1:R$1,0)-1)*IF(OR(F219="L",F219="S",F219="I"),-1,1),"")</f>
        <v>0</v>
      </c>
      <c r="AM219" s="1030">
        <f t="shared" si="20"/>
        <v>0</v>
      </c>
      <c r="AN219" s="1030">
        <f>INDEX(G219:R219,1,MATCH(Parametres!$B$3,G$1:R$1,0))*IF(OR(F219="L",F219="S",F219="I"),-1,1)</f>
        <v>0</v>
      </c>
      <c r="AO219" s="598" t="e">
        <f>+VLOOKUP($AJ219,Data_Validation!$A:$D,1,0)</f>
        <v>#N/A</v>
      </c>
      <c r="AP219" s="598" t="e">
        <f>+VLOOKUP($AJ219,Data_Validation!$A:$D,3,0)</f>
        <v>#N/A</v>
      </c>
      <c r="AQ219" s="598" t="e">
        <f>+VLOOKUP($AJ219,Data_Validation!$A:$D,4,0)</f>
        <v>#N/A</v>
      </c>
      <c r="AR219" s="598" t="s">
        <v>299</v>
      </c>
      <c r="AS219" s="598" t="e">
        <f>+VLOOKUP($AJ219,Data_Validation!$A:$E,5,0)</f>
        <v>#N/A</v>
      </c>
      <c r="AT219" s="1036" t="str">
        <f t="shared" si="21"/>
        <v>H01802</v>
      </c>
      <c r="AU219" s="599" t="str">
        <f t="shared" si="22"/>
        <v>L/R SALAIRE COMM VENDEUR</v>
      </c>
      <c r="AV219" s="1030">
        <f>IFERROR(INDEX(V219:AG219,1,MATCH(Parametres!$B$3,V$1:AG$1,0)-1)*IF(OR(C219="L",C219="S",C219="I"),-1,1),"")</f>
        <v>0</v>
      </c>
      <c r="AW219" s="1030">
        <f t="shared" si="23"/>
        <v>0</v>
      </c>
      <c r="AX219" s="1030">
        <f>INDEX(V219:AG219,1,MATCH(Parametres!$B$3,V$1:AG$1,0))*IF(OR(C219="L",C219="S",C219="I"),-1,1)</f>
        <v>0</v>
      </c>
      <c r="AY219" s="598" t="s">
        <v>337</v>
      </c>
      <c r="AZ219" s="598" t="e">
        <f>+VLOOKUP($AJ219,Data_Validation!$A:$E,5,0)</f>
        <v>#N/A</v>
      </c>
    </row>
    <row r="220" spans="1:52" ht="15" customHeight="1">
      <c r="A220" s="832" t="s">
        <v>1150</v>
      </c>
      <c r="B220" s="832">
        <v>2025</v>
      </c>
      <c r="C220" s="832" t="s">
        <v>1586</v>
      </c>
      <c r="D220" s="832" t="s">
        <v>1587</v>
      </c>
      <c r="E220" s="832" t="s">
        <v>333</v>
      </c>
      <c r="F220" s="832" t="s">
        <v>1119</v>
      </c>
      <c r="G220" s="832">
        <v>0</v>
      </c>
      <c r="H220" s="832">
        <v>0</v>
      </c>
      <c r="I220" s="832">
        <v>0</v>
      </c>
      <c r="J220" s="832">
        <v>0</v>
      </c>
      <c r="K220" s="832">
        <v>0</v>
      </c>
      <c r="L220" s="832">
        <v>0</v>
      </c>
      <c r="M220" s="832">
        <v>0</v>
      </c>
      <c r="N220" s="832">
        <v>0</v>
      </c>
      <c r="O220" s="832">
        <v>0</v>
      </c>
      <c r="P220" s="832">
        <v>0</v>
      </c>
      <c r="Q220" s="832">
        <v>0</v>
      </c>
      <c r="R220" s="832">
        <v>0</v>
      </c>
      <c r="S220" s="832">
        <v>0</v>
      </c>
      <c r="T220" s="832">
        <v>0</v>
      </c>
      <c r="U220" s="832">
        <v>0</v>
      </c>
      <c r="V220" s="832">
        <v>0</v>
      </c>
      <c r="W220" s="832">
        <v>0</v>
      </c>
      <c r="X220" s="832">
        <v>0</v>
      </c>
      <c r="Y220" s="832">
        <v>0</v>
      </c>
      <c r="Z220" s="832">
        <v>0</v>
      </c>
      <c r="AA220" s="832">
        <v>0</v>
      </c>
      <c r="AB220" s="832">
        <v>0</v>
      </c>
      <c r="AC220" s="832">
        <v>0</v>
      </c>
      <c r="AD220" s="832">
        <v>0</v>
      </c>
      <c r="AE220" s="832">
        <v>0</v>
      </c>
      <c r="AF220" s="832">
        <v>0</v>
      </c>
      <c r="AG220" s="832">
        <v>0</v>
      </c>
      <c r="AH220" s="832">
        <v>0</v>
      </c>
      <c r="AI220" s="832">
        <v>0</v>
      </c>
      <c r="AJ220" s="1030" t="str">
        <f t="shared" si="18"/>
        <v>H01803</v>
      </c>
      <c r="AK220" s="1030" t="str">
        <f t="shared" si="19"/>
        <v>L/R SALAIRES &amp; COMM F&amp;I</v>
      </c>
      <c r="AL220" s="1030">
        <f>IFERROR(INDEX(G220:R220,1,MATCH(Parametres!$B$3,G$1:R$1,0)-1)*IF(OR(F220="L",F220="S",F220="I"),-1,1),"")</f>
        <v>0</v>
      </c>
      <c r="AM220" s="1030">
        <f t="shared" si="20"/>
        <v>0</v>
      </c>
      <c r="AN220" s="1030">
        <f>INDEX(G220:R220,1,MATCH(Parametres!$B$3,G$1:R$1,0))*IF(OR(F220="L",F220="S",F220="I"),-1,1)</f>
        <v>0</v>
      </c>
      <c r="AO220" s="598" t="e">
        <f>+VLOOKUP($AJ220,Data_Validation!$A:$D,1,0)</f>
        <v>#N/A</v>
      </c>
      <c r="AP220" s="598" t="e">
        <f>+VLOOKUP($AJ220,Data_Validation!$A:$D,3,0)</f>
        <v>#N/A</v>
      </c>
      <c r="AQ220" s="598" t="e">
        <f>+VLOOKUP($AJ220,Data_Validation!$A:$D,4,0)</f>
        <v>#N/A</v>
      </c>
      <c r="AR220" s="598" t="s">
        <v>299</v>
      </c>
      <c r="AS220" s="598" t="e">
        <f>+VLOOKUP($AJ220,Data_Validation!$A:$E,5,0)</f>
        <v>#N/A</v>
      </c>
      <c r="AT220" s="1036" t="str">
        <f t="shared" si="21"/>
        <v>H01803</v>
      </c>
      <c r="AU220" s="599" t="str">
        <f t="shared" si="22"/>
        <v>L/R SALAIRES &amp; COMM F&amp;I</v>
      </c>
      <c r="AV220" s="1030">
        <f>IFERROR(INDEX(V220:AG220,1,MATCH(Parametres!$B$3,V$1:AG$1,0)-1)*IF(OR(C220="L",C220="S",C220="I"),-1,1),"")</f>
        <v>0</v>
      </c>
      <c r="AW220" s="1030">
        <f t="shared" si="23"/>
        <v>0</v>
      </c>
      <c r="AX220" s="1030">
        <f>INDEX(V220:AG220,1,MATCH(Parametres!$B$3,V$1:AG$1,0))*IF(OR(C220="L",C220="S",C220="I"),-1,1)</f>
        <v>0</v>
      </c>
      <c r="AY220" s="598" t="s">
        <v>337</v>
      </c>
      <c r="AZ220" s="598" t="e">
        <f>+VLOOKUP($AJ220,Data_Validation!$A:$E,5,0)</f>
        <v>#N/A</v>
      </c>
    </row>
    <row r="221" spans="1:52" ht="15" customHeight="1">
      <c r="A221" s="832" t="s">
        <v>1150</v>
      </c>
      <c r="B221" s="832">
        <v>2025</v>
      </c>
      <c r="C221" s="832" t="s">
        <v>1588</v>
      </c>
      <c r="D221" s="832" t="s">
        <v>1589</v>
      </c>
      <c r="E221" s="832" t="s">
        <v>333</v>
      </c>
      <c r="F221" s="832" t="s">
        <v>1119</v>
      </c>
      <c r="G221" s="832">
        <v>0</v>
      </c>
      <c r="H221" s="832">
        <v>0</v>
      </c>
      <c r="I221" s="832">
        <v>0</v>
      </c>
      <c r="J221" s="832">
        <v>0</v>
      </c>
      <c r="K221" s="832">
        <v>0</v>
      </c>
      <c r="L221" s="832">
        <v>0</v>
      </c>
      <c r="M221" s="832">
        <v>0</v>
      </c>
      <c r="N221" s="832">
        <v>0</v>
      </c>
      <c r="O221" s="832">
        <v>0</v>
      </c>
      <c r="P221" s="832">
        <v>0</v>
      </c>
      <c r="Q221" s="832">
        <v>0</v>
      </c>
      <c r="R221" s="832">
        <v>0</v>
      </c>
      <c r="S221" s="832">
        <v>0</v>
      </c>
      <c r="T221" s="832">
        <v>0</v>
      </c>
      <c r="U221" s="832">
        <v>0</v>
      </c>
      <c r="V221" s="832">
        <v>0</v>
      </c>
      <c r="W221" s="832">
        <v>0</v>
      </c>
      <c r="X221" s="832">
        <v>0</v>
      </c>
      <c r="Y221" s="832">
        <v>0</v>
      </c>
      <c r="Z221" s="832">
        <v>0</v>
      </c>
      <c r="AA221" s="832">
        <v>0</v>
      </c>
      <c r="AB221" s="832">
        <v>0</v>
      </c>
      <c r="AC221" s="832">
        <v>0</v>
      </c>
      <c r="AD221" s="832">
        <v>0</v>
      </c>
      <c r="AE221" s="832">
        <v>0</v>
      </c>
      <c r="AF221" s="832">
        <v>0</v>
      </c>
      <c r="AG221" s="832">
        <v>0</v>
      </c>
      <c r="AH221" s="832">
        <v>0</v>
      </c>
      <c r="AI221" s="832">
        <v>0</v>
      </c>
      <c r="AJ221" s="1030" t="str">
        <f t="shared" si="18"/>
        <v>H01804</v>
      </c>
      <c r="AK221" s="1030" t="str">
        <f t="shared" si="19"/>
        <v>L/R PREP A LA ROUTE</v>
      </c>
      <c r="AL221" s="1030">
        <f>IFERROR(INDEX(G221:R221,1,MATCH(Parametres!$B$3,G$1:R$1,0)-1)*IF(OR(F221="L",F221="S",F221="I"),-1,1),"")</f>
        <v>0</v>
      </c>
      <c r="AM221" s="1030">
        <f t="shared" si="20"/>
        <v>0</v>
      </c>
      <c r="AN221" s="1030">
        <f>INDEX(G221:R221,1,MATCH(Parametres!$B$3,G$1:R$1,0))*IF(OR(F221="L",F221="S",F221="I"),-1,1)</f>
        <v>0</v>
      </c>
      <c r="AO221" s="598" t="e">
        <f>+VLOOKUP($AJ221,Data_Validation!$A:$D,1,0)</f>
        <v>#N/A</v>
      </c>
      <c r="AP221" s="598" t="e">
        <f>+VLOOKUP($AJ221,Data_Validation!$A:$D,3,0)</f>
        <v>#N/A</v>
      </c>
      <c r="AQ221" s="598" t="e">
        <f>+VLOOKUP($AJ221,Data_Validation!$A:$D,4,0)</f>
        <v>#N/A</v>
      </c>
      <c r="AR221" s="598" t="s">
        <v>299</v>
      </c>
      <c r="AS221" s="598" t="e">
        <f>+VLOOKUP($AJ221,Data_Validation!$A:$E,5,0)</f>
        <v>#N/A</v>
      </c>
      <c r="AT221" s="1036" t="str">
        <f t="shared" si="21"/>
        <v>H01804</v>
      </c>
      <c r="AU221" s="599" t="str">
        <f t="shared" si="22"/>
        <v>L/R PREP A LA ROUTE</v>
      </c>
      <c r="AV221" s="1030">
        <f>IFERROR(INDEX(V221:AG221,1,MATCH(Parametres!$B$3,V$1:AG$1,0)-1)*IF(OR(C221="L",C221="S",C221="I"),-1,1),"")</f>
        <v>0</v>
      </c>
      <c r="AW221" s="1030">
        <f t="shared" si="23"/>
        <v>0</v>
      </c>
      <c r="AX221" s="1030">
        <f>INDEX(V221:AG221,1,MATCH(Parametres!$B$3,V$1:AG$1,0))*IF(OR(C221="L",C221="S",C221="I"),-1,1)</f>
        <v>0</v>
      </c>
      <c r="AY221" s="598" t="s">
        <v>337</v>
      </c>
      <c r="AZ221" s="598" t="e">
        <f>+VLOOKUP($AJ221,Data_Validation!$A:$E,5,0)</f>
        <v>#N/A</v>
      </c>
    </row>
    <row r="222" spans="1:52" ht="15" customHeight="1">
      <c r="A222" s="832" t="s">
        <v>1150</v>
      </c>
      <c r="B222" s="832">
        <v>2025</v>
      </c>
      <c r="C222" s="832" t="s">
        <v>1590</v>
      </c>
      <c r="D222" s="832" t="s">
        <v>1591</v>
      </c>
      <c r="E222" s="832" t="s">
        <v>333</v>
      </c>
      <c r="F222" s="832" t="s">
        <v>1119</v>
      </c>
      <c r="G222" s="832">
        <v>0</v>
      </c>
      <c r="H222" s="832">
        <v>0</v>
      </c>
      <c r="I222" s="832">
        <v>0</v>
      </c>
      <c r="J222" s="832">
        <v>0</v>
      </c>
      <c r="K222" s="832">
        <v>0</v>
      </c>
      <c r="L222" s="832">
        <v>0</v>
      </c>
      <c r="M222" s="832">
        <v>0</v>
      </c>
      <c r="N222" s="832">
        <v>0</v>
      </c>
      <c r="O222" s="832">
        <v>0</v>
      </c>
      <c r="P222" s="832">
        <v>0</v>
      </c>
      <c r="Q222" s="832">
        <v>0</v>
      </c>
      <c r="R222" s="832">
        <v>0</v>
      </c>
      <c r="S222" s="832">
        <v>0</v>
      </c>
      <c r="T222" s="832">
        <v>0</v>
      </c>
      <c r="U222" s="832">
        <v>0</v>
      </c>
      <c r="V222" s="832">
        <v>0</v>
      </c>
      <c r="W222" s="832">
        <v>0</v>
      </c>
      <c r="X222" s="832">
        <v>0</v>
      </c>
      <c r="Y222" s="832">
        <v>0</v>
      </c>
      <c r="Z222" s="832">
        <v>0</v>
      </c>
      <c r="AA222" s="832">
        <v>0</v>
      </c>
      <c r="AB222" s="832">
        <v>0</v>
      </c>
      <c r="AC222" s="832">
        <v>0</v>
      </c>
      <c r="AD222" s="832">
        <v>0</v>
      </c>
      <c r="AE222" s="832">
        <v>0</v>
      </c>
      <c r="AF222" s="832">
        <v>0</v>
      </c>
      <c r="AG222" s="832">
        <v>0</v>
      </c>
      <c r="AH222" s="832">
        <v>0</v>
      </c>
      <c r="AI222" s="832">
        <v>0</v>
      </c>
      <c r="AJ222" s="1030" t="str">
        <f t="shared" si="18"/>
        <v>H01805</v>
      </c>
      <c r="AK222" s="1030" t="str">
        <f t="shared" si="19"/>
        <v>L/R PRATIQUES DE GARANTIE</v>
      </c>
      <c r="AL222" s="1030">
        <f>IFERROR(INDEX(G222:R222,1,MATCH(Parametres!$B$3,G$1:R$1,0)-1)*IF(OR(F222="L",F222="S",F222="I"),-1,1),"")</f>
        <v>0</v>
      </c>
      <c r="AM222" s="1030">
        <f t="shared" si="20"/>
        <v>0</v>
      </c>
      <c r="AN222" s="1030">
        <f>INDEX(G222:R222,1,MATCH(Parametres!$B$3,G$1:R$1,0))*IF(OR(F222="L",F222="S",F222="I"),-1,1)</f>
        <v>0</v>
      </c>
      <c r="AO222" s="598" t="e">
        <f>+VLOOKUP($AJ222,Data_Validation!$A:$D,1,0)</f>
        <v>#N/A</v>
      </c>
      <c r="AP222" s="598" t="e">
        <f>+VLOOKUP($AJ222,Data_Validation!$A:$D,3,0)</f>
        <v>#N/A</v>
      </c>
      <c r="AQ222" s="598" t="e">
        <f>+VLOOKUP($AJ222,Data_Validation!$A:$D,4,0)</f>
        <v>#N/A</v>
      </c>
      <c r="AR222" s="598" t="s">
        <v>299</v>
      </c>
      <c r="AS222" s="598" t="e">
        <f>+VLOOKUP($AJ222,Data_Validation!$A:$E,5,0)</f>
        <v>#N/A</v>
      </c>
      <c r="AT222" s="1036" t="str">
        <f t="shared" si="21"/>
        <v>H01805</v>
      </c>
      <c r="AU222" s="599" t="str">
        <f t="shared" si="22"/>
        <v>L/R PRATIQUES DE GARANTIE</v>
      </c>
      <c r="AV222" s="1030">
        <f>IFERROR(INDEX(V222:AG222,1,MATCH(Parametres!$B$3,V$1:AG$1,0)-1)*IF(OR(C222="L",C222="S",C222="I"),-1,1),"")</f>
        <v>0</v>
      </c>
      <c r="AW222" s="1030">
        <f t="shared" si="23"/>
        <v>0</v>
      </c>
      <c r="AX222" s="1030">
        <f>INDEX(V222:AG222,1,MATCH(Parametres!$B$3,V$1:AG$1,0))*IF(OR(C222="L",C222="S",C222="I"),-1,1)</f>
        <v>0</v>
      </c>
      <c r="AY222" s="598" t="s">
        <v>337</v>
      </c>
      <c r="AZ222" s="598" t="e">
        <f>+VLOOKUP($AJ222,Data_Validation!$A:$E,5,0)</f>
        <v>#N/A</v>
      </c>
    </row>
    <row r="223" spans="1:52" ht="15" customHeight="1">
      <c r="A223" s="832" t="s">
        <v>1150</v>
      </c>
      <c r="B223" s="832">
        <v>2025</v>
      </c>
      <c r="C223" s="832" t="s">
        <v>1592</v>
      </c>
      <c r="D223" s="832" t="s">
        <v>1593</v>
      </c>
      <c r="E223" s="832" t="s">
        <v>333</v>
      </c>
      <c r="F223" s="832" t="s">
        <v>1119</v>
      </c>
      <c r="G223" s="832">
        <v>0</v>
      </c>
      <c r="H223" s="832">
        <v>0</v>
      </c>
      <c r="I223" s="832">
        <v>0</v>
      </c>
      <c r="J223" s="832">
        <v>0</v>
      </c>
      <c r="K223" s="832">
        <v>0</v>
      </c>
      <c r="L223" s="832">
        <v>0</v>
      </c>
      <c r="M223" s="832">
        <v>0</v>
      </c>
      <c r="N223" s="832">
        <v>0</v>
      </c>
      <c r="O223" s="832">
        <v>0</v>
      </c>
      <c r="P223" s="832">
        <v>0</v>
      </c>
      <c r="Q223" s="832">
        <v>0</v>
      </c>
      <c r="R223" s="832">
        <v>0</v>
      </c>
      <c r="S223" s="832">
        <v>0</v>
      </c>
      <c r="T223" s="832">
        <v>0</v>
      </c>
      <c r="U223" s="832">
        <v>0</v>
      </c>
      <c r="V223" s="832">
        <v>0</v>
      </c>
      <c r="W223" s="832">
        <v>0</v>
      </c>
      <c r="X223" s="832">
        <v>0</v>
      </c>
      <c r="Y223" s="832">
        <v>0</v>
      </c>
      <c r="Z223" s="832">
        <v>0</v>
      </c>
      <c r="AA223" s="832">
        <v>0</v>
      </c>
      <c r="AB223" s="832">
        <v>0</v>
      </c>
      <c r="AC223" s="832">
        <v>0</v>
      </c>
      <c r="AD223" s="832">
        <v>0</v>
      </c>
      <c r="AE223" s="832">
        <v>0</v>
      </c>
      <c r="AF223" s="832">
        <v>0</v>
      </c>
      <c r="AG223" s="832">
        <v>0</v>
      </c>
      <c r="AH223" s="832">
        <v>0</v>
      </c>
      <c r="AI223" s="832">
        <v>0</v>
      </c>
      <c r="AJ223" s="1030" t="str">
        <f t="shared" si="18"/>
        <v>H01806</v>
      </c>
      <c r="AK223" s="1030" t="str">
        <f t="shared" si="19"/>
        <v>L/R TOT PUB &amp; PROMO VENTE</v>
      </c>
      <c r="AL223" s="1030">
        <f>IFERROR(INDEX(G223:R223,1,MATCH(Parametres!$B$3,G$1:R$1,0)-1)*IF(OR(F223="L",F223="S",F223="I"),-1,1),"")</f>
        <v>0</v>
      </c>
      <c r="AM223" s="1030">
        <f t="shared" si="20"/>
        <v>0</v>
      </c>
      <c r="AN223" s="1030">
        <f>INDEX(G223:R223,1,MATCH(Parametres!$B$3,G$1:R$1,0))*IF(OR(F223="L",F223="S",F223="I"),-1,1)</f>
        <v>0</v>
      </c>
      <c r="AO223" s="598" t="e">
        <f>+VLOOKUP($AJ223,Data_Validation!$A:$D,1,0)</f>
        <v>#N/A</v>
      </c>
      <c r="AP223" s="598" t="e">
        <f>+VLOOKUP($AJ223,Data_Validation!$A:$D,3,0)</f>
        <v>#N/A</v>
      </c>
      <c r="AQ223" s="598" t="e">
        <f>+VLOOKUP($AJ223,Data_Validation!$A:$D,4,0)</f>
        <v>#N/A</v>
      </c>
      <c r="AR223" s="598" t="s">
        <v>299</v>
      </c>
      <c r="AS223" s="598" t="e">
        <f>+VLOOKUP($AJ223,Data_Validation!$A:$E,5,0)</f>
        <v>#N/A</v>
      </c>
      <c r="AT223" s="1036" t="str">
        <f t="shared" si="21"/>
        <v>H01806</v>
      </c>
      <c r="AU223" s="599" t="str">
        <f t="shared" si="22"/>
        <v>L/R TOT PUB &amp; PROMO VENTE</v>
      </c>
      <c r="AV223" s="1030">
        <f>IFERROR(INDEX(V223:AG223,1,MATCH(Parametres!$B$3,V$1:AG$1,0)-1)*IF(OR(C223="L",C223="S",C223="I"),-1,1),"")</f>
        <v>0</v>
      </c>
      <c r="AW223" s="1030">
        <f t="shared" si="23"/>
        <v>0</v>
      </c>
      <c r="AX223" s="1030">
        <f>INDEX(V223:AG223,1,MATCH(Parametres!$B$3,V$1:AG$1,0))*IF(OR(C223="L",C223="S",C223="I"),-1,1)</f>
        <v>0</v>
      </c>
      <c r="AY223" s="598" t="s">
        <v>337</v>
      </c>
      <c r="AZ223" s="598" t="e">
        <f>+VLOOKUP($AJ223,Data_Validation!$A:$E,5,0)</f>
        <v>#N/A</v>
      </c>
    </row>
    <row r="224" spans="1:52" ht="15" customHeight="1">
      <c r="A224" s="832" t="s">
        <v>1150</v>
      </c>
      <c r="B224" s="832">
        <v>2025</v>
      </c>
      <c r="C224" s="832" t="s">
        <v>1594</v>
      </c>
      <c r="D224" s="832" t="s">
        <v>1595</v>
      </c>
      <c r="E224" s="832" t="s">
        <v>333</v>
      </c>
      <c r="F224" s="832" t="s">
        <v>1119</v>
      </c>
      <c r="G224" s="832">
        <v>0</v>
      </c>
      <c r="H224" s="832">
        <v>0</v>
      </c>
      <c r="I224" s="832">
        <v>0</v>
      </c>
      <c r="J224" s="832">
        <v>0</v>
      </c>
      <c r="K224" s="832">
        <v>0</v>
      </c>
      <c r="L224" s="832">
        <v>0</v>
      </c>
      <c r="M224" s="832">
        <v>0</v>
      </c>
      <c r="N224" s="832">
        <v>0</v>
      </c>
      <c r="O224" s="832">
        <v>0</v>
      </c>
      <c r="P224" s="832">
        <v>0</v>
      </c>
      <c r="Q224" s="832">
        <v>0</v>
      </c>
      <c r="R224" s="832">
        <v>0</v>
      </c>
      <c r="S224" s="832">
        <v>0</v>
      </c>
      <c r="T224" s="832">
        <v>0</v>
      </c>
      <c r="U224" s="832">
        <v>0</v>
      </c>
      <c r="V224" s="832">
        <v>0</v>
      </c>
      <c r="W224" s="832">
        <v>0</v>
      </c>
      <c r="X224" s="832">
        <v>0</v>
      </c>
      <c r="Y224" s="832">
        <v>0</v>
      </c>
      <c r="Z224" s="832">
        <v>0</v>
      </c>
      <c r="AA224" s="832">
        <v>0</v>
      </c>
      <c r="AB224" s="832">
        <v>0</v>
      </c>
      <c r="AC224" s="832">
        <v>0</v>
      </c>
      <c r="AD224" s="832">
        <v>0</v>
      </c>
      <c r="AE224" s="832">
        <v>0</v>
      </c>
      <c r="AF224" s="832">
        <v>0</v>
      </c>
      <c r="AG224" s="832">
        <v>0</v>
      </c>
      <c r="AH224" s="832">
        <v>0</v>
      </c>
      <c r="AI224" s="832">
        <v>0</v>
      </c>
      <c r="AJ224" s="1030" t="str">
        <f t="shared" si="18"/>
        <v>H01807</v>
      </c>
      <c r="AK224" s="1030" t="str">
        <f t="shared" si="19"/>
        <v>L/R COOP RABAIS PUBLICITE</v>
      </c>
      <c r="AL224" s="1030">
        <f>IFERROR(INDEX(G224:R224,1,MATCH(Parametres!$B$3,G$1:R$1,0)-1)*IF(OR(F224="L",F224="S",F224="I"),-1,1),"")</f>
        <v>0</v>
      </c>
      <c r="AM224" s="1030">
        <f t="shared" si="20"/>
        <v>0</v>
      </c>
      <c r="AN224" s="1030">
        <f>INDEX(G224:R224,1,MATCH(Parametres!$B$3,G$1:R$1,0))*IF(OR(F224="L",F224="S",F224="I"),-1,1)</f>
        <v>0</v>
      </c>
      <c r="AO224" s="598" t="e">
        <f>+VLOOKUP($AJ224,Data_Validation!$A:$D,1,0)</f>
        <v>#N/A</v>
      </c>
      <c r="AP224" s="598" t="e">
        <f>+VLOOKUP($AJ224,Data_Validation!$A:$D,3,0)</f>
        <v>#N/A</v>
      </c>
      <c r="AQ224" s="598" t="e">
        <f>+VLOOKUP($AJ224,Data_Validation!$A:$D,4,0)</f>
        <v>#N/A</v>
      </c>
      <c r="AR224" s="598" t="s">
        <v>299</v>
      </c>
      <c r="AS224" s="598" t="e">
        <f>+VLOOKUP($AJ224,Data_Validation!$A:$E,5,0)</f>
        <v>#N/A</v>
      </c>
      <c r="AT224" s="1036" t="str">
        <f t="shared" si="21"/>
        <v>H01807</v>
      </c>
      <c r="AU224" s="599" t="str">
        <f t="shared" si="22"/>
        <v>L/R COOP RABAIS PUBLICITE</v>
      </c>
      <c r="AV224" s="1030">
        <f>IFERROR(INDEX(V224:AG224,1,MATCH(Parametres!$B$3,V$1:AG$1,0)-1)*IF(OR(C224="L",C224="S",C224="I"),-1,1),"")</f>
        <v>0</v>
      </c>
      <c r="AW224" s="1030">
        <f t="shared" si="23"/>
        <v>0</v>
      </c>
      <c r="AX224" s="1030">
        <f>INDEX(V224:AG224,1,MATCH(Parametres!$B$3,V$1:AG$1,0))*IF(OR(C224="L",C224="S",C224="I"),-1,1)</f>
        <v>0</v>
      </c>
      <c r="AY224" s="598" t="s">
        <v>337</v>
      </c>
      <c r="AZ224" s="598" t="e">
        <f>+VLOOKUP($AJ224,Data_Validation!$A:$E,5,0)</f>
        <v>#N/A</v>
      </c>
    </row>
    <row r="225" spans="1:52" ht="15.75" customHeight="1">
      <c r="A225" s="832" t="s">
        <v>1150</v>
      </c>
      <c r="B225" s="832">
        <v>2025</v>
      </c>
      <c r="C225" s="832" t="s">
        <v>1596</v>
      </c>
      <c r="D225" s="832" t="s">
        <v>1597</v>
      </c>
      <c r="E225" s="832" t="s">
        <v>333</v>
      </c>
      <c r="F225" s="832" t="s">
        <v>1119</v>
      </c>
      <c r="G225" s="832">
        <v>0</v>
      </c>
      <c r="H225" s="832">
        <v>0</v>
      </c>
      <c r="I225" s="832">
        <v>0</v>
      </c>
      <c r="J225" s="832">
        <v>0</v>
      </c>
      <c r="K225" s="832">
        <v>0</v>
      </c>
      <c r="L225" s="832">
        <v>0</v>
      </c>
      <c r="M225" s="832">
        <v>0</v>
      </c>
      <c r="N225" s="832">
        <v>0</v>
      </c>
      <c r="O225" s="832">
        <v>0</v>
      </c>
      <c r="P225" s="832">
        <v>0</v>
      </c>
      <c r="Q225" s="832">
        <v>0</v>
      </c>
      <c r="R225" s="832">
        <v>0</v>
      </c>
      <c r="S225" s="832">
        <v>0</v>
      </c>
      <c r="T225" s="832">
        <v>0</v>
      </c>
      <c r="U225" s="832">
        <v>0</v>
      </c>
      <c r="V225" s="832">
        <v>0</v>
      </c>
      <c r="W225" s="832">
        <v>0</v>
      </c>
      <c r="X225" s="832">
        <v>0</v>
      </c>
      <c r="Y225" s="832">
        <v>0</v>
      </c>
      <c r="Z225" s="832">
        <v>0</v>
      </c>
      <c r="AA225" s="832">
        <v>0</v>
      </c>
      <c r="AB225" s="832">
        <v>0</v>
      </c>
      <c r="AC225" s="832">
        <v>0</v>
      </c>
      <c r="AD225" s="832">
        <v>0</v>
      </c>
      <c r="AE225" s="832">
        <v>0</v>
      </c>
      <c r="AF225" s="832">
        <v>0</v>
      </c>
      <c r="AG225" s="832">
        <v>0</v>
      </c>
      <c r="AH225" s="832">
        <v>0</v>
      </c>
      <c r="AI225" s="832">
        <v>0</v>
      </c>
      <c r="AJ225" s="1030" t="str">
        <f t="shared" si="18"/>
        <v>H01808</v>
      </c>
      <c r="AK225" s="1030" t="str">
        <f t="shared" si="19"/>
        <v>L/R DEMONSTRATEURS</v>
      </c>
      <c r="AL225" s="1030">
        <f>IFERROR(INDEX(G225:R225,1,MATCH(Parametres!$B$3,G$1:R$1,0)-1)*IF(OR(F225="L",F225="S",F225="I"),-1,1),"")</f>
        <v>0</v>
      </c>
      <c r="AM225" s="1030">
        <f t="shared" si="20"/>
        <v>0</v>
      </c>
      <c r="AN225" s="1030">
        <f>INDEX(G225:R225,1,MATCH(Parametres!$B$3,G$1:R$1,0))*IF(OR(F225="L",F225="S",F225="I"),-1,1)</f>
        <v>0</v>
      </c>
      <c r="AO225" s="598" t="e">
        <f>+VLOOKUP($AJ225,Data_Validation!$A:$D,1,0)</f>
        <v>#N/A</v>
      </c>
      <c r="AP225" s="598" t="e">
        <f>+VLOOKUP($AJ225,Data_Validation!$A:$D,3,0)</f>
        <v>#N/A</v>
      </c>
      <c r="AQ225" s="598" t="e">
        <f>+VLOOKUP($AJ225,Data_Validation!$A:$D,4,0)</f>
        <v>#N/A</v>
      </c>
      <c r="AR225" s="598" t="s">
        <v>299</v>
      </c>
      <c r="AS225" s="598" t="e">
        <f>+VLOOKUP($AJ225,Data_Validation!$A:$E,5,0)</f>
        <v>#N/A</v>
      </c>
      <c r="AT225" s="1036" t="str">
        <f t="shared" si="21"/>
        <v>H01808</v>
      </c>
      <c r="AU225" s="599" t="str">
        <f t="shared" si="22"/>
        <v>L/R DEMONSTRATEURS</v>
      </c>
      <c r="AV225" s="1030">
        <f>IFERROR(INDEX(V225:AG225,1,MATCH(Parametres!$B$3,V$1:AG$1,0)-1)*IF(OR(C225="L",C225="S",C225="I"),-1,1),"")</f>
        <v>0</v>
      </c>
      <c r="AW225" s="1030">
        <f t="shared" si="23"/>
        <v>0</v>
      </c>
      <c r="AX225" s="1030">
        <f>INDEX(V225:AG225,1,MATCH(Parametres!$B$3,V$1:AG$1,0))*IF(OR(C225="L",C225="S",C225="I"),-1,1)</f>
        <v>0</v>
      </c>
      <c r="AY225" s="598" t="s">
        <v>337</v>
      </c>
      <c r="AZ225" s="598" t="e">
        <f>+VLOOKUP($AJ225,Data_Validation!$A:$E,5,0)</f>
        <v>#N/A</v>
      </c>
    </row>
    <row r="226" spans="1:52" ht="15" customHeight="1">
      <c r="A226" s="832" t="s">
        <v>1150</v>
      </c>
      <c r="B226" s="832">
        <v>2025</v>
      </c>
      <c r="C226" s="832" t="s">
        <v>1598</v>
      </c>
      <c r="D226" s="832" t="s">
        <v>1599</v>
      </c>
      <c r="E226" s="832" t="s">
        <v>333</v>
      </c>
      <c r="F226" s="832" t="s">
        <v>1119</v>
      </c>
      <c r="G226" s="832">
        <v>0</v>
      </c>
      <c r="H226" s="832">
        <v>0</v>
      </c>
      <c r="I226" s="832">
        <v>0</v>
      </c>
      <c r="J226" s="832">
        <v>0</v>
      </c>
      <c r="K226" s="832">
        <v>0</v>
      </c>
      <c r="L226" s="832">
        <v>0</v>
      </c>
      <c r="M226" s="832">
        <v>0</v>
      </c>
      <c r="N226" s="832">
        <v>0</v>
      </c>
      <c r="O226" s="832">
        <v>0</v>
      </c>
      <c r="P226" s="832">
        <v>0</v>
      </c>
      <c r="Q226" s="832">
        <v>0</v>
      </c>
      <c r="R226" s="832">
        <v>0</v>
      </c>
      <c r="S226" s="832">
        <v>0</v>
      </c>
      <c r="T226" s="832">
        <v>0</v>
      </c>
      <c r="U226" s="832">
        <v>0</v>
      </c>
      <c r="V226" s="832">
        <v>0</v>
      </c>
      <c r="W226" s="832">
        <v>0</v>
      </c>
      <c r="X226" s="832">
        <v>0</v>
      </c>
      <c r="Y226" s="832">
        <v>0</v>
      </c>
      <c r="Z226" s="832">
        <v>0</v>
      </c>
      <c r="AA226" s="832">
        <v>0</v>
      </c>
      <c r="AB226" s="832">
        <v>0</v>
      </c>
      <c r="AC226" s="832">
        <v>0</v>
      </c>
      <c r="AD226" s="832">
        <v>0</v>
      </c>
      <c r="AE226" s="832">
        <v>0</v>
      </c>
      <c r="AF226" s="832">
        <v>0</v>
      </c>
      <c r="AG226" s="832">
        <v>0</v>
      </c>
      <c r="AH226" s="832">
        <v>0</v>
      </c>
      <c r="AI226" s="832">
        <v>0</v>
      </c>
      <c r="AJ226" s="1030" t="str">
        <f t="shared" si="18"/>
        <v>H01809</v>
      </c>
      <c r="AK226" s="1030" t="str">
        <f t="shared" si="19"/>
        <v>L/R ENT VEH EN STOCK</v>
      </c>
      <c r="AL226" s="1030">
        <f>IFERROR(INDEX(G226:R226,1,MATCH(Parametres!$B$3,G$1:R$1,0)-1)*IF(OR(F226="L",F226="S",F226="I"),-1,1),"")</f>
        <v>0</v>
      </c>
      <c r="AM226" s="1030">
        <f t="shared" si="20"/>
        <v>0</v>
      </c>
      <c r="AN226" s="1030">
        <f>INDEX(G226:R226,1,MATCH(Parametres!$B$3,G$1:R$1,0))*IF(OR(F226="L",F226="S",F226="I"),-1,1)</f>
        <v>0</v>
      </c>
      <c r="AO226" s="598" t="e">
        <f>+VLOOKUP($AJ226,Data_Validation!$A:$D,1,0)</f>
        <v>#N/A</v>
      </c>
      <c r="AP226" s="598" t="e">
        <f>+VLOOKUP($AJ226,Data_Validation!$A:$D,3,0)</f>
        <v>#N/A</v>
      </c>
      <c r="AQ226" s="598" t="e">
        <f>+VLOOKUP($AJ226,Data_Validation!$A:$D,4,0)</f>
        <v>#N/A</v>
      </c>
      <c r="AR226" s="598" t="s">
        <v>299</v>
      </c>
      <c r="AS226" s="598" t="e">
        <f>+VLOOKUP($AJ226,Data_Validation!$A:$E,5,0)</f>
        <v>#N/A</v>
      </c>
      <c r="AT226" s="1036" t="str">
        <f t="shared" si="21"/>
        <v>H01809</v>
      </c>
      <c r="AU226" s="599" t="str">
        <f t="shared" si="22"/>
        <v>L/R ENT VEH EN STOCK</v>
      </c>
      <c r="AV226" s="1030">
        <f>IFERROR(INDEX(V226:AG226,1,MATCH(Parametres!$B$3,V$1:AG$1,0)-1)*IF(OR(C226="L",C226="S",C226="I"),-1,1),"")</f>
        <v>0</v>
      </c>
      <c r="AW226" s="1030">
        <f t="shared" si="23"/>
        <v>0</v>
      </c>
      <c r="AX226" s="1030">
        <f>INDEX(V226:AG226,1,MATCH(Parametres!$B$3,V$1:AG$1,0))*IF(OR(C226="L",C226="S",C226="I"),-1,1)</f>
        <v>0</v>
      </c>
      <c r="AY226" s="598" t="s">
        <v>337</v>
      </c>
      <c r="AZ226" s="598" t="e">
        <f>+VLOOKUP($AJ226,Data_Validation!$A:$E,5,0)</f>
        <v>#N/A</v>
      </c>
    </row>
    <row r="227" spans="1:52" ht="15" customHeight="1">
      <c r="A227" s="832" t="s">
        <v>1150</v>
      </c>
      <c r="B227" s="832">
        <v>2025</v>
      </c>
      <c r="C227" s="832" t="s">
        <v>1600</v>
      </c>
      <c r="D227" s="832" t="s">
        <v>1601</v>
      </c>
      <c r="E227" s="832" t="s">
        <v>333</v>
      </c>
      <c r="F227" s="832" t="s">
        <v>1119</v>
      </c>
      <c r="G227" s="832">
        <v>0</v>
      </c>
      <c r="H227" s="832">
        <v>0</v>
      </c>
      <c r="I227" s="832">
        <v>0</v>
      </c>
      <c r="J227" s="832">
        <v>0</v>
      </c>
      <c r="K227" s="832">
        <v>0</v>
      </c>
      <c r="L227" s="832">
        <v>0</v>
      </c>
      <c r="M227" s="832">
        <v>0</v>
      </c>
      <c r="N227" s="832">
        <v>0</v>
      </c>
      <c r="O227" s="832">
        <v>0</v>
      </c>
      <c r="P227" s="832">
        <v>0</v>
      </c>
      <c r="Q227" s="832">
        <v>0</v>
      </c>
      <c r="R227" s="832">
        <v>0</v>
      </c>
      <c r="S227" s="832">
        <v>0</v>
      </c>
      <c r="T227" s="832">
        <v>0</v>
      </c>
      <c r="U227" s="832">
        <v>0</v>
      </c>
      <c r="V227" s="832">
        <v>0</v>
      </c>
      <c r="W227" s="832">
        <v>0</v>
      </c>
      <c r="X227" s="832">
        <v>0</v>
      </c>
      <c r="Y227" s="832">
        <v>0</v>
      </c>
      <c r="Z227" s="832">
        <v>0</v>
      </c>
      <c r="AA227" s="832">
        <v>0</v>
      </c>
      <c r="AB227" s="832">
        <v>0</v>
      </c>
      <c r="AC227" s="832">
        <v>0</v>
      </c>
      <c r="AD227" s="832">
        <v>0</v>
      </c>
      <c r="AE227" s="832">
        <v>0</v>
      </c>
      <c r="AF227" s="832">
        <v>0</v>
      </c>
      <c r="AG227" s="832">
        <v>0</v>
      </c>
      <c r="AH227" s="832">
        <v>0</v>
      </c>
      <c r="AI227" s="832">
        <v>0</v>
      </c>
      <c r="AJ227" s="1030" t="str">
        <f t="shared" si="18"/>
        <v>H01810</v>
      </c>
      <c r="AK227" s="1030" t="str">
        <f t="shared" si="19"/>
        <v>L/R FRAIS FINANCEMENT</v>
      </c>
      <c r="AL227" s="1030">
        <f>IFERROR(INDEX(G227:R227,1,MATCH(Parametres!$B$3,G$1:R$1,0)-1)*IF(OR(F227="L",F227="S",F227="I"),-1,1),"")</f>
        <v>0</v>
      </c>
      <c r="AM227" s="1030">
        <f t="shared" si="20"/>
        <v>0</v>
      </c>
      <c r="AN227" s="1030">
        <f>INDEX(G227:R227,1,MATCH(Parametres!$B$3,G$1:R$1,0))*IF(OR(F227="L",F227="S",F227="I"),-1,1)</f>
        <v>0</v>
      </c>
      <c r="AO227" s="598" t="e">
        <f>+VLOOKUP($AJ227,Data_Validation!$A:$D,1,0)</f>
        <v>#N/A</v>
      </c>
      <c r="AP227" s="598" t="e">
        <f>+VLOOKUP($AJ227,Data_Validation!$A:$D,3,0)</f>
        <v>#N/A</v>
      </c>
      <c r="AQ227" s="598" t="e">
        <f>+VLOOKUP($AJ227,Data_Validation!$A:$D,4,0)</f>
        <v>#N/A</v>
      </c>
      <c r="AR227" s="598" t="s">
        <v>299</v>
      </c>
      <c r="AS227" s="598" t="e">
        <f>+VLOOKUP($AJ227,Data_Validation!$A:$E,5,0)</f>
        <v>#N/A</v>
      </c>
      <c r="AT227" s="1036" t="str">
        <f t="shared" si="21"/>
        <v>H01810</v>
      </c>
      <c r="AU227" s="599" t="str">
        <f t="shared" si="22"/>
        <v>L/R FRAIS FINANCEMENT</v>
      </c>
      <c r="AV227" s="1030">
        <f>IFERROR(INDEX(V227:AG227,1,MATCH(Parametres!$B$3,V$1:AG$1,0)-1)*IF(OR(C227="L",C227="S",C227="I"),-1,1),"")</f>
        <v>0</v>
      </c>
      <c r="AW227" s="1030">
        <f t="shared" si="23"/>
        <v>0</v>
      </c>
      <c r="AX227" s="1030">
        <f>INDEX(V227:AG227,1,MATCH(Parametres!$B$3,V$1:AG$1,0))*IF(OR(C227="L",C227="S",C227="I"),-1,1)</f>
        <v>0</v>
      </c>
      <c r="AY227" s="598" t="s">
        <v>337</v>
      </c>
      <c r="AZ227" s="598" t="e">
        <f>+VLOOKUP($AJ227,Data_Validation!$A:$E,5,0)</f>
        <v>#N/A</v>
      </c>
    </row>
    <row r="228" spans="1:52" ht="15" customHeight="1">
      <c r="A228" s="832" t="s">
        <v>1150</v>
      </c>
      <c r="B228" s="832">
        <v>2025</v>
      </c>
      <c r="C228" s="832" t="s">
        <v>1602</v>
      </c>
      <c r="D228" s="832" t="s">
        <v>1603</v>
      </c>
      <c r="E228" s="832" t="s">
        <v>333</v>
      </c>
      <c r="F228" s="832" t="s">
        <v>1119</v>
      </c>
      <c r="G228" s="832">
        <v>0</v>
      </c>
      <c r="H228" s="832">
        <v>0</v>
      </c>
      <c r="I228" s="832">
        <v>0</v>
      </c>
      <c r="J228" s="832">
        <v>0</v>
      </c>
      <c r="K228" s="832">
        <v>0</v>
      </c>
      <c r="L228" s="832">
        <v>0</v>
      </c>
      <c r="M228" s="832">
        <v>0</v>
      </c>
      <c r="N228" s="832">
        <v>0</v>
      </c>
      <c r="O228" s="832">
        <v>0</v>
      </c>
      <c r="P228" s="832">
        <v>0</v>
      </c>
      <c r="Q228" s="832">
        <v>0</v>
      </c>
      <c r="R228" s="832">
        <v>0</v>
      </c>
      <c r="S228" s="832">
        <v>0</v>
      </c>
      <c r="T228" s="832">
        <v>0</v>
      </c>
      <c r="U228" s="832">
        <v>0</v>
      </c>
      <c r="V228" s="832">
        <v>0</v>
      </c>
      <c r="W228" s="832">
        <v>0</v>
      </c>
      <c r="X228" s="832">
        <v>0</v>
      </c>
      <c r="Y228" s="832">
        <v>0</v>
      </c>
      <c r="Z228" s="832">
        <v>0</v>
      </c>
      <c r="AA228" s="832">
        <v>0</v>
      </c>
      <c r="AB228" s="832">
        <v>0</v>
      </c>
      <c r="AC228" s="832">
        <v>0</v>
      </c>
      <c r="AD228" s="832">
        <v>0</v>
      </c>
      <c r="AE228" s="832">
        <v>0</v>
      </c>
      <c r="AF228" s="832">
        <v>0</v>
      </c>
      <c r="AG228" s="832">
        <v>0</v>
      </c>
      <c r="AH228" s="832">
        <v>0</v>
      </c>
      <c r="AI228" s="832">
        <v>0</v>
      </c>
      <c r="AJ228" s="1030" t="str">
        <f t="shared" si="18"/>
        <v>H01820</v>
      </c>
      <c r="AK228" s="1030" t="str">
        <f t="shared" si="19"/>
        <v>L/R MGR COMPENSATON</v>
      </c>
      <c r="AL228" s="1030">
        <f>IFERROR(INDEX(G228:R228,1,MATCH(Parametres!$B$3,G$1:R$1,0)-1)*IF(OR(F228="L",F228="S",F228="I"),-1,1),"")</f>
        <v>0</v>
      </c>
      <c r="AM228" s="1030">
        <f t="shared" si="20"/>
        <v>0</v>
      </c>
      <c r="AN228" s="1030">
        <f>INDEX(G228:R228,1,MATCH(Parametres!$B$3,G$1:R$1,0))*IF(OR(F228="L",F228="S",F228="I"),-1,1)</f>
        <v>0</v>
      </c>
      <c r="AO228" s="598" t="e">
        <f>+VLOOKUP($AJ228,Data_Validation!$A:$D,1,0)</f>
        <v>#N/A</v>
      </c>
      <c r="AP228" s="598" t="e">
        <f>+VLOOKUP($AJ228,Data_Validation!$A:$D,3,0)</f>
        <v>#N/A</v>
      </c>
      <c r="AQ228" s="598" t="e">
        <f>+VLOOKUP($AJ228,Data_Validation!$A:$D,4,0)</f>
        <v>#N/A</v>
      </c>
      <c r="AR228" s="598" t="s">
        <v>299</v>
      </c>
      <c r="AS228" s="598" t="e">
        <f>+VLOOKUP($AJ228,Data_Validation!$A:$E,5,0)</f>
        <v>#N/A</v>
      </c>
      <c r="AT228" s="1036" t="str">
        <f t="shared" si="21"/>
        <v>H01820</v>
      </c>
      <c r="AU228" s="599" t="str">
        <f t="shared" si="22"/>
        <v>L/R MGR COMPENSATON</v>
      </c>
      <c r="AV228" s="1030">
        <f>IFERROR(INDEX(V228:AG228,1,MATCH(Parametres!$B$3,V$1:AG$1,0)-1)*IF(OR(C228="L",C228="S",C228="I"),-1,1),"")</f>
        <v>0</v>
      </c>
      <c r="AW228" s="1030">
        <f t="shared" si="23"/>
        <v>0</v>
      </c>
      <c r="AX228" s="1030">
        <f>INDEX(V228:AG228,1,MATCH(Parametres!$B$3,V$1:AG$1,0))*IF(OR(C228="L",C228="S",C228="I"),-1,1)</f>
        <v>0</v>
      </c>
      <c r="AY228" s="598" t="s">
        <v>337</v>
      </c>
      <c r="AZ228" s="598" t="e">
        <f>+VLOOKUP($AJ228,Data_Validation!$A:$E,5,0)</f>
        <v>#N/A</v>
      </c>
    </row>
    <row r="229" spans="1:52" ht="15.75" customHeight="1">
      <c r="A229" s="832" t="s">
        <v>1150</v>
      </c>
      <c r="B229" s="832">
        <v>2025</v>
      </c>
      <c r="C229" s="832" t="s">
        <v>1604</v>
      </c>
      <c r="D229" s="832" t="s">
        <v>1605</v>
      </c>
      <c r="E229" s="832" t="s">
        <v>333</v>
      </c>
      <c r="F229" s="832" t="s">
        <v>1119</v>
      </c>
      <c r="G229" s="832">
        <v>0</v>
      </c>
      <c r="H229" s="832">
        <v>0</v>
      </c>
      <c r="I229" s="832">
        <v>0</v>
      </c>
      <c r="J229" s="832">
        <v>0</v>
      </c>
      <c r="K229" s="832">
        <v>0</v>
      </c>
      <c r="L229" s="832">
        <v>0</v>
      </c>
      <c r="M229" s="832">
        <v>0</v>
      </c>
      <c r="N229" s="832">
        <v>0</v>
      </c>
      <c r="O229" s="832">
        <v>0</v>
      </c>
      <c r="P229" s="832">
        <v>0</v>
      </c>
      <c r="Q229" s="832">
        <v>0</v>
      </c>
      <c r="R229" s="832">
        <v>0</v>
      </c>
      <c r="S229" s="832">
        <v>0</v>
      </c>
      <c r="T229" s="832">
        <v>0</v>
      </c>
      <c r="U229" s="832">
        <v>0</v>
      </c>
      <c r="V229" s="832">
        <v>0</v>
      </c>
      <c r="W229" s="832">
        <v>0</v>
      </c>
      <c r="X229" s="832">
        <v>0</v>
      </c>
      <c r="Y229" s="832">
        <v>0</v>
      </c>
      <c r="Z229" s="832">
        <v>0</v>
      </c>
      <c r="AA229" s="832">
        <v>0</v>
      </c>
      <c r="AB229" s="832">
        <v>0</v>
      </c>
      <c r="AC229" s="832">
        <v>0</v>
      </c>
      <c r="AD229" s="832">
        <v>0</v>
      </c>
      <c r="AE229" s="832">
        <v>0</v>
      </c>
      <c r="AF229" s="832">
        <v>0</v>
      </c>
      <c r="AG229" s="832">
        <v>0</v>
      </c>
      <c r="AH229" s="832">
        <v>0</v>
      </c>
      <c r="AI229" s="832">
        <v>0</v>
      </c>
      <c r="AJ229" s="1030" t="str">
        <f t="shared" si="18"/>
        <v>H01821</v>
      </c>
      <c r="AK229" s="1030" t="str">
        <f t="shared" si="19"/>
        <v>L/R SALAIRES -AUTRES</v>
      </c>
      <c r="AL229" s="1030">
        <f>IFERROR(INDEX(G229:R229,1,MATCH(Parametres!$B$3,G$1:R$1,0)-1)*IF(OR(F229="L",F229="S",F229="I"),-1,1),"")</f>
        <v>0</v>
      </c>
      <c r="AM229" s="1030">
        <f t="shared" si="20"/>
        <v>0</v>
      </c>
      <c r="AN229" s="1030">
        <f>INDEX(G229:R229,1,MATCH(Parametres!$B$3,G$1:R$1,0))*IF(OR(F229="L",F229="S",F229="I"),-1,1)</f>
        <v>0</v>
      </c>
      <c r="AO229" s="598" t="e">
        <f>+VLOOKUP($AJ229,Data_Validation!$A:$D,1,0)</f>
        <v>#N/A</v>
      </c>
      <c r="AP229" s="598" t="e">
        <f>+VLOOKUP($AJ229,Data_Validation!$A:$D,3,0)</f>
        <v>#N/A</v>
      </c>
      <c r="AQ229" s="598" t="e">
        <f>+VLOOKUP($AJ229,Data_Validation!$A:$D,4,0)</f>
        <v>#N/A</v>
      </c>
      <c r="AR229" s="598" t="s">
        <v>299</v>
      </c>
      <c r="AS229" s="598" t="e">
        <f>+VLOOKUP($AJ229,Data_Validation!$A:$E,5,0)</f>
        <v>#N/A</v>
      </c>
      <c r="AT229" s="1036" t="str">
        <f t="shared" si="21"/>
        <v>H01821</v>
      </c>
      <c r="AU229" s="599" t="str">
        <f t="shared" si="22"/>
        <v>L/R SALAIRES -AUTRES</v>
      </c>
      <c r="AV229" s="1030">
        <f>IFERROR(INDEX(V229:AG229,1,MATCH(Parametres!$B$3,V$1:AG$1,0)-1)*IF(OR(C229="L",C229="S",C229="I"),-1,1),"")</f>
        <v>0</v>
      </c>
      <c r="AW229" s="1030">
        <f t="shared" si="23"/>
        <v>0</v>
      </c>
      <c r="AX229" s="1030">
        <f>INDEX(V229:AG229,1,MATCH(Parametres!$B$3,V$1:AG$1,0))*IF(OR(C229="L",C229="S",C229="I"),-1,1)</f>
        <v>0</v>
      </c>
      <c r="AY229" s="598" t="s">
        <v>337</v>
      </c>
      <c r="AZ229" s="598" t="e">
        <f>+VLOOKUP($AJ229,Data_Validation!$A:$E,5,0)</f>
        <v>#N/A</v>
      </c>
    </row>
    <row r="230" spans="1:52" ht="15" customHeight="1">
      <c r="A230" s="832" t="s">
        <v>1150</v>
      </c>
      <c r="B230" s="832">
        <v>2025</v>
      </c>
      <c r="C230" s="832" t="s">
        <v>1606</v>
      </c>
      <c r="D230" s="832" t="s">
        <v>1607</v>
      </c>
      <c r="E230" s="832" t="s">
        <v>333</v>
      </c>
      <c r="F230" s="832" t="s">
        <v>1119</v>
      </c>
      <c r="G230" s="832">
        <v>0</v>
      </c>
      <c r="H230" s="832">
        <v>0</v>
      </c>
      <c r="I230" s="832">
        <v>0</v>
      </c>
      <c r="J230" s="832">
        <v>0</v>
      </c>
      <c r="K230" s="832">
        <v>0</v>
      </c>
      <c r="L230" s="832">
        <v>0</v>
      </c>
      <c r="M230" s="832">
        <v>0</v>
      </c>
      <c r="N230" s="832">
        <v>0</v>
      </c>
      <c r="O230" s="832">
        <v>0</v>
      </c>
      <c r="P230" s="832">
        <v>0</v>
      </c>
      <c r="Q230" s="832">
        <v>0</v>
      </c>
      <c r="R230" s="832">
        <v>0</v>
      </c>
      <c r="S230" s="832">
        <v>0</v>
      </c>
      <c r="T230" s="832">
        <v>0</v>
      </c>
      <c r="U230" s="832">
        <v>0</v>
      </c>
      <c r="V230" s="832">
        <v>0</v>
      </c>
      <c r="W230" s="832">
        <v>0</v>
      </c>
      <c r="X230" s="832">
        <v>0</v>
      </c>
      <c r="Y230" s="832">
        <v>0</v>
      </c>
      <c r="Z230" s="832">
        <v>0</v>
      </c>
      <c r="AA230" s="832">
        <v>0</v>
      </c>
      <c r="AB230" s="832">
        <v>0</v>
      </c>
      <c r="AC230" s="832">
        <v>0</v>
      </c>
      <c r="AD230" s="832">
        <v>0</v>
      </c>
      <c r="AE230" s="832">
        <v>0</v>
      </c>
      <c r="AF230" s="832">
        <v>0</v>
      </c>
      <c r="AG230" s="832">
        <v>0</v>
      </c>
      <c r="AH230" s="832">
        <v>0</v>
      </c>
      <c r="AI230" s="832">
        <v>0</v>
      </c>
      <c r="AJ230" s="1030" t="str">
        <f t="shared" si="18"/>
        <v>H01823</v>
      </c>
      <c r="AK230" s="1030" t="str">
        <f t="shared" si="19"/>
        <v>L/R ABS. &amp; CONGES PAYES</v>
      </c>
      <c r="AL230" s="1030">
        <f>IFERROR(INDEX(G230:R230,1,MATCH(Parametres!$B$3,G$1:R$1,0)-1)*IF(OR(F230="L",F230="S",F230="I"),-1,1),"")</f>
        <v>0</v>
      </c>
      <c r="AM230" s="1030">
        <f t="shared" si="20"/>
        <v>0</v>
      </c>
      <c r="AN230" s="1030">
        <f>INDEX(G230:R230,1,MATCH(Parametres!$B$3,G$1:R$1,0))*IF(OR(F230="L",F230="S",F230="I"),-1,1)</f>
        <v>0</v>
      </c>
      <c r="AO230" s="598" t="e">
        <f>+VLOOKUP($AJ230,Data_Validation!$A:$D,1,0)</f>
        <v>#N/A</v>
      </c>
      <c r="AP230" s="598" t="e">
        <f>+VLOOKUP($AJ230,Data_Validation!$A:$D,3,0)</f>
        <v>#N/A</v>
      </c>
      <c r="AQ230" s="598" t="e">
        <f>+VLOOKUP($AJ230,Data_Validation!$A:$D,4,0)</f>
        <v>#N/A</v>
      </c>
      <c r="AR230" s="598" t="s">
        <v>299</v>
      </c>
      <c r="AS230" s="598" t="e">
        <f>+VLOOKUP($AJ230,Data_Validation!$A:$E,5,0)</f>
        <v>#N/A</v>
      </c>
      <c r="AT230" s="1036" t="str">
        <f t="shared" si="21"/>
        <v>H01823</v>
      </c>
      <c r="AU230" s="599" t="str">
        <f t="shared" si="22"/>
        <v>L/R ABS. &amp; CONGES PAYES</v>
      </c>
      <c r="AV230" s="1030">
        <f>IFERROR(INDEX(V230:AG230,1,MATCH(Parametres!$B$3,V$1:AG$1,0)-1)*IF(OR(C230="L",C230="S",C230="I"),-1,1),"")</f>
        <v>0</v>
      </c>
      <c r="AW230" s="1030">
        <f t="shared" si="23"/>
        <v>0</v>
      </c>
      <c r="AX230" s="1030">
        <f>INDEX(V230:AG230,1,MATCH(Parametres!$B$3,V$1:AG$1,0))*IF(OR(C230="L",C230="S",C230="I"),-1,1)</f>
        <v>0</v>
      </c>
      <c r="AY230" s="598" t="s">
        <v>337</v>
      </c>
      <c r="AZ230" s="598" t="e">
        <f>+VLOOKUP($AJ230,Data_Validation!$A:$E,5,0)</f>
        <v>#N/A</v>
      </c>
    </row>
    <row r="231" spans="1:52" ht="15" customHeight="1">
      <c r="A231" s="832" t="s">
        <v>1150</v>
      </c>
      <c r="B231" s="832">
        <v>2025</v>
      </c>
      <c r="C231" s="832" t="s">
        <v>1608</v>
      </c>
      <c r="D231" s="832" t="s">
        <v>1609</v>
      </c>
      <c r="E231" s="832" t="s">
        <v>333</v>
      </c>
      <c r="F231" s="832" t="s">
        <v>1119</v>
      </c>
      <c r="G231" s="832">
        <v>0</v>
      </c>
      <c r="H231" s="832">
        <v>0</v>
      </c>
      <c r="I231" s="832">
        <v>0</v>
      </c>
      <c r="J231" s="832">
        <v>0</v>
      </c>
      <c r="K231" s="832">
        <v>0</v>
      </c>
      <c r="L231" s="832">
        <v>0</v>
      </c>
      <c r="M231" s="832">
        <v>0</v>
      </c>
      <c r="N231" s="832">
        <v>0</v>
      </c>
      <c r="O231" s="832">
        <v>0</v>
      </c>
      <c r="P231" s="832">
        <v>0</v>
      </c>
      <c r="Q231" s="832">
        <v>0</v>
      </c>
      <c r="R231" s="832">
        <v>0</v>
      </c>
      <c r="S231" s="832">
        <v>0</v>
      </c>
      <c r="T231" s="832">
        <v>0</v>
      </c>
      <c r="U231" s="832">
        <v>0</v>
      </c>
      <c r="V231" s="832">
        <v>0</v>
      </c>
      <c r="W231" s="832">
        <v>0</v>
      </c>
      <c r="X231" s="832">
        <v>0</v>
      </c>
      <c r="Y231" s="832">
        <v>0</v>
      </c>
      <c r="Z231" s="832">
        <v>0</v>
      </c>
      <c r="AA231" s="832">
        <v>0</v>
      </c>
      <c r="AB231" s="832">
        <v>0</v>
      </c>
      <c r="AC231" s="832">
        <v>0</v>
      </c>
      <c r="AD231" s="832">
        <v>0</v>
      </c>
      <c r="AE231" s="832">
        <v>0</v>
      </c>
      <c r="AF231" s="832">
        <v>0</v>
      </c>
      <c r="AG231" s="832">
        <v>0</v>
      </c>
      <c r="AH231" s="832">
        <v>0</v>
      </c>
      <c r="AI231" s="832">
        <v>0</v>
      </c>
      <c r="AJ231" s="1030" t="str">
        <f t="shared" si="18"/>
        <v>H01824</v>
      </c>
      <c r="AK231" s="1030" t="str">
        <f t="shared" si="19"/>
        <v>L/R CSST</v>
      </c>
      <c r="AL231" s="1030">
        <f>IFERROR(INDEX(G231:R231,1,MATCH(Parametres!$B$3,G$1:R$1,0)-1)*IF(OR(F231="L",F231="S",F231="I"),-1,1),"")</f>
        <v>0</v>
      </c>
      <c r="AM231" s="1030">
        <f t="shared" si="20"/>
        <v>0</v>
      </c>
      <c r="AN231" s="1030">
        <f>INDEX(G231:R231,1,MATCH(Parametres!$B$3,G$1:R$1,0))*IF(OR(F231="L",F231="S",F231="I"),-1,1)</f>
        <v>0</v>
      </c>
      <c r="AO231" s="598" t="e">
        <f>+VLOOKUP($AJ231,Data_Validation!$A:$D,1,0)</f>
        <v>#N/A</v>
      </c>
      <c r="AP231" s="598" t="e">
        <f>+VLOOKUP($AJ231,Data_Validation!$A:$D,3,0)</f>
        <v>#N/A</v>
      </c>
      <c r="AQ231" s="598" t="e">
        <f>+VLOOKUP($AJ231,Data_Validation!$A:$D,4,0)</f>
        <v>#N/A</v>
      </c>
      <c r="AR231" s="598" t="s">
        <v>299</v>
      </c>
      <c r="AS231" s="598" t="e">
        <f>+VLOOKUP($AJ231,Data_Validation!$A:$E,5,0)</f>
        <v>#N/A</v>
      </c>
      <c r="AT231" s="1036" t="str">
        <f t="shared" si="21"/>
        <v>H01824</v>
      </c>
      <c r="AU231" s="599" t="str">
        <f t="shared" si="22"/>
        <v>L/R CSST</v>
      </c>
      <c r="AV231" s="1030">
        <f>IFERROR(INDEX(V231:AG231,1,MATCH(Parametres!$B$3,V$1:AG$1,0)-1)*IF(OR(C231="L",C231="S",C231="I"),-1,1),"")</f>
        <v>0</v>
      </c>
      <c r="AW231" s="1030">
        <f t="shared" si="23"/>
        <v>0</v>
      </c>
      <c r="AX231" s="1030">
        <f>INDEX(V231:AG231,1,MATCH(Parametres!$B$3,V$1:AG$1,0))*IF(OR(C231="L",C231="S",C231="I"),-1,1)</f>
        <v>0</v>
      </c>
      <c r="AY231" s="598" t="s">
        <v>337</v>
      </c>
      <c r="AZ231" s="598" t="e">
        <f>+VLOOKUP($AJ231,Data_Validation!$A:$E,5,0)</f>
        <v>#N/A</v>
      </c>
    </row>
    <row r="232" spans="1:52" ht="15" customHeight="1">
      <c r="A232" s="832" t="s">
        <v>1150</v>
      </c>
      <c r="B232" s="832">
        <v>2025</v>
      </c>
      <c r="C232" s="832" t="s">
        <v>1610</v>
      </c>
      <c r="D232" s="832" t="s">
        <v>1611</v>
      </c>
      <c r="E232" s="832" t="s">
        <v>333</v>
      </c>
      <c r="F232" s="832" t="s">
        <v>1119</v>
      </c>
      <c r="G232" s="832">
        <v>0</v>
      </c>
      <c r="H232" s="832">
        <v>0</v>
      </c>
      <c r="I232" s="832">
        <v>0</v>
      </c>
      <c r="J232" s="832">
        <v>0</v>
      </c>
      <c r="K232" s="832">
        <v>0</v>
      </c>
      <c r="L232" s="832">
        <v>0</v>
      </c>
      <c r="M232" s="832">
        <v>0</v>
      </c>
      <c r="N232" s="832">
        <v>0</v>
      </c>
      <c r="O232" s="832">
        <v>0</v>
      </c>
      <c r="P232" s="832">
        <v>0</v>
      </c>
      <c r="Q232" s="832">
        <v>0</v>
      </c>
      <c r="R232" s="832">
        <v>0</v>
      </c>
      <c r="S232" s="832">
        <v>0</v>
      </c>
      <c r="T232" s="832">
        <v>0</v>
      </c>
      <c r="U232" s="832">
        <v>0</v>
      </c>
      <c r="V232" s="832">
        <v>0</v>
      </c>
      <c r="W232" s="832">
        <v>0</v>
      </c>
      <c r="X232" s="832">
        <v>0</v>
      </c>
      <c r="Y232" s="832">
        <v>0</v>
      </c>
      <c r="Z232" s="832">
        <v>0</v>
      </c>
      <c r="AA232" s="832">
        <v>0</v>
      </c>
      <c r="AB232" s="832">
        <v>0</v>
      </c>
      <c r="AC232" s="832">
        <v>0</v>
      </c>
      <c r="AD232" s="832">
        <v>0</v>
      </c>
      <c r="AE232" s="832">
        <v>0</v>
      </c>
      <c r="AF232" s="832">
        <v>0</v>
      </c>
      <c r="AG232" s="832">
        <v>0</v>
      </c>
      <c r="AH232" s="832">
        <v>0</v>
      </c>
      <c r="AI232" s="832">
        <v>0</v>
      </c>
      <c r="AJ232" s="1030" t="str">
        <f t="shared" si="18"/>
        <v>H01825</v>
      </c>
      <c r="AK232" s="1030" t="str">
        <f t="shared" si="19"/>
        <v>L/R ASSURANCE CHOMAGE</v>
      </c>
      <c r="AL232" s="1030">
        <f>IFERROR(INDEX(G232:R232,1,MATCH(Parametres!$B$3,G$1:R$1,0)-1)*IF(OR(F232="L",F232="S",F232="I"),-1,1),"")</f>
        <v>0</v>
      </c>
      <c r="AM232" s="1030">
        <f t="shared" si="20"/>
        <v>0</v>
      </c>
      <c r="AN232" s="1030">
        <f>INDEX(G232:R232,1,MATCH(Parametres!$B$3,G$1:R$1,0))*IF(OR(F232="L",F232="S",F232="I"),-1,1)</f>
        <v>0</v>
      </c>
      <c r="AO232" s="598" t="e">
        <f>+VLOOKUP($AJ232,Data_Validation!$A:$D,1,0)</f>
        <v>#N/A</v>
      </c>
      <c r="AP232" s="598" t="e">
        <f>+VLOOKUP($AJ232,Data_Validation!$A:$D,3,0)</f>
        <v>#N/A</v>
      </c>
      <c r="AQ232" s="598" t="e">
        <f>+VLOOKUP($AJ232,Data_Validation!$A:$D,4,0)</f>
        <v>#N/A</v>
      </c>
      <c r="AR232" s="598" t="s">
        <v>299</v>
      </c>
      <c r="AS232" s="598" t="e">
        <f>+VLOOKUP($AJ232,Data_Validation!$A:$E,5,0)</f>
        <v>#N/A</v>
      </c>
      <c r="AT232" s="1036" t="str">
        <f t="shared" si="21"/>
        <v>H01825</v>
      </c>
      <c r="AU232" s="599" t="str">
        <f t="shared" si="22"/>
        <v>L/R ASSURANCE CHOMAGE</v>
      </c>
      <c r="AV232" s="1030">
        <f>IFERROR(INDEX(V232:AG232,1,MATCH(Parametres!$B$3,V$1:AG$1,0)-1)*IF(OR(C232="L",C232="S",C232="I"),-1,1),"")</f>
        <v>0</v>
      </c>
      <c r="AW232" s="1030">
        <f t="shared" si="23"/>
        <v>0</v>
      </c>
      <c r="AX232" s="1030">
        <f>INDEX(V232:AG232,1,MATCH(Parametres!$B$3,V$1:AG$1,0))*IF(OR(C232="L",C232="S",C232="I"),-1,1)</f>
        <v>0</v>
      </c>
      <c r="AY232" s="598" t="s">
        <v>337</v>
      </c>
      <c r="AZ232" s="598" t="e">
        <f>+VLOOKUP($AJ232,Data_Validation!$A:$E,5,0)</f>
        <v>#N/A</v>
      </c>
    </row>
    <row r="233" spans="1:52" ht="15" customHeight="1">
      <c r="A233" s="832" t="s">
        <v>1150</v>
      </c>
      <c r="B233" s="832">
        <v>2025</v>
      </c>
      <c r="C233" s="832" t="s">
        <v>1612</v>
      </c>
      <c r="D233" s="832" t="s">
        <v>1613</v>
      </c>
      <c r="E233" s="832" t="s">
        <v>333</v>
      </c>
      <c r="F233" s="832" t="s">
        <v>1119</v>
      </c>
      <c r="G233" s="832">
        <v>0</v>
      </c>
      <c r="H233" s="832">
        <v>0</v>
      </c>
      <c r="I233" s="832">
        <v>0</v>
      </c>
      <c r="J233" s="832">
        <v>0</v>
      </c>
      <c r="K233" s="832">
        <v>0</v>
      </c>
      <c r="L233" s="832">
        <v>0</v>
      </c>
      <c r="M233" s="832">
        <v>0</v>
      </c>
      <c r="N233" s="832">
        <v>0</v>
      </c>
      <c r="O233" s="832">
        <v>0</v>
      </c>
      <c r="P233" s="832">
        <v>0</v>
      </c>
      <c r="Q233" s="832">
        <v>0</v>
      </c>
      <c r="R233" s="832">
        <v>0</v>
      </c>
      <c r="S233" s="832">
        <v>0</v>
      </c>
      <c r="T233" s="832">
        <v>0</v>
      </c>
      <c r="U233" s="832">
        <v>0</v>
      </c>
      <c r="V233" s="832">
        <v>0</v>
      </c>
      <c r="W233" s="832">
        <v>0</v>
      </c>
      <c r="X233" s="832">
        <v>0</v>
      </c>
      <c r="Y233" s="832">
        <v>0</v>
      </c>
      <c r="Z233" s="832">
        <v>0</v>
      </c>
      <c r="AA233" s="832">
        <v>0</v>
      </c>
      <c r="AB233" s="832">
        <v>0</v>
      </c>
      <c r="AC233" s="832">
        <v>0</v>
      </c>
      <c r="AD233" s="832">
        <v>0</v>
      </c>
      <c r="AE233" s="832">
        <v>0</v>
      </c>
      <c r="AF233" s="832">
        <v>0</v>
      </c>
      <c r="AG233" s="832">
        <v>0</v>
      </c>
      <c r="AH233" s="832">
        <v>0</v>
      </c>
      <c r="AI233" s="832">
        <v>0</v>
      </c>
      <c r="AJ233" s="1030" t="str">
        <f t="shared" si="18"/>
        <v>H01826</v>
      </c>
      <c r="AK233" s="1030" t="str">
        <f t="shared" si="19"/>
        <v>L/R ASSURANCE GROUPE</v>
      </c>
      <c r="AL233" s="1030">
        <f>IFERROR(INDEX(G233:R233,1,MATCH(Parametres!$B$3,G$1:R$1,0)-1)*IF(OR(F233="L",F233="S",F233="I"),-1,1),"")</f>
        <v>0</v>
      </c>
      <c r="AM233" s="1030">
        <f t="shared" si="20"/>
        <v>0</v>
      </c>
      <c r="AN233" s="1030">
        <f>INDEX(G233:R233,1,MATCH(Parametres!$B$3,G$1:R$1,0))*IF(OR(F233="L",F233="S",F233="I"),-1,1)</f>
        <v>0</v>
      </c>
      <c r="AO233" s="598" t="e">
        <f>+VLOOKUP($AJ233,Data_Validation!$A:$D,1,0)</f>
        <v>#N/A</v>
      </c>
      <c r="AP233" s="598" t="e">
        <f>+VLOOKUP($AJ233,Data_Validation!$A:$D,3,0)</f>
        <v>#N/A</v>
      </c>
      <c r="AQ233" s="598" t="e">
        <f>+VLOOKUP($AJ233,Data_Validation!$A:$D,4,0)</f>
        <v>#N/A</v>
      </c>
      <c r="AR233" s="598" t="s">
        <v>299</v>
      </c>
      <c r="AS233" s="598" t="e">
        <f>+VLOOKUP($AJ233,Data_Validation!$A:$E,5,0)</f>
        <v>#N/A</v>
      </c>
      <c r="AT233" s="1036" t="str">
        <f t="shared" si="21"/>
        <v>H01826</v>
      </c>
      <c r="AU233" s="599" t="str">
        <f t="shared" si="22"/>
        <v>L/R ASSURANCE GROUPE</v>
      </c>
      <c r="AV233" s="1030">
        <f>IFERROR(INDEX(V233:AG233,1,MATCH(Parametres!$B$3,V$1:AG$1,0)-1)*IF(OR(C233="L",C233="S",C233="I"),-1,1),"")</f>
        <v>0</v>
      </c>
      <c r="AW233" s="1030">
        <f t="shared" si="23"/>
        <v>0</v>
      </c>
      <c r="AX233" s="1030">
        <f>INDEX(V233:AG233,1,MATCH(Parametres!$B$3,V$1:AG$1,0))*IF(OR(C233="L",C233="S",C233="I"),-1,1)</f>
        <v>0</v>
      </c>
      <c r="AY233" s="598" t="s">
        <v>337</v>
      </c>
      <c r="AZ233" s="598" t="e">
        <f>+VLOOKUP($AJ233,Data_Validation!$A:$E,5,0)</f>
        <v>#N/A</v>
      </c>
    </row>
    <row r="234" spans="1:52" ht="15.75" customHeight="1">
      <c r="A234" s="832" t="s">
        <v>1150</v>
      </c>
      <c r="B234" s="832">
        <v>2025</v>
      </c>
      <c r="C234" s="832" t="s">
        <v>1614</v>
      </c>
      <c r="D234" s="832" t="s">
        <v>1615</v>
      </c>
      <c r="E234" s="832" t="s">
        <v>333</v>
      </c>
      <c r="F234" s="832" t="s">
        <v>1119</v>
      </c>
      <c r="G234" s="832">
        <v>0</v>
      </c>
      <c r="H234" s="832">
        <v>0</v>
      </c>
      <c r="I234" s="832">
        <v>0</v>
      </c>
      <c r="J234" s="832">
        <v>0</v>
      </c>
      <c r="K234" s="832">
        <v>0</v>
      </c>
      <c r="L234" s="832">
        <v>0</v>
      </c>
      <c r="M234" s="832">
        <v>0</v>
      </c>
      <c r="N234" s="832">
        <v>0</v>
      </c>
      <c r="O234" s="832">
        <v>0</v>
      </c>
      <c r="P234" s="832">
        <v>0</v>
      </c>
      <c r="Q234" s="832">
        <v>0</v>
      </c>
      <c r="R234" s="832">
        <v>0</v>
      </c>
      <c r="S234" s="832">
        <v>0</v>
      </c>
      <c r="T234" s="832">
        <v>0</v>
      </c>
      <c r="U234" s="832">
        <v>0</v>
      </c>
      <c r="V234" s="832">
        <v>0</v>
      </c>
      <c r="W234" s="832">
        <v>0</v>
      </c>
      <c r="X234" s="832">
        <v>0</v>
      </c>
      <c r="Y234" s="832">
        <v>0</v>
      </c>
      <c r="Z234" s="832">
        <v>0</v>
      </c>
      <c r="AA234" s="832">
        <v>0</v>
      </c>
      <c r="AB234" s="832">
        <v>0</v>
      </c>
      <c r="AC234" s="832">
        <v>0</v>
      </c>
      <c r="AD234" s="832">
        <v>0</v>
      </c>
      <c r="AE234" s="832">
        <v>0</v>
      </c>
      <c r="AF234" s="832">
        <v>0</v>
      </c>
      <c r="AG234" s="832">
        <v>0</v>
      </c>
      <c r="AH234" s="832">
        <v>0</v>
      </c>
      <c r="AI234" s="832">
        <v>0</v>
      </c>
      <c r="AJ234" s="1030" t="str">
        <f t="shared" si="18"/>
        <v>H01827</v>
      </c>
      <c r="AK234" s="1030" t="str">
        <f t="shared" si="19"/>
        <v>L/R AUTRES AV. SOCIAUX</v>
      </c>
      <c r="AL234" s="1030">
        <f>IFERROR(INDEX(G234:R234,1,MATCH(Parametres!$B$3,G$1:R$1,0)-1)*IF(OR(F234="L",F234="S",F234="I"),-1,1),"")</f>
        <v>0</v>
      </c>
      <c r="AM234" s="1030">
        <f t="shared" si="20"/>
        <v>0</v>
      </c>
      <c r="AN234" s="1030">
        <f>INDEX(G234:R234,1,MATCH(Parametres!$B$3,G$1:R$1,0))*IF(OR(F234="L",F234="S",F234="I"),-1,1)</f>
        <v>0</v>
      </c>
      <c r="AO234" s="598" t="e">
        <f>+VLOOKUP($AJ234,Data_Validation!$A:$D,1,0)</f>
        <v>#N/A</v>
      </c>
      <c r="AP234" s="598" t="e">
        <f>+VLOOKUP($AJ234,Data_Validation!$A:$D,3,0)</f>
        <v>#N/A</v>
      </c>
      <c r="AQ234" s="598" t="e">
        <f>+VLOOKUP($AJ234,Data_Validation!$A:$D,4,0)</f>
        <v>#N/A</v>
      </c>
      <c r="AR234" s="598" t="s">
        <v>299</v>
      </c>
      <c r="AS234" s="598" t="e">
        <f>+VLOOKUP($AJ234,Data_Validation!$A:$E,5,0)</f>
        <v>#N/A</v>
      </c>
      <c r="AT234" s="1036" t="str">
        <f t="shared" si="21"/>
        <v>H01827</v>
      </c>
      <c r="AU234" s="599" t="str">
        <f t="shared" si="22"/>
        <v>L/R AUTRES AV. SOCIAUX</v>
      </c>
      <c r="AV234" s="1030">
        <f>IFERROR(INDEX(V234:AG234,1,MATCH(Parametres!$B$3,V$1:AG$1,0)-1)*IF(OR(C234="L",C234="S",C234="I"),-1,1),"")</f>
        <v>0</v>
      </c>
      <c r="AW234" s="1030">
        <f t="shared" si="23"/>
        <v>0</v>
      </c>
      <c r="AX234" s="1030">
        <f>INDEX(V234:AG234,1,MATCH(Parametres!$B$3,V$1:AG$1,0))*IF(OR(C234="L",C234="S",C234="I"),-1,1)</f>
        <v>0</v>
      </c>
      <c r="AY234" s="598" t="s">
        <v>337</v>
      </c>
      <c r="AZ234" s="598" t="e">
        <f>+VLOOKUP($AJ234,Data_Validation!$A:$E,5,0)</f>
        <v>#N/A</v>
      </c>
    </row>
    <row r="235" spans="1:52" ht="15" customHeight="1">
      <c r="A235" s="832" t="s">
        <v>1150</v>
      </c>
      <c r="B235" s="832">
        <v>2025</v>
      </c>
      <c r="C235" s="832" t="s">
        <v>1616</v>
      </c>
      <c r="D235" s="832" t="s">
        <v>1617</v>
      </c>
      <c r="E235" s="832" t="s">
        <v>333</v>
      </c>
      <c r="F235" s="832" t="s">
        <v>1119</v>
      </c>
      <c r="G235" s="832">
        <v>0</v>
      </c>
      <c r="H235" s="832">
        <v>0</v>
      </c>
      <c r="I235" s="832">
        <v>0</v>
      </c>
      <c r="J235" s="832">
        <v>0</v>
      </c>
      <c r="K235" s="832">
        <v>0</v>
      </c>
      <c r="L235" s="832">
        <v>0</v>
      </c>
      <c r="M235" s="832">
        <v>0</v>
      </c>
      <c r="N235" s="832">
        <v>0</v>
      </c>
      <c r="O235" s="832">
        <v>0</v>
      </c>
      <c r="P235" s="832">
        <v>0</v>
      </c>
      <c r="Q235" s="832">
        <v>0</v>
      </c>
      <c r="R235" s="832">
        <v>0</v>
      </c>
      <c r="S235" s="832">
        <v>0</v>
      </c>
      <c r="T235" s="832">
        <v>0</v>
      </c>
      <c r="U235" s="832">
        <v>0</v>
      </c>
      <c r="V235" s="832">
        <v>0</v>
      </c>
      <c r="W235" s="832">
        <v>0</v>
      </c>
      <c r="X235" s="832">
        <v>0</v>
      </c>
      <c r="Y235" s="832">
        <v>0</v>
      </c>
      <c r="Z235" s="832">
        <v>0</v>
      </c>
      <c r="AA235" s="832">
        <v>0</v>
      </c>
      <c r="AB235" s="832">
        <v>0</v>
      </c>
      <c r="AC235" s="832">
        <v>0</v>
      </c>
      <c r="AD235" s="832">
        <v>0</v>
      </c>
      <c r="AE235" s="832">
        <v>0</v>
      </c>
      <c r="AF235" s="832">
        <v>0</v>
      </c>
      <c r="AG235" s="832">
        <v>0</v>
      </c>
      <c r="AH235" s="832">
        <v>0</v>
      </c>
      <c r="AI235" s="832">
        <v>0</v>
      </c>
      <c r="AJ235" s="1030" t="str">
        <f t="shared" si="18"/>
        <v>H01828</v>
      </c>
      <c r="AK235" s="1030" t="str">
        <f t="shared" si="19"/>
        <v>L/R FORMATION</v>
      </c>
      <c r="AL235" s="1030">
        <f>IFERROR(INDEX(G235:R235,1,MATCH(Parametres!$B$3,G$1:R$1,0)-1)*IF(OR(F235="L",F235="S",F235="I"),-1,1),"")</f>
        <v>0</v>
      </c>
      <c r="AM235" s="1030">
        <f t="shared" si="20"/>
        <v>0</v>
      </c>
      <c r="AN235" s="1030">
        <f>INDEX(G235:R235,1,MATCH(Parametres!$B$3,G$1:R$1,0))*IF(OR(F235="L",F235="S",F235="I"),-1,1)</f>
        <v>0</v>
      </c>
      <c r="AO235" s="598" t="e">
        <f>+VLOOKUP($AJ235,Data_Validation!$A:$D,1,0)</f>
        <v>#N/A</v>
      </c>
      <c r="AP235" s="598" t="e">
        <f>+VLOOKUP($AJ235,Data_Validation!$A:$D,3,0)</f>
        <v>#N/A</v>
      </c>
      <c r="AQ235" s="598" t="e">
        <f>+VLOOKUP($AJ235,Data_Validation!$A:$D,4,0)</f>
        <v>#N/A</v>
      </c>
      <c r="AR235" s="598" t="s">
        <v>299</v>
      </c>
      <c r="AS235" s="598" t="e">
        <f>+VLOOKUP($AJ235,Data_Validation!$A:$E,5,0)</f>
        <v>#N/A</v>
      </c>
      <c r="AT235" s="1036" t="str">
        <f t="shared" si="21"/>
        <v>H01828</v>
      </c>
      <c r="AU235" s="599" t="str">
        <f t="shared" si="22"/>
        <v>L/R FORMATION</v>
      </c>
      <c r="AV235" s="1030">
        <f>IFERROR(INDEX(V235:AG235,1,MATCH(Parametres!$B$3,V$1:AG$1,0)-1)*IF(OR(C235="L",C235="S",C235="I"),-1,1),"")</f>
        <v>0</v>
      </c>
      <c r="AW235" s="1030">
        <f t="shared" si="23"/>
        <v>0</v>
      </c>
      <c r="AX235" s="1030">
        <f>INDEX(V235:AG235,1,MATCH(Parametres!$B$3,V$1:AG$1,0))*IF(OR(C235="L",C235="S",C235="I"),-1,1)</f>
        <v>0</v>
      </c>
      <c r="AY235" s="598" t="s">
        <v>337</v>
      </c>
      <c r="AZ235" s="598" t="e">
        <f>+VLOOKUP($AJ235,Data_Validation!$A:$E,5,0)</f>
        <v>#N/A</v>
      </c>
    </row>
    <row r="236" spans="1:52" ht="15" customHeight="1">
      <c r="A236" s="832" t="s">
        <v>1150</v>
      </c>
      <c r="B236" s="832">
        <v>2025</v>
      </c>
      <c r="C236" s="832" t="s">
        <v>1618</v>
      </c>
      <c r="D236" s="832" t="s">
        <v>1619</v>
      </c>
      <c r="E236" s="832" t="s">
        <v>333</v>
      </c>
      <c r="F236" s="832" t="s">
        <v>1119</v>
      </c>
      <c r="G236" s="832">
        <v>0</v>
      </c>
      <c r="H236" s="832">
        <v>0</v>
      </c>
      <c r="I236" s="832">
        <v>0</v>
      </c>
      <c r="J236" s="832">
        <v>0</v>
      </c>
      <c r="K236" s="832">
        <v>0</v>
      </c>
      <c r="L236" s="832">
        <v>0</v>
      </c>
      <c r="M236" s="832">
        <v>0</v>
      </c>
      <c r="N236" s="832">
        <v>0</v>
      </c>
      <c r="O236" s="832">
        <v>0</v>
      </c>
      <c r="P236" s="832">
        <v>0</v>
      </c>
      <c r="Q236" s="832">
        <v>0</v>
      </c>
      <c r="R236" s="832">
        <v>0</v>
      </c>
      <c r="S236" s="832">
        <v>0</v>
      </c>
      <c r="T236" s="832">
        <v>0</v>
      </c>
      <c r="U236" s="832">
        <v>0</v>
      </c>
      <c r="V236" s="832">
        <v>0</v>
      </c>
      <c r="W236" s="832">
        <v>0</v>
      </c>
      <c r="X236" s="832">
        <v>0</v>
      </c>
      <c r="Y236" s="832">
        <v>0</v>
      </c>
      <c r="Z236" s="832">
        <v>0</v>
      </c>
      <c r="AA236" s="832">
        <v>0</v>
      </c>
      <c r="AB236" s="832">
        <v>0</v>
      </c>
      <c r="AC236" s="832">
        <v>0</v>
      </c>
      <c r="AD236" s="832">
        <v>0</v>
      </c>
      <c r="AE236" s="832">
        <v>0</v>
      </c>
      <c r="AF236" s="832">
        <v>0</v>
      </c>
      <c r="AG236" s="832">
        <v>0</v>
      </c>
      <c r="AH236" s="832">
        <v>0</v>
      </c>
      <c r="AI236" s="832">
        <v>0</v>
      </c>
      <c r="AJ236" s="1030" t="str">
        <f t="shared" si="18"/>
        <v>H01830</v>
      </c>
      <c r="AK236" s="1030" t="str">
        <f t="shared" si="19"/>
        <v>L/R PAPETRIE-FOUR. BUREAU</v>
      </c>
      <c r="AL236" s="1030">
        <f>IFERROR(INDEX(G236:R236,1,MATCH(Parametres!$B$3,G$1:R$1,0)-1)*IF(OR(F236="L",F236="S",F236="I"),-1,1),"")</f>
        <v>0</v>
      </c>
      <c r="AM236" s="1030">
        <f t="shared" si="20"/>
        <v>0</v>
      </c>
      <c r="AN236" s="1030">
        <f>INDEX(G236:R236,1,MATCH(Parametres!$B$3,G$1:R$1,0))*IF(OR(F236="L",F236="S",F236="I"),-1,1)</f>
        <v>0</v>
      </c>
      <c r="AO236" s="598" t="e">
        <f>+VLOOKUP($AJ236,Data_Validation!$A:$D,1,0)</f>
        <v>#N/A</v>
      </c>
      <c r="AP236" s="598" t="e">
        <f>+VLOOKUP($AJ236,Data_Validation!$A:$D,3,0)</f>
        <v>#N/A</v>
      </c>
      <c r="AQ236" s="598" t="e">
        <f>+VLOOKUP($AJ236,Data_Validation!$A:$D,4,0)</f>
        <v>#N/A</v>
      </c>
      <c r="AR236" s="598" t="s">
        <v>299</v>
      </c>
      <c r="AS236" s="598" t="e">
        <f>+VLOOKUP($AJ236,Data_Validation!$A:$E,5,0)</f>
        <v>#N/A</v>
      </c>
      <c r="AT236" s="1036" t="str">
        <f t="shared" si="21"/>
        <v>H01830</v>
      </c>
      <c r="AU236" s="599" t="str">
        <f t="shared" si="22"/>
        <v>L/R PAPETRIE-FOUR. BUREAU</v>
      </c>
      <c r="AV236" s="1030">
        <f>IFERROR(INDEX(V236:AG236,1,MATCH(Parametres!$B$3,V$1:AG$1,0)-1)*IF(OR(C236="L",C236="S",C236="I"),-1,1),"")</f>
        <v>0</v>
      </c>
      <c r="AW236" s="1030">
        <f t="shared" si="23"/>
        <v>0</v>
      </c>
      <c r="AX236" s="1030">
        <f>INDEX(V236:AG236,1,MATCH(Parametres!$B$3,V$1:AG$1,0))*IF(OR(C236="L",C236="S",C236="I"),-1,1)</f>
        <v>0</v>
      </c>
      <c r="AY236" s="598" t="s">
        <v>337</v>
      </c>
      <c r="AZ236" s="598" t="e">
        <f>+VLOOKUP($AJ236,Data_Validation!$A:$E,5,0)</f>
        <v>#N/A</v>
      </c>
    </row>
    <row r="237" spans="1:52" ht="15" customHeight="1">
      <c r="A237" s="832" t="s">
        <v>1150</v>
      </c>
      <c r="B237" s="832">
        <v>2025</v>
      </c>
      <c r="C237" s="832" t="s">
        <v>1620</v>
      </c>
      <c r="D237" s="832" t="s">
        <v>1621</v>
      </c>
      <c r="E237" s="832" t="s">
        <v>333</v>
      </c>
      <c r="F237" s="832" t="s">
        <v>1119</v>
      </c>
      <c r="G237" s="832">
        <v>0</v>
      </c>
      <c r="H237" s="832">
        <v>0</v>
      </c>
      <c r="I237" s="832">
        <v>0</v>
      </c>
      <c r="J237" s="832">
        <v>0</v>
      </c>
      <c r="K237" s="832">
        <v>0</v>
      </c>
      <c r="L237" s="832">
        <v>0</v>
      </c>
      <c r="M237" s="832">
        <v>0</v>
      </c>
      <c r="N237" s="832">
        <v>0</v>
      </c>
      <c r="O237" s="832">
        <v>0</v>
      </c>
      <c r="P237" s="832">
        <v>0</v>
      </c>
      <c r="Q237" s="832">
        <v>0</v>
      </c>
      <c r="R237" s="832">
        <v>0</v>
      </c>
      <c r="S237" s="832">
        <v>0</v>
      </c>
      <c r="T237" s="832">
        <v>0</v>
      </c>
      <c r="U237" s="832">
        <v>0</v>
      </c>
      <c r="V237" s="832">
        <v>0</v>
      </c>
      <c r="W237" s="832">
        <v>0</v>
      </c>
      <c r="X237" s="832">
        <v>0</v>
      </c>
      <c r="Y237" s="832">
        <v>0</v>
      </c>
      <c r="Z237" s="832">
        <v>0</v>
      </c>
      <c r="AA237" s="832">
        <v>0</v>
      </c>
      <c r="AB237" s="832">
        <v>0</v>
      </c>
      <c r="AC237" s="832">
        <v>0</v>
      </c>
      <c r="AD237" s="832">
        <v>0</v>
      </c>
      <c r="AE237" s="832">
        <v>0</v>
      </c>
      <c r="AF237" s="832">
        <v>0</v>
      </c>
      <c r="AG237" s="832">
        <v>0</v>
      </c>
      <c r="AH237" s="832">
        <v>0</v>
      </c>
      <c r="AI237" s="832">
        <v>0</v>
      </c>
      <c r="AJ237" s="1030" t="str">
        <f t="shared" si="18"/>
        <v>H01831</v>
      </c>
      <c r="AK237" s="1030" t="str">
        <f t="shared" si="19"/>
        <v>L/R OUTILLAGE-FOUR DIVERS</v>
      </c>
      <c r="AL237" s="1030">
        <f>IFERROR(INDEX(G237:R237,1,MATCH(Parametres!$B$3,G$1:R$1,0)-1)*IF(OR(F237="L",F237="S",F237="I"),-1,1),"")</f>
        <v>0</v>
      </c>
      <c r="AM237" s="1030">
        <f t="shared" si="20"/>
        <v>0</v>
      </c>
      <c r="AN237" s="1030">
        <f>INDEX(G237:R237,1,MATCH(Parametres!$B$3,G$1:R$1,0))*IF(OR(F237="L",F237="S",F237="I"),-1,1)</f>
        <v>0</v>
      </c>
      <c r="AO237" s="598" t="e">
        <f>+VLOOKUP($AJ237,Data_Validation!$A:$D,1,0)</f>
        <v>#N/A</v>
      </c>
      <c r="AP237" s="598" t="e">
        <f>+VLOOKUP($AJ237,Data_Validation!$A:$D,3,0)</f>
        <v>#N/A</v>
      </c>
      <c r="AQ237" s="598" t="e">
        <f>+VLOOKUP($AJ237,Data_Validation!$A:$D,4,0)</f>
        <v>#N/A</v>
      </c>
      <c r="AR237" s="598" t="s">
        <v>299</v>
      </c>
      <c r="AS237" s="598" t="e">
        <f>+VLOOKUP($AJ237,Data_Validation!$A:$E,5,0)</f>
        <v>#N/A</v>
      </c>
      <c r="AT237" s="1036" t="str">
        <f t="shared" si="21"/>
        <v>H01831</v>
      </c>
      <c r="AU237" s="599" t="str">
        <f t="shared" si="22"/>
        <v>L/R OUTILLAGE-FOUR DIVERS</v>
      </c>
      <c r="AV237" s="1030">
        <f>IFERROR(INDEX(V237:AG237,1,MATCH(Parametres!$B$3,V$1:AG$1,0)-1)*IF(OR(C237="L",C237="S",C237="I"),-1,1),"")</f>
        <v>0</v>
      </c>
      <c r="AW237" s="1030">
        <f t="shared" si="23"/>
        <v>0</v>
      </c>
      <c r="AX237" s="1030">
        <f>INDEX(V237:AG237,1,MATCH(Parametres!$B$3,V$1:AG$1,0))*IF(OR(C237="L",C237="S",C237="I"),-1,1)</f>
        <v>0</v>
      </c>
      <c r="AY237" s="598" t="s">
        <v>337</v>
      </c>
      <c r="AZ237" s="598" t="e">
        <f>+VLOOKUP($AJ237,Data_Validation!$A:$E,5,0)</f>
        <v>#N/A</v>
      </c>
    </row>
    <row r="238" spans="1:52" ht="15.75" customHeight="1">
      <c r="A238" s="832" t="s">
        <v>1150</v>
      </c>
      <c r="B238" s="832">
        <v>2025</v>
      </c>
      <c r="C238" s="832" t="s">
        <v>1622</v>
      </c>
      <c r="D238" s="832" t="s">
        <v>1623</v>
      </c>
      <c r="E238" s="832" t="s">
        <v>333</v>
      </c>
      <c r="F238" s="832" t="s">
        <v>1119</v>
      </c>
      <c r="G238" s="832">
        <v>0</v>
      </c>
      <c r="H238" s="832">
        <v>0</v>
      </c>
      <c r="I238" s="832">
        <v>0</v>
      </c>
      <c r="J238" s="832">
        <v>0</v>
      </c>
      <c r="K238" s="832">
        <v>0</v>
      </c>
      <c r="L238" s="832">
        <v>0</v>
      </c>
      <c r="M238" s="832">
        <v>0</v>
      </c>
      <c r="N238" s="832">
        <v>0</v>
      </c>
      <c r="O238" s="832">
        <v>0</v>
      </c>
      <c r="P238" s="832">
        <v>0</v>
      </c>
      <c r="Q238" s="832">
        <v>0</v>
      </c>
      <c r="R238" s="832">
        <v>0</v>
      </c>
      <c r="S238" s="832">
        <v>0</v>
      </c>
      <c r="T238" s="832">
        <v>0</v>
      </c>
      <c r="U238" s="832">
        <v>0</v>
      </c>
      <c r="V238" s="832">
        <v>0</v>
      </c>
      <c r="W238" s="832">
        <v>0</v>
      </c>
      <c r="X238" s="832">
        <v>0</v>
      </c>
      <c r="Y238" s="832">
        <v>0</v>
      </c>
      <c r="Z238" s="832">
        <v>0</v>
      </c>
      <c r="AA238" s="832">
        <v>0</v>
      </c>
      <c r="AB238" s="832">
        <v>0</v>
      </c>
      <c r="AC238" s="832">
        <v>0</v>
      </c>
      <c r="AD238" s="832">
        <v>0</v>
      </c>
      <c r="AE238" s="832">
        <v>0</v>
      </c>
      <c r="AF238" s="832">
        <v>0</v>
      </c>
      <c r="AG238" s="832">
        <v>0</v>
      </c>
      <c r="AH238" s="832">
        <v>0</v>
      </c>
      <c r="AI238" s="832">
        <v>0</v>
      </c>
      <c r="AJ238" s="1030" t="str">
        <f t="shared" si="18"/>
        <v>H01834</v>
      </c>
      <c r="AK238" s="1030" t="str">
        <f t="shared" si="19"/>
        <v>L/R UNIFORMES-SALOPETTES</v>
      </c>
      <c r="AL238" s="1030">
        <f>IFERROR(INDEX(G238:R238,1,MATCH(Parametres!$B$3,G$1:R$1,0)-1)*IF(OR(F238="L",F238="S",F238="I"),-1,1),"")</f>
        <v>0</v>
      </c>
      <c r="AM238" s="1030">
        <f t="shared" si="20"/>
        <v>0</v>
      </c>
      <c r="AN238" s="1030">
        <f>INDEX(G238:R238,1,MATCH(Parametres!$B$3,G$1:R$1,0))*IF(OR(F238="L",F238="S",F238="I"),-1,1)</f>
        <v>0</v>
      </c>
      <c r="AO238" s="598" t="e">
        <f>+VLOOKUP($AJ238,Data_Validation!$A:$D,1,0)</f>
        <v>#N/A</v>
      </c>
      <c r="AP238" s="598" t="e">
        <f>+VLOOKUP($AJ238,Data_Validation!$A:$D,3,0)</f>
        <v>#N/A</v>
      </c>
      <c r="AQ238" s="598" t="e">
        <f>+VLOOKUP($AJ238,Data_Validation!$A:$D,4,0)</f>
        <v>#N/A</v>
      </c>
      <c r="AR238" s="598" t="s">
        <v>299</v>
      </c>
      <c r="AS238" s="598" t="e">
        <f>+VLOOKUP($AJ238,Data_Validation!$A:$E,5,0)</f>
        <v>#N/A</v>
      </c>
      <c r="AT238" s="1036" t="str">
        <f t="shared" si="21"/>
        <v>H01834</v>
      </c>
      <c r="AU238" s="599" t="str">
        <f t="shared" si="22"/>
        <v>L/R UNIFORMES-SALOPETTES</v>
      </c>
      <c r="AV238" s="1030">
        <f>IFERROR(INDEX(V238:AG238,1,MATCH(Parametres!$B$3,V$1:AG$1,0)-1)*IF(OR(C238="L",C238="S",C238="I"),-1,1),"")</f>
        <v>0</v>
      </c>
      <c r="AW238" s="1030">
        <f t="shared" si="23"/>
        <v>0</v>
      </c>
      <c r="AX238" s="1030">
        <f>INDEX(V238:AG238,1,MATCH(Parametres!$B$3,V$1:AG$1,0))*IF(OR(C238="L",C238="S",C238="I"),-1,1)</f>
        <v>0</v>
      </c>
      <c r="AY238" s="598" t="s">
        <v>337</v>
      </c>
      <c r="AZ238" s="598" t="e">
        <f>+VLOOKUP($AJ238,Data_Validation!$A:$E,5,0)</f>
        <v>#N/A</v>
      </c>
    </row>
    <row r="239" spans="1:52" ht="15" customHeight="1">
      <c r="A239" s="832" t="s">
        <v>1150</v>
      </c>
      <c r="B239" s="832">
        <v>2025</v>
      </c>
      <c r="C239" s="832" t="s">
        <v>1624</v>
      </c>
      <c r="D239" s="832" t="s">
        <v>1625</v>
      </c>
      <c r="E239" s="832" t="s">
        <v>333</v>
      </c>
      <c r="F239" s="832" t="s">
        <v>1119</v>
      </c>
      <c r="G239" s="832">
        <v>0</v>
      </c>
      <c r="H239" s="832">
        <v>0</v>
      </c>
      <c r="I239" s="832">
        <v>0</v>
      </c>
      <c r="J239" s="832">
        <v>0</v>
      </c>
      <c r="K239" s="832">
        <v>0</v>
      </c>
      <c r="L239" s="832">
        <v>0</v>
      </c>
      <c r="M239" s="832">
        <v>0</v>
      </c>
      <c r="N239" s="832">
        <v>0</v>
      </c>
      <c r="O239" s="832">
        <v>0</v>
      </c>
      <c r="P239" s="832">
        <v>0</v>
      </c>
      <c r="Q239" s="832">
        <v>0</v>
      </c>
      <c r="R239" s="832">
        <v>0</v>
      </c>
      <c r="S239" s="832">
        <v>0</v>
      </c>
      <c r="T239" s="832">
        <v>0</v>
      </c>
      <c r="U239" s="832">
        <v>0</v>
      </c>
      <c r="V239" s="832">
        <v>0</v>
      </c>
      <c r="W239" s="832">
        <v>0</v>
      </c>
      <c r="X239" s="832">
        <v>0</v>
      </c>
      <c r="Y239" s="832">
        <v>0</v>
      </c>
      <c r="Z239" s="832">
        <v>0</v>
      </c>
      <c r="AA239" s="832">
        <v>0</v>
      </c>
      <c r="AB239" s="832">
        <v>0</v>
      </c>
      <c r="AC239" s="832">
        <v>0</v>
      </c>
      <c r="AD239" s="832">
        <v>0</v>
      </c>
      <c r="AE239" s="832">
        <v>0</v>
      </c>
      <c r="AF239" s="832">
        <v>0</v>
      </c>
      <c r="AG239" s="832">
        <v>0</v>
      </c>
      <c r="AH239" s="832">
        <v>0</v>
      </c>
      <c r="AI239" s="832">
        <v>0</v>
      </c>
      <c r="AJ239" s="1030" t="str">
        <f t="shared" si="18"/>
        <v>H01835</v>
      </c>
      <c r="AK239" s="1030" t="str">
        <f t="shared" si="19"/>
        <v>L/R CONCIERGE - NETTOYAGE</v>
      </c>
      <c r="AL239" s="1030">
        <f>IFERROR(INDEX(G239:R239,1,MATCH(Parametres!$B$3,G$1:R$1,0)-1)*IF(OR(F239="L",F239="S",F239="I"),-1,1),"")</f>
        <v>0</v>
      </c>
      <c r="AM239" s="1030">
        <f t="shared" si="20"/>
        <v>0</v>
      </c>
      <c r="AN239" s="1030">
        <f>INDEX(G239:R239,1,MATCH(Parametres!$B$3,G$1:R$1,0))*IF(OR(F239="L",F239="S",F239="I"),-1,1)</f>
        <v>0</v>
      </c>
      <c r="AO239" s="598" t="e">
        <f>+VLOOKUP($AJ239,Data_Validation!$A:$D,1,0)</f>
        <v>#N/A</v>
      </c>
      <c r="AP239" s="598" t="e">
        <f>+VLOOKUP($AJ239,Data_Validation!$A:$D,3,0)</f>
        <v>#N/A</v>
      </c>
      <c r="AQ239" s="598" t="e">
        <f>+VLOOKUP($AJ239,Data_Validation!$A:$D,4,0)</f>
        <v>#N/A</v>
      </c>
      <c r="AR239" s="598" t="s">
        <v>299</v>
      </c>
      <c r="AS239" s="598" t="e">
        <f>+VLOOKUP($AJ239,Data_Validation!$A:$E,5,0)</f>
        <v>#N/A</v>
      </c>
      <c r="AT239" s="1036" t="str">
        <f t="shared" si="21"/>
        <v>H01835</v>
      </c>
      <c r="AU239" s="599" t="str">
        <f t="shared" si="22"/>
        <v>L/R CONCIERGE - NETTOYAGE</v>
      </c>
      <c r="AV239" s="1030">
        <f>IFERROR(INDEX(V239:AG239,1,MATCH(Parametres!$B$3,V$1:AG$1,0)-1)*IF(OR(C239="L",C239="S",C239="I"),-1,1),"")</f>
        <v>0</v>
      </c>
      <c r="AW239" s="1030">
        <f t="shared" si="23"/>
        <v>0</v>
      </c>
      <c r="AX239" s="1030">
        <f>INDEX(V239:AG239,1,MATCH(Parametres!$B$3,V$1:AG$1,0))*IF(OR(C239="L",C239="S",C239="I"),-1,1)</f>
        <v>0</v>
      </c>
      <c r="AY239" s="598" t="s">
        <v>337</v>
      </c>
      <c r="AZ239" s="598" t="e">
        <f>+VLOOKUP($AJ239,Data_Validation!$A:$E,5,0)</f>
        <v>#N/A</v>
      </c>
    </row>
    <row r="240" spans="1:52" ht="15" customHeight="1">
      <c r="A240" s="832" t="s">
        <v>1150</v>
      </c>
      <c r="B240" s="832">
        <v>2025</v>
      </c>
      <c r="C240" s="832" t="s">
        <v>1626</v>
      </c>
      <c r="D240" s="832" t="s">
        <v>1627</v>
      </c>
      <c r="E240" s="832" t="s">
        <v>333</v>
      </c>
      <c r="F240" s="832" t="s">
        <v>1119</v>
      </c>
      <c r="G240" s="832">
        <v>0</v>
      </c>
      <c r="H240" s="832">
        <v>0</v>
      </c>
      <c r="I240" s="832">
        <v>0</v>
      </c>
      <c r="J240" s="832">
        <v>0</v>
      </c>
      <c r="K240" s="832">
        <v>0</v>
      </c>
      <c r="L240" s="832">
        <v>0</v>
      </c>
      <c r="M240" s="832">
        <v>0</v>
      </c>
      <c r="N240" s="832">
        <v>0</v>
      </c>
      <c r="O240" s="832">
        <v>0</v>
      </c>
      <c r="P240" s="832">
        <v>0</v>
      </c>
      <c r="Q240" s="832">
        <v>0</v>
      </c>
      <c r="R240" s="832">
        <v>0</v>
      </c>
      <c r="S240" s="832">
        <v>0</v>
      </c>
      <c r="T240" s="832">
        <v>0</v>
      </c>
      <c r="U240" s="832">
        <v>0</v>
      </c>
      <c r="V240" s="832">
        <v>0</v>
      </c>
      <c r="W240" s="832">
        <v>0</v>
      </c>
      <c r="X240" s="832">
        <v>0</v>
      </c>
      <c r="Y240" s="832">
        <v>0</v>
      </c>
      <c r="Z240" s="832">
        <v>0</v>
      </c>
      <c r="AA240" s="832">
        <v>0</v>
      </c>
      <c r="AB240" s="832">
        <v>0</v>
      </c>
      <c r="AC240" s="832">
        <v>0</v>
      </c>
      <c r="AD240" s="832">
        <v>0</v>
      </c>
      <c r="AE240" s="832">
        <v>0</v>
      </c>
      <c r="AF240" s="832">
        <v>0</v>
      </c>
      <c r="AG240" s="832">
        <v>0</v>
      </c>
      <c r="AH240" s="832">
        <v>0</v>
      </c>
      <c r="AI240" s="832">
        <v>0</v>
      </c>
      <c r="AJ240" s="1030" t="str">
        <f t="shared" si="18"/>
        <v>H01840</v>
      </c>
      <c r="AK240" s="1030" t="str">
        <f t="shared" si="19"/>
        <v>L/R ENT EQUIPMENT</v>
      </c>
      <c r="AL240" s="1030">
        <f>IFERROR(INDEX(G240:R240,1,MATCH(Parametres!$B$3,G$1:R$1,0)-1)*IF(OR(F240="L",F240="S",F240="I"),-1,1),"")</f>
        <v>0</v>
      </c>
      <c r="AM240" s="1030">
        <f t="shared" si="20"/>
        <v>0</v>
      </c>
      <c r="AN240" s="1030">
        <f>INDEX(G240:R240,1,MATCH(Parametres!$B$3,G$1:R$1,0))*IF(OR(F240="L",F240="S",F240="I"),-1,1)</f>
        <v>0</v>
      </c>
      <c r="AO240" s="598" t="e">
        <f>+VLOOKUP($AJ240,Data_Validation!$A:$D,1,0)</f>
        <v>#N/A</v>
      </c>
      <c r="AP240" s="598" t="e">
        <f>+VLOOKUP($AJ240,Data_Validation!$A:$D,3,0)</f>
        <v>#N/A</v>
      </c>
      <c r="AQ240" s="598" t="e">
        <f>+VLOOKUP($AJ240,Data_Validation!$A:$D,4,0)</f>
        <v>#N/A</v>
      </c>
      <c r="AR240" s="598" t="s">
        <v>299</v>
      </c>
      <c r="AS240" s="598" t="e">
        <f>+VLOOKUP($AJ240,Data_Validation!$A:$E,5,0)</f>
        <v>#N/A</v>
      </c>
      <c r="AT240" s="1036" t="str">
        <f t="shared" si="21"/>
        <v>H01840</v>
      </c>
      <c r="AU240" s="599" t="str">
        <f t="shared" si="22"/>
        <v>L/R ENT EQUIPMENT</v>
      </c>
      <c r="AV240" s="1030">
        <f>IFERROR(INDEX(V240:AG240,1,MATCH(Parametres!$B$3,V$1:AG$1,0)-1)*IF(OR(C240="L",C240="S",C240="I"),-1,1),"")</f>
        <v>0</v>
      </c>
      <c r="AW240" s="1030">
        <f t="shared" si="23"/>
        <v>0</v>
      </c>
      <c r="AX240" s="1030">
        <f>INDEX(V240:AG240,1,MATCH(Parametres!$B$3,V$1:AG$1,0))*IF(OR(C240="L",C240="S",C240="I"),-1,1)</f>
        <v>0</v>
      </c>
      <c r="AY240" s="598" t="s">
        <v>337</v>
      </c>
      <c r="AZ240" s="598" t="e">
        <f>+VLOOKUP($AJ240,Data_Validation!$A:$E,5,0)</f>
        <v>#N/A</v>
      </c>
    </row>
    <row r="241" spans="1:52" ht="15" customHeight="1">
      <c r="A241" s="832" t="s">
        <v>1150</v>
      </c>
      <c r="B241" s="832">
        <v>2025</v>
      </c>
      <c r="C241" s="832" t="s">
        <v>1628</v>
      </c>
      <c r="D241" s="832" t="s">
        <v>1629</v>
      </c>
      <c r="E241" s="832" t="s">
        <v>333</v>
      </c>
      <c r="F241" s="832" t="s">
        <v>1119</v>
      </c>
      <c r="G241" s="832">
        <v>0</v>
      </c>
      <c r="H241" s="832">
        <v>0</v>
      </c>
      <c r="I241" s="832">
        <v>0</v>
      </c>
      <c r="J241" s="832">
        <v>0</v>
      </c>
      <c r="K241" s="832">
        <v>0</v>
      </c>
      <c r="L241" s="832">
        <v>0</v>
      </c>
      <c r="M241" s="832">
        <v>0</v>
      </c>
      <c r="N241" s="832">
        <v>0</v>
      </c>
      <c r="O241" s="832">
        <v>0</v>
      </c>
      <c r="P241" s="832">
        <v>0</v>
      </c>
      <c r="Q241" s="832">
        <v>0</v>
      </c>
      <c r="R241" s="832">
        <v>0</v>
      </c>
      <c r="S241" s="832">
        <v>0</v>
      </c>
      <c r="T241" s="832">
        <v>0</v>
      </c>
      <c r="U241" s="832">
        <v>0</v>
      </c>
      <c r="V241" s="832">
        <v>0</v>
      </c>
      <c r="W241" s="832">
        <v>0</v>
      </c>
      <c r="X241" s="832">
        <v>0</v>
      </c>
      <c r="Y241" s="832">
        <v>0</v>
      </c>
      <c r="Z241" s="832">
        <v>0</v>
      </c>
      <c r="AA241" s="832">
        <v>0</v>
      </c>
      <c r="AB241" s="832">
        <v>0</v>
      </c>
      <c r="AC241" s="832">
        <v>0</v>
      </c>
      <c r="AD241" s="832">
        <v>0</v>
      </c>
      <c r="AE241" s="832">
        <v>0</v>
      </c>
      <c r="AF241" s="832">
        <v>0</v>
      </c>
      <c r="AG241" s="832">
        <v>0</v>
      </c>
      <c r="AH241" s="832">
        <v>0</v>
      </c>
      <c r="AI241" s="832">
        <v>0</v>
      </c>
      <c r="AJ241" s="1030" t="str">
        <f t="shared" si="18"/>
        <v>H01841</v>
      </c>
      <c r="AK241" s="1030" t="str">
        <f t="shared" si="19"/>
        <v>L/R VEH DE SERVITUDES</v>
      </c>
      <c r="AL241" s="1030">
        <f>IFERROR(INDEX(G241:R241,1,MATCH(Parametres!$B$3,G$1:R$1,0)-1)*IF(OR(F241="L",F241="S",F241="I"),-1,1),"")</f>
        <v>0</v>
      </c>
      <c r="AM241" s="1030">
        <f t="shared" si="20"/>
        <v>0</v>
      </c>
      <c r="AN241" s="1030">
        <f>INDEX(G241:R241,1,MATCH(Parametres!$B$3,G$1:R$1,0))*IF(OR(F241="L",F241="S",F241="I"),-1,1)</f>
        <v>0</v>
      </c>
      <c r="AO241" s="598" t="e">
        <f>+VLOOKUP($AJ241,Data_Validation!$A:$D,1,0)</f>
        <v>#N/A</v>
      </c>
      <c r="AP241" s="598" t="e">
        <f>+VLOOKUP($AJ241,Data_Validation!$A:$D,3,0)</f>
        <v>#N/A</v>
      </c>
      <c r="AQ241" s="598" t="e">
        <f>+VLOOKUP($AJ241,Data_Validation!$A:$D,4,0)</f>
        <v>#N/A</v>
      </c>
      <c r="AR241" s="598" t="s">
        <v>299</v>
      </c>
      <c r="AS241" s="598" t="e">
        <f>+VLOOKUP($AJ241,Data_Validation!$A:$E,5,0)</f>
        <v>#N/A</v>
      </c>
      <c r="AT241" s="1036" t="str">
        <f t="shared" si="21"/>
        <v>H01841</v>
      </c>
      <c r="AU241" s="599" t="str">
        <f t="shared" si="22"/>
        <v>L/R VEH DE SERVITUDES</v>
      </c>
      <c r="AV241" s="1030">
        <f>IFERROR(INDEX(V241:AG241,1,MATCH(Parametres!$B$3,V$1:AG$1,0)-1)*IF(OR(C241="L",C241="S",C241="I"),-1,1),"")</f>
        <v>0</v>
      </c>
      <c r="AW241" s="1030">
        <f t="shared" si="23"/>
        <v>0</v>
      </c>
      <c r="AX241" s="1030">
        <f>INDEX(V241:AG241,1,MATCH(Parametres!$B$3,V$1:AG$1,0))*IF(OR(C241="L",C241="S",C241="I"),-1,1)</f>
        <v>0</v>
      </c>
      <c r="AY241" s="598" t="s">
        <v>337</v>
      </c>
      <c r="AZ241" s="598" t="e">
        <f>+VLOOKUP($AJ241,Data_Validation!$A:$E,5,0)</f>
        <v>#N/A</v>
      </c>
    </row>
    <row r="242" spans="1:52" ht="15" customHeight="1">
      <c r="A242" s="832" t="s">
        <v>1150</v>
      </c>
      <c r="B242" s="832">
        <v>2025</v>
      </c>
      <c r="C242" s="832" t="s">
        <v>1630</v>
      </c>
      <c r="D242" s="832" t="s">
        <v>1631</v>
      </c>
      <c r="E242" s="832" t="s">
        <v>333</v>
      </c>
      <c r="F242" s="832" t="s">
        <v>1119</v>
      </c>
      <c r="G242" s="832">
        <v>0</v>
      </c>
      <c r="H242" s="832">
        <v>0</v>
      </c>
      <c r="I242" s="832">
        <v>0</v>
      </c>
      <c r="J242" s="832">
        <v>0</v>
      </c>
      <c r="K242" s="832">
        <v>0</v>
      </c>
      <c r="L242" s="832">
        <v>0</v>
      </c>
      <c r="M242" s="832">
        <v>0</v>
      </c>
      <c r="N242" s="832">
        <v>0</v>
      </c>
      <c r="O242" s="832">
        <v>0</v>
      </c>
      <c r="P242" s="832">
        <v>0</v>
      </c>
      <c r="Q242" s="832">
        <v>0</v>
      </c>
      <c r="R242" s="832">
        <v>0</v>
      </c>
      <c r="S242" s="832">
        <v>0</v>
      </c>
      <c r="T242" s="832">
        <v>0</v>
      </c>
      <c r="U242" s="832">
        <v>0</v>
      </c>
      <c r="V242" s="832">
        <v>0</v>
      </c>
      <c r="W242" s="832">
        <v>0</v>
      </c>
      <c r="X242" s="832">
        <v>0</v>
      </c>
      <c r="Y242" s="832">
        <v>0</v>
      </c>
      <c r="Z242" s="832">
        <v>0</v>
      </c>
      <c r="AA242" s="832">
        <v>0</v>
      </c>
      <c r="AB242" s="832">
        <v>0</v>
      </c>
      <c r="AC242" s="832">
        <v>0</v>
      </c>
      <c r="AD242" s="832">
        <v>0</v>
      </c>
      <c r="AE242" s="832">
        <v>0</v>
      </c>
      <c r="AF242" s="832">
        <v>0</v>
      </c>
      <c r="AG242" s="832">
        <v>0</v>
      </c>
      <c r="AH242" s="832">
        <v>0</v>
      </c>
      <c r="AI242" s="832">
        <v>0</v>
      </c>
      <c r="AJ242" s="1030" t="str">
        <f t="shared" si="18"/>
        <v>H01843</v>
      </c>
      <c r="AK242" s="1030" t="str">
        <f t="shared" si="19"/>
        <v>L/R LOCATION EQUIPEMENT</v>
      </c>
      <c r="AL242" s="1030">
        <f>IFERROR(INDEX(G242:R242,1,MATCH(Parametres!$B$3,G$1:R$1,0)-1)*IF(OR(F242="L",F242="S",F242="I"),-1,1),"")</f>
        <v>0</v>
      </c>
      <c r="AM242" s="1030">
        <f t="shared" si="20"/>
        <v>0</v>
      </c>
      <c r="AN242" s="1030">
        <f>INDEX(G242:R242,1,MATCH(Parametres!$B$3,G$1:R$1,0))*IF(OR(F242="L",F242="S",F242="I"),-1,1)</f>
        <v>0</v>
      </c>
      <c r="AO242" s="598" t="e">
        <f>+VLOOKUP($AJ242,Data_Validation!$A:$D,1,0)</f>
        <v>#N/A</v>
      </c>
      <c r="AP242" s="598" t="e">
        <f>+VLOOKUP($AJ242,Data_Validation!$A:$D,3,0)</f>
        <v>#N/A</v>
      </c>
      <c r="AQ242" s="598" t="e">
        <f>+VLOOKUP($AJ242,Data_Validation!$A:$D,4,0)</f>
        <v>#N/A</v>
      </c>
      <c r="AR242" s="598" t="s">
        <v>299</v>
      </c>
      <c r="AS242" s="598" t="e">
        <f>+VLOOKUP($AJ242,Data_Validation!$A:$E,5,0)</f>
        <v>#N/A</v>
      </c>
      <c r="AT242" s="1036" t="str">
        <f t="shared" si="21"/>
        <v>H01843</v>
      </c>
      <c r="AU242" s="599" t="str">
        <f t="shared" si="22"/>
        <v>L/R LOCATION EQUIPEMENT</v>
      </c>
      <c r="AV242" s="1030">
        <f>IFERROR(INDEX(V242:AG242,1,MATCH(Parametres!$B$3,V$1:AG$1,0)-1)*IF(OR(C242="L",C242="S",C242="I"),-1,1),"")</f>
        <v>0</v>
      </c>
      <c r="AW242" s="1030">
        <f t="shared" si="23"/>
        <v>0</v>
      </c>
      <c r="AX242" s="1030">
        <f>INDEX(V242:AG242,1,MATCH(Parametres!$B$3,V$1:AG$1,0))*IF(OR(C242="L",C242="S",C242="I"),-1,1)</f>
        <v>0</v>
      </c>
      <c r="AY242" s="598" t="s">
        <v>337</v>
      </c>
      <c r="AZ242" s="598" t="e">
        <f>+VLOOKUP($AJ242,Data_Validation!$A:$E,5,0)</f>
        <v>#N/A</v>
      </c>
    </row>
    <row r="243" spans="1:52" ht="15.75" customHeight="1">
      <c r="A243" s="832" t="s">
        <v>1150</v>
      </c>
      <c r="B243" s="832">
        <v>2025</v>
      </c>
      <c r="C243" s="832" t="s">
        <v>1632</v>
      </c>
      <c r="D243" s="832" t="s">
        <v>1633</v>
      </c>
      <c r="E243" s="832" t="s">
        <v>333</v>
      </c>
      <c r="F243" s="832" t="s">
        <v>1119</v>
      </c>
      <c r="G243" s="832">
        <v>0</v>
      </c>
      <c r="H243" s="832">
        <v>0</v>
      </c>
      <c r="I243" s="832">
        <v>0</v>
      </c>
      <c r="J243" s="832">
        <v>0</v>
      </c>
      <c r="K243" s="832">
        <v>0</v>
      </c>
      <c r="L243" s="832">
        <v>0</v>
      </c>
      <c r="M243" s="832">
        <v>0</v>
      </c>
      <c r="N243" s="832">
        <v>0</v>
      </c>
      <c r="O243" s="832">
        <v>0</v>
      </c>
      <c r="P243" s="832">
        <v>0</v>
      </c>
      <c r="Q243" s="832">
        <v>0</v>
      </c>
      <c r="R243" s="832">
        <v>0</v>
      </c>
      <c r="S243" s="832">
        <v>0</v>
      </c>
      <c r="T243" s="832">
        <v>0</v>
      </c>
      <c r="U243" s="832">
        <v>0</v>
      </c>
      <c r="V243" s="832">
        <v>0</v>
      </c>
      <c r="W243" s="832">
        <v>0</v>
      </c>
      <c r="X243" s="832">
        <v>0</v>
      </c>
      <c r="Y243" s="832">
        <v>0</v>
      </c>
      <c r="Z243" s="832">
        <v>0</v>
      </c>
      <c r="AA243" s="832">
        <v>0</v>
      </c>
      <c r="AB243" s="832">
        <v>0</v>
      </c>
      <c r="AC243" s="832">
        <v>0</v>
      </c>
      <c r="AD243" s="832">
        <v>0</v>
      </c>
      <c r="AE243" s="832">
        <v>0</v>
      </c>
      <c r="AF243" s="832">
        <v>0</v>
      </c>
      <c r="AG243" s="832">
        <v>0</v>
      </c>
      <c r="AH243" s="832">
        <v>0</v>
      </c>
      <c r="AI243" s="832">
        <v>0</v>
      </c>
      <c r="AJ243" s="1030" t="str">
        <f t="shared" si="18"/>
        <v>H01844</v>
      </c>
      <c r="AK243" s="1030" t="str">
        <f t="shared" si="19"/>
        <v>L/R TRAITEMENT DONNEES</v>
      </c>
      <c r="AL243" s="1030">
        <f>IFERROR(INDEX(G243:R243,1,MATCH(Parametres!$B$3,G$1:R$1,0)-1)*IF(OR(F243="L",F243="S",F243="I"),-1,1),"")</f>
        <v>0</v>
      </c>
      <c r="AM243" s="1030">
        <f t="shared" si="20"/>
        <v>0</v>
      </c>
      <c r="AN243" s="1030">
        <f>INDEX(G243:R243,1,MATCH(Parametres!$B$3,G$1:R$1,0))*IF(OR(F243="L",F243="S",F243="I"),-1,1)</f>
        <v>0</v>
      </c>
      <c r="AO243" s="598" t="e">
        <f>+VLOOKUP($AJ243,Data_Validation!$A:$D,1,0)</f>
        <v>#N/A</v>
      </c>
      <c r="AP243" s="598" t="e">
        <f>+VLOOKUP($AJ243,Data_Validation!$A:$D,3,0)</f>
        <v>#N/A</v>
      </c>
      <c r="AQ243" s="598" t="e">
        <f>+VLOOKUP($AJ243,Data_Validation!$A:$D,4,0)</f>
        <v>#N/A</v>
      </c>
      <c r="AR243" s="598" t="s">
        <v>299</v>
      </c>
      <c r="AS243" s="598" t="e">
        <f>+VLOOKUP($AJ243,Data_Validation!$A:$E,5,0)</f>
        <v>#N/A</v>
      </c>
      <c r="AT243" s="1036" t="str">
        <f t="shared" si="21"/>
        <v>H01844</v>
      </c>
      <c r="AU243" s="599" t="str">
        <f t="shared" si="22"/>
        <v>L/R TRAITEMENT DONNEES</v>
      </c>
      <c r="AV243" s="1030">
        <f>IFERROR(INDEX(V243:AG243,1,MATCH(Parametres!$B$3,V$1:AG$1,0)-1)*IF(OR(C243="L",C243="S",C243="I"),-1,1),"")</f>
        <v>0</v>
      </c>
      <c r="AW243" s="1030">
        <f t="shared" si="23"/>
        <v>0</v>
      </c>
      <c r="AX243" s="1030">
        <f>INDEX(V243:AG243,1,MATCH(Parametres!$B$3,V$1:AG$1,0))*IF(OR(C243="L",C243="S",C243="I"),-1,1)</f>
        <v>0</v>
      </c>
      <c r="AY243" s="598" t="s">
        <v>337</v>
      </c>
      <c r="AZ243" s="598" t="e">
        <f>+VLOOKUP($AJ243,Data_Validation!$A:$E,5,0)</f>
        <v>#N/A</v>
      </c>
    </row>
    <row r="244" spans="1:52" ht="15" customHeight="1">
      <c r="A244" s="832" t="s">
        <v>1150</v>
      </c>
      <c r="B244" s="832">
        <v>2025</v>
      </c>
      <c r="C244" s="832" t="s">
        <v>1634</v>
      </c>
      <c r="D244" s="832" t="s">
        <v>1635</v>
      </c>
      <c r="E244" s="832" t="s">
        <v>333</v>
      </c>
      <c r="F244" s="832" t="s">
        <v>1119</v>
      </c>
      <c r="G244" s="832">
        <v>0</v>
      </c>
      <c r="H244" s="832">
        <v>0</v>
      </c>
      <c r="I244" s="832">
        <v>0</v>
      </c>
      <c r="J244" s="832">
        <v>0</v>
      </c>
      <c r="K244" s="832">
        <v>0</v>
      </c>
      <c r="L244" s="832">
        <v>0</v>
      </c>
      <c r="M244" s="832">
        <v>0</v>
      </c>
      <c r="N244" s="832">
        <v>0</v>
      </c>
      <c r="O244" s="832">
        <v>0</v>
      </c>
      <c r="P244" s="832">
        <v>0</v>
      </c>
      <c r="Q244" s="832">
        <v>0</v>
      </c>
      <c r="R244" s="832">
        <v>0</v>
      </c>
      <c r="S244" s="832">
        <v>0</v>
      </c>
      <c r="T244" s="832">
        <v>0</v>
      </c>
      <c r="U244" s="832">
        <v>0</v>
      </c>
      <c r="V244" s="832">
        <v>0</v>
      </c>
      <c r="W244" s="832">
        <v>0</v>
      </c>
      <c r="X244" s="832">
        <v>0</v>
      </c>
      <c r="Y244" s="832">
        <v>0</v>
      </c>
      <c r="Z244" s="832">
        <v>0</v>
      </c>
      <c r="AA244" s="832">
        <v>0</v>
      </c>
      <c r="AB244" s="832">
        <v>0</v>
      </c>
      <c r="AC244" s="832">
        <v>0</v>
      </c>
      <c r="AD244" s="832">
        <v>0</v>
      </c>
      <c r="AE244" s="832">
        <v>0</v>
      </c>
      <c r="AF244" s="832">
        <v>0</v>
      </c>
      <c r="AG244" s="832">
        <v>0</v>
      </c>
      <c r="AH244" s="832">
        <v>0</v>
      </c>
      <c r="AI244" s="832">
        <v>0</v>
      </c>
      <c r="AJ244" s="1030" t="str">
        <f t="shared" si="18"/>
        <v>H01846</v>
      </c>
      <c r="AK244" s="1030" t="str">
        <f t="shared" si="19"/>
        <v>L/R DEPLACEMENT-REPRESENT</v>
      </c>
      <c r="AL244" s="1030">
        <f>IFERROR(INDEX(G244:R244,1,MATCH(Parametres!$B$3,G$1:R$1,0)-1)*IF(OR(F244="L",F244="S",F244="I"),-1,1),"")</f>
        <v>0</v>
      </c>
      <c r="AM244" s="1030">
        <f t="shared" si="20"/>
        <v>0</v>
      </c>
      <c r="AN244" s="1030">
        <f>INDEX(G244:R244,1,MATCH(Parametres!$B$3,G$1:R$1,0))*IF(OR(F244="L",F244="S",F244="I"),-1,1)</f>
        <v>0</v>
      </c>
      <c r="AO244" s="598" t="e">
        <f>+VLOOKUP($AJ244,Data_Validation!$A:$D,1,0)</f>
        <v>#N/A</v>
      </c>
      <c r="AP244" s="598" t="e">
        <f>+VLOOKUP($AJ244,Data_Validation!$A:$D,3,0)</f>
        <v>#N/A</v>
      </c>
      <c r="AQ244" s="598" t="e">
        <f>+VLOOKUP($AJ244,Data_Validation!$A:$D,4,0)</f>
        <v>#N/A</v>
      </c>
      <c r="AR244" s="598" t="s">
        <v>299</v>
      </c>
      <c r="AS244" s="598" t="e">
        <f>+VLOOKUP($AJ244,Data_Validation!$A:$E,5,0)</f>
        <v>#N/A</v>
      </c>
      <c r="AT244" s="1036" t="str">
        <f t="shared" si="21"/>
        <v>H01846</v>
      </c>
      <c r="AU244" s="599" t="str">
        <f t="shared" si="22"/>
        <v>L/R DEPLACEMENT-REPRESENT</v>
      </c>
      <c r="AV244" s="1030">
        <f>IFERROR(INDEX(V244:AG244,1,MATCH(Parametres!$B$3,V$1:AG$1,0)-1)*IF(OR(C244="L",C244="S",C244="I"),-1,1),"")</f>
        <v>0</v>
      </c>
      <c r="AW244" s="1030">
        <f t="shared" si="23"/>
        <v>0</v>
      </c>
      <c r="AX244" s="1030">
        <f>INDEX(V244:AG244,1,MATCH(Parametres!$B$3,V$1:AG$1,0))*IF(OR(C244="L",C244="S",C244="I"),-1,1)</f>
        <v>0</v>
      </c>
      <c r="AY244" s="598" t="s">
        <v>337</v>
      </c>
      <c r="AZ244" s="598" t="e">
        <f>+VLOOKUP($AJ244,Data_Validation!$A:$E,5,0)</f>
        <v>#N/A</v>
      </c>
    </row>
    <row r="245" spans="1:52" ht="15" customHeight="1">
      <c r="A245" s="832" t="s">
        <v>1150</v>
      </c>
      <c r="B245" s="832">
        <v>2025</v>
      </c>
      <c r="C245" s="832" t="s">
        <v>1636</v>
      </c>
      <c r="D245" s="832" t="s">
        <v>1637</v>
      </c>
      <c r="E245" s="832" t="s">
        <v>333</v>
      </c>
      <c r="F245" s="832" t="s">
        <v>1119</v>
      </c>
      <c r="G245" s="832">
        <v>0</v>
      </c>
      <c r="H245" s="832">
        <v>0</v>
      </c>
      <c r="I245" s="832">
        <v>0</v>
      </c>
      <c r="J245" s="832">
        <v>0</v>
      </c>
      <c r="K245" s="832">
        <v>0</v>
      </c>
      <c r="L245" s="832">
        <v>0</v>
      </c>
      <c r="M245" s="832">
        <v>0</v>
      </c>
      <c r="N245" s="832">
        <v>0</v>
      </c>
      <c r="O245" s="832">
        <v>0</v>
      </c>
      <c r="P245" s="832">
        <v>0</v>
      </c>
      <c r="Q245" s="832">
        <v>0</v>
      </c>
      <c r="R245" s="832">
        <v>0</v>
      </c>
      <c r="S245" s="832">
        <v>0</v>
      </c>
      <c r="T245" s="832">
        <v>0</v>
      </c>
      <c r="U245" s="832">
        <v>0</v>
      </c>
      <c r="V245" s="832">
        <v>0</v>
      </c>
      <c r="W245" s="832">
        <v>0</v>
      </c>
      <c r="X245" s="832">
        <v>0</v>
      </c>
      <c r="Y245" s="832">
        <v>0</v>
      </c>
      <c r="Z245" s="832">
        <v>0</v>
      </c>
      <c r="AA245" s="832">
        <v>0</v>
      </c>
      <c r="AB245" s="832">
        <v>0</v>
      </c>
      <c r="AC245" s="832">
        <v>0</v>
      </c>
      <c r="AD245" s="832">
        <v>0</v>
      </c>
      <c r="AE245" s="832">
        <v>0</v>
      </c>
      <c r="AF245" s="832">
        <v>0</v>
      </c>
      <c r="AG245" s="832">
        <v>0</v>
      </c>
      <c r="AH245" s="832">
        <v>0</v>
      </c>
      <c r="AI245" s="832">
        <v>0</v>
      </c>
      <c r="AJ245" s="1030" t="str">
        <f t="shared" si="18"/>
        <v>H01847</v>
      </c>
      <c r="AK245" s="1030" t="str">
        <f t="shared" si="19"/>
        <v>L/R TELEPHONE-TELEGRAMMES</v>
      </c>
      <c r="AL245" s="1030">
        <f>IFERROR(INDEX(G245:R245,1,MATCH(Parametres!$B$3,G$1:R$1,0)-1)*IF(OR(F245="L",F245="S",F245="I"),-1,1),"")</f>
        <v>0</v>
      </c>
      <c r="AM245" s="1030">
        <f t="shared" si="20"/>
        <v>0</v>
      </c>
      <c r="AN245" s="1030">
        <f>INDEX(G245:R245,1,MATCH(Parametres!$B$3,G$1:R$1,0))*IF(OR(F245="L",F245="S",F245="I"),-1,1)</f>
        <v>0</v>
      </c>
      <c r="AO245" s="598" t="e">
        <f>+VLOOKUP($AJ245,Data_Validation!$A:$D,1,0)</f>
        <v>#N/A</v>
      </c>
      <c r="AP245" s="598" t="e">
        <f>+VLOOKUP($AJ245,Data_Validation!$A:$D,3,0)</f>
        <v>#N/A</v>
      </c>
      <c r="AQ245" s="598" t="e">
        <f>+VLOOKUP($AJ245,Data_Validation!$A:$D,4,0)</f>
        <v>#N/A</v>
      </c>
      <c r="AR245" s="598" t="s">
        <v>299</v>
      </c>
      <c r="AS245" s="598" t="e">
        <f>+VLOOKUP($AJ245,Data_Validation!$A:$E,5,0)</f>
        <v>#N/A</v>
      </c>
      <c r="AT245" s="1036" t="str">
        <f t="shared" si="21"/>
        <v>H01847</v>
      </c>
      <c r="AU245" s="599" t="str">
        <f t="shared" si="22"/>
        <v>L/R TELEPHONE-TELEGRAMMES</v>
      </c>
      <c r="AV245" s="1030">
        <f>IFERROR(INDEX(V245:AG245,1,MATCH(Parametres!$B$3,V$1:AG$1,0)-1)*IF(OR(C245="L",C245="S",C245="I"),-1,1),"")</f>
        <v>0</v>
      </c>
      <c r="AW245" s="1030">
        <f t="shared" si="23"/>
        <v>0</v>
      </c>
      <c r="AX245" s="1030">
        <f>INDEX(V245:AG245,1,MATCH(Parametres!$B$3,V$1:AG$1,0))*IF(OR(C245="L",C245="S",C245="I"),-1,1)</f>
        <v>0</v>
      </c>
      <c r="AY245" s="598" t="s">
        <v>337</v>
      </c>
      <c r="AZ245" s="598" t="e">
        <f>+VLOOKUP($AJ245,Data_Validation!$A:$E,5,0)</f>
        <v>#N/A</v>
      </c>
    </row>
    <row r="246" spans="1:52" ht="15" customHeight="1">
      <c r="A246" s="832" t="s">
        <v>1150</v>
      </c>
      <c r="B246" s="832">
        <v>2025</v>
      </c>
      <c r="C246" s="832" t="s">
        <v>1638</v>
      </c>
      <c r="D246" s="832" t="s">
        <v>1639</v>
      </c>
      <c r="E246" s="832" t="s">
        <v>333</v>
      </c>
      <c r="F246" s="832" t="s">
        <v>1119</v>
      </c>
      <c r="G246" s="832">
        <v>0</v>
      </c>
      <c r="H246" s="832">
        <v>0</v>
      </c>
      <c r="I246" s="832">
        <v>0</v>
      </c>
      <c r="J246" s="832">
        <v>0</v>
      </c>
      <c r="K246" s="832">
        <v>0</v>
      </c>
      <c r="L246" s="832">
        <v>0</v>
      </c>
      <c r="M246" s="832">
        <v>0</v>
      </c>
      <c r="N246" s="832">
        <v>0</v>
      </c>
      <c r="O246" s="832">
        <v>0</v>
      </c>
      <c r="P246" s="832">
        <v>0</v>
      </c>
      <c r="Q246" s="832">
        <v>0</v>
      </c>
      <c r="R246" s="832">
        <v>0</v>
      </c>
      <c r="S246" s="832">
        <v>0</v>
      </c>
      <c r="T246" s="832">
        <v>0</v>
      </c>
      <c r="U246" s="832">
        <v>0</v>
      </c>
      <c r="V246" s="832">
        <v>0</v>
      </c>
      <c r="W246" s="832">
        <v>0</v>
      </c>
      <c r="X246" s="832">
        <v>0</v>
      </c>
      <c r="Y246" s="832">
        <v>0</v>
      </c>
      <c r="Z246" s="832">
        <v>0</v>
      </c>
      <c r="AA246" s="832">
        <v>0</v>
      </c>
      <c r="AB246" s="832">
        <v>0</v>
      </c>
      <c r="AC246" s="832">
        <v>0</v>
      </c>
      <c r="AD246" s="832">
        <v>0</v>
      </c>
      <c r="AE246" s="832">
        <v>0</v>
      </c>
      <c r="AF246" s="832">
        <v>0</v>
      </c>
      <c r="AG246" s="832">
        <v>0</v>
      </c>
      <c r="AH246" s="832">
        <v>0</v>
      </c>
      <c r="AI246" s="832">
        <v>0</v>
      </c>
      <c r="AJ246" s="1030" t="str">
        <f t="shared" si="18"/>
        <v>H01848</v>
      </c>
      <c r="AK246" s="1030" t="str">
        <f t="shared" si="19"/>
        <v>L/R FRAIS POSTAUX</v>
      </c>
      <c r="AL246" s="1030">
        <f>IFERROR(INDEX(G246:R246,1,MATCH(Parametres!$B$3,G$1:R$1,0)-1)*IF(OR(F246="L",F246="S",F246="I"),-1,1),"")</f>
        <v>0</v>
      </c>
      <c r="AM246" s="1030">
        <f t="shared" si="20"/>
        <v>0</v>
      </c>
      <c r="AN246" s="1030">
        <f>INDEX(G246:R246,1,MATCH(Parametres!$B$3,G$1:R$1,0))*IF(OR(F246="L",F246="S",F246="I"),-1,1)</f>
        <v>0</v>
      </c>
      <c r="AO246" s="598" t="e">
        <f>+VLOOKUP($AJ246,Data_Validation!$A:$D,1,0)</f>
        <v>#N/A</v>
      </c>
      <c r="AP246" s="598" t="e">
        <f>+VLOOKUP($AJ246,Data_Validation!$A:$D,3,0)</f>
        <v>#N/A</v>
      </c>
      <c r="AQ246" s="598" t="e">
        <f>+VLOOKUP($AJ246,Data_Validation!$A:$D,4,0)</f>
        <v>#N/A</v>
      </c>
      <c r="AR246" s="598" t="s">
        <v>299</v>
      </c>
      <c r="AS246" s="598" t="e">
        <f>+VLOOKUP($AJ246,Data_Validation!$A:$E,5,0)</f>
        <v>#N/A</v>
      </c>
      <c r="AT246" s="1036" t="str">
        <f t="shared" si="21"/>
        <v>H01848</v>
      </c>
      <c r="AU246" s="599" t="str">
        <f t="shared" si="22"/>
        <v>L/R FRAIS POSTAUX</v>
      </c>
      <c r="AV246" s="1030">
        <f>IFERROR(INDEX(V246:AG246,1,MATCH(Parametres!$B$3,V$1:AG$1,0)-1)*IF(OR(C246="L",C246="S",C246="I"),-1,1),"")</f>
        <v>0</v>
      </c>
      <c r="AW246" s="1030">
        <f t="shared" si="23"/>
        <v>0</v>
      </c>
      <c r="AX246" s="1030">
        <f>INDEX(V246:AG246,1,MATCH(Parametres!$B$3,V$1:AG$1,0))*IF(OR(C246="L",C246="S",C246="I"),-1,1)</f>
        <v>0</v>
      </c>
      <c r="AY246" s="598" t="s">
        <v>337</v>
      </c>
      <c r="AZ246" s="598" t="e">
        <f>+VLOOKUP($AJ246,Data_Validation!$A:$E,5,0)</f>
        <v>#N/A</v>
      </c>
    </row>
    <row r="247" spans="1:52" ht="15.75" customHeight="1">
      <c r="A247" s="832" t="s">
        <v>1150</v>
      </c>
      <c r="B247" s="832">
        <v>2025</v>
      </c>
      <c r="C247" s="832" t="s">
        <v>1640</v>
      </c>
      <c r="D247" s="832" t="s">
        <v>1641</v>
      </c>
      <c r="E247" s="832" t="s">
        <v>333</v>
      </c>
      <c r="F247" s="832" t="s">
        <v>1119</v>
      </c>
      <c r="G247" s="832">
        <v>0</v>
      </c>
      <c r="H247" s="832">
        <v>0</v>
      </c>
      <c r="I247" s="832">
        <v>0</v>
      </c>
      <c r="J247" s="832">
        <v>0</v>
      </c>
      <c r="K247" s="832">
        <v>0</v>
      </c>
      <c r="L247" s="832">
        <v>0</v>
      </c>
      <c r="M247" s="832">
        <v>0</v>
      </c>
      <c r="N247" s="832">
        <v>0</v>
      </c>
      <c r="O247" s="832">
        <v>0</v>
      </c>
      <c r="P247" s="832">
        <v>0</v>
      </c>
      <c r="Q247" s="832">
        <v>0</v>
      </c>
      <c r="R247" s="832">
        <v>0</v>
      </c>
      <c r="S247" s="832">
        <v>0</v>
      </c>
      <c r="T247" s="832">
        <v>0</v>
      </c>
      <c r="U247" s="832">
        <v>0</v>
      </c>
      <c r="V247" s="832">
        <v>0</v>
      </c>
      <c r="W247" s="832">
        <v>0</v>
      </c>
      <c r="X247" s="832">
        <v>0</v>
      </c>
      <c r="Y247" s="832">
        <v>0</v>
      </c>
      <c r="Z247" s="832">
        <v>0</v>
      </c>
      <c r="AA247" s="832">
        <v>0</v>
      </c>
      <c r="AB247" s="832">
        <v>0</v>
      </c>
      <c r="AC247" s="832">
        <v>0</v>
      </c>
      <c r="AD247" s="832">
        <v>0</v>
      </c>
      <c r="AE247" s="832">
        <v>0</v>
      </c>
      <c r="AF247" s="832">
        <v>0</v>
      </c>
      <c r="AG247" s="832">
        <v>0</v>
      </c>
      <c r="AH247" s="832">
        <v>0</v>
      </c>
      <c r="AI247" s="832">
        <v>0</v>
      </c>
      <c r="AJ247" s="1030" t="str">
        <f t="shared" si="18"/>
        <v>H01852</v>
      </c>
      <c r="AK247" s="1030" t="str">
        <f t="shared" si="19"/>
        <v>L/R DIVERS</v>
      </c>
      <c r="AL247" s="1030">
        <f>IFERROR(INDEX(G247:R247,1,MATCH(Parametres!$B$3,G$1:R$1,0)-1)*IF(OR(F247="L",F247="S",F247="I"),-1,1),"")</f>
        <v>0</v>
      </c>
      <c r="AM247" s="1030">
        <f t="shared" si="20"/>
        <v>0</v>
      </c>
      <c r="AN247" s="1030">
        <f>INDEX(G247:R247,1,MATCH(Parametres!$B$3,G$1:R$1,0))*IF(OR(F247="L",F247="S",F247="I"),-1,1)</f>
        <v>0</v>
      </c>
      <c r="AO247" s="598" t="e">
        <f>+VLOOKUP($AJ247,Data_Validation!$A:$D,1,0)</f>
        <v>#N/A</v>
      </c>
      <c r="AP247" s="598" t="e">
        <f>+VLOOKUP($AJ247,Data_Validation!$A:$D,3,0)</f>
        <v>#N/A</v>
      </c>
      <c r="AQ247" s="598" t="e">
        <f>+VLOOKUP($AJ247,Data_Validation!$A:$D,4,0)</f>
        <v>#N/A</v>
      </c>
      <c r="AR247" s="598" t="s">
        <v>299</v>
      </c>
      <c r="AS247" s="598" t="e">
        <f>+VLOOKUP($AJ247,Data_Validation!$A:$E,5,0)</f>
        <v>#N/A</v>
      </c>
      <c r="AT247" s="1036" t="str">
        <f t="shared" si="21"/>
        <v>H01852</v>
      </c>
      <c r="AU247" s="599" t="str">
        <f t="shared" si="22"/>
        <v>L/R DIVERS</v>
      </c>
      <c r="AV247" s="1030">
        <f>IFERROR(INDEX(V247:AG247,1,MATCH(Parametres!$B$3,V$1:AG$1,0)-1)*IF(OR(C247="L",C247="S",C247="I"),-1,1),"")</f>
        <v>0</v>
      </c>
      <c r="AW247" s="1030">
        <f t="shared" si="23"/>
        <v>0</v>
      </c>
      <c r="AX247" s="1030">
        <f>INDEX(V247:AG247,1,MATCH(Parametres!$B$3,V$1:AG$1,0))*IF(OR(C247="L",C247="S",C247="I"),-1,1)</f>
        <v>0</v>
      </c>
      <c r="AY247" s="598" t="s">
        <v>337</v>
      </c>
      <c r="AZ247" s="598" t="e">
        <f>+VLOOKUP($AJ247,Data_Validation!$A:$E,5,0)</f>
        <v>#N/A</v>
      </c>
    </row>
    <row r="248" spans="1:52" ht="15" customHeight="1">
      <c r="A248" s="832" t="s">
        <v>1150</v>
      </c>
      <c r="B248" s="832">
        <v>2025</v>
      </c>
      <c r="C248" s="832" t="s">
        <v>1642</v>
      </c>
      <c r="D248" s="832" t="s">
        <v>1643</v>
      </c>
      <c r="E248" s="832" t="s">
        <v>333</v>
      </c>
      <c r="F248" s="832" t="s">
        <v>1119</v>
      </c>
      <c r="G248" s="832">
        <v>0</v>
      </c>
      <c r="H248" s="832">
        <v>0</v>
      </c>
      <c r="I248" s="832">
        <v>0</v>
      </c>
      <c r="J248" s="832">
        <v>0</v>
      </c>
      <c r="K248" s="832">
        <v>0</v>
      </c>
      <c r="L248" s="832">
        <v>0</v>
      </c>
      <c r="M248" s="832">
        <v>0</v>
      </c>
      <c r="N248" s="832">
        <v>0</v>
      </c>
      <c r="O248" s="832">
        <v>0</v>
      </c>
      <c r="P248" s="832">
        <v>0</v>
      </c>
      <c r="Q248" s="832">
        <v>0</v>
      </c>
      <c r="R248" s="832">
        <v>0</v>
      </c>
      <c r="S248" s="832">
        <v>0</v>
      </c>
      <c r="T248" s="832">
        <v>0</v>
      </c>
      <c r="U248" s="832">
        <v>0</v>
      </c>
      <c r="V248" s="832">
        <v>0</v>
      </c>
      <c r="W248" s="832">
        <v>0</v>
      </c>
      <c r="X248" s="832">
        <v>0</v>
      </c>
      <c r="Y248" s="832">
        <v>0</v>
      </c>
      <c r="Z248" s="832">
        <v>0</v>
      </c>
      <c r="AA248" s="832">
        <v>0</v>
      </c>
      <c r="AB248" s="832">
        <v>0</v>
      </c>
      <c r="AC248" s="832">
        <v>0</v>
      </c>
      <c r="AD248" s="832">
        <v>0</v>
      </c>
      <c r="AE248" s="832">
        <v>0</v>
      </c>
      <c r="AF248" s="832">
        <v>0</v>
      </c>
      <c r="AG248" s="832">
        <v>0</v>
      </c>
      <c r="AH248" s="832">
        <v>0</v>
      </c>
      <c r="AI248" s="832">
        <v>0</v>
      </c>
      <c r="AJ248" s="1030" t="str">
        <f t="shared" si="18"/>
        <v>H01860</v>
      </c>
      <c r="AK248" s="1030" t="str">
        <f t="shared" si="19"/>
        <v>L/R LOYER INT HYPOTH.</v>
      </c>
      <c r="AL248" s="1030">
        <f>IFERROR(INDEX(G248:R248,1,MATCH(Parametres!$B$3,G$1:R$1,0)-1)*IF(OR(F248="L",F248="S",F248="I"),-1,1),"")</f>
        <v>0</v>
      </c>
      <c r="AM248" s="1030">
        <f t="shared" si="20"/>
        <v>0</v>
      </c>
      <c r="AN248" s="1030">
        <f>INDEX(G248:R248,1,MATCH(Parametres!$B$3,G$1:R$1,0))*IF(OR(F248="L",F248="S",F248="I"),-1,1)</f>
        <v>0</v>
      </c>
      <c r="AO248" s="598" t="e">
        <f>+VLOOKUP($AJ248,Data_Validation!$A:$D,1,0)</f>
        <v>#N/A</v>
      </c>
      <c r="AP248" s="598" t="e">
        <f>+VLOOKUP($AJ248,Data_Validation!$A:$D,3,0)</f>
        <v>#N/A</v>
      </c>
      <c r="AQ248" s="598" t="e">
        <f>+VLOOKUP($AJ248,Data_Validation!$A:$D,4,0)</f>
        <v>#N/A</v>
      </c>
      <c r="AR248" s="598" t="s">
        <v>299</v>
      </c>
      <c r="AS248" s="598" t="e">
        <f>+VLOOKUP($AJ248,Data_Validation!$A:$E,5,0)</f>
        <v>#N/A</v>
      </c>
      <c r="AT248" s="1036" t="str">
        <f t="shared" si="21"/>
        <v>H01860</v>
      </c>
      <c r="AU248" s="599" t="str">
        <f t="shared" si="22"/>
        <v>L/R LOYER INT HYPOTH.</v>
      </c>
      <c r="AV248" s="1030">
        <f>IFERROR(INDEX(V248:AG248,1,MATCH(Parametres!$B$3,V$1:AG$1,0)-1)*IF(OR(C248="L",C248="S",C248="I"),-1,1),"")</f>
        <v>0</v>
      </c>
      <c r="AW248" s="1030">
        <f t="shared" si="23"/>
        <v>0</v>
      </c>
      <c r="AX248" s="1030">
        <f>INDEX(V248:AG248,1,MATCH(Parametres!$B$3,V$1:AG$1,0))*IF(OR(C248="L",C248="S",C248="I"),-1,1)</f>
        <v>0</v>
      </c>
      <c r="AY248" s="598" t="s">
        <v>337</v>
      </c>
      <c r="AZ248" s="598" t="e">
        <f>+VLOOKUP($AJ248,Data_Validation!$A:$E,5,0)</f>
        <v>#N/A</v>
      </c>
    </row>
    <row r="249" spans="1:52" ht="15" customHeight="1">
      <c r="A249" s="832" t="s">
        <v>1150</v>
      </c>
      <c r="B249" s="832">
        <v>2025</v>
      </c>
      <c r="C249" s="832" t="s">
        <v>1644</v>
      </c>
      <c r="D249" s="832" t="s">
        <v>1645</v>
      </c>
      <c r="E249" s="832" t="s">
        <v>333</v>
      </c>
      <c r="F249" s="832" t="s">
        <v>1119</v>
      </c>
      <c r="G249" s="832">
        <v>0</v>
      </c>
      <c r="H249" s="832">
        <v>0</v>
      </c>
      <c r="I249" s="832">
        <v>0</v>
      </c>
      <c r="J249" s="832">
        <v>0</v>
      </c>
      <c r="K249" s="832">
        <v>0</v>
      </c>
      <c r="L249" s="832">
        <v>0</v>
      </c>
      <c r="M249" s="832">
        <v>0</v>
      </c>
      <c r="N249" s="832">
        <v>0</v>
      </c>
      <c r="O249" s="832">
        <v>0</v>
      </c>
      <c r="P249" s="832">
        <v>0</v>
      </c>
      <c r="Q249" s="832">
        <v>0</v>
      </c>
      <c r="R249" s="832">
        <v>0</v>
      </c>
      <c r="S249" s="832">
        <v>0</v>
      </c>
      <c r="T249" s="832">
        <v>0</v>
      </c>
      <c r="U249" s="832">
        <v>0</v>
      </c>
      <c r="V249" s="832">
        <v>0</v>
      </c>
      <c r="W249" s="832">
        <v>0</v>
      </c>
      <c r="X249" s="832">
        <v>0</v>
      </c>
      <c r="Y249" s="832">
        <v>0</v>
      </c>
      <c r="Z249" s="832">
        <v>0</v>
      </c>
      <c r="AA249" s="832">
        <v>0</v>
      </c>
      <c r="AB249" s="832">
        <v>0</v>
      </c>
      <c r="AC249" s="832">
        <v>0</v>
      </c>
      <c r="AD249" s="832">
        <v>0</v>
      </c>
      <c r="AE249" s="832">
        <v>0</v>
      </c>
      <c r="AF249" s="832">
        <v>0</v>
      </c>
      <c r="AG249" s="832">
        <v>0</v>
      </c>
      <c r="AH249" s="832">
        <v>0</v>
      </c>
      <c r="AI249" s="832">
        <v>0</v>
      </c>
      <c r="AJ249" s="1030" t="str">
        <f t="shared" si="18"/>
        <v>H01861</v>
      </c>
      <c r="AK249" s="1030" t="str">
        <f t="shared" si="19"/>
        <v>L/R AMORT AMELIOR  LOC</v>
      </c>
      <c r="AL249" s="1030">
        <f>IFERROR(INDEX(G249:R249,1,MATCH(Parametres!$B$3,G$1:R$1,0)-1)*IF(OR(F249="L",F249="S",F249="I"),-1,1),"")</f>
        <v>0</v>
      </c>
      <c r="AM249" s="1030">
        <f t="shared" si="20"/>
        <v>0</v>
      </c>
      <c r="AN249" s="1030">
        <f>INDEX(G249:R249,1,MATCH(Parametres!$B$3,G$1:R$1,0))*IF(OR(F249="L",F249="S",F249="I"),-1,1)</f>
        <v>0</v>
      </c>
      <c r="AO249" s="598" t="e">
        <f>+VLOOKUP($AJ249,Data_Validation!$A:$D,1,0)</f>
        <v>#N/A</v>
      </c>
      <c r="AP249" s="598" t="e">
        <f>+VLOOKUP($AJ249,Data_Validation!$A:$D,3,0)</f>
        <v>#N/A</v>
      </c>
      <c r="AQ249" s="598" t="e">
        <f>+VLOOKUP($AJ249,Data_Validation!$A:$D,4,0)</f>
        <v>#N/A</v>
      </c>
      <c r="AR249" s="598" t="s">
        <v>299</v>
      </c>
      <c r="AS249" s="598" t="e">
        <f>+VLOOKUP($AJ249,Data_Validation!$A:$E,5,0)</f>
        <v>#N/A</v>
      </c>
      <c r="AT249" s="1036" t="str">
        <f t="shared" si="21"/>
        <v>H01861</v>
      </c>
      <c r="AU249" s="599" t="str">
        <f t="shared" si="22"/>
        <v>L/R AMORT AMELIOR  LOC</v>
      </c>
      <c r="AV249" s="1030">
        <f>IFERROR(INDEX(V249:AG249,1,MATCH(Parametres!$B$3,V$1:AG$1,0)-1)*IF(OR(C249="L",C249="S",C249="I"),-1,1),"")</f>
        <v>0</v>
      </c>
      <c r="AW249" s="1030">
        <f t="shared" si="23"/>
        <v>0</v>
      </c>
      <c r="AX249" s="1030">
        <f>INDEX(V249:AG249,1,MATCH(Parametres!$B$3,V$1:AG$1,0))*IF(OR(C249="L",C249="S",C249="I"),-1,1)</f>
        <v>0</v>
      </c>
      <c r="AY249" s="598" t="s">
        <v>337</v>
      </c>
      <c r="AZ249" s="598" t="e">
        <f>+VLOOKUP($AJ249,Data_Validation!$A:$E,5,0)</f>
        <v>#N/A</v>
      </c>
    </row>
    <row r="250" spans="1:52" ht="15" customHeight="1">
      <c r="A250" s="832" t="s">
        <v>1150</v>
      </c>
      <c r="B250" s="832">
        <v>2025</v>
      </c>
      <c r="C250" s="832" t="s">
        <v>1646</v>
      </c>
      <c r="D250" s="832" t="s">
        <v>1647</v>
      </c>
      <c r="E250" s="832" t="s">
        <v>333</v>
      </c>
      <c r="F250" s="832" t="s">
        <v>1119</v>
      </c>
      <c r="G250" s="832">
        <v>0</v>
      </c>
      <c r="H250" s="832">
        <v>0</v>
      </c>
      <c r="I250" s="832">
        <v>0</v>
      </c>
      <c r="J250" s="832">
        <v>0</v>
      </c>
      <c r="K250" s="832">
        <v>0</v>
      </c>
      <c r="L250" s="832">
        <v>0</v>
      </c>
      <c r="M250" s="832">
        <v>0</v>
      </c>
      <c r="N250" s="832">
        <v>0</v>
      </c>
      <c r="O250" s="832">
        <v>0</v>
      </c>
      <c r="P250" s="832">
        <v>0</v>
      </c>
      <c r="Q250" s="832">
        <v>0</v>
      </c>
      <c r="R250" s="832">
        <v>0</v>
      </c>
      <c r="S250" s="832">
        <v>0</v>
      </c>
      <c r="T250" s="832">
        <v>0</v>
      </c>
      <c r="U250" s="832">
        <v>0</v>
      </c>
      <c r="V250" s="832">
        <v>0</v>
      </c>
      <c r="W250" s="832">
        <v>0</v>
      </c>
      <c r="X250" s="832">
        <v>0</v>
      </c>
      <c r="Y250" s="832">
        <v>0</v>
      </c>
      <c r="Z250" s="832">
        <v>0</v>
      </c>
      <c r="AA250" s="832">
        <v>0</v>
      </c>
      <c r="AB250" s="832">
        <v>0</v>
      </c>
      <c r="AC250" s="832">
        <v>0</v>
      </c>
      <c r="AD250" s="832">
        <v>0</v>
      </c>
      <c r="AE250" s="832">
        <v>0</v>
      </c>
      <c r="AF250" s="832">
        <v>0</v>
      </c>
      <c r="AG250" s="832">
        <v>0</v>
      </c>
      <c r="AH250" s="832">
        <v>0</v>
      </c>
      <c r="AI250" s="832">
        <v>0</v>
      </c>
      <c r="AJ250" s="1030" t="str">
        <f t="shared" si="18"/>
        <v>H01862</v>
      </c>
      <c r="AK250" s="1030" t="str">
        <f t="shared" si="19"/>
        <v>L/R ENTRERIEN PROPRIÉTÉ</v>
      </c>
      <c r="AL250" s="1030">
        <f>IFERROR(INDEX(G250:R250,1,MATCH(Parametres!$B$3,G$1:R$1,0)-1)*IF(OR(F250="L",F250="S",F250="I"),-1,1),"")</f>
        <v>0</v>
      </c>
      <c r="AM250" s="1030">
        <f t="shared" si="20"/>
        <v>0</v>
      </c>
      <c r="AN250" s="1030">
        <f>INDEX(G250:R250,1,MATCH(Parametres!$B$3,G$1:R$1,0))*IF(OR(F250="L",F250="S",F250="I"),-1,1)</f>
        <v>0</v>
      </c>
      <c r="AO250" s="598" t="e">
        <f>+VLOOKUP($AJ250,Data_Validation!$A:$D,1,0)</f>
        <v>#N/A</v>
      </c>
      <c r="AP250" s="598" t="e">
        <f>+VLOOKUP($AJ250,Data_Validation!$A:$D,3,0)</f>
        <v>#N/A</v>
      </c>
      <c r="AQ250" s="598" t="e">
        <f>+VLOOKUP($AJ250,Data_Validation!$A:$D,4,0)</f>
        <v>#N/A</v>
      </c>
      <c r="AR250" s="598" t="s">
        <v>299</v>
      </c>
      <c r="AS250" s="598" t="e">
        <f>+VLOOKUP($AJ250,Data_Validation!$A:$E,5,0)</f>
        <v>#N/A</v>
      </c>
      <c r="AT250" s="1036" t="str">
        <f t="shared" si="21"/>
        <v>H01862</v>
      </c>
      <c r="AU250" s="599" t="str">
        <f t="shared" si="22"/>
        <v>L/R ENTRERIEN PROPRIÉTÉ</v>
      </c>
      <c r="AV250" s="1030">
        <f>IFERROR(INDEX(V250:AG250,1,MATCH(Parametres!$B$3,V$1:AG$1,0)-1)*IF(OR(C250="L",C250="S",C250="I"),-1,1),"")</f>
        <v>0</v>
      </c>
      <c r="AW250" s="1030">
        <f t="shared" si="23"/>
        <v>0</v>
      </c>
      <c r="AX250" s="1030">
        <f>INDEX(V250:AG250,1,MATCH(Parametres!$B$3,V$1:AG$1,0))*IF(OR(C250="L",C250="S",C250="I"),-1,1)</f>
        <v>0</v>
      </c>
      <c r="AY250" s="598" t="s">
        <v>337</v>
      </c>
      <c r="AZ250" s="598" t="e">
        <f>+VLOOKUP($AJ250,Data_Validation!$A:$E,5,0)</f>
        <v>#N/A</v>
      </c>
    </row>
    <row r="251" spans="1:52" ht="15" customHeight="1">
      <c r="A251" s="832" t="s">
        <v>1150</v>
      </c>
      <c r="B251" s="832">
        <v>2025</v>
      </c>
      <c r="C251" s="832" t="s">
        <v>1648</v>
      </c>
      <c r="D251" s="832" t="s">
        <v>1649</v>
      </c>
      <c r="E251" s="832" t="s">
        <v>333</v>
      </c>
      <c r="F251" s="832" t="s">
        <v>1119</v>
      </c>
      <c r="G251" s="832">
        <v>0</v>
      </c>
      <c r="H251" s="832">
        <v>0</v>
      </c>
      <c r="I251" s="832">
        <v>0</v>
      </c>
      <c r="J251" s="832">
        <v>0</v>
      </c>
      <c r="K251" s="832">
        <v>0</v>
      </c>
      <c r="L251" s="832">
        <v>0</v>
      </c>
      <c r="M251" s="832">
        <v>0</v>
      </c>
      <c r="N251" s="832">
        <v>0</v>
      </c>
      <c r="O251" s="832">
        <v>0</v>
      </c>
      <c r="P251" s="832">
        <v>0</v>
      </c>
      <c r="Q251" s="832">
        <v>0</v>
      </c>
      <c r="R251" s="832">
        <v>0</v>
      </c>
      <c r="S251" s="832">
        <v>0</v>
      </c>
      <c r="T251" s="832">
        <v>0</v>
      </c>
      <c r="U251" s="832">
        <v>0</v>
      </c>
      <c r="V251" s="832">
        <v>0</v>
      </c>
      <c r="W251" s="832">
        <v>0</v>
      </c>
      <c r="X251" s="832">
        <v>0</v>
      </c>
      <c r="Y251" s="832">
        <v>0</v>
      </c>
      <c r="Z251" s="832">
        <v>0</v>
      </c>
      <c r="AA251" s="832">
        <v>0</v>
      </c>
      <c r="AB251" s="832">
        <v>0</v>
      </c>
      <c r="AC251" s="832">
        <v>0</v>
      </c>
      <c r="AD251" s="832">
        <v>0</v>
      </c>
      <c r="AE251" s="832">
        <v>0</v>
      </c>
      <c r="AF251" s="832">
        <v>0</v>
      </c>
      <c r="AG251" s="832">
        <v>0</v>
      </c>
      <c r="AH251" s="832">
        <v>0</v>
      </c>
      <c r="AI251" s="832">
        <v>0</v>
      </c>
      <c r="AJ251" s="1030" t="str">
        <f t="shared" si="18"/>
        <v>H01863</v>
      </c>
      <c r="AK251" s="1030" t="str">
        <f t="shared" si="19"/>
        <v>L/R TAXES PROPRIÉTÉ</v>
      </c>
      <c r="AL251" s="1030">
        <f>IFERROR(INDEX(G251:R251,1,MATCH(Parametres!$B$3,G$1:R$1,0)-1)*IF(OR(F251="L",F251="S",F251="I"),-1,1),"")</f>
        <v>0</v>
      </c>
      <c r="AM251" s="1030">
        <f t="shared" si="20"/>
        <v>0</v>
      </c>
      <c r="AN251" s="1030">
        <f>INDEX(G251:R251,1,MATCH(Parametres!$B$3,G$1:R$1,0))*IF(OR(F251="L",F251="S",F251="I"),-1,1)</f>
        <v>0</v>
      </c>
      <c r="AO251" s="598" t="e">
        <f>+VLOOKUP($AJ251,Data_Validation!$A:$D,1,0)</f>
        <v>#N/A</v>
      </c>
      <c r="AP251" s="598" t="e">
        <f>+VLOOKUP($AJ251,Data_Validation!$A:$D,3,0)</f>
        <v>#N/A</v>
      </c>
      <c r="AQ251" s="598" t="e">
        <f>+VLOOKUP($AJ251,Data_Validation!$A:$D,4,0)</f>
        <v>#N/A</v>
      </c>
      <c r="AR251" s="598" t="s">
        <v>299</v>
      </c>
      <c r="AS251" s="598" t="e">
        <f>+VLOOKUP($AJ251,Data_Validation!$A:$E,5,0)</f>
        <v>#N/A</v>
      </c>
      <c r="AT251" s="1036" t="str">
        <f t="shared" si="21"/>
        <v>H01863</v>
      </c>
      <c r="AU251" s="599" t="str">
        <f t="shared" si="22"/>
        <v>L/R TAXES PROPRIÉTÉ</v>
      </c>
      <c r="AV251" s="1030">
        <f>IFERROR(INDEX(V251:AG251,1,MATCH(Parametres!$B$3,V$1:AG$1,0)-1)*IF(OR(C251="L",C251="S",C251="I"),-1,1),"")</f>
        <v>0</v>
      </c>
      <c r="AW251" s="1030">
        <f t="shared" si="23"/>
        <v>0</v>
      </c>
      <c r="AX251" s="1030">
        <f>INDEX(V251:AG251,1,MATCH(Parametres!$B$3,V$1:AG$1,0))*IF(OR(C251="L",C251="S",C251="I"),-1,1)</f>
        <v>0</v>
      </c>
      <c r="AY251" s="598" t="s">
        <v>337</v>
      </c>
      <c r="AZ251" s="598" t="e">
        <f>+VLOOKUP($AJ251,Data_Validation!$A:$E,5,0)</f>
        <v>#N/A</v>
      </c>
    </row>
    <row r="252" spans="1:52" ht="15.75" customHeight="1">
      <c r="A252" s="832" t="s">
        <v>1150</v>
      </c>
      <c r="B252" s="832">
        <v>2025</v>
      </c>
      <c r="C252" s="832" t="s">
        <v>1650</v>
      </c>
      <c r="D252" s="832" t="s">
        <v>1651</v>
      </c>
      <c r="E252" s="832" t="s">
        <v>333</v>
      </c>
      <c r="F252" s="832" t="s">
        <v>1119</v>
      </c>
      <c r="G252" s="832">
        <v>0</v>
      </c>
      <c r="H252" s="832">
        <v>0</v>
      </c>
      <c r="I252" s="832">
        <v>0</v>
      </c>
      <c r="J252" s="832">
        <v>0</v>
      </c>
      <c r="K252" s="832">
        <v>0</v>
      </c>
      <c r="L252" s="832">
        <v>0</v>
      </c>
      <c r="M252" s="832">
        <v>0</v>
      </c>
      <c r="N252" s="832">
        <v>0</v>
      </c>
      <c r="O252" s="832">
        <v>0</v>
      </c>
      <c r="P252" s="832">
        <v>0</v>
      </c>
      <c r="Q252" s="832">
        <v>0</v>
      </c>
      <c r="R252" s="832">
        <v>0</v>
      </c>
      <c r="S252" s="832">
        <v>0</v>
      </c>
      <c r="T252" s="832">
        <v>0</v>
      </c>
      <c r="U252" s="832">
        <v>0</v>
      </c>
      <c r="V252" s="832">
        <v>0</v>
      </c>
      <c r="W252" s="832">
        <v>0</v>
      </c>
      <c r="X252" s="832">
        <v>0</v>
      </c>
      <c r="Y252" s="832">
        <v>0</v>
      </c>
      <c r="Z252" s="832">
        <v>0</v>
      </c>
      <c r="AA252" s="832">
        <v>0</v>
      </c>
      <c r="AB252" s="832">
        <v>0</v>
      </c>
      <c r="AC252" s="832">
        <v>0</v>
      </c>
      <c r="AD252" s="832">
        <v>0</v>
      </c>
      <c r="AE252" s="832">
        <v>0</v>
      </c>
      <c r="AF252" s="832">
        <v>0</v>
      </c>
      <c r="AG252" s="832">
        <v>0</v>
      </c>
      <c r="AH252" s="832">
        <v>0</v>
      </c>
      <c r="AI252" s="832">
        <v>0</v>
      </c>
      <c r="AJ252" s="1030" t="str">
        <f t="shared" si="18"/>
        <v>H01864</v>
      </c>
      <c r="AK252" s="1030" t="str">
        <f t="shared" si="19"/>
        <v>L/R ASSURANCE BATIMENT</v>
      </c>
      <c r="AL252" s="1030">
        <f>IFERROR(INDEX(G252:R252,1,MATCH(Parametres!$B$3,G$1:R$1,0)-1)*IF(OR(F252="L",F252="S",F252="I"),-1,1),"")</f>
        <v>0</v>
      </c>
      <c r="AM252" s="1030">
        <f t="shared" si="20"/>
        <v>0</v>
      </c>
      <c r="AN252" s="1030">
        <f>INDEX(G252:R252,1,MATCH(Parametres!$B$3,G$1:R$1,0))*IF(OR(F252="L",F252="S",F252="I"),-1,1)</f>
        <v>0</v>
      </c>
      <c r="AO252" s="598" t="e">
        <f>+VLOOKUP($AJ252,Data_Validation!$A:$D,1,0)</f>
        <v>#N/A</v>
      </c>
      <c r="AP252" s="598" t="e">
        <f>+VLOOKUP($AJ252,Data_Validation!$A:$D,3,0)</f>
        <v>#N/A</v>
      </c>
      <c r="AQ252" s="598" t="e">
        <f>+VLOOKUP($AJ252,Data_Validation!$A:$D,4,0)</f>
        <v>#N/A</v>
      </c>
      <c r="AR252" s="598" t="s">
        <v>299</v>
      </c>
      <c r="AS252" s="598" t="e">
        <f>+VLOOKUP($AJ252,Data_Validation!$A:$E,5,0)</f>
        <v>#N/A</v>
      </c>
      <c r="AT252" s="1036" t="str">
        <f t="shared" si="21"/>
        <v>H01864</v>
      </c>
      <c r="AU252" s="599" t="str">
        <f t="shared" si="22"/>
        <v>L/R ASSURANCE BATIMENT</v>
      </c>
      <c r="AV252" s="1030">
        <f>IFERROR(INDEX(V252:AG252,1,MATCH(Parametres!$B$3,V$1:AG$1,0)-1)*IF(OR(C252="L",C252="S",C252="I"),-1,1),"")</f>
        <v>0</v>
      </c>
      <c r="AW252" s="1030">
        <f t="shared" si="23"/>
        <v>0</v>
      </c>
      <c r="AX252" s="1030">
        <f>INDEX(V252:AG252,1,MATCH(Parametres!$B$3,V$1:AG$1,0))*IF(OR(C252="L",C252="S",C252="I"),-1,1)</f>
        <v>0</v>
      </c>
      <c r="AY252" s="598" t="s">
        <v>337</v>
      </c>
      <c r="AZ252" s="598" t="e">
        <f>+VLOOKUP($AJ252,Data_Validation!$A:$E,5,0)</f>
        <v>#N/A</v>
      </c>
    </row>
    <row r="253" spans="1:52" ht="15" customHeight="1">
      <c r="A253" s="832" t="s">
        <v>1150</v>
      </c>
      <c r="B253" s="832">
        <v>2025</v>
      </c>
      <c r="C253" s="832" t="s">
        <v>1652</v>
      </c>
      <c r="D253" s="832" t="s">
        <v>1653</v>
      </c>
      <c r="E253" s="832" t="s">
        <v>333</v>
      </c>
      <c r="F253" s="832" t="s">
        <v>1119</v>
      </c>
      <c r="G253" s="832">
        <v>0</v>
      </c>
      <c r="H253" s="832">
        <v>0</v>
      </c>
      <c r="I253" s="832">
        <v>0</v>
      </c>
      <c r="J253" s="832">
        <v>0</v>
      </c>
      <c r="K253" s="832">
        <v>0</v>
      </c>
      <c r="L253" s="832">
        <v>0</v>
      </c>
      <c r="M253" s="832">
        <v>0</v>
      </c>
      <c r="N253" s="832">
        <v>0</v>
      </c>
      <c r="O253" s="832">
        <v>0</v>
      </c>
      <c r="P253" s="832">
        <v>0</v>
      </c>
      <c r="Q253" s="832">
        <v>0</v>
      </c>
      <c r="R253" s="832">
        <v>0</v>
      </c>
      <c r="S253" s="832">
        <v>0</v>
      </c>
      <c r="T253" s="832">
        <v>0</v>
      </c>
      <c r="U253" s="832">
        <v>0</v>
      </c>
      <c r="V253" s="832">
        <v>0</v>
      </c>
      <c r="W253" s="832">
        <v>0</v>
      </c>
      <c r="X253" s="832">
        <v>0</v>
      </c>
      <c r="Y253" s="832">
        <v>0</v>
      </c>
      <c r="Z253" s="832">
        <v>0</v>
      </c>
      <c r="AA253" s="832">
        <v>0</v>
      </c>
      <c r="AB253" s="832">
        <v>0</v>
      </c>
      <c r="AC253" s="832">
        <v>0</v>
      </c>
      <c r="AD253" s="832">
        <v>0</v>
      </c>
      <c r="AE253" s="832">
        <v>0</v>
      </c>
      <c r="AF253" s="832">
        <v>0</v>
      </c>
      <c r="AG253" s="832">
        <v>0</v>
      </c>
      <c r="AH253" s="832">
        <v>0</v>
      </c>
      <c r="AI253" s="832">
        <v>0</v>
      </c>
      <c r="AJ253" s="1030" t="str">
        <f t="shared" si="18"/>
        <v>H01865</v>
      </c>
      <c r="AK253" s="1030" t="str">
        <f t="shared" si="19"/>
        <v>L/R AMORT BATIMENT</v>
      </c>
      <c r="AL253" s="1030">
        <f>IFERROR(INDEX(G253:R253,1,MATCH(Parametres!$B$3,G$1:R$1,0)-1)*IF(OR(F253="L",F253="S",F253="I"),-1,1),"")</f>
        <v>0</v>
      </c>
      <c r="AM253" s="1030">
        <f t="shared" si="20"/>
        <v>0</v>
      </c>
      <c r="AN253" s="1030">
        <f>INDEX(G253:R253,1,MATCH(Parametres!$B$3,G$1:R$1,0))*IF(OR(F253="L",F253="S",F253="I"),-1,1)</f>
        <v>0</v>
      </c>
      <c r="AO253" s="598" t="e">
        <f>+VLOOKUP($AJ253,Data_Validation!$A:$D,1,0)</f>
        <v>#N/A</v>
      </c>
      <c r="AP253" s="598" t="e">
        <f>+VLOOKUP($AJ253,Data_Validation!$A:$D,3,0)</f>
        <v>#N/A</v>
      </c>
      <c r="AQ253" s="598" t="e">
        <f>+VLOOKUP($AJ253,Data_Validation!$A:$D,4,0)</f>
        <v>#N/A</v>
      </c>
      <c r="AR253" s="598" t="s">
        <v>299</v>
      </c>
      <c r="AS253" s="598" t="e">
        <f>+VLOOKUP($AJ253,Data_Validation!$A:$E,5,0)</f>
        <v>#N/A</v>
      </c>
      <c r="AT253" s="1036" t="str">
        <f t="shared" si="21"/>
        <v>H01865</v>
      </c>
      <c r="AU253" s="599" t="str">
        <f t="shared" si="22"/>
        <v>L/R AMORT BATIMENT</v>
      </c>
      <c r="AV253" s="1030">
        <f>IFERROR(INDEX(V253:AG253,1,MATCH(Parametres!$B$3,V$1:AG$1,0)-1)*IF(OR(C253="L",C253="S",C253="I"),-1,1),"")</f>
        <v>0</v>
      </c>
      <c r="AW253" s="1030">
        <f t="shared" si="23"/>
        <v>0</v>
      </c>
      <c r="AX253" s="1030">
        <f>INDEX(V253:AG253,1,MATCH(Parametres!$B$3,V$1:AG$1,0))*IF(OR(C253="L",C253="S",C253="I"),-1,1)</f>
        <v>0</v>
      </c>
      <c r="AY253" s="598" t="s">
        <v>337</v>
      </c>
      <c r="AZ253" s="598" t="e">
        <f>+VLOOKUP($AJ253,Data_Validation!$A:$E,5,0)</f>
        <v>#N/A</v>
      </c>
    </row>
    <row r="254" spans="1:52" ht="15" customHeight="1">
      <c r="A254" s="832" t="s">
        <v>1150</v>
      </c>
      <c r="B254" s="832">
        <v>2025</v>
      </c>
      <c r="C254" s="832" t="s">
        <v>1654</v>
      </c>
      <c r="D254" s="832" t="s">
        <v>1655</v>
      </c>
      <c r="E254" s="832" t="s">
        <v>333</v>
      </c>
      <c r="F254" s="832" t="s">
        <v>1119</v>
      </c>
      <c r="G254" s="832">
        <v>0</v>
      </c>
      <c r="H254" s="832">
        <v>0</v>
      </c>
      <c r="I254" s="832">
        <v>0</v>
      </c>
      <c r="J254" s="832">
        <v>0</v>
      </c>
      <c r="K254" s="832">
        <v>0</v>
      </c>
      <c r="L254" s="832">
        <v>0</v>
      </c>
      <c r="M254" s="832">
        <v>0</v>
      </c>
      <c r="N254" s="832">
        <v>0</v>
      </c>
      <c r="O254" s="832">
        <v>0</v>
      </c>
      <c r="P254" s="832">
        <v>0</v>
      </c>
      <c r="Q254" s="832">
        <v>0</v>
      </c>
      <c r="R254" s="832">
        <v>0</v>
      </c>
      <c r="S254" s="832">
        <v>0</v>
      </c>
      <c r="T254" s="832">
        <v>0</v>
      </c>
      <c r="U254" s="832">
        <v>0</v>
      </c>
      <c r="V254" s="832">
        <v>0</v>
      </c>
      <c r="W254" s="832">
        <v>0</v>
      </c>
      <c r="X254" s="832">
        <v>0</v>
      </c>
      <c r="Y254" s="832">
        <v>0</v>
      </c>
      <c r="Z254" s="832">
        <v>0</v>
      </c>
      <c r="AA254" s="832">
        <v>0</v>
      </c>
      <c r="AB254" s="832">
        <v>0</v>
      </c>
      <c r="AC254" s="832">
        <v>0</v>
      </c>
      <c r="AD254" s="832">
        <v>0</v>
      </c>
      <c r="AE254" s="832">
        <v>0</v>
      </c>
      <c r="AF254" s="832">
        <v>0</v>
      </c>
      <c r="AG254" s="832">
        <v>0</v>
      </c>
      <c r="AH254" s="832">
        <v>0</v>
      </c>
      <c r="AI254" s="832">
        <v>0</v>
      </c>
      <c r="AJ254" s="1030" t="str">
        <f t="shared" si="18"/>
        <v>H01868</v>
      </c>
      <c r="AK254" s="1030" t="str">
        <f t="shared" si="19"/>
        <v>L/R TAXES AFFAIRES-AUTRE</v>
      </c>
      <c r="AL254" s="1030">
        <f>IFERROR(INDEX(G254:R254,1,MATCH(Parametres!$B$3,G$1:R$1,0)-1)*IF(OR(F254="L",F254="S",F254="I"),-1,1),"")</f>
        <v>0</v>
      </c>
      <c r="AM254" s="1030">
        <f t="shared" si="20"/>
        <v>0</v>
      </c>
      <c r="AN254" s="1030">
        <f>INDEX(G254:R254,1,MATCH(Parametres!$B$3,G$1:R$1,0))*IF(OR(F254="L",F254="S",F254="I"),-1,1)</f>
        <v>0</v>
      </c>
      <c r="AO254" s="598" t="e">
        <f>+VLOOKUP($AJ254,Data_Validation!$A:$D,1,0)</f>
        <v>#N/A</v>
      </c>
      <c r="AP254" s="598" t="e">
        <f>+VLOOKUP($AJ254,Data_Validation!$A:$D,3,0)</f>
        <v>#N/A</v>
      </c>
      <c r="AQ254" s="598" t="e">
        <f>+VLOOKUP($AJ254,Data_Validation!$A:$D,4,0)</f>
        <v>#N/A</v>
      </c>
      <c r="AR254" s="598" t="s">
        <v>299</v>
      </c>
      <c r="AS254" s="598" t="e">
        <f>+VLOOKUP($AJ254,Data_Validation!$A:$E,5,0)</f>
        <v>#N/A</v>
      </c>
      <c r="AT254" s="1036" t="str">
        <f t="shared" si="21"/>
        <v>H01868</v>
      </c>
      <c r="AU254" s="599" t="str">
        <f t="shared" si="22"/>
        <v>L/R TAXES AFFAIRES-AUTRE</v>
      </c>
      <c r="AV254" s="1030">
        <f>IFERROR(INDEX(V254:AG254,1,MATCH(Parametres!$B$3,V$1:AG$1,0)-1)*IF(OR(C254="L",C254="S",C254="I"),-1,1),"")</f>
        <v>0</v>
      </c>
      <c r="AW254" s="1030">
        <f t="shared" si="23"/>
        <v>0</v>
      </c>
      <c r="AX254" s="1030">
        <f>INDEX(V254:AG254,1,MATCH(Parametres!$B$3,V$1:AG$1,0))*IF(OR(C254="L",C254="S",C254="I"),-1,1)</f>
        <v>0</v>
      </c>
      <c r="AY254" s="598" t="s">
        <v>337</v>
      </c>
      <c r="AZ254" s="598" t="e">
        <f>+VLOOKUP($AJ254,Data_Validation!$A:$E,5,0)</f>
        <v>#N/A</v>
      </c>
    </row>
    <row r="255" spans="1:52" ht="15" customHeight="1">
      <c r="A255" s="832" t="s">
        <v>1150</v>
      </c>
      <c r="B255" s="832">
        <v>2025</v>
      </c>
      <c r="C255" s="832" t="s">
        <v>1656</v>
      </c>
      <c r="D255" s="832" t="s">
        <v>1657</v>
      </c>
      <c r="E255" s="832" t="s">
        <v>333</v>
      </c>
      <c r="F255" s="832" t="s">
        <v>1119</v>
      </c>
      <c r="G255" s="832">
        <v>0</v>
      </c>
      <c r="H255" s="832">
        <v>0</v>
      </c>
      <c r="I255" s="832">
        <v>0</v>
      </c>
      <c r="J255" s="832">
        <v>0</v>
      </c>
      <c r="K255" s="832">
        <v>0</v>
      </c>
      <c r="L255" s="832">
        <v>0</v>
      </c>
      <c r="M255" s="832">
        <v>0</v>
      </c>
      <c r="N255" s="832">
        <v>0</v>
      </c>
      <c r="O255" s="832">
        <v>0</v>
      </c>
      <c r="P255" s="832">
        <v>0</v>
      </c>
      <c r="Q255" s="832">
        <v>0</v>
      </c>
      <c r="R255" s="832">
        <v>0</v>
      </c>
      <c r="S255" s="832">
        <v>0</v>
      </c>
      <c r="T255" s="832">
        <v>0</v>
      </c>
      <c r="U255" s="832">
        <v>0</v>
      </c>
      <c r="V255" s="832">
        <v>0</v>
      </c>
      <c r="W255" s="832">
        <v>0</v>
      </c>
      <c r="X255" s="832">
        <v>0</v>
      </c>
      <c r="Y255" s="832">
        <v>0</v>
      </c>
      <c r="Z255" s="832">
        <v>0</v>
      </c>
      <c r="AA255" s="832">
        <v>0</v>
      </c>
      <c r="AB255" s="832">
        <v>0</v>
      </c>
      <c r="AC255" s="832">
        <v>0</v>
      </c>
      <c r="AD255" s="832">
        <v>0</v>
      </c>
      <c r="AE255" s="832">
        <v>0</v>
      </c>
      <c r="AF255" s="832">
        <v>0</v>
      </c>
      <c r="AG255" s="832">
        <v>0</v>
      </c>
      <c r="AH255" s="832">
        <v>0</v>
      </c>
      <c r="AI255" s="832">
        <v>0</v>
      </c>
      <c r="AJ255" s="1030" t="str">
        <f t="shared" si="18"/>
        <v>H01869</v>
      </c>
      <c r="AK255" s="1030" t="str">
        <f t="shared" si="19"/>
        <v>L/R AMORT EQUIP &amp; INSTALL</v>
      </c>
      <c r="AL255" s="1030">
        <f>IFERROR(INDEX(G255:R255,1,MATCH(Parametres!$B$3,G$1:R$1,0)-1)*IF(OR(F255="L",F255="S",F255="I"),-1,1),"")</f>
        <v>0</v>
      </c>
      <c r="AM255" s="1030">
        <f t="shared" si="20"/>
        <v>0</v>
      </c>
      <c r="AN255" s="1030">
        <f>INDEX(G255:R255,1,MATCH(Parametres!$B$3,G$1:R$1,0))*IF(OR(F255="L",F255="S",F255="I"),-1,1)</f>
        <v>0</v>
      </c>
      <c r="AO255" s="598" t="e">
        <f>+VLOOKUP($AJ255,Data_Validation!$A:$D,1,0)</f>
        <v>#N/A</v>
      </c>
      <c r="AP255" s="598" t="e">
        <f>+VLOOKUP($AJ255,Data_Validation!$A:$D,3,0)</f>
        <v>#N/A</v>
      </c>
      <c r="AQ255" s="598" t="e">
        <f>+VLOOKUP($AJ255,Data_Validation!$A:$D,4,0)</f>
        <v>#N/A</v>
      </c>
      <c r="AR255" s="598" t="s">
        <v>299</v>
      </c>
      <c r="AS255" s="598" t="e">
        <f>+VLOOKUP($AJ255,Data_Validation!$A:$E,5,0)</f>
        <v>#N/A</v>
      </c>
      <c r="AT255" s="1036" t="str">
        <f t="shared" si="21"/>
        <v>H01869</v>
      </c>
      <c r="AU255" s="599" t="str">
        <f t="shared" si="22"/>
        <v>L/R AMORT EQUIP &amp; INSTALL</v>
      </c>
      <c r="AV255" s="1030">
        <f>IFERROR(INDEX(V255:AG255,1,MATCH(Parametres!$B$3,V$1:AG$1,0)-1)*IF(OR(C255="L",C255="S",C255="I"),-1,1),"")</f>
        <v>0</v>
      </c>
      <c r="AW255" s="1030">
        <f t="shared" si="23"/>
        <v>0</v>
      </c>
      <c r="AX255" s="1030">
        <f>INDEX(V255:AG255,1,MATCH(Parametres!$B$3,V$1:AG$1,0))*IF(OR(C255="L",C255="S",C255="I"),-1,1)</f>
        <v>0</v>
      </c>
      <c r="AY255" s="598" t="s">
        <v>337</v>
      </c>
      <c r="AZ255" s="598" t="e">
        <f>+VLOOKUP($AJ255,Data_Validation!$A:$E,5,0)</f>
        <v>#N/A</v>
      </c>
    </row>
    <row r="256" spans="1:52" ht="15.75" customHeight="1">
      <c r="A256" s="832" t="s">
        <v>1150</v>
      </c>
      <c r="B256" s="832">
        <v>2025</v>
      </c>
      <c r="C256" s="832" t="s">
        <v>1658</v>
      </c>
      <c r="D256" s="832" t="s">
        <v>1659</v>
      </c>
      <c r="E256" s="832" t="s">
        <v>333</v>
      </c>
      <c r="F256" s="832" t="s">
        <v>1119</v>
      </c>
      <c r="G256" s="832">
        <v>0</v>
      </c>
      <c r="H256" s="832">
        <v>0</v>
      </c>
      <c r="I256" s="832">
        <v>0</v>
      </c>
      <c r="J256" s="832">
        <v>0</v>
      </c>
      <c r="K256" s="832">
        <v>0</v>
      </c>
      <c r="L256" s="832">
        <v>0</v>
      </c>
      <c r="M256" s="832">
        <v>0</v>
      </c>
      <c r="N256" s="832">
        <v>0</v>
      </c>
      <c r="O256" s="832">
        <v>0</v>
      </c>
      <c r="P256" s="832">
        <v>0</v>
      </c>
      <c r="Q256" s="832">
        <v>0</v>
      </c>
      <c r="R256" s="832">
        <v>0</v>
      </c>
      <c r="S256" s="832">
        <v>0</v>
      </c>
      <c r="T256" s="832">
        <v>0</v>
      </c>
      <c r="U256" s="832">
        <v>0</v>
      </c>
      <c r="V256" s="832">
        <v>0</v>
      </c>
      <c r="W256" s="832">
        <v>0</v>
      </c>
      <c r="X256" s="832">
        <v>0</v>
      </c>
      <c r="Y256" s="832">
        <v>0</v>
      </c>
      <c r="Z256" s="832">
        <v>0</v>
      </c>
      <c r="AA256" s="832">
        <v>0</v>
      </c>
      <c r="AB256" s="832">
        <v>0</v>
      </c>
      <c r="AC256" s="832">
        <v>0</v>
      </c>
      <c r="AD256" s="832">
        <v>0</v>
      </c>
      <c r="AE256" s="832">
        <v>0</v>
      </c>
      <c r="AF256" s="832">
        <v>0</v>
      </c>
      <c r="AG256" s="832">
        <v>0</v>
      </c>
      <c r="AH256" s="832">
        <v>0</v>
      </c>
      <c r="AI256" s="832">
        <v>0</v>
      </c>
      <c r="AJ256" s="1030" t="str">
        <f t="shared" si="18"/>
        <v>H01870</v>
      </c>
      <c r="AK256" s="1030" t="str">
        <f t="shared" si="19"/>
        <v>L/R ASSURANCE GENERALE</v>
      </c>
      <c r="AL256" s="1030">
        <f>IFERROR(INDEX(G256:R256,1,MATCH(Parametres!$B$3,G$1:R$1,0)-1)*IF(OR(F256="L",F256="S",F256="I"),-1,1),"")</f>
        <v>0</v>
      </c>
      <c r="AM256" s="1030">
        <f t="shared" si="20"/>
        <v>0</v>
      </c>
      <c r="AN256" s="1030">
        <f>INDEX(G256:R256,1,MATCH(Parametres!$B$3,G$1:R$1,0))*IF(OR(F256="L",F256="S",F256="I"),-1,1)</f>
        <v>0</v>
      </c>
      <c r="AO256" s="598" t="e">
        <f>+VLOOKUP($AJ256,Data_Validation!$A:$D,1,0)</f>
        <v>#N/A</v>
      </c>
      <c r="AP256" s="598" t="e">
        <f>+VLOOKUP($AJ256,Data_Validation!$A:$D,3,0)</f>
        <v>#N/A</v>
      </c>
      <c r="AQ256" s="598" t="e">
        <f>+VLOOKUP($AJ256,Data_Validation!$A:$D,4,0)</f>
        <v>#N/A</v>
      </c>
      <c r="AR256" s="598" t="s">
        <v>299</v>
      </c>
      <c r="AS256" s="598" t="e">
        <f>+VLOOKUP($AJ256,Data_Validation!$A:$E,5,0)</f>
        <v>#N/A</v>
      </c>
      <c r="AT256" s="1036" t="str">
        <f t="shared" si="21"/>
        <v>H01870</v>
      </c>
      <c r="AU256" s="599" t="str">
        <f t="shared" si="22"/>
        <v>L/R ASSURANCE GENERALE</v>
      </c>
      <c r="AV256" s="1030">
        <f>IFERROR(INDEX(V256:AG256,1,MATCH(Parametres!$B$3,V$1:AG$1,0)-1)*IF(OR(C256="L",C256="S",C256="I"),-1,1),"")</f>
        <v>0</v>
      </c>
      <c r="AW256" s="1030">
        <f t="shared" si="23"/>
        <v>0</v>
      </c>
      <c r="AX256" s="1030">
        <f>INDEX(V256:AG256,1,MATCH(Parametres!$B$3,V$1:AG$1,0))*IF(OR(C256="L",C256="S",C256="I"),-1,1)</f>
        <v>0</v>
      </c>
      <c r="AY256" s="598" t="s">
        <v>337</v>
      </c>
      <c r="AZ256" s="598" t="e">
        <f>+VLOOKUP($AJ256,Data_Validation!$A:$E,5,0)</f>
        <v>#N/A</v>
      </c>
    </row>
    <row r="257" spans="1:52" ht="15" customHeight="1">
      <c r="A257" s="832" t="s">
        <v>1150</v>
      </c>
      <c r="B257" s="832">
        <v>2025</v>
      </c>
      <c r="C257" s="832" t="s">
        <v>1660</v>
      </c>
      <c r="D257" s="832" t="s">
        <v>1661</v>
      </c>
      <c r="E257" s="832" t="s">
        <v>333</v>
      </c>
      <c r="F257" s="832" t="s">
        <v>1119</v>
      </c>
      <c r="G257" s="832">
        <v>0</v>
      </c>
      <c r="H257" s="832">
        <v>0</v>
      </c>
      <c r="I257" s="832">
        <v>0</v>
      </c>
      <c r="J257" s="832">
        <v>0</v>
      </c>
      <c r="K257" s="832">
        <v>0</v>
      </c>
      <c r="L257" s="832">
        <v>0</v>
      </c>
      <c r="M257" s="832">
        <v>0</v>
      </c>
      <c r="N257" s="832">
        <v>0</v>
      </c>
      <c r="O257" s="832">
        <v>0</v>
      </c>
      <c r="P257" s="832">
        <v>0</v>
      </c>
      <c r="Q257" s="832">
        <v>0</v>
      </c>
      <c r="R257" s="832">
        <v>0</v>
      </c>
      <c r="S257" s="832">
        <v>0</v>
      </c>
      <c r="T257" s="832">
        <v>0</v>
      </c>
      <c r="U257" s="832">
        <v>0</v>
      </c>
      <c r="V257" s="832">
        <v>0</v>
      </c>
      <c r="W257" s="832">
        <v>0</v>
      </c>
      <c r="X257" s="832">
        <v>0</v>
      </c>
      <c r="Y257" s="832">
        <v>0</v>
      </c>
      <c r="Z257" s="832">
        <v>0</v>
      </c>
      <c r="AA257" s="832">
        <v>0</v>
      </c>
      <c r="AB257" s="832">
        <v>0</v>
      </c>
      <c r="AC257" s="832">
        <v>0</v>
      </c>
      <c r="AD257" s="832">
        <v>0</v>
      </c>
      <c r="AE257" s="832">
        <v>0</v>
      </c>
      <c r="AF257" s="832">
        <v>0</v>
      </c>
      <c r="AG257" s="832">
        <v>0</v>
      </c>
      <c r="AH257" s="832">
        <v>0</v>
      </c>
      <c r="AI257" s="832">
        <v>0</v>
      </c>
      <c r="AJ257" s="1030" t="str">
        <f t="shared" si="18"/>
        <v>H01874</v>
      </c>
      <c r="AK257" s="1030" t="str">
        <f t="shared" si="19"/>
        <v>L/R EAU/ELECT./CHAUFFAGE</v>
      </c>
      <c r="AL257" s="1030">
        <f>IFERROR(INDEX(G257:R257,1,MATCH(Parametres!$B$3,G$1:R$1,0)-1)*IF(OR(F257="L",F257="S",F257="I"),-1,1),"")</f>
        <v>0</v>
      </c>
      <c r="AM257" s="1030">
        <f t="shared" si="20"/>
        <v>0</v>
      </c>
      <c r="AN257" s="1030">
        <f>INDEX(G257:R257,1,MATCH(Parametres!$B$3,G$1:R$1,0))*IF(OR(F257="L",F257="S",F257="I"),-1,1)</f>
        <v>0</v>
      </c>
      <c r="AO257" s="598" t="e">
        <f>+VLOOKUP($AJ257,Data_Validation!$A:$D,1,0)</f>
        <v>#N/A</v>
      </c>
      <c r="AP257" s="598" t="e">
        <f>+VLOOKUP($AJ257,Data_Validation!$A:$D,3,0)</f>
        <v>#N/A</v>
      </c>
      <c r="AQ257" s="598" t="e">
        <f>+VLOOKUP($AJ257,Data_Validation!$A:$D,4,0)</f>
        <v>#N/A</v>
      </c>
      <c r="AR257" s="598" t="s">
        <v>299</v>
      </c>
      <c r="AS257" s="598" t="e">
        <f>+VLOOKUP($AJ257,Data_Validation!$A:$E,5,0)</f>
        <v>#N/A</v>
      </c>
      <c r="AT257" s="1036" t="str">
        <f t="shared" si="21"/>
        <v>H01874</v>
      </c>
      <c r="AU257" s="599" t="str">
        <f t="shared" si="22"/>
        <v>L/R EAU/ELECT./CHAUFFAGE</v>
      </c>
      <c r="AV257" s="1030">
        <f>IFERROR(INDEX(V257:AG257,1,MATCH(Parametres!$B$3,V$1:AG$1,0)-1)*IF(OR(C257="L",C257="S",C257="I"),-1,1),"")</f>
        <v>0</v>
      </c>
      <c r="AW257" s="1030">
        <f t="shared" si="23"/>
        <v>0</v>
      </c>
      <c r="AX257" s="1030">
        <f>INDEX(V257:AG257,1,MATCH(Parametres!$B$3,V$1:AG$1,0))*IF(OR(C257="L",C257="S",C257="I"),-1,1)</f>
        <v>0</v>
      </c>
      <c r="AY257" s="598" t="s">
        <v>337</v>
      </c>
      <c r="AZ257" s="598" t="e">
        <f>+VLOOKUP($AJ257,Data_Validation!$A:$E,5,0)</f>
        <v>#N/A</v>
      </c>
    </row>
    <row r="258" spans="1:52" ht="15" customHeight="1">
      <c r="A258" s="832" t="s">
        <v>1150</v>
      </c>
      <c r="B258" s="832">
        <v>2025</v>
      </c>
      <c r="C258" s="832" t="s">
        <v>1662</v>
      </c>
      <c r="D258" s="832" t="s">
        <v>1663</v>
      </c>
      <c r="E258" s="832" t="s">
        <v>333</v>
      </c>
      <c r="F258" s="832" t="s">
        <v>1119</v>
      </c>
      <c r="G258" s="832">
        <v>0</v>
      </c>
      <c r="H258" s="832">
        <v>0</v>
      </c>
      <c r="I258" s="832">
        <v>0</v>
      </c>
      <c r="J258" s="832">
        <v>0</v>
      </c>
      <c r="K258" s="832">
        <v>0</v>
      </c>
      <c r="L258" s="832">
        <v>0</v>
      </c>
      <c r="M258" s="832">
        <v>0</v>
      </c>
      <c r="N258" s="832">
        <v>0</v>
      </c>
      <c r="O258" s="832">
        <v>0</v>
      </c>
      <c r="P258" s="832">
        <v>0</v>
      </c>
      <c r="Q258" s="832">
        <v>0</v>
      </c>
      <c r="R258" s="832">
        <v>0</v>
      </c>
      <c r="S258" s="832">
        <v>0</v>
      </c>
      <c r="T258" s="832">
        <v>0</v>
      </c>
      <c r="U258" s="832">
        <v>0</v>
      </c>
      <c r="V258" s="832">
        <v>0</v>
      </c>
      <c r="W258" s="832">
        <v>0</v>
      </c>
      <c r="X258" s="832">
        <v>0</v>
      </c>
      <c r="Y258" s="832">
        <v>0</v>
      </c>
      <c r="Z258" s="832">
        <v>0</v>
      </c>
      <c r="AA258" s="832">
        <v>0</v>
      </c>
      <c r="AB258" s="832">
        <v>0</v>
      </c>
      <c r="AC258" s="832">
        <v>0</v>
      </c>
      <c r="AD258" s="832">
        <v>0</v>
      </c>
      <c r="AE258" s="832">
        <v>0</v>
      </c>
      <c r="AF258" s="832">
        <v>0</v>
      </c>
      <c r="AG258" s="832">
        <v>0</v>
      </c>
      <c r="AH258" s="832">
        <v>0</v>
      </c>
      <c r="AI258" s="832">
        <v>0</v>
      </c>
      <c r="AJ258" s="1030" t="str">
        <f t="shared" si="18"/>
        <v>H01876</v>
      </c>
      <c r="AK258" s="1030" t="str">
        <f t="shared" si="19"/>
        <v>L/R VERIF COMPTABLE</v>
      </c>
      <c r="AL258" s="1030">
        <f>IFERROR(INDEX(G258:R258,1,MATCH(Parametres!$B$3,G$1:R$1,0)-1)*IF(OR(F258="L",F258="S",F258="I"),-1,1),"")</f>
        <v>0</v>
      </c>
      <c r="AM258" s="1030">
        <f t="shared" si="20"/>
        <v>0</v>
      </c>
      <c r="AN258" s="1030">
        <f>INDEX(G258:R258,1,MATCH(Parametres!$B$3,G$1:R$1,0))*IF(OR(F258="L",F258="S",F258="I"),-1,1)</f>
        <v>0</v>
      </c>
      <c r="AO258" s="598" t="e">
        <f>+VLOOKUP($AJ258,Data_Validation!$A:$D,1,0)</f>
        <v>#N/A</v>
      </c>
      <c r="AP258" s="598" t="e">
        <f>+VLOOKUP($AJ258,Data_Validation!$A:$D,3,0)</f>
        <v>#N/A</v>
      </c>
      <c r="AQ258" s="598" t="e">
        <f>+VLOOKUP($AJ258,Data_Validation!$A:$D,4,0)</f>
        <v>#N/A</v>
      </c>
      <c r="AR258" s="598" t="s">
        <v>299</v>
      </c>
      <c r="AS258" s="598" t="e">
        <f>+VLOOKUP($AJ258,Data_Validation!$A:$E,5,0)</f>
        <v>#N/A</v>
      </c>
      <c r="AT258" s="1036" t="str">
        <f t="shared" si="21"/>
        <v>H01876</v>
      </c>
      <c r="AU258" s="599" t="str">
        <f t="shared" si="22"/>
        <v>L/R VERIF COMPTABLE</v>
      </c>
      <c r="AV258" s="1030">
        <f>IFERROR(INDEX(V258:AG258,1,MATCH(Parametres!$B$3,V$1:AG$1,0)-1)*IF(OR(C258="L",C258="S",C258="I"),-1,1),"")</f>
        <v>0</v>
      </c>
      <c r="AW258" s="1030">
        <f t="shared" si="23"/>
        <v>0</v>
      </c>
      <c r="AX258" s="1030">
        <f>INDEX(V258:AG258,1,MATCH(Parametres!$B$3,V$1:AG$1,0))*IF(OR(C258="L",C258="S",C258="I"),-1,1)</f>
        <v>0</v>
      </c>
      <c r="AY258" s="598" t="s">
        <v>337</v>
      </c>
      <c r="AZ258" s="598" t="e">
        <f>+VLOOKUP($AJ258,Data_Validation!$A:$E,5,0)</f>
        <v>#N/A</v>
      </c>
    </row>
    <row r="259" spans="1:52" ht="15" customHeight="1">
      <c r="A259" s="832" t="s">
        <v>1150</v>
      </c>
      <c r="B259" s="832">
        <v>2025</v>
      </c>
      <c r="C259" s="832" t="s">
        <v>1664</v>
      </c>
      <c r="D259" s="832" t="s">
        <v>1665</v>
      </c>
      <c r="E259" s="832" t="s">
        <v>333</v>
      </c>
      <c r="F259" s="832" t="s">
        <v>1119</v>
      </c>
      <c r="G259" s="832">
        <v>0</v>
      </c>
      <c r="H259" s="832">
        <v>0</v>
      </c>
      <c r="I259" s="832">
        <v>0</v>
      </c>
      <c r="J259" s="832">
        <v>0</v>
      </c>
      <c r="K259" s="832">
        <v>0</v>
      </c>
      <c r="L259" s="832">
        <v>0</v>
      </c>
      <c r="M259" s="832">
        <v>0</v>
      </c>
      <c r="N259" s="832">
        <v>0</v>
      </c>
      <c r="O259" s="832">
        <v>0</v>
      </c>
      <c r="P259" s="832">
        <v>0</v>
      </c>
      <c r="Q259" s="832">
        <v>0</v>
      </c>
      <c r="R259" s="832">
        <v>0</v>
      </c>
      <c r="S259" s="832">
        <v>0</v>
      </c>
      <c r="T259" s="832">
        <v>0</v>
      </c>
      <c r="U259" s="832">
        <v>0</v>
      </c>
      <c r="V259" s="832">
        <v>0</v>
      </c>
      <c r="W259" s="832">
        <v>0</v>
      </c>
      <c r="X259" s="832">
        <v>0</v>
      </c>
      <c r="Y259" s="832">
        <v>0</v>
      </c>
      <c r="Z259" s="832">
        <v>0</v>
      </c>
      <c r="AA259" s="832">
        <v>0</v>
      </c>
      <c r="AB259" s="832">
        <v>0</v>
      </c>
      <c r="AC259" s="832">
        <v>0</v>
      </c>
      <c r="AD259" s="832">
        <v>0</v>
      </c>
      <c r="AE259" s="832">
        <v>0</v>
      </c>
      <c r="AF259" s="832">
        <v>0</v>
      </c>
      <c r="AG259" s="832">
        <v>0</v>
      </c>
      <c r="AH259" s="832">
        <v>0</v>
      </c>
      <c r="AI259" s="832">
        <v>0</v>
      </c>
      <c r="AJ259" s="1030" t="str">
        <f t="shared" si="18"/>
        <v>H01877</v>
      </c>
      <c r="AK259" s="1030" t="str">
        <f t="shared" si="19"/>
        <v>L/R COTISATIONS SOUSCRIP.</v>
      </c>
      <c r="AL259" s="1030">
        <f>IFERROR(INDEX(G259:R259,1,MATCH(Parametres!$B$3,G$1:R$1,0)-1)*IF(OR(F259="L",F259="S",F259="I"),-1,1),"")</f>
        <v>0</v>
      </c>
      <c r="AM259" s="1030">
        <f t="shared" si="20"/>
        <v>0</v>
      </c>
      <c r="AN259" s="1030">
        <f>INDEX(G259:R259,1,MATCH(Parametres!$B$3,G$1:R$1,0))*IF(OR(F259="L",F259="S",F259="I"),-1,1)</f>
        <v>0</v>
      </c>
      <c r="AO259" s="598" t="str">
        <f>+VLOOKUP($AJ259,Data_Validation!$A:$D,1,0)</f>
        <v>H01877</v>
      </c>
      <c r="AP259" s="598" t="str">
        <f>+VLOOKUP($AJ259,Data_Validation!$A:$D,3,0)</f>
        <v>Autres</v>
      </c>
      <c r="AQ259" s="598" t="str">
        <f>+VLOOKUP($AJ259,Data_Validation!$A:$D,4,0)</f>
        <v>Divers</v>
      </c>
      <c r="AR259" s="598" t="s">
        <v>299</v>
      </c>
      <c r="AS259" s="598">
        <f>+VLOOKUP($AJ259,Data_Validation!$A:$E,5,0)</f>
        <v>0</v>
      </c>
      <c r="AT259" s="1036" t="str">
        <f t="shared" si="21"/>
        <v>H01877</v>
      </c>
      <c r="AU259" s="599" t="str">
        <f t="shared" si="22"/>
        <v>L/R COTISATIONS SOUSCRIP.</v>
      </c>
      <c r="AV259" s="1030">
        <f>IFERROR(INDEX(V259:AG259,1,MATCH(Parametres!$B$3,V$1:AG$1,0)-1)*IF(OR(C259="L",C259="S",C259="I"),-1,1),"")</f>
        <v>0</v>
      </c>
      <c r="AW259" s="1030">
        <f t="shared" si="23"/>
        <v>0</v>
      </c>
      <c r="AX259" s="1030">
        <f>INDEX(V259:AG259,1,MATCH(Parametres!$B$3,V$1:AG$1,0))*IF(OR(C259="L",C259="S",C259="I"),-1,1)</f>
        <v>0</v>
      </c>
      <c r="AY259" s="598" t="s">
        <v>337</v>
      </c>
      <c r="AZ259" s="598">
        <f>+VLOOKUP($AJ259,Data_Validation!$A:$E,5,0)</f>
        <v>0</v>
      </c>
    </row>
    <row r="260" spans="1:52" ht="15" customHeight="1">
      <c r="A260" s="832" t="s">
        <v>1150</v>
      </c>
      <c r="B260" s="832">
        <v>2025</v>
      </c>
      <c r="C260" s="832" t="s">
        <v>1666</v>
      </c>
      <c r="D260" s="832" t="s">
        <v>1667</v>
      </c>
      <c r="E260" s="832" t="s">
        <v>333</v>
      </c>
      <c r="F260" s="832" t="s">
        <v>1119</v>
      </c>
      <c r="G260" s="832">
        <v>0</v>
      </c>
      <c r="H260" s="832">
        <v>0</v>
      </c>
      <c r="I260" s="832">
        <v>0</v>
      </c>
      <c r="J260" s="832">
        <v>0</v>
      </c>
      <c r="K260" s="832">
        <v>0</v>
      </c>
      <c r="L260" s="832">
        <v>0</v>
      </c>
      <c r="M260" s="832">
        <v>0</v>
      </c>
      <c r="N260" s="832">
        <v>0</v>
      </c>
      <c r="O260" s="832">
        <v>0</v>
      </c>
      <c r="P260" s="832">
        <v>0</v>
      </c>
      <c r="Q260" s="832">
        <v>0</v>
      </c>
      <c r="R260" s="832">
        <v>0</v>
      </c>
      <c r="S260" s="832">
        <v>0</v>
      </c>
      <c r="T260" s="832">
        <v>0</v>
      </c>
      <c r="U260" s="832">
        <v>0</v>
      </c>
      <c r="V260" s="832">
        <v>0</v>
      </c>
      <c r="W260" s="832">
        <v>0</v>
      </c>
      <c r="X260" s="832">
        <v>0</v>
      </c>
      <c r="Y260" s="832">
        <v>0</v>
      </c>
      <c r="Z260" s="832">
        <v>0</v>
      </c>
      <c r="AA260" s="832">
        <v>0</v>
      </c>
      <c r="AB260" s="832">
        <v>0</v>
      </c>
      <c r="AC260" s="832">
        <v>0</v>
      </c>
      <c r="AD260" s="832">
        <v>0</v>
      </c>
      <c r="AE260" s="832">
        <v>0</v>
      </c>
      <c r="AF260" s="832">
        <v>0</v>
      </c>
      <c r="AG260" s="832">
        <v>0</v>
      </c>
      <c r="AH260" s="832">
        <v>0</v>
      </c>
      <c r="AI260" s="832">
        <v>0</v>
      </c>
      <c r="AJ260" s="1030" t="str">
        <f t="shared" ref="AJ260:AJ323" si="24">C260</f>
        <v>H01879</v>
      </c>
      <c r="AK260" s="1030" t="str">
        <f t="shared" ref="AK260:AK323" si="25">D260</f>
        <v>L/R DONATIONS</v>
      </c>
      <c r="AL260" s="1030">
        <f>IFERROR(INDEX(G260:R260,1,MATCH(Parametres!$B$3,G$1:R$1,0)-1)*IF(OR(F260="L",F260="S",F260="I"),-1,1),"")</f>
        <v>0</v>
      </c>
      <c r="AM260" s="1030">
        <f t="shared" ref="AM260:AM323" si="26">AN260-N(AL260)</f>
        <v>0</v>
      </c>
      <c r="AN260" s="1030">
        <f>INDEX(G260:R260,1,MATCH(Parametres!$B$3,G$1:R$1,0))*IF(OR(F260="L",F260="S",F260="I"),-1,1)</f>
        <v>0</v>
      </c>
      <c r="AO260" s="598" t="e">
        <f>+VLOOKUP($AJ260,Data_Validation!$A:$D,1,0)</f>
        <v>#N/A</v>
      </c>
      <c r="AP260" s="598" t="e">
        <f>+VLOOKUP($AJ260,Data_Validation!$A:$D,3,0)</f>
        <v>#N/A</v>
      </c>
      <c r="AQ260" s="598" t="e">
        <f>+VLOOKUP($AJ260,Data_Validation!$A:$D,4,0)</f>
        <v>#N/A</v>
      </c>
      <c r="AR260" s="598" t="s">
        <v>299</v>
      </c>
      <c r="AS260" s="598" t="e">
        <f>+VLOOKUP($AJ260,Data_Validation!$A:$E,5,0)</f>
        <v>#N/A</v>
      </c>
      <c r="AT260" s="1036" t="str">
        <f t="shared" ref="AT260:AT323" si="27">C260</f>
        <v>H01879</v>
      </c>
      <c r="AU260" s="599" t="str">
        <f t="shared" ref="AU260:AU323" si="28">D260</f>
        <v>L/R DONATIONS</v>
      </c>
      <c r="AV260" s="1030">
        <f>IFERROR(INDEX(V260:AG260,1,MATCH(Parametres!$B$3,V$1:AG$1,0)-1)*IF(OR(C260="L",C260="S",C260="I"),-1,1),"")</f>
        <v>0</v>
      </c>
      <c r="AW260" s="1030">
        <f t="shared" ref="AW260:AW323" si="29">AX260-N(AV260)</f>
        <v>0</v>
      </c>
      <c r="AX260" s="1030">
        <f>INDEX(V260:AG260,1,MATCH(Parametres!$B$3,V$1:AG$1,0))*IF(OR(C260="L",C260="S",C260="I"),-1,1)</f>
        <v>0</v>
      </c>
      <c r="AY260" s="598" t="s">
        <v>337</v>
      </c>
      <c r="AZ260" s="598" t="e">
        <f>+VLOOKUP($AJ260,Data_Validation!$A:$E,5,0)</f>
        <v>#N/A</v>
      </c>
    </row>
    <row r="261" spans="1:52" ht="15" customHeight="1">
      <c r="A261" s="832" t="s">
        <v>1150</v>
      </c>
      <c r="B261" s="832">
        <v>2025</v>
      </c>
      <c r="C261" s="832" t="s">
        <v>1668</v>
      </c>
      <c r="D261" s="832" t="s">
        <v>1669</v>
      </c>
      <c r="E261" s="832" t="s">
        <v>333</v>
      </c>
      <c r="F261" s="832" t="s">
        <v>1119</v>
      </c>
      <c r="G261" s="832">
        <v>0</v>
      </c>
      <c r="H261" s="832">
        <v>0</v>
      </c>
      <c r="I261" s="832">
        <v>0</v>
      </c>
      <c r="J261" s="832">
        <v>0</v>
      </c>
      <c r="K261" s="832">
        <v>0</v>
      </c>
      <c r="L261" s="832">
        <v>0</v>
      </c>
      <c r="M261" s="832">
        <v>0</v>
      </c>
      <c r="N261" s="832">
        <v>0</v>
      </c>
      <c r="O261" s="832">
        <v>0</v>
      </c>
      <c r="P261" s="832">
        <v>0</v>
      </c>
      <c r="Q261" s="832">
        <v>0</v>
      </c>
      <c r="R261" s="832">
        <v>0</v>
      </c>
      <c r="S261" s="832">
        <v>0</v>
      </c>
      <c r="T261" s="832">
        <v>0</v>
      </c>
      <c r="U261" s="832">
        <v>0</v>
      </c>
      <c r="V261" s="832">
        <v>0</v>
      </c>
      <c r="W261" s="832">
        <v>0</v>
      </c>
      <c r="X261" s="832">
        <v>0</v>
      </c>
      <c r="Y261" s="832">
        <v>0</v>
      </c>
      <c r="Z261" s="832">
        <v>0</v>
      </c>
      <c r="AA261" s="832">
        <v>0</v>
      </c>
      <c r="AB261" s="832">
        <v>0</v>
      </c>
      <c r="AC261" s="832">
        <v>0</v>
      </c>
      <c r="AD261" s="832">
        <v>0</v>
      </c>
      <c r="AE261" s="832">
        <v>0</v>
      </c>
      <c r="AF261" s="832">
        <v>0</v>
      </c>
      <c r="AG261" s="832">
        <v>0</v>
      </c>
      <c r="AH261" s="832">
        <v>0</v>
      </c>
      <c r="AI261" s="832">
        <v>0</v>
      </c>
      <c r="AJ261" s="1030" t="str">
        <f t="shared" si="24"/>
        <v>H02801</v>
      </c>
      <c r="AK261" s="1030" t="str">
        <f t="shared" si="25"/>
        <v>DIS SALAIRES VENTES DIR</v>
      </c>
      <c r="AL261" s="1030">
        <f>IFERROR(INDEX(G261:R261,1,MATCH(Parametres!$B$3,G$1:R$1,0)-1)*IF(OR(F261="L",F261="S",F261="I"),-1,1),"")</f>
        <v>0</v>
      </c>
      <c r="AM261" s="1030">
        <f t="shared" si="26"/>
        <v>0</v>
      </c>
      <c r="AN261" s="1030">
        <f>INDEX(G261:R261,1,MATCH(Parametres!$B$3,G$1:R$1,0))*IF(OR(F261="L",F261="S",F261="I"),-1,1)</f>
        <v>0</v>
      </c>
      <c r="AO261" s="598" t="e">
        <f>+VLOOKUP($AJ261,Data_Validation!$A:$D,1,0)</f>
        <v>#N/A</v>
      </c>
      <c r="AP261" s="598" t="e">
        <f>+VLOOKUP($AJ261,Data_Validation!$A:$D,3,0)</f>
        <v>#N/A</v>
      </c>
      <c r="AQ261" s="598" t="e">
        <f>+VLOOKUP($AJ261,Data_Validation!$A:$D,4,0)</f>
        <v>#N/A</v>
      </c>
      <c r="AR261" s="598" t="s">
        <v>299</v>
      </c>
      <c r="AS261" s="598" t="e">
        <f>+VLOOKUP($AJ261,Data_Validation!$A:$E,5,0)</f>
        <v>#N/A</v>
      </c>
      <c r="AT261" s="1036" t="str">
        <f t="shared" si="27"/>
        <v>H02801</v>
      </c>
      <c r="AU261" s="599" t="str">
        <f t="shared" si="28"/>
        <v>DIS SALAIRES VENTES DIR</v>
      </c>
      <c r="AV261" s="1030">
        <f>IFERROR(INDEX(V261:AG261,1,MATCH(Parametres!$B$3,V$1:AG$1,0)-1)*IF(OR(C261="L",C261="S",C261="I"),-1,1),"")</f>
        <v>0</v>
      </c>
      <c r="AW261" s="1030">
        <f t="shared" si="29"/>
        <v>0</v>
      </c>
      <c r="AX261" s="1030">
        <f>INDEX(V261:AG261,1,MATCH(Parametres!$B$3,V$1:AG$1,0))*IF(OR(C261="L",C261="S",C261="I"),-1,1)</f>
        <v>0</v>
      </c>
      <c r="AY261" s="598" t="s">
        <v>337</v>
      </c>
      <c r="AZ261" s="598" t="e">
        <f>+VLOOKUP($AJ261,Data_Validation!$A:$E,5,0)</f>
        <v>#N/A</v>
      </c>
    </row>
    <row r="262" spans="1:52" ht="15.75" customHeight="1">
      <c r="A262" s="832" t="s">
        <v>1150</v>
      </c>
      <c r="B262" s="832">
        <v>2025</v>
      </c>
      <c r="C262" s="832" t="s">
        <v>1670</v>
      </c>
      <c r="D262" s="832" t="s">
        <v>1671</v>
      </c>
      <c r="E262" s="832" t="s">
        <v>333</v>
      </c>
      <c r="F262" s="832" t="s">
        <v>1119</v>
      </c>
      <c r="G262" s="832">
        <v>0</v>
      </c>
      <c r="H262" s="832">
        <v>0</v>
      </c>
      <c r="I262" s="832">
        <v>0</v>
      </c>
      <c r="J262" s="832">
        <v>0</v>
      </c>
      <c r="K262" s="832">
        <v>0</v>
      </c>
      <c r="L262" s="832">
        <v>0</v>
      </c>
      <c r="M262" s="832">
        <v>0</v>
      </c>
      <c r="N262" s="832">
        <v>0</v>
      </c>
      <c r="O262" s="832">
        <v>0</v>
      </c>
      <c r="P262" s="832">
        <v>0</v>
      </c>
      <c r="Q262" s="832">
        <v>0</v>
      </c>
      <c r="R262" s="832">
        <v>0</v>
      </c>
      <c r="S262" s="832">
        <v>0</v>
      </c>
      <c r="T262" s="832">
        <v>0</v>
      </c>
      <c r="U262" s="832">
        <v>0</v>
      </c>
      <c r="V262" s="832">
        <v>0</v>
      </c>
      <c r="W262" s="832">
        <v>0</v>
      </c>
      <c r="X262" s="832">
        <v>0</v>
      </c>
      <c r="Y262" s="832">
        <v>0</v>
      </c>
      <c r="Z262" s="832">
        <v>0</v>
      </c>
      <c r="AA262" s="832">
        <v>0</v>
      </c>
      <c r="AB262" s="832">
        <v>0</v>
      </c>
      <c r="AC262" s="832">
        <v>0</v>
      </c>
      <c r="AD262" s="832">
        <v>0</v>
      </c>
      <c r="AE262" s="832">
        <v>0</v>
      </c>
      <c r="AF262" s="832">
        <v>0</v>
      </c>
      <c r="AG262" s="832">
        <v>0</v>
      </c>
      <c r="AH262" s="832">
        <v>0</v>
      </c>
      <c r="AI262" s="832">
        <v>0</v>
      </c>
      <c r="AJ262" s="1030" t="str">
        <f t="shared" si="24"/>
        <v>H02820</v>
      </c>
      <c r="AK262" s="1030" t="str">
        <f t="shared" si="25"/>
        <v>DIS ADM SALAIRES DIR DEP</v>
      </c>
      <c r="AL262" s="1030">
        <f>IFERROR(INDEX(G262:R262,1,MATCH(Parametres!$B$3,G$1:R$1,0)-1)*IF(OR(F262="L",F262="S",F262="I"),-1,1),"")</f>
        <v>0</v>
      </c>
      <c r="AM262" s="1030">
        <f t="shared" si="26"/>
        <v>0</v>
      </c>
      <c r="AN262" s="1030">
        <f>INDEX(G262:R262,1,MATCH(Parametres!$B$3,G$1:R$1,0))*IF(OR(F262="L",F262="S",F262="I"),-1,1)</f>
        <v>0</v>
      </c>
      <c r="AO262" s="598" t="e">
        <f>+VLOOKUP($AJ262,Data_Validation!$A:$D,1,0)</f>
        <v>#N/A</v>
      </c>
      <c r="AP262" s="598" t="e">
        <f>+VLOOKUP($AJ262,Data_Validation!$A:$D,3,0)</f>
        <v>#N/A</v>
      </c>
      <c r="AQ262" s="598" t="e">
        <f>+VLOOKUP($AJ262,Data_Validation!$A:$D,4,0)</f>
        <v>#N/A</v>
      </c>
      <c r="AR262" s="598" t="s">
        <v>299</v>
      </c>
      <c r="AS262" s="598" t="e">
        <f>+VLOOKUP($AJ262,Data_Validation!$A:$E,5,0)</f>
        <v>#N/A</v>
      </c>
      <c r="AT262" s="1036" t="str">
        <f t="shared" si="27"/>
        <v>H02820</v>
      </c>
      <c r="AU262" s="599" t="str">
        <f t="shared" si="28"/>
        <v>DIS ADM SALAIRES DIR DEP</v>
      </c>
      <c r="AV262" s="1030">
        <f>IFERROR(INDEX(V262:AG262,1,MATCH(Parametres!$B$3,V$1:AG$1,0)-1)*IF(OR(C262="L",C262="S",C262="I"),-1,1),"")</f>
        <v>0</v>
      </c>
      <c r="AW262" s="1030">
        <f t="shared" si="29"/>
        <v>0</v>
      </c>
      <c r="AX262" s="1030">
        <f>INDEX(V262:AG262,1,MATCH(Parametres!$B$3,V$1:AG$1,0))*IF(OR(C262="L",C262="S",C262="I"),-1,1)</f>
        <v>0</v>
      </c>
      <c r="AY262" s="598" t="s">
        <v>337</v>
      </c>
      <c r="AZ262" s="598" t="e">
        <f>+VLOOKUP($AJ262,Data_Validation!$A:$E,5,0)</f>
        <v>#N/A</v>
      </c>
    </row>
    <row r="263" spans="1:52" ht="15" customHeight="1">
      <c r="A263" s="832" t="s">
        <v>1150</v>
      </c>
      <c r="B263" s="832">
        <v>2025</v>
      </c>
      <c r="C263" s="832" t="s">
        <v>1672</v>
      </c>
      <c r="D263" s="832" t="s">
        <v>1673</v>
      </c>
      <c r="E263" s="832" t="s">
        <v>333</v>
      </c>
      <c r="F263" s="832" t="s">
        <v>1119</v>
      </c>
      <c r="G263" s="832">
        <v>0</v>
      </c>
      <c r="H263" s="832">
        <v>0</v>
      </c>
      <c r="I263" s="832">
        <v>0</v>
      </c>
      <c r="J263" s="832">
        <v>0</v>
      </c>
      <c r="K263" s="832">
        <v>0</v>
      </c>
      <c r="L263" s="832">
        <v>0</v>
      </c>
      <c r="M263" s="832">
        <v>0</v>
      </c>
      <c r="N263" s="832">
        <v>0</v>
      </c>
      <c r="O263" s="832">
        <v>0</v>
      </c>
      <c r="P263" s="832">
        <v>0</v>
      </c>
      <c r="Q263" s="832">
        <v>0</v>
      </c>
      <c r="R263" s="832">
        <v>0</v>
      </c>
      <c r="S263" s="832">
        <v>0</v>
      </c>
      <c r="T263" s="832">
        <v>0</v>
      </c>
      <c r="U263" s="832">
        <v>0</v>
      </c>
      <c r="V263" s="832">
        <v>0</v>
      </c>
      <c r="W263" s="832">
        <v>0</v>
      </c>
      <c r="X263" s="832">
        <v>0</v>
      </c>
      <c r="Y263" s="832">
        <v>0</v>
      </c>
      <c r="Z263" s="832">
        <v>0</v>
      </c>
      <c r="AA263" s="832">
        <v>0</v>
      </c>
      <c r="AB263" s="832">
        <v>0</v>
      </c>
      <c r="AC263" s="832">
        <v>0</v>
      </c>
      <c r="AD263" s="832">
        <v>0</v>
      </c>
      <c r="AE263" s="832">
        <v>0</v>
      </c>
      <c r="AF263" s="832">
        <v>0</v>
      </c>
      <c r="AG263" s="832">
        <v>0</v>
      </c>
      <c r="AH263" s="832">
        <v>0</v>
      </c>
      <c r="AI263" s="832">
        <v>0</v>
      </c>
      <c r="AJ263" s="1030" t="str">
        <f t="shared" si="24"/>
        <v>H02821</v>
      </c>
      <c r="AK263" s="1030" t="str">
        <f t="shared" si="25"/>
        <v>DIS SALAIRES -AUTRES</v>
      </c>
      <c r="AL263" s="1030">
        <f>IFERROR(INDEX(G263:R263,1,MATCH(Parametres!$B$3,G$1:R$1,0)-1)*IF(OR(F263="L",F263="S",F263="I"),-1,1),"")</f>
        <v>0</v>
      </c>
      <c r="AM263" s="1030">
        <f t="shared" si="26"/>
        <v>0</v>
      </c>
      <c r="AN263" s="1030">
        <f>INDEX(G263:R263,1,MATCH(Parametres!$B$3,G$1:R$1,0))*IF(OR(F263="L",F263="S",F263="I"),-1,1)</f>
        <v>0</v>
      </c>
      <c r="AO263" s="598" t="e">
        <f>+VLOOKUP($AJ263,Data_Validation!$A:$D,1,0)</f>
        <v>#N/A</v>
      </c>
      <c r="AP263" s="598" t="e">
        <f>+VLOOKUP($AJ263,Data_Validation!$A:$D,3,0)</f>
        <v>#N/A</v>
      </c>
      <c r="AQ263" s="598" t="e">
        <f>+VLOOKUP($AJ263,Data_Validation!$A:$D,4,0)</f>
        <v>#N/A</v>
      </c>
      <c r="AR263" s="598" t="s">
        <v>299</v>
      </c>
      <c r="AS263" s="598" t="e">
        <f>+VLOOKUP($AJ263,Data_Validation!$A:$E,5,0)</f>
        <v>#N/A</v>
      </c>
      <c r="AT263" s="1036" t="str">
        <f t="shared" si="27"/>
        <v>H02821</v>
      </c>
      <c r="AU263" s="599" t="str">
        <f t="shared" si="28"/>
        <v>DIS SALAIRES -AUTRES</v>
      </c>
      <c r="AV263" s="1030">
        <f>IFERROR(INDEX(V263:AG263,1,MATCH(Parametres!$B$3,V$1:AG$1,0)-1)*IF(OR(C263="L",C263="S",C263="I"),-1,1),"")</f>
        <v>0</v>
      </c>
      <c r="AW263" s="1030">
        <f t="shared" si="29"/>
        <v>0</v>
      </c>
      <c r="AX263" s="1030">
        <f>INDEX(V263:AG263,1,MATCH(Parametres!$B$3,V$1:AG$1,0))*IF(OR(C263="L",C263="S",C263="I"),-1,1)</f>
        <v>0</v>
      </c>
      <c r="AY263" s="598" t="s">
        <v>337</v>
      </c>
      <c r="AZ263" s="598" t="e">
        <f>+VLOOKUP($AJ263,Data_Validation!$A:$E,5,0)</f>
        <v>#N/A</v>
      </c>
    </row>
    <row r="264" spans="1:52" ht="15" customHeight="1">
      <c r="A264" s="832" t="s">
        <v>1150</v>
      </c>
      <c r="B264" s="832">
        <v>2025</v>
      </c>
      <c r="C264" s="832" t="s">
        <v>1674</v>
      </c>
      <c r="D264" s="832" t="s">
        <v>1675</v>
      </c>
      <c r="E264" s="832" t="s">
        <v>333</v>
      </c>
      <c r="F264" s="832" t="s">
        <v>1119</v>
      </c>
      <c r="G264" s="832">
        <v>0</v>
      </c>
      <c r="H264" s="832">
        <v>0</v>
      </c>
      <c r="I264" s="832">
        <v>0</v>
      </c>
      <c r="J264" s="832">
        <v>0</v>
      </c>
      <c r="K264" s="832">
        <v>0</v>
      </c>
      <c r="L264" s="832">
        <v>0</v>
      </c>
      <c r="M264" s="832">
        <v>0</v>
      </c>
      <c r="N264" s="832">
        <v>0</v>
      </c>
      <c r="O264" s="832">
        <v>0</v>
      </c>
      <c r="P264" s="832">
        <v>0</v>
      </c>
      <c r="Q264" s="832">
        <v>0</v>
      </c>
      <c r="R264" s="832">
        <v>0</v>
      </c>
      <c r="S264" s="832">
        <v>0</v>
      </c>
      <c r="T264" s="832">
        <v>0</v>
      </c>
      <c r="U264" s="832">
        <v>0</v>
      </c>
      <c r="V264" s="832">
        <v>0</v>
      </c>
      <c r="W264" s="832">
        <v>0</v>
      </c>
      <c r="X264" s="832">
        <v>0</v>
      </c>
      <c r="Y264" s="832">
        <v>0</v>
      </c>
      <c r="Z264" s="832">
        <v>0</v>
      </c>
      <c r="AA264" s="832">
        <v>0</v>
      </c>
      <c r="AB264" s="832">
        <v>0</v>
      </c>
      <c r="AC264" s="832">
        <v>0</v>
      </c>
      <c r="AD264" s="832">
        <v>0</v>
      </c>
      <c r="AE264" s="832">
        <v>0</v>
      </c>
      <c r="AF264" s="832">
        <v>0</v>
      </c>
      <c r="AG264" s="832">
        <v>0</v>
      </c>
      <c r="AH264" s="832">
        <v>0</v>
      </c>
      <c r="AI264" s="832">
        <v>0</v>
      </c>
      <c r="AJ264" s="1030" t="str">
        <f t="shared" si="24"/>
        <v>H02822</v>
      </c>
      <c r="AK264" s="1030" t="str">
        <f t="shared" si="25"/>
        <v>DIS PROMOTION</v>
      </c>
      <c r="AL264" s="1030">
        <f>IFERROR(INDEX(G264:R264,1,MATCH(Parametres!$B$3,G$1:R$1,0)-1)*IF(OR(F264="L",F264="S",F264="I"),-1,1),"")</f>
        <v>0</v>
      </c>
      <c r="AM264" s="1030">
        <f t="shared" si="26"/>
        <v>0</v>
      </c>
      <c r="AN264" s="1030">
        <f>INDEX(G264:R264,1,MATCH(Parametres!$B$3,G$1:R$1,0))*IF(OR(F264="L",F264="S",F264="I"),-1,1)</f>
        <v>0</v>
      </c>
      <c r="AO264" s="598" t="e">
        <f>+VLOOKUP($AJ264,Data_Validation!$A:$D,1,0)</f>
        <v>#N/A</v>
      </c>
      <c r="AP264" s="598" t="e">
        <f>+VLOOKUP($AJ264,Data_Validation!$A:$D,3,0)</f>
        <v>#N/A</v>
      </c>
      <c r="AQ264" s="598" t="e">
        <f>+VLOOKUP($AJ264,Data_Validation!$A:$D,4,0)</f>
        <v>#N/A</v>
      </c>
      <c r="AR264" s="598" t="s">
        <v>299</v>
      </c>
      <c r="AS264" s="598" t="e">
        <f>+VLOOKUP($AJ264,Data_Validation!$A:$E,5,0)</f>
        <v>#N/A</v>
      </c>
      <c r="AT264" s="1036" t="str">
        <f t="shared" si="27"/>
        <v>H02822</v>
      </c>
      <c r="AU264" s="599" t="str">
        <f t="shared" si="28"/>
        <v>DIS PROMOTION</v>
      </c>
      <c r="AV264" s="1030">
        <f>IFERROR(INDEX(V264:AG264,1,MATCH(Parametres!$B$3,V$1:AG$1,0)-1)*IF(OR(C264="L",C264="S",C264="I"),-1,1),"")</f>
        <v>0</v>
      </c>
      <c r="AW264" s="1030">
        <f t="shared" si="29"/>
        <v>0</v>
      </c>
      <c r="AX264" s="1030">
        <f>INDEX(V264:AG264,1,MATCH(Parametres!$B$3,V$1:AG$1,0))*IF(OR(C264="L",C264="S",C264="I"),-1,1)</f>
        <v>0</v>
      </c>
      <c r="AY264" s="598" t="s">
        <v>337</v>
      </c>
      <c r="AZ264" s="598" t="e">
        <f>+VLOOKUP($AJ264,Data_Validation!$A:$E,5,0)</f>
        <v>#N/A</v>
      </c>
    </row>
    <row r="265" spans="1:52" ht="15" customHeight="1">
      <c r="A265" s="832" t="s">
        <v>1150</v>
      </c>
      <c r="B265" s="832">
        <v>2025</v>
      </c>
      <c r="C265" s="832" t="s">
        <v>1676</v>
      </c>
      <c r="D265" s="832" t="s">
        <v>1677</v>
      </c>
      <c r="E265" s="832" t="s">
        <v>333</v>
      </c>
      <c r="F265" s="832" t="s">
        <v>1119</v>
      </c>
      <c r="G265" s="832">
        <v>0</v>
      </c>
      <c r="H265" s="832">
        <v>0</v>
      </c>
      <c r="I265" s="832">
        <v>0</v>
      </c>
      <c r="J265" s="832">
        <v>0</v>
      </c>
      <c r="K265" s="832">
        <v>0</v>
      </c>
      <c r="L265" s="832">
        <v>0</v>
      </c>
      <c r="M265" s="832">
        <v>0</v>
      </c>
      <c r="N265" s="832">
        <v>0</v>
      </c>
      <c r="O265" s="832">
        <v>0</v>
      </c>
      <c r="P265" s="832">
        <v>0</v>
      </c>
      <c r="Q265" s="832">
        <v>0</v>
      </c>
      <c r="R265" s="832">
        <v>0</v>
      </c>
      <c r="S265" s="832">
        <v>0</v>
      </c>
      <c r="T265" s="832">
        <v>0</v>
      </c>
      <c r="U265" s="832">
        <v>0</v>
      </c>
      <c r="V265" s="832">
        <v>0</v>
      </c>
      <c r="W265" s="832">
        <v>0</v>
      </c>
      <c r="X265" s="832">
        <v>0</v>
      </c>
      <c r="Y265" s="832">
        <v>0</v>
      </c>
      <c r="Z265" s="832">
        <v>0</v>
      </c>
      <c r="AA265" s="832">
        <v>0</v>
      </c>
      <c r="AB265" s="832">
        <v>0</v>
      </c>
      <c r="AC265" s="832">
        <v>0</v>
      </c>
      <c r="AD265" s="832">
        <v>0</v>
      </c>
      <c r="AE265" s="832">
        <v>0</v>
      </c>
      <c r="AF265" s="832">
        <v>0</v>
      </c>
      <c r="AG265" s="832">
        <v>0</v>
      </c>
      <c r="AH265" s="832">
        <v>0</v>
      </c>
      <c r="AI265" s="832">
        <v>0</v>
      </c>
      <c r="AJ265" s="1030" t="str">
        <f t="shared" si="24"/>
        <v>H02823</v>
      </c>
      <c r="AK265" s="1030" t="str">
        <f t="shared" si="25"/>
        <v>DIS ABS. &amp; CONGES PAYES</v>
      </c>
      <c r="AL265" s="1030">
        <f>IFERROR(INDEX(G265:R265,1,MATCH(Parametres!$B$3,G$1:R$1,0)-1)*IF(OR(F265="L",F265="S",F265="I"),-1,1),"")</f>
        <v>0</v>
      </c>
      <c r="AM265" s="1030">
        <f t="shared" si="26"/>
        <v>0</v>
      </c>
      <c r="AN265" s="1030">
        <f>INDEX(G265:R265,1,MATCH(Parametres!$B$3,G$1:R$1,0))*IF(OR(F265="L",F265="S",F265="I"),-1,1)</f>
        <v>0</v>
      </c>
      <c r="AO265" s="598" t="e">
        <f>+VLOOKUP($AJ265,Data_Validation!$A:$D,1,0)</f>
        <v>#N/A</v>
      </c>
      <c r="AP265" s="598" t="e">
        <f>+VLOOKUP($AJ265,Data_Validation!$A:$D,3,0)</f>
        <v>#N/A</v>
      </c>
      <c r="AQ265" s="598" t="e">
        <f>+VLOOKUP($AJ265,Data_Validation!$A:$D,4,0)</f>
        <v>#N/A</v>
      </c>
      <c r="AR265" s="598" t="s">
        <v>299</v>
      </c>
      <c r="AS265" s="598" t="e">
        <f>+VLOOKUP($AJ265,Data_Validation!$A:$E,5,0)</f>
        <v>#N/A</v>
      </c>
      <c r="AT265" s="1036" t="str">
        <f t="shared" si="27"/>
        <v>H02823</v>
      </c>
      <c r="AU265" s="599" t="str">
        <f t="shared" si="28"/>
        <v>DIS ABS. &amp; CONGES PAYES</v>
      </c>
      <c r="AV265" s="1030">
        <f>IFERROR(INDEX(V265:AG265,1,MATCH(Parametres!$B$3,V$1:AG$1,0)-1)*IF(OR(C265="L",C265="S",C265="I"),-1,1),"")</f>
        <v>0</v>
      </c>
      <c r="AW265" s="1030">
        <f t="shared" si="29"/>
        <v>0</v>
      </c>
      <c r="AX265" s="1030">
        <f>INDEX(V265:AG265,1,MATCH(Parametres!$B$3,V$1:AG$1,0))*IF(OR(C265="L",C265="S",C265="I"),-1,1)</f>
        <v>0</v>
      </c>
      <c r="AY265" s="598" t="s">
        <v>337</v>
      </c>
      <c r="AZ265" s="598" t="e">
        <f>+VLOOKUP($AJ265,Data_Validation!$A:$E,5,0)</f>
        <v>#N/A</v>
      </c>
    </row>
    <row r="266" spans="1:52" ht="15" customHeight="1">
      <c r="A266" s="832" t="s">
        <v>1150</v>
      </c>
      <c r="B266" s="832">
        <v>2025</v>
      </c>
      <c r="C266" s="832" t="s">
        <v>1678</v>
      </c>
      <c r="D266" s="832" t="s">
        <v>1679</v>
      </c>
      <c r="E266" s="832" t="s">
        <v>333</v>
      </c>
      <c r="F266" s="832" t="s">
        <v>1119</v>
      </c>
      <c r="G266" s="832">
        <v>0</v>
      </c>
      <c r="H266" s="832">
        <v>0</v>
      </c>
      <c r="I266" s="832">
        <v>0</v>
      </c>
      <c r="J266" s="832">
        <v>0</v>
      </c>
      <c r="K266" s="832">
        <v>0</v>
      </c>
      <c r="L266" s="832">
        <v>0</v>
      </c>
      <c r="M266" s="832">
        <v>0</v>
      </c>
      <c r="N266" s="832">
        <v>0</v>
      </c>
      <c r="O266" s="832">
        <v>0</v>
      </c>
      <c r="P266" s="832">
        <v>0</v>
      </c>
      <c r="Q266" s="832">
        <v>0</v>
      </c>
      <c r="R266" s="832">
        <v>0</v>
      </c>
      <c r="S266" s="832">
        <v>0</v>
      </c>
      <c r="T266" s="832">
        <v>0</v>
      </c>
      <c r="U266" s="832">
        <v>0</v>
      </c>
      <c r="V266" s="832">
        <v>0</v>
      </c>
      <c r="W266" s="832">
        <v>0</v>
      </c>
      <c r="X266" s="832">
        <v>0</v>
      </c>
      <c r="Y266" s="832">
        <v>0</v>
      </c>
      <c r="Z266" s="832">
        <v>0</v>
      </c>
      <c r="AA266" s="832">
        <v>0</v>
      </c>
      <c r="AB266" s="832">
        <v>0</v>
      </c>
      <c r="AC266" s="832">
        <v>0</v>
      </c>
      <c r="AD266" s="832">
        <v>0</v>
      </c>
      <c r="AE266" s="832">
        <v>0</v>
      </c>
      <c r="AF266" s="832">
        <v>0</v>
      </c>
      <c r="AG266" s="832">
        <v>0</v>
      </c>
      <c r="AH266" s="832">
        <v>0</v>
      </c>
      <c r="AI266" s="832">
        <v>0</v>
      </c>
      <c r="AJ266" s="1030" t="str">
        <f t="shared" si="24"/>
        <v>H02824</v>
      </c>
      <c r="AK266" s="1030" t="str">
        <f t="shared" si="25"/>
        <v>DIS CSST</v>
      </c>
      <c r="AL266" s="1030">
        <f>IFERROR(INDEX(G266:R266,1,MATCH(Parametres!$B$3,G$1:R$1,0)-1)*IF(OR(F266="L",F266="S",F266="I"),-1,1),"")</f>
        <v>0</v>
      </c>
      <c r="AM266" s="1030">
        <f t="shared" si="26"/>
        <v>0</v>
      </c>
      <c r="AN266" s="1030">
        <f>INDEX(G266:R266,1,MATCH(Parametres!$B$3,G$1:R$1,0))*IF(OR(F266="L",F266="S",F266="I"),-1,1)</f>
        <v>0</v>
      </c>
      <c r="AO266" s="598" t="e">
        <f>+VLOOKUP($AJ266,Data_Validation!$A:$D,1,0)</f>
        <v>#N/A</v>
      </c>
      <c r="AP266" s="598" t="e">
        <f>+VLOOKUP($AJ266,Data_Validation!$A:$D,3,0)</f>
        <v>#N/A</v>
      </c>
      <c r="AQ266" s="598" t="e">
        <f>+VLOOKUP($AJ266,Data_Validation!$A:$D,4,0)</f>
        <v>#N/A</v>
      </c>
      <c r="AR266" s="598" t="s">
        <v>299</v>
      </c>
      <c r="AS266" s="598" t="e">
        <f>+VLOOKUP($AJ266,Data_Validation!$A:$E,5,0)</f>
        <v>#N/A</v>
      </c>
      <c r="AT266" s="1036" t="str">
        <f t="shared" si="27"/>
        <v>H02824</v>
      </c>
      <c r="AU266" s="599" t="str">
        <f t="shared" si="28"/>
        <v>DIS CSST</v>
      </c>
      <c r="AV266" s="1030">
        <f>IFERROR(INDEX(V266:AG266,1,MATCH(Parametres!$B$3,V$1:AG$1,0)-1)*IF(OR(C266="L",C266="S",C266="I"),-1,1),"")</f>
        <v>0</v>
      </c>
      <c r="AW266" s="1030">
        <f t="shared" si="29"/>
        <v>0</v>
      </c>
      <c r="AX266" s="1030">
        <f>INDEX(V266:AG266,1,MATCH(Parametres!$B$3,V$1:AG$1,0))*IF(OR(C266="L",C266="S",C266="I"),-1,1)</f>
        <v>0</v>
      </c>
      <c r="AY266" s="598" t="s">
        <v>337</v>
      </c>
      <c r="AZ266" s="598" t="e">
        <f>+VLOOKUP($AJ266,Data_Validation!$A:$E,5,0)</f>
        <v>#N/A</v>
      </c>
    </row>
    <row r="267" spans="1:52" ht="15" customHeight="1">
      <c r="A267" s="832" t="s">
        <v>1150</v>
      </c>
      <c r="B267" s="832">
        <v>2025</v>
      </c>
      <c r="C267" s="832" t="s">
        <v>1680</v>
      </c>
      <c r="D267" s="832" t="s">
        <v>1681</v>
      </c>
      <c r="E267" s="832" t="s">
        <v>333</v>
      </c>
      <c r="F267" s="832" t="s">
        <v>1119</v>
      </c>
      <c r="G267" s="832">
        <v>0</v>
      </c>
      <c r="H267" s="832">
        <v>0</v>
      </c>
      <c r="I267" s="832">
        <v>0</v>
      </c>
      <c r="J267" s="832">
        <v>0</v>
      </c>
      <c r="K267" s="832">
        <v>0</v>
      </c>
      <c r="L267" s="832">
        <v>0</v>
      </c>
      <c r="M267" s="832">
        <v>0</v>
      </c>
      <c r="N267" s="832">
        <v>0</v>
      </c>
      <c r="O267" s="832">
        <v>0</v>
      </c>
      <c r="P267" s="832">
        <v>0</v>
      </c>
      <c r="Q267" s="832">
        <v>0</v>
      </c>
      <c r="R267" s="832">
        <v>0</v>
      </c>
      <c r="S267" s="832">
        <v>0</v>
      </c>
      <c r="T267" s="832">
        <v>0</v>
      </c>
      <c r="U267" s="832">
        <v>0</v>
      </c>
      <c r="V267" s="832">
        <v>0</v>
      </c>
      <c r="W267" s="832">
        <v>0</v>
      </c>
      <c r="X267" s="832">
        <v>0</v>
      </c>
      <c r="Y267" s="832">
        <v>0</v>
      </c>
      <c r="Z267" s="832">
        <v>0</v>
      </c>
      <c r="AA267" s="832">
        <v>0</v>
      </c>
      <c r="AB267" s="832">
        <v>0</v>
      </c>
      <c r="AC267" s="832">
        <v>0</v>
      </c>
      <c r="AD267" s="832">
        <v>0</v>
      </c>
      <c r="AE267" s="832">
        <v>0</v>
      </c>
      <c r="AF267" s="832">
        <v>0</v>
      </c>
      <c r="AG267" s="832">
        <v>0</v>
      </c>
      <c r="AH267" s="832">
        <v>0</v>
      </c>
      <c r="AI267" s="832">
        <v>0</v>
      </c>
      <c r="AJ267" s="1030" t="str">
        <f t="shared" si="24"/>
        <v>H02825</v>
      </c>
      <c r="AK267" s="1030" t="str">
        <f t="shared" si="25"/>
        <v>DIS ASSURANCE CHOMAGE</v>
      </c>
      <c r="AL267" s="1030">
        <f>IFERROR(INDEX(G267:R267,1,MATCH(Parametres!$B$3,G$1:R$1,0)-1)*IF(OR(F267="L",F267="S",F267="I"),-1,1),"")</f>
        <v>0</v>
      </c>
      <c r="AM267" s="1030">
        <f t="shared" si="26"/>
        <v>0</v>
      </c>
      <c r="AN267" s="1030">
        <f>INDEX(G267:R267,1,MATCH(Parametres!$B$3,G$1:R$1,0))*IF(OR(F267="L",F267="S",F267="I"),-1,1)</f>
        <v>0</v>
      </c>
      <c r="AO267" s="598" t="e">
        <f>+VLOOKUP($AJ267,Data_Validation!$A:$D,1,0)</f>
        <v>#N/A</v>
      </c>
      <c r="AP267" s="598" t="e">
        <f>+VLOOKUP($AJ267,Data_Validation!$A:$D,3,0)</f>
        <v>#N/A</v>
      </c>
      <c r="AQ267" s="598" t="e">
        <f>+VLOOKUP($AJ267,Data_Validation!$A:$D,4,0)</f>
        <v>#N/A</v>
      </c>
      <c r="AR267" s="598" t="s">
        <v>299</v>
      </c>
      <c r="AS267" s="598" t="e">
        <f>+VLOOKUP($AJ267,Data_Validation!$A:$E,5,0)</f>
        <v>#N/A</v>
      </c>
      <c r="AT267" s="1036" t="str">
        <f t="shared" si="27"/>
        <v>H02825</v>
      </c>
      <c r="AU267" s="599" t="str">
        <f t="shared" si="28"/>
        <v>DIS ASSURANCE CHOMAGE</v>
      </c>
      <c r="AV267" s="1030">
        <f>IFERROR(INDEX(V267:AG267,1,MATCH(Parametres!$B$3,V$1:AG$1,0)-1)*IF(OR(C267="L",C267="S",C267="I"),-1,1),"")</f>
        <v>0</v>
      </c>
      <c r="AW267" s="1030">
        <f t="shared" si="29"/>
        <v>0</v>
      </c>
      <c r="AX267" s="1030">
        <f>INDEX(V267:AG267,1,MATCH(Parametres!$B$3,V$1:AG$1,0))*IF(OR(C267="L",C267="S",C267="I"),-1,1)</f>
        <v>0</v>
      </c>
      <c r="AY267" s="598" t="s">
        <v>337</v>
      </c>
      <c r="AZ267" s="598" t="e">
        <f>+VLOOKUP($AJ267,Data_Validation!$A:$E,5,0)</f>
        <v>#N/A</v>
      </c>
    </row>
    <row r="268" spans="1:52" ht="15" customHeight="1">
      <c r="A268" s="832" t="s">
        <v>1150</v>
      </c>
      <c r="B268" s="832">
        <v>2025</v>
      </c>
      <c r="C268" s="832" t="s">
        <v>1682</v>
      </c>
      <c r="D268" s="832" t="s">
        <v>1683</v>
      </c>
      <c r="E268" s="832" t="s">
        <v>333</v>
      </c>
      <c r="F268" s="832" t="s">
        <v>1119</v>
      </c>
      <c r="G268" s="832">
        <v>0</v>
      </c>
      <c r="H268" s="832">
        <v>0</v>
      </c>
      <c r="I268" s="832">
        <v>0</v>
      </c>
      <c r="J268" s="832">
        <v>0</v>
      </c>
      <c r="K268" s="832">
        <v>0</v>
      </c>
      <c r="L268" s="832">
        <v>0</v>
      </c>
      <c r="M268" s="832">
        <v>0</v>
      </c>
      <c r="N268" s="832">
        <v>0</v>
      </c>
      <c r="O268" s="832">
        <v>0</v>
      </c>
      <c r="P268" s="832">
        <v>0</v>
      </c>
      <c r="Q268" s="832">
        <v>0</v>
      </c>
      <c r="R268" s="832">
        <v>0</v>
      </c>
      <c r="S268" s="832">
        <v>0</v>
      </c>
      <c r="T268" s="832">
        <v>0</v>
      </c>
      <c r="U268" s="832">
        <v>0</v>
      </c>
      <c r="V268" s="832">
        <v>0</v>
      </c>
      <c r="W268" s="832">
        <v>0</v>
      </c>
      <c r="X268" s="832">
        <v>0</v>
      </c>
      <c r="Y268" s="832">
        <v>0</v>
      </c>
      <c r="Z268" s="832">
        <v>0</v>
      </c>
      <c r="AA268" s="832">
        <v>0</v>
      </c>
      <c r="AB268" s="832">
        <v>0</v>
      </c>
      <c r="AC268" s="832">
        <v>0</v>
      </c>
      <c r="AD268" s="832">
        <v>0</v>
      </c>
      <c r="AE268" s="832">
        <v>0</v>
      </c>
      <c r="AF268" s="832">
        <v>0</v>
      </c>
      <c r="AG268" s="832">
        <v>0</v>
      </c>
      <c r="AH268" s="832">
        <v>0</v>
      </c>
      <c r="AI268" s="832">
        <v>0</v>
      </c>
      <c r="AJ268" s="1030" t="str">
        <f t="shared" si="24"/>
        <v>H02826</v>
      </c>
      <c r="AK268" s="1030" t="str">
        <f t="shared" si="25"/>
        <v>DIS ASSURANCE GROUPE</v>
      </c>
      <c r="AL268" s="1030">
        <f>IFERROR(INDEX(G268:R268,1,MATCH(Parametres!$B$3,G$1:R$1,0)-1)*IF(OR(F268="L",F268="S",F268="I"),-1,1),"")</f>
        <v>0</v>
      </c>
      <c r="AM268" s="1030">
        <f t="shared" si="26"/>
        <v>0</v>
      </c>
      <c r="AN268" s="1030">
        <f>INDEX(G268:R268,1,MATCH(Parametres!$B$3,G$1:R$1,0))*IF(OR(F268="L",F268="S",F268="I"),-1,1)</f>
        <v>0</v>
      </c>
      <c r="AO268" s="598" t="e">
        <f>+VLOOKUP($AJ268,Data_Validation!$A:$D,1,0)</f>
        <v>#N/A</v>
      </c>
      <c r="AP268" s="598" t="e">
        <f>+VLOOKUP($AJ268,Data_Validation!$A:$D,3,0)</f>
        <v>#N/A</v>
      </c>
      <c r="AQ268" s="598" t="e">
        <f>+VLOOKUP($AJ268,Data_Validation!$A:$D,4,0)</f>
        <v>#N/A</v>
      </c>
      <c r="AR268" s="598" t="s">
        <v>299</v>
      </c>
      <c r="AS268" s="598" t="e">
        <f>+VLOOKUP($AJ268,Data_Validation!$A:$E,5,0)</f>
        <v>#N/A</v>
      </c>
      <c r="AT268" s="1036" t="str">
        <f t="shared" si="27"/>
        <v>H02826</v>
      </c>
      <c r="AU268" s="599" t="str">
        <f t="shared" si="28"/>
        <v>DIS ASSURANCE GROUPE</v>
      </c>
      <c r="AV268" s="1030">
        <f>IFERROR(INDEX(V268:AG268,1,MATCH(Parametres!$B$3,V$1:AG$1,0)-1)*IF(OR(C268="L",C268="S",C268="I"),-1,1),"")</f>
        <v>0</v>
      </c>
      <c r="AW268" s="1030">
        <f t="shared" si="29"/>
        <v>0</v>
      </c>
      <c r="AX268" s="1030">
        <f>INDEX(V268:AG268,1,MATCH(Parametres!$B$3,V$1:AG$1,0))*IF(OR(C268="L",C268="S",C268="I"),-1,1)</f>
        <v>0</v>
      </c>
      <c r="AY268" s="598" t="s">
        <v>337</v>
      </c>
      <c r="AZ268" s="598" t="e">
        <f>+VLOOKUP($AJ268,Data_Validation!$A:$E,5,0)</f>
        <v>#N/A</v>
      </c>
    </row>
    <row r="269" spans="1:52" ht="15" customHeight="1">
      <c r="A269" s="832" t="s">
        <v>1150</v>
      </c>
      <c r="B269" s="832">
        <v>2025</v>
      </c>
      <c r="C269" s="832" t="s">
        <v>1684</v>
      </c>
      <c r="D269" s="832" t="s">
        <v>1685</v>
      </c>
      <c r="E269" s="832" t="s">
        <v>333</v>
      </c>
      <c r="F269" s="832" t="s">
        <v>1119</v>
      </c>
      <c r="G269" s="832">
        <v>0</v>
      </c>
      <c r="H269" s="832">
        <v>0</v>
      </c>
      <c r="I269" s="832">
        <v>0</v>
      </c>
      <c r="J269" s="832">
        <v>0</v>
      </c>
      <c r="K269" s="832">
        <v>0</v>
      </c>
      <c r="L269" s="832">
        <v>0</v>
      </c>
      <c r="M269" s="832">
        <v>0</v>
      </c>
      <c r="N269" s="832">
        <v>0</v>
      </c>
      <c r="O269" s="832">
        <v>0</v>
      </c>
      <c r="P269" s="832">
        <v>0</v>
      </c>
      <c r="Q269" s="832">
        <v>0</v>
      </c>
      <c r="R269" s="832">
        <v>0</v>
      </c>
      <c r="S269" s="832">
        <v>0</v>
      </c>
      <c r="T269" s="832">
        <v>0</v>
      </c>
      <c r="U269" s="832">
        <v>0</v>
      </c>
      <c r="V269" s="832">
        <v>0</v>
      </c>
      <c r="W269" s="832">
        <v>0</v>
      </c>
      <c r="X269" s="832">
        <v>0</v>
      </c>
      <c r="Y269" s="832">
        <v>0</v>
      </c>
      <c r="Z269" s="832">
        <v>0</v>
      </c>
      <c r="AA269" s="832">
        <v>0</v>
      </c>
      <c r="AB269" s="832">
        <v>0</v>
      </c>
      <c r="AC269" s="832">
        <v>0</v>
      </c>
      <c r="AD269" s="832">
        <v>0</v>
      </c>
      <c r="AE269" s="832">
        <v>0</v>
      </c>
      <c r="AF269" s="832">
        <v>0</v>
      </c>
      <c r="AG269" s="832">
        <v>0</v>
      </c>
      <c r="AH269" s="832">
        <v>0</v>
      </c>
      <c r="AI269" s="832">
        <v>0</v>
      </c>
      <c r="AJ269" s="1030" t="str">
        <f t="shared" si="24"/>
        <v>H02827</v>
      </c>
      <c r="AK269" s="1030" t="str">
        <f t="shared" si="25"/>
        <v>DIS AUTRES AV. SOCIAUX</v>
      </c>
      <c r="AL269" s="1030">
        <f>IFERROR(INDEX(G269:R269,1,MATCH(Parametres!$B$3,G$1:R$1,0)-1)*IF(OR(F269="L",F269="S",F269="I"),-1,1),"")</f>
        <v>0</v>
      </c>
      <c r="AM269" s="1030">
        <f t="shared" si="26"/>
        <v>0</v>
      </c>
      <c r="AN269" s="1030">
        <f>INDEX(G269:R269,1,MATCH(Parametres!$B$3,G$1:R$1,0))*IF(OR(F269="L",F269="S",F269="I"),-1,1)</f>
        <v>0</v>
      </c>
      <c r="AO269" s="598" t="e">
        <f>+VLOOKUP($AJ269,Data_Validation!$A:$D,1,0)</f>
        <v>#N/A</v>
      </c>
      <c r="AP269" s="598" t="e">
        <f>+VLOOKUP($AJ269,Data_Validation!$A:$D,3,0)</f>
        <v>#N/A</v>
      </c>
      <c r="AQ269" s="598" t="e">
        <f>+VLOOKUP($AJ269,Data_Validation!$A:$D,4,0)</f>
        <v>#N/A</v>
      </c>
      <c r="AR269" s="598" t="s">
        <v>299</v>
      </c>
      <c r="AS269" s="598" t="e">
        <f>+VLOOKUP($AJ269,Data_Validation!$A:$E,5,0)</f>
        <v>#N/A</v>
      </c>
      <c r="AT269" s="1036" t="str">
        <f t="shared" si="27"/>
        <v>H02827</v>
      </c>
      <c r="AU269" s="599" t="str">
        <f t="shared" si="28"/>
        <v>DIS AUTRES AV. SOCIAUX</v>
      </c>
      <c r="AV269" s="1030">
        <f>IFERROR(INDEX(V269:AG269,1,MATCH(Parametres!$B$3,V$1:AG$1,0)-1)*IF(OR(C269="L",C269="S",C269="I"),-1,1),"")</f>
        <v>0</v>
      </c>
      <c r="AW269" s="1030">
        <f t="shared" si="29"/>
        <v>0</v>
      </c>
      <c r="AX269" s="1030">
        <f>INDEX(V269:AG269,1,MATCH(Parametres!$B$3,V$1:AG$1,0))*IF(OR(C269="L",C269="S",C269="I"),-1,1)</f>
        <v>0</v>
      </c>
      <c r="AY269" s="598" t="s">
        <v>337</v>
      </c>
      <c r="AZ269" s="598" t="e">
        <f>+VLOOKUP($AJ269,Data_Validation!$A:$E,5,0)</f>
        <v>#N/A</v>
      </c>
    </row>
    <row r="270" spans="1:52" ht="15" customHeight="1">
      <c r="A270" s="832" t="s">
        <v>1150</v>
      </c>
      <c r="B270" s="832">
        <v>2025</v>
      </c>
      <c r="C270" s="832" t="s">
        <v>1686</v>
      </c>
      <c r="D270" s="832" t="s">
        <v>1687</v>
      </c>
      <c r="E270" s="832" t="s">
        <v>333</v>
      </c>
      <c r="F270" s="832" t="s">
        <v>1119</v>
      </c>
      <c r="G270" s="832">
        <v>0</v>
      </c>
      <c r="H270" s="832">
        <v>0</v>
      </c>
      <c r="I270" s="832">
        <v>0</v>
      </c>
      <c r="J270" s="832">
        <v>0</v>
      </c>
      <c r="K270" s="832">
        <v>0</v>
      </c>
      <c r="L270" s="832">
        <v>0</v>
      </c>
      <c r="M270" s="832">
        <v>0</v>
      </c>
      <c r="N270" s="832">
        <v>0</v>
      </c>
      <c r="O270" s="832">
        <v>0</v>
      </c>
      <c r="P270" s="832">
        <v>0</v>
      </c>
      <c r="Q270" s="832">
        <v>0</v>
      </c>
      <c r="R270" s="832">
        <v>0</v>
      </c>
      <c r="S270" s="832">
        <v>0</v>
      </c>
      <c r="T270" s="832">
        <v>0</v>
      </c>
      <c r="U270" s="832">
        <v>0</v>
      </c>
      <c r="V270" s="832">
        <v>0</v>
      </c>
      <c r="W270" s="832">
        <v>0</v>
      </c>
      <c r="X270" s="832">
        <v>0</v>
      </c>
      <c r="Y270" s="832">
        <v>0</v>
      </c>
      <c r="Z270" s="832">
        <v>0</v>
      </c>
      <c r="AA270" s="832">
        <v>0</v>
      </c>
      <c r="AB270" s="832">
        <v>0</v>
      </c>
      <c r="AC270" s="832">
        <v>0</v>
      </c>
      <c r="AD270" s="832">
        <v>0</v>
      </c>
      <c r="AE270" s="832">
        <v>0</v>
      </c>
      <c r="AF270" s="832">
        <v>0</v>
      </c>
      <c r="AG270" s="832">
        <v>0</v>
      </c>
      <c r="AH270" s="832">
        <v>0</v>
      </c>
      <c r="AI270" s="832">
        <v>0</v>
      </c>
      <c r="AJ270" s="1030" t="str">
        <f t="shared" si="24"/>
        <v>H02828</v>
      </c>
      <c r="AK270" s="1030" t="str">
        <f t="shared" si="25"/>
        <v>DIS FORMATION</v>
      </c>
      <c r="AL270" s="1030">
        <f>IFERROR(INDEX(G270:R270,1,MATCH(Parametres!$B$3,G$1:R$1,0)-1)*IF(OR(F270="L",F270="S",F270="I"),-1,1),"")</f>
        <v>0</v>
      </c>
      <c r="AM270" s="1030">
        <f t="shared" si="26"/>
        <v>0</v>
      </c>
      <c r="AN270" s="1030">
        <f>INDEX(G270:R270,1,MATCH(Parametres!$B$3,G$1:R$1,0))*IF(OR(F270="L",F270="S",F270="I"),-1,1)</f>
        <v>0</v>
      </c>
      <c r="AO270" s="598" t="e">
        <f>+VLOOKUP($AJ270,Data_Validation!$A:$D,1,0)</f>
        <v>#N/A</v>
      </c>
      <c r="AP270" s="598" t="e">
        <f>+VLOOKUP($AJ270,Data_Validation!$A:$D,3,0)</f>
        <v>#N/A</v>
      </c>
      <c r="AQ270" s="598" t="e">
        <f>+VLOOKUP($AJ270,Data_Validation!$A:$D,4,0)</f>
        <v>#N/A</v>
      </c>
      <c r="AR270" s="598" t="s">
        <v>299</v>
      </c>
      <c r="AS270" s="598" t="e">
        <f>+VLOOKUP($AJ270,Data_Validation!$A:$E,5,0)</f>
        <v>#N/A</v>
      </c>
      <c r="AT270" s="1036" t="str">
        <f t="shared" si="27"/>
        <v>H02828</v>
      </c>
      <c r="AU270" s="599" t="str">
        <f t="shared" si="28"/>
        <v>DIS FORMATION</v>
      </c>
      <c r="AV270" s="1030">
        <f>IFERROR(INDEX(V270:AG270,1,MATCH(Parametres!$B$3,V$1:AG$1,0)-1)*IF(OR(C270="L",C270="S",C270="I"),-1,1),"")</f>
        <v>0</v>
      </c>
      <c r="AW270" s="1030">
        <f t="shared" si="29"/>
        <v>0</v>
      </c>
      <c r="AX270" s="1030">
        <f>INDEX(V270:AG270,1,MATCH(Parametres!$B$3,V$1:AG$1,0))*IF(OR(C270="L",C270="S",C270="I"),-1,1)</f>
        <v>0</v>
      </c>
      <c r="AY270" s="598" t="s">
        <v>337</v>
      </c>
      <c r="AZ270" s="598" t="e">
        <f>+VLOOKUP($AJ270,Data_Validation!$A:$E,5,0)</f>
        <v>#N/A</v>
      </c>
    </row>
    <row r="271" spans="1:52" ht="15" customHeight="1">
      <c r="A271" s="832" t="s">
        <v>1150</v>
      </c>
      <c r="B271" s="832">
        <v>2025</v>
      </c>
      <c r="C271" s="832" t="s">
        <v>1688</v>
      </c>
      <c r="D271" s="832" t="s">
        <v>1689</v>
      </c>
      <c r="E271" s="832" t="s">
        <v>333</v>
      </c>
      <c r="F271" s="832" t="s">
        <v>1119</v>
      </c>
      <c r="G271" s="832">
        <v>0</v>
      </c>
      <c r="H271" s="832">
        <v>0</v>
      </c>
      <c r="I271" s="832">
        <v>0</v>
      </c>
      <c r="J271" s="832">
        <v>0</v>
      </c>
      <c r="K271" s="832">
        <v>0</v>
      </c>
      <c r="L271" s="832">
        <v>0</v>
      </c>
      <c r="M271" s="832">
        <v>0</v>
      </c>
      <c r="N271" s="832">
        <v>0</v>
      </c>
      <c r="O271" s="832">
        <v>0</v>
      </c>
      <c r="P271" s="832">
        <v>0</v>
      </c>
      <c r="Q271" s="832">
        <v>0</v>
      </c>
      <c r="R271" s="832">
        <v>0</v>
      </c>
      <c r="S271" s="832">
        <v>0</v>
      </c>
      <c r="T271" s="832">
        <v>0</v>
      </c>
      <c r="U271" s="832">
        <v>0</v>
      </c>
      <c r="V271" s="832">
        <v>0</v>
      </c>
      <c r="W271" s="832">
        <v>0</v>
      </c>
      <c r="X271" s="832">
        <v>0</v>
      </c>
      <c r="Y271" s="832">
        <v>0</v>
      </c>
      <c r="Z271" s="832">
        <v>0</v>
      </c>
      <c r="AA271" s="832">
        <v>0</v>
      </c>
      <c r="AB271" s="832">
        <v>0</v>
      </c>
      <c r="AC271" s="832">
        <v>0</v>
      </c>
      <c r="AD271" s="832">
        <v>0</v>
      </c>
      <c r="AE271" s="832">
        <v>0</v>
      </c>
      <c r="AF271" s="832">
        <v>0</v>
      </c>
      <c r="AG271" s="832">
        <v>0</v>
      </c>
      <c r="AH271" s="832">
        <v>0</v>
      </c>
      <c r="AI271" s="832">
        <v>0</v>
      </c>
      <c r="AJ271" s="1030" t="str">
        <f t="shared" si="24"/>
        <v>H02830</v>
      </c>
      <c r="AK271" s="1030" t="str">
        <f t="shared" si="25"/>
        <v>DIS PAPETRIE-FOUR. BUREAU</v>
      </c>
      <c r="AL271" s="1030">
        <f>IFERROR(INDEX(G271:R271,1,MATCH(Parametres!$B$3,G$1:R$1,0)-1)*IF(OR(F271="L",F271="S",F271="I"),-1,1),"")</f>
        <v>0</v>
      </c>
      <c r="AM271" s="1030">
        <f t="shared" si="26"/>
        <v>0</v>
      </c>
      <c r="AN271" s="1030">
        <f>INDEX(G271:R271,1,MATCH(Parametres!$B$3,G$1:R$1,0))*IF(OR(F271="L",F271="S",F271="I"),-1,1)</f>
        <v>0</v>
      </c>
      <c r="AO271" s="598" t="e">
        <f>+VLOOKUP($AJ271,Data_Validation!$A:$D,1,0)</f>
        <v>#N/A</v>
      </c>
      <c r="AP271" s="598" t="e">
        <f>+VLOOKUP($AJ271,Data_Validation!$A:$D,3,0)</f>
        <v>#N/A</v>
      </c>
      <c r="AQ271" s="598" t="e">
        <f>+VLOOKUP($AJ271,Data_Validation!$A:$D,4,0)</f>
        <v>#N/A</v>
      </c>
      <c r="AR271" s="598" t="s">
        <v>299</v>
      </c>
      <c r="AS271" s="598" t="e">
        <f>+VLOOKUP($AJ271,Data_Validation!$A:$E,5,0)</f>
        <v>#N/A</v>
      </c>
      <c r="AT271" s="1036" t="str">
        <f t="shared" si="27"/>
        <v>H02830</v>
      </c>
      <c r="AU271" s="599" t="str">
        <f t="shared" si="28"/>
        <v>DIS PAPETRIE-FOUR. BUREAU</v>
      </c>
      <c r="AV271" s="1030">
        <f>IFERROR(INDEX(V271:AG271,1,MATCH(Parametres!$B$3,V$1:AG$1,0)-1)*IF(OR(C271="L",C271="S",C271="I"),-1,1),"")</f>
        <v>0</v>
      </c>
      <c r="AW271" s="1030">
        <f t="shared" si="29"/>
        <v>0</v>
      </c>
      <c r="AX271" s="1030">
        <f>INDEX(V271:AG271,1,MATCH(Parametres!$B$3,V$1:AG$1,0))*IF(OR(C271="L",C271="S",C271="I"),-1,1)</f>
        <v>0</v>
      </c>
      <c r="AY271" s="598" t="s">
        <v>337</v>
      </c>
      <c r="AZ271" s="598" t="e">
        <f>+VLOOKUP($AJ271,Data_Validation!$A:$E,5,0)</f>
        <v>#N/A</v>
      </c>
    </row>
    <row r="272" spans="1:52" ht="15.75" customHeight="1">
      <c r="A272" s="832" t="s">
        <v>1150</v>
      </c>
      <c r="B272" s="832">
        <v>2025</v>
      </c>
      <c r="C272" s="832" t="s">
        <v>1690</v>
      </c>
      <c r="D272" s="832" t="s">
        <v>1691</v>
      </c>
      <c r="E272" s="832" t="s">
        <v>333</v>
      </c>
      <c r="F272" s="832" t="s">
        <v>1119</v>
      </c>
      <c r="G272" s="832">
        <v>0</v>
      </c>
      <c r="H272" s="832">
        <v>0</v>
      </c>
      <c r="I272" s="832">
        <v>0</v>
      </c>
      <c r="J272" s="832">
        <v>0</v>
      </c>
      <c r="K272" s="832">
        <v>0</v>
      </c>
      <c r="L272" s="832">
        <v>0</v>
      </c>
      <c r="M272" s="832">
        <v>0</v>
      </c>
      <c r="N272" s="832">
        <v>0</v>
      </c>
      <c r="O272" s="832">
        <v>0</v>
      </c>
      <c r="P272" s="832">
        <v>0</v>
      </c>
      <c r="Q272" s="832">
        <v>0</v>
      </c>
      <c r="R272" s="832">
        <v>0</v>
      </c>
      <c r="S272" s="832">
        <v>0</v>
      </c>
      <c r="T272" s="832">
        <v>0</v>
      </c>
      <c r="U272" s="832">
        <v>0</v>
      </c>
      <c r="V272" s="832">
        <v>0</v>
      </c>
      <c r="W272" s="832">
        <v>0</v>
      </c>
      <c r="X272" s="832">
        <v>0</v>
      </c>
      <c r="Y272" s="832">
        <v>0</v>
      </c>
      <c r="Z272" s="832">
        <v>0</v>
      </c>
      <c r="AA272" s="832">
        <v>0</v>
      </c>
      <c r="AB272" s="832">
        <v>0</v>
      </c>
      <c r="AC272" s="832">
        <v>0</v>
      </c>
      <c r="AD272" s="832">
        <v>0</v>
      </c>
      <c r="AE272" s="832">
        <v>0</v>
      </c>
      <c r="AF272" s="832">
        <v>0</v>
      </c>
      <c r="AG272" s="832">
        <v>0</v>
      </c>
      <c r="AH272" s="832">
        <v>0</v>
      </c>
      <c r="AI272" s="832">
        <v>0</v>
      </c>
      <c r="AJ272" s="1030" t="str">
        <f t="shared" si="24"/>
        <v>H02831</v>
      </c>
      <c r="AK272" s="1030" t="str">
        <f t="shared" si="25"/>
        <v>DIS OUTILLAGE-FOUR.DIVERS</v>
      </c>
      <c r="AL272" s="1030">
        <f>IFERROR(INDEX(G272:R272,1,MATCH(Parametres!$B$3,G$1:R$1,0)-1)*IF(OR(F272="L",F272="S",F272="I"),-1,1),"")</f>
        <v>0</v>
      </c>
      <c r="AM272" s="1030">
        <f t="shared" si="26"/>
        <v>0</v>
      </c>
      <c r="AN272" s="1030">
        <f>INDEX(G272:R272,1,MATCH(Parametres!$B$3,G$1:R$1,0))*IF(OR(F272="L",F272="S",F272="I"),-1,1)</f>
        <v>0</v>
      </c>
      <c r="AO272" s="598" t="e">
        <f>+VLOOKUP($AJ272,Data_Validation!$A:$D,1,0)</f>
        <v>#N/A</v>
      </c>
      <c r="AP272" s="598" t="e">
        <f>+VLOOKUP($AJ272,Data_Validation!$A:$D,3,0)</f>
        <v>#N/A</v>
      </c>
      <c r="AQ272" s="598" t="e">
        <f>+VLOOKUP($AJ272,Data_Validation!$A:$D,4,0)</f>
        <v>#N/A</v>
      </c>
      <c r="AR272" s="598" t="s">
        <v>299</v>
      </c>
      <c r="AS272" s="598" t="e">
        <f>+VLOOKUP($AJ272,Data_Validation!$A:$E,5,0)</f>
        <v>#N/A</v>
      </c>
      <c r="AT272" s="1036" t="str">
        <f t="shared" si="27"/>
        <v>H02831</v>
      </c>
      <c r="AU272" s="599" t="str">
        <f t="shared" si="28"/>
        <v>DIS OUTILLAGE-FOUR.DIVERS</v>
      </c>
      <c r="AV272" s="1030">
        <f>IFERROR(INDEX(V272:AG272,1,MATCH(Parametres!$B$3,V$1:AG$1,0)-1)*IF(OR(C272="L",C272="S",C272="I"),-1,1),"")</f>
        <v>0</v>
      </c>
      <c r="AW272" s="1030">
        <f t="shared" si="29"/>
        <v>0</v>
      </c>
      <c r="AX272" s="1030">
        <f>INDEX(V272:AG272,1,MATCH(Parametres!$B$3,V$1:AG$1,0))*IF(OR(C272="L",C272="S",C272="I"),-1,1)</f>
        <v>0</v>
      </c>
      <c r="AY272" s="598" t="s">
        <v>337</v>
      </c>
      <c r="AZ272" s="598" t="e">
        <f>+VLOOKUP($AJ272,Data_Validation!$A:$E,5,0)</f>
        <v>#N/A</v>
      </c>
    </row>
    <row r="273" spans="1:52" ht="15" customHeight="1">
      <c r="A273" s="832" t="s">
        <v>1150</v>
      </c>
      <c r="B273" s="832">
        <v>2025</v>
      </c>
      <c r="C273" s="832" t="s">
        <v>1692</v>
      </c>
      <c r="D273" s="832" t="s">
        <v>1693</v>
      </c>
      <c r="E273" s="832" t="s">
        <v>333</v>
      </c>
      <c r="F273" s="832" t="s">
        <v>1119</v>
      </c>
      <c r="G273" s="832">
        <v>0</v>
      </c>
      <c r="H273" s="832">
        <v>0</v>
      </c>
      <c r="I273" s="832">
        <v>0</v>
      </c>
      <c r="J273" s="832">
        <v>0</v>
      </c>
      <c r="K273" s="832">
        <v>0</v>
      </c>
      <c r="L273" s="832">
        <v>0</v>
      </c>
      <c r="M273" s="832">
        <v>0</v>
      </c>
      <c r="N273" s="832">
        <v>0</v>
      </c>
      <c r="O273" s="832">
        <v>0</v>
      </c>
      <c r="P273" s="832">
        <v>0</v>
      </c>
      <c r="Q273" s="832">
        <v>0</v>
      </c>
      <c r="R273" s="832">
        <v>0</v>
      </c>
      <c r="S273" s="832">
        <v>0</v>
      </c>
      <c r="T273" s="832">
        <v>0</v>
      </c>
      <c r="U273" s="832">
        <v>0</v>
      </c>
      <c r="V273" s="832">
        <v>0</v>
      </c>
      <c r="W273" s="832">
        <v>0</v>
      </c>
      <c r="X273" s="832">
        <v>0</v>
      </c>
      <c r="Y273" s="832">
        <v>0</v>
      </c>
      <c r="Z273" s="832">
        <v>0</v>
      </c>
      <c r="AA273" s="832">
        <v>0</v>
      </c>
      <c r="AB273" s="832">
        <v>0</v>
      </c>
      <c r="AC273" s="832">
        <v>0</v>
      </c>
      <c r="AD273" s="832">
        <v>0</v>
      </c>
      <c r="AE273" s="832">
        <v>0</v>
      </c>
      <c r="AF273" s="832">
        <v>0</v>
      </c>
      <c r="AG273" s="832">
        <v>0</v>
      </c>
      <c r="AH273" s="832">
        <v>0</v>
      </c>
      <c r="AI273" s="832">
        <v>0</v>
      </c>
      <c r="AJ273" s="1030" t="str">
        <f t="shared" si="24"/>
        <v>H02834</v>
      </c>
      <c r="AK273" s="1030" t="str">
        <f t="shared" si="25"/>
        <v>DIS UNIFORMES-SALOPETTES</v>
      </c>
      <c r="AL273" s="1030">
        <f>IFERROR(INDEX(G273:R273,1,MATCH(Parametres!$B$3,G$1:R$1,0)-1)*IF(OR(F273="L",F273="S",F273="I"),-1,1),"")</f>
        <v>0</v>
      </c>
      <c r="AM273" s="1030">
        <f t="shared" si="26"/>
        <v>0</v>
      </c>
      <c r="AN273" s="1030">
        <f>INDEX(G273:R273,1,MATCH(Parametres!$B$3,G$1:R$1,0))*IF(OR(F273="L",F273="S",F273="I"),-1,1)</f>
        <v>0</v>
      </c>
      <c r="AO273" s="598" t="e">
        <f>+VLOOKUP($AJ273,Data_Validation!$A:$D,1,0)</f>
        <v>#N/A</v>
      </c>
      <c r="AP273" s="598" t="e">
        <f>+VLOOKUP($AJ273,Data_Validation!$A:$D,3,0)</f>
        <v>#N/A</v>
      </c>
      <c r="AQ273" s="598" t="e">
        <f>+VLOOKUP($AJ273,Data_Validation!$A:$D,4,0)</f>
        <v>#N/A</v>
      </c>
      <c r="AR273" s="598" t="s">
        <v>299</v>
      </c>
      <c r="AS273" s="598" t="e">
        <f>+VLOOKUP($AJ273,Data_Validation!$A:$E,5,0)</f>
        <v>#N/A</v>
      </c>
      <c r="AT273" s="1036" t="str">
        <f t="shared" si="27"/>
        <v>H02834</v>
      </c>
      <c r="AU273" s="599" t="str">
        <f t="shared" si="28"/>
        <v>DIS UNIFORMES-SALOPETTES</v>
      </c>
      <c r="AV273" s="1030">
        <f>IFERROR(INDEX(V273:AG273,1,MATCH(Parametres!$B$3,V$1:AG$1,0)-1)*IF(OR(C273="L",C273="S",C273="I"),-1,1),"")</f>
        <v>0</v>
      </c>
      <c r="AW273" s="1030">
        <f t="shared" si="29"/>
        <v>0</v>
      </c>
      <c r="AX273" s="1030">
        <f>INDEX(V273:AG273,1,MATCH(Parametres!$B$3,V$1:AG$1,0))*IF(OR(C273="L",C273="S",C273="I"),-1,1)</f>
        <v>0</v>
      </c>
      <c r="AY273" s="598" t="s">
        <v>337</v>
      </c>
      <c r="AZ273" s="598" t="e">
        <f>+VLOOKUP($AJ273,Data_Validation!$A:$E,5,0)</f>
        <v>#N/A</v>
      </c>
    </row>
    <row r="274" spans="1:52" ht="15" customHeight="1">
      <c r="A274" s="832" t="s">
        <v>1150</v>
      </c>
      <c r="B274" s="832">
        <v>2025</v>
      </c>
      <c r="C274" s="832" t="s">
        <v>1694</v>
      </c>
      <c r="D274" s="832" t="s">
        <v>1695</v>
      </c>
      <c r="E274" s="832" t="s">
        <v>333</v>
      </c>
      <c r="F274" s="832" t="s">
        <v>1119</v>
      </c>
      <c r="G274" s="832">
        <v>0</v>
      </c>
      <c r="H274" s="832">
        <v>0</v>
      </c>
      <c r="I274" s="832">
        <v>0</v>
      </c>
      <c r="J274" s="832">
        <v>0</v>
      </c>
      <c r="K274" s="832">
        <v>0</v>
      </c>
      <c r="L274" s="832">
        <v>0</v>
      </c>
      <c r="M274" s="832">
        <v>0</v>
      </c>
      <c r="N274" s="832">
        <v>0</v>
      </c>
      <c r="O274" s="832">
        <v>0</v>
      </c>
      <c r="P274" s="832">
        <v>0</v>
      </c>
      <c r="Q274" s="832">
        <v>0</v>
      </c>
      <c r="R274" s="832">
        <v>0</v>
      </c>
      <c r="S274" s="832">
        <v>0</v>
      </c>
      <c r="T274" s="832">
        <v>0</v>
      </c>
      <c r="U274" s="832">
        <v>0</v>
      </c>
      <c r="V274" s="832">
        <v>0</v>
      </c>
      <c r="W274" s="832">
        <v>0</v>
      </c>
      <c r="X274" s="832">
        <v>0</v>
      </c>
      <c r="Y274" s="832">
        <v>0</v>
      </c>
      <c r="Z274" s="832">
        <v>0</v>
      </c>
      <c r="AA274" s="832">
        <v>0</v>
      </c>
      <c r="AB274" s="832">
        <v>0</v>
      </c>
      <c r="AC274" s="832">
        <v>0</v>
      </c>
      <c r="AD274" s="832">
        <v>0</v>
      </c>
      <c r="AE274" s="832">
        <v>0</v>
      </c>
      <c r="AF274" s="832">
        <v>0</v>
      </c>
      <c r="AG274" s="832">
        <v>0</v>
      </c>
      <c r="AH274" s="832">
        <v>0</v>
      </c>
      <c r="AI274" s="832">
        <v>0</v>
      </c>
      <c r="AJ274" s="1030" t="str">
        <f t="shared" si="24"/>
        <v>H02835</v>
      </c>
      <c r="AK274" s="1030" t="str">
        <f t="shared" si="25"/>
        <v>DIS CONCIERGE-NETTOYAGE</v>
      </c>
      <c r="AL274" s="1030">
        <f>IFERROR(INDEX(G274:R274,1,MATCH(Parametres!$B$3,G$1:R$1,0)-1)*IF(OR(F274="L",F274="S",F274="I"),-1,1),"")</f>
        <v>0</v>
      </c>
      <c r="AM274" s="1030">
        <f t="shared" si="26"/>
        <v>0</v>
      </c>
      <c r="AN274" s="1030">
        <f>INDEX(G274:R274,1,MATCH(Parametres!$B$3,G$1:R$1,0))*IF(OR(F274="L",F274="S",F274="I"),-1,1)</f>
        <v>0</v>
      </c>
      <c r="AO274" s="598" t="e">
        <f>+VLOOKUP($AJ274,Data_Validation!$A:$D,1,0)</f>
        <v>#N/A</v>
      </c>
      <c r="AP274" s="598" t="e">
        <f>+VLOOKUP($AJ274,Data_Validation!$A:$D,3,0)</f>
        <v>#N/A</v>
      </c>
      <c r="AQ274" s="598" t="e">
        <f>+VLOOKUP($AJ274,Data_Validation!$A:$D,4,0)</f>
        <v>#N/A</v>
      </c>
      <c r="AR274" s="598" t="s">
        <v>299</v>
      </c>
      <c r="AS274" s="598" t="e">
        <f>+VLOOKUP($AJ274,Data_Validation!$A:$E,5,0)</f>
        <v>#N/A</v>
      </c>
      <c r="AT274" s="1036" t="str">
        <f t="shared" si="27"/>
        <v>H02835</v>
      </c>
      <c r="AU274" s="599" t="str">
        <f t="shared" si="28"/>
        <v>DIS CONCIERGE-NETTOYAGE</v>
      </c>
      <c r="AV274" s="1030">
        <f>IFERROR(INDEX(V274:AG274,1,MATCH(Parametres!$B$3,V$1:AG$1,0)-1)*IF(OR(C274="L",C274="S",C274="I"),-1,1),"")</f>
        <v>0</v>
      </c>
      <c r="AW274" s="1030">
        <f t="shared" si="29"/>
        <v>0</v>
      </c>
      <c r="AX274" s="1030">
        <f>INDEX(V274:AG274,1,MATCH(Parametres!$B$3,V$1:AG$1,0))*IF(OR(C274="L",C274="S",C274="I"),-1,1)</f>
        <v>0</v>
      </c>
      <c r="AY274" s="598" t="s">
        <v>337</v>
      </c>
      <c r="AZ274" s="598" t="e">
        <f>+VLOOKUP($AJ274,Data_Validation!$A:$E,5,0)</f>
        <v>#N/A</v>
      </c>
    </row>
    <row r="275" spans="1:52" ht="15" customHeight="1">
      <c r="A275" s="832" t="s">
        <v>1150</v>
      </c>
      <c r="B275" s="832">
        <v>2025</v>
      </c>
      <c r="C275" s="832" t="s">
        <v>1696</v>
      </c>
      <c r="D275" s="832" t="s">
        <v>1697</v>
      </c>
      <c r="E275" s="832" t="s">
        <v>333</v>
      </c>
      <c r="F275" s="832" t="s">
        <v>1119</v>
      </c>
      <c r="G275" s="832">
        <v>0</v>
      </c>
      <c r="H275" s="832">
        <v>0</v>
      </c>
      <c r="I275" s="832">
        <v>0</v>
      </c>
      <c r="J275" s="832">
        <v>0</v>
      </c>
      <c r="K275" s="832">
        <v>0</v>
      </c>
      <c r="L275" s="832">
        <v>0</v>
      </c>
      <c r="M275" s="832">
        <v>0</v>
      </c>
      <c r="N275" s="832">
        <v>0</v>
      </c>
      <c r="O275" s="832">
        <v>0</v>
      </c>
      <c r="P275" s="832">
        <v>0</v>
      </c>
      <c r="Q275" s="832">
        <v>0</v>
      </c>
      <c r="R275" s="832">
        <v>0</v>
      </c>
      <c r="S275" s="832">
        <v>0</v>
      </c>
      <c r="T275" s="832">
        <v>0</v>
      </c>
      <c r="U275" s="832">
        <v>0</v>
      </c>
      <c r="V275" s="832">
        <v>0</v>
      </c>
      <c r="W275" s="832">
        <v>0</v>
      </c>
      <c r="X275" s="832">
        <v>0</v>
      </c>
      <c r="Y275" s="832">
        <v>0</v>
      </c>
      <c r="Z275" s="832">
        <v>0</v>
      </c>
      <c r="AA275" s="832">
        <v>0</v>
      </c>
      <c r="AB275" s="832">
        <v>0</v>
      </c>
      <c r="AC275" s="832">
        <v>0</v>
      </c>
      <c r="AD275" s="832">
        <v>0</v>
      </c>
      <c r="AE275" s="832">
        <v>0</v>
      </c>
      <c r="AF275" s="832">
        <v>0</v>
      </c>
      <c r="AG275" s="832">
        <v>0</v>
      </c>
      <c r="AH275" s="832">
        <v>0</v>
      </c>
      <c r="AI275" s="832">
        <v>0</v>
      </c>
      <c r="AJ275" s="1030" t="str">
        <f t="shared" si="24"/>
        <v>H02837</v>
      </c>
      <c r="AK275" s="1030" t="str">
        <f t="shared" si="25"/>
        <v>DIS PRATIQUES COURTOISIE</v>
      </c>
      <c r="AL275" s="1030">
        <f>IFERROR(INDEX(G275:R275,1,MATCH(Parametres!$B$3,G$1:R$1,0)-1)*IF(OR(F275="L",F275="S",F275="I"),-1,1),"")</f>
        <v>0</v>
      </c>
      <c r="AM275" s="1030">
        <f t="shared" si="26"/>
        <v>0</v>
      </c>
      <c r="AN275" s="1030">
        <f>INDEX(G275:R275,1,MATCH(Parametres!$B$3,G$1:R$1,0))*IF(OR(F275="L",F275="S",F275="I"),-1,1)</f>
        <v>0</v>
      </c>
      <c r="AO275" s="598" t="e">
        <f>+VLOOKUP($AJ275,Data_Validation!$A:$D,1,0)</f>
        <v>#N/A</v>
      </c>
      <c r="AP275" s="598" t="e">
        <f>+VLOOKUP($AJ275,Data_Validation!$A:$D,3,0)</f>
        <v>#N/A</v>
      </c>
      <c r="AQ275" s="598" t="e">
        <f>+VLOOKUP($AJ275,Data_Validation!$A:$D,4,0)</f>
        <v>#N/A</v>
      </c>
      <c r="AR275" s="598" t="s">
        <v>299</v>
      </c>
      <c r="AS275" s="598" t="e">
        <f>+VLOOKUP($AJ275,Data_Validation!$A:$E,5,0)</f>
        <v>#N/A</v>
      </c>
      <c r="AT275" s="1036" t="str">
        <f t="shared" si="27"/>
        <v>H02837</v>
      </c>
      <c r="AU275" s="599" t="str">
        <f t="shared" si="28"/>
        <v>DIS PRATIQUES COURTOISIE</v>
      </c>
      <c r="AV275" s="1030">
        <f>IFERROR(INDEX(V275:AG275,1,MATCH(Parametres!$B$3,V$1:AG$1,0)-1)*IF(OR(C275="L",C275="S",C275="I"),-1,1),"")</f>
        <v>0</v>
      </c>
      <c r="AW275" s="1030">
        <f t="shared" si="29"/>
        <v>0</v>
      </c>
      <c r="AX275" s="1030">
        <f>INDEX(V275:AG275,1,MATCH(Parametres!$B$3,V$1:AG$1,0))*IF(OR(C275="L",C275="S",C275="I"),-1,1)</f>
        <v>0</v>
      </c>
      <c r="AY275" s="598" t="s">
        <v>337</v>
      </c>
      <c r="AZ275" s="598" t="e">
        <f>+VLOOKUP($AJ275,Data_Validation!$A:$E,5,0)</f>
        <v>#N/A</v>
      </c>
    </row>
    <row r="276" spans="1:52" ht="15" customHeight="1">
      <c r="A276" s="832" t="s">
        <v>1150</v>
      </c>
      <c r="B276" s="832">
        <v>2025</v>
      </c>
      <c r="C276" s="832" t="s">
        <v>1698</v>
      </c>
      <c r="D276" s="832" t="s">
        <v>1699</v>
      </c>
      <c r="E276" s="832" t="s">
        <v>333</v>
      </c>
      <c r="F276" s="832" t="s">
        <v>1119</v>
      </c>
      <c r="G276" s="832">
        <v>0</v>
      </c>
      <c r="H276" s="832">
        <v>0</v>
      </c>
      <c r="I276" s="832">
        <v>0</v>
      </c>
      <c r="J276" s="832">
        <v>0</v>
      </c>
      <c r="K276" s="832">
        <v>0</v>
      </c>
      <c r="L276" s="832">
        <v>0</v>
      </c>
      <c r="M276" s="832">
        <v>0</v>
      </c>
      <c r="N276" s="832">
        <v>0</v>
      </c>
      <c r="O276" s="832">
        <v>0</v>
      </c>
      <c r="P276" s="832">
        <v>0</v>
      </c>
      <c r="Q276" s="832">
        <v>0</v>
      </c>
      <c r="R276" s="832">
        <v>0</v>
      </c>
      <c r="S276" s="832">
        <v>0</v>
      </c>
      <c r="T276" s="832">
        <v>0</v>
      </c>
      <c r="U276" s="832">
        <v>0</v>
      </c>
      <c r="V276" s="832">
        <v>0</v>
      </c>
      <c r="W276" s="832">
        <v>0</v>
      </c>
      <c r="X276" s="832">
        <v>0</v>
      </c>
      <c r="Y276" s="832">
        <v>0</v>
      </c>
      <c r="Z276" s="832">
        <v>0</v>
      </c>
      <c r="AA276" s="832">
        <v>0</v>
      </c>
      <c r="AB276" s="832">
        <v>0</v>
      </c>
      <c r="AC276" s="832">
        <v>0</v>
      </c>
      <c r="AD276" s="832">
        <v>0</v>
      </c>
      <c r="AE276" s="832">
        <v>0</v>
      </c>
      <c r="AF276" s="832">
        <v>0</v>
      </c>
      <c r="AG276" s="832">
        <v>0</v>
      </c>
      <c r="AH276" s="832">
        <v>0</v>
      </c>
      <c r="AI276" s="832">
        <v>0</v>
      </c>
      <c r="AJ276" s="1030" t="str">
        <f t="shared" si="24"/>
        <v>H02838</v>
      </c>
      <c r="AK276" s="1030" t="str">
        <f t="shared" si="25"/>
        <v>DIS PUBLICITE &amp; PROMO</v>
      </c>
      <c r="AL276" s="1030">
        <f>IFERROR(INDEX(G276:R276,1,MATCH(Parametres!$B$3,G$1:R$1,0)-1)*IF(OR(F276="L",F276="S",F276="I"),-1,1),"")</f>
        <v>0</v>
      </c>
      <c r="AM276" s="1030">
        <f t="shared" si="26"/>
        <v>0</v>
      </c>
      <c r="AN276" s="1030">
        <f>INDEX(G276:R276,1,MATCH(Parametres!$B$3,G$1:R$1,0))*IF(OR(F276="L",F276="S",F276="I"),-1,1)</f>
        <v>0</v>
      </c>
      <c r="AO276" s="598" t="e">
        <f>+VLOOKUP($AJ276,Data_Validation!$A:$D,1,0)</f>
        <v>#N/A</v>
      </c>
      <c r="AP276" s="598" t="e">
        <f>+VLOOKUP($AJ276,Data_Validation!$A:$D,3,0)</f>
        <v>#N/A</v>
      </c>
      <c r="AQ276" s="598" t="e">
        <f>+VLOOKUP($AJ276,Data_Validation!$A:$D,4,0)</f>
        <v>#N/A</v>
      </c>
      <c r="AR276" s="598" t="s">
        <v>299</v>
      </c>
      <c r="AS276" s="598" t="e">
        <f>+VLOOKUP($AJ276,Data_Validation!$A:$E,5,0)</f>
        <v>#N/A</v>
      </c>
      <c r="AT276" s="1036" t="str">
        <f t="shared" si="27"/>
        <v>H02838</v>
      </c>
      <c r="AU276" s="599" t="str">
        <f t="shared" si="28"/>
        <v>DIS PUBLICITE &amp; PROMO</v>
      </c>
      <c r="AV276" s="1030">
        <f>IFERROR(INDEX(V276:AG276,1,MATCH(Parametres!$B$3,V$1:AG$1,0)-1)*IF(OR(C276="L",C276="S",C276="I"),-1,1),"")</f>
        <v>0</v>
      </c>
      <c r="AW276" s="1030">
        <f t="shared" si="29"/>
        <v>0</v>
      </c>
      <c r="AX276" s="1030">
        <f>INDEX(V276:AG276,1,MATCH(Parametres!$B$3,V$1:AG$1,0))*IF(OR(C276="L",C276="S",C276="I"),-1,1)</f>
        <v>0</v>
      </c>
      <c r="AY276" s="598" t="s">
        <v>337</v>
      </c>
      <c r="AZ276" s="598" t="e">
        <f>+VLOOKUP($AJ276,Data_Validation!$A:$E,5,0)</f>
        <v>#N/A</v>
      </c>
    </row>
    <row r="277" spans="1:52" ht="15" customHeight="1">
      <c r="A277" s="832" t="s">
        <v>1150</v>
      </c>
      <c r="B277" s="832">
        <v>2025</v>
      </c>
      <c r="C277" s="832" t="s">
        <v>1700</v>
      </c>
      <c r="D277" s="832" t="s">
        <v>1701</v>
      </c>
      <c r="E277" s="832" t="s">
        <v>333</v>
      </c>
      <c r="F277" s="832" t="s">
        <v>1119</v>
      </c>
      <c r="G277" s="832">
        <v>0</v>
      </c>
      <c r="H277" s="832">
        <v>0</v>
      </c>
      <c r="I277" s="832">
        <v>0</v>
      </c>
      <c r="J277" s="832">
        <v>0</v>
      </c>
      <c r="K277" s="832">
        <v>0</v>
      </c>
      <c r="L277" s="832">
        <v>0</v>
      </c>
      <c r="M277" s="832">
        <v>0</v>
      </c>
      <c r="N277" s="832">
        <v>0</v>
      </c>
      <c r="O277" s="832">
        <v>0</v>
      </c>
      <c r="P277" s="832">
        <v>0</v>
      </c>
      <c r="Q277" s="832">
        <v>0</v>
      </c>
      <c r="R277" s="832">
        <v>0</v>
      </c>
      <c r="S277" s="832">
        <v>0</v>
      </c>
      <c r="T277" s="832">
        <v>0</v>
      </c>
      <c r="U277" s="832">
        <v>0</v>
      </c>
      <c r="V277" s="832">
        <v>0</v>
      </c>
      <c r="W277" s="832">
        <v>0</v>
      </c>
      <c r="X277" s="832">
        <v>0</v>
      </c>
      <c r="Y277" s="832">
        <v>0</v>
      </c>
      <c r="Z277" s="832">
        <v>0</v>
      </c>
      <c r="AA277" s="832">
        <v>0</v>
      </c>
      <c r="AB277" s="832">
        <v>0</v>
      </c>
      <c r="AC277" s="832">
        <v>0</v>
      </c>
      <c r="AD277" s="832">
        <v>0</v>
      </c>
      <c r="AE277" s="832">
        <v>0</v>
      </c>
      <c r="AF277" s="832">
        <v>0</v>
      </c>
      <c r="AG277" s="832">
        <v>0</v>
      </c>
      <c r="AH277" s="832">
        <v>0</v>
      </c>
      <c r="AI277" s="832">
        <v>0</v>
      </c>
      <c r="AJ277" s="1030" t="str">
        <f t="shared" si="24"/>
        <v>H02840</v>
      </c>
      <c r="AK277" s="1030" t="str">
        <f t="shared" si="25"/>
        <v>DIS ENT EQUIPMENT</v>
      </c>
      <c r="AL277" s="1030">
        <f>IFERROR(INDEX(G277:R277,1,MATCH(Parametres!$B$3,G$1:R$1,0)-1)*IF(OR(F277="L",F277="S",F277="I"),-1,1),"")</f>
        <v>0</v>
      </c>
      <c r="AM277" s="1030">
        <f t="shared" si="26"/>
        <v>0</v>
      </c>
      <c r="AN277" s="1030">
        <f>INDEX(G277:R277,1,MATCH(Parametres!$B$3,G$1:R$1,0))*IF(OR(F277="L",F277="S",F277="I"),-1,1)</f>
        <v>0</v>
      </c>
      <c r="AO277" s="598" t="e">
        <f>+VLOOKUP($AJ277,Data_Validation!$A:$D,1,0)</f>
        <v>#N/A</v>
      </c>
      <c r="AP277" s="598" t="e">
        <f>+VLOOKUP($AJ277,Data_Validation!$A:$D,3,0)</f>
        <v>#N/A</v>
      </c>
      <c r="AQ277" s="598" t="e">
        <f>+VLOOKUP($AJ277,Data_Validation!$A:$D,4,0)</f>
        <v>#N/A</v>
      </c>
      <c r="AR277" s="598" t="s">
        <v>299</v>
      </c>
      <c r="AS277" s="598" t="e">
        <f>+VLOOKUP($AJ277,Data_Validation!$A:$E,5,0)</f>
        <v>#N/A</v>
      </c>
      <c r="AT277" s="1036" t="str">
        <f t="shared" si="27"/>
        <v>H02840</v>
      </c>
      <c r="AU277" s="599" t="str">
        <f t="shared" si="28"/>
        <v>DIS ENT EQUIPMENT</v>
      </c>
      <c r="AV277" s="1030">
        <f>IFERROR(INDEX(V277:AG277,1,MATCH(Parametres!$B$3,V$1:AG$1,0)-1)*IF(OR(C277="L",C277="S",C277="I"),-1,1),"")</f>
        <v>0</v>
      </c>
      <c r="AW277" s="1030">
        <f t="shared" si="29"/>
        <v>0</v>
      </c>
      <c r="AX277" s="1030">
        <f>INDEX(V277:AG277,1,MATCH(Parametres!$B$3,V$1:AG$1,0))*IF(OR(C277="L",C277="S",C277="I"),-1,1)</f>
        <v>0</v>
      </c>
      <c r="AY277" s="598" t="s">
        <v>337</v>
      </c>
      <c r="AZ277" s="598" t="e">
        <f>+VLOOKUP($AJ277,Data_Validation!$A:$E,5,0)</f>
        <v>#N/A</v>
      </c>
    </row>
    <row r="278" spans="1:52" ht="15" customHeight="1">
      <c r="A278" s="832" t="s">
        <v>1150</v>
      </c>
      <c r="B278" s="832">
        <v>2025</v>
      </c>
      <c r="C278" s="832" t="s">
        <v>1702</v>
      </c>
      <c r="D278" s="832" t="s">
        <v>1703</v>
      </c>
      <c r="E278" s="832" t="s">
        <v>333</v>
      </c>
      <c r="F278" s="832" t="s">
        <v>1119</v>
      </c>
      <c r="G278" s="832">
        <v>0</v>
      </c>
      <c r="H278" s="832">
        <v>0</v>
      </c>
      <c r="I278" s="832">
        <v>0</v>
      </c>
      <c r="J278" s="832">
        <v>0</v>
      </c>
      <c r="K278" s="832">
        <v>0</v>
      </c>
      <c r="L278" s="832">
        <v>0</v>
      </c>
      <c r="M278" s="832">
        <v>0</v>
      </c>
      <c r="N278" s="832">
        <v>0</v>
      </c>
      <c r="O278" s="832">
        <v>0</v>
      </c>
      <c r="P278" s="832">
        <v>0</v>
      </c>
      <c r="Q278" s="832">
        <v>0</v>
      </c>
      <c r="R278" s="832">
        <v>0</v>
      </c>
      <c r="S278" s="832">
        <v>0</v>
      </c>
      <c r="T278" s="832">
        <v>0</v>
      </c>
      <c r="U278" s="832">
        <v>0</v>
      </c>
      <c r="V278" s="832">
        <v>0</v>
      </c>
      <c r="W278" s="832">
        <v>0</v>
      </c>
      <c r="X278" s="832">
        <v>0</v>
      </c>
      <c r="Y278" s="832">
        <v>0</v>
      </c>
      <c r="Z278" s="832">
        <v>0</v>
      </c>
      <c r="AA278" s="832">
        <v>0</v>
      </c>
      <c r="AB278" s="832">
        <v>0</v>
      </c>
      <c r="AC278" s="832">
        <v>0</v>
      </c>
      <c r="AD278" s="832">
        <v>0</v>
      </c>
      <c r="AE278" s="832">
        <v>0</v>
      </c>
      <c r="AF278" s="832">
        <v>0</v>
      </c>
      <c r="AG278" s="832">
        <v>0</v>
      </c>
      <c r="AH278" s="832">
        <v>0</v>
      </c>
      <c r="AI278" s="832">
        <v>0</v>
      </c>
      <c r="AJ278" s="1030" t="str">
        <f t="shared" si="24"/>
        <v>H02841</v>
      </c>
      <c r="AK278" s="1030" t="str">
        <f t="shared" si="25"/>
        <v>DIS VEH DE SERVITUDES</v>
      </c>
      <c r="AL278" s="1030">
        <f>IFERROR(INDEX(G278:R278,1,MATCH(Parametres!$B$3,G$1:R$1,0)-1)*IF(OR(F278="L",F278="S",F278="I"),-1,1),"")</f>
        <v>0</v>
      </c>
      <c r="AM278" s="1030">
        <f t="shared" si="26"/>
        <v>0</v>
      </c>
      <c r="AN278" s="1030">
        <f>INDEX(G278:R278,1,MATCH(Parametres!$B$3,G$1:R$1,0))*IF(OR(F278="L",F278="S",F278="I"),-1,1)</f>
        <v>0</v>
      </c>
      <c r="AO278" s="598" t="e">
        <f>+VLOOKUP($AJ278,Data_Validation!$A:$D,1,0)</f>
        <v>#N/A</v>
      </c>
      <c r="AP278" s="598" t="e">
        <f>+VLOOKUP($AJ278,Data_Validation!$A:$D,3,0)</f>
        <v>#N/A</v>
      </c>
      <c r="AQ278" s="598" t="e">
        <f>+VLOOKUP($AJ278,Data_Validation!$A:$D,4,0)</f>
        <v>#N/A</v>
      </c>
      <c r="AR278" s="598" t="s">
        <v>299</v>
      </c>
      <c r="AS278" s="598" t="e">
        <f>+VLOOKUP($AJ278,Data_Validation!$A:$E,5,0)</f>
        <v>#N/A</v>
      </c>
      <c r="AT278" s="1036" t="str">
        <f t="shared" si="27"/>
        <v>H02841</v>
      </c>
      <c r="AU278" s="599" t="str">
        <f t="shared" si="28"/>
        <v>DIS VEH DE SERVITUDES</v>
      </c>
      <c r="AV278" s="1030">
        <f>IFERROR(INDEX(V278:AG278,1,MATCH(Parametres!$B$3,V$1:AG$1,0)-1)*IF(OR(C278="L",C278="S",C278="I"),-1,1),"")</f>
        <v>0</v>
      </c>
      <c r="AW278" s="1030">
        <f t="shared" si="29"/>
        <v>0</v>
      </c>
      <c r="AX278" s="1030">
        <f>INDEX(V278:AG278,1,MATCH(Parametres!$B$3,V$1:AG$1,0))*IF(OR(C278="L",C278="S",C278="I"),-1,1)</f>
        <v>0</v>
      </c>
      <c r="AY278" s="598" t="s">
        <v>337</v>
      </c>
      <c r="AZ278" s="598" t="e">
        <f>+VLOOKUP($AJ278,Data_Validation!$A:$E,5,0)</f>
        <v>#N/A</v>
      </c>
    </row>
    <row r="279" spans="1:52" ht="15.75" customHeight="1">
      <c r="A279" s="832" t="s">
        <v>1150</v>
      </c>
      <c r="B279" s="832">
        <v>2025</v>
      </c>
      <c r="C279" s="832" t="s">
        <v>1704</v>
      </c>
      <c r="D279" s="832" t="s">
        <v>1705</v>
      </c>
      <c r="E279" s="832" t="s">
        <v>333</v>
      </c>
      <c r="F279" s="832" t="s">
        <v>1119</v>
      </c>
      <c r="G279" s="832">
        <v>0</v>
      </c>
      <c r="H279" s="832">
        <v>0</v>
      </c>
      <c r="I279" s="832">
        <v>0</v>
      </c>
      <c r="J279" s="832">
        <v>0</v>
      </c>
      <c r="K279" s="832">
        <v>0</v>
      </c>
      <c r="L279" s="832">
        <v>0</v>
      </c>
      <c r="M279" s="832">
        <v>0</v>
      </c>
      <c r="N279" s="832">
        <v>0</v>
      </c>
      <c r="O279" s="832">
        <v>0</v>
      </c>
      <c r="P279" s="832">
        <v>0</v>
      </c>
      <c r="Q279" s="832">
        <v>0</v>
      </c>
      <c r="R279" s="832">
        <v>0</v>
      </c>
      <c r="S279" s="832">
        <v>0</v>
      </c>
      <c r="T279" s="832">
        <v>0</v>
      </c>
      <c r="U279" s="832">
        <v>0</v>
      </c>
      <c r="V279" s="832">
        <v>0</v>
      </c>
      <c r="W279" s="832">
        <v>0</v>
      </c>
      <c r="X279" s="832">
        <v>0</v>
      </c>
      <c r="Y279" s="832">
        <v>0</v>
      </c>
      <c r="Z279" s="832">
        <v>0</v>
      </c>
      <c r="AA279" s="832">
        <v>0</v>
      </c>
      <c r="AB279" s="832">
        <v>0</v>
      </c>
      <c r="AC279" s="832">
        <v>0</v>
      </c>
      <c r="AD279" s="832">
        <v>0</v>
      </c>
      <c r="AE279" s="832">
        <v>0</v>
      </c>
      <c r="AF279" s="832">
        <v>0</v>
      </c>
      <c r="AG279" s="832">
        <v>0</v>
      </c>
      <c r="AH279" s="832">
        <v>0</v>
      </c>
      <c r="AI279" s="832">
        <v>0</v>
      </c>
      <c r="AJ279" s="1030" t="str">
        <f t="shared" si="24"/>
        <v>H02843</v>
      </c>
      <c r="AK279" s="1030" t="str">
        <f t="shared" si="25"/>
        <v>DIS LOCATION EQUIPEMENT</v>
      </c>
      <c r="AL279" s="1030">
        <f>IFERROR(INDEX(G279:R279,1,MATCH(Parametres!$B$3,G$1:R$1,0)-1)*IF(OR(F279="L",F279="S",F279="I"),-1,1),"")</f>
        <v>0</v>
      </c>
      <c r="AM279" s="1030">
        <f t="shared" si="26"/>
        <v>0</v>
      </c>
      <c r="AN279" s="1030">
        <f>INDEX(G279:R279,1,MATCH(Parametres!$B$3,G$1:R$1,0))*IF(OR(F279="L",F279="S",F279="I"),-1,1)</f>
        <v>0</v>
      </c>
      <c r="AO279" s="598" t="e">
        <f>+VLOOKUP($AJ279,Data_Validation!$A:$D,1,0)</f>
        <v>#N/A</v>
      </c>
      <c r="AP279" s="598" t="e">
        <f>+VLOOKUP($AJ279,Data_Validation!$A:$D,3,0)</f>
        <v>#N/A</v>
      </c>
      <c r="AQ279" s="598" t="e">
        <f>+VLOOKUP($AJ279,Data_Validation!$A:$D,4,0)</f>
        <v>#N/A</v>
      </c>
      <c r="AR279" s="598" t="s">
        <v>299</v>
      </c>
      <c r="AS279" s="598" t="e">
        <f>+VLOOKUP($AJ279,Data_Validation!$A:$E,5,0)</f>
        <v>#N/A</v>
      </c>
      <c r="AT279" s="1036" t="str">
        <f t="shared" si="27"/>
        <v>H02843</v>
      </c>
      <c r="AU279" s="599" t="str">
        <f t="shared" si="28"/>
        <v>DIS LOCATION EQUIPEMENT</v>
      </c>
      <c r="AV279" s="1030">
        <f>IFERROR(INDEX(V279:AG279,1,MATCH(Parametres!$B$3,V$1:AG$1,0)-1)*IF(OR(C279="L",C279="S",C279="I"),-1,1),"")</f>
        <v>0</v>
      </c>
      <c r="AW279" s="1030">
        <f t="shared" si="29"/>
        <v>0</v>
      </c>
      <c r="AX279" s="1030">
        <f>INDEX(V279:AG279,1,MATCH(Parametres!$B$3,V$1:AG$1,0))*IF(OR(C279="L",C279="S",C279="I"),-1,1)</f>
        <v>0</v>
      </c>
      <c r="AY279" s="598" t="s">
        <v>337</v>
      </c>
      <c r="AZ279" s="598" t="e">
        <f>+VLOOKUP($AJ279,Data_Validation!$A:$E,5,0)</f>
        <v>#N/A</v>
      </c>
    </row>
    <row r="280" spans="1:52" ht="15" customHeight="1">
      <c r="A280" s="832" t="s">
        <v>1150</v>
      </c>
      <c r="B280" s="832">
        <v>2025</v>
      </c>
      <c r="C280" s="832" t="s">
        <v>1706</v>
      </c>
      <c r="D280" s="832" t="s">
        <v>1707</v>
      </c>
      <c r="E280" s="832" t="s">
        <v>333</v>
      </c>
      <c r="F280" s="832" t="s">
        <v>1119</v>
      </c>
      <c r="G280" s="832">
        <v>0</v>
      </c>
      <c r="H280" s="832">
        <v>0</v>
      </c>
      <c r="I280" s="832">
        <v>0</v>
      </c>
      <c r="J280" s="832">
        <v>0</v>
      </c>
      <c r="K280" s="832">
        <v>0</v>
      </c>
      <c r="L280" s="832">
        <v>0</v>
      </c>
      <c r="M280" s="832">
        <v>0</v>
      </c>
      <c r="N280" s="832">
        <v>0</v>
      </c>
      <c r="O280" s="832">
        <v>0</v>
      </c>
      <c r="P280" s="832">
        <v>0</v>
      </c>
      <c r="Q280" s="832">
        <v>0</v>
      </c>
      <c r="R280" s="832">
        <v>0</v>
      </c>
      <c r="S280" s="832">
        <v>0</v>
      </c>
      <c r="T280" s="832">
        <v>0</v>
      </c>
      <c r="U280" s="832">
        <v>0</v>
      </c>
      <c r="V280" s="832">
        <v>0</v>
      </c>
      <c r="W280" s="832">
        <v>0</v>
      </c>
      <c r="X280" s="832">
        <v>0</v>
      </c>
      <c r="Y280" s="832">
        <v>0</v>
      </c>
      <c r="Z280" s="832">
        <v>0</v>
      </c>
      <c r="AA280" s="832">
        <v>0</v>
      </c>
      <c r="AB280" s="832">
        <v>0</v>
      </c>
      <c r="AC280" s="832">
        <v>0</v>
      </c>
      <c r="AD280" s="832">
        <v>0</v>
      </c>
      <c r="AE280" s="832">
        <v>0</v>
      </c>
      <c r="AF280" s="832">
        <v>0</v>
      </c>
      <c r="AG280" s="832">
        <v>0</v>
      </c>
      <c r="AH280" s="832">
        <v>0</v>
      </c>
      <c r="AI280" s="832">
        <v>0</v>
      </c>
      <c r="AJ280" s="1030" t="str">
        <f t="shared" si="24"/>
        <v>H02844</v>
      </c>
      <c r="AK280" s="1030" t="str">
        <f t="shared" si="25"/>
        <v>DIS TRAITEMENT DONNEES</v>
      </c>
      <c r="AL280" s="1030">
        <f>IFERROR(INDEX(G280:R280,1,MATCH(Parametres!$B$3,G$1:R$1,0)-1)*IF(OR(F280="L",F280="S",F280="I"),-1,1),"")</f>
        <v>0</v>
      </c>
      <c r="AM280" s="1030">
        <f t="shared" si="26"/>
        <v>0</v>
      </c>
      <c r="AN280" s="1030">
        <f>INDEX(G280:R280,1,MATCH(Parametres!$B$3,G$1:R$1,0))*IF(OR(F280="L",F280="S",F280="I"),-1,1)</f>
        <v>0</v>
      </c>
      <c r="AO280" s="598" t="e">
        <f>+VLOOKUP($AJ280,Data_Validation!$A:$D,1,0)</f>
        <v>#N/A</v>
      </c>
      <c r="AP280" s="598" t="e">
        <f>+VLOOKUP($AJ280,Data_Validation!$A:$D,3,0)</f>
        <v>#N/A</v>
      </c>
      <c r="AQ280" s="598" t="e">
        <f>+VLOOKUP($AJ280,Data_Validation!$A:$D,4,0)</f>
        <v>#N/A</v>
      </c>
      <c r="AR280" s="598" t="s">
        <v>299</v>
      </c>
      <c r="AS280" s="598" t="e">
        <f>+VLOOKUP($AJ280,Data_Validation!$A:$E,5,0)</f>
        <v>#N/A</v>
      </c>
      <c r="AT280" s="1036" t="str">
        <f t="shared" si="27"/>
        <v>H02844</v>
      </c>
      <c r="AU280" s="599" t="str">
        <f t="shared" si="28"/>
        <v>DIS TRAITEMENT DONNEES</v>
      </c>
      <c r="AV280" s="1030">
        <f>IFERROR(INDEX(V280:AG280,1,MATCH(Parametres!$B$3,V$1:AG$1,0)-1)*IF(OR(C280="L",C280="S",C280="I"),-1,1),"")</f>
        <v>0</v>
      </c>
      <c r="AW280" s="1030">
        <f t="shared" si="29"/>
        <v>0</v>
      </c>
      <c r="AX280" s="1030">
        <f>INDEX(V280:AG280,1,MATCH(Parametres!$B$3,V$1:AG$1,0))*IF(OR(C280="L",C280="S",C280="I"),-1,1)</f>
        <v>0</v>
      </c>
      <c r="AY280" s="598" t="s">
        <v>337</v>
      </c>
      <c r="AZ280" s="598" t="e">
        <f>+VLOOKUP($AJ280,Data_Validation!$A:$E,5,0)</f>
        <v>#N/A</v>
      </c>
    </row>
    <row r="281" spans="1:52" ht="15" customHeight="1">
      <c r="A281" s="832" t="s">
        <v>1150</v>
      </c>
      <c r="B281" s="832">
        <v>2025</v>
      </c>
      <c r="C281" s="832" t="s">
        <v>1708</v>
      </c>
      <c r="D281" s="832" t="s">
        <v>1709</v>
      </c>
      <c r="E281" s="832" t="s">
        <v>333</v>
      </c>
      <c r="F281" s="832" t="s">
        <v>1119</v>
      </c>
      <c r="G281" s="832">
        <v>0</v>
      </c>
      <c r="H281" s="832">
        <v>0</v>
      </c>
      <c r="I281" s="832">
        <v>0</v>
      </c>
      <c r="J281" s="832">
        <v>0</v>
      </c>
      <c r="K281" s="832">
        <v>0</v>
      </c>
      <c r="L281" s="832">
        <v>0</v>
      </c>
      <c r="M281" s="832">
        <v>0</v>
      </c>
      <c r="N281" s="832">
        <v>0</v>
      </c>
      <c r="O281" s="832">
        <v>0</v>
      </c>
      <c r="P281" s="832">
        <v>0</v>
      </c>
      <c r="Q281" s="832">
        <v>0</v>
      </c>
      <c r="R281" s="832">
        <v>0</v>
      </c>
      <c r="S281" s="832">
        <v>0</v>
      </c>
      <c r="T281" s="832">
        <v>0</v>
      </c>
      <c r="U281" s="832">
        <v>0</v>
      </c>
      <c r="V281" s="832">
        <v>0</v>
      </c>
      <c r="W281" s="832">
        <v>0</v>
      </c>
      <c r="X281" s="832">
        <v>0</v>
      </c>
      <c r="Y281" s="832">
        <v>0</v>
      </c>
      <c r="Z281" s="832">
        <v>0</v>
      </c>
      <c r="AA281" s="832">
        <v>0</v>
      </c>
      <c r="AB281" s="832">
        <v>0</v>
      </c>
      <c r="AC281" s="832">
        <v>0</v>
      </c>
      <c r="AD281" s="832">
        <v>0</v>
      </c>
      <c r="AE281" s="832">
        <v>0</v>
      </c>
      <c r="AF281" s="832">
        <v>0</v>
      </c>
      <c r="AG281" s="832">
        <v>0</v>
      </c>
      <c r="AH281" s="832">
        <v>0</v>
      </c>
      <c r="AI281" s="832">
        <v>0</v>
      </c>
      <c r="AJ281" s="1030" t="str">
        <f t="shared" si="24"/>
        <v>H02845</v>
      </c>
      <c r="AK281" s="1030" t="str">
        <f t="shared" si="25"/>
        <v>DIS FRAIS REPRES/REPAS</v>
      </c>
      <c r="AL281" s="1030">
        <f>IFERROR(INDEX(G281:R281,1,MATCH(Parametres!$B$3,G$1:R$1,0)-1)*IF(OR(F281="L",F281="S",F281="I"),-1,1),"")</f>
        <v>0</v>
      </c>
      <c r="AM281" s="1030">
        <f t="shared" si="26"/>
        <v>0</v>
      </c>
      <c r="AN281" s="1030">
        <f>INDEX(G281:R281,1,MATCH(Parametres!$B$3,G$1:R$1,0))*IF(OR(F281="L",F281="S",F281="I"),-1,1)</f>
        <v>0</v>
      </c>
      <c r="AO281" s="598" t="e">
        <f>+VLOOKUP($AJ281,Data_Validation!$A:$D,1,0)</f>
        <v>#N/A</v>
      </c>
      <c r="AP281" s="598" t="e">
        <f>+VLOOKUP($AJ281,Data_Validation!$A:$D,3,0)</f>
        <v>#N/A</v>
      </c>
      <c r="AQ281" s="598" t="e">
        <f>+VLOOKUP($AJ281,Data_Validation!$A:$D,4,0)</f>
        <v>#N/A</v>
      </c>
      <c r="AR281" s="598" t="s">
        <v>299</v>
      </c>
      <c r="AS281" s="598" t="e">
        <f>+VLOOKUP($AJ281,Data_Validation!$A:$E,5,0)</f>
        <v>#N/A</v>
      </c>
      <c r="AT281" s="1036" t="str">
        <f t="shared" si="27"/>
        <v>H02845</v>
      </c>
      <c r="AU281" s="599" t="str">
        <f t="shared" si="28"/>
        <v>DIS FRAIS REPRES/REPAS</v>
      </c>
      <c r="AV281" s="1030">
        <f>IFERROR(INDEX(V281:AG281,1,MATCH(Parametres!$B$3,V$1:AG$1,0)-1)*IF(OR(C281="L",C281="S",C281="I"),-1,1),"")</f>
        <v>0</v>
      </c>
      <c r="AW281" s="1030">
        <f t="shared" si="29"/>
        <v>0</v>
      </c>
      <c r="AX281" s="1030">
        <f>INDEX(V281:AG281,1,MATCH(Parametres!$B$3,V$1:AG$1,0))*IF(OR(C281="L",C281="S",C281="I"),-1,1)</f>
        <v>0</v>
      </c>
      <c r="AY281" s="598" t="s">
        <v>337</v>
      </c>
      <c r="AZ281" s="598" t="e">
        <f>+VLOOKUP($AJ281,Data_Validation!$A:$E,5,0)</f>
        <v>#N/A</v>
      </c>
    </row>
    <row r="282" spans="1:52" ht="15" customHeight="1">
      <c r="A282" s="832" t="s">
        <v>1150</v>
      </c>
      <c r="B282" s="832">
        <v>2025</v>
      </c>
      <c r="C282" s="832" t="s">
        <v>1710</v>
      </c>
      <c r="D282" s="832" t="s">
        <v>1711</v>
      </c>
      <c r="E282" s="832" t="s">
        <v>333</v>
      </c>
      <c r="F282" s="832" t="s">
        <v>1119</v>
      </c>
      <c r="G282" s="832">
        <v>0</v>
      </c>
      <c r="H282" s="832">
        <v>0</v>
      </c>
      <c r="I282" s="832">
        <v>0</v>
      </c>
      <c r="J282" s="832">
        <v>0</v>
      </c>
      <c r="K282" s="832">
        <v>0</v>
      </c>
      <c r="L282" s="832">
        <v>0</v>
      </c>
      <c r="M282" s="832">
        <v>0</v>
      </c>
      <c r="N282" s="832">
        <v>0</v>
      </c>
      <c r="O282" s="832">
        <v>0</v>
      </c>
      <c r="P282" s="832">
        <v>0</v>
      </c>
      <c r="Q282" s="832">
        <v>0</v>
      </c>
      <c r="R282" s="832">
        <v>0</v>
      </c>
      <c r="S282" s="832">
        <v>0</v>
      </c>
      <c r="T282" s="832">
        <v>0</v>
      </c>
      <c r="U282" s="832">
        <v>0</v>
      </c>
      <c r="V282" s="832">
        <v>0</v>
      </c>
      <c r="W282" s="832">
        <v>0</v>
      </c>
      <c r="X282" s="832">
        <v>0</v>
      </c>
      <c r="Y282" s="832">
        <v>0</v>
      </c>
      <c r="Z282" s="832">
        <v>0</v>
      </c>
      <c r="AA282" s="832">
        <v>0</v>
      </c>
      <c r="AB282" s="832">
        <v>0</v>
      </c>
      <c r="AC282" s="832">
        <v>0</v>
      </c>
      <c r="AD282" s="832">
        <v>0</v>
      </c>
      <c r="AE282" s="832">
        <v>0</v>
      </c>
      <c r="AF282" s="832">
        <v>0</v>
      </c>
      <c r="AG282" s="832">
        <v>0</v>
      </c>
      <c r="AH282" s="832">
        <v>0</v>
      </c>
      <c r="AI282" s="832">
        <v>0</v>
      </c>
      <c r="AJ282" s="1030" t="str">
        <f t="shared" si="24"/>
        <v>H02846</v>
      </c>
      <c r="AK282" s="1030" t="str">
        <f t="shared" si="25"/>
        <v>DIS DEPLACEMENT-REPRESENT</v>
      </c>
      <c r="AL282" s="1030">
        <f>IFERROR(INDEX(G282:R282,1,MATCH(Parametres!$B$3,G$1:R$1,0)-1)*IF(OR(F282="L",F282="S",F282="I"),-1,1),"")</f>
        <v>0</v>
      </c>
      <c r="AM282" s="1030">
        <f t="shared" si="26"/>
        <v>0</v>
      </c>
      <c r="AN282" s="1030">
        <f>INDEX(G282:R282,1,MATCH(Parametres!$B$3,G$1:R$1,0))*IF(OR(F282="L",F282="S",F282="I"),-1,1)</f>
        <v>0</v>
      </c>
      <c r="AO282" s="598" t="e">
        <f>+VLOOKUP($AJ282,Data_Validation!$A:$D,1,0)</f>
        <v>#N/A</v>
      </c>
      <c r="AP282" s="598" t="e">
        <f>+VLOOKUP($AJ282,Data_Validation!$A:$D,3,0)</f>
        <v>#N/A</v>
      </c>
      <c r="AQ282" s="598" t="e">
        <f>+VLOOKUP($AJ282,Data_Validation!$A:$D,4,0)</f>
        <v>#N/A</v>
      </c>
      <c r="AR282" s="598" t="s">
        <v>299</v>
      </c>
      <c r="AS282" s="598" t="e">
        <f>+VLOOKUP($AJ282,Data_Validation!$A:$E,5,0)</f>
        <v>#N/A</v>
      </c>
      <c r="AT282" s="1036" t="str">
        <f t="shared" si="27"/>
        <v>H02846</v>
      </c>
      <c r="AU282" s="599" t="str">
        <f t="shared" si="28"/>
        <v>DIS DEPLACEMENT-REPRESENT</v>
      </c>
      <c r="AV282" s="1030">
        <f>IFERROR(INDEX(V282:AG282,1,MATCH(Parametres!$B$3,V$1:AG$1,0)-1)*IF(OR(C282="L",C282="S",C282="I"),-1,1),"")</f>
        <v>0</v>
      </c>
      <c r="AW282" s="1030">
        <f t="shared" si="29"/>
        <v>0</v>
      </c>
      <c r="AX282" s="1030">
        <f>INDEX(V282:AG282,1,MATCH(Parametres!$B$3,V$1:AG$1,0))*IF(OR(C282="L",C282="S",C282="I"),-1,1)</f>
        <v>0</v>
      </c>
      <c r="AY282" s="598" t="s">
        <v>337</v>
      </c>
      <c r="AZ282" s="598" t="e">
        <f>+VLOOKUP($AJ282,Data_Validation!$A:$E,5,0)</f>
        <v>#N/A</v>
      </c>
    </row>
    <row r="283" spans="1:52" ht="15.75" customHeight="1">
      <c r="A283" s="832" t="s">
        <v>1150</v>
      </c>
      <c r="B283" s="832">
        <v>2025</v>
      </c>
      <c r="C283" s="832" t="s">
        <v>1712</v>
      </c>
      <c r="D283" s="832" t="s">
        <v>1713</v>
      </c>
      <c r="E283" s="832" t="s">
        <v>333</v>
      </c>
      <c r="F283" s="832" t="s">
        <v>1119</v>
      </c>
      <c r="G283" s="832">
        <v>0</v>
      </c>
      <c r="H283" s="832">
        <v>0</v>
      </c>
      <c r="I283" s="832">
        <v>0</v>
      </c>
      <c r="J283" s="832">
        <v>0</v>
      </c>
      <c r="K283" s="832">
        <v>0</v>
      </c>
      <c r="L283" s="832">
        <v>0</v>
      </c>
      <c r="M283" s="832">
        <v>0</v>
      </c>
      <c r="N283" s="832">
        <v>0</v>
      </c>
      <c r="O283" s="832">
        <v>0</v>
      </c>
      <c r="P283" s="832">
        <v>0</v>
      </c>
      <c r="Q283" s="832">
        <v>0</v>
      </c>
      <c r="R283" s="832">
        <v>0</v>
      </c>
      <c r="S283" s="832">
        <v>0</v>
      </c>
      <c r="T283" s="832">
        <v>0</v>
      </c>
      <c r="U283" s="832">
        <v>0</v>
      </c>
      <c r="V283" s="832">
        <v>0</v>
      </c>
      <c r="W283" s="832">
        <v>0</v>
      </c>
      <c r="X283" s="832">
        <v>0</v>
      </c>
      <c r="Y283" s="832">
        <v>0</v>
      </c>
      <c r="Z283" s="832">
        <v>0</v>
      </c>
      <c r="AA283" s="832">
        <v>0</v>
      </c>
      <c r="AB283" s="832">
        <v>0</v>
      </c>
      <c r="AC283" s="832">
        <v>0</v>
      </c>
      <c r="AD283" s="832">
        <v>0</v>
      </c>
      <c r="AE283" s="832">
        <v>0</v>
      </c>
      <c r="AF283" s="832">
        <v>0</v>
      </c>
      <c r="AG283" s="832">
        <v>0</v>
      </c>
      <c r="AH283" s="832">
        <v>0</v>
      </c>
      <c r="AI283" s="832">
        <v>0</v>
      </c>
      <c r="AJ283" s="1030" t="str">
        <f t="shared" si="24"/>
        <v>H02847</v>
      </c>
      <c r="AK283" s="1030" t="str">
        <f t="shared" si="25"/>
        <v>DIS TELEPHONE-TELEGRAMMES</v>
      </c>
      <c r="AL283" s="1030">
        <f>IFERROR(INDEX(G283:R283,1,MATCH(Parametres!$B$3,G$1:R$1,0)-1)*IF(OR(F283="L",F283="S",F283="I"),-1,1),"")</f>
        <v>0</v>
      </c>
      <c r="AM283" s="1030">
        <f t="shared" si="26"/>
        <v>0</v>
      </c>
      <c r="AN283" s="1030">
        <f>INDEX(G283:R283,1,MATCH(Parametres!$B$3,G$1:R$1,0))*IF(OR(F283="L",F283="S",F283="I"),-1,1)</f>
        <v>0</v>
      </c>
      <c r="AO283" s="598" t="e">
        <f>+VLOOKUP($AJ283,Data_Validation!$A:$D,1,0)</f>
        <v>#N/A</v>
      </c>
      <c r="AP283" s="598" t="e">
        <f>+VLOOKUP($AJ283,Data_Validation!$A:$D,3,0)</f>
        <v>#N/A</v>
      </c>
      <c r="AQ283" s="598" t="e">
        <f>+VLOOKUP($AJ283,Data_Validation!$A:$D,4,0)</f>
        <v>#N/A</v>
      </c>
      <c r="AR283" s="598" t="s">
        <v>299</v>
      </c>
      <c r="AS283" s="598" t="e">
        <f>+VLOOKUP($AJ283,Data_Validation!$A:$E,5,0)</f>
        <v>#N/A</v>
      </c>
      <c r="AT283" s="1036" t="str">
        <f t="shared" si="27"/>
        <v>H02847</v>
      </c>
      <c r="AU283" s="599" t="str">
        <f t="shared" si="28"/>
        <v>DIS TELEPHONE-TELEGRAMMES</v>
      </c>
      <c r="AV283" s="1030">
        <f>IFERROR(INDEX(V283:AG283,1,MATCH(Parametres!$B$3,V$1:AG$1,0)-1)*IF(OR(C283="L",C283="S",C283="I"),-1,1),"")</f>
        <v>0</v>
      </c>
      <c r="AW283" s="1030">
        <f t="shared" si="29"/>
        <v>0</v>
      </c>
      <c r="AX283" s="1030">
        <f>INDEX(V283:AG283,1,MATCH(Parametres!$B$3,V$1:AG$1,0))*IF(OR(C283="L",C283="S",C283="I"),-1,1)</f>
        <v>0</v>
      </c>
      <c r="AY283" s="598" t="s">
        <v>337</v>
      </c>
      <c r="AZ283" s="598" t="e">
        <f>+VLOOKUP($AJ283,Data_Validation!$A:$E,5,0)</f>
        <v>#N/A</v>
      </c>
    </row>
    <row r="284" spans="1:52" ht="15" customHeight="1">
      <c r="A284" s="832" t="s">
        <v>1150</v>
      </c>
      <c r="B284" s="832">
        <v>2025</v>
      </c>
      <c r="C284" s="832" t="s">
        <v>1714</v>
      </c>
      <c r="D284" s="832" t="s">
        <v>1715</v>
      </c>
      <c r="E284" s="832" t="s">
        <v>333</v>
      </c>
      <c r="F284" s="832" t="s">
        <v>1119</v>
      </c>
      <c r="G284" s="832">
        <v>0</v>
      </c>
      <c r="H284" s="832">
        <v>0</v>
      </c>
      <c r="I284" s="832">
        <v>0</v>
      </c>
      <c r="J284" s="832">
        <v>0</v>
      </c>
      <c r="K284" s="832">
        <v>0</v>
      </c>
      <c r="L284" s="832">
        <v>0</v>
      </c>
      <c r="M284" s="832">
        <v>0</v>
      </c>
      <c r="N284" s="832">
        <v>0</v>
      </c>
      <c r="O284" s="832">
        <v>0</v>
      </c>
      <c r="P284" s="832">
        <v>0</v>
      </c>
      <c r="Q284" s="832">
        <v>0</v>
      </c>
      <c r="R284" s="832">
        <v>0</v>
      </c>
      <c r="S284" s="832">
        <v>0</v>
      </c>
      <c r="T284" s="832">
        <v>0</v>
      </c>
      <c r="U284" s="832">
        <v>0</v>
      </c>
      <c r="V284" s="832">
        <v>0</v>
      </c>
      <c r="W284" s="832">
        <v>0</v>
      </c>
      <c r="X284" s="832">
        <v>0</v>
      </c>
      <c r="Y284" s="832">
        <v>0</v>
      </c>
      <c r="Z284" s="832">
        <v>0</v>
      </c>
      <c r="AA284" s="832">
        <v>0</v>
      </c>
      <c r="AB284" s="832">
        <v>0</v>
      </c>
      <c r="AC284" s="832">
        <v>0</v>
      </c>
      <c r="AD284" s="832">
        <v>0</v>
      </c>
      <c r="AE284" s="832">
        <v>0</v>
      </c>
      <c r="AF284" s="832">
        <v>0</v>
      </c>
      <c r="AG284" s="832">
        <v>0</v>
      </c>
      <c r="AH284" s="832">
        <v>0</v>
      </c>
      <c r="AI284" s="832">
        <v>0</v>
      </c>
      <c r="AJ284" s="1030" t="str">
        <f t="shared" si="24"/>
        <v>H02848</v>
      </c>
      <c r="AK284" s="1030" t="str">
        <f t="shared" si="25"/>
        <v>DIS FRAIS POSTAUX</v>
      </c>
      <c r="AL284" s="1030">
        <f>IFERROR(INDEX(G284:R284,1,MATCH(Parametres!$B$3,G$1:R$1,0)-1)*IF(OR(F284="L",F284="S",F284="I"),-1,1),"")</f>
        <v>0</v>
      </c>
      <c r="AM284" s="1030">
        <f t="shared" si="26"/>
        <v>0</v>
      </c>
      <c r="AN284" s="1030">
        <f>INDEX(G284:R284,1,MATCH(Parametres!$B$3,G$1:R$1,0))*IF(OR(F284="L",F284="S",F284="I"),-1,1)</f>
        <v>0</v>
      </c>
      <c r="AO284" s="598" t="e">
        <f>+VLOOKUP($AJ284,Data_Validation!$A:$D,1,0)</f>
        <v>#N/A</v>
      </c>
      <c r="AP284" s="598" t="e">
        <f>+VLOOKUP($AJ284,Data_Validation!$A:$D,3,0)</f>
        <v>#N/A</v>
      </c>
      <c r="AQ284" s="598" t="e">
        <f>+VLOOKUP($AJ284,Data_Validation!$A:$D,4,0)</f>
        <v>#N/A</v>
      </c>
      <c r="AR284" s="598" t="s">
        <v>299</v>
      </c>
      <c r="AS284" s="598" t="e">
        <f>+VLOOKUP($AJ284,Data_Validation!$A:$E,5,0)</f>
        <v>#N/A</v>
      </c>
      <c r="AT284" s="1036" t="str">
        <f t="shared" si="27"/>
        <v>H02848</v>
      </c>
      <c r="AU284" s="599" t="str">
        <f t="shared" si="28"/>
        <v>DIS FRAIS POSTAUX</v>
      </c>
      <c r="AV284" s="1030">
        <f>IFERROR(INDEX(V284:AG284,1,MATCH(Parametres!$B$3,V$1:AG$1,0)-1)*IF(OR(C284="L",C284="S",C284="I"),-1,1),"")</f>
        <v>0</v>
      </c>
      <c r="AW284" s="1030">
        <f t="shared" si="29"/>
        <v>0</v>
      </c>
      <c r="AX284" s="1030">
        <f>INDEX(V284:AG284,1,MATCH(Parametres!$B$3,V$1:AG$1,0))*IF(OR(C284="L",C284="S",C284="I"),-1,1)</f>
        <v>0</v>
      </c>
      <c r="AY284" s="598" t="s">
        <v>337</v>
      </c>
      <c r="AZ284" s="598" t="e">
        <f>+VLOOKUP($AJ284,Data_Validation!$A:$E,5,0)</f>
        <v>#N/A</v>
      </c>
    </row>
    <row r="285" spans="1:52" ht="15" customHeight="1">
      <c r="A285" s="832" t="s">
        <v>1150</v>
      </c>
      <c r="B285" s="832">
        <v>2025</v>
      </c>
      <c r="C285" s="832" t="s">
        <v>1716</v>
      </c>
      <c r="D285" s="832" t="s">
        <v>1717</v>
      </c>
      <c r="E285" s="832" t="s">
        <v>333</v>
      </c>
      <c r="F285" s="832" t="s">
        <v>1119</v>
      </c>
      <c r="G285" s="832">
        <v>0</v>
      </c>
      <c r="H285" s="832">
        <v>0</v>
      </c>
      <c r="I285" s="832">
        <v>0</v>
      </c>
      <c r="J285" s="832">
        <v>0</v>
      </c>
      <c r="K285" s="832">
        <v>0</v>
      </c>
      <c r="L285" s="832">
        <v>0</v>
      </c>
      <c r="M285" s="832">
        <v>0</v>
      </c>
      <c r="N285" s="832">
        <v>0</v>
      </c>
      <c r="O285" s="832">
        <v>0</v>
      </c>
      <c r="P285" s="832">
        <v>0</v>
      </c>
      <c r="Q285" s="832">
        <v>0</v>
      </c>
      <c r="R285" s="832">
        <v>0</v>
      </c>
      <c r="S285" s="832">
        <v>0</v>
      </c>
      <c r="T285" s="832">
        <v>0</v>
      </c>
      <c r="U285" s="832">
        <v>0</v>
      </c>
      <c r="V285" s="832">
        <v>0</v>
      </c>
      <c r="W285" s="832">
        <v>0</v>
      </c>
      <c r="X285" s="832">
        <v>0</v>
      </c>
      <c r="Y285" s="832">
        <v>0</v>
      </c>
      <c r="Z285" s="832">
        <v>0</v>
      </c>
      <c r="AA285" s="832">
        <v>0</v>
      </c>
      <c r="AB285" s="832">
        <v>0</v>
      </c>
      <c r="AC285" s="832">
        <v>0</v>
      </c>
      <c r="AD285" s="832">
        <v>0</v>
      </c>
      <c r="AE285" s="832">
        <v>0</v>
      </c>
      <c r="AF285" s="832">
        <v>0</v>
      </c>
      <c r="AG285" s="832">
        <v>0</v>
      </c>
      <c r="AH285" s="832">
        <v>0</v>
      </c>
      <c r="AI285" s="832">
        <v>0</v>
      </c>
      <c r="AJ285" s="1030" t="str">
        <f t="shared" si="24"/>
        <v>H02849</v>
      </c>
      <c r="AK285" s="1030" t="str">
        <f t="shared" si="25"/>
        <v>DIS FRET &amp; MESSAGERIE</v>
      </c>
      <c r="AL285" s="1030">
        <f>IFERROR(INDEX(G285:R285,1,MATCH(Parametres!$B$3,G$1:R$1,0)-1)*IF(OR(F285="L",F285="S",F285="I"),-1,1),"")</f>
        <v>0</v>
      </c>
      <c r="AM285" s="1030">
        <f t="shared" si="26"/>
        <v>0</v>
      </c>
      <c r="AN285" s="1030">
        <f>INDEX(G285:R285,1,MATCH(Parametres!$B$3,G$1:R$1,0))*IF(OR(F285="L",F285="S",F285="I"),-1,1)</f>
        <v>0</v>
      </c>
      <c r="AO285" s="598" t="e">
        <f>+VLOOKUP($AJ285,Data_Validation!$A:$D,1,0)</f>
        <v>#N/A</v>
      </c>
      <c r="AP285" s="598" t="e">
        <f>+VLOOKUP($AJ285,Data_Validation!$A:$D,3,0)</f>
        <v>#N/A</v>
      </c>
      <c r="AQ285" s="598" t="e">
        <f>+VLOOKUP($AJ285,Data_Validation!$A:$D,4,0)</f>
        <v>#N/A</v>
      </c>
      <c r="AR285" s="598" t="s">
        <v>299</v>
      </c>
      <c r="AS285" s="598" t="e">
        <f>+VLOOKUP($AJ285,Data_Validation!$A:$E,5,0)</f>
        <v>#N/A</v>
      </c>
      <c r="AT285" s="1036" t="str">
        <f t="shared" si="27"/>
        <v>H02849</v>
      </c>
      <c r="AU285" s="599" t="str">
        <f t="shared" si="28"/>
        <v>DIS FRET &amp; MESSAGERIE</v>
      </c>
      <c r="AV285" s="1030">
        <f>IFERROR(INDEX(V285:AG285,1,MATCH(Parametres!$B$3,V$1:AG$1,0)-1)*IF(OR(C285="L",C285="S",C285="I"),-1,1),"")</f>
        <v>0</v>
      </c>
      <c r="AW285" s="1030">
        <f t="shared" si="29"/>
        <v>0</v>
      </c>
      <c r="AX285" s="1030">
        <f>INDEX(V285:AG285,1,MATCH(Parametres!$B$3,V$1:AG$1,0))*IF(OR(C285="L",C285="S",C285="I"),-1,1)</f>
        <v>0</v>
      </c>
      <c r="AY285" s="598" t="s">
        <v>337</v>
      </c>
      <c r="AZ285" s="598" t="e">
        <f>+VLOOKUP($AJ285,Data_Validation!$A:$E,5,0)</f>
        <v>#N/A</v>
      </c>
    </row>
    <row r="286" spans="1:52" ht="15" customHeight="1">
      <c r="A286" s="832" t="s">
        <v>1150</v>
      </c>
      <c r="B286" s="832">
        <v>2025</v>
      </c>
      <c r="C286" s="832" t="s">
        <v>1718</v>
      </c>
      <c r="D286" s="832" t="s">
        <v>1719</v>
      </c>
      <c r="E286" s="832" t="s">
        <v>333</v>
      </c>
      <c r="F286" s="832" t="s">
        <v>1119</v>
      </c>
      <c r="G286" s="832">
        <v>0</v>
      </c>
      <c r="H286" s="832">
        <v>0</v>
      </c>
      <c r="I286" s="832">
        <v>0</v>
      </c>
      <c r="J286" s="832">
        <v>0</v>
      </c>
      <c r="K286" s="832">
        <v>0</v>
      </c>
      <c r="L286" s="832">
        <v>0</v>
      </c>
      <c r="M286" s="832">
        <v>0</v>
      </c>
      <c r="N286" s="832">
        <v>0</v>
      </c>
      <c r="O286" s="832">
        <v>0</v>
      </c>
      <c r="P286" s="832">
        <v>0</v>
      </c>
      <c r="Q286" s="832">
        <v>0</v>
      </c>
      <c r="R286" s="832">
        <v>0</v>
      </c>
      <c r="S286" s="832">
        <v>0</v>
      </c>
      <c r="T286" s="832">
        <v>0</v>
      </c>
      <c r="U286" s="832">
        <v>0</v>
      </c>
      <c r="V286" s="832">
        <v>0</v>
      </c>
      <c r="W286" s="832">
        <v>0</v>
      </c>
      <c r="X286" s="832">
        <v>0</v>
      </c>
      <c r="Y286" s="832">
        <v>0</v>
      </c>
      <c r="Z286" s="832">
        <v>0</v>
      </c>
      <c r="AA286" s="832">
        <v>0</v>
      </c>
      <c r="AB286" s="832">
        <v>0</v>
      </c>
      <c r="AC286" s="832">
        <v>0</v>
      </c>
      <c r="AD286" s="832">
        <v>0</v>
      </c>
      <c r="AE286" s="832">
        <v>0</v>
      </c>
      <c r="AF286" s="832">
        <v>0</v>
      </c>
      <c r="AG286" s="832">
        <v>0</v>
      </c>
      <c r="AH286" s="832">
        <v>0</v>
      </c>
      <c r="AI286" s="832">
        <v>0</v>
      </c>
      <c r="AJ286" s="1030" t="str">
        <f t="shared" si="24"/>
        <v>H02852</v>
      </c>
      <c r="AK286" s="1030" t="str">
        <f t="shared" si="25"/>
        <v>DIS FRAIS DIVERS</v>
      </c>
      <c r="AL286" s="1030">
        <f>IFERROR(INDEX(G286:R286,1,MATCH(Parametres!$B$3,G$1:R$1,0)-1)*IF(OR(F286="L",F286="S",F286="I"),-1,1),"")</f>
        <v>0</v>
      </c>
      <c r="AM286" s="1030">
        <f t="shared" si="26"/>
        <v>0</v>
      </c>
      <c r="AN286" s="1030">
        <f>INDEX(G286:R286,1,MATCH(Parametres!$B$3,G$1:R$1,0))*IF(OR(F286="L",F286="S",F286="I"),-1,1)</f>
        <v>0</v>
      </c>
      <c r="AO286" s="598" t="e">
        <f>+VLOOKUP($AJ286,Data_Validation!$A:$D,1,0)</f>
        <v>#N/A</v>
      </c>
      <c r="AP286" s="598" t="e">
        <f>+VLOOKUP($AJ286,Data_Validation!$A:$D,3,0)</f>
        <v>#N/A</v>
      </c>
      <c r="AQ286" s="598" t="e">
        <f>+VLOOKUP($AJ286,Data_Validation!$A:$D,4,0)</f>
        <v>#N/A</v>
      </c>
      <c r="AR286" s="598" t="s">
        <v>299</v>
      </c>
      <c r="AS286" s="598" t="e">
        <f>+VLOOKUP($AJ286,Data_Validation!$A:$E,5,0)</f>
        <v>#N/A</v>
      </c>
      <c r="AT286" s="1036" t="str">
        <f t="shared" si="27"/>
        <v>H02852</v>
      </c>
      <c r="AU286" s="599" t="str">
        <f t="shared" si="28"/>
        <v>DIS FRAIS DIVERS</v>
      </c>
      <c r="AV286" s="1030">
        <f>IFERROR(INDEX(V286:AG286,1,MATCH(Parametres!$B$3,V$1:AG$1,0)-1)*IF(OR(C286="L",C286="S",C286="I"),-1,1),"")</f>
        <v>0</v>
      </c>
      <c r="AW286" s="1030">
        <f t="shared" si="29"/>
        <v>0</v>
      </c>
      <c r="AX286" s="1030">
        <f>INDEX(V286:AG286,1,MATCH(Parametres!$B$3,V$1:AG$1,0))*IF(OR(C286="L",C286="S",C286="I"),-1,1)</f>
        <v>0</v>
      </c>
      <c r="AY286" s="598" t="s">
        <v>337</v>
      </c>
      <c r="AZ286" s="598" t="e">
        <f>+VLOOKUP($AJ286,Data_Validation!$A:$E,5,0)</f>
        <v>#N/A</v>
      </c>
    </row>
    <row r="287" spans="1:52" ht="15.75" customHeight="1">
      <c r="A287" s="832" t="s">
        <v>1150</v>
      </c>
      <c r="B287" s="832">
        <v>2025</v>
      </c>
      <c r="C287" s="832" t="s">
        <v>1720</v>
      </c>
      <c r="D287" s="832" t="s">
        <v>1721</v>
      </c>
      <c r="E287" s="832" t="s">
        <v>333</v>
      </c>
      <c r="F287" s="832" t="s">
        <v>1119</v>
      </c>
      <c r="G287" s="832">
        <v>0</v>
      </c>
      <c r="H287" s="832">
        <v>0</v>
      </c>
      <c r="I287" s="832">
        <v>0</v>
      </c>
      <c r="J287" s="832">
        <v>0</v>
      </c>
      <c r="K287" s="832">
        <v>0</v>
      </c>
      <c r="L287" s="832">
        <v>0</v>
      </c>
      <c r="M287" s="832">
        <v>0</v>
      </c>
      <c r="N287" s="832">
        <v>0</v>
      </c>
      <c r="O287" s="832">
        <v>0</v>
      </c>
      <c r="P287" s="832">
        <v>0</v>
      </c>
      <c r="Q287" s="832">
        <v>0</v>
      </c>
      <c r="R287" s="832">
        <v>0</v>
      </c>
      <c r="S287" s="832">
        <v>0</v>
      </c>
      <c r="T287" s="832">
        <v>0</v>
      </c>
      <c r="U287" s="832">
        <v>0</v>
      </c>
      <c r="V287" s="832">
        <v>0</v>
      </c>
      <c r="W287" s="832">
        <v>0</v>
      </c>
      <c r="X287" s="832">
        <v>0</v>
      </c>
      <c r="Y287" s="832">
        <v>0</v>
      </c>
      <c r="Z287" s="832">
        <v>0</v>
      </c>
      <c r="AA287" s="832">
        <v>0</v>
      </c>
      <c r="AB287" s="832">
        <v>0</v>
      </c>
      <c r="AC287" s="832">
        <v>0</v>
      </c>
      <c r="AD287" s="832">
        <v>0</v>
      </c>
      <c r="AE287" s="832">
        <v>0</v>
      </c>
      <c r="AF287" s="832">
        <v>0</v>
      </c>
      <c r="AG287" s="832">
        <v>0</v>
      </c>
      <c r="AH287" s="832">
        <v>0</v>
      </c>
      <c r="AI287" s="832">
        <v>0</v>
      </c>
      <c r="AJ287" s="1030" t="str">
        <f t="shared" si="24"/>
        <v>H02860</v>
      </c>
      <c r="AK287" s="1030" t="str">
        <f t="shared" si="25"/>
        <v>DIS LOYER INT HYPOTH.</v>
      </c>
      <c r="AL287" s="1030">
        <f>IFERROR(INDEX(G287:R287,1,MATCH(Parametres!$B$3,G$1:R$1,0)-1)*IF(OR(F287="L",F287="S",F287="I"),-1,1),"")</f>
        <v>0</v>
      </c>
      <c r="AM287" s="1030">
        <f t="shared" si="26"/>
        <v>0</v>
      </c>
      <c r="AN287" s="1030">
        <f>INDEX(G287:R287,1,MATCH(Parametres!$B$3,G$1:R$1,0))*IF(OR(F287="L",F287="S",F287="I"),-1,1)</f>
        <v>0</v>
      </c>
      <c r="AO287" s="598" t="e">
        <f>+VLOOKUP($AJ287,Data_Validation!$A:$D,1,0)</f>
        <v>#N/A</v>
      </c>
      <c r="AP287" s="598" t="e">
        <f>+VLOOKUP($AJ287,Data_Validation!$A:$D,3,0)</f>
        <v>#N/A</v>
      </c>
      <c r="AQ287" s="598" t="e">
        <f>+VLOOKUP($AJ287,Data_Validation!$A:$D,4,0)</f>
        <v>#N/A</v>
      </c>
      <c r="AR287" s="598" t="s">
        <v>299</v>
      </c>
      <c r="AS287" s="598" t="e">
        <f>+VLOOKUP($AJ287,Data_Validation!$A:$E,5,0)</f>
        <v>#N/A</v>
      </c>
      <c r="AT287" s="1036" t="str">
        <f t="shared" si="27"/>
        <v>H02860</v>
      </c>
      <c r="AU287" s="599" t="str">
        <f t="shared" si="28"/>
        <v>DIS LOYER INT HYPOTH.</v>
      </c>
      <c r="AV287" s="1030">
        <f>IFERROR(INDEX(V287:AG287,1,MATCH(Parametres!$B$3,V$1:AG$1,0)-1)*IF(OR(C287="L",C287="S",C287="I"),-1,1),"")</f>
        <v>0</v>
      </c>
      <c r="AW287" s="1030">
        <f t="shared" si="29"/>
        <v>0</v>
      </c>
      <c r="AX287" s="1030">
        <f>INDEX(V287:AG287,1,MATCH(Parametres!$B$3,V$1:AG$1,0))*IF(OR(C287="L",C287="S",C287="I"),-1,1)</f>
        <v>0</v>
      </c>
      <c r="AY287" s="598" t="s">
        <v>337</v>
      </c>
      <c r="AZ287" s="598" t="e">
        <f>+VLOOKUP($AJ287,Data_Validation!$A:$E,5,0)</f>
        <v>#N/A</v>
      </c>
    </row>
    <row r="288" spans="1:52" ht="15" customHeight="1">
      <c r="A288" s="832" t="s">
        <v>1150</v>
      </c>
      <c r="B288" s="832">
        <v>2025</v>
      </c>
      <c r="C288" s="832" t="s">
        <v>1722</v>
      </c>
      <c r="D288" s="832" t="s">
        <v>1723</v>
      </c>
      <c r="E288" s="832" t="s">
        <v>333</v>
      </c>
      <c r="F288" s="832" t="s">
        <v>1119</v>
      </c>
      <c r="G288" s="832">
        <v>0</v>
      </c>
      <c r="H288" s="832">
        <v>0</v>
      </c>
      <c r="I288" s="832">
        <v>0</v>
      </c>
      <c r="J288" s="832">
        <v>0</v>
      </c>
      <c r="K288" s="832">
        <v>0</v>
      </c>
      <c r="L288" s="832">
        <v>0</v>
      </c>
      <c r="M288" s="832">
        <v>0</v>
      </c>
      <c r="N288" s="832">
        <v>0</v>
      </c>
      <c r="O288" s="832">
        <v>0</v>
      </c>
      <c r="P288" s="832">
        <v>0</v>
      </c>
      <c r="Q288" s="832">
        <v>0</v>
      </c>
      <c r="R288" s="832">
        <v>0</v>
      </c>
      <c r="S288" s="832">
        <v>0</v>
      </c>
      <c r="T288" s="832">
        <v>0</v>
      </c>
      <c r="U288" s="832">
        <v>0</v>
      </c>
      <c r="V288" s="832">
        <v>0</v>
      </c>
      <c r="W288" s="832">
        <v>0</v>
      </c>
      <c r="X288" s="832">
        <v>0</v>
      </c>
      <c r="Y288" s="832">
        <v>0</v>
      </c>
      <c r="Z288" s="832">
        <v>0</v>
      </c>
      <c r="AA288" s="832">
        <v>0</v>
      </c>
      <c r="AB288" s="832">
        <v>0</v>
      </c>
      <c r="AC288" s="832">
        <v>0</v>
      </c>
      <c r="AD288" s="832">
        <v>0</v>
      </c>
      <c r="AE288" s="832">
        <v>0</v>
      </c>
      <c r="AF288" s="832">
        <v>0</v>
      </c>
      <c r="AG288" s="832">
        <v>0</v>
      </c>
      <c r="AH288" s="832">
        <v>0</v>
      </c>
      <c r="AI288" s="832">
        <v>0</v>
      </c>
      <c r="AJ288" s="1030" t="str">
        <f t="shared" si="24"/>
        <v>H02861</v>
      </c>
      <c r="AK288" s="1030" t="str">
        <f t="shared" si="25"/>
        <v>DIS AMORT AMELIOR  LOC</v>
      </c>
      <c r="AL288" s="1030">
        <f>IFERROR(INDEX(G288:R288,1,MATCH(Parametres!$B$3,G$1:R$1,0)-1)*IF(OR(F288="L",F288="S",F288="I"),-1,1),"")</f>
        <v>0</v>
      </c>
      <c r="AM288" s="1030">
        <f t="shared" si="26"/>
        <v>0</v>
      </c>
      <c r="AN288" s="1030">
        <f>INDEX(G288:R288,1,MATCH(Parametres!$B$3,G$1:R$1,0))*IF(OR(F288="L",F288="S",F288="I"),-1,1)</f>
        <v>0</v>
      </c>
      <c r="AO288" s="598" t="e">
        <f>+VLOOKUP($AJ288,Data_Validation!$A:$D,1,0)</f>
        <v>#N/A</v>
      </c>
      <c r="AP288" s="598" t="e">
        <f>+VLOOKUP($AJ288,Data_Validation!$A:$D,3,0)</f>
        <v>#N/A</v>
      </c>
      <c r="AQ288" s="598" t="e">
        <f>+VLOOKUP($AJ288,Data_Validation!$A:$D,4,0)</f>
        <v>#N/A</v>
      </c>
      <c r="AR288" s="598" t="s">
        <v>299</v>
      </c>
      <c r="AS288" s="598" t="e">
        <f>+VLOOKUP($AJ288,Data_Validation!$A:$E,5,0)</f>
        <v>#N/A</v>
      </c>
      <c r="AT288" s="1036" t="str">
        <f t="shared" si="27"/>
        <v>H02861</v>
      </c>
      <c r="AU288" s="599" t="str">
        <f t="shared" si="28"/>
        <v>DIS AMORT AMELIOR  LOC</v>
      </c>
      <c r="AV288" s="1030">
        <f>IFERROR(INDEX(V288:AG288,1,MATCH(Parametres!$B$3,V$1:AG$1,0)-1)*IF(OR(C288="L",C288="S",C288="I"),-1,1),"")</f>
        <v>0</v>
      </c>
      <c r="AW288" s="1030">
        <f t="shared" si="29"/>
        <v>0</v>
      </c>
      <c r="AX288" s="1030">
        <f>INDEX(V288:AG288,1,MATCH(Parametres!$B$3,V$1:AG$1,0))*IF(OR(C288="L",C288="S",C288="I"),-1,1)</f>
        <v>0</v>
      </c>
      <c r="AY288" s="598" t="s">
        <v>337</v>
      </c>
      <c r="AZ288" s="598" t="e">
        <f>+VLOOKUP($AJ288,Data_Validation!$A:$E,5,0)</f>
        <v>#N/A</v>
      </c>
    </row>
    <row r="289" spans="1:52" ht="15" customHeight="1">
      <c r="A289" s="832" t="s">
        <v>1150</v>
      </c>
      <c r="B289" s="832">
        <v>2025</v>
      </c>
      <c r="C289" s="832" t="s">
        <v>1724</v>
      </c>
      <c r="D289" s="832" t="s">
        <v>1725</v>
      </c>
      <c r="E289" s="832" t="s">
        <v>333</v>
      </c>
      <c r="F289" s="832" t="s">
        <v>1119</v>
      </c>
      <c r="G289" s="832">
        <v>0</v>
      </c>
      <c r="H289" s="832">
        <v>0</v>
      </c>
      <c r="I289" s="832">
        <v>0</v>
      </c>
      <c r="J289" s="832">
        <v>0</v>
      </c>
      <c r="K289" s="832">
        <v>0</v>
      </c>
      <c r="L289" s="832">
        <v>0</v>
      </c>
      <c r="M289" s="832">
        <v>0</v>
      </c>
      <c r="N289" s="832">
        <v>0</v>
      </c>
      <c r="O289" s="832">
        <v>0</v>
      </c>
      <c r="P289" s="832">
        <v>0</v>
      </c>
      <c r="Q289" s="832">
        <v>0</v>
      </c>
      <c r="R289" s="832">
        <v>0</v>
      </c>
      <c r="S289" s="832">
        <v>0</v>
      </c>
      <c r="T289" s="832">
        <v>0</v>
      </c>
      <c r="U289" s="832">
        <v>0</v>
      </c>
      <c r="V289" s="832">
        <v>0</v>
      </c>
      <c r="W289" s="832">
        <v>0</v>
      </c>
      <c r="X289" s="832">
        <v>0</v>
      </c>
      <c r="Y289" s="832">
        <v>0</v>
      </c>
      <c r="Z289" s="832">
        <v>0</v>
      </c>
      <c r="AA289" s="832">
        <v>0</v>
      </c>
      <c r="AB289" s="832">
        <v>0</v>
      </c>
      <c r="AC289" s="832">
        <v>0</v>
      </c>
      <c r="AD289" s="832">
        <v>0</v>
      </c>
      <c r="AE289" s="832">
        <v>0</v>
      </c>
      <c r="AF289" s="832">
        <v>0</v>
      </c>
      <c r="AG289" s="832">
        <v>0</v>
      </c>
      <c r="AH289" s="832">
        <v>0</v>
      </c>
      <c r="AI289" s="832">
        <v>0</v>
      </c>
      <c r="AJ289" s="1030" t="str">
        <f t="shared" si="24"/>
        <v>H02862</v>
      </c>
      <c r="AK289" s="1030" t="str">
        <f t="shared" si="25"/>
        <v>DIS ENTRERIEN PROPRIETE</v>
      </c>
      <c r="AL289" s="1030">
        <f>IFERROR(INDEX(G289:R289,1,MATCH(Parametres!$B$3,G$1:R$1,0)-1)*IF(OR(F289="L",F289="S",F289="I"),-1,1),"")</f>
        <v>0</v>
      </c>
      <c r="AM289" s="1030">
        <f t="shared" si="26"/>
        <v>0</v>
      </c>
      <c r="AN289" s="1030">
        <f>INDEX(G289:R289,1,MATCH(Parametres!$B$3,G$1:R$1,0))*IF(OR(F289="L",F289="S",F289="I"),-1,1)</f>
        <v>0</v>
      </c>
      <c r="AO289" s="598" t="e">
        <f>+VLOOKUP($AJ289,Data_Validation!$A:$D,1,0)</f>
        <v>#N/A</v>
      </c>
      <c r="AP289" s="598" t="e">
        <f>+VLOOKUP($AJ289,Data_Validation!$A:$D,3,0)</f>
        <v>#N/A</v>
      </c>
      <c r="AQ289" s="598" t="e">
        <f>+VLOOKUP($AJ289,Data_Validation!$A:$D,4,0)</f>
        <v>#N/A</v>
      </c>
      <c r="AR289" s="598" t="s">
        <v>299</v>
      </c>
      <c r="AS289" s="598" t="e">
        <f>+VLOOKUP($AJ289,Data_Validation!$A:$E,5,0)</f>
        <v>#N/A</v>
      </c>
      <c r="AT289" s="1036" t="str">
        <f t="shared" si="27"/>
        <v>H02862</v>
      </c>
      <c r="AU289" s="599" t="str">
        <f t="shared" si="28"/>
        <v>DIS ENTRERIEN PROPRIETE</v>
      </c>
      <c r="AV289" s="1030">
        <f>IFERROR(INDEX(V289:AG289,1,MATCH(Parametres!$B$3,V$1:AG$1,0)-1)*IF(OR(C289="L",C289="S",C289="I"),-1,1),"")</f>
        <v>0</v>
      </c>
      <c r="AW289" s="1030">
        <f t="shared" si="29"/>
        <v>0</v>
      </c>
      <c r="AX289" s="1030">
        <f>INDEX(V289:AG289,1,MATCH(Parametres!$B$3,V$1:AG$1,0))*IF(OR(C289="L",C289="S",C289="I"),-1,1)</f>
        <v>0</v>
      </c>
      <c r="AY289" s="598" t="s">
        <v>337</v>
      </c>
      <c r="AZ289" s="598" t="e">
        <f>+VLOOKUP($AJ289,Data_Validation!$A:$E,5,0)</f>
        <v>#N/A</v>
      </c>
    </row>
    <row r="290" spans="1:52" ht="15" customHeight="1">
      <c r="A290" s="832" t="s">
        <v>1150</v>
      </c>
      <c r="B290" s="832">
        <v>2025</v>
      </c>
      <c r="C290" s="832" t="s">
        <v>1726</v>
      </c>
      <c r="D290" s="832" t="s">
        <v>1727</v>
      </c>
      <c r="E290" s="832" t="s">
        <v>333</v>
      </c>
      <c r="F290" s="832" t="s">
        <v>1119</v>
      </c>
      <c r="G290" s="832">
        <v>0</v>
      </c>
      <c r="H290" s="832">
        <v>0</v>
      </c>
      <c r="I290" s="832">
        <v>0</v>
      </c>
      <c r="J290" s="832">
        <v>0</v>
      </c>
      <c r="K290" s="832">
        <v>0</v>
      </c>
      <c r="L290" s="832">
        <v>0</v>
      </c>
      <c r="M290" s="832">
        <v>0</v>
      </c>
      <c r="N290" s="832">
        <v>0</v>
      </c>
      <c r="O290" s="832">
        <v>0</v>
      </c>
      <c r="P290" s="832">
        <v>0</v>
      </c>
      <c r="Q290" s="832">
        <v>0</v>
      </c>
      <c r="R290" s="832">
        <v>0</v>
      </c>
      <c r="S290" s="832">
        <v>0</v>
      </c>
      <c r="T290" s="832">
        <v>0</v>
      </c>
      <c r="U290" s="832">
        <v>0</v>
      </c>
      <c r="V290" s="832">
        <v>0</v>
      </c>
      <c r="W290" s="832">
        <v>0</v>
      </c>
      <c r="X290" s="832">
        <v>0</v>
      </c>
      <c r="Y290" s="832">
        <v>0</v>
      </c>
      <c r="Z290" s="832">
        <v>0</v>
      </c>
      <c r="AA290" s="832">
        <v>0</v>
      </c>
      <c r="AB290" s="832">
        <v>0</v>
      </c>
      <c r="AC290" s="832">
        <v>0</v>
      </c>
      <c r="AD290" s="832">
        <v>0</v>
      </c>
      <c r="AE290" s="832">
        <v>0</v>
      </c>
      <c r="AF290" s="832">
        <v>0</v>
      </c>
      <c r="AG290" s="832">
        <v>0</v>
      </c>
      <c r="AH290" s="832">
        <v>0</v>
      </c>
      <c r="AI290" s="832">
        <v>0</v>
      </c>
      <c r="AJ290" s="1030" t="str">
        <f t="shared" si="24"/>
        <v>H02863</v>
      </c>
      <c r="AK290" s="1030" t="str">
        <f t="shared" si="25"/>
        <v>DIS TAXES PROPRIETE</v>
      </c>
      <c r="AL290" s="1030">
        <f>IFERROR(INDEX(G290:R290,1,MATCH(Parametres!$B$3,G$1:R$1,0)-1)*IF(OR(F290="L",F290="S",F290="I"),-1,1),"")</f>
        <v>0</v>
      </c>
      <c r="AM290" s="1030">
        <f t="shared" si="26"/>
        <v>0</v>
      </c>
      <c r="AN290" s="1030">
        <f>INDEX(G290:R290,1,MATCH(Parametres!$B$3,G$1:R$1,0))*IF(OR(F290="L",F290="S",F290="I"),-1,1)</f>
        <v>0</v>
      </c>
      <c r="AO290" s="598" t="e">
        <f>+VLOOKUP($AJ290,Data_Validation!$A:$D,1,0)</f>
        <v>#N/A</v>
      </c>
      <c r="AP290" s="598" t="e">
        <f>+VLOOKUP($AJ290,Data_Validation!$A:$D,3,0)</f>
        <v>#N/A</v>
      </c>
      <c r="AQ290" s="598" t="e">
        <f>+VLOOKUP($AJ290,Data_Validation!$A:$D,4,0)</f>
        <v>#N/A</v>
      </c>
      <c r="AR290" s="598" t="s">
        <v>299</v>
      </c>
      <c r="AS290" s="598" t="e">
        <f>+VLOOKUP($AJ290,Data_Validation!$A:$E,5,0)</f>
        <v>#N/A</v>
      </c>
      <c r="AT290" s="1036" t="str">
        <f t="shared" si="27"/>
        <v>H02863</v>
      </c>
      <c r="AU290" s="599" t="str">
        <f t="shared" si="28"/>
        <v>DIS TAXES PROPRIETE</v>
      </c>
      <c r="AV290" s="1030">
        <f>IFERROR(INDEX(V290:AG290,1,MATCH(Parametres!$B$3,V$1:AG$1,0)-1)*IF(OR(C290="L",C290="S",C290="I"),-1,1),"")</f>
        <v>0</v>
      </c>
      <c r="AW290" s="1030">
        <f t="shared" si="29"/>
        <v>0</v>
      </c>
      <c r="AX290" s="1030">
        <f>INDEX(V290:AG290,1,MATCH(Parametres!$B$3,V$1:AG$1,0))*IF(OR(C290="L",C290="S",C290="I"),-1,1)</f>
        <v>0</v>
      </c>
      <c r="AY290" s="598" t="s">
        <v>337</v>
      </c>
      <c r="AZ290" s="598" t="e">
        <f>+VLOOKUP($AJ290,Data_Validation!$A:$E,5,0)</f>
        <v>#N/A</v>
      </c>
    </row>
    <row r="291" spans="1:52" ht="15.75" customHeight="1">
      <c r="A291" s="832" t="s">
        <v>1150</v>
      </c>
      <c r="B291" s="832">
        <v>2025</v>
      </c>
      <c r="C291" s="832" t="s">
        <v>1728</v>
      </c>
      <c r="D291" s="832" t="s">
        <v>1729</v>
      </c>
      <c r="E291" s="832" t="s">
        <v>333</v>
      </c>
      <c r="F291" s="832" t="s">
        <v>1119</v>
      </c>
      <c r="G291" s="832">
        <v>0</v>
      </c>
      <c r="H291" s="832">
        <v>0</v>
      </c>
      <c r="I291" s="832">
        <v>0</v>
      </c>
      <c r="J291" s="832">
        <v>0</v>
      </c>
      <c r="K291" s="832">
        <v>0</v>
      </c>
      <c r="L291" s="832">
        <v>0</v>
      </c>
      <c r="M291" s="832">
        <v>0</v>
      </c>
      <c r="N291" s="832">
        <v>0</v>
      </c>
      <c r="O291" s="832">
        <v>0</v>
      </c>
      <c r="P291" s="832">
        <v>0</v>
      </c>
      <c r="Q291" s="832">
        <v>0</v>
      </c>
      <c r="R291" s="832">
        <v>0</v>
      </c>
      <c r="S291" s="832">
        <v>0</v>
      </c>
      <c r="T291" s="832">
        <v>0</v>
      </c>
      <c r="U291" s="832">
        <v>0</v>
      </c>
      <c r="V291" s="832">
        <v>0</v>
      </c>
      <c r="W291" s="832">
        <v>0</v>
      </c>
      <c r="X291" s="832">
        <v>0</v>
      </c>
      <c r="Y291" s="832">
        <v>0</v>
      </c>
      <c r="Z291" s="832">
        <v>0</v>
      </c>
      <c r="AA291" s="832">
        <v>0</v>
      </c>
      <c r="AB291" s="832">
        <v>0</v>
      </c>
      <c r="AC291" s="832">
        <v>0</v>
      </c>
      <c r="AD291" s="832">
        <v>0</v>
      </c>
      <c r="AE291" s="832">
        <v>0</v>
      </c>
      <c r="AF291" s="832">
        <v>0</v>
      </c>
      <c r="AG291" s="832">
        <v>0</v>
      </c>
      <c r="AH291" s="832">
        <v>0</v>
      </c>
      <c r="AI291" s="832">
        <v>0</v>
      </c>
      <c r="AJ291" s="1030" t="str">
        <f t="shared" si="24"/>
        <v>H02864</v>
      </c>
      <c r="AK291" s="1030" t="str">
        <f t="shared" si="25"/>
        <v>DIS ASSURANCE BATIMENT</v>
      </c>
      <c r="AL291" s="1030">
        <f>IFERROR(INDEX(G291:R291,1,MATCH(Parametres!$B$3,G$1:R$1,0)-1)*IF(OR(F291="L",F291="S",F291="I"),-1,1),"")</f>
        <v>0</v>
      </c>
      <c r="AM291" s="1030">
        <f t="shared" si="26"/>
        <v>0</v>
      </c>
      <c r="AN291" s="1030">
        <f>INDEX(G291:R291,1,MATCH(Parametres!$B$3,G$1:R$1,0))*IF(OR(F291="L",F291="S",F291="I"),-1,1)</f>
        <v>0</v>
      </c>
      <c r="AO291" s="598" t="e">
        <f>+VLOOKUP($AJ291,Data_Validation!$A:$D,1,0)</f>
        <v>#N/A</v>
      </c>
      <c r="AP291" s="598" t="e">
        <f>+VLOOKUP($AJ291,Data_Validation!$A:$D,3,0)</f>
        <v>#N/A</v>
      </c>
      <c r="AQ291" s="598" t="e">
        <f>+VLOOKUP($AJ291,Data_Validation!$A:$D,4,0)</f>
        <v>#N/A</v>
      </c>
      <c r="AR291" s="598" t="s">
        <v>299</v>
      </c>
      <c r="AS291" s="598" t="e">
        <f>+VLOOKUP($AJ291,Data_Validation!$A:$E,5,0)</f>
        <v>#N/A</v>
      </c>
      <c r="AT291" s="1036" t="str">
        <f t="shared" si="27"/>
        <v>H02864</v>
      </c>
      <c r="AU291" s="599" t="str">
        <f t="shared" si="28"/>
        <v>DIS ASSURANCE BATIMENT</v>
      </c>
      <c r="AV291" s="1030">
        <f>IFERROR(INDEX(V291:AG291,1,MATCH(Parametres!$B$3,V$1:AG$1,0)-1)*IF(OR(C291="L",C291="S",C291="I"),-1,1),"")</f>
        <v>0</v>
      </c>
      <c r="AW291" s="1030">
        <f t="shared" si="29"/>
        <v>0</v>
      </c>
      <c r="AX291" s="1030">
        <f>INDEX(V291:AG291,1,MATCH(Parametres!$B$3,V$1:AG$1,0))*IF(OR(C291="L",C291="S",C291="I"),-1,1)</f>
        <v>0</v>
      </c>
      <c r="AY291" s="598" t="s">
        <v>337</v>
      </c>
      <c r="AZ291" s="598" t="e">
        <f>+VLOOKUP($AJ291,Data_Validation!$A:$E,5,0)</f>
        <v>#N/A</v>
      </c>
    </row>
    <row r="292" spans="1:52" ht="15" customHeight="1">
      <c r="A292" s="832" t="s">
        <v>1150</v>
      </c>
      <c r="B292" s="832">
        <v>2025</v>
      </c>
      <c r="C292" s="832" t="s">
        <v>1730</v>
      </c>
      <c r="D292" s="832" t="s">
        <v>1731</v>
      </c>
      <c r="E292" s="832" t="s">
        <v>333</v>
      </c>
      <c r="F292" s="832" t="s">
        <v>1119</v>
      </c>
      <c r="G292" s="832">
        <v>0</v>
      </c>
      <c r="H292" s="832">
        <v>0</v>
      </c>
      <c r="I292" s="832">
        <v>0</v>
      </c>
      <c r="J292" s="832">
        <v>0</v>
      </c>
      <c r="K292" s="832">
        <v>0</v>
      </c>
      <c r="L292" s="832">
        <v>0</v>
      </c>
      <c r="M292" s="832">
        <v>0</v>
      </c>
      <c r="N292" s="832">
        <v>0</v>
      </c>
      <c r="O292" s="832">
        <v>0</v>
      </c>
      <c r="P292" s="832">
        <v>0</v>
      </c>
      <c r="Q292" s="832">
        <v>0</v>
      </c>
      <c r="R292" s="832">
        <v>0</v>
      </c>
      <c r="S292" s="832">
        <v>0</v>
      </c>
      <c r="T292" s="832">
        <v>0</v>
      </c>
      <c r="U292" s="832">
        <v>0</v>
      </c>
      <c r="V292" s="832">
        <v>0</v>
      </c>
      <c r="W292" s="832">
        <v>0</v>
      </c>
      <c r="X292" s="832">
        <v>0</v>
      </c>
      <c r="Y292" s="832">
        <v>0</v>
      </c>
      <c r="Z292" s="832">
        <v>0</v>
      </c>
      <c r="AA292" s="832">
        <v>0</v>
      </c>
      <c r="AB292" s="832">
        <v>0</v>
      </c>
      <c r="AC292" s="832">
        <v>0</v>
      </c>
      <c r="AD292" s="832">
        <v>0</v>
      </c>
      <c r="AE292" s="832">
        <v>0</v>
      </c>
      <c r="AF292" s="832">
        <v>0</v>
      </c>
      <c r="AG292" s="832">
        <v>0</v>
      </c>
      <c r="AH292" s="832">
        <v>0</v>
      </c>
      <c r="AI292" s="832">
        <v>0</v>
      </c>
      <c r="AJ292" s="1030" t="str">
        <f t="shared" si="24"/>
        <v>H02865</v>
      </c>
      <c r="AK292" s="1030" t="str">
        <f t="shared" si="25"/>
        <v>DIS AMORT BATIMENT</v>
      </c>
      <c r="AL292" s="1030">
        <f>IFERROR(INDEX(G292:R292,1,MATCH(Parametres!$B$3,G$1:R$1,0)-1)*IF(OR(F292="L",F292="S",F292="I"),-1,1),"")</f>
        <v>0</v>
      </c>
      <c r="AM292" s="1030">
        <f t="shared" si="26"/>
        <v>0</v>
      </c>
      <c r="AN292" s="1030">
        <f>INDEX(G292:R292,1,MATCH(Parametres!$B$3,G$1:R$1,0))*IF(OR(F292="L",F292="S",F292="I"),-1,1)</f>
        <v>0</v>
      </c>
      <c r="AO292" s="598" t="e">
        <f>+VLOOKUP($AJ292,Data_Validation!$A:$D,1,0)</f>
        <v>#N/A</v>
      </c>
      <c r="AP292" s="598" t="e">
        <f>+VLOOKUP($AJ292,Data_Validation!$A:$D,3,0)</f>
        <v>#N/A</v>
      </c>
      <c r="AQ292" s="598" t="e">
        <f>+VLOOKUP($AJ292,Data_Validation!$A:$D,4,0)</f>
        <v>#N/A</v>
      </c>
      <c r="AR292" s="598" t="s">
        <v>299</v>
      </c>
      <c r="AS292" s="598" t="e">
        <f>+VLOOKUP($AJ292,Data_Validation!$A:$E,5,0)</f>
        <v>#N/A</v>
      </c>
      <c r="AT292" s="1036" t="str">
        <f t="shared" si="27"/>
        <v>H02865</v>
      </c>
      <c r="AU292" s="599" t="str">
        <f t="shared" si="28"/>
        <v>DIS AMORT BATIMENT</v>
      </c>
      <c r="AV292" s="1030">
        <f>IFERROR(INDEX(V292:AG292,1,MATCH(Parametres!$B$3,V$1:AG$1,0)-1)*IF(OR(C292="L",C292="S",C292="I"),-1,1),"")</f>
        <v>0</v>
      </c>
      <c r="AW292" s="1030">
        <f t="shared" si="29"/>
        <v>0</v>
      </c>
      <c r="AX292" s="1030">
        <f>INDEX(V292:AG292,1,MATCH(Parametres!$B$3,V$1:AG$1,0))*IF(OR(C292="L",C292="S",C292="I"),-1,1)</f>
        <v>0</v>
      </c>
      <c r="AY292" s="598" t="s">
        <v>337</v>
      </c>
      <c r="AZ292" s="598" t="e">
        <f>+VLOOKUP($AJ292,Data_Validation!$A:$E,5,0)</f>
        <v>#N/A</v>
      </c>
    </row>
    <row r="293" spans="1:52" ht="15" customHeight="1">
      <c r="A293" s="832" t="s">
        <v>1150</v>
      </c>
      <c r="B293" s="832">
        <v>2025</v>
      </c>
      <c r="C293" s="832" t="s">
        <v>1732</v>
      </c>
      <c r="D293" s="832" t="s">
        <v>1733</v>
      </c>
      <c r="E293" s="832" t="s">
        <v>333</v>
      </c>
      <c r="F293" s="832" t="s">
        <v>1119</v>
      </c>
      <c r="G293" s="832">
        <v>0</v>
      </c>
      <c r="H293" s="832">
        <v>0</v>
      </c>
      <c r="I293" s="832">
        <v>0</v>
      </c>
      <c r="J293" s="832">
        <v>0</v>
      </c>
      <c r="K293" s="832">
        <v>0</v>
      </c>
      <c r="L293" s="832">
        <v>0</v>
      </c>
      <c r="M293" s="832">
        <v>0</v>
      </c>
      <c r="N293" s="832">
        <v>0</v>
      </c>
      <c r="O293" s="832">
        <v>0</v>
      </c>
      <c r="P293" s="832">
        <v>0</v>
      </c>
      <c r="Q293" s="832">
        <v>0</v>
      </c>
      <c r="R293" s="832">
        <v>0</v>
      </c>
      <c r="S293" s="832">
        <v>0</v>
      </c>
      <c r="T293" s="832">
        <v>0</v>
      </c>
      <c r="U293" s="832">
        <v>0</v>
      </c>
      <c r="V293" s="832">
        <v>0</v>
      </c>
      <c r="W293" s="832">
        <v>0</v>
      </c>
      <c r="X293" s="832">
        <v>0</v>
      </c>
      <c r="Y293" s="832">
        <v>0</v>
      </c>
      <c r="Z293" s="832">
        <v>0</v>
      </c>
      <c r="AA293" s="832">
        <v>0</v>
      </c>
      <c r="AB293" s="832">
        <v>0</v>
      </c>
      <c r="AC293" s="832">
        <v>0</v>
      </c>
      <c r="AD293" s="832">
        <v>0</v>
      </c>
      <c r="AE293" s="832">
        <v>0</v>
      </c>
      <c r="AF293" s="832">
        <v>0</v>
      </c>
      <c r="AG293" s="832">
        <v>0</v>
      </c>
      <c r="AH293" s="832">
        <v>0</v>
      </c>
      <c r="AI293" s="832">
        <v>0</v>
      </c>
      <c r="AJ293" s="1030" t="str">
        <f t="shared" si="24"/>
        <v>H02868</v>
      </c>
      <c r="AK293" s="1030" t="str">
        <f t="shared" si="25"/>
        <v>DIS TAXES AFFAIRES&amp;AUTRES</v>
      </c>
      <c r="AL293" s="1030">
        <f>IFERROR(INDEX(G293:R293,1,MATCH(Parametres!$B$3,G$1:R$1,0)-1)*IF(OR(F293="L",F293="S",F293="I"),-1,1),"")</f>
        <v>0</v>
      </c>
      <c r="AM293" s="1030">
        <f t="shared" si="26"/>
        <v>0</v>
      </c>
      <c r="AN293" s="1030">
        <f>INDEX(G293:R293,1,MATCH(Parametres!$B$3,G$1:R$1,0))*IF(OR(F293="L",F293="S",F293="I"),-1,1)</f>
        <v>0</v>
      </c>
      <c r="AO293" s="598" t="e">
        <f>+VLOOKUP($AJ293,Data_Validation!$A:$D,1,0)</f>
        <v>#N/A</v>
      </c>
      <c r="AP293" s="598" t="e">
        <f>+VLOOKUP($AJ293,Data_Validation!$A:$D,3,0)</f>
        <v>#N/A</v>
      </c>
      <c r="AQ293" s="598" t="e">
        <f>+VLOOKUP($AJ293,Data_Validation!$A:$D,4,0)</f>
        <v>#N/A</v>
      </c>
      <c r="AR293" s="598" t="s">
        <v>299</v>
      </c>
      <c r="AS293" s="598" t="e">
        <f>+VLOOKUP($AJ293,Data_Validation!$A:$E,5,0)</f>
        <v>#N/A</v>
      </c>
      <c r="AT293" s="1036" t="str">
        <f t="shared" si="27"/>
        <v>H02868</v>
      </c>
      <c r="AU293" s="599" t="str">
        <f t="shared" si="28"/>
        <v>DIS TAXES AFFAIRES&amp;AUTRES</v>
      </c>
      <c r="AV293" s="1030">
        <f>IFERROR(INDEX(V293:AG293,1,MATCH(Parametres!$B$3,V$1:AG$1,0)-1)*IF(OR(C293="L",C293="S",C293="I"),-1,1),"")</f>
        <v>0</v>
      </c>
      <c r="AW293" s="1030">
        <f t="shared" si="29"/>
        <v>0</v>
      </c>
      <c r="AX293" s="1030">
        <f>INDEX(V293:AG293,1,MATCH(Parametres!$B$3,V$1:AG$1,0))*IF(OR(C293="L",C293="S",C293="I"),-1,1)</f>
        <v>0</v>
      </c>
      <c r="AY293" s="598" t="s">
        <v>337</v>
      </c>
      <c r="AZ293" s="598" t="e">
        <f>+VLOOKUP($AJ293,Data_Validation!$A:$E,5,0)</f>
        <v>#N/A</v>
      </c>
    </row>
    <row r="294" spans="1:52" ht="15" customHeight="1">
      <c r="A294" s="832" t="s">
        <v>1150</v>
      </c>
      <c r="B294" s="832">
        <v>2025</v>
      </c>
      <c r="C294" s="832" t="s">
        <v>1734</v>
      </c>
      <c r="D294" s="832" t="s">
        <v>1735</v>
      </c>
      <c r="E294" s="832" t="s">
        <v>333</v>
      </c>
      <c r="F294" s="832" t="s">
        <v>1119</v>
      </c>
      <c r="G294" s="832">
        <v>0</v>
      </c>
      <c r="H294" s="832">
        <v>0</v>
      </c>
      <c r="I294" s="832">
        <v>0</v>
      </c>
      <c r="J294" s="832">
        <v>0</v>
      </c>
      <c r="K294" s="832">
        <v>0</v>
      </c>
      <c r="L294" s="832">
        <v>0</v>
      </c>
      <c r="M294" s="832">
        <v>0</v>
      </c>
      <c r="N294" s="832">
        <v>0</v>
      </c>
      <c r="O294" s="832">
        <v>0</v>
      </c>
      <c r="P294" s="832">
        <v>0</v>
      </c>
      <c r="Q294" s="832">
        <v>0</v>
      </c>
      <c r="R294" s="832">
        <v>0</v>
      </c>
      <c r="S294" s="832">
        <v>0</v>
      </c>
      <c r="T294" s="832">
        <v>0</v>
      </c>
      <c r="U294" s="832">
        <v>0</v>
      </c>
      <c r="V294" s="832">
        <v>0</v>
      </c>
      <c r="W294" s="832">
        <v>0</v>
      </c>
      <c r="X294" s="832">
        <v>0</v>
      </c>
      <c r="Y294" s="832">
        <v>0</v>
      </c>
      <c r="Z294" s="832">
        <v>0</v>
      </c>
      <c r="AA294" s="832">
        <v>0</v>
      </c>
      <c r="AB294" s="832">
        <v>0</v>
      </c>
      <c r="AC294" s="832">
        <v>0</v>
      </c>
      <c r="AD294" s="832">
        <v>0</v>
      </c>
      <c r="AE294" s="832">
        <v>0</v>
      </c>
      <c r="AF294" s="832">
        <v>0</v>
      </c>
      <c r="AG294" s="832">
        <v>0</v>
      </c>
      <c r="AH294" s="832">
        <v>0</v>
      </c>
      <c r="AI294" s="832">
        <v>0</v>
      </c>
      <c r="AJ294" s="1030" t="str">
        <f t="shared" si="24"/>
        <v>H02869</v>
      </c>
      <c r="AK294" s="1030" t="str">
        <f t="shared" si="25"/>
        <v>DIS AMORT EQUIP &amp; INSTALL</v>
      </c>
      <c r="AL294" s="1030">
        <f>IFERROR(INDEX(G294:R294,1,MATCH(Parametres!$B$3,G$1:R$1,0)-1)*IF(OR(F294="L",F294="S",F294="I"),-1,1),"")</f>
        <v>0</v>
      </c>
      <c r="AM294" s="1030">
        <f t="shared" si="26"/>
        <v>0</v>
      </c>
      <c r="AN294" s="1030">
        <f>INDEX(G294:R294,1,MATCH(Parametres!$B$3,G$1:R$1,0))*IF(OR(F294="L",F294="S",F294="I"),-1,1)</f>
        <v>0</v>
      </c>
      <c r="AO294" s="598" t="e">
        <f>+VLOOKUP($AJ294,Data_Validation!$A:$D,1,0)</f>
        <v>#N/A</v>
      </c>
      <c r="AP294" s="598" t="e">
        <f>+VLOOKUP($AJ294,Data_Validation!$A:$D,3,0)</f>
        <v>#N/A</v>
      </c>
      <c r="AQ294" s="598" t="e">
        <f>+VLOOKUP($AJ294,Data_Validation!$A:$D,4,0)</f>
        <v>#N/A</v>
      </c>
      <c r="AR294" s="598" t="s">
        <v>299</v>
      </c>
      <c r="AS294" s="598" t="e">
        <f>+VLOOKUP($AJ294,Data_Validation!$A:$E,5,0)</f>
        <v>#N/A</v>
      </c>
      <c r="AT294" s="1036" t="str">
        <f t="shared" si="27"/>
        <v>H02869</v>
      </c>
      <c r="AU294" s="599" t="str">
        <f t="shared" si="28"/>
        <v>DIS AMORT EQUIP &amp; INSTALL</v>
      </c>
      <c r="AV294" s="1030">
        <f>IFERROR(INDEX(V294:AG294,1,MATCH(Parametres!$B$3,V$1:AG$1,0)-1)*IF(OR(C294="L",C294="S",C294="I"),-1,1),"")</f>
        <v>0</v>
      </c>
      <c r="AW294" s="1030">
        <f t="shared" si="29"/>
        <v>0</v>
      </c>
      <c r="AX294" s="1030">
        <f>INDEX(V294:AG294,1,MATCH(Parametres!$B$3,V$1:AG$1,0))*IF(OR(C294="L",C294="S",C294="I"),-1,1)</f>
        <v>0</v>
      </c>
      <c r="AY294" s="598" t="s">
        <v>337</v>
      </c>
      <c r="AZ294" s="598" t="e">
        <f>+VLOOKUP($AJ294,Data_Validation!$A:$E,5,0)</f>
        <v>#N/A</v>
      </c>
    </row>
    <row r="295" spans="1:52" ht="15" customHeight="1">
      <c r="A295" s="832" t="s">
        <v>1150</v>
      </c>
      <c r="B295" s="832">
        <v>2025</v>
      </c>
      <c r="C295" s="832" t="s">
        <v>1736</v>
      </c>
      <c r="D295" s="832" t="s">
        <v>1737</v>
      </c>
      <c r="E295" s="832" t="s">
        <v>333</v>
      </c>
      <c r="F295" s="832" t="s">
        <v>1119</v>
      </c>
      <c r="G295" s="832">
        <v>0</v>
      </c>
      <c r="H295" s="832">
        <v>0</v>
      </c>
      <c r="I295" s="832">
        <v>0</v>
      </c>
      <c r="J295" s="832">
        <v>0</v>
      </c>
      <c r="K295" s="832">
        <v>0</v>
      </c>
      <c r="L295" s="832">
        <v>0</v>
      </c>
      <c r="M295" s="832">
        <v>0</v>
      </c>
      <c r="N295" s="832">
        <v>0</v>
      </c>
      <c r="O295" s="832">
        <v>0</v>
      </c>
      <c r="P295" s="832">
        <v>0</v>
      </c>
      <c r="Q295" s="832">
        <v>0</v>
      </c>
      <c r="R295" s="832">
        <v>0</v>
      </c>
      <c r="S295" s="832">
        <v>0</v>
      </c>
      <c r="T295" s="832">
        <v>0</v>
      </c>
      <c r="U295" s="832">
        <v>0</v>
      </c>
      <c r="V295" s="832">
        <v>0</v>
      </c>
      <c r="W295" s="832">
        <v>0</v>
      </c>
      <c r="X295" s="832">
        <v>0</v>
      </c>
      <c r="Y295" s="832">
        <v>0</v>
      </c>
      <c r="Z295" s="832">
        <v>0</v>
      </c>
      <c r="AA295" s="832">
        <v>0</v>
      </c>
      <c r="AB295" s="832">
        <v>0</v>
      </c>
      <c r="AC295" s="832">
        <v>0</v>
      </c>
      <c r="AD295" s="832">
        <v>0</v>
      </c>
      <c r="AE295" s="832">
        <v>0</v>
      </c>
      <c r="AF295" s="832">
        <v>0</v>
      </c>
      <c r="AG295" s="832">
        <v>0</v>
      </c>
      <c r="AH295" s="832">
        <v>0</v>
      </c>
      <c r="AI295" s="832">
        <v>0</v>
      </c>
      <c r="AJ295" s="1030" t="str">
        <f t="shared" si="24"/>
        <v>H02870</v>
      </c>
      <c r="AK295" s="1030" t="str">
        <f t="shared" si="25"/>
        <v>DIS ASSURANCE GENERALE</v>
      </c>
      <c r="AL295" s="1030">
        <f>IFERROR(INDEX(G295:R295,1,MATCH(Parametres!$B$3,G$1:R$1,0)-1)*IF(OR(F295="L",F295="S",F295="I"),-1,1),"")</f>
        <v>0</v>
      </c>
      <c r="AM295" s="1030">
        <f t="shared" si="26"/>
        <v>0</v>
      </c>
      <c r="AN295" s="1030">
        <f>INDEX(G295:R295,1,MATCH(Parametres!$B$3,G$1:R$1,0))*IF(OR(F295="L",F295="S",F295="I"),-1,1)</f>
        <v>0</v>
      </c>
      <c r="AO295" s="598" t="e">
        <f>+VLOOKUP($AJ295,Data_Validation!$A:$D,1,0)</f>
        <v>#N/A</v>
      </c>
      <c r="AP295" s="598" t="e">
        <f>+VLOOKUP($AJ295,Data_Validation!$A:$D,3,0)</f>
        <v>#N/A</v>
      </c>
      <c r="AQ295" s="598" t="e">
        <f>+VLOOKUP($AJ295,Data_Validation!$A:$D,4,0)</f>
        <v>#N/A</v>
      </c>
      <c r="AR295" s="598" t="s">
        <v>299</v>
      </c>
      <c r="AS295" s="598" t="e">
        <f>+VLOOKUP($AJ295,Data_Validation!$A:$E,5,0)</f>
        <v>#N/A</v>
      </c>
      <c r="AT295" s="1036" t="str">
        <f t="shared" si="27"/>
        <v>H02870</v>
      </c>
      <c r="AU295" s="599" t="str">
        <f t="shared" si="28"/>
        <v>DIS ASSURANCE GENERALE</v>
      </c>
      <c r="AV295" s="1030">
        <f>IFERROR(INDEX(V295:AG295,1,MATCH(Parametres!$B$3,V$1:AG$1,0)-1)*IF(OR(C295="L",C295="S",C295="I"),-1,1),"")</f>
        <v>0</v>
      </c>
      <c r="AW295" s="1030">
        <f t="shared" si="29"/>
        <v>0</v>
      </c>
      <c r="AX295" s="1030">
        <f>INDEX(V295:AG295,1,MATCH(Parametres!$B$3,V$1:AG$1,0))*IF(OR(C295="L",C295="S",C295="I"),-1,1)</f>
        <v>0</v>
      </c>
      <c r="AY295" s="598" t="s">
        <v>337</v>
      </c>
      <c r="AZ295" s="598" t="e">
        <f>+VLOOKUP($AJ295,Data_Validation!$A:$E,5,0)</f>
        <v>#N/A</v>
      </c>
    </row>
    <row r="296" spans="1:52" ht="15" customHeight="1">
      <c r="A296" s="832" t="s">
        <v>1150</v>
      </c>
      <c r="B296" s="832">
        <v>2025</v>
      </c>
      <c r="C296" s="832" t="s">
        <v>1738</v>
      </c>
      <c r="D296" s="832" t="s">
        <v>1739</v>
      </c>
      <c r="E296" s="832" t="s">
        <v>333</v>
      </c>
      <c r="F296" s="832" t="s">
        <v>1119</v>
      </c>
      <c r="G296" s="832">
        <v>0</v>
      </c>
      <c r="H296" s="832">
        <v>0</v>
      </c>
      <c r="I296" s="832">
        <v>0</v>
      </c>
      <c r="J296" s="832">
        <v>0</v>
      </c>
      <c r="K296" s="832">
        <v>0</v>
      </c>
      <c r="L296" s="832">
        <v>0</v>
      </c>
      <c r="M296" s="832">
        <v>0</v>
      </c>
      <c r="N296" s="832">
        <v>0</v>
      </c>
      <c r="O296" s="832">
        <v>0</v>
      </c>
      <c r="P296" s="832">
        <v>0</v>
      </c>
      <c r="Q296" s="832">
        <v>0</v>
      </c>
      <c r="R296" s="832">
        <v>0</v>
      </c>
      <c r="S296" s="832">
        <v>0</v>
      </c>
      <c r="T296" s="832">
        <v>0</v>
      </c>
      <c r="U296" s="832">
        <v>0</v>
      </c>
      <c r="V296" s="832">
        <v>0</v>
      </c>
      <c r="W296" s="832">
        <v>0</v>
      </c>
      <c r="X296" s="832">
        <v>0</v>
      </c>
      <c r="Y296" s="832">
        <v>0</v>
      </c>
      <c r="Z296" s="832">
        <v>0</v>
      </c>
      <c r="AA296" s="832">
        <v>0</v>
      </c>
      <c r="AB296" s="832">
        <v>0</v>
      </c>
      <c r="AC296" s="832">
        <v>0</v>
      </c>
      <c r="AD296" s="832">
        <v>0</v>
      </c>
      <c r="AE296" s="832">
        <v>0</v>
      </c>
      <c r="AF296" s="832">
        <v>0</v>
      </c>
      <c r="AG296" s="832">
        <v>0</v>
      </c>
      <c r="AH296" s="832">
        <v>0</v>
      </c>
      <c r="AI296" s="832">
        <v>0</v>
      </c>
      <c r="AJ296" s="1030" t="str">
        <f t="shared" si="24"/>
        <v>H02874</v>
      </c>
      <c r="AK296" s="1030" t="str">
        <f t="shared" si="25"/>
        <v>DIS EAU/ELECT/CHAUFFAGE</v>
      </c>
      <c r="AL296" s="1030">
        <f>IFERROR(INDEX(G296:R296,1,MATCH(Parametres!$B$3,G$1:R$1,0)-1)*IF(OR(F296="L",F296="S",F296="I"),-1,1),"")</f>
        <v>0</v>
      </c>
      <c r="AM296" s="1030">
        <f t="shared" si="26"/>
        <v>0</v>
      </c>
      <c r="AN296" s="1030">
        <f>INDEX(G296:R296,1,MATCH(Parametres!$B$3,G$1:R$1,0))*IF(OR(F296="L",F296="S",F296="I"),-1,1)</f>
        <v>0</v>
      </c>
      <c r="AO296" s="598" t="e">
        <f>+VLOOKUP($AJ296,Data_Validation!$A:$D,1,0)</f>
        <v>#N/A</v>
      </c>
      <c r="AP296" s="598" t="e">
        <f>+VLOOKUP($AJ296,Data_Validation!$A:$D,3,0)</f>
        <v>#N/A</v>
      </c>
      <c r="AQ296" s="598" t="e">
        <f>+VLOOKUP($AJ296,Data_Validation!$A:$D,4,0)</f>
        <v>#N/A</v>
      </c>
      <c r="AR296" s="598" t="s">
        <v>299</v>
      </c>
      <c r="AS296" s="598" t="e">
        <f>+VLOOKUP($AJ296,Data_Validation!$A:$E,5,0)</f>
        <v>#N/A</v>
      </c>
      <c r="AT296" s="1036" t="str">
        <f t="shared" si="27"/>
        <v>H02874</v>
      </c>
      <c r="AU296" s="599" t="str">
        <f t="shared" si="28"/>
        <v>DIS EAU/ELECT/CHAUFFAGE</v>
      </c>
      <c r="AV296" s="1030">
        <f>IFERROR(INDEX(V296:AG296,1,MATCH(Parametres!$B$3,V$1:AG$1,0)-1)*IF(OR(C296="L",C296="S",C296="I"),-1,1),"")</f>
        <v>0</v>
      </c>
      <c r="AW296" s="1030">
        <f t="shared" si="29"/>
        <v>0</v>
      </c>
      <c r="AX296" s="1030">
        <f>INDEX(V296:AG296,1,MATCH(Parametres!$B$3,V$1:AG$1,0))*IF(OR(C296="L",C296="S",C296="I"),-1,1)</f>
        <v>0</v>
      </c>
      <c r="AY296" s="598" t="s">
        <v>337</v>
      </c>
      <c r="AZ296" s="598" t="e">
        <f>+VLOOKUP($AJ296,Data_Validation!$A:$E,5,0)</f>
        <v>#N/A</v>
      </c>
    </row>
    <row r="297" spans="1:52" ht="15.75" customHeight="1">
      <c r="A297" s="832" t="s">
        <v>1150</v>
      </c>
      <c r="B297" s="832">
        <v>2025</v>
      </c>
      <c r="C297" s="832" t="s">
        <v>1740</v>
      </c>
      <c r="D297" s="832" t="s">
        <v>1741</v>
      </c>
      <c r="E297" s="832" t="s">
        <v>333</v>
      </c>
      <c r="F297" s="832" t="s">
        <v>1119</v>
      </c>
      <c r="G297" s="832">
        <v>0</v>
      </c>
      <c r="H297" s="832">
        <v>0</v>
      </c>
      <c r="I297" s="832">
        <v>0</v>
      </c>
      <c r="J297" s="832">
        <v>0</v>
      </c>
      <c r="K297" s="832">
        <v>0</v>
      </c>
      <c r="L297" s="832">
        <v>0</v>
      </c>
      <c r="M297" s="832">
        <v>0</v>
      </c>
      <c r="N297" s="832">
        <v>0</v>
      </c>
      <c r="O297" s="832">
        <v>0</v>
      </c>
      <c r="P297" s="832">
        <v>0</v>
      </c>
      <c r="Q297" s="832">
        <v>0</v>
      </c>
      <c r="R297" s="832">
        <v>0</v>
      </c>
      <c r="S297" s="832">
        <v>0</v>
      </c>
      <c r="T297" s="832">
        <v>0</v>
      </c>
      <c r="U297" s="832">
        <v>0</v>
      </c>
      <c r="V297" s="832">
        <v>0</v>
      </c>
      <c r="W297" s="832">
        <v>0</v>
      </c>
      <c r="X297" s="832">
        <v>0</v>
      </c>
      <c r="Y297" s="832">
        <v>0</v>
      </c>
      <c r="Z297" s="832">
        <v>0</v>
      </c>
      <c r="AA297" s="832">
        <v>0</v>
      </c>
      <c r="AB297" s="832">
        <v>0</v>
      </c>
      <c r="AC297" s="832">
        <v>0</v>
      </c>
      <c r="AD297" s="832">
        <v>0</v>
      </c>
      <c r="AE297" s="832">
        <v>0</v>
      </c>
      <c r="AF297" s="832">
        <v>0</v>
      </c>
      <c r="AG297" s="832">
        <v>0</v>
      </c>
      <c r="AH297" s="832">
        <v>0</v>
      </c>
      <c r="AI297" s="832">
        <v>0</v>
      </c>
      <c r="AJ297" s="1030" t="str">
        <f t="shared" si="24"/>
        <v>H02876</v>
      </c>
      <c r="AK297" s="1030" t="str">
        <f t="shared" si="25"/>
        <v>DIS VERIF. COMPTABLE</v>
      </c>
      <c r="AL297" s="1030">
        <f>IFERROR(INDEX(G297:R297,1,MATCH(Parametres!$B$3,G$1:R$1,0)-1)*IF(OR(F297="L",F297="S",F297="I"),-1,1),"")</f>
        <v>0</v>
      </c>
      <c r="AM297" s="1030">
        <f t="shared" si="26"/>
        <v>0</v>
      </c>
      <c r="AN297" s="1030">
        <f>INDEX(G297:R297,1,MATCH(Parametres!$B$3,G$1:R$1,0))*IF(OR(F297="L",F297="S",F297="I"),-1,1)</f>
        <v>0</v>
      </c>
      <c r="AO297" s="598" t="e">
        <f>+VLOOKUP($AJ297,Data_Validation!$A:$D,1,0)</f>
        <v>#N/A</v>
      </c>
      <c r="AP297" s="598" t="e">
        <f>+VLOOKUP($AJ297,Data_Validation!$A:$D,3,0)</f>
        <v>#N/A</v>
      </c>
      <c r="AQ297" s="598" t="e">
        <f>+VLOOKUP($AJ297,Data_Validation!$A:$D,4,0)</f>
        <v>#N/A</v>
      </c>
      <c r="AR297" s="598" t="s">
        <v>299</v>
      </c>
      <c r="AS297" s="598" t="e">
        <f>+VLOOKUP($AJ297,Data_Validation!$A:$E,5,0)</f>
        <v>#N/A</v>
      </c>
      <c r="AT297" s="1036" t="str">
        <f t="shared" si="27"/>
        <v>H02876</v>
      </c>
      <c r="AU297" s="599" t="str">
        <f t="shared" si="28"/>
        <v>DIS VERIF. COMPTABLE</v>
      </c>
      <c r="AV297" s="1030">
        <f>IFERROR(INDEX(V297:AG297,1,MATCH(Parametres!$B$3,V$1:AG$1,0)-1)*IF(OR(C297="L",C297="S",C297="I"),-1,1),"")</f>
        <v>0</v>
      </c>
      <c r="AW297" s="1030">
        <f t="shared" si="29"/>
        <v>0</v>
      </c>
      <c r="AX297" s="1030">
        <f>INDEX(V297:AG297,1,MATCH(Parametres!$B$3,V$1:AG$1,0))*IF(OR(C297="L",C297="S",C297="I"),-1,1)</f>
        <v>0</v>
      </c>
      <c r="AY297" s="598" t="s">
        <v>337</v>
      </c>
      <c r="AZ297" s="598" t="e">
        <f>+VLOOKUP($AJ297,Data_Validation!$A:$E,5,0)</f>
        <v>#N/A</v>
      </c>
    </row>
    <row r="298" spans="1:52" ht="15" customHeight="1">
      <c r="A298" s="832" t="s">
        <v>1150</v>
      </c>
      <c r="B298" s="832">
        <v>2025</v>
      </c>
      <c r="C298" s="832" t="s">
        <v>1742</v>
      </c>
      <c r="D298" s="832" t="s">
        <v>1743</v>
      </c>
      <c r="E298" s="832" t="s">
        <v>333</v>
      </c>
      <c r="F298" s="832" t="s">
        <v>1119</v>
      </c>
      <c r="G298" s="832">
        <v>0</v>
      </c>
      <c r="H298" s="832">
        <v>0</v>
      </c>
      <c r="I298" s="832">
        <v>0</v>
      </c>
      <c r="J298" s="832">
        <v>0</v>
      </c>
      <c r="K298" s="832">
        <v>0</v>
      </c>
      <c r="L298" s="832">
        <v>0</v>
      </c>
      <c r="M298" s="832">
        <v>0</v>
      </c>
      <c r="N298" s="832">
        <v>0</v>
      </c>
      <c r="O298" s="832">
        <v>0</v>
      </c>
      <c r="P298" s="832">
        <v>0</v>
      </c>
      <c r="Q298" s="832">
        <v>0</v>
      </c>
      <c r="R298" s="832">
        <v>0</v>
      </c>
      <c r="S298" s="832">
        <v>0</v>
      </c>
      <c r="T298" s="832">
        <v>0</v>
      </c>
      <c r="U298" s="832">
        <v>0</v>
      </c>
      <c r="V298" s="832">
        <v>0</v>
      </c>
      <c r="W298" s="832">
        <v>0</v>
      </c>
      <c r="X298" s="832">
        <v>0</v>
      </c>
      <c r="Y298" s="832">
        <v>0</v>
      </c>
      <c r="Z298" s="832">
        <v>0</v>
      </c>
      <c r="AA298" s="832">
        <v>0</v>
      </c>
      <c r="AB298" s="832">
        <v>0</v>
      </c>
      <c r="AC298" s="832">
        <v>0</v>
      </c>
      <c r="AD298" s="832">
        <v>0</v>
      </c>
      <c r="AE298" s="832">
        <v>0</v>
      </c>
      <c r="AF298" s="832">
        <v>0</v>
      </c>
      <c r="AG298" s="832">
        <v>0</v>
      </c>
      <c r="AH298" s="832">
        <v>0</v>
      </c>
      <c r="AI298" s="832">
        <v>0</v>
      </c>
      <c r="AJ298" s="1030" t="str">
        <f t="shared" si="24"/>
        <v>H02877</v>
      </c>
      <c r="AK298" s="1030" t="str">
        <f t="shared" si="25"/>
        <v>DIS COTISATIONS SOUSCRIP.</v>
      </c>
      <c r="AL298" s="1030">
        <f>IFERROR(INDEX(G298:R298,1,MATCH(Parametres!$B$3,G$1:R$1,0)-1)*IF(OR(F298="L",F298="S",F298="I"),-1,1),"")</f>
        <v>0</v>
      </c>
      <c r="AM298" s="1030">
        <f t="shared" si="26"/>
        <v>0</v>
      </c>
      <c r="AN298" s="1030">
        <f>INDEX(G298:R298,1,MATCH(Parametres!$B$3,G$1:R$1,0))*IF(OR(F298="L",F298="S",F298="I"),-1,1)</f>
        <v>0</v>
      </c>
      <c r="AO298" s="598" t="e">
        <f>+VLOOKUP($AJ298,Data_Validation!$A:$D,1,0)</f>
        <v>#N/A</v>
      </c>
      <c r="AP298" s="598" t="e">
        <f>+VLOOKUP($AJ298,Data_Validation!$A:$D,3,0)</f>
        <v>#N/A</v>
      </c>
      <c r="AQ298" s="598" t="e">
        <f>+VLOOKUP($AJ298,Data_Validation!$A:$D,4,0)</f>
        <v>#N/A</v>
      </c>
      <c r="AR298" s="598" t="s">
        <v>299</v>
      </c>
      <c r="AS298" s="598" t="e">
        <f>+VLOOKUP($AJ298,Data_Validation!$A:$E,5,0)</f>
        <v>#N/A</v>
      </c>
      <c r="AT298" s="1036" t="str">
        <f t="shared" si="27"/>
        <v>H02877</v>
      </c>
      <c r="AU298" s="599" t="str">
        <f t="shared" si="28"/>
        <v>DIS COTISATIONS SOUSCRIP.</v>
      </c>
      <c r="AV298" s="1030">
        <f>IFERROR(INDEX(V298:AG298,1,MATCH(Parametres!$B$3,V$1:AG$1,0)-1)*IF(OR(C298="L",C298="S",C298="I"),-1,1),"")</f>
        <v>0</v>
      </c>
      <c r="AW298" s="1030">
        <f t="shared" si="29"/>
        <v>0</v>
      </c>
      <c r="AX298" s="1030">
        <f>INDEX(V298:AG298,1,MATCH(Parametres!$B$3,V$1:AG$1,0))*IF(OR(C298="L",C298="S",C298="I"),-1,1)</f>
        <v>0</v>
      </c>
      <c r="AY298" s="598" t="s">
        <v>337</v>
      </c>
      <c r="AZ298" s="598" t="e">
        <f>+VLOOKUP($AJ298,Data_Validation!$A:$E,5,0)</f>
        <v>#N/A</v>
      </c>
    </row>
    <row r="299" spans="1:52" ht="15" customHeight="1">
      <c r="A299" s="832" t="s">
        <v>1150</v>
      </c>
      <c r="B299" s="832">
        <v>2025</v>
      </c>
      <c r="C299" s="832" t="s">
        <v>1744</v>
      </c>
      <c r="D299" s="832" t="s">
        <v>1745</v>
      </c>
      <c r="E299" s="832" t="s">
        <v>333</v>
      </c>
      <c r="F299" s="832" t="s">
        <v>1119</v>
      </c>
      <c r="G299" s="832">
        <v>0</v>
      </c>
      <c r="H299" s="832">
        <v>0</v>
      </c>
      <c r="I299" s="832">
        <v>0</v>
      </c>
      <c r="J299" s="832">
        <v>0</v>
      </c>
      <c r="K299" s="832">
        <v>0</v>
      </c>
      <c r="L299" s="832">
        <v>0</v>
      </c>
      <c r="M299" s="832">
        <v>0</v>
      </c>
      <c r="N299" s="832">
        <v>0</v>
      </c>
      <c r="O299" s="832">
        <v>0</v>
      </c>
      <c r="P299" s="832">
        <v>0</v>
      </c>
      <c r="Q299" s="832">
        <v>0</v>
      </c>
      <c r="R299" s="832">
        <v>0</v>
      </c>
      <c r="S299" s="832">
        <v>0</v>
      </c>
      <c r="T299" s="832">
        <v>0</v>
      </c>
      <c r="U299" s="832">
        <v>0</v>
      </c>
      <c r="V299" s="832">
        <v>0</v>
      </c>
      <c r="W299" s="832">
        <v>0</v>
      </c>
      <c r="X299" s="832">
        <v>0</v>
      </c>
      <c r="Y299" s="832">
        <v>0</v>
      </c>
      <c r="Z299" s="832">
        <v>0</v>
      </c>
      <c r="AA299" s="832">
        <v>0</v>
      </c>
      <c r="AB299" s="832">
        <v>0</v>
      </c>
      <c r="AC299" s="832">
        <v>0</v>
      </c>
      <c r="AD299" s="832">
        <v>0</v>
      </c>
      <c r="AE299" s="832">
        <v>0</v>
      </c>
      <c r="AF299" s="832">
        <v>0</v>
      </c>
      <c r="AG299" s="832">
        <v>0</v>
      </c>
      <c r="AH299" s="832">
        <v>0</v>
      </c>
      <c r="AI299" s="832">
        <v>0</v>
      </c>
      <c r="AJ299" s="1030" t="str">
        <f t="shared" si="24"/>
        <v>H02879</v>
      </c>
      <c r="AK299" s="1030" t="str">
        <f t="shared" si="25"/>
        <v>DIS DONATIONS</v>
      </c>
      <c r="AL299" s="1030">
        <f>IFERROR(INDEX(G299:R299,1,MATCH(Parametres!$B$3,G$1:R$1,0)-1)*IF(OR(F299="L",F299="S",F299="I"),-1,1),"")</f>
        <v>0</v>
      </c>
      <c r="AM299" s="1030">
        <f t="shared" si="26"/>
        <v>0</v>
      </c>
      <c r="AN299" s="1030">
        <f>INDEX(G299:R299,1,MATCH(Parametres!$B$3,G$1:R$1,0))*IF(OR(F299="L",F299="S",F299="I"),-1,1)</f>
        <v>0</v>
      </c>
      <c r="AO299" s="598" t="e">
        <f>+VLOOKUP($AJ299,Data_Validation!$A:$D,1,0)</f>
        <v>#N/A</v>
      </c>
      <c r="AP299" s="598" t="e">
        <f>+VLOOKUP($AJ299,Data_Validation!$A:$D,3,0)</f>
        <v>#N/A</v>
      </c>
      <c r="AQ299" s="598" t="e">
        <f>+VLOOKUP($AJ299,Data_Validation!$A:$D,4,0)</f>
        <v>#N/A</v>
      </c>
      <c r="AR299" s="598" t="s">
        <v>299</v>
      </c>
      <c r="AS299" s="598" t="e">
        <f>+VLOOKUP($AJ299,Data_Validation!$A:$E,5,0)</f>
        <v>#N/A</v>
      </c>
      <c r="AT299" s="1036" t="str">
        <f t="shared" si="27"/>
        <v>H02879</v>
      </c>
      <c r="AU299" s="599" t="str">
        <f t="shared" si="28"/>
        <v>DIS DONATIONS</v>
      </c>
      <c r="AV299" s="1030">
        <f>IFERROR(INDEX(V299:AG299,1,MATCH(Parametres!$B$3,V$1:AG$1,0)-1)*IF(OR(C299="L",C299="S",C299="I"),-1,1),"")</f>
        <v>0</v>
      </c>
      <c r="AW299" s="1030">
        <f t="shared" si="29"/>
        <v>0</v>
      </c>
      <c r="AX299" s="1030">
        <f>INDEX(V299:AG299,1,MATCH(Parametres!$B$3,V$1:AG$1,0))*IF(OR(C299="L",C299="S",C299="I"),-1,1)</f>
        <v>0</v>
      </c>
      <c r="AY299" s="598" t="s">
        <v>337</v>
      </c>
      <c r="AZ299" s="598" t="e">
        <f>+VLOOKUP($AJ299,Data_Validation!$A:$E,5,0)</f>
        <v>#N/A</v>
      </c>
    </row>
    <row r="300" spans="1:52" ht="15" customHeight="1">
      <c r="A300" s="832" t="s">
        <v>1150</v>
      </c>
      <c r="B300" s="832">
        <v>2025</v>
      </c>
      <c r="C300" s="832" t="s">
        <v>1746</v>
      </c>
      <c r="D300" s="832" t="s">
        <v>1747</v>
      </c>
      <c r="E300" s="832" t="s">
        <v>333</v>
      </c>
      <c r="F300" s="832" t="s">
        <v>1119</v>
      </c>
      <c r="G300" s="832">
        <v>0</v>
      </c>
      <c r="H300" s="832">
        <v>0</v>
      </c>
      <c r="I300" s="832">
        <v>0</v>
      </c>
      <c r="J300" s="832">
        <v>0</v>
      </c>
      <c r="K300" s="832">
        <v>0</v>
      </c>
      <c r="L300" s="832">
        <v>0</v>
      </c>
      <c r="M300" s="832">
        <v>0</v>
      </c>
      <c r="N300" s="832">
        <v>0</v>
      </c>
      <c r="O300" s="832">
        <v>0</v>
      </c>
      <c r="P300" s="832">
        <v>0</v>
      </c>
      <c r="Q300" s="832">
        <v>0</v>
      </c>
      <c r="R300" s="832">
        <v>0</v>
      </c>
      <c r="S300" s="832">
        <v>0</v>
      </c>
      <c r="T300" s="832">
        <v>0</v>
      </c>
      <c r="U300" s="832">
        <v>0</v>
      </c>
      <c r="V300" s="832">
        <v>0</v>
      </c>
      <c r="W300" s="832">
        <v>0</v>
      </c>
      <c r="X300" s="832">
        <v>0</v>
      </c>
      <c r="Y300" s="832">
        <v>0</v>
      </c>
      <c r="Z300" s="832">
        <v>0</v>
      </c>
      <c r="AA300" s="832">
        <v>0</v>
      </c>
      <c r="AB300" s="832">
        <v>0</v>
      </c>
      <c r="AC300" s="832">
        <v>0</v>
      </c>
      <c r="AD300" s="832">
        <v>0</v>
      </c>
      <c r="AE300" s="832">
        <v>0</v>
      </c>
      <c r="AF300" s="832">
        <v>0</v>
      </c>
      <c r="AG300" s="832">
        <v>0</v>
      </c>
      <c r="AH300" s="832">
        <v>0</v>
      </c>
      <c r="AI300" s="832">
        <v>0</v>
      </c>
      <c r="AJ300" s="1030" t="str">
        <f t="shared" si="24"/>
        <v>H02880</v>
      </c>
      <c r="AK300" s="1030" t="str">
        <f t="shared" si="25"/>
        <v>DIS-IMM &amp; PERMIS/CIE SEUL</v>
      </c>
      <c r="AL300" s="1030">
        <f>IFERROR(INDEX(G300:R300,1,MATCH(Parametres!$B$3,G$1:R$1,0)-1)*IF(OR(F300="L",F300="S",F300="I"),-1,1),"")</f>
        <v>0</v>
      </c>
      <c r="AM300" s="1030">
        <f t="shared" si="26"/>
        <v>0</v>
      </c>
      <c r="AN300" s="1030">
        <f>INDEX(G300:R300,1,MATCH(Parametres!$B$3,G$1:R$1,0))*IF(OR(F300="L",F300="S",F300="I"),-1,1)</f>
        <v>0</v>
      </c>
      <c r="AO300" s="598" t="e">
        <f>+VLOOKUP($AJ300,Data_Validation!$A:$D,1,0)</f>
        <v>#N/A</v>
      </c>
      <c r="AP300" s="598" t="e">
        <f>+VLOOKUP($AJ300,Data_Validation!$A:$D,3,0)</f>
        <v>#N/A</v>
      </c>
      <c r="AQ300" s="598" t="e">
        <f>+VLOOKUP($AJ300,Data_Validation!$A:$D,4,0)</f>
        <v>#N/A</v>
      </c>
      <c r="AR300" s="598" t="s">
        <v>299</v>
      </c>
      <c r="AS300" s="598" t="e">
        <f>+VLOOKUP($AJ300,Data_Validation!$A:$E,5,0)</f>
        <v>#N/A</v>
      </c>
      <c r="AT300" s="1036" t="str">
        <f t="shared" si="27"/>
        <v>H02880</v>
      </c>
      <c r="AU300" s="599" t="str">
        <f t="shared" si="28"/>
        <v>DIS-IMM &amp; PERMIS/CIE SEUL</v>
      </c>
      <c r="AV300" s="1030">
        <f>IFERROR(INDEX(V300:AG300,1,MATCH(Parametres!$B$3,V$1:AG$1,0)-1)*IF(OR(C300="L",C300="S",C300="I"),-1,1),"")</f>
        <v>0</v>
      </c>
      <c r="AW300" s="1030">
        <f t="shared" si="29"/>
        <v>0</v>
      </c>
      <c r="AX300" s="1030">
        <f>INDEX(V300:AG300,1,MATCH(Parametres!$B$3,V$1:AG$1,0))*IF(OR(C300="L",C300="S",C300="I"),-1,1)</f>
        <v>0</v>
      </c>
      <c r="AY300" s="598" t="s">
        <v>337</v>
      </c>
      <c r="AZ300" s="598" t="e">
        <f>+VLOOKUP($AJ300,Data_Validation!$A:$E,5,0)</f>
        <v>#N/A</v>
      </c>
    </row>
    <row r="301" spans="1:52" ht="15.75" customHeight="1">
      <c r="A301" s="832" t="s">
        <v>1150</v>
      </c>
      <c r="B301" s="832">
        <v>2025</v>
      </c>
      <c r="C301" s="832" t="s">
        <v>1748</v>
      </c>
      <c r="D301" s="832" t="s">
        <v>1152</v>
      </c>
      <c r="E301" s="832" t="s">
        <v>333</v>
      </c>
      <c r="F301" s="832" t="s">
        <v>1119</v>
      </c>
      <c r="G301" s="832">
        <v>0</v>
      </c>
      <c r="H301" s="832">
        <v>0</v>
      </c>
      <c r="I301" s="832">
        <v>0</v>
      </c>
      <c r="J301" s="832">
        <v>0</v>
      </c>
      <c r="K301" s="832">
        <v>0</v>
      </c>
      <c r="L301" s="832">
        <v>0</v>
      </c>
      <c r="M301" s="832">
        <v>0</v>
      </c>
      <c r="N301" s="832">
        <v>0</v>
      </c>
      <c r="O301" s="832">
        <v>0</v>
      </c>
      <c r="P301" s="832">
        <v>0</v>
      </c>
      <c r="Q301" s="832">
        <v>0</v>
      </c>
      <c r="R301" s="832">
        <v>0</v>
      </c>
      <c r="S301" s="832">
        <v>0</v>
      </c>
      <c r="T301" s="832">
        <v>0</v>
      </c>
      <c r="U301" s="832">
        <v>0</v>
      </c>
      <c r="V301" s="832">
        <v>0</v>
      </c>
      <c r="W301" s="832">
        <v>0</v>
      </c>
      <c r="X301" s="832">
        <v>0</v>
      </c>
      <c r="Y301" s="832">
        <v>0</v>
      </c>
      <c r="Z301" s="832">
        <v>0</v>
      </c>
      <c r="AA301" s="832">
        <v>0</v>
      </c>
      <c r="AB301" s="832">
        <v>0</v>
      </c>
      <c r="AC301" s="832">
        <v>0</v>
      </c>
      <c r="AD301" s="832">
        <v>0</v>
      </c>
      <c r="AE301" s="832">
        <v>0</v>
      </c>
      <c r="AF301" s="832">
        <v>0</v>
      </c>
      <c r="AG301" s="832">
        <v>0</v>
      </c>
      <c r="AH301" s="832">
        <v>0</v>
      </c>
      <c r="AI301" s="832">
        <v>0</v>
      </c>
      <c r="AJ301" s="1030" t="str">
        <f t="shared" si="24"/>
        <v>H02881</v>
      </c>
      <c r="AK301" s="1030" t="str">
        <f t="shared" si="25"/>
        <v>FRAIS DE GESTION</v>
      </c>
      <c r="AL301" s="1030">
        <f>IFERROR(INDEX(G301:R301,1,MATCH(Parametres!$B$3,G$1:R$1,0)-1)*IF(OR(F301="L",F301="S",F301="I"),-1,1),"")</f>
        <v>0</v>
      </c>
      <c r="AM301" s="1030">
        <f t="shared" si="26"/>
        <v>0</v>
      </c>
      <c r="AN301" s="1030">
        <f>INDEX(G301:R301,1,MATCH(Parametres!$B$3,G$1:R$1,0))*IF(OR(F301="L",F301="S",F301="I"),-1,1)</f>
        <v>0</v>
      </c>
      <c r="AO301" s="598" t="e">
        <f>+VLOOKUP($AJ301,Data_Validation!$A:$D,1,0)</f>
        <v>#N/A</v>
      </c>
      <c r="AP301" s="598" t="e">
        <f>+VLOOKUP($AJ301,Data_Validation!$A:$D,3,0)</f>
        <v>#N/A</v>
      </c>
      <c r="AQ301" s="598" t="e">
        <f>+VLOOKUP($AJ301,Data_Validation!$A:$D,4,0)</f>
        <v>#N/A</v>
      </c>
      <c r="AR301" s="598" t="s">
        <v>299</v>
      </c>
      <c r="AS301" s="598" t="e">
        <f>+VLOOKUP($AJ301,Data_Validation!$A:$E,5,0)</f>
        <v>#N/A</v>
      </c>
      <c r="AT301" s="1036" t="str">
        <f t="shared" si="27"/>
        <v>H02881</v>
      </c>
      <c r="AU301" s="599" t="str">
        <f t="shared" si="28"/>
        <v>FRAIS DE GESTION</v>
      </c>
      <c r="AV301" s="1030">
        <f>IFERROR(INDEX(V301:AG301,1,MATCH(Parametres!$B$3,V$1:AG$1,0)-1)*IF(OR(C301="L",C301="S",C301="I"),-1,1),"")</f>
        <v>0</v>
      </c>
      <c r="AW301" s="1030">
        <f t="shared" si="29"/>
        <v>0</v>
      </c>
      <c r="AX301" s="1030">
        <f>INDEX(V301:AG301,1,MATCH(Parametres!$B$3,V$1:AG$1,0))*IF(OR(C301="L",C301="S",C301="I"),-1,1)</f>
        <v>0</v>
      </c>
      <c r="AY301" s="598" t="s">
        <v>337</v>
      </c>
      <c r="AZ301" s="598" t="e">
        <f>+VLOOKUP($AJ301,Data_Validation!$A:$E,5,0)</f>
        <v>#N/A</v>
      </c>
    </row>
    <row r="302" spans="1:52" ht="15" customHeight="1">
      <c r="A302" s="832" t="s">
        <v>1150</v>
      </c>
      <c r="B302" s="832">
        <v>2025</v>
      </c>
      <c r="C302" s="832" t="s">
        <v>1749</v>
      </c>
      <c r="D302" s="832" t="s">
        <v>1750</v>
      </c>
      <c r="E302" s="832" t="s">
        <v>333</v>
      </c>
      <c r="F302" s="832" t="s">
        <v>1119</v>
      </c>
      <c r="G302" s="832">
        <v>0</v>
      </c>
      <c r="H302" s="832">
        <v>0</v>
      </c>
      <c r="I302" s="832">
        <v>0</v>
      </c>
      <c r="J302" s="832">
        <v>0</v>
      </c>
      <c r="K302" s="832">
        <v>0</v>
      </c>
      <c r="L302" s="832">
        <v>0</v>
      </c>
      <c r="M302" s="832">
        <v>0</v>
      </c>
      <c r="N302" s="832">
        <v>0</v>
      </c>
      <c r="O302" s="832">
        <v>0</v>
      </c>
      <c r="P302" s="832">
        <v>0</v>
      </c>
      <c r="Q302" s="832">
        <v>0</v>
      </c>
      <c r="R302" s="832">
        <v>0</v>
      </c>
      <c r="S302" s="832">
        <v>0</v>
      </c>
      <c r="T302" s="832">
        <v>0</v>
      </c>
      <c r="U302" s="832">
        <v>0</v>
      </c>
      <c r="V302" s="832">
        <v>0</v>
      </c>
      <c r="W302" s="832">
        <v>0</v>
      </c>
      <c r="X302" s="832">
        <v>0</v>
      </c>
      <c r="Y302" s="832">
        <v>0</v>
      </c>
      <c r="Z302" s="832">
        <v>0</v>
      </c>
      <c r="AA302" s="832">
        <v>0</v>
      </c>
      <c r="AB302" s="832">
        <v>0</v>
      </c>
      <c r="AC302" s="832">
        <v>0</v>
      </c>
      <c r="AD302" s="832">
        <v>0</v>
      </c>
      <c r="AE302" s="832">
        <v>0</v>
      </c>
      <c r="AF302" s="832">
        <v>0</v>
      </c>
      <c r="AG302" s="832">
        <v>0</v>
      </c>
      <c r="AH302" s="832">
        <v>0</v>
      </c>
      <c r="AI302" s="832">
        <v>0</v>
      </c>
      <c r="AJ302" s="1030" t="str">
        <f t="shared" si="24"/>
        <v>H02921</v>
      </c>
      <c r="AK302" s="1030" t="str">
        <f t="shared" si="25"/>
        <v>ADMIN SALAIRES AUTRES</v>
      </c>
      <c r="AL302" s="1030">
        <f>IFERROR(INDEX(G302:R302,1,MATCH(Parametres!$B$3,G$1:R$1,0)-1)*IF(OR(F302="L",F302="S",F302="I"),-1,1),"")</f>
        <v>0</v>
      </c>
      <c r="AM302" s="1030">
        <f t="shared" si="26"/>
        <v>0</v>
      </c>
      <c r="AN302" s="1030">
        <f>INDEX(G302:R302,1,MATCH(Parametres!$B$3,G$1:R$1,0))*IF(OR(F302="L",F302="S",F302="I"),-1,1)</f>
        <v>0</v>
      </c>
      <c r="AO302" s="598" t="e">
        <f>+VLOOKUP($AJ302,Data_Validation!$A:$D,1,0)</f>
        <v>#N/A</v>
      </c>
      <c r="AP302" s="598" t="e">
        <f>+VLOOKUP($AJ302,Data_Validation!$A:$D,3,0)</f>
        <v>#N/A</v>
      </c>
      <c r="AQ302" s="598" t="e">
        <f>+VLOOKUP($AJ302,Data_Validation!$A:$D,4,0)</f>
        <v>#N/A</v>
      </c>
      <c r="AR302" s="598" t="s">
        <v>299</v>
      </c>
      <c r="AS302" s="598" t="e">
        <f>+VLOOKUP($AJ302,Data_Validation!$A:$E,5,0)</f>
        <v>#N/A</v>
      </c>
      <c r="AT302" s="1036" t="str">
        <f t="shared" si="27"/>
        <v>H02921</v>
      </c>
      <c r="AU302" s="599" t="str">
        <f t="shared" si="28"/>
        <v>ADMIN SALAIRES AUTRES</v>
      </c>
      <c r="AV302" s="1030">
        <f>IFERROR(INDEX(V302:AG302,1,MATCH(Parametres!$B$3,V$1:AG$1,0)-1)*IF(OR(C302="L",C302="S",C302="I"),-1,1),"")</f>
        <v>0</v>
      </c>
      <c r="AW302" s="1030">
        <f t="shared" si="29"/>
        <v>0</v>
      </c>
      <c r="AX302" s="1030">
        <f>INDEX(V302:AG302,1,MATCH(Parametres!$B$3,V$1:AG$1,0))*IF(OR(C302="L",C302="S",C302="I"),-1,1)</f>
        <v>0</v>
      </c>
      <c r="AY302" s="598" t="s">
        <v>337</v>
      </c>
      <c r="AZ302" s="598" t="e">
        <f>+VLOOKUP($AJ302,Data_Validation!$A:$E,5,0)</f>
        <v>#N/A</v>
      </c>
    </row>
    <row r="303" spans="1:52" ht="15" customHeight="1">
      <c r="A303" s="832" t="s">
        <v>1150</v>
      </c>
      <c r="B303" s="832">
        <v>2025</v>
      </c>
      <c r="C303" s="832" t="s">
        <v>1751</v>
      </c>
      <c r="D303" s="832" t="s">
        <v>1752</v>
      </c>
      <c r="E303" s="832" t="s">
        <v>333</v>
      </c>
      <c r="F303" s="832" t="s">
        <v>1119</v>
      </c>
      <c r="G303" s="832">
        <v>0</v>
      </c>
      <c r="H303" s="832">
        <v>0</v>
      </c>
      <c r="I303" s="832">
        <v>0</v>
      </c>
      <c r="J303" s="832">
        <v>0</v>
      </c>
      <c r="K303" s="832">
        <v>0</v>
      </c>
      <c r="L303" s="832">
        <v>0</v>
      </c>
      <c r="M303" s="832">
        <v>0</v>
      </c>
      <c r="N303" s="832">
        <v>0</v>
      </c>
      <c r="O303" s="832">
        <v>0</v>
      </c>
      <c r="P303" s="832">
        <v>0</v>
      </c>
      <c r="Q303" s="832">
        <v>0</v>
      </c>
      <c r="R303" s="832">
        <v>0</v>
      </c>
      <c r="S303" s="832">
        <v>0</v>
      </c>
      <c r="T303" s="832">
        <v>0</v>
      </c>
      <c r="U303" s="832">
        <v>0</v>
      </c>
      <c r="V303" s="832">
        <v>0</v>
      </c>
      <c r="W303" s="832">
        <v>0</v>
      </c>
      <c r="X303" s="832">
        <v>0</v>
      </c>
      <c r="Y303" s="832">
        <v>0</v>
      </c>
      <c r="Z303" s="832">
        <v>0</v>
      </c>
      <c r="AA303" s="832">
        <v>0</v>
      </c>
      <c r="AB303" s="832">
        <v>0</v>
      </c>
      <c r="AC303" s="832">
        <v>0</v>
      </c>
      <c r="AD303" s="832">
        <v>0</v>
      </c>
      <c r="AE303" s="832">
        <v>0</v>
      </c>
      <c r="AF303" s="832">
        <v>0</v>
      </c>
      <c r="AG303" s="832">
        <v>0</v>
      </c>
      <c r="AH303" s="832">
        <v>0</v>
      </c>
      <c r="AI303" s="832">
        <v>0</v>
      </c>
      <c r="AJ303" s="1030" t="str">
        <f t="shared" si="24"/>
        <v>H02923</v>
      </c>
      <c r="AK303" s="1030" t="str">
        <f t="shared" si="25"/>
        <v>ADMIN ABS CONGES PAYES</v>
      </c>
      <c r="AL303" s="1030">
        <f>IFERROR(INDEX(G303:R303,1,MATCH(Parametres!$B$3,G$1:R$1,0)-1)*IF(OR(F303="L",F303="S",F303="I"),-1,1),"")</f>
        <v>0</v>
      </c>
      <c r="AM303" s="1030">
        <f t="shared" si="26"/>
        <v>0</v>
      </c>
      <c r="AN303" s="1030">
        <f>INDEX(G303:R303,1,MATCH(Parametres!$B$3,G$1:R$1,0))*IF(OR(F303="L",F303="S",F303="I"),-1,1)</f>
        <v>0</v>
      </c>
      <c r="AO303" s="598" t="e">
        <f>+VLOOKUP($AJ303,Data_Validation!$A:$D,1,0)</f>
        <v>#N/A</v>
      </c>
      <c r="AP303" s="598" t="e">
        <f>+VLOOKUP($AJ303,Data_Validation!$A:$D,3,0)</f>
        <v>#N/A</v>
      </c>
      <c r="AQ303" s="598" t="e">
        <f>+VLOOKUP($AJ303,Data_Validation!$A:$D,4,0)</f>
        <v>#N/A</v>
      </c>
      <c r="AR303" s="598" t="s">
        <v>299</v>
      </c>
      <c r="AS303" s="598" t="e">
        <f>+VLOOKUP($AJ303,Data_Validation!$A:$E,5,0)</f>
        <v>#N/A</v>
      </c>
      <c r="AT303" s="1036" t="str">
        <f t="shared" si="27"/>
        <v>H02923</v>
      </c>
      <c r="AU303" s="599" t="str">
        <f t="shared" si="28"/>
        <v>ADMIN ABS CONGES PAYES</v>
      </c>
      <c r="AV303" s="1030">
        <f>IFERROR(INDEX(V303:AG303,1,MATCH(Parametres!$B$3,V$1:AG$1,0)-1)*IF(OR(C303="L",C303="S",C303="I"),-1,1),"")</f>
        <v>0</v>
      </c>
      <c r="AW303" s="1030">
        <f t="shared" si="29"/>
        <v>0</v>
      </c>
      <c r="AX303" s="1030">
        <f>INDEX(V303:AG303,1,MATCH(Parametres!$B$3,V$1:AG$1,0))*IF(OR(C303="L",C303="S",C303="I"),-1,1)</f>
        <v>0</v>
      </c>
      <c r="AY303" s="598" t="s">
        <v>337</v>
      </c>
      <c r="AZ303" s="598" t="e">
        <f>+VLOOKUP($AJ303,Data_Validation!$A:$E,5,0)</f>
        <v>#N/A</v>
      </c>
    </row>
    <row r="304" spans="1:52" ht="15" customHeight="1">
      <c r="A304" s="832" t="s">
        <v>1150</v>
      </c>
      <c r="B304" s="832">
        <v>2025</v>
      </c>
      <c r="C304" s="832" t="s">
        <v>1753</v>
      </c>
      <c r="D304" s="832" t="s">
        <v>1754</v>
      </c>
      <c r="E304" s="832" t="s">
        <v>333</v>
      </c>
      <c r="F304" s="832" t="s">
        <v>1119</v>
      </c>
      <c r="G304" s="832">
        <v>0</v>
      </c>
      <c r="H304" s="832">
        <v>0</v>
      </c>
      <c r="I304" s="832">
        <v>0</v>
      </c>
      <c r="J304" s="832">
        <v>0</v>
      </c>
      <c r="K304" s="832">
        <v>0</v>
      </c>
      <c r="L304" s="832">
        <v>0</v>
      </c>
      <c r="M304" s="832">
        <v>0</v>
      </c>
      <c r="N304" s="832">
        <v>0</v>
      </c>
      <c r="O304" s="832">
        <v>0</v>
      </c>
      <c r="P304" s="832">
        <v>0</v>
      </c>
      <c r="Q304" s="832">
        <v>0</v>
      </c>
      <c r="R304" s="832">
        <v>0</v>
      </c>
      <c r="S304" s="832">
        <v>0</v>
      </c>
      <c r="T304" s="832">
        <v>0</v>
      </c>
      <c r="U304" s="832">
        <v>0</v>
      </c>
      <c r="V304" s="832">
        <v>0</v>
      </c>
      <c r="W304" s="832">
        <v>0</v>
      </c>
      <c r="X304" s="832">
        <v>0</v>
      </c>
      <c r="Y304" s="832">
        <v>0</v>
      </c>
      <c r="Z304" s="832">
        <v>0</v>
      </c>
      <c r="AA304" s="832">
        <v>0</v>
      </c>
      <c r="AB304" s="832">
        <v>0</v>
      </c>
      <c r="AC304" s="832">
        <v>0</v>
      </c>
      <c r="AD304" s="832">
        <v>0</v>
      </c>
      <c r="AE304" s="832">
        <v>0</v>
      </c>
      <c r="AF304" s="832">
        <v>0</v>
      </c>
      <c r="AG304" s="832">
        <v>0</v>
      </c>
      <c r="AH304" s="832">
        <v>0</v>
      </c>
      <c r="AI304" s="832">
        <v>0</v>
      </c>
      <c r="AJ304" s="1030" t="str">
        <f t="shared" si="24"/>
        <v>H02924</v>
      </c>
      <c r="AK304" s="1030" t="str">
        <f t="shared" si="25"/>
        <v>ADMIN CSST</v>
      </c>
      <c r="AL304" s="1030">
        <f>IFERROR(INDEX(G304:R304,1,MATCH(Parametres!$B$3,G$1:R$1,0)-1)*IF(OR(F304="L",F304="S",F304="I"),-1,1),"")</f>
        <v>0</v>
      </c>
      <c r="AM304" s="1030">
        <f t="shared" si="26"/>
        <v>0</v>
      </c>
      <c r="AN304" s="1030">
        <f>INDEX(G304:R304,1,MATCH(Parametres!$B$3,G$1:R$1,0))*IF(OR(F304="L",F304="S",F304="I"),-1,1)</f>
        <v>0</v>
      </c>
      <c r="AO304" s="598" t="e">
        <f>+VLOOKUP($AJ304,Data_Validation!$A:$D,1,0)</f>
        <v>#N/A</v>
      </c>
      <c r="AP304" s="598" t="e">
        <f>+VLOOKUP($AJ304,Data_Validation!$A:$D,3,0)</f>
        <v>#N/A</v>
      </c>
      <c r="AQ304" s="598" t="e">
        <f>+VLOOKUP($AJ304,Data_Validation!$A:$D,4,0)</f>
        <v>#N/A</v>
      </c>
      <c r="AR304" s="598" t="s">
        <v>299</v>
      </c>
      <c r="AS304" s="598" t="e">
        <f>+VLOOKUP($AJ304,Data_Validation!$A:$E,5,0)</f>
        <v>#N/A</v>
      </c>
      <c r="AT304" s="1036" t="str">
        <f t="shared" si="27"/>
        <v>H02924</v>
      </c>
      <c r="AU304" s="599" t="str">
        <f t="shared" si="28"/>
        <v>ADMIN CSST</v>
      </c>
      <c r="AV304" s="1030">
        <f>IFERROR(INDEX(V304:AG304,1,MATCH(Parametres!$B$3,V$1:AG$1,0)-1)*IF(OR(C304="L",C304="S",C304="I"),-1,1),"")</f>
        <v>0</v>
      </c>
      <c r="AW304" s="1030">
        <f t="shared" si="29"/>
        <v>0</v>
      </c>
      <c r="AX304" s="1030">
        <f>INDEX(V304:AG304,1,MATCH(Parametres!$B$3,V$1:AG$1,0))*IF(OR(C304="L",C304="S",C304="I"),-1,1)</f>
        <v>0</v>
      </c>
      <c r="AY304" s="598" t="s">
        <v>337</v>
      </c>
      <c r="AZ304" s="598" t="e">
        <f>+VLOOKUP($AJ304,Data_Validation!$A:$E,5,0)</f>
        <v>#N/A</v>
      </c>
    </row>
    <row r="305" spans="1:52" ht="15.75" customHeight="1">
      <c r="A305" s="832" t="s">
        <v>1150</v>
      </c>
      <c r="B305" s="832">
        <v>2025</v>
      </c>
      <c r="C305" s="832" t="s">
        <v>1755</v>
      </c>
      <c r="D305" s="832" t="s">
        <v>1756</v>
      </c>
      <c r="E305" s="832" t="s">
        <v>333</v>
      </c>
      <c r="F305" s="832" t="s">
        <v>1119</v>
      </c>
      <c r="G305" s="832">
        <v>0</v>
      </c>
      <c r="H305" s="832">
        <v>0</v>
      </c>
      <c r="I305" s="832">
        <v>0</v>
      </c>
      <c r="J305" s="832">
        <v>0</v>
      </c>
      <c r="K305" s="832">
        <v>0</v>
      </c>
      <c r="L305" s="832">
        <v>0</v>
      </c>
      <c r="M305" s="832">
        <v>0</v>
      </c>
      <c r="N305" s="832">
        <v>0</v>
      </c>
      <c r="O305" s="832">
        <v>0</v>
      </c>
      <c r="P305" s="832">
        <v>0</v>
      </c>
      <c r="Q305" s="832">
        <v>0</v>
      </c>
      <c r="R305" s="832">
        <v>0</v>
      </c>
      <c r="S305" s="832">
        <v>0</v>
      </c>
      <c r="T305" s="832">
        <v>0</v>
      </c>
      <c r="U305" s="832">
        <v>0</v>
      </c>
      <c r="V305" s="832">
        <v>0</v>
      </c>
      <c r="W305" s="832">
        <v>0</v>
      </c>
      <c r="X305" s="832">
        <v>0</v>
      </c>
      <c r="Y305" s="832">
        <v>0</v>
      </c>
      <c r="Z305" s="832">
        <v>0</v>
      </c>
      <c r="AA305" s="832">
        <v>0</v>
      </c>
      <c r="AB305" s="832">
        <v>0</v>
      </c>
      <c r="AC305" s="832">
        <v>0</v>
      </c>
      <c r="AD305" s="832">
        <v>0</v>
      </c>
      <c r="AE305" s="832">
        <v>0</v>
      </c>
      <c r="AF305" s="832">
        <v>0</v>
      </c>
      <c r="AG305" s="832">
        <v>0</v>
      </c>
      <c r="AH305" s="832">
        <v>0</v>
      </c>
      <c r="AI305" s="832">
        <v>0</v>
      </c>
      <c r="AJ305" s="1030" t="str">
        <f t="shared" si="24"/>
        <v>H02925</v>
      </c>
      <c r="AK305" s="1030" t="str">
        <f t="shared" si="25"/>
        <v>ADMIN ASSURANCE CHOMAGE</v>
      </c>
      <c r="AL305" s="1030">
        <f>IFERROR(INDEX(G305:R305,1,MATCH(Parametres!$B$3,G$1:R$1,0)-1)*IF(OR(F305="L",F305="S",F305="I"),-1,1),"")</f>
        <v>0</v>
      </c>
      <c r="AM305" s="1030">
        <f t="shared" si="26"/>
        <v>0</v>
      </c>
      <c r="AN305" s="1030">
        <f>INDEX(G305:R305,1,MATCH(Parametres!$B$3,G$1:R$1,0))*IF(OR(F305="L",F305="S",F305="I"),-1,1)</f>
        <v>0</v>
      </c>
      <c r="AO305" s="598" t="e">
        <f>+VLOOKUP($AJ305,Data_Validation!$A:$D,1,0)</f>
        <v>#N/A</v>
      </c>
      <c r="AP305" s="598" t="e">
        <f>+VLOOKUP($AJ305,Data_Validation!$A:$D,3,0)</f>
        <v>#N/A</v>
      </c>
      <c r="AQ305" s="598" t="e">
        <f>+VLOOKUP($AJ305,Data_Validation!$A:$D,4,0)</f>
        <v>#N/A</v>
      </c>
      <c r="AR305" s="598" t="s">
        <v>299</v>
      </c>
      <c r="AS305" s="598" t="e">
        <f>+VLOOKUP($AJ305,Data_Validation!$A:$E,5,0)</f>
        <v>#N/A</v>
      </c>
      <c r="AT305" s="1036" t="str">
        <f t="shared" si="27"/>
        <v>H02925</v>
      </c>
      <c r="AU305" s="599" t="str">
        <f t="shared" si="28"/>
        <v>ADMIN ASSURANCE CHOMAGE</v>
      </c>
      <c r="AV305" s="1030">
        <f>IFERROR(INDEX(V305:AG305,1,MATCH(Parametres!$B$3,V$1:AG$1,0)-1)*IF(OR(C305="L",C305="S",C305="I"),-1,1),"")</f>
        <v>0</v>
      </c>
      <c r="AW305" s="1030">
        <f t="shared" si="29"/>
        <v>0</v>
      </c>
      <c r="AX305" s="1030">
        <f>INDEX(V305:AG305,1,MATCH(Parametres!$B$3,V$1:AG$1,0))*IF(OR(C305="L",C305="S",C305="I"),-1,1)</f>
        <v>0</v>
      </c>
      <c r="AY305" s="598" t="s">
        <v>337</v>
      </c>
      <c r="AZ305" s="598" t="e">
        <f>+VLOOKUP($AJ305,Data_Validation!$A:$E,5,0)</f>
        <v>#N/A</v>
      </c>
    </row>
    <row r="306" spans="1:52" ht="15" customHeight="1">
      <c r="A306" s="832" t="s">
        <v>1150</v>
      </c>
      <c r="B306" s="832">
        <v>2025</v>
      </c>
      <c r="C306" s="832" t="s">
        <v>1757</v>
      </c>
      <c r="D306" s="832" t="s">
        <v>1758</v>
      </c>
      <c r="E306" s="832" t="s">
        <v>333</v>
      </c>
      <c r="F306" s="832" t="s">
        <v>1119</v>
      </c>
      <c r="G306" s="832">
        <v>0</v>
      </c>
      <c r="H306" s="832">
        <v>0</v>
      </c>
      <c r="I306" s="832">
        <v>0</v>
      </c>
      <c r="J306" s="832">
        <v>0</v>
      </c>
      <c r="K306" s="832">
        <v>0</v>
      </c>
      <c r="L306" s="832">
        <v>0</v>
      </c>
      <c r="M306" s="832">
        <v>0</v>
      </c>
      <c r="N306" s="832">
        <v>0</v>
      </c>
      <c r="O306" s="832">
        <v>0</v>
      </c>
      <c r="P306" s="832">
        <v>0</v>
      </c>
      <c r="Q306" s="832">
        <v>0</v>
      </c>
      <c r="R306" s="832">
        <v>0</v>
      </c>
      <c r="S306" s="832">
        <v>0</v>
      </c>
      <c r="T306" s="832">
        <v>0</v>
      </c>
      <c r="U306" s="832">
        <v>0</v>
      </c>
      <c r="V306" s="832">
        <v>0</v>
      </c>
      <c r="W306" s="832">
        <v>0</v>
      </c>
      <c r="X306" s="832">
        <v>0</v>
      </c>
      <c r="Y306" s="832">
        <v>0</v>
      </c>
      <c r="Z306" s="832">
        <v>0</v>
      </c>
      <c r="AA306" s="832">
        <v>0</v>
      </c>
      <c r="AB306" s="832">
        <v>0</v>
      </c>
      <c r="AC306" s="832">
        <v>0</v>
      </c>
      <c r="AD306" s="832">
        <v>0</v>
      </c>
      <c r="AE306" s="832">
        <v>0</v>
      </c>
      <c r="AF306" s="832">
        <v>0</v>
      </c>
      <c r="AG306" s="832">
        <v>0</v>
      </c>
      <c r="AH306" s="832">
        <v>0</v>
      </c>
      <c r="AI306" s="832">
        <v>0</v>
      </c>
      <c r="AJ306" s="1030" t="str">
        <f t="shared" si="24"/>
        <v>H02926</v>
      </c>
      <c r="AK306" s="1030" t="str">
        <f t="shared" si="25"/>
        <v>ADMIN ASSURANCE GROUPE</v>
      </c>
      <c r="AL306" s="1030">
        <f>IFERROR(INDEX(G306:R306,1,MATCH(Parametres!$B$3,G$1:R$1,0)-1)*IF(OR(F306="L",F306="S",F306="I"),-1,1),"")</f>
        <v>0</v>
      </c>
      <c r="AM306" s="1030">
        <f t="shared" si="26"/>
        <v>0</v>
      </c>
      <c r="AN306" s="1030">
        <f>INDEX(G306:R306,1,MATCH(Parametres!$B$3,G$1:R$1,0))*IF(OR(F306="L",F306="S",F306="I"),-1,1)</f>
        <v>0</v>
      </c>
      <c r="AO306" s="598" t="e">
        <f>+VLOOKUP($AJ306,Data_Validation!$A:$D,1,0)</f>
        <v>#N/A</v>
      </c>
      <c r="AP306" s="598" t="e">
        <f>+VLOOKUP($AJ306,Data_Validation!$A:$D,3,0)</f>
        <v>#N/A</v>
      </c>
      <c r="AQ306" s="598" t="e">
        <f>+VLOOKUP($AJ306,Data_Validation!$A:$D,4,0)</f>
        <v>#N/A</v>
      </c>
      <c r="AR306" s="598" t="s">
        <v>299</v>
      </c>
      <c r="AS306" s="598" t="e">
        <f>+VLOOKUP($AJ306,Data_Validation!$A:$E,5,0)</f>
        <v>#N/A</v>
      </c>
      <c r="AT306" s="1036" t="str">
        <f t="shared" si="27"/>
        <v>H02926</v>
      </c>
      <c r="AU306" s="599" t="str">
        <f t="shared" si="28"/>
        <v>ADMIN ASSURANCE GROUPE</v>
      </c>
      <c r="AV306" s="1030">
        <f>IFERROR(INDEX(V306:AG306,1,MATCH(Parametres!$B$3,V$1:AG$1,0)-1)*IF(OR(C306="L",C306="S",C306="I"),-1,1),"")</f>
        <v>0</v>
      </c>
      <c r="AW306" s="1030">
        <f t="shared" si="29"/>
        <v>0</v>
      </c>
      <c r="AX306" s="1030">
        <f>INDEX(V306:AG306,1,MATCH(Parametres!$B$3,V$1:AG$1,0))*IF(OR(C306="L",C306="S",C306="I"),-1,1)</f>
        <v>0</v>
      </c>
      <c r="AY306" s="598" t="s">
        <v>337</v>
      </c>
      <c r="AZ306" s="598" t="e">
        <f>+VLOOKUP($AJ306,Data_Validation!$A:$E,5,0)</f>
        <v>#N/A</v>
      </c>
    </row>
    <row r="307" spans="1:52" ht="15" customHeight="1">
      <c r="A307" s="832" t="s">
        <v>1150</v>
      </c>
      <c r="B307" s="832">
        <v>2025</v>
      </c>
      <c r="C307" s="832" t="s">
        <v>1759</v>
      </c>
      <c r="D307" s="832" t="s">
        <v>1760</v>
      </c>
      <c r="E307" s="832" t="s">
        <v>333</v>
      </c>
      <c r="F307" s="832" t="s">
        <v>1119</v>
      </c>
      <c r="G307" s="832">
        <v>0</v>
      </c>
      <c r="H307" s="832">
        <v>0</v>
      </c>
      <c r="I307" s="832">
        <v>0</v>
      </c>
      <c r="J307" s="832">
        <v>0</v>
      </c>
      <c r="K307" s="832">
        <v>0</v>
      </c>
      <c r="L307" s="832">
        <v>0</v>
      </c>
      <c r="M307" s="832">
        <v>0</v>
      </c>
      <c r="N307" s="832">
        <v>0</v>
      </c>
      <c r="O307" s="832">
        <v>0</v>
      </c>
      <c r="P307" s="832">
        <v>0</v>
      </c>
      <c r="Q307" s="832">
        <v>0</v>
      </c>
      <c r="R307" s="832">
        <v>0</v>
      </c>
      <c r="S307" s="832">
        <v>0</v>
      </c>
      <c r="T307" s="832">
        <v>0</v>
      </c>
      <c r="U307" s="832">
        <v>0</v>
      </c>
      <c r="V307" s="832">
        <v>0</v>
      </c>
      <c r="W307" s="832">
        <v>0</v>
      </c>
      <c r="X307" s="832">
        <v>0</v>
      </c>
      <c r="Y307" s="832">
        <v>0</v>
      </c>
      <c r="Z307" s="832">
        <v>0</v>
      </c>
      <c r="AA307" s="832">
        <v>0</v>
      </c>
      <c r="AB307" s="832">
        <v>0</v>
      </c>
      <c r="AC307" s="832">
        <v>0</v>
      </c>
      <c r="AD307" s="832">
        <v>0</v>
      </c>
      <c r="AE307" s="832">
        <v>0</v>
      </c>
      <c r="AF307" s="832">
        <v>0</v>
      </c>
      <c r="AG307" s="832">
        <v>0</v>
      </c>
      <c r="AH307" s="832">
        <v>0</v>
      </c>
      <c r="AI307" s="832">
        <v>0</v>
      </c>
      <c r="AJ307" s="1030" t="str">
        <f t="shared" si="24"/>
        <v>H02927</v>
      </c>
      <c r="AK307" s="1030" t="str">
        <f t="shared" si="25"/>
        <v>ADMIN AUTRES AV. SOCIAUX</v>
      </c>
      <c r="AL307" s="1030">
        <f>IFERROR(INDEX(G307:R307,1,MATCH(Parametres!$B$3,G$1:R$1,0)-1)*IF(OR(F307="L",F307="S",F307="I"),-1,1),"")</f>
        <v>0</v>
      </c>
      <c r="AM307" s="1030">
        <f t="shared" si="26"/>
        <v>0</v>
      </c>
      <c r="AN307" s="1030">
        <f>INDEX(G307:R307,1,MATCH(Parametres!$B$3,G$1:R$1,0))*IF(OR(F307="L",F307="S",F307="I"),-1,1)</f>
        <v>0</v>
      </c>
      <c r="AO307" s="598" t="e">
        <f>+VLOOKUP($AJ307,Data_Validation!$A:$D,1,0)</f>
        <v>#N/A</v>
      </c>
      <c r="AP307" s="598" t="e">
        <f>+VLOOKUP($AJ307,Data_Validation!$A:$D,3,0)</f>
        <v>#N/A</v>
      </c>
      <c r="AQ307" s="598" t="e">
        <f>+VLOOKUP($AJ307,Data_Validation!$A:$D,4,0)</f>
        <v>#N/A</v>
      </c>
      <c r="AR307" s="598" t="s">
        <v>299</v>
      </c>
      <c r="AS307" s="598" t="e">
        <f>+VLOOKUP($AJ307,Data_Validation!$A:$E,5,0)</f>
        <v>#N/A</v>
      </c>
      <c r="AT307" s="1036" t="str">
        <f t="shared" si="27"/>
        <v>H02927</v>
      </c>
      <c r="AU307" s="599" t="str">
        <f t="shared" si="28"/>
        <v>ADMIN AUTRES AV. SOCIAUX</v>
      </c>
      <c r="AV307" s="1030">
        <f>IFERROR(INDEX(V307:AG307,1,MATCH(Parametres!$B$3,V$1:AG$1,0)-1)*IF(OR(C307="L",C307="S",C307="I"),-1,1),"")</f>
        <v>0</v>
      </c>
      <c r="AW307" s="1030">
        <f t="shared" si="29"/>
        <v>0</v>
      </c>
      <c r="AX307" s="1030">
        <f>INDEX(V307:AG307,1,MATCH(Parametres!$B$3,V$1:AG$1,0))*IF(OR(C307="L",C307="S",C307="I"),-1,1)</f>
        <v>0</v>
      </c>
      <c r="AY307" s="598" t="s">
        <v>337</v>
      </c>
      <c r="AZ307" s="598" t="e">
        <f>+VLOOKUP($AJ307,Data_Validation!$A:$E,5,0)</f>
        <v>#N/A</v>
      </c>
    </row>
    <row r="308" spans="1:52" ht="15" customHeight="1">
      <c r="A308" s="832" t="s">
        <v>1150</v>
      </c>
      <c r="B308" s="832">
        <v>2025</v>
      </c>
      <c r="C308" s="832" t="s">
        <v>1761</v>
      </c>
      <c r="D308" s="832" t="s">
        <v>1762</v>
      </c>
      <c r="E308" s="832" t="s">
        <v>333</v>
      </c>
      <c r="F308" s="832" t="s">
        <v>1119</v>
      </c>
      <c r="G308" s="832">
        <v>0</v>
      </c>
      <c r="H308" s="832">
        <v>0</v>
      </c>
      <c r="I308" s="832">
        <v>0</v>
      </c>
      <c r="J308" s="832">
        <v>0</v>
      </c>
      <c r="K308" s="832">
        <v>0</v>
      </c>
      <c r="L308" s="832">
        <v>0</v>
      </c>
      <c r="M308" s="832">
        <v>0</v>
      </c>
      <c r="N308" s="832">
        <v>0</v>
      </c>
      <c r="O308" s="832">
        <v>0</v>
      </c>
      <c r="P308" s="832">
        <v>0</v>
      </c>
      <c r="Q308" s="832">
        <v>0</v>
      </c>
      <c r="R308" s="832">
        <v>0</v>
      </c>
      <c r="S308" s="832">
        <v>0</v>
      </c>
      <c r="T308" s="832">
        <v>0</v>
      </c>
      <c r="U308" s="832">
        <v>0</v>
      </c>
      <c r="V308" s="832">
        <v>0</v>
      </c>
      <c r="W308" s="832">
        <v>0</v>
      </c>
      <c r="X308" s="832">
        <v>0</v>
      </c>
      <c r="Y308" s="832">
        <v>0</v>
      </c>
      <c r="Z308" s="832">
        <v>0</v>
      </c>
      <c r="AA308" s="832">
        <v>0</v>
      </c>
      <c r="AB308" s="832">
        <v>0</v>
      </c>
      <c r="AC308" s="832">
        <v>0</v>
      </c>
      <c r="AD308" s="832">
        <v>0</v>
      </c>
      <c r="AE308" s="832">
        <v>0</v>
      </c>
      <c r="AF308" s="832">
        <v>0</v>
      </c>
      <c r="AG308" s="832">
        <v>0</v>
      </c>
      <c r="AH308" s="832">
        <v>0</v>
      </c>
      <c r="AI308" s="832">
        <v>0</v>
      </c>
      <c r="AJ308" s="1030" t="str">
        <f t="shared" si="24"/>
        <v>H02928</v>
      </c>
      <c r="AK308" s="1030" t="str">
        <f t="shared" si="25"/>
        <v>ADMIN FORMATION</v>
      </c>
      <c r="AL308" s="1030">
        <f>IFERROR(INDEX(G308:R308,1,MATCH(Parametres!$B$3,G$1:R$1,0)-1)*IF(OR(F308="L",F308="S",F308="I"),-1,1),"")</f>
        <v>0</v>
      </c>
      <c r="AM308" s="1030">
        <f t="shared" si="26"/>
        <v>0</v>
      </c>
      <c r="AN308" s="1030">
        <f>INDEX(G308:R308,1,MATCH(Parametres!$B$3,G$1:R$1,0))*IF(OR(F308="L",F308="S",F308="I"),-1,1)</f>
        <v>0</v>
      </c>
      <c r="AO308" s="598" t="e">
        <f>+VLOOKUP($AJ308,Data_Validation!$A:$D,1,0)</f>
        <v>#N/A</v>
      </c>
      <c r="AP308" s="598" t="e">
        <f>+VLOOKUP($AJ308,Data_Validation!$A:$D,3,0)</f>
        <v>#N/A</v>
      </c>
      <c r="AQ308" s="598" t="e">
        <f>+VLOOKUP($AJ308,Data_Validation!$A:$D,4,0)</f>
        <v>#N/A</v>
      </c>
      <c r="AR308" s="598" t="s">
        <v>299</v>
      </c>
      <c r="AS308" s="598" t="e">
        <f>+VLOOKUP($AJ308,Data_Validation!$A:$E,5,0)</f>
        <v>#N/A</v>
      </c>
      <c r="AT308" s="1036" t="str">
        <f t="shared" si="27"/>
        <v>H02928</v>
      </c>
      <c r="AU308" s="599" t="str">
        <f t="shared" si="28"/>
        <v>ADMIN FORMATION</v>
      </c>
      <c r="AV308" s="1030">
        <f>IFERROR(INDEX(V308:AG308,1,MATCH(Parametres!$B$3,V$1:AG$1,0)-1)*IF(OR(C308="L",C308="S",C308="I"),-1,1),"")</f>
        <v>0</v>
      </c>
      <c r="AW308" s="1030">
        <f t="shared" si="29"/>
        <v>0</v>
      </c>
      <c r="AX308" s="1030">
        <f>INDEX(V308:AG308,1,MATCH(Parametres!$B$3,V$1:AG$1,0))*IF(OR(C308="L",C308="S",C308="I"),-1,1)</f>
        <v>0</v>
      </c>
      <c r="AY308" s="598" t="s">
        <v>337</v>
      </c>
      <c r="AZ308" s="598" t="e">
        <f>+VLOOKUP($AJ308,Data_Validation!$A:$E,5,0)</f>
        <v>#N/A</v>
      </c>
    </row>
    <row r="309" spans="1:52" ht="15.75" customHeight="1">
      <c r="A309" s="832" t="s">
        <v>1150</v>
      </c>
      <c r="B309" s="832">
        <v>2025</v>
      </c>
      <c r="C309" s="832" t="s">
        <v>1763</v>
      </c>
      <c r="D309" s="832" t="s">
        <v>1764</v>
      </c>
      <c r="E309" s="832" t="s">
        <v>333</v>
      </c>
      <c r="F309" s="832" t="s">
        <v>1119</v>
      </c>
      <c r="G309" s="832">
        <v>0</v>
      </c>
      <c r="H309" s="832">
        <v>0</v>
      </c>
      <c r="I309" s="832">
        <v>0</v>
      </c>
      <c r="J309" s="832">
        <v>0</v>
      </c>
      <c r="K309" s="832">
        <v>0</v>
      </c>
      <c r="L309" s="832">
        <v>0</v>
      </c>
      <c r="M309" s="832">
        <v>0</v>
      </c>
      <c r="N309" s="832">
        <v>0</v>
      </c>
      <c r="O309" s="832">
        <v>0</v>
      </c>
      <c r="P309" s="832">
        <v>0</v>
      </c>
      <c r="Q309" s="832">
        <v>0</v>
      </c>
      <c r="R309" s="832">
        <v>0</v>
      </c>
      <c r="S309" s="832">
        <v>0</v>
      </c>
      <c r="T309" s="832">
        <v>0</v>
      </c>
      <c r="U309" s="832">
        <v>0</v>
      </c>
      <c r="V309" s="832">
        <v>0</v>
      </c>
      <c r="W309" s="832">
        <v>0</v>
      </c>
      <c r="X309" s="832">
        <v>0</v>
      </c>
      <c r="Y309" s="832">
        <v>0</v>
      </c>
      <c r="Z309" s="832">
        <v>0</v>
      </c>
      <c r="AA309" s="832">
        <v>0</v>
      </c>
      <c r="AB309" s="832">
        <v>0</v>
      </c>
      <c r="AC309" s="832">
        <v>0</v>
      </c>
      <c r="AD309" s="832">
        <v>0</v>
      </c>
      <c r="AE309" s="832">
        <v>0</v>
      </c>
      <c r="AF309" s="832">
        <v>0</v>
      </c>
      <c r="AG309" s="832">
        <v>0</v>
      </c>
      <c r="AH309" s="832">
        <v>0</v>
      </c>
      <c r="AI309" s="832">
        <v>0</v>
      </c>
      <c r="AJ309" s="1030" t="str">
        <f t="shared" si="24"/>
        <v>H02930</v>
      </c>
      <c r="AK309" s="1030" t="str">
        <f t="shared" si="25"/>
        <v>ADMIN PAPETERIE FOURN BUR</v>
      </c>
      <c r="AL309" s="1030">
        <f>IFERROR(INDEX(G309:R309,1,MATCH(Parametres!$B$3,G$1:R$1,0)-1)*IF(OR(F309="L",F309="S",F309="I"),-1,1),"")</f>
        <v>0</v>
      </c>
      <c r="AM309" s="1030">
        <f t="shared" si="26"/>
        <v>0</v>
      </c>
      <c r="AN309" s="1030">
        <f>INDEX(G309:R309,1,MATCH(Parametres!$B$3,G$1:R$1,0))*IF(OR(F309="L",F309="S",F309="I"),-1,1)</f>
        <v>0</v>
      </c>
      <c r="AO309" s="598" t="e">
        <f>+VLOOKUP($AJ309,Data_Validation!$A:$D,1,0)</f>
        <v>#N/A</v>
      </c>
      <c r="AP309" s="598" t="e">
        <f>+VLOOKUP($AJ309,Data_Validation!$A:$D,3,0)</f>
        <v>#N/A</v>
      </c>
      <c r="AQ309" s="598" t="e">
        <f>+VLOOKUP($AJ309,Data_Validation!$A:$D,4,0)</f>
        <v>#N/A</v>
      </c>
      <c r="AR309" s="598" t="s">
        <v>299</v>
      </c>
      <c r="AS309" s="598" t="e">
        <f>+VLOOKUP($AJ309,Data_Validation!$A:$E,5,0)</f>
        <v>#N/A</v>
      </c>
      <c r="AT309" s="1036" t="str">
        <f t="shared" si="27"/>
        <v>H02930</v>
      </c>
      <c r="AU309" s="599" t="str">
        <f t="shared" si="28"/>
        <v>ADMIN PAPETERIE FOURN BUR</v>
      </c>
      <c r="AV309" s="1030">
        <f>IFERROR(INDEX(V309:AG309,1,MATCH(Parametres!$B$3,V$1:AG$1,0)-1)*IF(OR(C309="L",C309="S",C309="I"),-1,1),"")</f>
        <v>0</v>
      </c>
      <c r="AW309" s="1030">
        <f t="shared" si="29"/>
        <v>0</v>
      </c>
      <c r="AX309" s="1030">
        <f>INDEX(V309:AG309,1,MATCH(Parametres!$B$3,V$1:AG$1,0))*IF(OR(C309="L",C309="S",C309="I"),-1,1)</f>
        <v>0</v>
      </c>
      <c r="AY309" s="598" t="s">
        <v>337</v>
      </c>
      <c r="AZ309" s="598" t="e">
        <f>+VLOOKUP($AJ309,Data_Validation!$A:$E,5,0)</f>
        <v>#N/A</v>
      </c>
    </row>
    <row r="310" spans="1:52" ht="15" customHeight="1">
      <c r="A310" s="832" t="s">
        <v>1150</v>
      </c>
      <c r="B310" s="832">
        <v>2025</v>
      </c>
      <c r="C310" s="832" t="s">
        <v>1765</v>
      </c>
      <c r="D310" s="832" t="s">
        <v>1766</v>
      </c>
      <c r="E310" s="832" t="s">
        <v>333</v>
      </c>
      <c r="F310" s="832" t="s">
        <v>1119</v>
      </c>
      <c r="G310" s="832">
        <v>0</v>
      </c>
      <c r="H310" s="832">
        <v>0</v>
      </c>
      <c r="I310" s="832">
        <v>0</v>
      </c>
      <c r="J310" s="832">
        <v>0</v>
      </c>
      <c r="K310" s="832">
        <v>0</v>
      </c>
      <c r="L310" s="832">
        <v>0</v>
      </c>
      <c r="M310" s="832">
        <v>0</v>
      </c>
      <c r="N310" s="832">
        <v>0</v>
      </c>
      <c r="O310" s="832">
        <v>0</v>
      </c>
      <c r="P310" s="832">
        <v>0</v>
      </c>
      <c r="Q310" s="832">
        <v>0</v>
      </c>
      <c r="R310" s="832">
        <v>0</v>
      </c>
      <c r="S310" s="832">
        <v>0</v>
      </c>
      <c r="T310" s="832">
        <v>0</v>
      </c>
      <c r="U310" s="832">
        <v>0</v>
      </c>
      <c r="V310" s="832">
        <v>0</v>
      </c>
      <c r="W310" s="832">
        <v>0</v>
      </c>
      <c r="X310" s="832">
        <v>0</v>
      </c>
      <c r="Y310" s="832">
        <v>0</v>
      </c>
      <c r="Z310" s="832">
        <v>0</v>
      </c>
      <c r="AA310" s="832">
        <v>0</v>
      </c>
      <c r="AB310" s="832">
        <v>0</v>
      </c>
      <c r="AC310" s="832">
        <v>0</v>
      </c>
      <c r="AD310" s="832">
        <v>0</v>
      </c>
      <c r="AE310" s="832">
        <v>0</v>
      </c>
      <c r="AF310" s="832">
        <v>0</v>
      </c>
      <c r="AG310" s="832">
        <v>0</v>
      </c>
      <c r="AH310" s="832">
        <v>0</v>
      </c>
      <c r="AI310" s="832">
        <v>0</v>
      </c>
      <c r="AJ310" s="1030" t="str">
        <f t="shared" si="24"/>
        <v>H02931</v>
      </c>
      <c r="AK310" s="1030" t="str">
        <f t="shared" si="25"/>
        <v>ADMIN OUTIL FOURN DIVERS</v>
      </c>
      <c r="AL310" s="1030">
        <f>IFERROR(INDEX(G310:R310,1,MATCH(Parametres!$B$3,G$1:R$1,0)-1)*IF(OR(F310="L",F310="S",F310="I"),-1,1),"")</f>
        <v>0</v>
      </c>
      <c r="AM310" s="1030">
        <f t="shared" si="26"/>
        <v>0</v>
      </c>
      <c r="AN310" s="1030">
        <f>INDEX(G310:R310,1,MATCH(Parametres!$B$3,G$1:R$1,0))*IF(OR(F310="L",F310="S",F310="I"),-1,1)</f>
        <v>0</v>
      </c>
      <c r="AO310" s="598" t="e">
        <f>+VLOOKUP($AJ310,Data_Validation!$A:$D,1,0)</f>
        <v>#N/A</v>
      </c>
      <c r="AP310" s="598" t="e">
        <f>+VLOOKUP($AJ310,Data_Validation!$A:$D,3,0)</f>
        <v>#N/A</v>
      </c>
      <c r="AQ310" s="598" t="e">
        <f>+VLOOKUP($AJ310,Data_Validation!$A:$D,4,0)</f>
        <v>#N/A</v>
      </c>
      <c r="AR310" s="598" t="s">
        <v>299</v>
      </c>
      <c r="AS310" s="598" t="e">
        <f>+VLOOKUP($AJ310,Data_Validation!$A:$E,5,0)</f>
        <v>#N/A</v>
      </c>
      <c r="AT310" s="1036" t="str">
        <f t="shared" si="27"/>
        <v>H02931</v>
      </c>
      <c r="AU310" s="599" t="str">
        <f t="shared" si="28"/>
        <v>ADMIN OUTIL FOURN DIVERS</v>
      </c>
      <c r="AV310" s="1030">
        <f>IFERROR(INDEX(V310:AG310,1,MATCH(Parametres!$B$3,V$1:AG$1,0)-1)*IF(OR(C310="L",C310="S",C310="I"),-1,1),"")</f>
        <v>0</v>
      </c>
      <c r="AW310" s="1030">
        <f t="shared" si="29"/>
        <v>0</v>
      </c>
      <c r="AX310" s="1030">
        <f>INDEX(V310:AG310,1,MATCH(Parametres!$B$3,V$1:AG$1,0))*IF(OR(C310="L",C310="S",C310="I"),-1,1)</f>
        <v>0</v>
      </c>
      <c r="AY310" s="598" t="s">
        <v>337</v>
      </c>
      <c r="AZ310" s="598" t="e">
        <f>+VLOOKUP($AJ310,Data_Validation!$A:$E,5,0)</f>
        <v>#N/A</v>
      </c>
    </row>
    <row r="311" spans="1:52" ht="15" customHeight="1">
      <c r="A311" s="832" t="s">
        <v>1150</v>
      </c>
      <c r="B311" s="832">
        <v>2025</v>
      </c>
      <c r="C311" s="832" t="s">
        <v>1767</v>
      </c>
      <c r="D311" s="832" t="s">
        <v>1768</v>
      </c>
      <c r="E311" s="832" t="s">
        <v>333</v>
      </c>
      <c r="F311" s="832" t="s">
        <v>1119</v>
      </c>
      <c r="G311" s="832">
        <v>0</v>
      </c>
      <c r="H311" s="832">
        <v>0</v>
      </c>
      <c r="I311" s="832">
        <v>0</v>
      </c>
      <c r="J311" s="832">
        <v>0</v>
      </c>
      <c r="K311" s="832">
        <v>0</v>
      </c>
      <c r="L311" s="832">
        <v>0</v>
      </c>
      <c r="M311" s="832">
        <v>0</v>
      </c>
      <c r="N311" s="832">
        <v>0</v>
      </c>
      <c r="O311" s="832">
        <v>0</v>
      </c>
      <c r="P311" s="832">
        <v>0</v>
      </c>
      <c r="Q311" s="832">
        <v>0</v>
      </c>
      <c r="R311" s="832">
        <v>0</v>
      </c>
      <c r="S311" s="832">
        <v>0</v>
      </c>
      <c r="T311" s="832">
        <v>0</v>
      </c>
      <c r="U311" s="832">
        <v>0</v>
      </c>
      <c r="V311" s="832">
        <v>0</v>
      </c>
      <c r="W311" s="832">
        <v>0</v>
      </c>
      <c r="X311" s="832">
        <v>0</v>
      </c>
      <c r="Y311" s="832">
        <v>0</v>
      </c>
      <c r="Z311" s="832">
        <v>0</v>
      </c>
      <c r="AA311" s="832">
        <v>0</v>
      </c>
      <c r="AB311" s="832">
        <v>0</v>
      </c>
      <c r="AC311" s="832">
        <v>0</v>
      </c>
      <c r="AD311" s="832">
        <v>0</v>
      </c>
      <c r="AE311" s="832">
        <v>0</v>
      </c>
      <c r="AF311" s="832">
        <v>0</v>
      </c>
      <c r="AG311" s="832">
        <v>0</v>
      </c>
      <c r="AH311" s="832">
        <v>0</v>
      </c>
      <c r="AI311" s="832">
        <v>0</v>
      </c>
      <c r="AJ311" s="1030" t="str">
        <f t="shared" si="24"/>
        <v>H02934</v>
      </c>
      <c r="AK311" s="1030" t="str">
        <f t="shared" si="25"/>
        <v>ADMIN UNIFORMES SALOPETTE</v>
      </c>
      <c r="AL311" s="1030">
        <f>IFERROR(INDEX(G311:R311,1,MATCH(Parametres!$B$3,G$1:R$1,0)-1)*IF(OR(F311="L",F311="S",F311="I"),-1,1),"")</f>
        <v>0</v>
      </c>
      <c r="AM311" s="1030">
        <f t="shared" si="26"/>
        <v>0</v>
      </c>
      <c r="AN311" s="1030">
        <f>INDEX(G311:R311,1,MATCH(Parametres!$B$3,G$1:R$1,0))*IF(OR(F311="L",F311="S",F311="I"),-1,1)</f>
        <v>0</v>
      </c>
      <c r="AO311" s="598" t="e">
        <f>+VLOOKUP($AJ311,Data_Validation!$A:$D,1,0)</f>
        <v>#N/A</v>
      </c>
      <c r="AP311" s="598" t="e">
        <f>+VLOOKUP($AJ311,Data_Validation!$A:$D,3,0)</f>
        <v>#N/A</v>
      </c>
      <c r="AQ311" s="598" t="e">
        <f>+VLOOKUP($AJ311,Data_Validation!$A:$D,4,0)</f>
        <v>#N/A</v>
      </c>
      <c r="AR311" s="598" t="s">
        <v>299</v>
      </c>
      <c r="AS311" s="598" t="e">
        <f>+VLOOKUP($AJ311,Data_Validation!$A:$E,5,0)</f>
        <v>#N/A</v>
      </c>
      <c r="AT311" s="1036" t="str">
        <f t="shared" si="27"/>
        <v>H02934</v>
      </c>
      <c r="AU311" s="599" t="str">
        <f t="shared" si="28"/>
        <v>ADMIN UNIFORMES SALOPETTE</v>
      </c>
      <c r="AV311" s="1030">
        <f>IFERROR(INDEX(V311:AG311,1,MATCH(Parametres!$B$3,V$1:AG$1,0)-1)*IF(OR(C311="L",C311="S",C311="I"),-1,1),"")</f>
        <v>0</v>
      </c>
      <c r="AW311" s="1030">
        <f t="shared" si="29"/>
        <v>0</v>
      </c>
      <c r="AX311" s="1030">
        <f>INDEX(V311:AG311,1,MATCH(Parametres!$B$3,V$1:AG$1,0))*IF(OR(C311="L",C311="S",C311="I"),-1,1)</f>
        <v>0</v>
      </c>
      <c r="AY311" s="598" t="s">
        <v>337</v>
      </c>
      <c r="AZ311" s="598" t="e">
        <f>+VLOOKUP($AJ311,Data_Validation!$A:$E,5,0)</f>
        <v>#N/A</v>
      </c>
    </row>
    <row r="312" spans="1:52" ht="15" customHeight="1">
      <c r="A312" s="832" t="s">
        <v>1150</v>
      </c>
      <c r="B312" s="832">
        <v>2025</v>
      </c>
      <c r="C312" s="832" t="s">
        <v>1769</v>
      </c>
      <c r="D312" s="832" t="s">
        <v>1770</v>
      </c>
      <c r="E312" s="832" t="s">
        <v>333</v>
      </c>
      <c r="F312" s="832" t="s">
        <v>1119</v>
      </c>
      <c r="G312" s="832">
        <v>0</v>
      </c>
      <c r="H312" s="832">
        <v>0</v>
      </c>
      <c r="I312" s="832">
        <v>0</v>
      </c>
      <c r="J312" s="832">
        <v>0</v>
      </c>
      <c r="K312" s="832">
        <v>0</v>
      </c>
      <c r="L312" s="832">
        <v>0</v>
      </c>
      <c r="M312" s="832">
        <v>0</v>
      </c>
      <c r="N312" s="832">
        <v>0</v>
      </c>
      <c r="O312" s="832">
        <v>0</v>
      </c>
      <c r="P312" s="832">
        <v>0</v>
      </c>
      <c r="Q312" s="832">
        <v>0</v>
      </c>
      <c r="R312" s="832">
        <v>0</v>
      </c>
      <c r="S312" s="832">
        <v>0</v>
      </c>
      <c r="T312" s="832">
        <v>0</v>
      </c>
      <c r="U312" s="832">
        <v>0</v>
      </c>
      <c r="V312" s="832">
        <v>0</v>
      </c>
      <c r="W312" s="832">
        <v>0</v>
      </c>
      <c r="X312" s="832">
        <v>0</v>
      </c>
      <c r="Y312" s="832">
        <v>0</v>
      </c>
      <c r="Z312" s="832">
        <v>0</v>
      </c>
      <c r="AA312" s="832">
        <v>0</v>
      </c>
      <c r="AB312" s="832">
        <v>0</v>
      </c>
      <c r="AC312" s="832">
        <v>0</v>
      </c>
      <c r="AD312" s="832">
        <v>0</v>
      </c>
      <c r="AE312" s="832">
        <v>0</v>
      </c>
      <c r="AF312" s="832">
        <v>0</v>
      </c>
      <c r="AG312" s="832">
        <v>0</v>
      </c>
      <c r="AH312" s="832">
        <v>0</v>
      </c>
      <c r="AI312" s="832">
        <v>0</v>
      </c>
      <c r="AJ312" s="1030" t="str">
        <f t="shared" si="24"/>
        <v>H02935</v>
      </c>
      <c r="AK312" s="1030" t="str">
        <f t="shared" si="25"/>
        <v>ADMIN CONCIERGE NETTOYE</v>
      </c>
      <c r="AL312" s="1030">
        <f>IFERROR(INDEX(G312:R312,1,MATCH(Parametres!$B$3,G$1:R$1,0)-1)*IF(OR(F312="L",F312="S",F312="I"),-1,1),"")</f>
        <v>0</v>
      </c>
      <c r="AM312" s="1030">
        <f t="shared" si="26"/>
        <v>0</v>
      </c>
      <c r="AN312" s="1030">
        <f>INDEX(G312:R312,1,MATCH(Parametres!$B$3,G$1:R$1,0))*IF(OR(F312="L",F312="S",F312="I"),-1,1)</f>
        <v>0</v>
      </c>
      <c r="AO312" s="598" t="e">
        <f>+VLOOKUP($AJ312,Data_Validation!$A:$D,1,0)</f>
        <v>#N/A</v>
      </c>
      <c r="AP312" s="598" t="e">
        <f>+VLOOKUP($AJ312,Data_Validation!$A:$D,3,0)</f>
        <v>#N/A</v>
      </c>
      <c r="AQ312" s="598" t="e">
        <f>+VLOOKUP($AJ312,Data_Validation!$A:$D,4,0)</f>
        <v>#N/A</v>
      </c>
      <c r="AR312" s="598" t="s">
        <v>299</v>
      </c>
      <c r="AS312" s="598" t="e">
        <f>+VLOOKUP($AJ312,Data_Validation!$A:$E,5,0)</f>
        <v>#N/A</v>
      </c>
      <c r="AT312" s="1036" t="str">
        <f t="shared" si="27"/>
        <v>H02935</v>
      </c>
      <c r="AU312" s="599" t="str">
        <f t="shared" si="28"/>
        <v>ADMIN CONCIERGE NETTOYE</v>
      </c>
      <c r="AV312" s="1030">
        <f>IFERROR(INDEX(V312:AG312,1,MATCH(Parametres!$B$3,V$1:AG$1,0)-1)*IF(OR(C312="L",C312="S",C312="I"),-1,1),"")</f>
        <v>0</v>
      </c>
      <c r="AW312" s="1030">
        <f t="shared" si="29"/>
        <v>0</v>
      </c>
      <c r="AX312" s="1030">
        <f>INDEX(V312:AG312,1,MATCH(Parametres!$B$3,V$1:AG$1,0))*IF(OR(C312="L",C312="S",C312="I"),-1,1)</f>
        <v>0</v>
      </c>
      <c r="AY312" s="598" t="s">
        <v>337</v>
      </c>
      <c r="AZ312" s="598" t="e">
        <f>+VLOOKUP($AJ312,Data_Validation!$A:$E,5,0)</f>
        <v>#N/A</v>
      </c>
    </row>
    <row r="313" spans="1:52" ht="15" customHeight="1">
      <c r="A313" s="832" t="s">
        <v>1150</v>
      </c>
      <c r="B313" s="832">
        <v>2025</v>
      </c>
      <c r="C313" s="832" t="s">
        <v>1771</v>
      </c>
      <c r="D313" s="832" t="s">
        <v>1772</v>
      </c>
      <c r="E313" s="832" t="s">
        <v>333</v>
      </c>
      <c r="F313" s="832" t="s">
        <v>1119</v>
      </c>
      <c r="G313" s="832">
        <v>0</v>
      </c>
      <c r="H313" s="832">
        <v>0</v>
      </c>
      <c r="I313" s="832">
        <v>0</v>
      </c>
      <c r="J313" s="832">
        <v>0</v>
      </c>
      <c r="K313" s="832">
        <v>0</v>
      </c>
      <c r="L313" s="832">
        <v>0</v>
      </c>
      <c r="M313" s="832">
        <v>0</v>
      </c>
      <c r="N313" s="832">
        <v>0</v>
      </c>
      <c r="O313" s="832">
        <v>0</v>
      </c>
      <c r="P313" s="832">
        <v>0</v>
      </c>
      <c r="Q313" s="832">
        <v>0</v>
      </c>
      <c r="R313" s="832">
        <v>0</v>
      </c>
      <c r="S313" s="832">
        <v>0</v>
      </c>
      <c r="T313" s="832">
        <v>0</v>
      </c>
      <c r="U313" s="832">
        <v>0</v>
      </c>
      <c r="V313" s="832">
        <v>0</v>
      </c>
      <c r="W313" s="832">
        <v>0</v>
      </c>
      <c r="X313" s="832">
        <v>0</v>
      </c>
      <c r="Y313" s="832">
        <v>0</v>
      </c>
      <c r="Z313" s="832">
        <v>0</v>
      </c>
      <c r="AA313" s="832">
        <v>0</v>
      </c>
      <c r="AB313" s="832">
        <v>0</v>
      </c>
      <c r="AC313" s="832">
        <v>0</v>
      </c>
      <c r="AD313" s="832">
        <v>0</v>
      </c>
      <c r="AE313" s="832">
        <v>0</v>
      </c>
      <c r="AF313" s="832">
        <v>0</v>
      </c>
      <c r="AG313" s="832">
        <v>0</v>
      </c>
      <c r="AH313" s="832">
        <v>0</v>
      </c>
      <c r="AI313" s="832">
        <v>0</v>
      </c>
      <c r="AJ313" s="1030" t="str">
        <f t="shared" si="24"/>
        <v>H02940</v>
      </c>
      <c r="AK313" s="1030" t="str">
        <f t="shared" si="25"/>
        <v>ENT EQUIPEMENT HERELLE</v>
      </c>
      <c r="AL313" s="1030">
        <f>IFERROR(INDEX(G313:R313,1,MATCH(Parametres!$B$3,G$1:R$1,0)-1)*IF(OR(F313="L",F313="S",F313="I"),-1,1),"")</f>
        <v>0</v>
      </c>
      <c r="AM313" s="1030">
        <f t="shared" si="26"/>
        <v>0</v>
      </c>
      <c r="AN313" s="1030">
        <f>INDEX(G313:R313,1,MATCH(Parametres!$B$3,G$1:R$1,0))*IF(OR(F313="L",F313="S",F313="I"),-1,1)</f>
        <v>0</v>
      </c>
      <c r="AO313" s="598" t="e">
        <f>+VLOOKUP($AJ313,Data_Validation!$A:$D,1,0)</f>
        <v>#N/A</v>
      </c>
      <c r="AP313" s="598" t="e">
        <f>+VLOOKUP($AJ313,Data_Validation!$A:$D,3,0)</f>
        <v>#N/A</v>
      </c>
      <c r="AQ313" s="598" t="e">
        <f>+VLOOKUP($AJ313,Data_Validation!$A:$D,4,0)</f>
        <v>#N/A</v>
      </c>
      <c r="AR313" s="598" t="s">
        <v>299</v>
      </c>
      <c r="AS313" s="598" t="e">
        <f>+VLOOKUP($AJ313,Data_Validation!$A:$E,5,0)</f>
        <v>#N/A</v>
      </c>
      <c r="AT313" s="1036" t="str">
        <f t="shared" si="27"/>
        <v>H02940</v>
      </c>
      <c r="AU313" s="599" t="str">
        <f t="shared" si="28"/>
        <v>ENT EQUIPEMENT HERELLE</v>
      </c>
      <c r="AV313" s="1030">
        <f>IFERROR(INDEX(V313:AG313,1,MATCH(Parametres!$B$3,V$1:AG$1,0)-1)*IF(OR(C313="L",C313="S",C313="I"),-1,1),"")</f>
        <v>0</v>
      </c>
      <c r="AW313" s="1030">
        <f t="shared" si="29"/>
        <v>0</v>
      </c>
      <c r="AX313" s="1030">
        <f>INDEX(V313:AG313,1,MATCH(Parametres!$B$3,V$1:AG$1,0))*IF(OR(C313="L",C313="S",C313="I"),-1,1)</f>
        <v>0</v>
      </c>
      <c r="AY313" s="598" t="s">
        <v>337</v>
      </c>
      <c r="AZ313" s="598" t="e">
        <f>+VLOOKUP($AJ313,Data_Validation!$A:$E,5,0)</f>
        <v>#N/A</v>
      </c>
    </row>
    <row r="314" spans="1:52" ht="15" customHeight="1">
      <c r="A314" s="832" t="s">
        <v>1150</v>
      </c>
      <c r="B314" s="832">
        <v>2025</v>
      </c>
      <c r="C314" s="832" t="s">
        <v>1773</v>
      </c>
      <c r="D314" s="832" t="s">
        <v>1774</v>
      </c>
      <c r="E314" s="832" t="s">
        <v>333</v>
      </c>
      <c r="F314" s="832" t="s">
        <v>1119</v>
      </c>
      <c r="G314" s="832">
        <v>0</v>
      </c>
      <c r="H314" s="832">
        <v>0</v>
      </c>
      <c r="I314" s="832">
        <v>0</v>
      </c>
      <c r="J314" s="832">
        <v>0</v>
      </c>
      <c r="K314" s="832">
        <v>0</v>
      </c>
      <c r="L314" s="832">
        <v>0</v>
      </c>
      <c r="M314" s="832">
        <v>0</v>
      </c>
      <c r="N314" s="832">
        <v>0</v>
      </c>
      <c r="O314" s="832">
        <v>0</v>
      </c>
      <c r="P314" s="832">
        <v>0</v>
      </c>
      <c r="Q314" s="832">
        <v>0</v>
      </c>
      <c r="R314" s="832">
        <v>0</v>
      </c>
      <c r="S314" s="832">
        <v>0</v>
      </c>
      <c r="T314" s="832">
        <v>0</v>
      </c>
      <c r="U314" s="832">
        <v>0</v>
      </c>
      <c r="V314" s="832">
        <v>0</v>
      </c>
      <c r="W314" s="832">
        <v>0</v>
      </c>
      <c r="X314" s="832">
        <v>0</v>
      </c>
      <c r="Y314" s="832">
        <v>0</v>
      </c>
      <c r="Z314" s="832">
        <v>0</v>
      </c>
      <c r="AA314" s="832">
        <v>0</v>
      </c>
      <c r="AB314" s="832">
        <v>0</v>
      </c>
      <c r="AC314" s="832">
        <v>0</v>
      </c>
      <c r="AD314" s="832">
        <v>0</v>
      </c>
      <c r="AE314" s="832">
        <v>0</v>
      </c>
      <c r="AF314" s="832">
        <v>0</v>
      </c>
      <c r="AG314" s="832">
        <v>0</v>
      </c>
      <c r="AH314" s="832">
        <v>0</v>
      </c>
      <c r="AI314" s="832">
        <v>0</v>
      </c>
      <c r="AJ314" s="1030" t="str">
        <f t="shared" si="24"/>
        <v>H02944</v>
      </c>
      <c r="AK314" s="1030" t="str">
        <f t="shared" si="25"/>
        <v>INTERNET HERELLE 4 DEPT</v>
      </c>
      <c r="AL314" s="1030">
        <f>IFERROR(INDEX(G314:R314,1,MATCH(Parametres!$B$3,G$1:R$1,0)-1)*IF(OR(F314="L",F314="S",F314="I"),-1,1),"")</f>
        <v>0</v>
      </c>
      <c r="AM314" s="1030">
        <f t="shared" si="26"/>
        <v>0</v>
      </c>
      <c r="AN314" s="1030">
        <f>INDEX(G314:R314,1,MATCH(Parametres!$B$3,G$1:R$1,0))*IF(OR(F314="L",F314="S",F314="I"),-1,1)</f>
        <v>0</v>
      </c>
      <c r="AO314" s="598" t="e">
        <f>+VLOOKUP($AJ314,Data_Validation!$A:$D,1,0)</f>
        <v>#N/A</v>
      </c>
      <c r="AP314" s="598" t="e">
        <f>+VLOOKUP($AJ314,Data_Validation!$A:$D,3,0)</f>
        <v>#N/A</v>
      </c>
      <c r="AQ314" s="598" t="e">
        <f>+VLOOKUP($AJ314,Data_Validation!$A:$D,4,0)</f>
        <v>#N/A</v>
      </c>
      <c r="AR314" s="598" t="s">
        <v>299</v>
      </c>
      <c r="AS314" s="598" t="e">
        <f>+VLOOKUP($AJ314,Data_Validation!$A:$E,5,0)</f>
        <v>#N/A</v>
      </c>
      <c r="AT314" s="1036" t="str">
        <f t="shared" si="27"/>
        <v>H02944</v>
      </c>
      <c r="AU314" s="599" t="str">
        <f t="shared" si="28"/>
        <v>INTERNET HERELLE 4 DEPT</v>
      </c>
      <c r="AV314" s="1030">
        <f>IFERROR(INDEX(V314:AG314,1,MATCH(Parametres!$B$3,V$1:AG$1,0)-1)*IF(OR(C314="L",C314="S",C314="I"),-1,1),"")</f>
        <v>0</v>
      </c>
      <c r="AW314" s="1030">
        <f t="shared" si="29"/>
        <v>0</v>
      </c>
      <c r="AX314" s="1030">
        <f>INDEX(V314:AG314,1,MATCH(Parametres!$B$3,V$1:AG$1,0))*IF(OR(C314="L",C314="S",C314="I"),-1,1)</f>
        <v>0</v>
      </c>
      <c r="AY314" s="598" t="s">
        <v>337</v>
      </c>
      <c r="AZ314" s="598" t="e">
        <f>+VLOOKUP($AJ314,Data_Validation!$A:$E,5,0)</f>
        <v>#N/A</v>
      </c>
    </row>
    <row r="315" spans="1:52" ht="15" customHeight="1">
      <c r="A315" s="832" t="s">
        <v>1150</v>
      </c>
      <c r="B315" s="832">
        <v>2025</v>
      </c>
      <c r="C315" s="832" t="s">
        <v>1775</v>
      </c>
      <c r="D315" s="832" t="s">
        <v>1776</v>
      </c>
      <c r="E315" s="832" t="s">
        <v>333</v>
      </c>
      <c r="F315" s="832" t="s">
        <v>1119</v>
      </c>
      <c r="G315" s="832">
        <v>0</v>
      </c>
      <c r="H315" s="832">
        <v>0</v>
      </c>
      <c r="I315" s="832">
        <v>0</v>
      </c>
      <c r="J315" s="832">
        <v>0</v>
      </c>
      <c r="K315" s="832">
        <v>0</v>
      </c>
      <c r="L315" s="832">
        <v>0</v>
      </c>
      <c r="M315" s="832">
        <v>0</v>
      </c>
      <c r="N315" s="832">
        <v>0</v>
      </c>
      <c r="O315" s="832">
        <v>0</v>
      </c>
      <c r="P315" s="832">
        <v>0</v>
      </c>
      <c r="Q315" s="832">
        <v>0</v>
      </c>
      <c r="R315" s="832">
        <v>0</v>
      </c>
      <c r="S315" s="832">
        <v>0</v>
      </c>
      <c r="T315" s="832">
        <v>0</v>
      </c>
      <c r="U315" s="832">
        <v>0</v>
      </c>
      <c r="V315" s="832">
        <v>0</v>
      </c>
      <c r="W315" s="832">
        <v>0</v>
      </c>
      <c r="X315" s="832">
        <v>0</v>
      </c>
      <c r="Y315" s="832">
        <v>0</v>
      </c>
      <c r="Z315" s="832">
        <v>0</v>
      </c>
      <c r="AA315" s="832">
        <v>0</v>
      </c>
      <c r="AB315" s="832">
        <v>0</v>
      </c>
      <c r="AC315" s="832">
        <v>0</v>
      </c>
      <c r="AD315" s="832">
        <v>0</v>
      </c>
      <c r="AE315" s="832">
        <v>0</v>
      </c>
      <c r="AF315" s="832">
        <v>0</v>
      </c>
      <c r="AG315" s="832">
        <v>0</v>
      </c>
      <c r="AH315" s="832">
        <v>0</v>
      </c>
      <c r="AI315" s="832">
        <v>0</v>
      </c>
      <c r="AJ315" s="1030" t="str">
        <f t="shared" si="24"/>
        <v>H02946</v>
      </c>
      <c r="AK315" s="1030" t="str">
        <f t="shared" si="25"/>
        <v>FRAIS REP. HERELLE</v>
      </c>
      <c r="AL315" s="1030">
        <f>IFERROR(INDEX(G315:R315,1,MATCH(Parametres!$B$3,G$1:R$1,0)-1)*IF(OR(F315="L",F315="S",F315="I"),-1,1),"")</f>
        <v>0</v>
      </c>
      <c r="AM315" s="1030">
        <f t="shared" si="26"/>
        <v>0</v>
      </c>
      <c r="AN315" s="1030">
        <f>INDEX(G315:R315,1,MATCH(Parametres!$B$3,G$1:R$1,0))*IF(OR(F315="L",F315="S",F315="I"),-1,1)</f>
        <v>0</v>
      </c>
      <c r="AO315" s="598" t="e">
        <f>+VLOOKUP($AJ315,Data_Validation!$A:$D,1,0)</f>
        <v>#N/A</v>
      </c>
      <c r="AP315" s="598" t="e">
        <f>+VLOOKUP($AJ315,Data_Validation!$A:$D,3,0)</f>
        <v>#N/A</v>
      </c>
      <c r="AQ315" s="598" t="e">
        <f>+VLOOKUP($AJ315,Data_Validation!$A:$D,4,0)</f>
        <v>#N/A</v>
      </c>
      <c r="AR315" s="598" t="s">
        <v>299</v>
      </c>
      <c r="AS315" s="598" t="e">
        <f>+VLOOKUP($AJ315,Data_Validation!$A:$E,5,0)</f>
        <v>#N/A</v>
      </c>
      <c r="AT315" s="1036" t="str">
        <f t="shared" si="27"/>
        <v>H02946</v>
      </c>
      <c r="AU315" s="599" t="str">
        <f t="shared" si="28"/>
        <v>FRAIS REP. HERELLE</v>
      </c>
      <c r="AV315" s="1030">
        <f>IFERROR(INDEX(V315:AG315,1,MATCH(Parametres!$B$3,V$1:AG$1,0)-1)*IF(OR(C315="L",C315="S",C315="I"),-1,1),"")</f>
        <v>0</v>
      </c>
      <c r="AW315" s="1030">
        <f t="shared" si="29"/>
        <v>0</v>
      </c>
      <c r="AX315" s="1030">
        <f>INDEX(V315:AG315,1,MATCH(Parametres!$B$3,V$1:AG$1,0))*IF(OR(C315="L",C315="S",C315="I"),-1,1)</f>
        <v>0</v>
      </c>
      <c r="AY315" s="598" t="s">
        <v>337</v>
      </c>
      <c r="AZ315" s="598" t="e">
        <f>+VLOOKUP($AJ315,Data_Validation!$A:$E,5,0)</f>
        <v>#N/A</v>
      </c>
    </row>
    <row r="316" spans="1:52" ht="15" customHeight="1">
      <c r="A316" s="832" t="s">
        <v>1150</v>
      </c>
      <c r="B316" s="832">
        <v>2025</v>
      </c>
      <c r="C316" s="832" t="s">
        <v>1777</v>
      </c>
      <c r="D316" s="832" t="s">
        <v>1778</v>
      </c>
      <c r="E316" s="832" t="s">
        <v>333</v>
      </c>
      <c r="F316" s="832" t="s">
        <v>1119</v>
      </c>
      <c r="G316" s="832">
        <v>0</v>
      </c>
      <c r="H316" s="832">
        <v>0</v>
      </c>
      <c r="I316" s="832">
        <v>0</v>
      </c>
      <c r="J316" s="832">
        <v>0</v>
      </c>
      <c r="K316" s="832">
        <v>0</v>
      </c>
      <c r="L316" s="832">
        <v>0</v>
      </c>
      <c r="M316" s="832">
        <v>0</v>
      </c>
      <c r="N316" s="832">
        <v>0</v>
      </c>
      <c r="O316" s="832">
        <v>0</v>
      </c>
      <c r="P316" s="832">
        <v>0</v>
      </c>
      <c r="Q316" s="832">
        <v>0</v>
      </c>
      <c r="R316" s="832">
        <v>0</v>
      </c>
      <c r="S316" s="832">
        <v>0</v>
      </c>
      <c r="T316" s="832">
        <v>0</v>
      </c>
      <c r="U316" s="832">
        <v>0</v>
      </c>
      <c r="V316" s="832">
        <v>0</v>
      </c>
      <c r="W316" s="832">
        <v>0</v>
      </c>
      <c r="X316" s="832">
        <v>0</v>
      </c>
      <c r="Y316" s="832">
        <v>0</v>
      </c>
      <c r="Z316" s="832">
        <v>0</v>
      </c>
      <c r="AA316" s="832">
        <v>0</v>
      </c>
      <c r="AB316" s="832">
        <v>0</v>
      </c>
      <c r="AC316" s="832">
        <v>0</v>
      </c>
      <c r="AD316" s="832">
        <v>0</v>
      </c>
      <c r="AE316" s="832">
        <v>0</v>
      </c>
      <c r="AF316" s="832">
        <v>0</v>
      </c>
      <c r="AG316" s="832">
        <v>0</v>
      </c>
      <c r="AH316" s="832">
        <v>0</v>
      </c>
      <c r="AI316" s="832">
        <v>0</v>
      </c>
      <c r="AJ316" s="1030" t="str">
        <f t="shared" si="24"/>
        <v>H02947</v>
      </c>
      <c r="AK316" s="1030" t="str">
        <f t="shared" si="25"/>
        <v>TELEPHONE HERELLE</v>
      </c>
      <c r="AL316" s="1030">
        <f>IFERROR(INDEX(G316:R316,1,MATCH(Parametres!$B$3,G$1:R$1,0)-1)*IF(OR(F316="L",F316="S",F316="I"),-1,1),"")</f>
        <v>0</v>
      </c>
      <c r="AM316" s="1030">
        <f t="shared" si="26"/>
        <v>0</v>
      </c>
      <c r="AN316" s="1030">
        <f>INDEX(G316:R316,1,MATCH(Parametres!$B$3,G$1:R$1,0))*IF(OR(F316="L",F316="S",F316="I"),-1,1)</f>
        <v>0</v>
      </c>
      <c r="AO316" s="598" t="e">
        <f>+VLOOKUP($AJ316,Data_Validation!$A:$D,1,0)</f>
        <v>#N/A</v>
      </c>
      <c r="AP316" s="598" t="e">
        <f>+VLOOKUP($AJ316,Data_Validation!$A:$D,3,0)</f>
        <v>#N/A</v>
      </c>
      <c r="AQ316" s="598" t="e">
        <f>+VLOOKUP($AJ316,Data_Validation!$A:$D,4,0)</f>
        <v>#N/A</v>
      </c>
      <c r="AR316" s="598" t="s">
        <v>299</v>
      </c>
      <c r="AS316" s="598" t="e">
        <f>+VLOOKUP($AJ316,Data_Validation!$A:$E,5,0)</f>
        <v>#N/A</v>
      </c>
      <c r="AT316" s="1036" t="str">
        <f t="shared" si="27"/>
        <v>H02947</v>
      </c>
      <c r="AU316" s="599" t="str">
        <f t="shared" si="28"/>
        <v>TELEPHONE HERELLE</v>
      </c>
      <c r="AV316" s="1030">
        <f>IFERROR(INDEX(V316:AG316,1,MATCH(Parametres!$B$3,V$1:AG$1,0)-1)*IF(OR(C316="L",C316="S",C316="I"),-1,1),"")</f>
        <v>0</v>
      </c>
      <c r="AW316" s="1030">
        <f t="shared" si="29"/>
        <v>0</v>
      </c>
      <c r="AX316" s="1030">
        <f>INDEX(V316:AG316,1,MATCH(Parametres!$B$3,V$1:AG$1,0))*IF(OR(C316="L",C316="S",C316="I"),-1,1)</f>
        <v>0</v>
      </c>
      <c r="AY316" s="598" t="s">
        <v>337</v>
      </c>
      <c r="AZ316" s="598" t="e">
        <f>+VLOOKUP($AJ316,Data_Validation!$A:$E,5,0)</f>
        <v>#N/A</v>
      </c>
    </row>
    <row r="317" spans="1:52" ht="15" customHeight="1">
      <c r="A317" s="832" t="s">
        <v>1150</v>
      </c>
      <c r="B317" s="832">
        <v>2025</v>
      </c>
      <c r="C317" s="832" t="s">
        <v>1779</v>
      </c>
      <c r="D317" s="832" t="s">
        <v>1780</v>
      </c>
      <c r="E317" s="832" t="s">
        <v>333</v>
      </c>
      <c r="F317" s="832" t="s">
        <v>1119</v>
      </c>
      <c r="G317" s="832">
        <v>0</v>
      </c>
      <c r="H317" s="832">
        <v>0</v>
      </c>
      <c r="I317" s="832">
        <v>0</v>
      </c>
      <c r="J317" s="832">
        <v>0</v>
      </c>
      <c r="K317" s="832">
        <v>0</v>
      </c>
      <c r="L317" s="832">
        <v>0</v>
      </c>
      <c r="M317" s="832">
        <v>0</v>
      </c>
      <c r="N317" s="832">
        <v>0</v>
      </c>
      <c r="O317" s="832">
        <v>0</v>
      </c>
      <c r="P317" s="832">
        <v>0</v>
      </c>
      <c r="Q317" s="832">
        <v>0</v>
      </c>
      <c r="R317" s="832">
        <v>0</v>
      </c>
      <c r="S317" s="832">
        <v>0</v>
      </c>
      <c r="T317" s="832">
        <v>0</v>
      </c>
      <c r="U317" s="832">
        <v>0</v>
      </c>
      <c r="V317" s="832">
        <v>0</v>
      </c>
      <c r="W317" s="832">
        <v>0</v>
      </c>
      <c r="X317" s="832">
        <v>0</v>
      </c>
      <c r="Y317" s="832">
        <v>0</v>
      </c>
      <c r="Z317" s="832">
        <v>0</v>
      </c>
      <c r="AA317" s="832">
        <v>0</v>
      </c>
      <c r="AB317" s="832">
        <v>0</v>
      </c>
      <c r="AC317" s="832">
        <v>0</v>
      </c>
      <c r="AD317" s="832">
        <v>0</v>
      </c>
      <c r="AE317" s="832">
        <v>0</v>
      </c>
      <c r="AF317" s="832">
        <v>0</v>
      </c>
      <c r="AG317" s="832">
        <v>0</v>
      </c>
      <c r="AH317" s="832">
        <v>0</v>
      </c>
      <c r="AI317" s="832">
        <v>0</v>
      </c>
      <c r="AJ317" s="1030" t="str">
        <f t="shared" si="24"/>
        <v>H02952</v>
      </c>
      <c r="AK317" s="1030" t="str">
        <f t="shared" si="25"/>
        <v>DIVERS 4 DEPT HERELLE</v>
      </c>
      <c r="AL317" s="1030">
        <f>IFERROR(INDEX(G317:R317,1,MATCH(Parametres!$B$3,G$1:R$1,0)-1)*IF(OR(F317="L",F317="S",F317="I"),-1,1),"")</f>
        <v>0</v>
      </c>
      <c r="AM317" s="1030">
        <f t="shared" si="26"/>
        <v>0</v>
      </c>
      <c r="AN317" s="1030">
        <f>INDEX(G317:R317,1,MATCH(Parametres!$B$3,G$1:R$1,0))*IF(OR(F317="L",F317="S",F317="I"),-1,1)</f>
        <v>0</v>
      </c>
      <c r="AO317" s="598" t="e">
        <f>+VLOOKUP($AJ317,Data_Validation!$A:$D,1,0)</f>
        <v>#N/A</v>
      </c>
      <c r="AP317" s="598" t="e">
        <f>+VLOOKUP($AJ317,Data_Validation!$A:$D,3,0)</f>
        <v>#N/A</v>
      </c>
      <c r="AQ317" s="598" t="e">
        <f>+VLOOKUP($AJ317,Data_Validation!$A:$D,4,0)</f>
        <v>#N/A</v>
      </c>
      <c r="AR317" s="598" t="s">
        <v>299</v>
      </c>
      <c r="AS317" s="598" t="e">
        <f>+VLOOKUP($AJ317,Data_Validation!$A:$E,5,0)</f>
        <v>#N/A</v>
      </c>
      <c r="AT317" s="1036" t="str">
        <f t="shared" si="27"/>
        <v>H02952</v>
      </c>
      <c r="AU317" s="599" t="str">
        <f t="shared" si="28"/>
        <v>DIVERS 4 DEPT HERELLE</v>
      </c>
      <c r="AV317" s="1030">
        <f>IFERROR(INDEX(V317:AG317,1,MATCH(Parametres!$B$3,V$1:AG$1,0)-1)*IF(OR(C317="L",C317="S",C317="I"),-1,1),"")</f>
        <v>0</v>
      </c>
      <c r="AW317" s="1030">
        <f t="shared" si="29"/>
        <v>0</v>
      </c>
      <c r="AX317" s="1030">
        <f>INDEX(V317:AG317,1,MATCH(Parametres!$B$3,V$1:AG$1,0))*IF(OR(C317="L",C317="S",C317="I"),-1,1)</f>
        <v>0</v>
      </c>
      <c r="AY317" s="598" t="s">
        <v>337</v>
      </c>
      <c r="AZ317" s="598" t="e">
        <f>+VLOOKUP($AJ317,Data_Validation!$A:$E,5,0)</f>
        <v>#N/A</v>
      </c>
    </row>
    <row r="318" spans="1:52" ht="15.75" customHeight="1">
      <c r="A318" s="832" t="s">
        <v>1150</v>
      </c>
      <c r="B318" s="832">
        <v>2025</v>
      </c>
      <c r="C318" s="832" t="s">
        <v>1781</v>
      </c>
      <c r="D318" s="832" t="s">
        <v>1782</v>
      </c>
      <c r="E318" s="832" t="s">
        <v>333</v>
      </c>
      <c r="F318" s="832" t="s">
        <v>1119</v>
      </c>
      <c r="G318" s="832">
        <v>0</v>
      </c>
      <c r="H318" s="832">
        <v>0</v>
      </c>
      <c r="I318" s="832">
        <v>0</v>
      </c>
      <c r="J318" s="832">
        <v>0</v>
      </c>
      <c r="K318" s="832">
        <v>0</v>
      </c>
      <c r="L318" s="832">
        <v>0</v>
      </c>
      <c r="M318" s="832">
        <v>0</v>
      </c>
      <c r="N318" s="832">
        <v>0</v>
      </c>
      <c r="O318" s="832">
        <v>0</v>
      </c>
      <c r="P318" s="832">
        <v>0</v>
      </c>
      <c r="Q318" s="832">
        <v>0</v>
      </c>
      <c r="R318" s="832">
        <v>0</v>
      </c>
      <c r="S318" s="832">
        <v>0</v>
      </c>
      <c r="T318" s="832">
        <v>0</v>
      </c>
      <c r="U318" s="832">
        <v>0</v>
      </c>
      <c r="V318" s="832">
        <v>0</v>
      </c>
      <c r="W318" s="832">
        <v>0</v>
      </c>
      <c r="X318" s="832">
        <v>0</v>
      </c>
      <c r="Y318" s="832">
        <v>0</v>
      </c>
      <c r="Z318" s="832">
        <v>0</v>
      </c>
      <c r="AA318" s="832">
        <v>0</v>
      </c>
      <c r="AB318" s="832">
        <v>0</v>
      </c>
      <c r="AC318" s="832">
        <v>0</v>
      </c>
      <c r="AD318" s="832">
        <v>0</v>
      </c>
      <c r="AE318" s="832">
        <v>0</v>
      </c>
      <c r="AF318" s="832">
        <v>0</v>
      </c>
      <c r="AG318" s="832">
        <v>0</v>
      </c>
      <c r="AH318" s="832">
        <v>0</v>
      </c>
      <c r="AI318" s="832">
        <v>0</v>
      </c>
      <c r="AJ318" s="1030" t="str">
        <f t="shared" si="24"/>
        <v>H02960</v>
      </c>
      <c r="AK318" s="1030" t="str">
        <f t="shared" si="25"/>
        <v>LOYER HERELLE 4 DEPTS</v>
      </c>
      <c r="AL318" s="1030">
        <f>IFERROR(INDEX(G318:R318,1,MATCH(Parametres!$B$3,G$1:R$1,0)-1)*IF(OR(F318="L",F318="S",F318="I"),-1,1),"")</f>
        <v>0</v>
      </c>
      <c r="AM318" s="1030">
        <f t="shared" si="26"/>
        <v>0</v>
      </c>
      <c r="AN318" s="1030">
        <f>INDEX(G318:R318,1,MATCH(Parametres!$B$3,G$1:R$1,0))*IF(OR(F318="L",F318="S",F318="I"),-1,1)</f>
        <v>0</v>
      </c>
      <c r="AO318" s="598" t="e">
        <f>+VLOOKUP($AJ318,Data_Validation!$A:$D,1,0)</f>
        <v>#N/A</v>
      </c>
      <c r="AP318" s="598" t="e">
        <f>+VLOOKUP($AJ318,Data_Validation!$A:$D,3,0)</f>
        <v>#N/A</v>
      </c>
      <c r="AQ318" s="598" t="e">
        <f>+VLOOKUP($AJ318,Data_Validation!$A:$D,4,0)</f>
        <v>#N/A</v>
      </c>
      <c r="AR318" s="598" t="s">
        <v>299</v>
      </c>
      <c r="AS318" s="598" t="e">
        <f>+VLOOKUP($AJ318,Data_Validation!$A:$E,5,0)</f>
        <v>#N/A</v>
      </c>
      <c r="AT318" s="1036" t="str">
        <f t="shared" si="27"/>
        <v>H02960</v>
      </c>
      <c r="AU318" s="599" t="str">
        <f t="shared" si="28"/>
        <v>LOYER HERELLE 4 DEPTS</v>
      </c>
      <c r="AV318" s="1030">
        <f>IFERROR(INDEX(V318:AG318,1,MATCH(Parametres!$B$3,V$1:AG$1,0)-1)*IF(OR(C318="L",C318="S",C318="I"),-1,1),"")</f>
        <v>0</v>
      </c>
      <c r="AW318" s="1030">
        <f t="shared" si="29"/>
        <v>0</v>
      </c>
      <c r="AX318" s="1030">
        <f>INDEX(V318:AG318,1,MATCH(Parametres!$B$3,V$1:AG$1,0))*IF(OR(C318="L",C318="S",C318="I"),-1,1)</f>
        <v>0</v>
      </c>
      <c r="AY318" s="598" t="s">
        <v>337</v>
      </c>
      <c r="AZ318" s="598" t="e">
        <f>+VLOOKUP($AJ318,Data_Validation!$A:$E,5,0)</f>
        <v>#N/A</v>
      </c>
    </row>
    <row r="319" spans="1:52" ht="15" customHeight="1">
      <c r="A319" s="832" t="s">
        <v>1150</v>
      </c>
      <c r="B319" s="832">
        <v>2025</v>
      </c>
      <c r="C319" s="832" t="s">
        <v>1783</v>
      </c>
      <c r="D319" s="832" t="s">
        <v>1784</v>
      </c>
      <c r="E319" s="832" t="s">
        <v>333</v>
      </c>
      <c r="F319" s="832" t="s">
        <v>1119</v>
      </c>
      <c r="G319" s="832">
        <v>0</v>
      </c>
      <c r="H319" s="832">
        <v>0</v>
      </c>
      <c r="I319" s="832">
        <v>0</v>
      </c>
      <c r="J319" s="832">
        <v>0</v>
      </c>
      <c r="K319" s="832">
        <v>0</v>
      </c>
      <c r="L319" s="832">
        <v>0</v>
      </c>
      <c r="M319" s="832">
        <v>0</v>
      </c>
      <c r="N319" s="832">
        <v>0</v>
      </c>
      <c r="O319" s="832">
        <v>0</v>
      </c>
      <c r="P319" s="832">
        <v>0</v>
      </c>
      <c r="Q319" s="832">
        <v>0</v>
      </c>
      <c r="R319" s="832">
        <v>0</v>
      </c>
      <c r="S319" s="832">
        <v>0</v>
      </c>
      <c r="T319" s="832">
        <v>0</v>
      </c>
      <c r="U319" s="832">
        <v>0</v>
      </c>
      <c r="V319" s="832">
        <v>0</v>
      </c>
      <c r="W319" s="832">
        <v>0</v>
      </c>
      <c r="X319" s="832">
        <v>0</v>
      </c>
      <c r="Y319" s="832">
        <v>0</v>
      </c>
      <c r="Z319" s="832">
        <v>0</v>
      </c>
      <c r="AA319" s="832">
        <v>0</v>
      </c>
      <c r="AB319" s="832">
        <v>0</v>
      </c>
      <c r="AC319" s="832">
        <v>0</v>
      </c>
      <c r="AD319" s="832">
        <v>0</v>
      </c>
      <c r="AE319" s="832">
        <v>0</v>
      </c>
      <c r="AF319" s="832">
        <v>0</v>
      </c>
      <c r="AG319" s="832">
        <v>0</v>
      </c>
      <c r="AH319" s="832">
        <v>0</v>
      </c>
      <c r="AI319" s="832">
        <v>0</v>
      </c>
      <c r="AJ319" s="1030" t="str">
        <f t="shared" si="24"/>
        <v>H02962</v>
      </c>
      <c r="AK319" s="1030" t="str">
        <f t="shared" si="25"/>
        <v>DIS ENTRETIEN HERELLE</v>
      </c>
      <c r="AL319" s="1030">
        <f>IFERROR(INDEX(G319:R319,1,MATCH(Parametres!$B$3,G$1:R$1,0)-1)*IF(OR(F319="L",F319="S",F319="I"),-1,1),"")</f>
        <v>0</v>
      </c>
      <c r="AM319" s="1030">
        <f t="shared" si="26"/>
        <v>0</v>
      </c>
      <c r="AN319" s="1030">
        <f>INDEX(G319:R319,1,MATCH(Parametres!$B$3,G$1:R$1,0))*IF(OR(F319="L",F319="S",F319="I"),-1,1)</f>
        <v>0</v>
      </c>
      <c r="AO319" s="598" t="e">
        <f>+VLOOKUP($AJ319,Data_Validation!$A:$D,1,0)</f>
        <v>#N/A</v>
      </c>
      <c r="AP319" s="598" t="e">
        <f>+VLOOKUP($AJ319,Data_Validation!$A:$D,3,0)</f>
        <v>#N/A</v>
      </c>
      <c r="AQ319" s="598" t="e">
        <f>+VLOOKUP($AJ319,Data_Validation!$A:$D,4,0)</f>
        <v>#N/A</v>
      </c>
      <c r="AR319" s="598" t="s">
        <v>299</v>
      </c>
      <c r="AS319" s="598" t="e">
        <f>+VLOOKUP($AJ319,Data_Validation!$A:$E,5,0)</f>
        <v>#N/A</v>
      </c>
      <c r="AT319" s="1036" t="str">
        <f t="shared" si="27"/>
        <v>H02962</v>
      </c>
      <c r="AU319" s="599" t="str">
        <f t="shared" si="28"/>
        <v>DIS ENTRETIEN HERELLE</v>
      </c>
      <c r="AV319" s="1030">
        <f>IFERROR(INDEX(V319:AG319,1,MATCH(Parametres!$B$3,V$1:AG$1,0)-1)*IF(OR(C319="L",C319="S",C319="I"),-1,1),"")</f>
        <v>0</v>
      </c>
      <c r="AW319" s="1030">
        <f t="shared" si="29"/>
        <v>0</v>
      </c>
      <c r="AX319" s="1030">
        <f>INDEX(V319:AG319,1,MATCH(Parametres!$B$3,V$1:AG$1,0))*IF(OR(C319="L",C319="S",C319="I"),-1,1)</f>
        <v>0</v>
      </c>
      <c r="AY319" s="598" t="s">
        <v>337</v>
      </c>
      <c r="AZ319" s="598" t="e">
        <f>+VLOOKUP($AJ319,Data_Validation!$A:$E,5,0)</f>
        <v>#N/A</v>
      </c>
    </row>
    <row r="320" spans="1:52" ht="15" customHeight="1">
      <c r="A320" s="832" t="s">
        <v>1150</v>
      </c>
      <c r="B320" s="832">
        <v>2025</v>
      </c>
      <c r="C320" s="832" t="s">
        <v>1785</v>
      </c>
      <c r="D320" s="832" t="s">
        <v>1786</v>
      </c>
      <c r="E320" s="832" t="s">
        <v>333</v>
      </c>
      <c r="F320" s="832" t="s">
        <v>1119</v>
      </c>
      <c r="G320" s="832">
        <v>0</v>
      </c>
      <c r="H320" s="832">
        <v>0</v>
      </c>
      <c r="I320" s="832">
        <v>0</v>
      </c>
      <c r="J320" s="832">
        <v>0</v>
      </c>
      <c r="K320" s="832">
        <v>0</v>
      </c>
      <c r="L320" s="832">
        <v>0</v>
      </c>
      <c r="M320" s="832">
        <v>0</v>
      </c>
      <c r="N320" s="832">
        <v>0</v>
      </c>
      <c r="O320" s="832">
        <v>0</v>
      </c>
      <c r="P320" s="832">
        <v>0</v>
      </c>
      <c r="Q320" s="832">
        <v>0</v>
      </c>
      <c r="R320" s="832">
        <v>0</v>
      </c>
      <c r="S320" s="832">
        <v>0</v>
      </c>
      <c r="T320" s="832">
        <v>0</v>
      </c>
      <c r="U320" s="832">
        <v>0</v>
      </c>
      <c r="V320" s="832">
        <v>0</v>
      </c>
      <c r="W320" s="832">
        <v>0</v>
      </c>
      <c r="X320" s="832">
        <v>0</v>
      </c>
      <c r="Y320" s="832">
        <v>0</v>
      </c>
      <c r="Z320" s="832">
        <v>0</v>
      </c>
      <c r="AA320" s="832">
        <v>0</v>
      </c>
      <c r="AB320" s="832">
        <v>0</v>
      </c>
      <c r="AC320" s="832">
        <v>0</v>
      </c>
      <c r="AD320" s="832">
        <v>0</v>
      </c>
      <c r="AE320" s="832">
        <v>0</v>
      </c>
      <c r="AF320" s="832">
        <v>0</v>
      </c>
      <c r="AG320" s="832">
        <v>0</v>
      </c>
      <c r="AH320" s="832">
        <v>0</v>
      </c>
      <c r="AI320" s="832">
        <v>0</v>
      </c>
      <c r="AJ320" s="1030" t="str">
        <f t="shared" si="24"/>
        <v>H02963</v>
      </c>
      <c r="AK320" s="1030" t="str">
        <f t="shared" si="25"/>
        <v>TAXES HERELLE 4 DEPT</v>
      </c>
      <c r="AL320" s="1030">
        <f>IFERROR(INDEX(G320:R320,1,MATCH(Parametres!$B$3,G$1:R$1,0)-1)*IF(OR(F320="L",F320="S",F320="I"),-1,1),"")</f>
        <v>0</v>
      </c>
      <c r="AM320" s="1030">
        <f t="shared" si="26"/>
        <v>0</v>
      </c>
      <c r="AN320" s="1030">
        <f>INDEX(G320:R320,1,MATCH(Parametres!$B$3,G$1:R$1,0))*IF(OR(F320="L",F320="S",F320="I"),-1,1)</f>
        <v>0</v>
      </c>
      <c r="AO320" s="598" t="e">
        <f>+VLOOKUP($AJ320,Data_Validation!$A:$D,1,0)</f>
        <v>#N/A</v>
      </c>
      <c r="AP320" s="598" t="e">
        <f>+VLOOKUP($AJ320,Data_Validation!$A:$D,3,0)</f>
        <v>#N/A</v>
      </c>
      <c r="AQ320" s="598" t="e">
        <f>+VLOOKUP($AJ320,Data_Validation!$A:$D,4,0)</f>
        <v>#N/A</v>
      </c>
      <c r="AR320" s="598" t="s">
        <v>299</v>
      </c>
      <c r="AS320" s="598" t="e">
        <f>+VLOOKUP($AJ320,Data_Validation!$A:$E,5,0)</f>
        <v>#N/A</v>
      </c>
      <c r="AT320" s="1036" t="str">
        <f t="shared" si="27"/>
        <v>H02963</v>
      </c>
      <c r="AU320" s="599" t="str">
        <f t="shared" si="28"/>
        <v>TAXES HERELLE 4 DEPT</v>
      </c>
      <c r="AV320" s="1030">
        <f>IFERROR(INDEX(V320:AG320,1,MATCH(Parametres!$B$3,V$1:AG$1,0)-1)*IF(OR(C320="L",C320="S",C320="I"),-1,1),"")</f>
        <v>0</v>
      </c>
      <c r="AW320" s="1030">
        <f t="shared" si="29"/>
        <v>0</v>
      </c>
      <c r="AX320" s="1030">
        <f>INDEX(V320:AG320,1,MATCH(Parametres!$B$3,V$1:AG$1,0))*IF(OR(C320="L",C320="S",C320="I"),-1,1)</f>
        <v>0</v>
      </c>
      <c r="AY320" s="598" t="s">
        <v>337</v>
      </c>
      <c r="AZ320" s="598" t="e">
        <f>+VLOOKUP($AJ320,Data_Validation!$A:$E,5,0)</f>
        <v>#N/A</v>
      </c>
    </row>
    <row r="321" spans="1:52" ht="15" customHeight="1">
      <c r="A321" s="832" t="s">
        <v>1150</v>
      </c>
      <c r="B321" s="832">
        <v>2025</v>
      </c>
      <c r="C321" s="832" t="s">
        <v>1787</v>
      </c>
      <c r="D321" s="832" t="s">
        <v>1788</v>
      </c>
      <c r="E321" s="832" t="s">
        <v>333</v>
      </c>
      <c r="F321" s="832" t="s">
        <v>1119</v>
      </c>
      <c r="G321" s="832">
        <v>0</v>
      </c>
      <c r="H321" s="832">
        <v>0</v>
      </c>
      <c r="I321" s="832">
        <v>0</v>
      </c>
      <c r="J321" s="832">
        <v>0</v>
      </c>
      <c r="K321" s="832">
        <v>0</v>
      </c>
      <c r="L321" s="832">
        <v>0</v>
      </c>
      <c r="M321" s="832">
        <v>0</v>
      </c>
      <c r="N321" s="832">
        <v>0</v>
      </c>
      <c r="O321" s="832">
        <v>0</v>
      </c>
      <c r="P321" s="832">
        <v>0</v>
      </c>
      <c r="Q321" s="832">
        <v>0</v>
      </c>
      <c r="R321" s="832">
        <v>0</v>
      </c>
      <c r="S321" s="832">
        <v>0</v>
      </c>
      <c r="T321" s="832">
        <v>0</v>
      </c>
      <c r="U321" s="832">
        <v>0</v>
      </c>
      <c r="V321" s="832">
        <v>0</v>
      </c>
      <c r="W321" s="832">
        <v>0</v>
      </c>
      <c r="X321" s="832">
        <v>0</v>
      </c>
      <c r="Y321" s="832">
        <v>0</v>
      </c>
      <c r="Z321" s="832">
        <v>0</v>
      </c>
      <c r="AA321" s="832">
        <v>0</v>
      </c>
      <c r="AB321" s="832">
        <v>0</v>
      </c>
      <c r="AC321" s="832">
        <v>0</v>
      </c>
      <c r="AD321" s="832">
        <v>0</v>
      </c>
      <c r="AE321" s="832">
        <v>0</v>
      </c>
      <c r="AF321" s="832">
        <v>0</v>
      </c>
      <c r="AG321" s="832">
        <v>0</v>
      </c>
      <c r="AH321" s="832">
        <v>0</v>
      </c>
      <c r="AI321" s="832">
        <v>0</v>
      </c>
      <c r="AJ321" s="1030" t="str">
        <f t="shared" si="24"/>
        <v>H02970</v>
      </c>
      <c r="AK321" s="1030" t="str">
        <f t="shared" si="25"/>
        <v>ASSURANCES HERELLE 4 DEPT</v>
      </c>
      <c r="AL321" s="1030">
        <f>IFERROR(INDEX(G321:R321,1,MATCH(Parametres!$B$3,G$1:R$1,0)-1)*IF(OR(F321="L",F321="S",F321="I"),-1,1),"")</f>
        <v>0</v>
      </c>
      <c r="AM321" s="1030">
        <f t="shared" si="26"/>
        <v>0</v>
      </c>
      <c r="AN321" s="1030">
        <f>INDEX(G321:R321,1,MATCH(Parametres!$B$3,G$1:R$1,0))*IF(OR(F321="L",F321="S",F321="I"),-1,1)</f>
        <v>0</v>
      </c>
      <c r="AO321" s="598" t="e">
        <f>+VLOOKUP($AJ321,Data_Validation!$A:$D,1,0)</f>
        <v>#N/A</v>
      </c>
      <c r="AP321" s="598" t="e">
        <f>+VLOOKUP($AJ321,Data_Validation!$A:$D,3,0)</f>
        <v>#N/A</v>
      </c>
      <c r="AQ321" s="598" t="e">
        <f>+VLOOKUP($AJ321,Data_Validation!$A:$D,4,0)</f>
        <v>#N/A</v>
      </c>
      <c r="AR321" s="598" t="s">
        <v>299</v>
      </c>
      <c r="AS321" s="598" t="e">
        <f>+VLOOKUP($AJ321,Data_Validation!$A:$E,5,0)</f>
        <v>#N/A</v>
      </c>
      <c r="AT321" s="1036" t="str">
        <f t="shared" si="27"/>
        <v>H02970</v>
      </c>
      <c r="AU321" s="599" t="str">
        <f t="shared" si="28"/>
        <v>ASSURANCES HERELLE 4 DEPT</v>
      </c>
      <c r="AV321" s="1030">
        <f>IFERROR(INDEX(V321:AG321,1,MATCH(Parametres!$B$3,V$1:AG$1,0)-1)*IF(OR(C321="L",C321="S",C321="I"),-1,1),"")</f>
        <v>0</v>
      </c>
      <c r="AW321" s="1030">
        <f t="shared" si="29"/>
        <v>0</v>
      </c>
      <c r="AX321" s="1030">
        <f>INDEX(V321:AG321,1,MATCH(Parametres!$B$3,V$1:AG$1,0))*IF(OR(C321="L",C321="S",C321="I"),-1,1)</f>
        <v>0</v>
      </c>
      <c r="AY321" s="598" t="s">
        <v>337</v>
      </c>
      <c r="AZ321" s="598" t="e">
        <f>+VLOOKUP($AJ321,Data_Validation!$A:$E,5,0)</f>
        <v>#N/A</v>
      </c>
    </row>
    <row r="322" spans="1:52" ht="15.75" customHeight="1">
      <c r="A322" s="832" t="s">
        <v>1150</v>
      </c>
      <c r="B322" s="832">
        <v>2025</v>
      </c>
      <c r="C322" s="832" t="s">
        <v>1789</v>
      </c>
      <c r="D322" s="832" t="s">
        <v>1790</v>
      </c>
      <c r="E322" s="832" t="s">
        <v>333</v>
      </c>
      <c r="F322" s="832" t="s">
        <v>1119</v>
      </c>
      <c r="G322" s="832">
        <v>0</v>
      </c>
      <c r="H322" s="832">
        <v>0</v>
      </c>
      <c r="I322" s="832">
        <v>0</v>
      </c>
      <c r="J322" s="832">
        <v>0</v>
      </c>
      <c r="K322" s="832">
        <v>0</v>
      </c>
      <c r="L322" s="832">
        <v>0</v>
      </c>
      <c r="M322" s="832">
        <v>0</v>
      </c>
      <c r="N322" s="832">
        <v>0</v>
      </c>
      <c r="O322" s="832">
        <v>0</v>
      </c>
      <c r="P322" s="832">
        <v>0</v>
      </c>
      <c r="Q322" s="832">
        <v>0</v>
      </c>
      <c r="R322" s="832">
        <v>0</v>
      </c>
      <c r="S322" s="832">
        <v>0</v>
      </c>
      <c r="T322" s="832">
        <v>0</v>
      </c>
      <c r="U322" s="832">
        <v>0</v>
      </c>
      <c r="V322" s="832">
        <v>0</v>
      </c>
      <c r="W322" s="832">
        <v>0</v>
      </c>
      <c r="X322" s="832">
        <v>0</v>
      </c>
      <c r="Y322" s="832">
        <v>0</v>
      </c>
      <c r="Z322" s="832">
        <v>0</v>
      </c>
      <c r="AA322" s="832">
        <v>0</v>
      </c>
      <c r="AB322" s="832">
        <v>0</v>
      </c>
      <c r="AC322" s="832">
        <v>0</v>
      </c>
      <c r="AD322" s="832">
        <v>0</v>
      </c>
      <c r="AE322" s="832">
        <v>0</v>
      </c>
      <c r="AF322" s="832">
        <v>0</v>
      </c>
      <c r="AG322" s="832">
        <v>0</v>
      </c>
      <c r="AH322" s="832">
        <v>0</v>
      </c>
      <c r="AI322" s="832">
        <v>0</v>
      </c>
      <c r="AJ322" s="1030" t="str">
        <f t="shared" si="24"/>
        <v>H02974</v>
      </c>
      <c r="AK322" s="1030" t="str">
        <f t="shared" si="25"/>
        <v>ELECT. GAZ METRO 4 DEPT</v>
      </c>
      <c r="AL322" s="1030">
        <f>IFERROR(INDEX(G322:R322,1,MATCH(Parametres!$B$3,G$1:R$1,0)-1)*IF(OR(F322="L",F322="S",F322="I"),-1,1),"")</f>
        <v>0</v>
      </c>
      <c r="AM322" s="1030">
        <f t="shared" si="26"/>
        <v>0</v>
      </c>
      <c r="AN322" s="1030">
        <f>INDEX(G322:R322,1,MATCH(Parametres!$B$3,G$1:R$1,0))*IF(OR(F322="L",F322="S",F322="I"),-1,1)</f>
        <v>0</v>
      </c>
      <c r="AO322" s="598" t="e">
        <f>+VLOOKUP($AJ322,Data_Validation!$A:$D,1,0)</f>
        <v>#N/A</v>
      </c>
      <c r="AP322" s="598" t="e">
        <f>+VLOOKUP($AJ322,Data_Validation!$A:$D,3,0)</f>
        <v>#N/A</v>
      </c>
      <c r="AQ322" s="598" t="e">
        <f>+VLOOKUP($AJ322,Data_Validation!$A:$D,4,0)</f>
        <v>#N/A</v>
      </c>
      <c r="AR322" s="598" t="s">
        <v>299</v>
      </c>
      <c r="AS322" s="598" t="e">
        <f>+VLOOKUP($AJ322,Data_Validation!$A:$E,5,0)</f>
        <v>#N/A</v>
      </c>
      <c r="AT322" s="1036" t="str">
        <f t="shared" si="27"/>
        <v>H02974</v>
      </c>
      <c r="AU322" s="599" t="str">
        <f t="shared" si="28"/>
        <v>ELECT. GAZ METRO 4 DEPT</v>
      </c>
      <c r="AV322" s="1030">
        <f>IFERROR(INDEX(V322:AG322,1,MATCH(Parametres!$B$3,V$1:AG$1,0)-1)*IF(OR(C322="L",C322="S",C322="I"),-1,1),"")</f>
        <v>0</v>
      </c>
      <c r="AW322" s="1030">
        <f t="shared" si="29"/>
        <v>0</v>
      </c>
      <c r="AX322" s="1030">
        <f>INDEX(V322:AG322,1,MATCH(Parametres!$B$3,V$1:AG$1,0))*IF(OR(C322="L",C322="S",C322="I"),-1,1)</f>
        <v>0</v>
      </c>
      <c r="AY322" s="598" t="s">
        <v>337</v>
      </c>
      <c r="AZ322" s="598" t="e">
        <f>+VLOOKUP($AJ322,Data_Validation!$A:$E,5,0)</f>
        <v>#N/A</v>
      </c>
    </row>
    <row r="323" spans="1:52" ht="15" customHeight="1">
      <c r="A323" s="832" t="s">
        <v>1150</v>
      </c>
      <c r="B323" s="832">
        <v>2025</v>
      </c>
      <c r="C323" s="832" t="s">
        <v>1791</v>
      </c>
      <c r="D323" s="832" t="s">
        <v>647</v>
      </c>
      <c r="E323" s="832" t="s">
        <v>333</v>
      </c>
      <c r="F323" s="832" t="s">
        <v>1792</v>
      </c>
      <c r="G323" s="832">
        <v>1300</v>
      </c>
      <c r="H323" s="832">
        <v>1200</v>
      </c>
      <c r="I323" s="832">
        <v>1200</v>
      </c>
      <c r="J323" s="832">
        <v>1200</v>
      </c>
      <c r="K323" s="832">
        <v>1200</v>
      </c>
      <c r="L323" s="832">
        <v>1200</v>
      </c>
      <c r="M323" s="832">
        <v>1100</v>
      </c>
      <c r="N323" s="832">
        <v>1220</v>
      </c>
      <c r="O323" s="832">
        <v>1220</v>
      </c>
      <c r="P323" s="832">
        <v>1220</v>
      </c>
      <c r="Q323" s="832">
        <v>1220</v>
      </c>
      <c r="R323" s="832">
        <v>1220</v>
      </c>
      <c r="S323" s="832">
        <v>0</v>
      </c>
      <c r="T323" s="832">
        <v>0</v>
      </c>
      <c r="U323" s="832">
        <v>0</v>
      </c>
      <c r="V323" s="832">
        <v>0</v>
      </c>
      <c r="W323" s="832">
        <v>0</v>
      </c>
      <c r="X323" s="832">
        <v>0</v>
      </c>
      <c r="Y323" s="832">
        <v>0</v>
      </c>
      <c r="Z323" s="832">
        <v>0</v>
      </c>
      <c r="AA323" s="832">
        <v>0</v>
      </c>
      <c r="AB323" s="832">
        <v>0</v>
      </c>
      <c r="AC323" s="832">
        <v>0</v>
      </c>
      <c r="AD323" s="832">
        <v>0</v>
      </c>
      <c r="AE323" s="832">
        <v>0</v>
      </c>
      <c r="AF323" s="832">
        <v>0</v>
      </c>
      <c r="AG323" s="832">
        <v>0</v>
      </c>
      <c r="AH323" s="832">
        <v>0</v>
      </c>
      <c r="AI323" s="832">
        <v>0</v>
      </c>
      <c r="AJ323" s="1030" t="str">
        <f t="shared" si="24"/>
        <v>H10100</v>
      </c>
      <c r="AK323" s="1030" t="str">
        <f t="shared" si="25"/>
        <v>PETITE CAISSE</v>
      </c>
      <c r="AL323" s="1030">
        <f>IFERROR(INDEX(G323:R323,1,MATCH(Parametres!$B$3,G$1:R$1,0)-1)*IF(OR(F323="L",F323="S",F323="I"),-1,1),"")</f>
        <v>1300</v>
      </c>
      <c r="AM323" s="1030">
        <f t="shared" si="26"/>
        <v>-100</v>
      </c>
      <c r="AN323" s="1030">
        <f>INDEX(G323:R323,1,MATCH(Parametres!$B$3,G$1:R$1,0))*IF(OR(F323="L",F323="S",F323="I"),-1,1)</f>
        <v>1200</v>
      </c>
      <c r="AO323" s="598" t="str">
        <f>+VLOOKUP($AJ323,Data_Validation!$A:$D,1,0)</f>
        <v>H10100</v>
      </c>
      <c r="AP323" s="598" t="str">
        <f>+VLOOKUP($AJ323,Data_Validation!$A:$D,3,0)</f>
        <v>Bilan</v>
      </c>
      <c r="AQ323" s="598" t="str">
        <f>+VLOOKUP($AJ323,Data_Validation!$A:$D,4,0)</f>
        <v>Encaisse</v>
      </c>
      <c r="AR323" s="598" t="s">
        <v>299</v>
      </c>
      <c r="AS323" s="598">
        <f>+VLOOKUP($AJ323,Data_Validation!$A:$E,5,0)</f>
        <v>0</v>
      </c>
      <c r="AT323" s="1036" t="str">
        <f t="shared" si="27"/>
        <v>H10100</v>
      </c>
      <c r="AU323" s="599" t="str">
        <f t="shared" si="28"/>
        <v>PETITE CAISSE</v>
      </c>
      <c r="AV323" s="1030">
        <f>IFERROR(INDEX(V323:AG323,1,MATCH(Parametres!$B$3,V$1:AG$1,0)-1)*IF(OR(C323="L",C323="S",C323="I"),-1,1),"")</f>
        <v>0</v>
      </c>
      <c r="AW323" s="1030">
        <f t="shared" si="29"/>
        <v>0</v>
      </c>
      <c r="AX323" s="1030">
        <f>INDEX(V323:AG323,1,MATCH(Parametres!$B$3,V$1:AG$1,0))*IF(OR(C323="L",C323="S",C323="I"),-1,1)</f>
        <v>0</v>
      </c>
      <c r="AY323" s="598" t="s">
        <v>337</v>
      </c>
      <c r="AZ323" s="598">
        <f>+VLOOKUP($AJ323,Data_Validation!$A:$E,5,0)</f>
        <v>0</v>
      </c>
    </row>
    <row r="324" spans="1:52" ht="15" customHeight="1">
      <c r="A324" s="832" t="s">
        <v>1150</v>
      </c>
      <c r="B324" s="832">
        <v>2025</v>
      </c>
      <c r="C324" s="832" t="s">
        <v>1793</v>
      </c>
      <c r="D324" s="832" t="s">
        <v>647</v>
      </c>
      <c r="E324" s="832" t="s">
        <v>333</v>
      </c>
      <c r="F324" s="832" t="s">
        <v>1792</v>
      </c>
      <c r="G324" s="832">
        <v>0</v>
      </c>
      <c r="H324" s="832">
        <v>0</v>
      </c>
      <c r="I324" s="832">
        <v>0</v>
      </c>
      <c r="J324" s="832">
        <v>0</v>
      </c>
      <c r="K324" s="832">
        <v>0</v>
      </c>
      <c r="L324" s="832">
        <v>0</v>
      </c>
      <c r="M324" s="832">
        <v>0</v>
      </c>
      <c r="N324" s="832">
        <v>0</v>
      </c>
      <c r="O324" s="832">
        <v>0</v>
      </c>
      <c r="P324" s="832">
        <v>0</v>
      </c>
      <c r="Q324" s="832">
        <v>0</v>
      </c>
      <c r="R324" s="832">
        <v>0</v>
      </c>
      <c r="S324" s="832">
        <v>0</v>
      </c>
      <c r="T324" s="832">
        <v>0</v>
      </c>
      <c r="U324" s="832">
        <v>0</v>
      </c>
      <c r="V324" s="832">
        <v>0</v>
      </c>
      <c r="W324" s="832">
        <v>0</v>
      </c>
      <c r="X324" s="832">
        <v>0</v>
      </c>
      <c r="Y324" s="832">
        <v>0</v>
      </c>
      <c r="Z324" s="832">
        <v>0</v>
      </c>
      <c r="AA324" s="832">
        <v>0</v>
      </c>
      <c r="AB324" s="832">
        <v>0</v>
      </c>
      <c r="AC324" s="832">
        <v>0</v>
      </c>
      <c r="AD324" s="832">
        <v>0</v>
      </c>
      <c r="AE324" s="832">
        <v>0</v>
      </c>
      <c r="AF324" s="832">
        <v>0</v>
      </c>
      <c r="AG324" s="832">
        <v>0</v>
      </c>
      <c r="AH324" s="832">
        <v>0</v>
      </c>
      <c r="AI324" s="832">
        <v>0</v>
      </c>
      <c r="AJ324" s="1030" t="str">
        <f t="shared" ref="AJ324:AJ387" si="30">C324</f>
        <v>H10110</v>
      </c>
      <c r="AK324" s="1030" t="str">
        <f t="shared" ref="AK324:AK387" si="31">D324</f>
        <v>PETITE CAISSE</v>
      </c>
      <c r="AL324" s="1030">
        <f>IFERROR(INDEX(G324:R324,1,MATCH(Parametres!$B$3,G$1:R$1,0)-1)*IF(OR(F324="L",F324="S",F324="I"),-1,1),"")</f>
        <v>0</v>
      </c>
      <c r="AM324" s="1030">
        <f t="shared" ref="AM324:AM387" si="32">AN324-N(AL324)</f>
        <v>0</v>
      </c>
      <c r="AN324" s="1030">
        <f>INDEX(G324:R324,1,MATCH(Parametres!$B$3,G$1:R$1,0))*IF(OR(F324="L",F324="S",F324="I"),-1,1)</f>
        <v>0</v>
      </c>
      <c r="AO324" s="598" t="e">
        <f>+VLOOKUP($AJ324,Data_Validation!$A:$D,1,0)</f>
        <v>#N/A</v>
      </c>
      <c r="AP324" s="598" t="e">
        <f>+VLOOKUP($AJ324,Data_Validation!$A:$D,3,0)</f>
        <v>#N/A</v>
      </c>
      <c r="AQ324" s="598" t="e">
        <f>+VLOOKUP($AJ324,Data_Validation!$A:$D,4,0)</f>
        <v>#N/A</v>
      </c>
      <c r="AR324" s="598" t="s">
        <v>299</v>
      </c>
      <c r="AS324" s="598" t="e">
        <f>+VLOOKUP($AJ324,Data_Validation!$A:$E,5,0)</f>
        <v>#N/A</v>
      </c>
      <c r="AT324" s="1036" t="str">
        <f t="shared" ref="AT324:AT387" si="33">C324</f>
        <v>H10110</v>
      </c>
      <c r="AU324" s="599" t="str">
        <f t="shared" ref="AU324:AU387" si="34">D324</f>
        <v>PETITE CAISSE</v>
      </c>
      <c r="AV324" s="1030">
        <f>IFERROR(INDEX(V324:AG324,1,MATCH(Parametres!$B$3,V$1:AG$1,0)-1)*IF(OR(C324="L",C324="S",C324="I"),-1,1),"")</f>
        <v>0</v>
      </c>
      <c r="AW324" s="1030">
        <f t="shared" ref="AW324:AW387" si="35">AX324-N(AV324)</f>
        <v>0</v>
      </c>
      <c r="AX324" s="1030">
        <f>INDEX(V324:AG324,1,MATCH(Parametres!$B$3,V$1:AG$1,0))*IF(OR(C324="L",C324="S",C324="I"),-1,1)</f>
        <v>0</v>
      </c>
      <c r="AY324" s="598" t="s">
        <v>337</v>
      </c>
      <c r="AZ324" s="598" t="e">
        <f>+VLOOKUP($AJ324,Data_Validation!$A:$E,5,0)</f>
        <v>#N/A</v>
      </c>
    </row>
    <row r="325" spans="1:52" ht="15" customHeight="1">
      <c r="A325" s="832" t="s">
        <v>1150</v>
      </c>
      <c r="B325" s="832">
        <v>2025</v>
      </c>
      <c r="C325" s="832" t="s">
        <v>1794</v>
      </c>
      <c r="D325" s="832" t="s">
        <v>1795</v>
      </c>
      <c r="E325" s="832" t="s">
        <v>333</v>
      </c>
      <c r="F325" s="832" t="s">
        <v>1792</v>
      </c>
      <c r="G325" s="832">
        <v>0</v>
      </c>
      <c r="H325" s="832">
        <v>0</v>
      </c>
      <c r="I325" s="832">
        <v>0</v>
      </c>
      <c r="J325" s="832">
        <v>0</v>
      </c>
      <c r="K325" s="832">
        <v>0</v>
      </c>
      <c r="L325" s="832">
        <v>0</v>
      </c>
      <c r="M325" s="832">
        <v>0</v>
      </c>
      <c r="N325" s="832">
        <v>0</v>
      </c>
      <c r="O325" s="832">
        <v>0</v>
      </c>
      <c r="P325" s="832">
        <v>0</v>
      </c>
      <c r="Q325" s="832">
        <v>0</v>
      </c>
      <c r="R325" s="832">
        <v>0</v>
      </c>
      <c r="S325" s="832">
        <v>0</v>
      </c>
      <c r="T325" s="832">
        <v>0</v>
      </c>
      <c r="U325" s="832">
        <v>0</v>
      </c>
      <c r="V325" s="832">
        <v>0</v>
      </c>
      <c r="W325" s="832">
        <v>0</v>
      </c>
      <c r="X325" s="832">
        <v>0</v>
      </c>
      <c r="Y325" s="832">
        <v>0</v>
      </c>
      <c r="Z325" s="832">
        <v>0</v>
      </c>
      <c r="AA325" s="832">
        <v>0</v>
      </c>
      <c r="AB325" s="832">
        <v>0</v>
      </c>
      <c r="AC325" s="832">
        <v>0</v>
      </c>
      <c r="AD325" s="832">
        <v>0</v>
      </c>
      <c r="AE325" s="832">
        <v>0</v>
      </c>
      <c r="AF325" s="832">
        <v>0</v>
      </c>
      <c r="AG325" s="832">
        <v>0</v>
      </c>
      <c r="AH325" s="832">
        <v>0</v>
      </c>
      <c r="AI325" s="832">
        <v>0</v>
      </c>
      <c r="AJ325" s="1030" t="str">
        <f t="shared" si="30"/>
        <v>H10120</v>
      </c>
      <c r="AK325" s="1030" t="str">
        <f t="shared" si="31"/>
        <v>PETITE CAISSE SERVICE</v>
      </c>
      <c r="AL325" s="1030">
        <f>IFERROR(INDEX(G325:R325,1,MATCH(Parametres!$B$3,G$1:R$1,0)-1)*IF(OR(F325="L",F325="S",F325="I"),-1,1),"")</f>
        <v>0</v>
      </c>
      <c r="AM325" s="1030">
        <f t="shared" si="32"/>
        <v>0</v>
      </c>
      <c r="AN325" s="1030">
        <f>INDEX(G325:R325,1,MATCH(Parametres!$B$3,G$1:R$1,0))*IF(OR(F325="L",F325="S",F325="I"),-1,1)</f>
        <v>0</v>
      </c>
      <c r="AO325" s="598" t="e">
        <f>+VLOOKUP($AJ325,Data_Validation!$A:$D,1,0)</f>
        <v>#N/A</v>
      </c>
      <c r="AP325" s="598" t="e">
        <f>+VLOOKUP($AJ325,Data_Validation!$A:$D,3,0)</f>
        <v>#N/A</v>
      </c>
      <c r="AQ325" s="598" t="e">
        <f>+VLOOKUP($AJ325,Data_Validation!$A:$D,4,0)</f>
        <v>#N/A</v>
      </c>
      <c r="AR325" s="598" t="s">
        <v>299</v>
      </c>
      <c r="AS325" s="598" t="e">
        <f>+VLOOKUP($AJ325,Data_Validation!$A:$E,5,0)</f>
        <v>#N/A</v>
      </c>
      <c r="AT325" s="1036" t="str">
        <f t="shared" si="33"/>
        <v>H10120</v>
      </c>
      <c r="AU325" s="599" t="str">
        <f t="shared" si="34"/>
        <v>PETITE CAISSE SERVICE</v>
      </c>
      <c r="AV325" s="1030">
        <f>IFERROR(INDEX(V325:AG325,1,MATCH(Parametres!$B$3,V$1:AG$1,0)-1)*IF(OR(C325="L",C325="S",C325="I"),-1,1),"")</f>
        <v>0</v>
      </c>
      <c r="AW325" s="1030">
        <f t="shared" si="35"/>
        <v>0</v>
      </c>
      <c r="AX325" s="1030">
        <f>INDEX(V325:AG325,1,MATCH(Parametres!$B$3,V$1:AG$1,0))*IF(OR(C325="L",C325="S",C325="I"),-1,1)</f>
        <v>0</v>
      </c>
      <c r="AY325" s="598" t="s">
        <v>337</v>
      </c>
      <c r="AZ325" s="598" t="e">
        <f>+VLOOKUP($AJ325,Data_Validation!$A:$E,5,0)</f>
        <v>#N/A</v>
      </c>
    </row>
    <row r="326" spans="1:52" ht="15" customHeight="1">
      <c r="A326" s="832" t="s">
        <v>1150</v>
      </c>
      <c r="B326" s="832">
        <v>2025</v>
      </c>
      <c r="C326" s="832" t="s">
        <v>1796</v>
      </c>
      <c r="D326" s="832" t="s">
        <v>1797</v>
      </c>
      <c r="E326" s="832" t="s">
        <v>333</v>
      </c>
      <c r="F326" s="832" t="s">
        <v>1792</v>
      </c>
      <c r="G326" s="832">
        <v>0</v>
      </c>
      <c r="H326" s="832">
        <v>0</v>
      </c>
      <c r="I326" s="832">
        <v>0</v>
      </c>
      <c r="J326" s="832">
        <v>0</v>
      </c>
      <c r="K326" s="832">
        <v>0</v>
      </c>
      <c r="L326" s="832">
        <v>0</v>
      </c>
      <c r="M326" s="832">
        <v>0</v>
      </c>
      <c r="N326" s="832">
        <v>0</v>
      </c>
      <c r="O326" s="832">
        <v>0</v>
      </c>
      <c r="P326" s="832">
        <v>0</v>
      </c>
      <c r="Q326" s="832">
        <v>0</v>
      </c>
      <c r="R326" s="832">
        <v>0</v>
      </c>
      <c r="S326" s="832">
        <v>0</v>
      </c>
      <c r="T326" s="832">
        <v>0</v>
      </c>
      <c r="U326" s="832">
        <v>0</v>
      </c>
      <c r="V326" s="832">
        <v>0</v>
      </c>
      <c r="W326" s="832">
        <v>0</v>
      </c>
      <c r="X326" s="832">
        <v>0</v>
      </c>
      <c r="Y326" s="832">
        <v>0</v>
      </c>
      <c r="Z326" s="832">
        <v>0</v>
      </c>
      <c r="AA326" s="832">
        <v>0</v>
      </c>
      <c r="AB326" s="832">
        <v>0</v>
      </c>
      <c r="AC326" s="832">
        <v>0</v>
      </c>
      <c r="AD326" s="832">
        <v>0</v>
      </c>
      <c r="AE326" s="832">
        <v>0</v>
      </c>
      <c r="AF326" s="832">
        <v>0</v>
      </c>
      <c r="AG326" s="832">
        <v>0</v>
      </c>
      <c r="AH326" s="832">
        <v>0</v>
      </c>
      <c r="AI326" s="832">
        <v>0</v>
      </c>
      <c r="AJ326" s="1030" t="str">
        <f t="shared" si="30"/>
        <v>H10200</v>
      </c>
      <c r="AK326" s="1030" t="str">
        <f t="shared" si="31"/>
        <v>ENCAISSE</v>
      </c>
      <c r="AL326" s="1030">
        <f>IFERROR(INDEX(G326:R326,1,MATCH(Parametres!$B$3,G$1:R$1,0)-1)*IF(OR(F326="L",F326="S",F326="I"),-1,1),"")</f>
        <v>0</v>
      </c>
      <c r="AM326" s="1030">
        <f t="shared" si="32"/>
        <v>0</v>
      </c>
      <c r="AN326" s="1030">
        <f>INDEX(G326:R326,1,MATCH(Parametres!$B$3,G$1:R$1,0))*IF(OR(F326="L",F326="S",F326="I"),-1,1)</f>
        <v>0</v>
      </c>
      <c r="AO326" s="598" t="e">
        <f>+VLOOKUP($AJ326,Data_Validation!$A:$D,1,0)</f>
        <v>#N/A</v>
      </c>
      <c r="AP326" s="598" t="e">
        <f>+VLOOKUP($AJ326,Data_Validation!$A:$D,3,0)</f>
        <v>#N/A</v>
      </c>
      <c r="AQ326" s="598" t="e">
        <f>+VLOOKUP($AJ326,Data_Validation!$A:$D,4,0)</f>
        <v>#N/A</v>
      </c>
      <c r="AR326" s="598" t="s">
        <v>299</v>
      </c>
      <c r="AS326" s="598" t="e">
        <f>+VLOOKUP($AJ326,Data_Validation!$A:$E,5,0)</f>
        <v>#N/A</v>
      </c>
      <c r="AT326" s="1036" t="str">
        <f t="shared" si="33"/>
        <v>H10200</v>
      </c>
      <c r="AU326" s="599" t="str">
        <f t="shared" si="34"/>
        <v>ENCAISSE</v>
      </c>
      <c r="AV326" s="1030">
        <f>IFERROR(INDEX(V326:AG326,1,MATCH(Parametres!$B$3,V$1:AG$1,0)-1)*IF(OR(C326="L",C326="S",C326="I"),-1,1),"")</f>
        <v>0</v>
      </c>
      <c r="AW326" s="1030">
        <f t="shared" si="35"/>
        <v>0</v>
      </c>
      <c r="AX326" s="1030">
        <f>INDEX(V326:AG326,1,MATCH(Parametres!$B$3,V$1:AG$1,0))*IF(OR(C326="L",C326="S",C326="I"),-1,1)</f>
        <v>0</v>
      </c>
      <c r="AY326" s="598" t="s">
        <v>337</v>
      </c>
      <c r="AZ326" s="598" t="e">
        <f>+VLOOKUP($AJ326,Data_Validation!$A:$E,5,0)</f>
        <v>#N/A</v>
      </c>
    </row>
    <row r="327" spans="1:52" ht="15.75" customHeight="1">
      <c r="A327" s="832" t="s">
        <v>1150</v>
      </c>
      <c r="B327" s="832">
        <v>2025</v>
      </c>
      <c r="C327" s="832" t="s">
        <v>1798</v>
      </c>
      <c r="D327" s="832" t="s">
        <v>1799</v>
      </c>
      <c r="E327" s="832" t="s">
        <v>333</v>
      </c>
      <c r="F327" s="832" t="s">
        <v>1792</v>
      </c>
      <c r="G327" s="832">
        <v>0</v>
      </c>
      <c r="H327" s="832">
        <v>0</v>
      </c>
      <c r="I327" s="832">
        <v>0</v>
      </c>
      <c r="J327" s="832">
        <v>0</v>
      </c>
      <c r="K327" s="832">
        <v>0</v>
      </c>
      <c r="L327" s="832">
        <v>0</v>
      </c>
      <c r="M327" s="832">
        <v>0</v>
      </c>
      <c r="N327" s="832">
        <v>0</v>
      </c>
      <c r="O327" s="832">
        <v>0</v>
      </c>
      <c r="P327" s="832">
        <v>0</v>
      </c>
      <c r="Q327" s="832">
        <v>0</v>
      </c>
      <c r="R327" s="832">
        <v>0</v>
      </c>
      <c r="S327" s="832">
        <v>0</v>
      </c>
      <c r="T327" s="832">
        <v>0</v>
      </c>
      <c r="U327" s="832">
        <v>0</v>
      </c>
      <c r="V327" s="832">
        <v>0</v>
      </c>
      <c r="W327" s="832">
        <v>0</v>
      </c>
      <c r="X327" s="832">
        <v>0</v>
      </c>
      <c r="Y327" s="832">
        <v>0</v>
      </c>
      <c r="Z327" s="832">
        <v>0</v>
      </c>
      <c r="AA327" s="832">
        <v>0</v>
      </c>
      <c r="AB327" s="832">
        <v>0</v>
      </c>
      <c r="AC327" s="832">
        <v>0</v>
      </c>
      <c r="AD327" s="832">
        <v>0</v>
      </c>
      <c r="AE327" s="832">
        <v>0</v>
      </c>
      <c r="AF327" s="832">
        <v>0</v>
      </c>
      <c r="AG327" s="832">
        <v>0</v>
      </c>
      <c r="AH327" s="832">
        <v>0</v>
      </c>
      <c r="AI327" s="832">
        <v>0</v>
      </c>
      <c r="AJ327" s="1030" t="str">
        <f t="shared" si="30"/>
        <v>H10256</v>
      </c>
      <c r="AK327" s="1030" t="str">
        <f t="shared" si="31"/>
        <v>TEMPO GL POUR CRE</v>
      </c>
      <c r="AL327" s="1030">
        <f>IFERROR(INDEX(G327:R327,1,MATCH(Parametres!$B$3,G$1:R$1,0)-1)*IF(OR(F327="L",F327="S",F327="I"),-1,1),"")</f>
        <v>0</v>
      </c>
      <c r="AM327" s="1030">
        <f t="shared" si="32"/>
        <v>0</v>
      </c>
      <c r="AN327" s="1030">
        <f>INDEX(G327:R327,1,MATCH(Parametres!$B$3,G$1:R$1,0))*IF(OR(F327="L",F327="S",F327="I"),-1,1)</f>
        <v>0</v>
      </c>
      <c r="AO327" s="598" t="e">
        <f>+VLOOKUP($AJ327,Data_Validation!$A:$D,1,0)</f>
        <v>#N/A</v>
      </c>
      <c r="AP327" s="598" t="e">
        <f>+VLOOKUP($AJ327,Data_Validation!$A:$D,3,0)</f>
        <v>#N/A</v>
      </c>
      <c r="AQ327" s="598" t="e">
        <f>+VLOOKUP($AJ327,Data_Validation!$A:$D,4,0)</f>
        <v>#N/A</v>
      </c>
      <c r="AR327" s="598" t="s">
        <v>299</v>
      </c>
      <c r="AS327" s="598" t="e">
        <f>+VLOOKUP($AJ327,Data_Validation!$A:$E,5,0)</f>
        <v>#N/A</v>
      </c>
      <c r="AT327" s="1036" t="str">
        <f t="shared" si="33"/>
        <v>H10256</v>
      </c>
      <c r="AU327" s="599" t="str">
        <f t="shared" si="34"/>
        <v>TEMPO GL POUR CRE</v>
      </c>
      <c r="AV327" s="1030">
        <f>IFERROR(INDEX(V327:AG327,1,MATCH(Parametres!$B$3,V$1:AG$1,0)-1)*IF(OR(C327="L",C327="S",C327="I"),-1,1),"")</f>
        <v>0</v>
      </c>
      <c r="AW327" s="1030">
        <f t="shared" si="35"/>
        <v>0</v>
      </c>
      <c r="AX327" s="1030">
        <f>INDEX(V327:AG327,1,MATCH(Parametres!$B$3,V$1:AG$1,0))*IF(OR(C327="L",C327="S",C327="I"),-1,1)</f>
        <v>0</v>
      </c>
      <c r="AY327" s="598" t="s">
        <v>337</v>
      </c>
      <c r="AZ327" s="598" t="e">
        <f>+VLOOKUP($AJ327,Data_Validation!$A:$E,5,0)</f>
        <v>#N/A</v>
      </c>
    </row>
    <row r="328" spans="1:52" ht="15" customHeight="1">
      <c r="A328" s="832" t="s">
        <v>1150</v>
      </c>
      <c r="B328" s="832">
        <v>2025</v>
      </c>
      <c r="C328" s="832" t="s">
        <v>1800</v>
      </c>
      <c r="D328" s="832" t="s">
        <v>1801</v>
      </c>
      <c r="E328" s="832" t="s">
        <v>333</v>
      </c>
      <c r="F328" s="832" t="s">
        <v>1792</v>
      </c>
      <c r="G328" s="832">
        <v>0</v>
      </c>
      <c r="H328" s="832">
        <v>0</v>
      </c>
      <c r="I328" s="832">
        <v>0</v>
      </c>
      <c r="J328" s="832">
        <v>0</v>
      </c>
      <c r="K328" s="832">
        <v>0</v>
      </c>
      <c r="L328" s="832">
        <v>0</v>
      </c>
      <c r="M328" s="832">
        <v>0</v>
      </c>
      <c r="N328" s="832">
        <v>0</v>
      </c>
      <c r="O328" s="832">
        <v>0</v>
      </c>
      <c r="P328" s="832">
        <v>0</v>
      </c>
      <c r="Q328" s="832">
        <v>0</v>
      </c>
      <c r="R328" s="832">
        <v>0</v>
      </c>
      <c r="S328" s="832">
        <v>0</v>
      </c>
      <c r="T328" s="832">
        <v>0</v>
      </c>
      <c r="U328" s="832">
        <v>0</v>
      </c>
      <c r="V328" s="832">
        <v>0</v>
      </c>
      <c r="W328" s="832">
        <v>0</v>
      </c>
      <c r="X328" s="832">
        <v>0</v>
      </c>
      <c r="Y328" s="832">
        <v>0</v>
      </c>
      <c r="Z328" s="832">
        <v>0</v>
      </c>
      <c r="AA328" s="832">
        <v>0</v>
      </c>
      <c r="AB328" s="832">
        <v>0</v>
      </c>
      <c r="AC328" s="832">
        <v>0</v>
      </c>
      <c r="AD328" s="832">
        <v>0</v>
      </c>
      <c r="AE328" s="832">
        <v>0</v>
      </c>
      <c r="AF328" s="832">
        <v>0</v>
      </c>
      <c r="AG328" s="832">
        <v>0</v>
      </c>
      <c r="AH328" s="832">
        <v>0</v>
      </c>
      <c r="AI328" s="832">
        <v>0</v>
      </c>
      <c r="AJ328" s="1030" t="str">
        <f t="shared" si="30"/>
        <v>H10257</v>
      </c>
      <c r="AK328" s="1030" t="str">
        <f t="shared" si="31"/>
        <v>TEMPO GL POUR CAP</v>
      </c>
      <c r="AL328" s="1030">
        <f>IFERROR(INDEX(G328:R328,1,MATCH(Parametres!$B$3,G$1:R$1,0)-1)*IF(OR(F328="L",F328="S",F328="I"),-1,1),"")</f>
        <v>0</v>
      </c>
      <c r="AM328" s="1030">
        <f t="shared" si="32"/>
        <v>0</v>
      </c>
      <c r="AN328" s="1030">
        <f>INDEX(G328:R328,1,MATCH(Parametres!$B$3,G$1:R$1,0))*IF(OR(F328="L",F328="S",F328="I"),-1,1)</f>
        <v>0</v>
      </c>
      <c r="AO328" s="598" t="e">
        <f>+VLOOKUP($AJ328,Data_Validation!$A:$D,1,0)</f>
        <v>#N/A</v>
      </c>
      <c r="AP328" s="598" t="e">
        <f>+VLOOKUP($AJ328,Data_Validation!$A:$D,3,0)</f>
        <v>#N/A</v>
      </c>
      <c r="AQ328" s="598" t="e">
        <f>+VLOOKUP($AJ328,Data_Validation!$A:$D,4,0)</f>
        <v>#N/A</v>
      </c>
      <c r="AR328" s="598" t="s">
        <v>299</v>
      </c>
      <c r="AS328" s="598" t="e">
        <f>+VLOOKUP($AJ328,Data_Validation!$A:$E,5,0)</f>
        <v>#N/A</v>
      </c>
      <c r="AT328" s="1036" t="str">
        <f t="shared" si="33"/>
        <v>H10257</v>
      </c>
      <c r="AU328" s="599" t="str">
        <f t="shared" si="34"/>
        <v>TEMPO GL POUR CAP</v>
      </c>
      <c r="AV328" s="1030">
        <f>IFERROR(INDEX(V328:AG328,1,MATCH(Parametres!$B$3,V$1:AG$1,0)-1)*IF(OR(C328="L",C328="S",C328="I"),-1,1),"")</f>
        <v>0</v>
      </c>
      <c r="AW328" s="1030">
        <f t="shared" si="35"/>
        <v>0</v>
      </c>
      <c r="AX328" s="1030">
        <f>INDEX(V328:AG328,1,MATCH(Parametres!$B$3,V$1:AG$1,0))*IF(OR(C328="L",C328="S",C328="I"),-1,1)</f>
        <v>0</v>
      </c>
      <c r="AY328" s="598" t="s">
        <v>337</v>
      </c>
      <c r="AZ328" s="598" t="e">
        <f>+VLOOKUP($AJ328,Data_Validation!$A:$E,5,0)</f>
        <v>#N/A</v>
      </c>
    </row>
    <row r="329" spans="1:52" ht="15" customHeight="1">
      <c r="A329" s="832" t="s">
        <v>1150</v>
      </c>
      <c r="B329" s="832">
        <v>2025</v>
      </c>
      <c r="C329" s="832" t="s">
        <v>1802</v>
      </c>
      <c r="D329" s="832" t="s">
        <v>1803</v>
      </c>
      <c r="E329" s="832" t="s">
        <v>1804</v>
      </c>
      <c r="F329" s="832" t="s">
        <v>1792</v>
      </c>
      <c r="G329" s="832">
        <v>0</v>
      </c>
      <c r="H329" s="832">
        <v>0</v>
      </c>
      <c r="I329" s="832">
        <v>0</v>
      </c>
      <c r="J329" s="832">
        <v>0</v>
      </c>
      <c r="K329" s="832">
        <v>0</v>
      </c>
      <c r="L329" s="832">
        <v>0</v>
      </c>
      <c r="M329" s="832">
        <v>0</v>
      </c>
      <c r="N329" s="832">
        <v>0</v>
      </c>
      <c r="O329" s="832">
        <v>0</v>
      </c>
      <c r="P329" s="832">
        <v>1600000</v>
      </c>
      <c r="Q329" s="832">
        <v>5500000</v>
      </c>
      <c r="R329" s="832">
        <v>3500000</v>
      </c>
      <c r="S329" s="832">
        <v>0</v>
      </c>
      <c r="T329" s="832">
        <v>0</v>
      </c>
      <c r="U329" s="832">
        <v>0</v>
      </c>
      <c r="V329" s="832">
        <v>0</v>
      </c>
      <c r="W329" s="832">
        <v>0</v>
      </c>
      <c r="X329" s="832">
        <v>0</v>
      </c>
      <c r="Y329" s="832">
        <v>0</v>
      </c>
      <c r="Z329" s="832">
        <v>0</v>
      </c>
      <c r="AA329" s="832">
        <v>0</v>
      </c>
      <c r="AB329" s="832">
        <v>0</v>
      </c>
      <c r="AC329" s="832">
        <v>0</v>
      </c>
      <c r="AD329" s="832">
        <v>0</v>
      </c>
      <c r="AE329" s="832">
        <v>0</v>
      </c>
      <c r="AF329" s="832">
        <v>0</v>
      </c>
      <c r="AG329" s="832">
        <v>0</v>
      </c>
      <c r="AH329" s="832">
        <v>0</v>
      </c>
      <c r="AI329" s="832">
        <v>0</v>
      </c>
      <c r="AJ329" s="1030" t="str">
        <f t="shared" si="30"/>
        <v>H10300</v>
      </c>
      <c r="AK329" s="1030" t="str">
        <f t="shared" si="31"/>
        <v>BULK</v>
      </c>
      <c r="AL329" s="1030">
        <f>IFERROR(INDEX(G329:R329,1,MATCH(Parametres!$B$3,G$1:R$1,0)-1)*IF(OR(F329="L",F329="S",F329="I"),-1,1),"")</f>
        <v>0</v>
      </c>
      <c r="AM329" s="1030">
        <f t="shared" si="32"/>
        <v>0</v>
      </c>
      <c r="AN329" s="1030">
        <f>INDEX(G329:R329,1,MATCH(Parametres!$B$3,G$1:R$1,0))*IF(OR(F329="L",F329="S",F329="I"),-1,1)</f>
        <v>0</v>
      </c>
      <c r="AO329" s="598" t="str">
        <f>+VLOOKUP($AJ329,Data_Validation!$A:$D,1,0)</f>
        <v>H10300</v>
      </c>
      <c r="AP329" s="598" t="str">
        <f>+VLOOKUP($AJ329,Data_Validation!$A:$D,3,0)</f>
        <v>Bilan</v>
      </c>
      <c r="AQ329" s="598" t="str">
        <f>+VLOOKUP($AJ329,Data_Validation!$A:$D,4,0)</f>
        <v>Encaisse</v>
      </c>
      <c r="AR329" s="598" t="s">
        <v>299</v>
      </c>
      <c r="AS329" s="598">
        <f>+VLOOKUP($AJ329,Data_Validation!$A:$E,5,0)</f>
        <v>0</v>
      </c>
      <c r="AT329" s="1036" t="str">
        <f t="shared" si="33"/>
        <v>H10300</v>
      </c>
      <c r="AU329" s="599" t="str">
        <f t="shared" si="34"/>
        <v>BULK</v>
      </c>
      <c r="AV329" s="1030">
        <f>IFERROR(INDEX(V329:AG329,1,MATCH(Parametres!$B$3,V$1:AG$1,0)-1)*IF(OR(C329="L",C329="S",C329="I"),-1,1),"")</f>
        <v>0</v>
      </c>
      <c r="AW329" s="1030">
        <f t="shared" si="35"/>
        <v>0</v>
      </c>
      <c r="AX329" s="1030">
        <f>INDEX(V329:AG329,1,MATCH(Parametres!$B$3,V$1:AG$1,0))*IF(OR(C329="L",C329="S",C329="I"),-1,1)</f>
        <v>0</v>
      </c>
      <c r="AY329" s="598" t="s">
        <v>337</v>
      </c>
      <c r="AZ329" s="598">
        <f>+VLOOKUP($AJ329,Data_Validation!$A:$E,5,0)</f>
        <v>0</v>
      </c>
    </row>
    <row r="330" spans="1:52" ht="15" customHeight="1">
      <c r="A330" s="832" t="s">
        <v>1150</v>
      </c>
      <c r="B330" s="832">
        <v>2025</v>
      </c>
      <c r="C330" s="832" t="s">
        <v>1805</v>
      </c>
      <c r="D330" s="832" t="s">
        <v>1806</v>
      </c>
      <c r="E330" s="832" t="s">
        <v>1804</v>
      </c>
      <c r="F330" s="832" t="s">
        <v>1792</v>
      </c>
      <c r="G330" s="832">
        <v>2268121.8199999998</v>
      </c>
      <c r="H330" s="832">
        <v>1789234.37</v>
      </c>
      <c r="I330" s="832">
        <v>625676.9</v>
      </c>
      <c r="J330" s="832">
        <v>891151.16</v>
      </c>
      <c r="K330" s="832">
        <v>1463695.03</v>
      </c>
      <c r="L330" s="832">
        <v>906805.77</v>
      </c>
      <c r="M330" s="832">
        <v>984270.73</v>
      </c>
      <c r="N330" s="832">
        <v>1488808.68</v>
      </c>
      <c r="O330" s="832">
        <v>1644258.89</v>
      </c>
      <c r="P330" s="832">
        <v>1830150.03</v>
      </c>
      <c r="Q330" s="832">
        <v>1629708.15</v>
      </c>
      <c r="R330" s="832">
        <v>734639.11</v>
      </c>
      <c r="S330" s="832">
        <v>0</v>
      </c>
      <c r="T330" s="832">
        <v>0</v>
      </c>
      <c r="U330" s="832">
        <v>0</v>
      </c>
      <c r="V330" s="832">
        <v>0</v>
      </c>
      <c r="W330" s="832">
        <v>0</v>
      </c>
      <c r="X330" s="832">
        <v>0</v>
      </c>
      <c r="Y330" s="832">
        <v>0</v>
      </c>
      <c r="Z330" s="832">
        <v>0</v>
      </c>
      <c r="AA330" s="832">
        <v>0</v>
      </c>
      <c r="AB330" s="832">
        <v>0</v>
      </c>
      <c r="AC330" s="832">
        <v>0</v>
      </c>
      <c r="AD330" s="832">
        <v>0</v>
      </c>
      <c r="AE330" s="832">
        <v>0</v>
      </c>
      <c r="AF330" s="832">
        <v>0</v>
      </c>
      <c r="AG330" s="832">
        <v>0</v>
      </c>
      <c r="AH330" s="832">
        <v>0</v>
      </c>
      <c r="AI330" s="832">
        <v>0</v>
      </c>
      <c r="AJ330" s="1030" t="str">
        <f t="shared" si="30"/>
        <v>H10400</v>
      </c>
      <c r="AK330" s="1030" t="str">
        <f t="shared" si="31"/>
        <v>BANQUE TD CANADA TRUST</v>
      </c>
      <c r="AL330" s="1030">
        <f>IFERROR(INDEX(G330:R330,1,MATCH(Parametres!$B$3,G$1:R$1,0)-1)*IF(OR(F330="L",F330="S",F330="I"),-1,1),"")</f>
        <v>2268121.8199999998</v>
      </c>
      <c r="AM330" s="1030">
        <f t="shared" si="32"/>
        <v>-478887.44999999972</v>
      </c>
      <c r="AN330" s="1030">
        <f>INDEX(G330:R330,1,MATCH(Parametres!$B$3,G$1:R$1,0))*IF(OR(F330="L",F330="S",F330="I"),-1,1)</f>
        <v>1789234.37</v>
      </c>
      <c r="AO330" s="598" t="str">
        <f>+VLOOKUP($AJ330,Data_Validation!$A:$D,1,0)</f>
        <v>H10400</v>
      </c>
      <c r="AP330" s="598" t="str">
        <f>+VLOOKUP($AJ330,Data_Validation!$A:$D,3,0)</f>
        <v>Bilan</v>
      </c>
      <c r="AQ330" s="598" t="str">
        <f>+VLOOKUP($AJ330,Data_Validation!$A:$D,4,0)</f>
        <v>Encaisse</v>
      </c>
      <c r="AR330" s="598" t="s">
        <v>299</v>
      </c>
      <c r="AS330" s="598">
        <f>+VLOOKUP($AJ330,Data_Validation!$A:$E,5,0)</f>
        <v>0</v>
      </c>
      <c r="AT330" s="1036" t="str">
        <f t="shared" si="33"/>
        <v>H10400</v>
      </c>
      <c r="AU330" s="599" t="str">
        <f t="shared" si="34"/>
        <v>BANQUE TD CANADA TRUST</v>
      </c>
      <c r="AV330" s="1030">
        <f>IFERROR(INDEX(V330:AG330,1,MATCH(Parametres!$B$3,V$1:AG$1,0)-1)*IF(OR(C330="L",C330="S",C330="I"),-1,1),"")</f>
        <v>0</v>
      </c>
      <c r="AW330" s="1030">
        <f t="shared" si="35"/>
        <v>0</v>
      </c>
      <c r="AX330" s="1030">
        <f>INDEX(V330:AG330,1,MATCH(Parametres!$B$3,V$1:AG$1,0))*IF(OR(C330="L",C330="S",C330="I"),-1,1)</f>
        <v>0</v>
      </c>
      <c r="AY330" s="598" t="s">
        <v>337</v>
      </c>
      <c r="AZ330" s="598">
        <f>+VLOOKUP($AJ330,Data_Validation!$A:$E,5,0)</f>
        <v>0</v>
      </c>
    </row>
    <row r="331" spans="1:52" ht="15" customHeight="1">
      <c r="A331" s="832" t="s">
        <v>1150</v>
      </c>
      <c r="B331" s="832">
        <v>2025</v>
      </c>
      <c r="C331" s="832" t="s">
        <v>1807</v>
      </c>
      <c r="D331" s="832" t="s">
        <v>1808</v>
      </c>
      <c r="E331" s="832" t="s">
        <v>1804</v>
      </c>
      <c r="F331" s="832" t="s">
        <v>1792</v>
      </c>
      <c r="G331" s="832">
        <v>64.97</v>
      </c>
      <c r="H331" s="832">
        <v>64.97</v>
      </c>
      <c r="I331" s="832">
        <v>64.97</v>
      </c>
      <c r="J331" s="832">
        <v>64.97</v>
      </c>
      <c r="K331" s="832">
        <v>64.97</v>
      </c>
      <c r="L331" s="832">
        <v>64.97</v>
      </c>
      <c r="M331" s="832">
        <v>64.97</v>
      </c>
      <c r="N331" s="832">
        <v>0</v>
      </c>
      <c r="O331" s="832">
        <v>0</v>
      </c>
      <c r="P331" s="832">
        <v>0</v>
      </c>
      <c r="Q331" s="832">
        <v>0</v>
      </c>
      <c r="R331" s="832">
        <v>0</v>
      </c>
      <c r="S331" s="832">
        <v>0</v>
      </c>
      <c r="T331" s="832">
        <v>0</v>
      </c>
      <c r="U331" s="832">
        <v>0</v>
      </c>
      <c r="V331" s="832">
        <v>0</v>
      </c>
      <c r="W331" s="832">
        <v>0</v>
      </c>
      <c r="X331" s="832">
        <v>0</v>
      </c>
      <c r="Y331" s="832">
        <v>0</v>
      </c>
      <c r="Z331" s="832">
        <v>0</v>
      </c>
      <c r="AA331" s="832">
        <v>0</v>
      </c>
      <c r="AB331" s="832">
        <v>0</v>
      </c>
      <c r="AC331" s="832">
        <v>0</v>
      </c>
      <c r="AD331" s="832">
        <v>0</v>
      </c>
      <c r="AE331" s="832">
        <v>0</v>
      </c>
      <c r="AF331" s="832">
        <v>0</v>
      </c>
      <c r="AG331" s="832">
        <v>0</v>
      </c>
      <c r="AH331" s="832">
        <v>0</v>
      </c>
      <c r="AI331" s="832">
        <v>0</v>
      </c>
      <c r="AJ331" s="1030" t="str">
        <f t="shared" si="30"/>
        <v>H10500</v>
      </c>
      <c r="AK331" s="1030" t="str">
        <f t="shared" si="31"/>
        <v>RBC NO 2</v>
      </c>
      <c r="AL331" s="1030">
        <f>IFERROR(INDEX(G331:R331,1,MATCH(Parametres!$B$3,G$1:R$1,0)-1)*IF(OR(F331="L",F331="S",F331="I"),-1,1),"")</f>
        <v>64.97</v>
      </c>
      <c r="AM331" s="1030">
        <f t="shared" si="32"/>
        <v>0</v>
      </c>
      <c r="AN331" s="1030">
        <f>INDEX(G331:R331,1,MATCH(Parametres!$B$3,G$1:R$1,0))*IF(OR(F331="L",F331="S",F331="I"),-1,1)</f>
        <v>64.97</v>
      </c>
      <c r="AO331" s="598" t="str">
        <f>+VLOOKUP($AJ331,Data_Validation!$A:$D,1,0)</f>
        <v>H10500</v>
      </c>
      <c r="AP331" s="598" t="str">
        <f>+VLOOKUP($AJ331,Data_Validation!$A:$D,3,0)</f>
        <v>Bilan</v>
      </c>
      <c r="AQ331" s="598" t="str">
        <f>+VLOOKUP($AJ331,Data_Validation!$A:$D,4,0)</f>
        <v>Encaisse</v>
      </c>
      <c r="AR331" s="598" t="s">
        <v>299</v>
      </c>
      <c r="AS331" s="598">
        <f>+VLOOKUP($AJ331,Data_Validation!$A:$E,5,0)</f>
        <v>0</v>
      </c>
      <c r="AT331" s="1036" t="str">
        <f t="shared" si="33"/>
        <v>H10500</v>
      </c>
      <c r="AU331" s="599" t="str">
        <f t="shared" si="34"/>
        <v>RBC NO 2</v>
      </c>
      <c r="AV331" s="1030">
        <f>IFERROR(INDEX(V331:AG331,1,MATCH(Parametres!$B$3,V$1:AG$1,0)-1)*IF(OR(C331="L",C331="S",C331="I"),-1,1),"")</f>
        <v>0</v>
      </c>
      <c r="AW331" s="1030">
        <f t="shared" si="35"/>
        <v>0</v>
      </c>
      <c r="AX331" s="1030">
        <f>INDEX(V331:AG331,1,MATCH(Parametres!$B$3,V$1:AG$1,0))*IF(OR(C331="L",C331="S",C331="I"),-1,1)</f>
        <v>0</v>
      </c>
      <c r="AY331" s="598" t="s">
        <v>337</v>
      </c>
      <c r="AZ331" s="598">
        <f>+VLOOKUP($AJ331,Data_Validation!$A:$E,5,0)</f>
        <v>0</v>
      </c>
    </row>
    <row r="332" spans="1:52" ht="15" customHeight="1">
      <c r="A332" s="832" t="s">
        <v>1150</v>
      </c>
      <c r="B332" s="832">
        <v>2025</v>
      </c>
      <c r="C332" s="832" t="s">
        <v>1809</v>
      </c>
      <c r="D332" s="832" t="s">
        <v>1810</v>
      </c>
      <c r="E332" s="832" t="s">
        <v>1804</v>
      </c>
      <c r="F332" s="832" t="s">
        <v>1792</v>
      </c>
      <c r="G332" s="832">
        <v>0</v>
      </c>
      <c r="H332" s="832">
        <v>0</v>
      </c>
      <c r="I332" s="832">
        <v>0</v>
      </c>
      <c r="J332" s="832">
        <v>0</v>
      </c>
      <c r="K332" s="832">
        <v>0</v>
      </c>
      <c r="L332" s="832">
        <v>0</v>
      </c>
      <c r="M332" s="832">
        <v>0</v>
      </c>
      <c r="N332" s="832">
        <v>0</v>
      </c>
      <c r="O332" s="832">
        <v>0</v>
      </c>
      <c r="P332" s="832">
        <v>0</v>
      </c>
      <c r="Q332" s="832">
        <v>0</v>
      </c>
      <c r="R332" s="832">
        <v>0</v>
      </c>
      <c r="S332" s="832">
        <v>0</v>
      </c>
      <c r="T332" s="832">
        <v>0</v>
      </c>
      <c r="U332" s="832">
        <v>0</v>
      </c>
      <c r="V332" s="832">
        <v>0</v>
      </c>
      <c r="W332" s="832">
        <v>0</v>
      </c>
      <c r="X332" s="832">
        <v>0</v>
      </c>
      <c r="Y332" s="832">
        <v>0</v>
      </c>
      <c r="Z332" s="832">
        <v>0</v>
      </c>
      <c r="AA332" s="832">
        <v>0</v>
      </c>
      <c r="AB332" s="832">
        <v>0</v>
      </c>
      <c r="AC332" s="832">
        <v>0</v>
      </c>
      <c r="AD332" s="832">
        <v>0</v>
      </c>
      <c r="AE332" s="832">
        <v>0</v>
      </c>
      <c r="AF332" s="832">
        <v>0</v>
      </c>
      <c r="AG332" s="832">
        <v>0</v>
      </c>
      <c r="AH332" s="832">
        <v>0</v>
      </c>
      <c r="AI332" s="832">
        <v>0</v>
      </c>
      <c r="AJ332" s="1030" t="str">
        <f t="shared" si="30"/>
        <v>H10600</v>
      </c>
      <c r="AK332" s="1030" t="str">
        <f t="shared" si="31"/>
        <v>BANQUE RBC</v>
      </c>
      <c r="AL332" s="1030">
        <f>IFERROR(INDEX(G332:R332,1,MATCH(Parametres!$B$3,G$1:R$1,0)-1)*IF(OR(F332="L",F332="S",F332="I"),-1,1),"")</f>
        <v>0</v>
      </c>
      <c r="AM332" s="1030">
        <f t="shared" si="32"/>
        <v>0</v>
      </c>
      <c r="AN332" s="1030">
        <f>INDEX(G332:R332,1,MATCH(Parametres!$B$3,G$1:R$1,0))*IF(OR(F332="L",F332="S",F332="I"),-1,1)</f>
        <v>0</v>
      </c>
      <c r="AO332" s="598" t="e">
        <f>+VLOOKUP($AJ332,Data_Validation!$A:$D,1,0)</f>
        <v>#N/A</v>
      </c>
      <c r="AP332" s="598" t="e">
        <f>+VLOOKUP($AJ332,Data_Validation!$A:$D,3,0)</f>
        <v>#N/A</v>
      </c>
      <c r="AQ332" s="598" t="e">
        <f>+VLOOKUP($AJ332,Data_Validation!$A:$D,4,0)</f>
        <v>#N/A</v>
      </c>
      <c r="AR332" s="598" t="s">
        <v>299</v>
      </c>
      <c r="AS332" s="598" t="e">
        <f>+VLOOKUP($AJ332,Data_Validation!$A:$E,5,0)</f>
        <v>#N/A</v>
      </c>
      <c r="AT332" s="1036" t="str">
        <f t="shared" si="33"/>
        <v>H10600</v>
      </c>
      <c r="AU332" s="599" t="str">
        <f t="shared" si="34"/>
        <v>BANQUE RBC</v>
      </c>
      <c r="AV332" s="1030">
        <f>IFERROR(INDEX(V332:AG332,1,MATCH(Parametres!$B$3,V$1:AG$1,0)-1)*IF(OR(C332="L",C332="S",C332="I"),-1,1),"")</f>
        <v>0</v>
      </c>
      <c r="AW332" s="1030">
        <f t="shared" si="35"/>
        <v>0</v>
      </c>
      <c r="AX332" s="1030">
        <f>INDEX(V332:AG332,1,MATCH(Parametres!$B$3,V$1:AG$1,0))*IF(OR(C332="L",C332="S",C332="I"),-1,1)</f>
        <v>0</v>
      </c>
      <c r="AY332" s="598" t="s">
        <v>337</v>
      </c>
      <c r="AZ332" s="598" t="e">
        <f>+VLOOKUP($AJ332,Data_Validation!$A:$E,5,0)</f>
        <v>#N/A</v>
      </c>
    </row>
    <row r="333" spans="1:52" ht="15.75" customHeight="1">
      <c r="A333" s="832" t="s">
        <v>1150</v>
      </c>
      <c r="B333" s="832">
        <v>2025</v>
      </c>
      <c r="C333" s="832" t="s">
        <v>1811</v>
      </c>
      <c r="D333" s="832" t="s">
        <v>1812</v>
      </c>
      <c r="E333" s="832" t="s">
        <v>1813</v>
      </c>
      <c r="F333" s="832" t="s">
        <v>1792</v>
      </c>
      <c r="G333" s="832">
        <v>316201.5</v>
      </c>
      <c r="H333" s="832">
        <v>153463.25</v>
      </c>
      <c r="I333" s="832">
        <v>217629.85</v>
      </c>
      <c r="J333" s="832">
        <v>375361.37</v>
      </c>
      <c r="K333" s="832">
        <v>0</v>
      </c>
      <c r="L333" s="832">
        <v>170565.67</v>
      </c>
      <c r="M333" s="832">
        <v>145104.42000000001</v>
      </c>
      <c r="N333" s="832">
        <v>36264.07</v>
      </c>
      <c r="O333" s="832">
        <v>0</v>
      </c>
      <c r="P333" s="832">
        <v>198870.6</v>
      </c>
      <c r="Q333" s="832">
        <v>71310.070000000007</v>
      </c>
      <c r="R333" s="832">
        <v>308078.31</v>
      </c>
      <c r="S333" s="832">
        <v>0</v>
      </c>
      <c r="T333" s="832">
        <v>0</v>
      </c>
      <c r="U333" s="832">
        <v>0</v>
      </c>
      <c r="V333" s="832">
        <v>0</v>
      </c>
      <c r="W333" s="832">
        <v>0</v>
      </c>
      <c r="X333" s="832">
        <v>0</v>
      </c>
      <c r="Y333" s="832">
        <v>0</v>
      </c>
      <c r="Z333" s="832">
        <v>0</v>
      </c>
      <c r="AA333" s="832">
        <v>0</v>
      </c>
      <c r="AB333" s="832">
        <v>0</v>
      </c>
      <c r="AC333" s="832">
        <v>0</v>
      </c>
      <c r="AD333" s="832">
        <v>0</v>
      </c>
      <c r="AE333" s="832">
        <v>0</v>
      </c>
      <c r="AF333" s="832">
        <v>0</v>
      </c>
      <c r="AG333" s="832">
        <v>0</v>
      </c>
      <c r="AH333" s="832">
        <v>0</v>
      </c>
      <c r="AI333" s="832">
        <v>0</v>
      </c>
      <c r="AJ333" s="1030" t="str">
        <f t="shared" si="30"/>
        <v>H10700</v>
      </c>
      <c r="AK333" s="1030" t="str">
        <f t="shared" si="31"/>
        <v>CONTRAT FINANCE TRASIT</v>
      </c>
      <c r="AL333" s="1030">
        <f>IFERROR(INDEX(G333:R333,1,MATCH(Parametres!$B$3,G$1:R$1,0)-1)*IF(OR(F333="L",F333="S",F333="I"),-1,1),"")</f>
        <v>316201.5</v>
      </c>
      <c r="AM333" s="1030">
        <f t="shared" si="32"/>
        <v>-162738.25</v>
      </c>
      <c r="AN333" s="1030">
        <f>INDEX(G333:R333,1,MATCH(Parametres!$B$3,G$1:R$1,0))*IF(OR(F333="L",F333="S",F333="I"),-1,1)</f>
        <v>153463.25</v>
      </c>
      <c r="AO333" s="598" t="str">
        <f>+VLOOKUP($AJ333,Data_Validation!$A:$D,1,0)</f>
        <v>H10700</v>
      </c>
      <c r="AP333" s="598" t="str">
        <f>+VLOOKUP($AJ333,Data_Validation!$A:$D,3,0)</f>
        <v>Bilan</v>
      </c>
      <c r="AQ333" s="598" t="str">
        <f>+VLOOKUP($AJ333,Data_Validation!$A:$D,4,0)</f>
        <v>Recevables Contrats en Transit</v>
      </c>
      <c r="AR333" s="598" t="s">
        <v>299</v>
      </c>
      <c r="AS333" s="598">
        <f>+VLOOKUP($AJ333,Data_Validation!$A:$E,5,0)</f>
        <v>0</v>
      </c>
      <c r="AT333" s="1036" t="str">
        <f t="shared" si="33"/>
        <v>H10700</v>
      </c>
      <c r="AU333" s="599" t="str">
        <f t="shared" si="34"/>
        <v>CONTRAT FINANCE TRASIT</v>
      </c>
      <c r="AV333" s="1030">
        <f>IFERROR(INDEX(V333:AG333,1,MATCH(Parametres!$B$3,V$1:AG$1,0)-1)*IF(OR(C333="L",C333="S",C333="I"),-1,1),"")</f>
        <v>0</v>
      </c>
      <c r="AW333" s="1030">
        <f t="shared" si="35"/>
        <v>0</v>
      </c>
      <c r="AX333" s="1030">
        <f>INDEX(V333:AG333,1,MATCH(Parametres!$B$3,V$1:AG$1,0))*IF(OR(C333="L",C333="S",C333="I"),-1,1)</f>
        <v>0</v>
      </c>
      <c r="AY333" s="598" t="s">
        <v>337</v>
      </c>
      <c r="AZ333" s="598">
        <f>+VLOOKUP($AJ333,Data_Validation!$A:$E,5,0)</f>
        <v>0</v>
      </c>
    </row>
    <row r="334" spans="1:52" ht="15.75" customHeight="1">
      <c r="A334" s="832" t="s">
        <v>1150</v>
      </c>
      <c r="B334" s="832">
        <v>2025</v>
      </c>
      <c r="C334" s="832" t="s">
        <v>1814</v>
      </c>
      <c r="D334" s="832" t="s">
        <v>1815</v>
      </c>
      <c r="E334" s="832" t="s">
        <v>333</v>
      </c>
      <c r="F334" s="832" t="s">
        <v>1792</v>
      </c>
      <c r="G334" s="832">
        <v>0</v>
      </c>
      <c r="H334" s="832">
        <v>0</v>
      </c>
      <c r="I334" s="832">
        <v>0</v>
      </c>
      <c r="J334" s="832">
        <v>0</v>
      </c>
      <c r="K334" s="832">
        <v>0</v>
      </c>
      <c r="L334" s="832">
        <v>0</v>
      </c>
      <c r="M334" s="832">
        <v>0</v>
      </c>
      <c r="N334" s="832">
        <v>0</v>
      </c>
      <c r="O334" s="832">
        <v>0</v>
      </c>
      <c r="P334" s="832">
        <v>0</v>
      </c>
      <c r="Q334" s="832">
        <v>0</v>
      </c>
      <c r="R334" s="832">
        <v>0</v>
      </c>
      <c r="S334" s="832">
        <v>0</v>
      </c>
      <c r="T334" s="832">
        <v>0</v>
      </c>
      <c r="U334" s="832">
        <v>0</v>
      </c>
      <c r="V334" s="832">
        <v>0</v>
      </c>
      <c r="W334" s="832">
        <v>0</v>
      </c>
      <c r="X334" s="832">
        <v>0</v>
      </c>
      <c r="Y334" s="832">
        <v>0</v>
      </c>
      <c r="Z334" s="832">
        <v>0</v>
      </c>
      <c r="AA334" s="832">
        <v>0</v>
      </c>
      <c r="AB334" s="832">
        <v>0</v>
      </c>
      <c r="AC334" s="832">
        <v>0</v>
      </c>
      <c r="AD334" s="832">
        <v>0</v>
      </c>
      <c r="AE334" s="832">
        <v>0</v>
      </c>
      <c r="AF334" s="832">
        <v>0</v>
      </c>
      <c r="AG334" s="832">
        <v>0</v>
      </c>
      <c r="AH334" s="832">
        <v>0</v>
      </c>
      <c r="AI334" s="832">
        <v>0</v>
      </c>
      <c r="AJ334" s="1030" t="str">
        <f t="shared" si="30"/>
        <v>H10800</v>
      </c>
      <c r="AK334" s="1030" t="str">
        <f t="shared" si="31"/>
        <v>TITRES NEGOCIABLES</v>
      </c>
      <c r="AL334" s="1030">
        <f>IFERROR(INDEX(G334:R334,1,MATCH(Parametres!$B$3,G$1:R$1,0)-1)*IF(OR(F334="L",F334="S",F334="I"),-1,1),"")</f>
        <v>0</v>
      </c>
      <c r="AM334" s="1030">
        <f t="shared" si="32"/>
        <v>0</v>
      </c>
      <c r="AN334" s="1030">
        <f>INDEX(G334:R334,1,MATCH(Parametres!$B$3,G$1:R$1,0))*IF(OR(F334="L",F334="S",F334="I"),-1,1)</f>
        <v>0</v>
      </c>
      <c r="AO334" s="598" t="e">
        <f>+VLOOKUP($AJ334,Data_Validation!$A:$D,1,0)</f>
        <v>#N/A</v>
      </c>
      <c r="AP334" s="598" t="e">
        <f>+VLOOKUP($AJ334,Data_Validation!$A:$D,3,0)</f>
        <v>#N/A</v>
      </c>
      <c r="AQ334" s="598" t="e">
        <f>+VLOOKUP($AJ334,Data_Validation!$A:$D,4,0)</f>
        <v>#N/A</v>
      </c>
      <c r="AR334" s="598" t="s">
        <v>299</v>
      </c>
      <c r="AS334" s="598" t="e">
        <f>+VLOOKUP($AJ334,Data_Validation!$A:$E,5,0)</f>
        <v>#N/A</v>
      </c>
      <c r="AT334" s="1036" t="str">
        <f t="shared" si="33"/>
        <v>H10800</v>
      </c>
      <c r="AU334" s="599" t="str">
        <f t="shared" si="34"/>
        <v>TITRES NEGOCIABLES</v>
      </c>
      <c r="AV334" s="1030">
        <f>IFERROR(INDEX(V334:AG334,1,MATCH(Parametres!$B$3,V$1:AG$1,0)-1)*IF(OR(C334="L",C334="S",C334="I"),-1,1),"")</f>
        <v>0</v>
      </c>
      <c r="AW334" s="1030">
        <f t="shared" si="35"/>
        <v>0</v>
      </c>
      <c r="AX334" s="1030">
        <f>INDEX(V334:AG334,1,MATCH(Parametres!$B$3,V$1:AG$1,0))*IF(OR(C334="L",C334="S",C334="I"),-1,1)</f>
        <v>0</v>
      </c>
      <c r="AY334" s="598" t="s">
        <v>337</v>
      </c>
      <c r="AZ334" s="598" t="e">
        <f>+VLOOKUP($AJ334,Data_Validation!$A:$E,5,0)</f>
        <v>#N/A</v>
      </c>
    </row>
    <row r="335" spans="1:52" ht="15" customHeight="1">
      <c r="A335" s="832" t="s">
        <v>1150</v>
      </c>
      <c r="B335" s="832">
        <v>2025</v>
      </c>
      <c r="C335" s="832" t="s">
        <v>1816</v>
      </c>
      <c r="D335" s="832" t="s">
        <v>1817</v>
      </c>
      <c r="E335" s="832" t="s">
        <v>1792</v>
      </c>
      <c r="F335" s="832" t="s">
        <v>1792</v>
      </c>
      <c r="G335" s="832">
        <v>137.21</v>
      </c>
      <c r="H335" s="832">
        <v>-55.09</v>
      </c>
      <c r="I335" s="832">
        <v>-1012.92</v>
      </c>
      <c r="J335" s="832">
        <v>670.81</v>
      </c>
      <c r="K335" s="832">
        <v>-1239.82</v>
      </c>
      <c r="L335" s="832">
        <v>-2528.0300000000002</v>
      </c>
      <c r="M335" s="832">
        <v>-586.20000000000005</v>
      </c>
      <c r="N335" s="832">
        <v>1262.22</v>
      </c>
      <c r="O335" s="832">
        <v>-802.24</v>
      </c>
      <c r="P335" s="832">
        <v>-82.67</v>
      </c>
      <c r="Q335" s="832">
        <v>1026.72</v>
      </c>
      <c r="R335" s="832">
        <v>-354.22</v>
      </c>
      <c r="S335" s="832">
        <v>0</v>
      </c>
      <c r="T335" s="832">
        <v>0</v>
      </c>
      <c r="U335" s="832">
        <v>0</v>
      </c>
      <c r="V335" s="832">
        <v>0</v>
      </c>
      <c r="W335" s="832">
        <v>0</v>
      </c>
      <c r="X335" s="832">
        <v>0</v>
      </c>
      <c r="Y335" s="832">
        <v>0</v>
      </c>
      <c r="Z335" s="832">
        <v>0</v>
      </c>
      <c r="AA335" s="832">
        <v>0</v>
      </c>
      <c r="AB335" s="832">
        <v>0</v>
      </c>
      <c r="AC335" s="832">
        <v>0</v>
      </c>
      <c r="AD335" s="832">
        <v>0</v>
      </c>
      <c r="AE335" s="832">
        <v>0</v>
      </c>
      <c r="AF335" s="832">
        <v>0</v>
      </c>
      <c r="AG335" s="832">
        <v>0</v>
      </c>
      <c r="AH335" s="832">
        <v>0</v>
      </c>
      <c r="AI335" s="832">
        <v>0</v>
      </c>
      <c r="AJ335" s="1030" t="str">
        <f t="shared" si="30"/>
        <v>H10900</v>
      </c>
      <c r="AK335" s="1030" t="str">
        <f t="shared" si="31"/>
        <v>VENTES AU COMPTANT</v>
      </c>
      <c r="AL335" s="1030">
        <f>IFERROR(INDEX(G335:R335,1,MATCH(Parametres!$B$3,G$1:R$1,0)-1)*IF(OR(F335="L",F335="S",F335="I"),-1,1),"")</f>
        <v>137.21</v>
      </c>
      <c r="AM335" s="1030">
        <f t="shared" si="32"/>
        <v>-192.3</v>
      </c>
      <c r="AN335" s="1030">
        <f>INDEX(G335:R335,1,MATCH(Parametres!$B$3,G$1:R$1,0))*IF(OR(F335="L",F335="S",F335="I"),-1,1)</f>
        <v>-55.09</v>
      </c>
      <c r="AO335" s="598" t="str">
        <f>+VLOOKUP($AJ335,Data_Validation!$A:$D,1,0)</f>
        <v>H10900</v>
      </c>
      <c r="AP335" s="598" t="str">
        <f>+VLOOKUP($AJ335,Data_Validation!$A:$D,3,0)</f>
        <v>Bilan</v>
      </c>
      <c r="AQ335" s="598" t="str">
        <f>+VLOOKUP($AJ335,Data_Validation!$A:$D,4,0)</f>
        <v>Encaisse</v>
      </c>
      <c r="AR335" s="598" t="s">
        <v>299</v>
      </c>
      <c r="AS335" s="598">
        <f>+VLOOKUP($AJ335,Data_Validation!$A:$E,5,0)</f>
        <v>0</v>
      </c>
      <c r="AT335" s="1036" t="str">
        <f t="shared" si="33"/>
        <v>H10900</v>
      </c>
      <c r="AU335" s="599" t="str">
        <f t="shared" si="34"/>
        <v>VENTES AU COMPTANT</v>
      </c>
      <c r="AV335" s="1030">
        <f>IFERROR(INDEX(V335:AG335,1,MATCH(Parametres!$B$3,V$1:AG$1,0)-1)*IF(OR(C335="L",C335="S",C335="I"),-1,1),"")</f>
        <v>0</v>
      </c>
      <c r="AW335" s="1030">
        <f t="shared" si="35"/>
        <v>0</v>
      </c>
      <c r="AX335" s="1030">
        <f>INDEX(V335:AG335,1,MATCH(Parametres!$B$3,V$1:AG$1,0))*IF(OR(C335="L",C335="S",C335="I"),-1,1)</f>
        <v>0</v>
      </c>
      <c r="AY335" s="598" t="s">
        <v>337</v>
      </c>
      <c r="AZ335" s="598">
        <f>+VLOOKUP($AJ335,Data_Validation!$A:$E,5,0)</f>
        <v>0</v>
      </c>
    </row>
    <row r="336" spans="1:52" ht="15" customHeight="1">
      <c r="A336" s="832" t="s">
        <v>1150</v>
      </c>
      <c r="B336" s="832">
        <v>2025</v>
      </c>
      <c r="C336" s="832" t="s">
        <v>1818</v>
      </c>
      <c r="D336" s="832" t="s">
        <v>1819</v>
      </c>
      <c r="E336" s="832" t="s">
        <v>333</v>
      </c>
      <c r="F336" s="832" t="s">
        <v>1792</v>
      </c>
      <c r="G336" s="832">
        <v>257.58999999999997</v>
      </c>
      <c r="H336" s="832">
        <v>257.58999999999997</v>
      </c>
      <c r="I336" s="832">
        <v>257.58999999999997</v>
      </c>
      <c r="J336" s="832">
        <v>257.58999999999997</v>
      </c>
      <c r="K336" s="832">
        <v>257.58999999999997</v>
      </c>
      <c r="L336" s="832">
        <v>257.58999999999997</v>
      </c>
      <c r="M336" s="832">
        <v>257.58999999999997</v>
      </c>
      <c r="N336" s="832">
        <v>257.58999999999997</v>
      </c>
      <c r="O336" s="832">
        <v>257.58999999999997</v>
      </c>
      <c r="P336" s="832">
        <v>257.58999999999997</v>
      </c>
      <c r="Q336" s="832">
        <v>257.58999999999997</v>
      </c>
      <c r="R336" s="832">
        <v>257.58999999999997</v>
      </c>
      <c r="S336" s="832">
        <v>0</v>
      </c>
      <c r="T336" s="832">
        <v>0</v>
      </c>
      <c r="U336" s="832">
        <v>0</v>
      </c>
      <c r="V336" s="832">
        <v>0</v>
      </c>
      <c r="W336" s="832">
        <v>0</v>
      </c>
      <c r="X336" s="832">
        <v>0</v>
      </c>
      <c r="Y336" s="832">
        <v>0</v>
      </c>
      <c r="Z336" s="832">
        <v>0</v>
      </c>
      <c r="AA336" s="832">
        <v>0</v>
      </c>
      <c r="AB336" s="832">
        <v>0</v>
      </c>
      <c r="AC336" s="832">
        <v>0</v>
      </c>
      <c r="AD336" s="832">
        <v>0</v>
      </c>
      <c r="AE336" s="832">
        <v>0</v>
      </c>
      <c r="AF336" s="832">
        <v>0</v>
      </c>
      <c r="AG336" s="832">
        <v>0</v>
      </c>
      <c r="AH336" s="832">
        <v>0</v>
      </c>
      <c r="AI336" s="832">
        <v>0</v>
      </c>
      <c r="AJ336" s="1030" t="str">
        <f t="shared" si="30"/>
        <v>H11000</v>
      </c>
      <c r="AK336" s="1030" t="str">
        <f t="shared" si="31"/>
        <v>COMPTE PROV. IMM.</v>
      </c>
      <c r="AL336" s="1030">
        <f>IFERROR(INDEX(G336:R336,1,MATCH(Parametres!$B$3,G$1:R$1,0)-1)*IF(OR(F336="L",F336="S",F336="I"),-1,1),"")</f>
        <v>257.58999999999997</v>
      </c>
      <c r="AM336" s="1030">
        <f t="shared" si="32"/>
        <v>0</v>
      </c>
      <c r="AN336" s="1030">
        <f>INDEX(G336:R336,1,MATCH(Parametres!$B$3,G$1:R$1,0))*IF(OR(F336="L",F336="S",F336="I"),-1,1)</f>
        <v>257.58999999999997</v>
      </c>
      <c r="AO336" s="598" t="str">
        <f>+VLOOKUP($AJ336,Data_Validation!$A:$D,1,0)</f>
        <v>H11000</v>
      </c>
      <c r="AP336" s="598" t="str">
        <f>+VLOOKUP($AJ336,Data_Validation!$A:$D,3,0)</f>
        <v>Bilan</v>
      </c>
      <c r="AQ336" s="598" t="str">
        <f>+VLOOKUP($AJ336,Data_Validation!$A:$D,4,0)</f>
        <v>Frais Payés d'Avance</v>
      </c>
      <c r="AR336" s="598" t="s">
        <v>299</v>
      </c>
      <c r="AS336" s="598">
        <f>+VLOOKUP($AJ336,Data_Validation!$A:$E,5,0)</f>
        <v>0</v>
      </c>
      <c r="AT336" s="1036" t="str">
        <f t="shared" si="33"/>
        <v>H11000</v>
      </c>
      <c r="AU336" s="599" t="str">
        <f t="shared" si="34"/>
        <v>COMPTE PROV. IMM.</v>
      </c>
      <c r="AV336" s="1030">
        <f>IFERROR(INDEX(V336:AG336,1,MATCH(Parametres!$B$3,V$1:AG$1,0)-1)*IF(OR(C336="L",C336="S",C336="I"),-1,1),"")</f>
        <v>0</v>
      </c>
      <c r="AW336" s="1030">
        <f t="shared" si="35"/>
        <v>0</v>
      </c>
      <c r="AX336" s="1030">
        <f>INDEX(V336:AG336,1,MATCH(Parametres!$B$3,V$1:AG$1,0))*IF(OR(C336="L",C336="S",C336="I"),-1,1)</f>
        <v>0</v>
      </c>
      <c r="AY336" s="598" t="s">
        <v>337</v>
      </c>
      <c r="AZ336" s="598">
        <f>+VLOOKUP($AJ336,Data_Validation!$A:$E,5,0)</f>
        <v>0</v>
      </c>
    </row>
    <row r="337" spans="1:52" ht="15" customHeight="1">
      <c r="A337" s="832" t="s">
        <v>1150</v>
      </c>
      <c r="B337" s="832">
        <v>2025</v>
      </c>
      <c r="C337" s="832" t="s">
        <v>1820</v>
      </c>
      <c r="D337" s="832" t="s">
        <v>1821</v>
      </c>
      <c r="E337" s="832" t="s">
        <v>333</v>
      </c>
      <c r="F337" s="832" t="s">
        <v>1792</v>
      </c>
      <c r="G337" s="832">
        <v>0</v>
      </c>
      <c r="H337" s="832">
        <v>0</v>
      </c>
      <c r="I337" s="832">
        <v>0</v>
      </c>
      <c r="J337" s="832">
        <v>0</v>
      </c>
      <c r="K337" s="832">
        <v>0</v>
      </c>
      <c r="L337" s="832">
        <v>0</v>
      </c>
      <c r="M337" s="832">
        <v>0</v>
      </c>
      <c r="N337" s="832">
        <v>0</v>
      </c>
      <c r="O337" s="832">
        <v>0</v>
      </c>
      <c r="P337" s="832">
        <v>0</v>
      </c>
      <c r="Q337" s="832">
        <v>0</v>
      </c>
      <c r="R337" s="832">
        <v>0</v>
      </c>
      <c r="S337" s="832">
        <v>0</v>
      </c>
      <c r="T337" s="832">
        <v>0</v>
      </c>
      <c r="U337" s="832">
        <v>0</v>
      </c>
      <c r="V337" s="832">
        <v>0</v>
      </c>
      <c r="W337" s="832">
        <v>0</v>
      </c>
      <c r="X337" s="832">
        <v>0</v>
      </c>
      <c r="Y337" s="832">
        <v>0</v>
      </c>
      <c r="Z337" s="832">
        <v>0</v>
      </c>
      <c r="AA337" s="832">
        <v>0</v>
      </c>
      <c r="AB337" s="832">
        <v>0</v>
      </c>
      <c r="AC337" s="832">
        <v>0</v>
      </c>
      <c r="AD337" s="832">
        <v>0</v>
      </c>
      <c r="AE337" s="832">
        <v>0</v>
      </c>
      <c r="AF337" s="832">
        <v>0</v>
      </c>
      <c r="AG337" s="832">
        <v>0</v>
      </c>
      <c r="AH337" s="832">
        <v>0</v>
      </c>
      <c r="AI337" s="832">
        <v>0</v>
      </c>
      <c r="AJ337" s="1030" t="str">
        <f t="shared" si="30"/>
        <v>H11100</v>
      </c>
      <c r="AK337" s="1030" t="str">
        <f t="shared" si="31"/>
        <v>AUTRES</v>
      </c>
      <c r="AL337" s="1030">
        <f>IFERROR(INDEX(G337:R337,1,MATCH(Parametres!$B$3,G$1:R$1,0)-1)*IF(OR(F337="L",F337="S",F337="I"),-1,1),"")</f>
        <v>0</v>
      </c>
      <c r="AM337" s="1030">
        <f t="shared" si="32"/>
        <v>0</v>
      </c>
      <c r="AN337" s="1030">
        <f>INDEX(G337:R337,1,MATCH(Parametres!$B$3,G$1:R$1,0))*IF(OR(F337="L",F337="S",F337="I"),-1,1)</f>
        <v>0</v>
      </c>
      <c r="AO337" s="598" t="e">
        <f>+VLOOKUP($AJ337,Data_Validation!$A:$D,1,0)</f>
        <v>#N/A</v>
      </c>
      <c r="AP337" s="598" t="e">
        <f>+VLOOKUP($AJ337,Data_Validation!$A:$D,3,0)</f>
        <v>#N/A</v>
      </c>
      <c r="AQ337" s="598" t="e">
        <f>+VLOOKUP($AJ337,Data_Validation!$A:$D,4,0)</f>
        <v>#N/A</v>
      </c>
      <c r="AR337" s="598" t="s">
        <v>299</v>
      </c>
      <c r="AS337" s="598" t="e">
        <f>+VLOOKUP($AJ337,Data_Validation!$A:$E,5,0)</f>
        <v>#N/A</v>
      </c>
      <c r="AT337" s="1036" t="str">
        <f t="shared" si="33"/>
        <v>H11100</v>
      </c>
      <c r="AU337" s="599" t="str">
        <f t="shared" si="34"/>
        <v>AUTRES</v>
      </c>
      <c r="AV337" s="1030">
        <f>IFERROR(INDEX(V337:AG337,1,MATCH(Parametres!$B$3,V$1:AG$1,0)-1)*IF(OR(C337="L",C337="S",C337="I"),-1,1),"")</f>
        <v>0</v>
      </c>
      <c r="AW337" s="1030">
        <f t="shared" si="35"/>
        <v>0</v>
      </c>
      <c r="AX337" s="1030">
        <f>INDEX(V337:AG337,1,MATCH(Parametres!$B$3,V$1:AG$1,0))*IF(OR(C337="L",C337="S",C337="I"),-1,1)</f>
        <v>0</v>
      </c>
      <c r="AY337" s="598" t="s">
        <v>337</v>
      </c>
      <c r="AZ337" s="598" t="e">
        <f>+VLOOKUP($AJ337,Data_Validation!$A:$E,5,0)</f>
        <v>#N/A</v>
      </c>
    </row>
    <row r="338" spans="1:52" ht="15.75" customHeight="1">
      <c r="A338" s="832" t="s">
        <v>1150</v>
      </c>
      <c r="B338" s="832">
        <v>2025</v>
      </c>
      <c r="C338" s="832" t="s">
        <v>1822</v>
      </c>
      <c r="D338" s="832" t="s">
        <v>1823</v>
      </c>
      <c r="E338" s="832" t="s">
        <v>336</v>
      </c>
      <c r="F338" s="832" t="s">
        <v>1792</v>
      </c>
      <c r="G338" s="832">
        <v>0</v>
      </c>
      <c r="H338" s="832">
        <v>0</v>
      </c>
      <c r="I338" s="832">
        <v>0</v>
      </c>
      <c r="J338" s="832">
        <v>0</v>
      </c>
      <c r="K338" s="832">
        <v>0</v>
      </c>
      <c r="L338" s="832">
        <v>0</v>
      </c>
      <c r="M338" s="832">
        <v>0</v>
      </c>
      <c r="N338" s="832">
        <v>0</v>
      </c>
      <c r="O338" s="832">
        <v>0</v>
      </c>
      <c r="P338" s="832">
        <v>0</v>
      </c>
      <c r="Q338" s="832">
        <v>0</v>
      </c>
      <c r="R338" s="832">
        <v>0</v>
      </c>
      <c r="S338" s="832">
        <v>0</v>
      </c>
      <c r="T338" s="832">
        <v>0</v>
      </c>
      <c r="U338" s="832">
        <v>0</v>
      </c>
      <c r="V338" s="832">
        <v>0</v>
      </c>
      <c r="W338" s="832">
        <v>0</v>
      </c>
      <c r="X338" s="832">
        <v>0</v>
      </c>
      <c r="Y338" s="832">
        <v>0</v>
      </c>
      <c r="Z338" s="832">
        <v>0</v>
      </c>
      <c r="AA338" s="832">
        <v>0</v>
      </c>
      <c r="AB338" s="832">
        <v>0</v>
      </c>
      <c r="AC338" s="832">
        <v>0</v>
      </c>
      <c r="AD338" s="832">
        <v>0</v>
      </c>
      <c r="AE338" s="832">
        <v>0</v>
      </c>
      <c r="AF338" s="832">
        <v>0</v>
      </c>
      <c r="AG338" s="832">
        <v>0</v>
      </c>
      <c r="AH338" s="832">
        <v>0</v>
      </c>
      <c r="AI338" s="832">
        <v>0</v>
      </c>
      <c r="AJ338" s="1030" t="str">
        <f t="shared" si="30"/>
        <v>H11300</v>
      </c>
      <c r="AK338" s="1030" t="str">
        <f t="shared" si="31"/>
        <v>RECEVABLES DE CIBC</v>
      </c>
      <c r="AL338" s="1030">
        <f>IFERROR(INDEX(G338:R338,1,MATCH(Parametres!$B$3,G$1:R$1,0)-1)*IF(OR(F338="L",F338="S",F338="I"),-1,1),"")</f>
        <v>0</v>
      </c>
      <c r="AM338" s="1030">
        <f t="shared" si="32"/>
        <v>0</v>
      </c>
      <c r="AN338" s="1030">
        <f>INDEX(G338:R338,1,MATCH(Parametres!$B$3,G$1:R$1,0))*IF(OR(F338="L",F338="S",F338="I"),-1,1)</f>
        <v>0</v>
      </c>
      <c r="AO338" s="598" t="e">
        <f>+VLOOKUP($AJ338,Data_Validation!$A:$D,1,0)</f>
        <v>#N/A</v>
      </c>
      <c r="AP338" s="598" t="e">
        <f>+VLOOKUP($AJ338,Data_Validation!$A:$D,3,0)</f>
        <v>#N/A</v>
      </c>
      <c r="AQ338" s="598" t="e">
        <f>+VLOOKUP($AJ338,Data_Validation!$A:$D,4,0)</f>
        <v>#N/A</v>
      </c>
      <c r="AR338" s="598" t="s">
        <v>299</v>
      </c>
      <c r="AS338" s="598" t="e">
        <f>+VLOOKUP($AJ338,Data_Validation!$A:$E,5,0)</f>
        <v>#N/A</v>
      </c>
      <c r="AT338" s="1036" t="str">
        <f t="shared" si="33"/>
        <v>H11300</v>
      </c>
      <c r="AU338" s="599" t="str">
        <f t="shared" si="34"/>
        <v>RECEVABLES DE CIBC</v>
      </c>
      <c r="AV338" s="1030">
        <f>IFERROR(INDEX(V338:AG338,1,MATCH(Parametres!$B$3,V$1:AG$1,0)-1)*IF(OR(C338="L",C338="S",C338="I"),-1,1),"")</f>
        <v>0</v>
      </c>
      <c r="AW338" s="1030">
        <f t="shared" si="35"/>
        <v>0</v>
      </c>
      <c r="AX338" s="1030">
        <f>INDEX(V338:AG338,1,MATCH(Parametres!$B$3,V$1:AG$1,0))*IF(OR(C338="L",C338="S",C338="I"),-1,1)</f>
        <v>0</v>
      </c>
      <c r="AY338" s="598" t="s">
        <v>337</v>
      </c>
      <c r="AZ338" s="598" t="e">
        <f>+VLOOKUP($AJ338,Data_Validation!$A:$E,5,0)</f>
        <v>#N/A</v>
      </c>
    </row>
    <row r="339" spans="1:52" ht="15" customHeight="1">
      <c r="A339" s="832" t="s">
        <v>1150</v>
      </c>
      <c r="B339" s="832">
        <v>2025</v>
      </c>
      <c r="C339" s="832" t="s">
        <v>1824</v>
      </c>
      <c r="D339" s="832" t="s">
        <v>1825</v>
      </c>
      <c r="E339" s="832" t="s">
        <v>333</v>
      </c>
      <c r="F339" s="832" t="s">
        <v>1792</v>
      </c>
      <c r="G339" s="832">
        <v>0</v>
      </c>
      <c r="H339" s="832">
        <v>0</v>
      </c>
      <c r="I339" s="832">
        <v>0</v>
      </c>
      <c r="J339" s="832">
        <v>0</v>
      </c>
      <c r="K339" s="832">
        <v>0</v>
      </c>
      <c r="L339" s="832">
        <v>0</v>
      </c>
      <c r="M339" s="832">
        <v>0</v>
      </c>
      <c r="N339" s="832">
        <v>0</v>
      </c>
      <c r="O339" s="832">
        <v>0</v>
      </c>
      <c r="P339" s="832">
        <v>0</v>
      </c>
      <c r="Q339" s="832">
        <v>0</v>
      </c>
      <c r="R339" s="832">
        <v>0</v>
      </c>
      <c r="S339" s="832">
        <v>0</v>
      </c>
      <c r="T339" s="832">
        <v>0</v>
      </c>
      <c r="U339" s="832">
        <v>0</v>
      </c>
      <c r="V339" s="832">
        <v>0</v>
      </c>
      <c r="W339" s="832">
        <v>0</v>
      </c>
      <c r="X339" s="832">
        <v>0</v>
      </c>
      <c r="Y339" s="832">
        <v>0</v>
      </c>
      <c r="Z339" s="832">
        <v>0</v>
      </c>
      <c r="AA339" s="832">
        <v>0</v>
      </c>
      <c r="AB339" s="832">
        <v>0</v>
      </c>
      <c r="AC339" s="832">
        <v>0</v>
      </c>
      <c r="AD339" s="832">
        <v>0</v>
      </c>
      <c r="AE339" s="832">
        <v>0</v>
      </c>
      <c r="AF339" s="832">
        <v>0</v>
      </c>
      <c r="AG339" s="832">
        <v>0</v>
      </c>
      <c r="AH339" s="832">
        <v>0</v>
      </c>
      <c r="AI339" s="832">
        <v>0</v>
      </c>
      <c r="AJ339" s="1030" t="str">
        <f t="shared" si="30"/>
        <v>H11400</v>
      </c>
      <c r="AK339" s="1030" t="str">
        <f t="shared" si="31"/>
        <v>RECEVABLES NETS - LOC.</v>
      </c>
      <c r="AL339" s="1030">
        <f>IFERROR(INDEX(G339:R339,1,MATCH(Parametres!$B$3,G$1:R$1,0)-1)*IF(OR(F339="L",F339="S",F339="I"),-1,1),"")</f>
        <v>0</v>
      </c>
      <c r="AM339" s="1030">
        <f t="shared" si="32"/>
        <v>0</v>
      </c>
      <c r="AN339" s="1030">
        <f>INDEX(G339:R339,1,MATCH(Parametres!$B$3,G$1:R$1,0))*IF(OR(F339="L",F339="S",F339="I"),-1,1)</f>
        <v>0</v>
      </c>
      <c r="AO339" s="598" t="e">
        <f>+VLOOKUP($AJ339,Data_Validation!$A:$D,1,0)</f>
        <v>#N/A</v>
      </c>
      <c r="AP339" s="598" t="e">
        <f>+VLOOKUP($AJ339,Data_Validation!$A:$D,3,0)</f>
        <v>#N/A</v>
      </c>
      <c r="AQ339" s="598" t="e">
        <f>+VLOOKUP($AJ339,Data_Validation!$A:$D,4,0)</f>
        <v>#N/A</v>
      </c>
      <c r="AR339" s="598" t="s">
        <v>299</v>
      </c>
      <c r="AS339" s="598" t="e">
        <f>+VLOOKUP($AJ339,Data_Validation!$A:$E,5,0)</f>
        <v>#N/A</v>
      </c>
      <c r="AT339" s="1036" t="str">
        <f t="shared" si="33"/>
        <v>H11400</v>
      </c>
      <c r="AU339" s="599" t="str">
        <f t="shared" si="34"/>
        <v>RECEVABLES NETS - LOC.</v>
      </c>
      <c r="AV339" s="1030">
        <f>IFERROR(INDEX(V339:AG339,1,MATCH(Parametres!$B$3,V$1:AG$1,0)-1)*IF(OR(C339="L",C339="S",C339="I"),-1,1),"")</f>
        <v>0</v>
      </c>
      <c r="AW339" s="1030">
        <f t="shared" si="35"/>
        <v>0</v>
      </c>
      <c r="AX339" s="1030">
        <f>INDEX(V339:AG339,1,MATCH(Parametres!$B$3,V$1:AG$1,0))*IF(OR(C339="L",C339="S",C339="I"),-1,1)</f>
        <v>0</v>
      </c>
      <c r="AY339" s="598" t="s">
        <v>337</v>
      </c>
      <c r="AZ339" s="598" t="e">
        <f>+VLOOKUP($AJ339,Data_Validation!$A:$E,5,0)</f>
        <v>#N/A</v>
      </c>
    </row>
    <row r="340" spans="1:52" ht="15" customHeight="1">
      <c r="A340" s="832" t="s">
        <v>1150</v>
      </c>
      <c r="B340" s="832">
        <v>2025</v>
      </c>
      <c r="C340" s="832" t="s">
        <v>1826</v>
      </c>
      <c r="D340" s="832" t="s">
        <v>1827</v>
      </c>
      <c r="E340" s="832" t="s">
        <v>1792</v>
      </c>
      <c r="F340" s="832" t="s">
        <v>1792</v>
      </c>
      <c r="G340" s="832">
        <v>595371.59</v>
      </c>
      <c r="H340" s="832">
        <v>532340.6</v>
      </c>
      <c r="I340" s="832">
        <v>553439.01</v>
      </c>
      <c r="J340" s="832">
        <v>486867.89</v>
      </c>
      <c r="K340" s="832">
        <v>449150.82</v>
      </c>
      <c r="L340" s="832">
        <v>386986.32</v>
      </c>
      <c r="M340" s="832">
        <v>435429.66</v>
      </c>
      <c r="N340" s="832">
        <v>472055.05</v>
      </c>
      <c r="O340" s="832">
        <v>546070.72</v>
      </c>
      <c r="P340" s="832">
        <v>462397.83</v>
      </c>
      <c r="Q340" s="832">
        <v>453222.24</v>
      </c>
      <c r="R340" s="832">
        <v>515656.45</v>
      </c>
      <c r="S340" s="832">
        <v>0</v>
      </c>
      <c r="T340" s="832">
        <v>0</v>
      </c>
      <c r="U340" s="832">
        <v>0</v>
      </c>
      <c r="V340" s="832">
        <v>0</v>
      </c>
      <c r="W340" s="832">
        <v>0</v>
      </c>
      <c r="X340" s="832">
        <v>0</v>
      </c>
      <c r="Y340" s="832">
        <v>0</v>
      </c>
      <c r="Z340" s="832">
        <v>0</v>
      </c>
      <c r="AA340" s="832">
        <v>0</v>
      </c>
      <c r="AB340" s="832">
        <v>0</v>
      </c>
      <c r="AC340" s="832">
        <v>0</v>
      </c>
      <c r="AD340" s="832">
        <v>0</v>
      </c>
      <c r="AE340" s="832">
        <v>0</v>
      </c>
      <c r="AF340" s="832">
        <v>0</v>
      </c>
      <c r="AG340" s="832">
        <v>0</v>
      </c>
      <c r="AH340" s="832">
        <v>0</v>
      </c>
      <c r="AI340" s="832">
        <v>0</v>
      </c>
      <c r="AJ340" s="1030" t="str">
        <f t="shared" si="30"/>
        <v>H11500</v>
      </c>
      <c r="AK340" s="1030" t="str">
        <f t="shared" si="31"/>
        <v>A/R PIECE &amp; SERVICE</v>
      </c>
      <c r="AL340" s="1030">
        <f>IFERROR(INDEX(G340:R340,1,MATCH(Parametres!$B$3,G$1:R$1,0)-1)*IF(OR(F340="L",F340="S",F340="I"),-1,1),"")</f>
        <v>595371.59</v>
      </c>
      <c r="AM340" s="1030">
        <f t="shared" si="32"/>
        <v>-63030.989999999991</v>
      </c>
      <c r="AN340" s="1030">
        <f>INDEX(G340:R340,1,MATCH(Parametres!$B$3,G$1:R$1,0))*IF(OR(F340="L",F340="S",F340="I"),-1,1)</f>
        <v>532340.6</v>
      </c>
      <c r="AO340" s="598" t="str">
        <f>+VLOOKUP($AJ340,Data_Validation!$A:$D,1,0)</f>
        <v>H11500</v>
      </c>
      <c r="AP340" s="598" t="str">
        <f>+VLOOKUP($AJ340,Data_Validation!$A:$D,3,0)</f>
        <v>Bilan</v>
      </c>
      <c r="AQ340" s="598" t="str">
        <f>+VLOOKUP($AJ340,Data_Validation!$A:$D,4,0)</f>
        <v>Recevables Pièces et Service</v>
      </c>
      <c r="AR340" s="598" t="s">
        <v>299</v>
      </c>
      <c r="AS340" s="598">
        <f>+VLOOKUP($AJ340,Data_Validation!$A:$E,5,0)</f>
        <v>0</v>
      </c>
      <c r="AT340" s="1036" t="str">
        <f t="shared" si="33"/>
        <v>H11500</v>
      </c>
      <c r="AU340" s="599" t="str">
        <f t="shared" si="34"/>
        <v>A/R PIECE &amp; SERVICE</v>
      </c>
      <c r="AV340" s="1030">
        <f>IFERROR(INDEX(V340:AG340,1,MATCH(Parametres!$B$3,V$1:AG$1,0)-1)*IF(OR(C340="L",C340="S",C340="I"),-1,1),"")</f>
        <v>0</v>
      </c>
      <c r="AW340" s="1030">
        <f t="shared" si="35"/>
        <v>0</v>
      </c>
      <c r="AX340" s="1030">
        <f>INDEX(V340:AG340,1,MATCH(Parametres!$B$3,V$1:AG$1,0))*IF(OR(C340="L",C340="S",C340="I"),-1,1)</f>
        <v>0</v>
      </c>
      <c r="AY340" s="598" t="s">
        <v>337</v>
      </c>
      <c r="AZ340" s="598">
        <f>+VLOOKUP($AJ340,Data_Validation!$A:$E,5,0)</f>
        <v>0</v>
      </c>
    </row>
    <row r="341" spans="1:52" ht="15" customHeight="1">
      <c r="A341" s="832" t="s">
        <v>1150</v>
      </c>
      <c r="B341" s="832">
        <v>2025</v>
      </c>
      <c r="C341" s="832" t="s">
        <v>1828</v>
      </c>
      <c r="D341" s="832" t="s">
        <v>1829</v>
      </c>
      <c r="E341" s="832" t="s">
        <v>1792</v>
      </c>
      <c r="F341" s="832" t="s">
        <v>1792</v>
      </c>
      <c r="G341" s="832">
        <v>0</v>
      </c>
      <c r="H341" s="832">
        <v>0</v>
      </c>
      <c r="I341" s="832">
        <v>0</v>
      </c>
      <c r="J341" s="832">
        <v>0</v>
      </c>
      <c r="K341" s="832">
        <v>0</v>
      </c>
      <c r="L341" s="832">
        <v>0</v>
      </c>
      <c r="M341" s="832">
        <v>0</v>
      </c>
      <c r="N341" s="832">
        <v>0</v>
      </c>
      <c r="O341" s="832">
        <v>0</v>
      </c>
      <c r="P341" s="832">
        <v>0</v>
      </c>
      <c r="Q341" s="832">
        <v>0</v>
      </c>
      <c r="R341" s="832">
        <v>0</v>
      </c>
      <c r="S341" s="832">
        <v>0</v>
      </c>
      <c r="T341" s="832">
        <v>0</v>
      </c>
      <c r="U341" s="832">
        <v>0</v>
      </c>
      <c r="V341" s="832">
        <v>0</v>
      </c>
      <c r="W341" s="832">
        <v>0</v>
      </c>
      <c r="X341" s="832">
        <v>0</v>
      </c>
      <c r="Y341" s="832">
        <v>0</v>
      </c>
      <c r="Z341" s="832">
        <v>0</v>
      </c>
      <c r="AA341" s="832">
        <v>0</v>
      </c>
      <c r="AB341" s="832">
        <v>0</v>
      </c>
      <c r="AC341" s="832">
        <v>0</v>
      </c>
      <c r="AD341" s="832">
        <v>0</v>
      </c>
      <c r="AE341" s="832">
        <v>0</v>
      </c>
      <c r="AF341" s="832">
        <v>0</v>
      </c>
      <c r="AG341" s="832">
        <v>0</v>
      </c>
      <c r="AH341" s="832">
        <v>0</v>
      </c>
      <c r="AI341" s="832">
        <v>0</v>
      </c>
      <c r="AJ341" s="1030" t="str">
        <f t="shared" si="30"/>
        <v>H11510</v>
      </c>
      <c r="AK341" s="1030" t="str">
        <f t="shared" si="31"/>
        <v>A/R FORTUNE</v>
      </c>
      <c r="AL341" s="1030">
        <f>IFERROR(INDEX(G341:R341,1,MATCH(Parametres!$B$3,G$1:R$1,0)-1)*IF(OR(F341="L",F341="S",F341="I"),-1,1),"")</f>
        <v>0</v>
      </c>
      <c r="AM341" s="1030">
        <f t="shared" si="32"/>
        <v>0</v>
      </c>
      <c r="AN341" s="1030">
        <f>INDEX(G341:R341,1,MATCH(Parametres!$B$3,G$1:R$1,0))*IF(OR(F341="L",F341="S",F341="I"),-1,1)</f>
        <v>0</v>
      </c>
      <c r="AO341" s="598" t="e">
        <f>+VLOOKUP($AJ341,Data_Validation!$A:$D,1,0)</f>
        <v>#N/A</v>
      </c>
      <c r="AP341" s="598" t="e">
        <f>+VLOOKUP($AJ341,Data_Validation!$A:$D,3,0)</f>
        <v>#N/A</v>
      </c>
      <c r="AQ341" s="598" t="e">
        <f>+VLOOKUP($AJ341,Data_Validation!$A:$D,4,0)</f>
        <v>#N/A</v>
      </c>
      <c r="AR341" s="598" t="s">
        <v>299</v>
      </c>
      <c r="AS341" s="598" t="e">
        <f>+VLOOKUP($AJ341,Data_Validation!$A:$E,5,0)</f>
        <v>#N/A</v>
      </c>
      <c r="AT341" s="1036" t="str">
        <f t="shared" si="33"/>
        <v>H11510</v>
      </c>
      <c r="AU341" s="599" t="str">
        <f t="shared" si="34"/>
        <v>A/R FORTUNE</v>
      </c>
      <c r="AV341" s="1030">
        <f>IFERROR(INDEX(V341:AG341,1,MATCH(Parametres!$B$3,V$1:AG$1,0)-1)*IF(OR(C341="L",C341="S",C341="I"),-1,1),"")</f>
        <v>0</v>
      </c>
      <c r="AW341" s="1030">
        <f t="shared" si="35"/>
        <v>0</v>
      </c>
      <c r="AX341" s="1030">
        <f>INDEX(V341:AG341,1,MATCH(Parametres!$B$3,V$1:AG$1,0))*IF(OR(C341="L",C341="S",C341="I"),-1,1)</f>
        <v>0</v>
      </c>
      <c r="AY341" s="598" t="s">
        <v>337</v>
      </c>
      <c r="AZ341" s="598" t="e">
        <f>+VLOOKUP($AJ341,Data_Validation!$A:$E,5,0)</f>
        <v>#N/A</v>
      </c>
    </row>
    <row r="342" spans="1:52" ht="15" customHeight="1">
      <c r="A342" s="832" t="s">
        <v>1150</v>
      </c>
      <c r="B342" s="832">
        <v>2025</v>
      </c>
      <c r="C342" s="832" t="s">
        <v>1830</v>
      </c>
      <c r="D342" s="832" t="s">
        <v>1831</v>
      </c>
      <c r="E342" s="832" t="s">
        <v>1792</v>
      </c>
      <c r="F342" s="832" t="s">
        <v>1792</v>
      </c>
      <c r="G342" s="832">
        <v>-17765.98</v>
      </c>
      <c r="H342" s="832">
        <v>-17665.98</v>
      </c>
      <c r="I342" s="832">
        <v>-17643.27</v>
      </c>
      <c r="J342" s="832">
        <v>-18143.27</v>
      </c>
      <c r="K342" s="832">
        <v>-3050.52</v>
      </c>
      <c r="L342" s="832">
        <v>-2415.41</v>
      </c>
      <c r="M342" s="832">
        <v>-2545.41</v>
      </c>
      <c r="N342" s="832">
        <v>-2098.4</v>
      </c>
      <c r="O342" s="832">
        <v>-3239.83</v>
      </c>
      <c r="P342" s="832">
        <v>-5474.19</v>
      </c>
      <c r="Q342" s="832">
        <v>-5873.2</v>
      </c>
      <c r="R342" s="832">
        <v>-6151.42</v>
      </c>
      <c r="S342" s="832">
        <v>0</v>
      </c>
      <c r="T342" s="832">
        <v>0</v>
      </c>
      <c r="U342" s="832">
        <v>0</v>
      </c>
      <c r="V342" s="832">
        <v>0</v>
      </c>
      <c r="W342" s="832">
        <v>0</v>
      </c>
      <c r="X342" s="832">
        <v>0</v>
      </c>
      <c r="Y342" s="832">
        <v>0</v>
      </c>
      <c r="Z342" s="832">
        <v>0</v>
      </c>
      <c r="AA342" s="832">
        <v>0</v>
      </c>
      <c r="AB342" s="832">
        <v>0</v>
      </c>
      <c r="AC342" s="832">
        <v>0</v>
      </c>
      <c r="AD342" s="832">
        <v>0</v>
      </c>
      <c r="AE342" s="832">
        <v>0</v>
      </c>
      <c r="AF342" s="832">
        <v>0</v>
      </c>
      <c r="AG342" s="832">
        <v>0</v>
      </c>
      <c r="AH342" s="832">
        <v>0</v>
      </c>
      <c r="AI342" s="832">
        <v>0</v>
      </c>
      <c r="AJ342" s="1030" t="str">
        <f t="shared" si="30"/>
        <v>H11520</v>
      </c>
      <c r="AK342" s="1030" t="str">
        <f t="shared" si="31"/>
        <v>RABAIS VENTE ENT SERVICE</v>
      </c>
      <c r="AL342" s="1030">
        <f>IFERROR(INDEX(G342:R342,1,MATCH(Parametres!$B$3,G$1:R$1,0)-1)*IF(OR(F342="L",F342="S",F342="I"),-1,1),"")</f>
        <v>-17765.98</v>
      </c>
      <c r="AM342" s="1030">
        <f t="shared" si="32"/>
        <v>100</v>
      </c>
      <c r="AN342" s="1030">
        <f>INDEX(G342:R342,1,MATCH(Parametres!$B$3,G$1:R$1,0))*IF(OR(F342="L",F342="S",F342="I"),-1,1)</f>
        <v>-17665.98</v>
      </c>
      <c r="AO342" s="598" t="str">
        <f>+VLOOKUP($AJ342,Data_Validation!$A:$D,1,0)</f>
        <v>H11520</v>
      </c>
      <c r="AP342" s="598" t="str">
        <f>+VLOOKUP($AJ342,Data_Validation!$A:$D,3,0)</f>
        <v>Bilan</v>
      </c>
      <c r="AQ342" s="598" t="str">
        <f>+VLOOKUP($AJ342,Data_Validation!$A:$D,4,0)</f>
        <v>Recevables Pièces et Service</v>
      </c>
      <c r="AR342" s="598" t="s">
        <v>299</v>
      </c>
      <c r="AS342" s="598">
        <f>+VLOOKUP($AJ342,Data_Validation!$A:$E,5,0)</f>
        <v>0</v>
      </c>
      <c r="AT342" s="1036" t="str">
        <f t="shared" si="33"/>
        <v>H11520</v>
      </c>
      <c r="AU342" s="599" t="str">
        <f t="shared" si="34"/>
        <v>RABAIS VENTE ENT SERVICE</v>
      </c>
      <c r="AV342" s="1030">
        <f>IFERROR(INDEX(V342:AG342,1,MATCH(Parametres!$B$3,V$1:AG$1,0)-1)*IF(OR(C342="L",C342="S",C342="I"),-1,1),"")</f>
        <v>0</v>
      </c>
      <c r="AW342" s="1030">
        <f t="shared" si="35"/>
        <v>0</v>
      </c>
      <c r="AX342" s="1030">
        <f>INDEX(V342:AG342,1,MATCH(Parametres!$B$3,V$1:AG$1,0))*IF(OR(C342="L",C342="S",C342="I"),-1,1)</f>
        <v>0</v>
      </c>
      <c r="AY342" s="598" t="s">
        <v>337</v>
      </c>
      <c r="AZ342" s="598">
        <f>+VLOOKUP($AJ342,Data_Validation!$A:$E,5,0)</f>
        <v>0</v>
      </c>
    </row>
    <row r="343" spans="1:52" ht="15.75" customHeight="1">
      <c r="A343" s="832" t="s">
        <v>1150</v>
      </c>
      <c r="B343" s="832">
        <v>2025</v>
      </c>
      <c r="C343" s="832" t="s">
        <v>1832</v>
      </c>
      <c r="D343" s="832" t="s">
        <v>1833</v>
      </c>
      <c r="E343" s="832" t="s">
        <v>1792</v>
      </c>
      <c r="F343" s="832" t="s">
        <v>1792</v>
      </c>
      <c r="G343" s="832">
        <v>0</v>
      </c>
      <c r="H343" s="832">
        <v>0</v>
      </c>
      <c r="I343" s="832">
        <v>0</v>
      </c>
      <c r="J343" s="832">
        <v>0</v>
      </c>
      <c r="K343" s="832">
        <v>0</v>
      </c>
      <c r="L343" s="832">
        <v>0</v>
      </c>
      <c r="M343" s="832">
        <v>0</v>
      </c>
      <c r="N343" s="832">
        <v>0</v>
      </c>
      <c r="O343" s="832">
        <v>0</v>
      </c>
      <c r="P343" s="832">
        <v>0</v>
      </c>
      <c r="Q343" s="832">
        <v>0</v>
      </c>
      <c r="R343" s="832">
        <v>0</v>
      </c>
      <c r="S343" s="832">
        <v>0</v>
      </c>
      <c r="T343" s="832">
        <v>0</v>
      </c>
      <c r="U343" s="832">
        <v>0</v>
      </c>
      <c r="V343" s="832">
        <v>0</v>
      </c>
      <c r="W343" s="832">
        <v>0</v>
      </c>
      <c r="X343" s="832">
        <v>0</v>
      </c>
      <c r="Y343" s="832">
        <v>0</v>
      </c>
      <c r="Z343" s="832">
        <v>0</v>
      </c>
      <c r="AA343" s="832">
        <v>0</v>
      </c>
      <c r="AB343" s="832">
        <v>0</v>
      </c>
      <c r="AC343" s="832">
        <v>0</v>
      </c>
      <c r="AD343" s="832">
        <v>0</v>
      </c>
      <c r="AE343" s="832">
        <v>0</v>
      </c>
      <c r="AF343" s="832">
        <v>0</v>
      </c>
      <c r="AG343" s="832">
        <v>0</v>
      </c>
      <c r="AH343" s="832">
        <v>0</v>
      </c>
      <c r="AI343" s="832">
        <v>0</v>
      </c>
      <c r="AJ343" s="1030" t="str">
        <f t="shared" si="30"/>
        <v>H11530</v>
      </c>
      <c r="AK343" s="1030" t="str">
        <f t="shared" si="31"/>
        <v>RABAIS CHANG HUILE GRAT</v>
      </c>
      <c r="AL343" s="1030">
        <f>IFERROR(INDEX(G343:R343,1,MATCH(Parametres!$B$3,G$1:R$1,0)-1)*IF(OR(F343="L",F343="S",F343="I"),-1,1),"")</f>
        <v>0</v>
      </c>
      <c r="AM343" s="1030">
        <f t="shared" si="32"/>
        <v>0</v>
      </c>
      <c r="AN343" s="1030">
        <f>INDEX(G343:R343,1,MATCH(Parametres!$B$3,G$1:R$1,0))*IF(OR(F343="L",F343="S",F343="I"),-1,1)</f>
        <v>0</v>
      </c>
      <c r="AO343" s="598" t="e">
        <f>+VLOOKUP($AJ343,Data_Validation!$A:$D,1,0)</f>
        <v>#N/A</v>
      </c>
      <c r="AP343" s="598" t="e">
        <f>+VLOOKUP($AJ343,Data_Validation!$A:$D,3,0)</f>
        <v>#N/A</v>
      </c>
      <c r="AQ343" s="598" t="e">
        <f>+VLOOKUP($AJ343,Data_Validation!$A:$D,4,0)</f>
        <v>#N/A</v>
      </c>
      <c r="AR343" s="598" t="s">
        <v>299</v>
      </c>
      <c r="AS343" s="598" t="e">
        <f>+VLOOKUP($AJ343,Data_Validation!$A:$E,5,0)</f>
        <v>#N/A</v>
      </c>
      <c r="AT343" s="1036" t="str">
        <f t="shared" si="33"/>
        <v>H11530</v>
      </c>
      <c r="AU343" s="599" t="str">
        <f t="shared" si="34"/>
        <v>RABAIS CHANG HUILE GRAT</v>
      </c>
      <c r="AV343" s="1030">
        <f>IFERROR(INDEX(V343:AG343,1,MATCH(Parametres!$B$3,V$1:AG$1,0)-1)*IF(OR(C343="L",C343="S",C343="I"),-1,1),"")</f>
        <v>0</v>
      </c>
      <c r="AW343" s="1030">
        <f t="shared" si="35"/>
        <v>0</v>
      </c>
      <c r="AX343" s="1030">
        <f>INDEX(V343:AG343,1,MATCH(Parametres!$B$3,V$1:AG$1,0))*IF(OR(C343="L",C343="S",C343="I"),-1,1)</f>
        <v>0</v>
      </c>
      <c r="AY343" s="598" t="s">
        <v>337</v>
      </c>
      <c r="AZ343" s="598" t="e">
        <f>+VLOOKUP($AJ343,Data_Validation!$A:$E,5,0)</f>
        <v>#N/A</v>
      </c>
    </row>
    <row r="344" spans="1:52" ht="15" customHeight="1">
      <c r="A344" s="832" t="s">
        <v>1150</v>
      </c>
      <c r="B344" s="832">
        <v>2025</v>
      </c>
      <c r="C344" s="832" t="s">
        <v>1834</v>
      </c>
      <c r="D344" s="832" t="s">
        <v>1835</v>
      </c>
      <c r="E344" s="832" t="s">
        <v>1792</v>
      </c>
      <c r="F344" s="832" t="s">
        <v>1792</v>
      </c>
      <c r="G344" s="832">
        <v>-7724.09</v>
      </c>
      <c r="H344" s="832">
        <v>-7620.65</v>
      </c>
      <c r="I344" s="832">
        <v>-7620.65</v>
      </c>
      <c r="J344" s="832">
        <v>-7620.65</v>
      </c>
      <c r="K344" s="832">
        <v>-1465.74</v>
      </c>
      <c r="L344" s="832">
        <v>-1427.37</v>
      </c>
      <c r="M344" s="832">
        <v>-1427.37</v>
      </c>
      <c r="N344" s="832">
        <v>-1377.37</v>
      </c>
      <c r="O344" s="832">
        <v>-1358.42</v>
      </c>
      <c r="P344" s="832">
        <v>-1358.42</v>
      </c>
      <c r="Q344" s="832">
        <v>-958.42</v>
      </c>
      <c r="R344" s="832">
        <v>-1008.42</v>
      </c>
      <c r="S344" s="832">
        <v>0</v>
      </c>
      <c r="T344" s="832">
        <v>0</v>
      </c>
      <c r="U344" s="832">
        <v>0</v>
      </c>
      <c r="V344" s="832">
        <v>0</v>
      </c>
      <c r="W344" s="832">
        <v>0</v>
      </c>
      <c r="X344" s="832">
        <v>0</v>
      </c>
      <c r="Y344" s="832">
        <v>0</v>
      </c>
      <c r="Z344" s="832">
        <v>0</v>
      </c>
      <c r="AA344" s="832">
        <v>0</v>
      </c>
      <c r="AB344" s="832">
        <v>0</v>
      </c>
      <c r="AC344" s="832">
        <v>0</v>
      </c>
      <c r="AD344" s="832">
        <v>0</v>
      </c>
      <c r="AE344" s="832">
        <v>0</v>
      </c>
      <c r="AF344" s="832">
        <v>0</v>
      </c>
      <c r="AG344" s="832">
        <v>0</v>
      </c>
      <c r="AH344" s="832">
        <v>0</v>
      </c>
      <c r="AI344" s="832">
        <v>0</v>
      </c>
      <c r="AJ344" s="1030" t="str">
        <f t="shared" si="30"/>
        <v>H11540</v>
      </c>
      <c r="AK344" s="1030" t="str">
        <f t="shared" si="31"/>
        <v>CREDIT PIECE ET SERVICE</v>
      </c>
      <c r="AL344" s="1030">
        <f>IFERROR(INDEX(G344:R344,1,MATCH(Parametres!$B$3,G$1:R$1,0)-1)*IF(OR(F344="L",F344="S",F344="I"),-1,1),"")</f>
        <v>-7724.09</v>
      </c>
      <c r="AM344" s="1030">
        <f t="shared" si="32"/>
        <v>103.44000000000051</v>
      </c>
      <c r="AN344" s="1030">
        <f>INDEX(G344:R344,1,MATCH(Parametres!$B$3,G$1:R$1,0))*IF(OR(F344="L",F344="S",F344="I"),-1,1)</f>
        <v>-7620.65</v>
      </c>
      <c r="AO344" s="598" t="str">
        <f>+VLOOKUP($AJ344,Data_Validation!$A:$D,1,0)</f>
        <v>H11540</v>
      </c>
      <c r="AP344" s="598" t="str">
        <f>+VLOOKUP($AJ344,Data_Validation!$A:$D,3,0)</f>
        <v>Bilan</v>
      </c>
      <c r="AQ344" s="598" t="str">
        <f>+VLOOKUP($AJ344,Data_Validation!$A:$D,4,0)</f>
        <v>Recevables Pièces et Service</v>
      </c>
      <c r="AR344" s="598" t="s">
        <v>299</v>
      </c>
      <c r="AS344" s="598">
        <f>+VLOOKUP($AJ344,Data_Validation!$A:$E,5,0)</f>
        <v>0</v>
      </c>
      <c r="AT344" s="1036" t="str">
        <f t="shared" si="33"/>
        <v>H11540</v>
      </c>
      <c r="AU344" s="599" t="str">
        <f t="shared" si="34"/>
        <v>CREDIT PIECE ET SERVICE</v>
      </c>
      <c r="AV344" s="1030">
        <f>IFERROR(INDEX(V344:AG344,1,MATCH(Parametres!$B$3,V$1:AG$1,0)-1)*IF(OR(C344="L",C344="S",C344="I"),-1,1),"")</f>
        <v>0</v>
      </c>
      <c r="AW344" s="1030">
        <f t="shared" si="35"/>
        <v>0</v>
      </c>
      <c r="AX344" s="1030">
        <f>INDEX(V344:AG344,1,MATCH(Parametres!$B$3,V$1:AG$1,0))*IF(OR(C344="L",C344="S",C344="I"),-1,1)</f>
        <v>0</v>
      </c>
      <c r="AY344" s="598" t="s">
        <v>337</v>
      </c>
      <c r="AZ344" s="598">
        <f>+VLOOKUP($AJ344,Data_Validation!$A:$E,5,0)</f>
        <v>0</v>
      </c>
    </row>
    <row r="345" spans="1:52" ht="15" customHeight="1">
      <c r="A345" s="832" t="s">
        <v>1150</v>
      </c>
      <c r="B345" s="832">
        <v>2025</v>
      </c>
      <c r="C345" s="832" t="s">
        <v>1836</v>
      </c>
      <c r="D345" s="832" t="s">
        <v>1837</v>
      </c>
      <c r="E345" s="832" t="s">
        <v>1792</v>
      </c>
      <c r="F345" s="832" t="s">
        <v>1792</v>
      </c>
      <c r="G345" s="832">
        <v>0</v>
      </c>
      <c r="H345" s="832">
        <v>0</v>
      </c>
      <c r="I345" s="832">
        <v>0</v>
      </c>
      <c r="J345" s="832">
        <v>0</v>
      </c>
      <c r="K345" s="832">
        <v>0</v>
      </c>
      <c r="L345" s="832">
        <v>0</v>
      </c>
      <c r="M345" s="832">
        <v>0</v>
      </c>
      <c r="N345" s="832">
        <v>0</v>
      </c>
      <c r="O345" s="832">
        <v>0</v>
      </c>
      <c r="P345" s="832">
        <v>0</v>
      </c>
      <c r="Q345" s="832">
        <v>0</v>
      </c>
      <c r="R345" s="832">
        <v>0</v>
      </c>
      <c r="S345" s="832">
        <v>0</v>
      </c>
      <c r="T345" s="832">
        <v>0</v>
      </c>
      <c r="U345" s="832">
        <v>0</v>
      </c>
      <c r="V345" s="832">
        <v>0</v>
      </c>
      <c r="W345" s="832">
        <v>0</v>
      </c>
      <c r="X345" s="832">
        <v>0</v>
      </c>
      <c r="Y345" s="832">
        <v>0</v>
      </c>
      <c r="Z345" s="832">
        <v>0</v>
      </c>
      <c r="AA345" s="832">
        <v>0</v>
      </c>
      <c r="AB345" s="832">
        <v>0</v>
      </c>
      <c r="AC345" s="832">
        <v>0</v>
      </c>
      <c r="AD345" s="832">
        <v>0</v>
      </c>
      <c r="AE345" s="832">
        <v>0</v>
      </c>
      <c r="AF345" s="832">
        <v>0</v>
      </c>
      <c r="AG345" s="832">
        <v>0</v>
      </c>
      <c r="AH345" s="832">
        <v>0</v>
      </c>
      <c r="AI345" s="832">
        <v>0</v>
      </c>
      <c r="AJ345" s="1030" t="str">
        <f t="shared" si="30"/>
        <v>H11550</v>
      </c>
      <c r="AK345" s="1030" t="str">
        <f t="shared" si="31"/>
        <v>COMPTE RSV CREDIT FUTUR</v>
      </c>
      <c r="AL345" s="1030">
        <f>IFERROR(INDEX(G345:R345,1,MATCH(Parametres!$B$3,G$1:R$1,0)-1)*IF(OR(F345="L",F345="S",F345="I"),-1,1),"")</f>
        <v>0</v>
      </c>
      <c r="AM345" s="1030">
        <f t="shared" si="32"/>
        <v>0</v>
      </c>
      <c r="AN345" s="1030">
        <f>INDEX(G345:R345,1,MATCH(Parametres!$B$3,G$1:R$1,0))*IF(OR(F345="L",F345="S",F345="I"),-1,1)</f>
        <v>0</v>
      </c>
      <c r="AO345" s="598" t="e">
        <f>+VLOOKUP($AJ345,Data_Validation!$A:$D,1,0)</f>
        <v>#N/A</v>
      </c>
      <c r="AP345" s="598" t="e">
        <f>+VLOOKUP($AJ345,Data_Validation!$A:$D,3,0)</f>
        <v>#N/A</v>
      </c>
      <c r="AQ345" s="598" t="e">
        <f>+VLOOKUP($AJ345,Data_Validation!$A:$D,4,0)</f>
        <v>#N/A</v>
      </c>
      <c r="AR345" s="598" t="s">
        <v>299</v>
      </c>
      <c r="AS345" s="598" t="e">
        <f>+VLOOKUP($AJ345,Data_Validation!$A:$E,5,0)</f>
        <v>#N/A</v>
      </c>
      <c r="AT345" s="1036" t="str">
        <f t="shared" si="33"/>
        <v>H11550</v>
      </c>
      <c r="AU345" s="599" t="str">
        <f t="shared" si="34"/>
        <v>COMPTE RSV CREDIT FUTUR</v>
      </c>
      <c r="AV345" s="1030">
        <f>IFERROR(INDEX(V345:AG345,1,MATCH(Parametres!$B$3,V$1:AG$1,0)-1)*IF(OR(C345="L",C345="S",C345="I"),-1,1),"")</f>
        <v>0</v>
      </c>
      <c r="AW345" s="1030">
        <f t="shared" si="35"/>
        <v>0</v>
      </c>
      <c r="AX345" s="1030">
        <f>INDEX(V345:AG345,1,MATCH(Parametres!$B$3,V$1:AG$1,0))*IF(OR(C345="L",C345="S",C345="I"),-1,1)</f>
        <v>0</v>
      </c>
      <c r="AY345" s="598" t="s">
        <v>337</v>
      </c>
      <c r="AZ345" s="598" t="e">
        <f>+VLOOKUP($AJ345,Data_Validation!$A:$E,5,0)</f>
        <v>#N/A</v>
      </c>
    </row>
    <row r="346" spans="1:52" ht="15" customHeight="1">
      <c r="A346" s="832" t="s">
        <v>1150</v>
      </c>
      <c r="B346" s="832">
        <v>2025</v>
      </c>
      <c r="C346" s="832" t="s">
        <v>1838</v>
      </c>
      <c r="D346" s="832" t="s">
        <v>1839</v>
      </c>
      <c r="E346" s="832" t="s">
        <v>1813</v>
      </c>
      <c r="F346" s="832" t="s">
        <v>1792</v>
      </c>
      <c r="G346" s="832">
        <v>-45192.28</v>
      </c>
      <c r="H346" s="832">
        <v>32358.080000000002</v>
      </c>
      <c r="I346" s="832">
        <v>-99097.9</v>
      </c>
      <c r="J346" s="832">
        <v>167936.94</v>
      </c>
      <c r="K346" s="832">
        <v>-35994.92</v>
      </c>
      <c r="L346" s="832">
        <v>24249.32</v>
      </c>
      <c r="M346" s="832">
        <v>-27288.59</v>
      </c>
      <c r="N346" s="832">
        <v>-16803.27</v>
      </c>
      <c r="O346" s="832">
        <v>226058.34</v>
      </c>
      <c r="P346" s="832">
        <v>197301.91</v>
      </c>
      <c r="Q346" s="832">
        <v>-18087.66</v>
      </c>
      <c r="R346" s="832">
        <v>75289.490000000005</v>
      </c>
      <c r="S346" s="832">
        <v>0</v>
      </c>
      <c r="T346" s="832">
        <v>0</v>
      </c>
      <c r="U346" s="832">
        <v>0</v>
      </c>
      <c r="V346" s="832">
        <v>0</v>
      </c>
      <c r="W346" s="832">
        <v>0</v>
      </c>
      <c r="X346" s="832">
        <v>0</v>
      </c>
      <c r="Y346" s="832">
        <v>0</v>
      </c>
      <c r="Z346" s="832">
        <v>0</v>
      </c>
      <c r="AA346" s="832">
        <v>0</v>
      </c>
      <c r="AB346" s="832">
        <v>0</v>
      </c>
      <c r="AC346" s="832">
        <v>0</v>
      </c>
      <c r="AD346" s="832">
        <v>0</v>
      </c>
      <c r="AE346" s="832">
        <v>0</v>
      </c>
      <c r="AF346" s="832">
        <v>0</v>
      </c>
      <c r="AG346" s="832">
        <v>0</v>
      </c>
      <c r="AH346" s="832">
        <v>0</v>
      </c>
      <c r="AI346" s="832">
        <v>0</v>
      </c>
      <c r="AJ346" s="1030" t="str">
        <f t="shared" si="30"/>
        <v>H11600</v>
      </c>
      <c r="AK346" s="1030" t="str">
        <f t="shared" si="31"/>
        <v>COMPTES VEHICULE A REC.</v>
      </c>
      <c r="AL346" s="1030">
        <f>IFERROR(INDEX(G346:R346,1,MATCH(Parametres!$B$3,G$1:R$1,0)-1)*IF(OR(F346="L",F346="S",F346="I"),-1,1),"")</f>
        <v>-45192.28</v>
      </c>
      <c r="AM346" s="1030">
        <f t="shared" si="32"/>
        <v>77550.36</v>
      </c>
      <c r="AN346" s="1030">
        <f>INDEX(G346:R346,1,MATCH(Parametres!$B$3,G$1:R$1,0))*IF(OR(F346="L",F346="S",F346="I"),-1,1)</f>
        <v>32358.080000000002</v>
      </c>
      <c r="AO346" s="598" t="str">
        <f>+VLOOKUP($AJ346,Data_Validation!$A:$D,1,0)</f>
        <v>H11600</v>
      </c>
      <c r="AP346" s="598" t="str">
        <f>+VLOOKUP($AJ346,Data_Validation!$A:$D,3,0)</f>
        <v>Bilan</v>
      </c>
      <c r="AQ346" s="598" t="str">
        <f>+VLOOKUP($AJ346,Data_Validation!$A:$D,4,0)</f>
        <v>Recevables Véhicules</v>
      </c>
      <c r="AR346" s="598" t="s">
        <v>299</v>
      </c>
      <c r="AS346" s="598">
        <f>+VLOOKUP($AJ346,Data_Validation!$A:$E,5,0)</f>
        <v>0</v>
      </c>
      <c r="AT346" s="1036" t="str">
        <f t="shared" si="33"/>
        <v>H11600</v>
      </c>
      <c r="AU346" s="599" t="str">
        <f t="shared" si="34"/>
        <v>COMPTES VEHICULE A REC.</v>
      </c>
      <c r="AV346" s="1030">
        <f>IFERROR(INDEX(V346:AG346,1,MATCH(Parametres!$B$3,V$1:AG$1,0)-1)*IF(OR(C346="L",C346="S",C346="I"),-1,1),"")</f>
        <v>0</v>
      </c>
      <c r="AW346" s="1030">
        <f t="shared" si="35"/>
        <v>0</v>
      </c>
      <c r="AX346" s="1030">
        <f>INDEX(V346:AG346,1,MATCH(Parametres!$B$3,V$1:AG$1,0))*IF(OR(C346="L",C346="S",C346="I"),-1,1)</f>
        <v>0</v>
      </c>
      <c r="AY346" s="598" t="s">
        <v>337</v>
      </c>
      <c r="AZ346" s="598">
        <f>+VLOOKUP($AJ346,Data_Validation!$A:$E,5,0)</f>
        <v>0</v>
      </c>
    </row>
    <row r="347" spans="1:52" ht="15.75" customHeight="1">
      <c r="A347" s="832" t="s">
        <v>1150</v>
      </c>
      <c r="B347" s="832">
        <v>2025</v>
      </c>
      <c r="C347" s="832" t="s">
        <v>1840</v>
      </c>
      <c r="D347" s="832" t="s">
        <v>1841</v>
      </c>
      <c r="E347" s="832" t="s">
        <v>1842</v>
      </c>
      <c r="F347" s="832" t="s">
        <v>1792</v>
      </c>
      <c r="G347" s="832">
        <v>0</v>
      </c>
      <c r="H347" s="832">
        <v>0</v>
      </c>
      <c r="I347" s="832">
        <v>0</v>
      </c>
      <c r="J347" s="832">
        <v>0</v>
      </c>
      <c r="K347" s="832">
        <v>1711.67</v>
      </c>
      <c r="L347" s="832">
        <v>1711.67</v>
      </c>
      <c r="M347" s="832">
        <v>1711.67</v>
      </c>
      <c r="N347" s="832">
        <v>26857.38</v>
      </c>
      <c r="O347" s="832">
        <v>26857.38</v>
      </c>
      <c r="P347" s="832">
        <v>26857.38</v>
      </c>
      <c r="Q347" s="832">
        <v>26857.38</v>
      </c>
      <c r="R347" s="832">
        <v>26857.38</v>
      </c>
      <c r="S347" s="832">
        <v>0</v>
      </c>
      <c r="T347" s="832">
        <v>0</v>
      </c>
      <c r="U347" s="832">
        <v>0</v>
      </c>
      <c r="V347" s="832">
        <v>0</v>
      </c>
      <c r="W347" s="832">
        <v>0</v>
      </c>
      <c r="X347" s="832">
        <v>0</v>
      </c>
      <c r="Y347" s="832">
        <v>0</v>
      </c>
      <c r="Z347" s="832">
        <v>0</v>
      </c>
      <c r="AA347" s="832">
        <v>0</v>
      </c>
      <c r="AB347" s="832">
        <v>0</v>
      </c>
      <c r="AC347" s="832">
        <v>0</v>
      </c>
      <c r="AD347" s="832">
        <v>0</v>
      </c>
      <c r="AE347" s="832">
        <v>0</v>
      </c>
      <c r="AF347" s="832">
        <v>0</v>
      </c>
      <c r="AG347" s="832">
        <v>0</v>
      </c>
      <c r="AH347" s="832">
        <v>0</v>
      </c>
      <c r="AI347" s="832">
        <v>0</v>
      </c>
      <c r="AJ347" s="1030" t="str">
        <f t="shared" si="30"/>
        <v>H11601</v>
      </c>
      <c r="AK347" s="1030" t="str">
        <f t="shared" si="31"/>
        <v>A RECEVOIR VENDEUR</v>
      </c>
      <c r="AL347" s="1030">
        <f>IFERROR(INDEX(G347:R347,1,MATCH(Parametres!$B$3,G$1:R$1,0)-1)*IF(OR(F347="L",F347="S",F347="I"),-1,1),"")</f>
        <v>0</v>
      </c>
      <c r="AM347" s="1030">
        <f t="shared" si="32"/>
        <v>0</v>
      </c>
      <c r="AN347" s="1030">
        <f>INDEX(G347:R347,1,MATCH(Parametres!$B$3,G$1:R$1,0))*IF(OR(F347="L",F347="S",F347="I"),-1,1)</f>
        <v>0</v>
      </c>
      <c r="AO347" s="598" t="str">
        <f>+VLOOKUP($AJ347,Data_Validation!$A:$D,1,0)</f>
        <v>H11601</v>
      </c>
      <c r="AP347" s="598" t="str">
        <f>+VLOOKUP($AJ347,Data_Validation!$A:$D,3,0)</f>
        <v>Bilan</v>
      </c>
      <c r="AQ347" s="598" t="str">
        <f>+VLOOKUP($AJ347,Data_Validation!$A:$D,4,0)</f>
        <v>Recevables Autres</v>
      </c>
      <c r="AR347" s="598" t="s">
        <v>299</v>
      </c>
      <c r="AS347" s="598">
        <f>+VLOOKUP($AJ347,Data_Validation!$A:$E,5,0)</f>
        <v>0</v>
      </c>
      <c r="AT347" s="1036" t="str">
        <f t="shared" si="33"/>
        <v>H11601</v>
      </c>
      <c r="AU347" s="599" t="str">
        <f t="shared" si="34"/>
        <v>A RECEVOIR VENDEUR</v>
      </c>
      <c r="AV347" s="1030">
        <f>IFERROR(INDEX(V347:AG347,1,MATCH(Parametres!$B$3,V$1:AG$1,0)-1)*IF(OR(C347="L",C347="S",C347="I"),-1,1),"")</f>
        <v>0</v>
      </c>
      <c r="AW347" s="1030">
        <f t="shared" si="35"/>
        <v>0</v>
      </c>
      <c r="AX347" s="1030">
        <f>INDEX(V347:AG347,1,MATCH(Parametres!$B$3,V$1:AG$1,0))*IF(OR(C347="L",C347="S",C347="I"),-1,1)</f>
        <v>0</v>
      </c>
      <c r="AY347" s="598" t="s">
        <v>337</v>
      </c>
      <c r="AZ347" s="598">
        <f>+VLOOKUP($AJ347,Data_Validation!$A:$E,5,0)</f>
        <v>0</v>
      </c>
    </row>
    <row r="348" spans="1:52" ht="15" customHeight="1">
      <c r="A348" s="832" t="s">
        <v>1150</v>
      </c>
      <c r="B348" s="832">
        <v>2025</v>
      </c>
      <c r="C348" s="832" t="s">
        <v>1843</v>
      </c>
      <c r="D348" s="832" t="s">
        <v>1839</v>
      </c>
      <c r="E348" s="832" t="s">
        <v>1813</v>
      </c>
      <c r="F348" s="832" t="s">
        <v>1792</v>
      </c>
      <c r="G348" s="832">
        <v>0</v>
      </c>
      <c r="H348" s="832">
        <v>0</v>
      </c>
      <c r="I348" s="832">
        <v>0</v>
      </c>
      <c r="J348" s="832">
        <v>0</v>
      </c>
      <c r="K348" s="832">
        <v>0</v>
      </c>
      <c r="L348" s="832">
        <v>0</v>
      </c>
      <c r="M348" s="832">
        <v>0</v>
      </c>
      <c r="N348" s="832">
        <v>0</v>
      </c>
      <c r="O348" s="832">
        <v>0</v>
      </c>
      <c r="P348" s="832">
        <v>0</v>
      </c>
      <c r="Q348" s="832">
        <v>0</v>
      </c>
      <c r="R348" s="832">
        <v>0</v>
      </c>
      <c r="S348" s="832">
        <v>0</v>
      </c>
      <c r="T348" s="832">
        <v>0</v>
      </c>
      <c r="U348" s="832">
        <v>0</v>
      </c>
      <c r="V348" s="832">
        <v>0</v>
      </c>
      <c r="W348" s="832">
        <v>0</v>
      </c>
      <c r="X348" s="832">
        <v>0</v>
      </c>
      <c r="Y348" s="832">
        <v>0</v>
      </c>
      <c r="Z348" s="832">
        <v>0</v>
      </c>
      <c r="AA348" s="832">
        <v>0</v>
      </c>
      <c r="AB348" s="832">
        <v>0</v>
      </c>
      <c r="AC348" s="832">
        <v>0</v>
      </c>
      <c r="AD348" s="832">
        <v>0</v>
      </c>
      <c r="AE348" s="832">
        <v>0</v>
      </c>
      <c r="AF348" s="832">
        <v>0</v>
      </c>
      <c r="AG348" s="832">
        <v>0</v>
      </c>
      <c r="AH348" s="832">
        <v>0</v>
      </c>
      <c r="AI348" s="832">
        <v>0</v>
      </c>
      <c r="AJ348" s="1030" t="str">
        <f t="shared" si="30"/>
        <v>H11610</v>
      </c>
      <c r="AK348" s="1030" t="str">
        <f t="shared" si="31"/>
        <v>COMPTES VEHICULE A REC.</v>
      </c>
      <c r="AL348" s="1030">
        <f>IFERROR(INDEX(G348:R348,1,MATCH(Parametres!$B$3,G$1:R$1,0)-1)*IF(OR(F348="L",F348="S",F348="I"),-1,1),"")</f>
        <v>0</v>
      </c>
      <c r="AM348" s="1030">
        <f t="shared" si="32"/>
        <v>0</v>
      </c>
      <c r="AN348" s="1030">
        <f>INDEX(G348:R348,1,MATCH(Parametres!$B$3,G$1:R$1,0))*IF(OR(F348="L",F348="S",F348="I"),-1,1)</f>
        <v>0</v>
      </c>
      <c r="AO348" s="598" t="e">
        <f>+VLOOKUP($AJ348,Data_Validation!$A:$D,1,0)</f>
        <v>#N/A</v>
      </c>
      <c r="AP348" s="598" t="e">
        <f>+VLOOKUP($AJ348,Data_Validation!$A:$D,3,0)</f>
        <v>#N/A</v>
      </c>
      <c r="AQ348" s="598" t="e">
        <f>+VLOOKUP($AJ348,Data_Validation!$A:$D,4,0)</f>
        <v>#N/A</v>
      </c>
      <c r="AR348" s="598" t="s">
        <v>299</v>
      </c>
      <c r="AS348" s="598" t="e">
        <f>+VLOOKUP($AJ348,Data_Validation!$A:$E,5,0)</f>
        <v>#N/A</v>
      </c>
      <c r="AT348" s="1036" t="str">
        <f t="shared" si="33"/>
        <v>H11610</v>
      </c>
      <c r="AU348" s="599" t="str">
        <f t="shared" si="34"/>
        <v>COMPTES VEHICULE A REC.</v>
      </c>
      <c r="AV348" s="1030">
        <f>IFERROR(INDEX(V348:AG348,1,MATCH(Parametres!$B$3,V$1:AG$1,0)-1)*IF(OR(C348="L",C348="S",C348="I"),-1,1),"")</f>
        <v>0</v>
      </c>
      <c r="AW348" s="1030">
        <f t="shared" si="35"/>
        <v>0</v>
      </c>
      <c r="AX348" s="1030">
        <f>INDEX(V348:AG348,1,MATCH(Parametres!$B$3,V$1:AG$1,0))*IF(OR(C348="L",C348="S",C348="I"),-1,1)</f>
        <v>0</v>
      </c>
      <c r="AY348" s="598" t="s">
        <v>337</v>
      </c>
      <c r="AZ348" s="598" t="e">
        <f>+VLOOKUP($AJ348,Data_Validation!$A:$E,5,0)</f>
        <v>#N/A</v>
      </c>
    </row>
    <row r="349" spans="1:52" ht="15" customHeight="1">
      <c r="A349" s="832" t="s">
        <v>1150</v>
      </c>
      <c r="B349" s="832">
        <v>2025</v>
      </c>
      <c r="C349" s="832" t="s">
        <v>1844</v>
      </c>
      <c r="D349" s="832" t="s">
        <v>1845</v>
      </c>
      <c r="E349" s="832" t="s">
        <v>1813</v>
      </c>
      <c r="F349" s="832" t="s">
        <v>1792</v>
      </c>
      <c r="G349" s="832">
        <v>1185722.3500000001</v>
      </c>
      <c r="H349" s="832">
        <v>470342.57</v>
      </c>
      <c r="I349" s="832">
        <v>135321.59</v>
      </c>
      <c r="J349" s="832">
        <v>330597.45</v>
      </c>
      <c r="K349" s="832">
        <v>283207.51</v>
      </c>
      <c r="L349" s="832">
        <v>235483.7</v>
      </c>
      <c r="M349" s="832">
        <v>233167.94</v>
      </c>
      <c r="N349" s="832">
        <v>185979.46</v>
      </c>
      <c r="O349" s="832">
        <v>121666.46</v>
      </c>
      <c r="P349" s="832">
        <v>176261.63</v>
      </c>
      <c r="Q349" s="832">
        <v>148590.18</v>
      </c>
      <c r="R349" s="832">
        <v>114891.25</v>
      </c>
      <c r="S349" s="832">
        <v>0</v>
      </c>
      <c r="T349" s="832">
        <v>0</v>
      </c>
      <c r="U349" s="832">
        <v>0</v>
      </c>
      <c r="V349" s="832">
        <v>0</v>
      </c>
      <c r="W349" s="832">
        <v>0</v>
      </c>
      <c r="X349" s="832">
        <v>0</v>
      </c>
      <c r="Y349" s="832">
        <v>0</v>
      </c>
      <c r="Z349" s="832">
        <v>0</v>
      </c>
      <c r="AA349" s="832">
        <v>0</v>
      </c>
      <c r="AB349" s="832">
        <v>0</v>
      </c>
      <c r="AC349" s="832">
        <v>0</v>
      </c>
      <c r="AD349" s="832">
        <v>0</v>
      </c>
      <c r="AE349" s="832">
        <v>0</v>
      </c>
      <c r="AF349" s="832">
        <v>0</v>
      </c>
      <c r="AG349" s="832">
        <v>0</v>
      </c>
      <c r="AH349" s="832">
        <v>0</v>
      </c>
      <c r="AI349" s="832">
        <v>0</v>
      </c>
      <c r="AJ349" s="1030" t="str">
        <f t="shared" si="30"/>
        <v>H11700</v>
      </c>
      <c r="AK349" s="1030" t="str">
        <f t="shared" si="31"/>
        <v>COMPTE A RECEVOIR  H.A.C.</v>
      </c>
      <c r="AL349" s="1030">
        <f>IFERROR(INDEX(G349:R349,1,MATCH(Parametres!$B$3,G$1:R$1,0)-1)*IF(OR(F349="L",F349="S",F349="I"),-1,1),"")</f>
        <v>1185722.3500000001</v>
      </c>
      <c r="AM349" s="1030">
        <f t="shared" si="32"/>
        <v>-715379.78</v>
      </c>
      <c r="AN349" s="1030">
        <f>INDEX(G349:R349,1,MATCH(Parametres!$B$3,G$1:R$1,0))*IF(OR(F349="L",F349="S",F349="I"),-1,1)</f>
        <v>470342.57</v>
      </c>
      <c r="AO349" s="598" t="str">
        <f>+VLOOKUP($AJ349,Data_Validation!$A:$D,1,0)</f>
        <v>H11700</v>
      </c>
      <c r="AP349" s="598" t="str">
        <f>+VLOOKUP($AJ349,Data_Validation!$A:$D,3,0)</f>
        <v>Bilan</v>
      </c>
      <c r="AQ349" s="598" t="str">
        <f>+VLOOKUP($AJ349,Data_Validation!$A:$D,4,0)</f>
        <v>Recevables Manufacturier</v>
      </c>
      <c r="AR349" s="598" t="s">
        <v>299</v>
      </c>
      <c r="AS349" s="598">
        <f>+VLOOKUP($AJ349,Data_Validation!$A:$E,5,0)</f>
        <v>0</v>
      </c>
      <c r="AT349" s="1036" t="str">
        <f t="shared" si="33"/>
        <v>H11700</v>
      </c>
      <c r="AU349" s="599" t="str">
        <f t="shared" si="34"/>
        <v>COMPTE A RECEVOIR  H.A.C.</v>
      </c>
      <c r="AV349" s="1030">
        <f>IFERROR(INDEX(V349:AG349,1,MATCH(Parametres!$B$3,V$1:AG$1,0)-1)*IF(OR(C349="L",C349="S",C349="I"),-1,1),"")</f>
        <v>0</v>
      </c>
      <c r="AW349" s="1030">
        <f t="shared" si="35"/>
        <v>0</v>
      </c>
      <c r="AX349" s="1030">
        <f>INDEX(V349:AG349,1,MATCH(Parametres!$B$3,V$1:AG$1,0))*IF(OR(C349="L",C349="S",C349="I"),-1,1)</f>
        <v>0</v>
      </c>
      <c r="AY349" s="598" t="s">
        <v>337</v>
      </c>
      <c r="AZ349" s="598">
        <f>+VLOOKUP($AJ349,Data_Validation!$A:$E,5,0)</f>
        <v>0</v>
      </c>
    </row>
    <row r="350" spans="1:52" ht="15" customHeight="1">
      <c r="A350" s="832" t="s">
        <v>1150</v>
      </c>
      <c r="B350" s="832">
        <v>2025</v>
      </c>
      <c r="C350" s="832" t="s">
        <v>1846</v>
      </c>
      <c r="D350" s="832" t="s">
        <v>1847</v>
      </c>
      <c r="E350" s="832" t="s">
        <v>1813</v>
      </c>
      <c r="F350" s="832" t="s">
        <v>1792</v>
      </c>
      <c r="G350" s="832">
        <v>0</v>
      </c>
      <c r="H350" s="832">
        <v>-24382</v>
      </c>
      <c r="I350" s="832">
        <v>-21877</v>
      </c>
      <c r="J350" s="832">
        <v>-31062</v>
      </c>
      <c r="K350" s="832">
        <v>-39245</v>
      </c>
      <c r="L350" s="832">
        <v>-30895</v>
      </c>
      <c r="M350" s="832">
        <v>-29392</v>
      </c>
      <c r="N350" s="832">
        <v>-19372</v>
      </c>
      <c r="O350" s="832">
        <v>-24883</v>
      </c>
      <c r="P350" s="832">
        <v>-22879</v>
      </c>
      <c r="Q350" s="832">
        <v>-20875</v>
      </c>
      <c r="R350" s="832">
        <v>-8684</v>
      </c>
      <c r="S350" s="832">
        <v>0</v>
      </c>
      <c r="T350" s="832">
        <v>0</v>
      </c>
      <c r="U350" s="832">
        <v>0</v>
      </c>
      <c r="V350" s="832">
        <v>0</v>
      </c>
      <c r="W350" s="832">
        <v>0</v>
      </c>
      <c r="X350" s="832">
        <v>0</v>
      </c>
      <c r="Y350" s="832">
        <v>0</v>
      </c>
      <c r="Z350" s="832">
        <v>0</v>
      </c>
      <c r="AA350" s="832">
        <v>0</v>
      </c>
      <c r="AB350" s="832">
        <v>0</v>
      </c>
      <c r="AC350" s="832">
        <v>0</v>
      </c>
      <c r="AD350" s="832">
        <v>0</v>
      </c>
      <c r="AE350" s="832">
        <v>0</v>
      </c>
      <c r="AF350" s="832">
        <v>0</v>
      </c>
      <c r="AG350" s="832">
        <v>0</v>
      </c>
      <c r="AH350" s="832">
        <v>0</v>
      </c>
      <c r="AI350" s="832">
        <v>0</v>
      </c>
      <c r="AJ350" s="1030" t="str">
        <f t="shared" si="30"/>
        <v>H11701</v>
      </c>
      <c r="AK350" s="1030" t="str">
        <f t="shared" si="31"/>
        <v>CONTRIBUTION DEALER H.A.C</v>
      </c>
      <c r="AL350" s="1030">
        <f>IFERROR(INDEX(G350:R350,1,MATCH(Parametres!$B$3,G$1:R$1,0)-1)*IF(OR(F350="L",F350="S",F350="I"),-1,1),"")</f>
        <v>0</v>
      </c>
      <c r="AM350" s="1030">
        <f t="shared" si="32"/>
        <v>-24382</v>
      </c>
      <c r="AN350" s="1030">
        <f>INDEX(G350:R350,1,MATCH(Parametres!$B$3,G$1:R$1,0))*IF(OR(F350="L",F350="S",F350="I"),-1,1)</f>
        <v>-24382</v>
      </c>
      <c r="AO350" s="598" t="str">
        <f>+VLOOKUP($AJ350,Data_Validation!$A:$D,1,0)</f>
        <v>H11701</v>
      </c>
      <c r="AP350" s="598" t="str">
        <f>+VLOOKUP($AJ350,Data_Validation!$A:$D,3,0)</f>
        <v>Bilan</v>
      </c>
      <c r="AQ350" s="598" t="str">
        <f>+VLOOKUP($AJ350,Data_Validation!$A:$D,4,0)</f>
        <v>Recevables Manufacturier</v>
      </c>
      <c r="AR350" s="598" t="s">
        <v>299</v>
      </c>
      <c r="AS350" s="598">
        <f>+VLOOKUP($AJ350,Data_Validation!$A:$E,5,0)</f>
        <v>0</v>
      </c>
      <c r="AT350" s="1036" t="str">
        <f t="shared" si="33"/>
        <v>H11701</v>
      </c>
      <c r="AU350" s="599" t="str">
        <f t="shared" si="34"/>
        <v>CONTRIBUTION DEALER H.A.C</v>
      </c>
      <c r="AV350" s="1030">
        <f>IFERROR(INDEX(V350:AG350,1,MATCH(Parametres!$B$3,V$1:AG$1,0)-1)*IF(OR(C350="L",C350="S",C350="I"),-1,1),"")</f>
        <v>0</v>
      </c>
      <c r="AW350" s="1030">
        <f t="shared" si="35"/>
        <v>0</v>
      </c>
      <c r="AX350" s="1030">
        <f>INDEX(V350:AG350,1,MATCH(Parametres!$B$3,V$1:AG$1,0))*IF(OR(C350="L",C350="S",C350="I"),-1,1)</f>
        <v>0</v>
      </c>
      <c r="AY350" s="598" t="s">
        <v>337</v>
      </c>
      <c r="AZ350" s="598">
        <f>+VLOOKUP($AJ350,Data_Validation!$A:$E,5,0)</f>
        <v>0</v>
      </c>
    </row>
    <row r="351" spans="1:52" ht="15" customHeight="1">
      <c r="A351" s="832" t="s">
        <v>1150</v>
      </c>
      <c r="B351" s="832">
        <v>2025</v>
      </c>
      <c r="C351" s="832" t="s">
        <v>1848</v>
      </c>
      <c r="D351" s="832" t="s">
        <v>1849</v>
      </c>
      <c r="E351" s="832" t="s">
        <v>1813</v>
      </c>
      <c r="F351" s="832" t="s">
        <v>1792</v>
      </c>
      <c r="G351" s="832">
        <v>0</v>
      </c>
      <c r="H351" s="832">
        <v>0</v>
      </c>
      <c r="I351" s="832">
        <v>-4395</v>
      </c>
      <c r="J351" s="832">
        <v>-4395</v>
      </c>
      <c r="K351" s="832">
        <v>-4395</v>
      </c>
      <c r="L351" s="832">
        <v>-9434</v>
      </c>
      <c r="M351" s="832">
        <v>-52961</v>
      </c>
      <c r="N351" s="832">
        <v>-63604</v>
      </c>
      <c r="O351" s="832">
        <v>-62990</v>
      </c>
      <c r="P351" s="832">
        <v>-76471</v>
      </c>
      <c r="Q351" s="832">
        <v>-80923</v>
      </c>
      <c r="R351" s="832">
        <v>-84422</v>
      </c>
      <c r="S351" s="832">
        <v>0</v>
      </c>
      <c r="T351" s="832">
        <v>0</v>
      </c>
      <c r="U351" s="832">
        <v>0</v>
      </c>
      <c r="V351" s="832">
        <v>0</v>
      </c>
      <c r="W351" s="832">
        <v>0</v>
      </c>
      <c r="X351" s="832">
        <v>0</v>
      </c>
      <c r="Y351" s="832">
        <v>0</v>
      </c>
      <c r="Z351" s="832">
        <v>0</v>
      </c>
      <c r="AA351" s="832">
        <v>0</v>
      </c>
      <c r="AB351" s="832">
        <v>0</v>
      </c>
      <c r="AC351" s="832">
        <v>0</v>
      </c>
      <c r="AD351" s="832">
        <v>0</v>
      </c>
      <c r="AE351" s="832">
        <v>0</v>
      </c>
      <c r="AF351" s="832">
        <v>0</v>
      </c>
      <c r="AG351" s="832">
        <v>0</v>
      </c>
      <c r="AH351" s="832">
        <v>0</v>
      </c>
      <c r="AI351" s="832">
        <v>0</v>
      </c>
      <c r="AJ351" s="1030" t="str">
        <f t="shared" si="30"/>
        <v>H11702</v>
      </c>
      <c r="AK351" s="1030" t="str">
        <f t="shared" si="31"/>
        <v>HOLDBACK A RECEVOIR</v>
      </c>
      <c r="AL351" s="1030">
        <f>IFERROR(INDEX(G351:R351,1,MATCH(Parametres!$B$3,G$1:R$1,0)-1)*IF(OR(F351="L",F351="S",F351="I"),-1,1),"")</f>
        <v>0</v>
      </c>
      <c r="AM351" s="1030">
        <f t="shared" si="32"/>
        <v>0</v>
      </c>
      <c r="AN351" s="1030">
        <f>INDEX(G351:R351,1,MATCH(Parametres!$B$3,G$1:R$1,0))*IF(OR(F351="L",F351="S",F351="I"),-1,1)</f>
        <v>0</v>
      </c>
      <c r="AO351" s="598" t="str">
        <f>+VLOOKUP($AJ351,Data_Validation!$A:$D,1,0)</f>
        <v>H11702</v>
      </c>
      <c r="AP351" s="598" t="str">
        <f>+VLOOKUP($AJ351,Data_Validation!$A:$D,3,0)</f>
        <v>Bilan</v>
      </c>
      <c r="AQ351" s="598" t="str">
        <f>+VLOOKUP($AJ351,Data_Validation!$A:$D,4,0)</f>
        <v>Recevables Manufacturier</v>
      </c>
      <c r="AR351" s="598" t="s">
        <v>299</v>
      </c>
      <c r="AS351" s="598">
        <f>+VLOOKUP($AJ351,Data_Validation!$A:$E,5,0)</f>
        <v>0</v>
      </c>
      <c r="AT351" s="1036" t="str">
        <f t="shared" si="33"/>
        <v>H11702</v>
      </c>
      <c r="AU351" s="599" t="str">
        <f t="shared" si="34"/>
        <v>HOLDBACK A RECEVOIR</v>
      </c>
      <c r="AV351" s="1030">
        <f>IFERROR(INDEX(V351:AG351,1,MATCH(Parametres!$B$3,V$1:AG$1,0)-1)*IF(OR(C351="L",C351="S",C351="I"),-1,1),"")</f>
        <v>0</v>
      </c>
      <c r="AW351" s="1030">
        <f t="shared" si="35"/>
        <v>0</v>
      </c>
      <c r="AX351" s="1030">
        <f>INDEX(V351:AG351,1,MATCH(Parametres!$B$3,V$1:AG$1,0))*IF(OR(C351="L",C351="S",C351="I"),-1,1)</f>
        <v>0</v>
      </c>
      <c r="AY351" s="598" t="s">
        <v>337</v>
      </c>
      <c r="AZ351" s="598">
        <f>+VLOOKUP($AJ351,Data_Validation!$A:$E,5,0)</f>
        <v>0</v>
      </c>
    </row>
    <row r="352" spans="1:52" ht="15.75" customHeight="1">
      <c r="A352" s="832" t="s">
        <v>1150</v>
      </c>
      <c r="B352" s="832">
        <v>2025</v>
      </c>
      <c r="C352" s="832" t="s">
        <v>1850</v>
      </c>
      <c r="D352" s="832" t="s">
        <v>1851</v>
      </c>
      <c r="E352" s="832" t="s">
        <v>1813</v>
      </c>
      <c r="F352" s="832" t="s">
        <v>1792</v>
      </c>
      <c r="G352" s="832">
        <v>1939.96</v>
      </c>
      <c r="H352" s="832">
        <v>212.67</v>
      </c>
      <c r="I352" s="832">
        <v>1771.94</v>
      </c>
      <c r="J352" s="832">
        <v>7355.99</v>
      </c>
      <c r="K352" s="832">
        <v>5007.18</v>
      </c>
      <c r="L352" s="832">
        <v>2445.36</v>
      </c>
      <c r="M352" s="832">
        <v>3804.15</v>
      </c>
      <c r="N352" s="832">
        <v>5997.34</v>
      </c>
      <c r="O352" s="832">
        <v>9850.83</v>
      </c>
      <c r="P352" s="832">
        <v>9378.6299999999992</v>
      </c>
      <c r="Q352" s="832">
        <v>10780.24</v>
      </c>
      <c r="R352" s="832">
        <v>-4962.22</v>
      </c>
      <c r="S352" s="832">
        <v>0</v>
      </c>
      <c r="T352" s="832">
        <v>0</v>
      </c>
      <c r="U352" s="832">
        <v>0</v>
      </c>
      <c r="V352" s="832">
        <v>0</v>
      </c>
      <c r="W352" s="832">
        <v>0</v>
      </c>
      <c r="X352" s="832">
        <v>0</v>
      </c>
      <c r="Y352" s="832">
        <v>0</v>
      </c>
      <c r="Z352" s="832">
        <v>0</v>
      </c>
      <c r="AA352" s="832">
        <v>0</v>
      </c>
      <c r="AB352" s="832">
        <v>0</v>
      </c>
      <c r="AC352" s="832">
        <v>0</v>
      </c>
      <c r="AD352" s="832">
        <v>0</v>
      </c>
      <c r="AE352" s="832">
        <v>0</v>
      </c>
      <c r="AF352" s="832">
        <v>0</v>
      </c>
      <c r="AG352" s="832">
        <v>0</v>
      </c>
      <c r="AH352" s="832">
        <v>0</v>
      </c>
      <c r="AI352" s="832">
        <v>0</v>
      </c>
      <c r="AJ352" s="1030" t="str">
        <f t="shared" si="30"/>
        <v>H11710</v>
      </c>
      <c r="AK352" s="1030" t="str">
        <f t="shared" si="31"/>
        <v>PDI A VENIR</v>
      </c>
      <c r="AL352" s="1030">
        <f>IFERROR(INDEX(G352:R352,1,MATCH(Parametres!$B$3,G$1:R$1,0)-1)*IF(OR(F352="L",F352="S",F352="I"),-1,1),"")</f>
        <v>1939.96</v>
      </c>
      <c r="AM352" s="1030">
        <f t="shared" si="32"/>
        <v>-1727.29</v>
      </c>
      <c r="AN352" s="1030">
        <f>INDEX(G352:R352,1,MATCH(Parametres!$B$3,G$1:R$1,0))*IF(OR(F352="L",F352="S",F352="I"),-1,1)</f>
        <v>212.67</v>
      </c>
      <c r="AO352" s="598" t="str">
        <f>+VLOOKUP($AJ352,Data_Validation!$A:$D,1,0)</f>
        <v>H11710</v>
      </c>
      <c r="AP352" s="598" t="str">
        <f>+VLOOKUP($AJ352,Data_Validation!$A:$D,3,0)</f>
        <v>Bilan</v>
      </c>
      <c r="AQ352" s="598" t="str">
        <f>+VLOOKUP($AJ352,Data_Validation!$A:$D,4,0)</f>
        <v>Recevables Manufacturier</v>
      </c>
      <c r="AR352" s="598" t="s">
        <v>299</v>
      </c>
      <c r="AS352" s="598">
        <f>+VLOOKUP($AJ352,Data_Validation!$A:$E,5,0)</f>
        <v>0</v>
      </c>
      <c r="AT352" s="1036" t="str">
        <f t="shared" si="33"/>
        <v>H11710</v>
      </c>
      <c r="AU352" s="599" t="str">
        <f t="shared" si="34"/>
        <v>PDI A VENIR</v>
      </c>
      <c r="AV352" s="1030">
        <f>IFERROR(INDEX(V352:AG352,1,MATCH(Parametres!$B$3,V$1:AG$1,0)-1)*IF(OR(C352="L",C352="S",C352="I"),-1,1),"")</f>
        <v>0</v>
      </c>
      <c r="AW352" s="1030">
        <f t="shared" si="35"/>
        <v>0</v>
      </c>
      <c r="AX352" s="1030">
        <f>INDEX(V352:AG352,1,MATCH(Parametres!$B$3,V$1:AG$1,0))*IF(OR(C352="L",C352="S",C352="I"),-1,1)</f>
        <v>0</v>
      </c>
      <c r="AY352" s="598" t="s">
        <v>337</v>
      </c>
      <c r="AZ352" s="598">
        <f>+VLOOKUP($AJ352,Data_Validation!$A:$E,5,0)</f>
        <v>0</v>
      </c>
    </row>
    <row r="353" spans="1:52" ht="15" customHeight="1">
      <c r="A353" s="832" t="s">
        <v>1150</v>
      </c>
      <c r="B353" s="832">
        <v>2025</v>
      </c>
      <c r="C353" s="832" t="s">
        <v>1852</v>
      </c>
      <c r="D353" s="832" t="s">
        <v>1853</v>
      </c>
      <c r="E353" s="832" t="s">
        <v>1854</v>
      </c>
      <c r="F353" s="832" t="s">
        <v>1792</v>
      </c>
      <c r="G353" s="832">
        <v>0</v>
      </c>
      <c r="H353" s="832">
        <v>0</v>
      </c>
      <c r="I353" s="832">
        <v>0</v>
      </c>
      <c r="J353" s="832">
        <v>0</v>
      </c>
      <c r="K353" s="832">
        <v>0</v>
      </c>
      <c r="L353" s="832">
        <v>0</v>
      </c>
      <c r="M353" s="832">
        <v>0</v>
      </c>
      <c r="N353" s="832">
        <v>0</v>
      </c>
      <c r="O353" s="832">
        <v>0</v>
      </c>
      <c r="P353" s="832">
        <v>0</v>
      </c>
      <c r="Q353" s="832">
        <v>0</v>
      </c>
      <c r="R353" s="832">
        <v>0</v>
      </c>
      <c r="S353" s="832">
        <v>0</v>
      </c>
      <c r="T353" s="832">
        <v>0</v>
      </c>
      <c r="U353" s="832">
        <v>0</v>
      </c>
      <c r="V353" s="832">
        <v>0</v>
      </c>
      <c r="W353" s="832">
        <v>0</v>
      </c>
      <c r="X353" s="832">
        <v>0</v>
      </c>
      <c r="Y353" s="832">
        <v>0</v>
      </c>
      <c r="Z353" s="832">
        <v>0</v>
      </c>
      <c r="AA353" s="832">
        <v>0</v>
      </c>
      <c r="AB353" s="832">
        <v>0</v>
      </c>
      <c r="AC353" s="832">
        <v>0</v>
      </c>
      <c r="AD353" s="832">
        <v>0</v>
      </c>
      <c r="AE353" s="832">
        <v>0</v>
      </c>
      <c r="AF353" s="832">
        <v>0</v>
      </c>
      <c r="AG353" s="832">
        <v>0</v>
      </c>
      <c r="AH353" s="832">
        <v>0</v>
      </c>
      <c r="AI353" s="832">
        <v>0</v>
      </c>
      <c r="AJ353" s="1030" t="str">
        <f t="shared" si="30"/>
        <v>H11900</v>
      </c>
      <c r="AK353" s="1030" t="str">
        <f t="shared" si="31"/>
        <v>A/R INTER-SOCIETE</v>
      </c>
      <c r="AL353" s="1030">
        <f>IFERROR(INDEX(G353:R353,1,MATCH(Parametres!$B$3,G$1:R$1,0)-1)*IF(OR(F353="L",F353="S",F353="I"),-1,1),"")</f>
        <v>0</v>
      </c>
      <c r="AM353" s="1030">
        <f t="shared" si="32"/>
        <v>0</v>
      </c>
      <c r="AN353" s="1030">
        <f>INDEX(G353:R353,1,MATCH(Parametres!$B$3,G$1:R$1,0))*IF(OR(F353="L",F353="S",F353="I"),-1,1)</f>
        <v>0</v>
      </c>
      <c r="AO353" s="598" t="e">
        <f>+VLOOKUP($AJ353,Data_Validation!$A:$D,1,0)</f>
        <v>#N/A</v>
      </c>
      <c r="AP353" s="598" t="e">
        <f>+VLOOKUP($AJ353,Data_Validation!$A:$D,3,0)</f>
        <v>#N/A</v>
      </c>
      <c r="AQ353" s="598" t="e">
        <f>+VLOOKUP($AJ353,Data_Validation!$A:$D,4,0)</f>
        <v>#N/A</v>
      </c>
      <c r="AR353" s="598" t="s">
        <v>299</v>
      </c>
      <c r="AS353" s="598" t="e">
        <f>+VLOOKUP($AJ353,Data_Validation!$A:$E,5,0)</f>
        <v>#N/A</v>
      </c>
      <c r="AT353" s="1036" t="str">
        <f t="shared" si="33"/>
        <v>H11900</v>
      </c>
      <c r="AU353" s="599" t="str">
        <f t="shared" si="34"/>
        <v>A/R INTER-SOCIETE</v>
      </c>
      <c r="AV353" s="1030">
        <f>IFERROR(INDEX(V353:AG353,1,MATCH(Parametres!$B$3,V$1:AG$1,0)-1)*IF(OR(C353="L",C353="S",C353="I"),-1,1),"")</f>
        <v>0</v>
      </c>
      <c r="AW353" s="1030">
        <f t="shared" si="35"/>
        <v>0</v>
      </c>
      <c r="AX353" s="1030">
        <f>INDEX(V353:AG353,1,MATCH(Parametres!$B$3,V$1:AG$1,0))*IF(OR(C353="L",C353="S",C353="I"),-1,1)</f>
        <v>0</v>
      </c>
      <c r="AY353" s="598" t="s">
        <v>337</v>
      </c>
      <c r="AZ353" s="598" t="e">
        <f>+VLOOKUP($AJ353,Data_Validation!$A:$E,5,0)</f>
        <v>#N/A</v>
      </c>
    </row>
    <row r="354" spans="1:52" ht="15" customHeight="1">
      <c r="A354" s="832" t="s">
        <v>1150</v>
      </c>
      <c r="B354" s="832">
        <v>2025</v>
      </c>
      <c r="C354" s="832" t="s">
        <v>1855</v>
      </c>
      <c r="D354" s="832" t="s">
        <v>1856</v>
      </c>
      <c r="E354" s="832" t="s">
        <v>1854</v>
      </c>
      <c r="F354" s="832" t="s">
        <v>1792</v>
      </c>
      <c r="G354" s="832">
        <v>-3945596.4</v>
      </c>
      <c r="H354" s="832">
        <v>-3880237.4</v>
      </c>
      <c r="I354" s="832">
        <v>-3814645.7599999998</v>
      </c>
      <c r="J354" s="832">
        <v>-3494333.62</v>
      </c>
      <c r="K354" s="832">
        <v>-3427384.56</v>
      </c>
      <c r="L354" s="832">
        <v>-3361593.2</v>
      </c>
      <c r="M354" s="832">
        <v>-3296785.11</v>
      </c>
      <c r="N354" s="832">
        <v>-3511004.68</v>
      </c>
      <c r="O354" s="832">
        <v>-3700344.38</v>
      </c>
      <c r="P354" s="832">
        <v>-3633610.2</v>
      </c>
      <c r="Q354" s="832">
        <v>-3570253.16</v>
      </c>
      <c r="R354" s="832">
        <v>-3504910.21</v>
      </c>
      <c r="S354" s="832">
        <v>0</v>
      </c>
      <c r="T354" s="832">
        <v>0</v>
      </c>
      <c r="U354" s="832">
        <v>0</v>
      </c>
      <c r="V354" s="832">
        <v>0</v>
      </c>
      <c r="W354" s="832">
        <v>0</v>
      </c>
      <c r="X354" s="832">
        <v>0</v>
      </c>
      <c r="Y354" s="832">
        <v>0</v>
      </c>
      <c r="Z354" s="832">
        <v>0</v>
      </c>
      <c r="AA354" s="832">
        <v>0</v>
      </c>
      <c r="AB354" s="832">
        <v>0</v>
      </c>
      <c r="AC354" s="832">
        <v>0</v>
      </c>
      <c r="AD354" s="832">
        <v>0</v>
      </c>
      <c r="AE354" s="832">
        <v>0</v>
      </c>
      <c r="AF354" s="832">
        <v>0</v>
      </c>
      <c r="AG354" s="832">
        <v>0</v>
      </c>
      <c r="AH354" s="832">
        <v>0</v>
      </c>
      <c r="AI354" s="832">
        <v>0</v>
      </c>
      <c r="AJ354" s="1030" t="str">
        <f t="shared" si="30"/>
        <v>H11901</v>
      </c>
      <c r="AK354" s="1030" t="str">
        <f t="shared" si="31"/>
        <v>FIDUCIE MAXIME ALLARD</v>
      </c>
      <c r="AL354" s="1030">
        <f>IFERROR(INDEX(G354:R354,1,MATCH(Parametres!$B$3,G$1:R$1,0)-1)*IF(OR(F354="L",F354="S",F354="I"),-1,1),"")</f>
        <v>-3945596.4</v>
      </c>
      <c r="AM354" s="1030">
        <f t="shared" si="32"/>
        <v>65359</v>
      </c>
      <c r="AN354" s="1030">
        <f>INDEX(G354:R354,1,MATCH(Parametres!$B$3,G$1:R$1,0))*IF(OR(F354="L",F354="S",F354="I"),-1,1)</f>
        <v>-3880237.4</v>
      </c>
      <c r="AO354" s="598" t="str">
        <f>+VLOOKUP($AJ354,Data_Validation!$A:$D,1,0)</f>
        <v>H11901</v>
      </c>
      <c r="AP354" s="598" t="str">
        <f>+VLOOKUP($AJ354,Data_Validation!$A:$D,3,0)</f>
        <v>Bilan</v>
      </c>
      <c r="AQ354" s="598" t="str">
        <f>+VLOOKUP($AJ354,Data_Validation!$A:$D,4,0)</f>
        <v>Dette à Long Terme</v>
      </c>
      <c r="AR354" s="598" t="s">
        <v>299</v>
      </c>
      <c r="AS354" s="598">
        <f>+VLOOKUP($AJ354,Data_Validation!$A:$E,5,0)</f>
        <v>0</v>
      </c>
      <c r="AT354" s="1036" t="str">
        <f t="shared" si="33"/>
        <v>H11901</v>
      </c>
      <c r="AU354" s="599" t="str">
        <f t="shared" si="34"/>
        <v>FIDUCIE MAXIME ALLARD</v>
      </c>
      <c r="AV354" s="1030">
        <f>IFERROR(INDEX(V354:AG354,1,MATCH(Parametres!$B$3,V$1:AG$1,0)-1)*IF(OR(C354="L",C354="S",C354="I"),-1,1),"")</f>
        <v>0</v>
      </c>
      <c r="AW354" s="1030">
        <f t="shared" si="35"/>
        <v>0</v>
      </c>
      <c r="AX354" s="1030">
        <f>INDEX(V354:AG354,1,MATCH(Parametres!$B$3,V$1:AG$1,0))*IF(OR(C354="L",C354="S",C354="I"),-1,1)</f>
        <v>0</v>
      </c>
      <c r="AY354" s="598" t="s">
        <v>337</v>
      </c>
      <c r="AZ354" s="598">
        <f>+VLOOKUP($AJ354,Data_Validation!$A:$E,5,0)</f>
        <v>0</v>
      </c>
    </row>
    <row r="355" spans="1:52" ht="15" customHeight="1">
      <c r="A355" s="832" t="s">
        <v>1150</v>
      </c>
      <c r="B355" s="832">
        <v>2025</v>
      </c>
      <c r="C355" s="832" t="s">
        <v>1857</v>
      </c>
      <c r="D355" s="832" t="s">
        <v>1858</v>
      </c>
      <c r="E355" s="832" t="s">
        <v>1854</v>
      </c>
      <c r="F355" s="832" t="s">
        <v>1792</v>
      </c>
      <c r="G355" s="832">
        <v>0</v>
      </c>
      <c r="H355" s="832">
        <v>0</v>
      </c>
      <c r="I355" s="832">
        <v>0</v>
      </c>
      <c r="J355" s="832">
        <v>0</v>
      </c>
      <c r="K355" s="832">
        <v>0</v>
      </c>
      <c r="L355" s="832">
        <v>0</v>
      </c>
      <c r="M355" s="832">
        <v>0</v>
      </c>
      <c r="N355" s="832">
        <v>0</v>
      </c>
      <c r="O355" s="832">
        <v>0</v>
      </c>
      <c r="P355" s="832">
        <v>0</v>
      </c>
      <c r="Q355" s="832">
        <v>0</v>
      </c>
      <c r="R355" s="832">
        <v>142595.93</v>
      </c>
      <c r="S355" s="832">
        <v>0</v>
      </c>
      <c r="T355" s="832">
        <v>0</v>
      </c>
      <c r="U355" s="832">
        <v>0</v>
      </c>
      <c r="V355" s="832">
        <v>0</v>
      </c>
      <c r="W355" s="832">
        <v>0</v>
      </c>
      <c r="X355" s="832">
        <v>0</v>
      </c>
      <c r="Y355" s="832">
        <v>0</v>
      </c>
      <c r="Z355" s="832">
        <v>0</v>
      </c>
      <c r="AA355" s="832">
        <v>0</v>
      </c>
      <c r="AB355" s="832">
        <v>0</v>
      </c>
      <c r="AC355" s="832">
        <v>0</v>
      </c>
      <c r="AD355" s="832">
        <v>0</v>
      </c>
      <c r="AE355" s="832">
        <v>0</v>
      </c>
      <c r="AF355" s="832">
        <v>0</v>
      </c>
      <c r="AG355" s="832">
        <v>0</v>
      </c>
      <c r="AH355" s="832">
        <v>0</v>
      </c>
      <c r="AI355" s="832">
        <v>0</v>
      </c>
      <c r="AJ355" s="1030" t="str">
        <f t="shared" si="30"/>
        <v>H11902</v>
      </c>
      <c r="AK355" s="1030" t="str">
        <f t="shared" si="31"/>
        <v>FIDUCIE ROZON</v>
      </c>
      <c r="AL355" s="1030">
        <f>IFERROR(INDEX(G355:R355,1,MATCH(Parametres!$B$3,G$1:R$1,0)-1)*IF(OR(F355="L",F355="S",F355="I"),-1,1),"")</f>
        <v>0</v>
      </c>
      <c r="AM355" s="1030">
        <f t="shared" si="32"/>
        <v>0</v>
      </c>
      <c r="AN355" s="1030">
        <f>INDEX(G355:R355,1,MATCH(Parametres!$B$3,G$1:R$1,0))*IF(OR(F355="L",F355="S",F355="I"),-1,1)</f>
        <v>0</v>
      </c>
      <c r="AO355" s="598" t="str">
        <f>+VLOOKUP($AJ355,Data_Validation!$A:$D,1,0)</f>
        <v>H11902</v>
      </c>
      <c r="AP355" s="598" t="str">
        <f>+VLOOKUP($AJ355,Data_Validation!$A:$D,3,0)</f>
        <v>Bilan</v>
      </c>
      <c r="AQ355" s="598" t="str">
        <f>+VLOOKUP($AJ355,Data_Validation!$A:$D,4,0)</f>
        <v>Recevables Intercos</v>
      </c>
      <c r="AR355" s="598" t="s">
        <v>299</v>
      </c>
      <c r="AS355" s="598">
        <f>+VLOOKUP($AJ355,Data_Validation!$A:$E,5,0)</f>
        <v>0</v>
      </c>
      <c r="AT355" s="1036" t="str">
        <f t="shared" si="33"/>
        <v>H11902</v>
      </c>
      <c r="AU355" s="599" t="str">
        <f t="shared" si="34"/>
        <v>FIDUCIE ROZON</v>
      </c>
      <c r="AV355" s="1030">
        <f>IFERROR(INDEX(V355:AG355,1,MATCH(Parametres!$B$3,V$1:AG$1,0)-1)*IF(OR(C355="L",C355="S",C355="I"),-1,1),"")</f>
        <v>0</v>
      </c>
      <c r="AW355" s="1030">
        <f t="shared" si="35"/>
        <v>0</v>
      </c>
      <c r="AX355" s="1030">
        <f>INDEX(V355:AG355,1,MATCH(Parametres!$B$3,V$1:AG$1,0))*IF(OR(C355="L",C355="S",C355="I"),-1,1)</f>
        <v>0</v>
      </c>
      <c r="AY355" s="598" t="s">
        <v>337</v>
      </c>
      <c r="AZ355" s="598">
        <f>+VLOOKUP($AJ355,Data_Validation!$A:$E,5,0)</f>
        <v>0</v>
      </c>
    </row>
    <row r="356" spans="1:52" ht="15" customHeight="1">
      <c r="A356" s="832" t="s">
        <v>1150</v>
      </c>
      <c r="B356" s="832">
        <v>2025</v>
      </c>
      <c r="C356" s="832" t="s">
        <v>1859</v>
      </c>
      <c r="D356" s="832" t="s">
        <v>1860</v>
      </c>
      <c r="E356" s="832" t="s">
        <v>1854</v>
      </c>
      <c r="F356" s="832" t="s">
        <v>1792</v>
      </c>
      <c r="G356" s="832">
        <v>-401894.5</v>
      </c>
      <c r="H356" s="832">
        <v>-401894.5</v>
      </c>
      <c r="I356" s="832">
        <v>-401894.5</v>
      </c>
      <c r="J356" s="832">
        <v>-401894.5</v>
      </c>
      <c r="K356" s="832">
        <v>-401894.5</v>
      </c>
      <c r="L356" s="832">
        <v>-401894.5</v>
      </c>
      <c r="M356" s="832">
        <v>-401894.5</v>
      </c>
      <c r="N356" s="832">
        <v>-242595.93</v>
      </c>
      <c r="O356" s="832">
        <v>-242595.93</v>
      </c>
      <c r="P356" s="832">
        <v>-242595.93</v>
      </c>
      <c r="Q356" s="832">
        <v>-242595.93</v>
      </c>
      <c r="R356" s="832">
        <v>-242595.93</v>
      </c>
      <c r="S356" s="832">
        <v>0</v>
      </c>
      <c r="T356" s="832">
        <v>0</v>
      </c>
      <c r="U356" s="832">
        <v>0</v>
      </c>
      <c r="V356" s="832">
        <v>0</v>
      </c>
      <c r="W356" s="832">
        <v>0</v>
      </c>
      <c r="X356" s="832">
        <v>0</v>
      </c>
      <c r="Y356" s="832">
        <v>0</v>
      </c>
      <c r="Z356" s="832">
        <v>0</v>
      </c>
      <c r="AA356" s="832">
        <v>0</v>
      </c>
      <c r="AB356" s="832">
        <v>0</v>
      </c>
      <c r="AC356" s="832">
        <v>0</v>
      </c>
      <c r="AD356" s="832">
        <v>0</v>
      </c>
      <c r="AE356" s="832">
        <v>0</v>
      </c>
      <c r="AF356" s="832">
        <v>0</v>
      </c>
      <c r="AG356" s="832">
        <v>0</v>
      </c>
      <c r="AH356" s="832">
        <v>0</v>
      </c>
      <c r="AI356" s="832">
        <v>0</v>
      </c>
      <c r="AJ356" s="1030" t="str">
        <f t="shared" si="30"/>
        <v>H11903</v>
      </c>
      <c r="AK356" s="1030" t="str">
        <f t="shared" si="31"/>
        <v>INTERCO-9510-1309 QC INC</v>
      </c>
      <c r="AL356" s="1030">
        <f>IFERROR(INDEX(G356:R356,1,MATCH(Parametres!$B$3,G$1:R$1,0)-1)*IF(OR(F356="L",F356="S",F356="I"),-1,1),"")</f>
        <v>-401894.5</v>
      </c>
      <c r="AM356" s="1030">
        <f t="shared" si="32"/>
        <v>0</v>
      </c>
      <c r="AN356" s="1030">
        <f>INDEX(G356:R356,1,MATCH(Parametres!$B$3,G$1:R$1,0))*IF(OR(F356="L",F356="S",F356="I"),-1,1)</f>
        <v>-401894.5</v>
      </c>
      <c r="AO356" s="598" t="str">
        <f>+VLOOKUP($AJ356,Data_Validation!$A:$D,1,0)</f>
        <v>H11903</v>
      </c>
      <c r="AP356" s="598" t="str">
        <f>+VLOOKUP($AJ356,Data_Validation!$A:$D,3,0)</f>
        <v>Bilan</v>
      </c>
      <c r="AQ356" s="598" t="str">
        <f>+VLOOKUP($AJ356,Data_Validation!$A:$D,4,0)</f>
        <v>Recevables Intercos</v>
      </c>
      <c r="AR356" s="598" t="s">
        <v>299</v>
      </c>
      <c r="AS356" s="598">
        <f>+VLOOKUP($AJ356,Data_Validation!$A:$E,5,0)</f>
        <v>0</v>
      </c>
      <c r="AT356" s="1036" t="str">
        <f t="shared" si="33"/>
        <v>H11903</v>
      </c>
      <c r="AU356" s="599" t="str">
        <f t="shared" si="34"/>
        <v>INTERCO-9510-1309 QC INC</v>
      </c>
      <c r="AV356" s="1030">
        <f>IFERROR(INDEX(V356:AG356,1,MATCH(Parametres!$B$3,V$1:AG$1,0)-1)*IF(OR(C356="L",C356="S",C356="I"),-1,1),"")</f>
        <v>0</v>
      </c>
      <c r="AW356" s="1030">
        <f t="shared" si="35"/>
        <v>0</v>
      </c>
      <c r="AX356" s="1030">
        <f>INDEX(V356:AG356,1,MATCH(Parametres!$B$3,V$1:AG$1,0))*IF(OR(C356="L",C356="S",C356="I"),-1,1)</f>
        <v>0</v>
      </c>
      <c r="AY356" s="598" t="s">
        <v>337</v>
      </c>
      <c r="AZ356" s="598">
        <f>+VLOOKUP($AJ356,Data_Validation!$A:$E,5,0)</f>
        <v>0</v>
      </c>
    </row>
    <row r="357" spans="1:52" ht="15" customHeight="1">
      <c r="A357" s="832" t="s">
        <v>1150</v>
      </c>
      <c r="B357" s="832">
        <v>2025</v>
      </c>
      <c r="C357" s="832" t="s">
        <v>1861</v>
      </c>
      <c r="D357" s="832" t="s">
        <v>1862</v>
      </c>
      <c r="E357" s="832" t="s">
        <v>1854</v>
      </c>
      <c r="F357" s="832" t="s">
        <v>1792</v>
      </c>
      <c r="G357" s="832">
        <v>200000</v>
      </c>
      <c r="H357" s="832">
        <v>200000</v>
      </c>
      <c r="I357" s="832">
        <v>200000</v>
      </c>
      <c r="J357" s="832">
        <v>200000</v>
      </c>
      <c r="K357" s="832">
        <v>200000</v>
      </c>
      <c r="L357" s="832">
        <v>250000</v>
      </c>
      <c r="M357" s="832">
        <v>250000</v>
      </c>
      <c r="N357" s="832">
        <v>250000</v>
      </c>
      <c r="O357" s="832">
        <v>-150000</v>
      </c>
      <c r="P357" s="832">
        <v>-150000</v>
      </c>
      <c r="Q357" s="832">
        <v>-3650000</v>
      </c>
      <c r="R357" s="832">
        <v>-3640000</v>
      </c>
      <c r="S357" s="832">
        <v>0</v>
      </c>
      <c r="T357" s="832">
        <v>0</v>
      </c>
      <c r="U357" s="832">
        <v>0</v>
      </c>
      <c r="V357" s="832">
        <v>0</v>
      </c>
      <c r="W357" s="832">
        <v>0</v>
      </c>
      <c r="X357" s="832">
        <v>0</v>
      </c>
      <c r="Y357" s="832">
        <v>0</v>
      </c>
      <c r="Z357" s="832">
        <v>0</v>
      </c>
      <c r="AA357" s="832">
        <v>0</v>
      </c>
      <c r="AB357" s="832">
        <v>0</v>
      </c>
      <c r="AC357" s="832">
        <v>0</v>
      </c>
      <c r="AD357" s="832">
        <v>0</v>
      </c>
      <c r="AE357" s="832">
        <v>0</v>
      </c>
      <c r="AF357" s="832">
        <v>0</v>
      </c>
      <c r="AG357" s="832">
        <v>0</v>
      </c>
      <c r="AH357" s="832">
        <v>0</v>
      </c>
      <c r="AI357" s="832">
        <v>0</v>
      </c>
      <c r="AJ357" s="1030" t="str">
        <f t="shared" si="30"/>
        <v>H11904</v>
      </c>
      <c r="AK357" s="1030" t="str">
        <f t="shared" si="31"/>
        <v>INTERCO-9509-9016 QC INC</v>
      </c>
      <c r="AL357" s="1030">
        <f>IFERROR(INDEX(G357:R357,1,MATCH(Parametres!$B$3,G$1:R$1,0)-1)*IF(OR(F357="L",F357="S",F357="I"),-1,1),"")</f>
        <v>200000</v>
      </c>
      <c r="AM357" s="1030">
        <f t="shared" si="32"/>
        <v>0</v>
      </c>
      <c r="AN357" s="1030">
        <f>INDEX(G357:R357,1,MATCH(Parametres!$B$3,G$1:R$1,0))*IF(OR(F357="L",F357="S",F357="I"),-1,1)</f>
        <v>200000</v>
      </c>
      <c r="AO357" s="598" t="str">
        <f>+VLOOKUP($AJ357,Data_Validation!$A:$D,1,0)</f>
        <v>H11904</v>
      </c>
      <c r="AP357" s="598" t="str">
        <f>+VLOOKUP($AJ357,Data_Validation!$A:$D,3,0)</f>
        <v>Bilan</v>
      </c>
      <c r="AQ357" s="598" t="str">
        <f>+VLOOKUP($AJ357,Data_Validation!$A:$D,4,0)</f>
        <v>Recevables Intercos</v>
      </c>
      <c r="AR357" s="598" t="s">
        <v>299</v>
      </c>
      <c r="AS357" s="598">
        <f>+VLOOKUP($AJ357,Data_Validation!$A:$E,5,0)</f>
        <v>0</v>
      </c>
      <c r="AT357" s="1036" t="str">
        <f t="shared" si="33"/>
        <v>H11904</v>
      </c>
      <c r="AU357" s="599" t="str">
        <f t="shared" si="34"/>
        <v>INTERCO-9509-9016 QC INC</v>
      </c>
      <c r="AV357" s="1030">
        <f>IFERROR(INDEX(V357:AG357,1,MATCH(Parametres!$B$3,V$1:AG$1,0)-1)*IF(OR(C357="L",C357="S",C357="I"),-1,1),"")</f>
        <v>0</v>
      </c>
      <c r="AW357" s="1030">
        <f t="shared" si="35"/>
        <v>0</v>
      </c>
      <c r="AX357" s="1030">
        <f>INDEX(V357:AG357,1,MATCH(Parametres!$B$3,V$1:AG$1,0))*IF(OR(C357="L",C357="S",C357="I"),-1,1)</f>
        <v>0</v>
      </c>
      <c r="AY357" s="598" t="s">
        <v>337</v>
      </c>
      <c r="AZ357" s="598">
        <f>+VLOOKUP($AJ357,Data_Validation!$A:$E,5,0)</f>
        <v>0</v>
      </c>
    </row>
    <row r="358" spans="1:52" ht="15.75" customHeight="1">
      <c r="A358" s="832" t="s">
        <v>1150</v>
      </c>
      <c r="B358" s="832">
        <v>2025</v>
      </c>
      <c r="C358" s="832" t="s">
        <v>1863</v>
      </c>
      <c r="D358" s="832" t="s">
        <v>1864</v>
      </c>
      <c r="E358" s="832" t="s">
        <v>1842</v>
      </c>
      <c r="F358" s="832" t="s">
        <v>1792</v>
      </c>
      <c r="G358" s="832">
        <v>401894.5</v>
      </c>
      <c r="H358" s="832">
        <v>401894.5</v>
      </c>
      <c r="I358" s="832">
        <v>401894.5</v>
      </c>
      <c r="J358" s="832">
        <v>401894.5</v>
      </c>
      <c r="K358" s="832">
        <v>401894.5</v>
      </c>
      <c r="L358" s="832">
        <v>401894.5</v>
      </c>
      <c r="M358" s="832">
        <v>401894.5</v>
      </c>
      <c r="N358" s="832">
        <v>3500000</v>
      </c>
      <c r="O358" s="832">
        <v>3500000</v>
      </c>
      <c r="P358" s="832">
        <v>3500000</v>
      </c>
      <c r="Q358" s="832">
        <v>3504599</v>
      </c>
      <c r="R358" s="832">
        <v>3525283.7</v>
      </c>
      <c r="S358" s="832">
        <v>0</v>
      </c>
      <c r="T358" s="832">
        <v>0</v>
      </c>
      <c r="U358" s="832">
        <v>0</v>
      </c>
      <c r="V358" s="832">
        <v>0</v>
      </c>
      <c r="W358" s="832">
        <v>0</v>
      </c>
      <c r="X358" s="832">
        <v>0</v>
      </c>
      <c r="Y358" s="832">
        <v>0</v>
      </c>
      <c r="Z358" s="832">
        <v>0</v>
      </c>
      <c r="AA358" s="832">
        <v>0</v>
      </c>
      <c r="AB358" s="832">
        <v>0</v>
      </c>
      <c r="AC358" s="832">
        <v>0</v>
      </c>
      <c r="AD358" s="832">
        <v>0</v>
      </c>
      <c r="AE358" s="832">
        <v>0</v>
      </c>
      <c r="AF358" s="832">
        <v>0</v>
      </c>
      <c r="AG358" s="832">
        <v>0</v>
      </c>
      <c r="AH358" s="832">
        <v>0</v>
      </c>
      <c r="AI358" s="832">
        <v>0</v>
      </c>
      <c r="AJ358" s="1030" t="str">
        <f t="shared" si="30"/>
        <v>H11905</v>
      </c>
      <c r="AK358" s="1030" t="str">
        <f t="shared" si="31"/>
        <v>INTERCO-HÉRELLE</v>
      </c>
      <c r="AL358" s="1030">
        <f>IFERROR(INDEX(G358:R358,1,MATCH(Parametres!$B$3,G$1:R$1,0)-1)*IF(OR(F358="L",F358="S",F358="I"),-1,1),"")</f>
        <v>401894.5</v>
      </c>
      <c r="AM358" s="1030">
        <f t="shared" si="32"/>
        <v>0</v>
      </c>
      <c r="AN358" s="1030">
        <f>INDEX(G358:R358,1,MATCH(Parametres!$B$3,G$1:R$1,0))*IF(OR(F358="L",F358="S",F358="I"),-1,1)</f>
        <v>401894.5</v>
      </c>
      <c r="AO358" s="598" t="str">
        <f>+VLOOKUP($AJ358,Data_Validation!$A:$D,1,0)</f>
        <v>H11905</v>
      </c>
      <c r="AP358" s="598" t="str">
        <f>+VLOOKUP($AJ358,Data_Validation!$A:$D,3,0)</f>
        <v>Bilan</v>
      </c>
      <c r="AQ358" s="598" t="str">
        <f>+VLOOKUP($AJ358,Data_Validation!$A:$D,4,0)</f>
        <v>Recevables Intercos</v>
      </c>
      <c r="AR358" s="598" t="s">
        <v>299</v>
      </c>
      <c r="AS358" s="598">
        <f>+VLOOKUP($AJ358,Data_Validation!$A:$E,5,0)</f>
        <v>0</v>
      </c>
      <c r="AT358" s="1036" t="str">
        <f t="shared" si="33"/>
        <v>H11905</v>
      </c>
      <c r="AU358" s="599" t="str">
        <f t="shared" si="34"/>
        <v>INTERCO-HÉRELLE</v>
      </c>
      <c r="AV358" s="1030">
        <f>IFERROR(INDEX(V358:AG358,1,MATCH(Parametres!$B$3,V$1:AG$1,0)-1)*IF(OR(C358="L",C358="S",C358="I"),-1,1),"")</f>
        <v>0</v>
      </c>
      <c r="AW358" s="1030">
        <f t="shared" si="35"/>
        <v>0</v>
      </c>
      <c r="AX358" s="1030">
        <f>INDEX(V358:AG358,1,MATCH(Parametres!$B$3,V$1:AG$1,0))*IF(OR(C358="L",C358="S",C358="I"),-1,1)</f>
        <v>0</v>
      </c>
      <c r="AY358" s="598" t="s">
        <v>337</v>
      </c>
      <c r="AZ358" s="598">
        <f>+VLOOKUP($AJ358,Data_Validation!$A:$E,5,0)</f>
        <v>0</v>
      </c>
    </row>
    <row r="359" spans="1:52" ht="15" customHeight="1">
      <c r="A359" s="832" t="s">
        <v>1150</v>
      </c>
      <c r="B359" s="832">
        <v>2025</v>
      </c>
      <c r="C359" s="832" t="s">
        <v>1865</v>
      </c>
      <c r="D359" s="832" t="s">
        <v>1866</v>
      </c>
      <c r="E359" s="832" t="s">
        <v>333</v>
      </c>
      <c r="F359" s="832" t="s">
        <v>1792</v>
      </c>
      <c r="G359" s="832">
        <v>0</v>
      </c>
      <c r="H359" s="832">
        <v>0</v>
      </c>
      <c r="I359" s="832">
        <v>1100000</v>
      </c>
      <c r="J359" s="832">
        <v>1700000</v>
      </c>
      <c r="K359" s="832">
        <v>1700000</v>
      </c>
      <c r="L359" s="832">
        <v>1700000</v>
      </c>
      <c r="M359" s="832">
        <v>1700000</v>
      </c>
      <c r="N359" s="832">
        <v>-4185742.06</v>
      </c>
      <c r="O359" s="832">
        <v>-4185742.06</v>
      </c>
      <c r="P359" s="832">
        <v>-5385742.0599999996</v>
      </c>
      <c r="Q359" s="832">
        <v>-5785742.0599999996</v>
      </c>
      <c r="R359" s="832">
        <v>-5785742.0599999996</v>
      </c>
      <c r="S359" s="832">
        <v>0</v>
      </c>
      <c r="T359" s="832">
        <v>0</v>
      </c>
      <c r="U359" s="832">
        <v>0</v>
      </c>
      <c r="V359" s="832">
        <v>0</v>
      </c>
      <c r="W359" s="832">
        <v>0</v>
      </c>
      <c r="X359" s="832">
        <v>0</v>
      </c>
      <c r="Y359" s="832">
        <v>0</v>
      </c>
      <c r="Z359" s="832">
        <v>0</v>
      </c>
      <c r="AA359" s="832">
        <v>0</v>
      </c>
      <c r="AB359" s="832">
        <v>0</v>
      </c>
      <c r="AC359" s="832">
        <v>0</v>
      </c>
      <c r="AD359" s="832">
        <v>0</v>
      </c>
      <c r="AE359" s="832">
        <v>0</v>
      </c>
      <c r="AF359" s="832">
        <v>0</v>
      </c>
      <c r="AG359" s="832">
        <v>0</v>
      </c>
      <c r="AH359" s="832">
        <v>0</v>
      </c>
      <c r="AI359" s="832">
        <v>0</v>
      </c>
      <c r="AJ359" s="1030" t="str">
        <f t="shared" si="30"/>
        <v>H11906</v>
      </c>
      <c r="AK359" s="1030" t="str">
        <f t="shared" si="31"/>
        <v>INTERCO-STE-MARIE AUTOMOB</v>
      </c>
      <c r="AL359" s="1030">
        <f>IFERROR(INDEX(G359:R359,1,MATCH(Parametres!$B$3,G$1:R$1,0)-1)*IF(OR(F359="L",F359="S",F359="I"),-1,1),"")</f>
        <v>0</v>
      </c>
      <c r="AM359" s="1030">
        <f t="shared" si="32"/>
        <v>0</v>
      </c>
      <c r="AN359" s="1030">
        <f>INDEX(G359:R359,1,MATCH(Parametres!$B$3,G$1:R$1,0))*IF(OR(F359="L",F359="S",F359="I"),-1,1)</f>
        <v>0</v>
      </c>
      <c r="AO359" s="598" t="str">
        <f>+VLOOKUP($AJ359,Data_Validation!$A:$D,1,0)</f>
        <v>H11906</v>
      </c>
      <c r="AP359" s="598" t="str">
        <f>+VLOOKUP($AJ359,Data_Validation!$A:$D,3,0)</f>
        <v>Bilan</v>
      </c>
      <c r="AQ359" s="598" t="str">
        <f>+VLOOKUP($AJ359,Data_Validation!$A:$D,4,0)</f>
        <v>Recevables Intercos</v>
      </c>
      <c r="AR359" s="598" t="s">
        <v>299</v>
      </c>
      <c r="AS359" s="598">
        <f>+VLOOKUP($AJ359,Data_Validation!$A:$E,5,0)</f>
        <v>0</v>
      </c>
      <c r="AT359" s="1036" t="str">
        <f t="shared" si="33"/>
        <v>H11906</v>
      </c>
      <c r="AU359" s="599" t="str">
        <f t="shared" si="34"/>
        <v>INTERCO-STE-MARIE AUTOMOB</v>
      </c>
      <c r="AV359" s="1030">
        <f>IFERROR(INDEX(V359:AG359,1,MATCH(Parametres!$B$3,V$1:AG$1,0)-1)*IF(OR(C359="L",C359="S",C359="I"),-1,1),"")</f>
        <v>0</v>
      </c>
      <c r="AW359" s="1030">
        <f t="shared" si="35"/>
        <v>0</v>
      </c>
      <c r="AX359" s="1030">
        <f>INDEX(V359:AG359,1,MATCH(Parametres!$B$3,V$1:AG$1,0))*IF(OR(C359="L",C359="S",C359="I"),-1,1)</f>
        <v>0</v>
      </c>
      <c r="AY359" s="598" t="s">
        <v>337</v>
      </c>
      <c r="AZ359" s="598">
        <f>+VLOOKUP($AJ359,Data_Validation!$A:$E,5,0)</f>
        <v>0</v>
      </c>
    </row>
    <row r="360" spans="1:52" ht="15" customHeight="1">
      <c r="A360" s="832" t="s">
        <v>1150</v>
      </c>
      <c r="B360" s="832">
        <v>2025</v>
      </c>
      <c r="C360" s="832" t="s">
        <v>1867</v>
      </c>
      <c r="D360" s="832" t="s">
        <v>1868</v>
      </c>
      <c r="E360" s="832" t="s">
        <v>1842</v>
      </c>
      <c r="F360" s="832" t="s">
        <v>1792</v>
      </c>
      <c r="G360" s="832">
        <v>0</v>
      </c>
      <c r="H360" s="832">
        <v>0</v>
      </c>
      <c r="I360" s="832">
        <v>0</v>
      </c>
      <c r="J360" s="832">
        <v>0</v>
      </c>
      <c r="K360" s="832">
        <v>0</v>
      </c>
      <c r="L360" s="832">
        <v>0</v>
      </c>
      <c r="M360" s="832">
        <v>0</v>
      </c>
      <c r="N360" s="832">
        <v>0</v>
      </c>
      <c r="O360" s="832">
        <v>0</v>
      </c>
      <c r="P360" s="832">
        <v>0</v>
      </c>
      <c r="Q360" s="832">
        <v>0</v>
      </c>
      <c r="R360" s="832">
        <v>3000000</v>
      </c>
      <c r="S360" s="832">
        <v>0</v>
      </c>
      <c r="T360" s="832">
        <v>0</v>
      </c>
      <c r="U360" s="832">
        <v>0</v>
      </c>
      <c r="V360" s="832">
        <v>0</v>
      </c>
      <c r="W360" s="832">
        <v>0</v>
      </c>
      <c r="X360" s="832">
        <v>0</v>
      </c>
      <c r="Y360" s="832">
        <v>0</v>
      </c>
      <c r="Z360" s="832">
        <v>0</v>
      </c>
      <c r="AA360" s="832">
        <v>0</v>
      </c>
      <c r="AB360" s="832">
        <v>0</v>
      </c>
      <c r="AC360" s="832">
        <v>0</v>
      </c>
      <c r="AD360" s="832">
        <v>0</v>
      </c>
      <c r="AE360" s="832">
        <v>0</v>
      </c>
      <c r="AF360" s="832">
        <v>0</v>
      </c>
      <c r="AG360" s="832">
        <v>0</v>
      </c>
      <c r="AH360" s="832">
        <v>0</v>
      </c>
      <c r="AI360" s="832">
        <v>0</v>
      </c>
      <c r="AJ360" s="1030" t="str">
        <f t="shared" si="30"/>
        <v>H11907</v>
      </c>
      <c r="AK360" s="1030" t="str">
        <f t="shared" si="31"/>
        <v>INTERCO-13721515 QC INC</v>
      </c>
      <c r="AL360" s="1030">
        <f>IFERROR(INDEX(G360:R360,1,MATCH(Parametres!$B$3,G$1:R$1,0)-1)*IF(OR(F360="L",F360="S",F360="I"),-1,1),"")</f>
        <v>0</v>
      </c>
      <c r="AM360" s="1030">
        <f t="shared" si="32"/>
        <v>0</v>
      </c>
      <c r="AN360" s="1030">
        <f>INDEX(G360:R360,1,MATCH(Parametres!$B$3,G$1:R$1,0))*IF(OR(F360="L",F360="S",F360="I"),-1,1)</f>
        <v>0</v>
      </c>
      <c r="AO360" s="598" t="str">
        <f>+VLOOKUP($AJ360,Data_Validation!$A:$D,1,0)</f>
        <v>H11907</v>
      </c>
      <c r="AP360" s="598" t="str">
        <f>+VLOOKUP($AJ360,Data_Validation!$A:$D,3,0)</f>
        <v>Bilan</v>
      </c>
      <c r="AQ360" s="598" t="str">
        <f>+VLOOKUP($AJ360,Data_Validation!$A:$D,4,0)</f>
        <v>Recevables Intercos</v>
      </c>
      <c r="AR360" s="598" t="s">
        <v>299</v>
      </c>
      <c r="AS360" s="598">
        <f>+VLOOKUP($AJ360,Data_Validation!$A:$E,5,0)</f>
        <v>0</v>
      </c>
      <c r="AT360" s="1036" t="str">
        <f t="shared" si="33"/>
        <v>H11907</v>
      </c>
      <c r="AU360" s="599" t="str">
        <f t="shared" si="34"/>
        <v>INTERCO-13721515 QC INC</v>
      </c>
      <c r="AV360" s="1030">
        <f>IFERROR(INDEX(V360:AG360,1,MATCH(Parametres!$B$3,V$1:AG$1,0)-1)*IF(OR(C360="L",C360="S",C360="I"),-1,1),"")</f>
        <v>0</v>
      </c>
      <c r="AW360" s="1030">
        <f t="shared" si="35"/>
        <v>0</v>
      </c>
      <c r="AX360" s="1030">
        <f>INDEX(V360:AG360,1,MATCH(Parametres!$B$3,V$1:AG$1,0))*IF(OR(C360="L",C360="S",C360="I"),-1,1)</f>
        <v>0</v>
      </c>
      <c r="AY360" s="598" t="s">
        <v>337</v>
      </c>
      <c r="AZ360" s="598">
        <f>+VLOOKUP($AJ360,Data_Validation!$A:$E,5,0)</f>
        <v>0</v>
      </c>
    </row>
    <row r="361" spans="1:52" ht="15" customHeight="1">
      <c r="A361" s="832" t="s">
        <v>1150</v>
      </c>
      <c r="B361" s="832">
        <v>2025</v>
      </c>
      <c r="C361" s="832" t="s">
        <v>1869</v>
      </c>
      <c r="D361" s="832" t="s">
        <v>1870</v>
      </c>
      <c r="E361" s="832" t="s">
        <v>1854</v>
      </c>
      <c r="F361" s="832" t="s">
        <v>1792</v>
      </c>
      <c r="G361" s="832">
        <v>0</v>
      </c>
      <c r="H361" s="832">
        <v>0</v>
      </c>
      <c r="I361" s="832">
        <v>0</v>
      </c>
      <c r="J361" s="832">
        <v>0</v>
      </c>
      <c r="K361" s="832">
        <v>0</v>
      </c>
      <c r="L361" s="832">
        <v>0</v>
      </c>
      <c r="M361" s="832">
        <v>0</v>
      </c>
      <c r="N361" s="832">
        <v>0</v>
      </c>
      <c r="O361" s="832">
        <v>0</v>
      </c>
      <c r="P361" s="832">
        <v>0</v>
      </c>
      <c r="Q361" s="832">
        <v>0</v>
      </c>
      <c r="R361" s="832">
        <v>-1000000</v>
      </c>
      <c r="S361" s="832">
        <v>0</v>
      </c>
      <c r="T361" s="832">
        <v>0</v>
      </c>
      <c r="U361" s="832">
        <v>0</v>
      </c>
      <c r="V361" s="832">
        <v>0</v>
      </c>
      <c r="W361" s="832">
        <v>0</v>
      </c>
      <c r="X361" s="832">
        <v>0</v>
      </c>
      <c r="Y361" s="832">
        <v>0</v>
      </c>
      <c r="Z361" s="832">
        <v>0</v>
      </c>
      <c r="AA361" s="832">
        <v>0</v>
      </c>
      <c r="AB361" s="832">
        <v>0</v>
      </c>
      <c r="AC361" s="832">
        <v>0</v>
      </c>
      <c r="AD361" s="832">
        <v>0</v>
      </c>
      <c r="AE361" s="832">
        <v>0</v>
      </c>
      <c r="AF361" s="832">
        <v>0</v>
      </c>
      <c r="AG361" s="832">
        <v>0</v>
      </c>
      <c r="AH361" s="832">
        <v>0</v>
      </c>
      <c r="AI361" s="832">
        <v>0</v>
      </c>
      <c r="AJ361" s="1030" t="str">
        <f t="shared" si="30"/>
        <v>H11908</v>
      </c>
      <c r="AK361" s="1030" t="str">
        <f t="shared" si="31"/>
        <v>INTERCO-BMW SHERBROOKE</v>
      </c>
      <c r="AL361" s="1030">
        <f>IFERROR(INDEX(G361:R361,1,MATCH(Parametres!$B$3,G$1:R$1,0)-1)*IF(OR(F361="L",F361="S",F361="I"),-1,1),"")</f>
        <v>0</v>
      </c>
      <c r="AM361" s="1030">
        <f t="shared" si="32"/>
        <v>0</v>
      </c>
      <c r="AN361" s="1030">
        <f>INDEX(G361:R361,1,MATCH(Parametres!$B$3,G$1:R$1,0))*IF(OR(F361="L",F361="S",F361="I"),-1,1)</f>
        <v>0</v>
      </c>
      <c r="AO361" s="598" t="str">
        <f>+VLOOKUP($AJ361,Data_Validation!$A:$D,1,0)</f>
        <v>H11908</v>
      </c>
      <c r="AP361" s="598" t="str">
        <f>+VLOOKUP($AJ361,Data_Validation!$A:$D,3,0)</f>
        <v>Bilan</v>
      </c>
      <c r="AQ361" s="598" t="str">
        <f>+VLOOKUP($AJ361,Data_Validation!$A:$D,4,0)</f>
        <v>Recevables Intercos</v>
      </c>
      <c r="AR361" s="598" t="s">
        <v>299</v>
      </c>
      <c r="AS361" s="598">
        <f>+VLOOKUP($AJ361,Data_Validation!$A:$E,5,0)</f>
        <v>0</v>
      </c>
      <c r="AT361" s="1036" t="str">
        <f t="shared" si="33"/>
        <v>H11908</v>
      </c>
      <c r="AU361" s="599" t="str">
        <f t="shared" si="34"/>
        <v>INTERCO-BMW SHERBROOKE</v>
      </c>
      <c r="AV361" s="1030">
        <f>IFERROR(INDEX(V361:AG361,1,MATCH(Parametres!$B$3,V$1:AG$1,0)-1)*IF(OR(C361="L",C361="S",C361="I"),-1,1),"")</f>
        <v>0</v>
      </c>
      <c r="AW361" s="1030">
        <f t="shared" si="35"/>
        <v>0</v>
      </c>
      <c r="AX361" s="1030">
        <f>INDEX(V361:AG361,1,MATCH(Parametres!$B$3,V$1:AG$1,0))*IF(OR(C361="L",C361="S",C361="I"),-1,1)</f>
        <v>0</v>
      </c>
      <c r="AY361" s="598" t="s">
        <v>337</v>
      </c>
      <c r="AZ361" s="598">
        <f>+VLOOKUP($AJ361,Data_Validation!$A:$E,5,0)</f>
        <v>0</v>
      </c>
    </row>
    <row r="362" spans="1:52" ht="15.75" customHeight="1">
      <c r="A362" s="832" t="s">
        <v>1150</v>
      </c>
      <c r="B362" s="832">
        <v>2025</v>
      </c>
      <c r="C362" s="832" t="s">
        <v>1871</v>
      </c>
      <c r="D362" s="832" t="s">
        <v>1872</v>
      </c>
      <c r="E362" s="832" t="s">
        <v>1792</v>
      </c>
      <c r="F362" s="832" t="s">
        <v>1792</v>
      </c>
      <c r="G362" s="832">
        <v>-2244.48</v>
      </c>
      <c r="H362" s="832">
        <v>22084.97</v>
      </c>
      <c r="I362" s="832">
        <v>1406.38</v>
      </c>
      <c r="J362" s="832">
        <v>1507.65</v>
      </c>
      <c r="K362" s="832">
        <v>-2245.89</v>
      </c>
      <c r="L362" s="832">
        <v>-3839.72</v>
      </c>
      <c r="M362" s="832">
        <v>-3982.15</v>
      </c>
      <c r="N362" s="832">
        <v>1201.6199999999999</v>
      </c>
      <c r="O362" s="832">
        <v>-295.64</v>
      </c>
      <c r="P362" s="832">
        <v>-391.05</v>
      </c>
      <c r="Q362" s="832">
        <v>-683.99</v>
      </c>
      <c r="R362" s="832">
        <v>-2153.2399999999998</v>
      </c>
      <c r="S362" s="832">
        <v>0</v>
      </c>
      <c r="T362" s="832">
        <v>0</v>
      </c>
      <c r="U362" s="832">
        <v>0</v>
      </c>
      <c r="V362" s="832">
        <v>0</v>
      </c>
      <c r="W362" s="832">
        <v>0</v>
      </c>
      <c r="X362" s="832">
        <v>0</v>
      </c>
      <c r="Y362" s="832">
        <v>0</v>
      </c>
      <c r="Z362" s="832">
        <v>0</v>
      </c>
      <c r="AA362" s="832">
        <v>0</v>
      </c>
      <c r="AB362" s="832">
        <v>0</v>
      </c>
      <c r="AC362" s="832">
        <v>0</v>
      </c>
      <c r="AD362" s="832">
        <v>0</v>
      </c>
      <c r="AE362" s="832">
        <v>0</v>
      </c>
      <c r="AF362" s="832">
        <v>0</v>
      </c>
      <c r="AG362" s="832">
        <v>0</v>
      </c>
      <c r="AH362" s="832">
        <v>0</v>
      </c>
      <c r="AI362" s="832">
        <v>0</v>
      </c>
      <c r="AJ362" s="1030" t="str">
        <f t="shared" si="30"/>
        <v>H12000</v>
      </c>
      <c r="AK362" s="1030" t="str">
        <f t="shared" si="31"/>
        <v>RECLAMATION GAR. HYUNDAI</v>
      </c>
      <c r="AL362" s="1030">
        <f>IFERROR(INDEX(G362:R362,1,MATCH(Parametres!$B$3,G$1:R$1,0)-1)*IF(OR(F362="L",F362="S",F362="I"),-1,1),"")</f>
        <v>-2244.48</v>
      </c>
      <c r="AM362" s="1030">
        <f t="shared" si="32"/>
        <v>24329.45</v>
      </c>
      <c r="AN362" s="1030">
        <f>INDEX(G362:R362,1,MATCH(Parametres!$B$3,G$1:R$1,0))*IF(OR(F362="L",F362="S",F362="I"),-1,1)</f>
        <v>22084.97</v>
      </c>
      <c r="AO362" s="598" t="str">
        <f>+VLOOKUP($AJ362,Data_Validation!$A:$D,1,0)</f>
        <v>H12000</v>
      </c>
      <c r="AP362" s="598" t="str">
        <f>+VLOOKUP($AJ362,Data_Validation!$A:$D,3,0)</f>
        <v>Bilan</v>
      </c>
      <c r="AQ362" s="598" t="str">
        <f>+VLOOKUP($AJ362,Data_Validation!$A:$D,4,0)</f>
        <v>Recevables Manufacturier</v>
      </c>
      <c r="AR362" s="598" t="s">
        <v>299</v>
      </c>
      <c r="AS362" s="598">
        <f>+VLOOKUP($AJ362,Data_Validation!$A:$E,5,0)</f>
        <v>0</v>
      </c>
      <c r="AT362" s="1036" t="str">
        <f t="shared" si="33"/>
        <v>H12000</v>
      </c>
      <c r="AU362" s="599" t="str">
        <f t="shared" si="34"/>
        <v>RECLAMATION GAR. HYUNDAI</v>
      </c>
      <c r="AV362" s="1030">
        <f>IFERROR(INDEX(V362:AG362,1,MATCH(Parametres!$B$3,V$1:AG$1,0)-1)*IF(OR(C362="L",C362="S",C362="I"),-1,1),"")</f>
        <v>0</v>
      </c>
      <c r="AW362" s="1030">
        <f t="shared" si="35"/>
        <v>0</v>
      </c>
      <c r="AX362" s="1030">
        <f>INDEX(V362:AG362,1,MATCH(Parametres!$B$3,V$1:AG$1,0))*IF(OR(C362="L",C362="S",C362="I"),-1,1)</f>
        <v>0</v>
      </c>
      <c r="AY362" s="598" t="s">
        <v>337</v>
      </c>
      <c r="AZ362" s="598">
        <f>+VLOOKUP($AJ362,Data_Validation!$A:$E,5,0)</f>
        <v>0</v>
      </c>
    </row>
    <row r="363" spans="1:52" ht="15.75" customHeight="1">
      <c r="A363" s="832" t="s">
        <v>1150</v>
      </c>
      <c r="B363" s="832">
        <v>2025</v>
      </c>
      <c r="C363" s="832" t="s">
        <v>1873</v>
      </c>
      <c r="D363" s="832" t="s">
        <v>1874</v>
      </c>
      <c r="E363" s="832" t="s">
        <v>1153</v>
      </c>
      <c r="F363" s="832" t="s">
        <v>1792</v>
      </c>
      <c r="G363" s="832">
        <v>0</v>
      </c>
      <c r="H363" s="832">
        <v>0</v>
      </c>
      <c r="I363" s="832">
        <v>0</v>
      </c>
      <c r="J363" s="832">
        <v>0</v>
      </c>
      <c r="K363" s="832">
        <v>0</v>
      </c>
      <c r="L363" s="832">
        <v>0</v>
      </c>
      <c r="M363" s="832">
        <v>0</v>
      </c>
      <c r="N363" s="832">
        <v>0</v>
      </c>
      <c r="O363" s="832">
        <v>0</v>
      </c>
      <c r="P363" s="832">
        <v>0</v>
      </c>
      <c r="Q363" s="832">
        <v>0</v>
      </c>
      <c r="R363" s="832">
        <v>0</v>
      </c>
      <c r="S363" s="832">
        <v>0</v>
      </c>
      <c r="T363" s="832">
        <v>0</v>
      </c>
      <c r="U363" s="832">
        <v>0</v>
      </c>
      <c r="V363" s="832">
        <v>0</v>
      </c>
      <c r="W363" s="832">
        <v>0</v>
      </c>
      <c r="X363" s="832">
        <v>0</v>
      </c>
      <c r="Y363" s="832">
        <v>0</v>
      </c>
      <c r="Z363" s="832">
        <v>0</v>
      </c>
      <c r="AA363" s="832">
        <v>0</v>
      </c>
      <c r="AB363" s="832">
        <v>0</v>
      </c>
      <c r="AC363" s="832">
        <v>0</v>
      </c>
      <c r="AD363" s="832">
        <v>0</v>
      </c>
      <c r="AE363" s="832">
        <v>0</v>
      </c>
      <c r="AF363" s="832">
        <v>0</v>
      </c>
      <c r="AG363" s="832">
        <v>0</v>
      </c>
      <c r="AH363" s="832">
        <v>0</v>
      </c>
      <c r="AI363" s="832">
        <v>0</v>
      </c>
      <c r="AJ363" s="1030" t="str">
        <f t="shared" si="30"/>
        <v>H12001</v>
      </c>
      <c r="AK363" s="1030" t="str">
        <f t="shared" si="31"/>
        <v>RECLAMATION GAR. AUTRES</v>
      </c>
      <c r="AL363" s="1030">
        <f>IFERROR(INDEX(G363:R363,1,MATCH(Parametres!$B$3,G$1:R$1,0)-1)*IF(OR(F363="L",F363="S",F363="I"),-1,1),"")</f>
        <v>0</v>
      </c>
      <c r="AM363" s="1030">
        <f t="shared" si="32"/>
        <v>0</v>
      </c>
      <c r="AN363" s="1030">
        <f>INDEX(G363:R363,1,MATCH(Parametres!$B$3,G$1:R$1,0))*IF(OR(F363="L",F363="S",F363="I"),-1,1)</f>
        <v>0</v>
      </c>
      <c r="AO363" s="598" t="e">
        <f>+VLOOKUP($AJ363,Data_Validation!$A:$D,1,0)</f>
        <v>#N/A</v>
      </c>
      <c r="AP363" s="598" t="e">
        <f>+VLOOKUP($AJ363,Data_Validation!$A:$D,3,0)</f>
        <v>#N/A</v>
      </c>
      <c r="AQ363" s="598" t="e">
        <f>+VLOOKUP($AJ363,Data_Validation!$A:$D,4,0)</f>
        <v>#N/A</v>
      </c>
      <c r="AR363" s="598" t="s">
        <v>299</v>
      </c>
      <c r="AS363" s="598" t="e">
        <f>+VLOOKUP($AJ363,Data_Validation!$A:$E,5,0)</f>
        <v>#N/A</v>
      </c>
      <c r="AT363" s="1036" t="str">
        <f t="shared" si="33"/>
        <v>H12001</v>
      </c>
      <c r="AU363" s="599" t="str">
        <f t="shared" si="34"/>
        <v>RECLAMATION GAR. AUTRES</v>
      </c>
      <c r="AV363" s="1030">
        <f>IFERROR(INDEX(V363:AG363,1,MATCH(Parametres!$B$3,V$1:AG$1,0)-1)*IF(OR(C363="L",C363="S",C363="I"),-1,1),"")</f>
        <v>0</v>
      </c>
      <c r="AW363" s="1030">
        <f t="shared" si="35"/>
        <v>0</v>
      </c>
      <c r="AX363" s="1030">
        <f>INDEX(V363:AG363,1,MATCH(Parametres!$B$3,V$1:AG$1,0))*IF(OR(C363="L",C363="S",C363="I"),-1,1)</f>
        <v>0</v>
      </c>
      <c r="AY363" s="598" t="s">
        <v>337</v>
      </c>
      <c r="AZ363" s="598" t="e">
        <f>+VLOOKUP($AJ363,Data_Validation!$A:$E,5,0)</f>
        <v>#N/A</v>
      </c>
    </row>
    <row r="364" spans="1:52" ht="15" customHeight="1">
      <c r="A364" s="832" t="s">
        <v>1150</v>
      </c>
      <c r="B364" s="832">
        <v>2025</v>
      </c>
      <c r="C364" s="832" t="s">
        <v>1875</v>
      </c>
      <c r="D364" s="832" t="s">
        <v>1876</v>
      </c>
      <c r="E364" s="832" t="s">
        <v>333</v>
      </c>
      <c r="F364" s="832" t="s">
        <v>1792</v>
      </c>
      <c r="G364" s="832">
        <v>0</v>
      </c>
      <c r="H364" s="832">
        <v>0</v>
      </c>
      <c r="I364" s="832">
        <v>0</v>
      </c>
      <c r="J364" s="832">
        <v>0</v>
      </c>
      <c r="K364" s="832">
        <v>0</v>
      </c>
      <c r="L364" s="832">
        <v>0</v>
      </c>
      <c r="M364" s="832">
        <v>0</v>
      </c>
      <c r="N364" s="832">
        <v>0</v>
      </c>
      <c r="O364" s="832">
        <v>0</v>
      </c>
      <c r="P364" s="832">
        <v>0</v>
      </c>
      <c r="Q364" s="832">
        <v>0</v>
      </c>
      <c r="R364" s="832">
        <v>0</v>
      </c>
      <c r="S364" s="832">
        <v>0</v>
      </c>
      <c r="T364" s="832">
        <v>0</v>
      </c>
      <c r="U364" s="832">
        <v>0</v>
      </c>
      <c r="V364" s="832">
        <v>0</v>
      </c>
      <c r="W364" s="832">
        <v>0</v>
      </c>
      <c r="X364" s="832">
        <v>0</v>
      </c>
      <c r="Y364" s="832">
        <v>0</v>
      </c>
      <c r="Z364" s="832">
        <v>0</v>
      </c>
      <c r="AA364" s="832">
        <v>0</v>
      </c>
      <c r="AB364" s="832">
        <v>0</v>
      </c>
      <c r="AC364" s="832">
        <v>0</v>
      </c>
      <c r="AD364" s="832">
        <v>0</v>
      </c>
      <c r="AE364" s="832">
        <v>0</v>
      </c>
      <c r="AF364" s="832">
        <v>0</v>
      </c>
      <c r="AG364" s="832">
        <v>0</v>
      </c>
      <c r="AH364" s="832">
        <v>0</v>
      </c>
      <c r="AI364" s="832">
        <v>0</v>
      </c>
      <c r="AJ364" s="1030" t="str">
        <f t="shared" si="30"/>
        <v>H12090</v>
      </c>
      <c r="AK364" s="1030" t="str">
        <f t="shared" si="31"/>
        <v>NE PAS UTILISER</v>
      </c>
      <c r="AL364" s="1030">
        <f>IFERROR(INDEX(G364:R364,1,MATCH(Parametres!$B$3,G$1:R$1,0)-1)*IF(OR(F364="L",F364="S",F364="I"),-1,1),"")</f>
        <v>0</v>
      </c>
      <c r="AM364" s="1030">
        <f t="shared" si="32"/>
        <v>0</v>
      </c>
      <c r="AN364" s="1030">
        <f>INDEX(G364:R364,1,MATCH(Parametres!$B$3,G$1:R$1,0))*IF(OR(F364="L",F364="S",F364="I"),-1,1)</f>
        <v>0</v>
      </c>
      <c r="AO364" s="598" t="e">
        <f>+VLOOKUP($AJ364,Data_Validation!$A:$D,1,0)</f>
        <v>#N/A</v>
      </c>
      <c r="AP364" s="598" t="e">
        <f>+VLOOKUP($AJ364,Data_Validation!$A:$D,3,0)</f>
        <v>#N/A</v>
      </c>
      <c r="AQ364" s="598" t="e">
        <f>+VLOOKUP($AJ364,Data_Validation!$A:$D,4,0)</f>
        <v>#N/A</v>
      </c>
      <c r="AR364" s="598" t="s">
        <v>299</v>
      </c>
      <c r="AS364" s="598" t="e">
        <f>+VLOOKUP($AJ364,Data_Validation!$A:$E,5,0)</f>
        <v>#N/A</v>
      </c>
      <c r="AT364" s="1036" t="str">
        <f t="shared" si="33"/>
        <v>H12090</v>
      </c>
      <c r="AU364" s="599" t="str">
        <f t="shared" si="34"/>
        <v>NE PAS UTILISER</v>
      </c>
      <c r="AV364" s="1030">
        <f>IFERROR(INDEX(V364:AG364,1,MATCH(Parametres!$B$3,V$1:AG$1,0)-1)*IF(OR(C364="L",C364="S",C364="I"),-1,1),"")</f>
        <v>0</v>
      </c>
      <c r="AW364" s="1030">
        <f t="shared" si="35"/>
        <v>0</v>
      </c>
      <c r="AX364" s="1030">
        <f>INDEX(V364:AG364,1,MATCH(Parametres!$B$3,V$1:AG$1,0))*IF(OR(C364="L",C364="S",C364="I"),-1,1)</f>
        <v>0</v>
      </c>
      <c r="AY364" s="598" t="s">
        <v>337</v>
      </c>
      <c r="AZ364" s="598" t="e">
        <f>+VLOOKUP($AJ364,Data_Validation!$A:$E,5,0)</f>
        <v>#N/A</v>
      </c>
    </row>
    <row r="365" spans="1:52" ht="15.75" customHeight="1">
      <c r="A365" s="832" t="s">
        <v>1150</v>
      </c>
      <c r="B365" s="832">
        <v>2025</v>
      </c>
      <c r="C365" s="832" t="s">
        <v>1877</v>
      </c>
      <c r="D365" s="832" t="s">
        <v>1878</v>
      </c>
      <c r="E365" s="832" t="s">
        <v>1792</v>
      </c>
      <c r="F365" s="832" t="s">
        <v>1792</v>
      </c>
      <c r="G365" s="832">
        <v>0</v>
      </c>
      <c r="H365" s="832">
        <v>0</v>
      </c>
      <c r="I365" s="832">
        <v>0</v>
      </c>
      <c r="J365" s="832">
        <v>0</v>
      </c>
      <c r="K365" s="832">
        <v>0</v>
      </c>
      <c r="L365" s="832">
        <v>0</v>
      </c>
      <c r="M365" s="832">
        <v>0</v>
      </c>
      <c r="N365" s="832">
        <v>0</v>
      </c>
      <c r="O365" s="832">
        <v>0</v>
      </c>
      <c r="P365" s="832">
        <v>0</v>
      </c>
      <c r="Q365" s="832">
        <v>0</v>
      </c>
      <c r="R365" s="832">
        <v>0</v>
      </c>
      <c r="S365" s="832">
        <v>0</v>
      </c>
      <c r="T365" s="832">
        <v>0</v>
      </c>
      <c r="U365" s="832">
        <v>0</v>
      </c>
      <c r="V365" s="832">
        <v>0</v>
      </c>
      <c r="W365" s="832">
        <v>0</v>
      </c>
      <c r="X365" s="832">
        <v>0</v>
      </c>
      <c r="Y365" s="832">
        <v>0</v>
      </c>
      <c r="Z365" s="832">
        <v>0</v>
      </c>
      <c r="AA365" s="832">
        <v>0</v>
      </c>
      <c r="AB365" s="832">
        <v>0</v>
      </c>
      <c r="AC365" s="832">
        <v>0</v>
      </c>
      <c r="AD365" s="832">
        <v>0</v>
      </c>
      <c r="AE365" s="832">
        <v>0</v>
      </c>
      <c r="AF365" s="832">
        <v>0</v>
      </c>
      <c r="AG365" s="832">
        <v>0</v>
      </c>
      <c r="AH365" s="832">
        <v>0</v>
      </c>
      <c r="AI365" s="832">
        <v>0</v>
      </c>
      <c r="AJ365" s="1030" t="str">
        <f t="shared" si="30"/>
        <v>H12100</v>
      </c>
      <c r="AK365" s="1030" t="str">
        <f t="shared" si="31"/>
        <v>RECLAMATION DE TRANSPORT</v>
      </c>
      <c r="AL365" s="1030">
        <f>IFERROR(INDEX(G365:R365,1,MATCH(Parametres!$B$3,G$1:R$1,0)-1)*IF(OR(F365="L",F365="S",F365="I"),-1,1),"")</f>
        <v>0</v>
      </c>
      <c r="AM365" s="1030">
        <f t="shared" si="32"/>
        <v>0</v>
      </c>
      <c r="AN365" s="1030">
        <f>INDEX(G365:R365,1,MATCH(Parametres!$B$3,G$1:R$1,0))*IF(OR(F365="L",F365="S",F365="I"),-1,1)</f>
        <v>0</v>
      </c>
      <c r="AO365" s="598" t="e">
        <f>+VLOOKUP($AJ365,Data_Validation!$A:$D,1,0)</f>
        <v>#N/A</v>
      </c>
      <c r="AP365" s="598" t="e">
        <f>+VLOOKUP($AJ365,Data_Validation!$A:$D,3,0)</f>
        <v>#N/A</v>
      </c>
      <c r="AQ365" s="598" t="e">
        <f>+VLOOKUP($AJ365,Data_Validation!$A:$D,4,0)</f>
        <v>#N/A</v>
      </c>
      <c r="AR365" s="598" t="s">
        <v>299</v>
      </c>
      <c r="AS365" s="598" t="e">
        <f>+VLOOKUP($AJ365,Data_Validation!$A:$E,5,0)</f>
        <v>#N/A</v>
      </c>
      <c r="AT365" s="1036" t="str">
        <f t="shared" si="33"/>
        <v>H12100</v>
      </c>
      <c r="AU365" s="599" t="str">
        <f t="shared" si="34"/>
        <v>RECLAMATION DE TRANSPORT</v>
      </c>
      <c r="AV365" s="1030">
        <f>IFERROR(INDEX(V365:AG365,1,MATCH(Parametres!$B$3,V$1:AG$1,0)-1)*IF(OR(C365="L",C365="S",C365="I"),-1,1),"")</f>
        <v>0</v>
      </c>
      <c r="AW365" s="1030">
        <f t="shared" si="35"/>
        <v>0</v>
      </c>
      <c r="AX365" s="1030">
        <f>INDEX(V365:AG365,1,MATCH(Parametres!$B$3,V$1:AG$1,0))*IF(OR(C365="L",C365="S",C365="I"),-1,1)</f>
        <v>0</v>
      </c>
      <c r="AY365" s="598" t="s">
        <v>337</v>
      </c>
      <c r="AZ365" s="598" t="e">
        <f>+VLOOKUP($AJ365,Data_Validation!$A:$E,5,0)</f>
        <v>#N/A</v>
      </c>
    </row>
    <row r="366" spans="1:52" ht="15.75" customHeight="1">
      <c r="A366" s="832" t="s">
        <v>1150</v>
      </c>
      <c r="B366" s="832">
        <v>2025</v>
      </c>
      <c r="C366" s="832" t="s">
        <v>1879</v>
      </c>
      <c r="D366" s="832" t="s">
        <v>1880</v>
      </c>
      <c r="E366" s="832" t="s">
        <v>333</v>
      </c>
      <c r="F366" s="832" t="s">
        <v>1792</v>
      </c>
      <c r="G366" s="832">
        <v>0</v>
      </c>
      <c r="H366" s="832">
        <v>0</v>
      </c>
      <c r="I366" s="832">
        <v>0</v>
      </c>
      <c r="J366" s="832">
        <v>0</v>
      </c>
      <c r="K366" s="832">
        <v>0</v>
      </c>
      <c r="L366" s="832">
        <v>0</v>
      </c>
      <c r="M366" s="832">
        <v>0</v>
      </c>
      <c r="N366" s="832">
        <v>0</v>
      </c>
      <c r="O366" s="832">
        <v>0</v>
      </c>
      <c r="P366" s="832">
        <v>0</v>
      </c>
      <c r="Q366" s="832">
        <v>0</v>
      </c>
      <c r="R366" s="832">
        <v>0</v>
      </c>
      <c r="S366" s="832">
        <v>0</v>
      </c>
      <c r="T366" s="832">
        <v>0</v>
      </c>
      <c r="U366" s="832">
        <v>0</v>
      </c>
      <c r="V366" s="832">
        <v>0</v>
      </c>
      <c r="W366" s="832">
        <v>0</v>
      </c>
      <c r="X366" s="832">
        <v>0</v>
      </c>
      <c r="Y366" s="832">
        <v>0</v>
      </c>
      <c r="Z366" s="832">
        <v>0</v>
      </c>
      <c r="AA366" s="832">
        <v>0</v>
      </c>
      <c r="AB366" s="832">
        <v>0</v>
      </c>
      <c r="AC366" s="832">
        <v>0</v>
      </c>
      <c r="AD366" s="832">
        <v>0</v>
      </c>
      <c r="AE366" s="832">
        <v>0</v>
      </c>
      <c r="AF366" s="832">
        <v>0</v>
      </c>
      <c r="AG366" s="832">
        <v>0</v>
      </c>
      <c r="AH366" s="832">
        <v>0</v>
      </c>
      <c r="AI366" s="832">
        <v>0</v>
      </c>
      <c r="AJ366" s="1030" t="str">
        <f t="shared" si="30"/>
        <v>H12200</v>
      </c>
      <c r="AK366" s="1030" t="str">
        <f t="shared" si="31"/>
        <v>CARTES DE CREDIT</v>
      </c>
      <c r="AL366" s="1030">
        <f>IFERROR(INDEX(G366:R366,1,MATCH(Parametres!$B$3,G$1:R$1,0)-1)*IF(OR(F366="L",F366="S",F366="I"),-1,1),"")</f>
        <v>0</v>
      </c>
      <c r="AM366" s="1030">
        <f t="shared" si="32"/>
        <v>0</v>
      </c>
      <c r="AN366" s="1030">
        <f>INDEX(G366:R366,1,MATCH(Parametres!$B$3,G$1:R$1,0))*IF(OR(F366="L",F366="S",F366="I"),-1,1)</f>
        <v>0</v>
      </c>
      <c r="AO366" s="598" t="e">
        <f>+VLOOKUP($AJ366,Data_Validation!$A:$D,1,0)</f>
        <v>#N/A</v>
      </c>
      <c r="AP366" s="598" t="e">
        <f>+VLOOKUP($AJ366,Data_Validation!$A:$D,3,0)</f>
        <v>#N/A</v>
      </c>
      <c r="AQ366" s="598" t="e">
        <f>+VLOOKUP($AJ366,Data_Validation!$A:$D,4,0)</f>
        <v>#N/A</v>
      </c>
      <c r="AR366" s="598" t="s">
        <v>299</v>
      </c>
      <c r="AS366" s="598" t="e">
        <f>+VLOOKUP($AJ366,Data_Validation!$A:$E,5,0)</f>
        <v>#N/A</v>
      </c>
      <c r="AT366" s="1036" t="str">
        <f t="shared" si="33"/>
        <v>H12200</v>
      </c>
      <c r="AU366" s="599" t="str">
        <f t="shared" si="34"/>
        <v>CARTES DE CREDIT</v>
      </c>
      <c r="AV366" s="1030">
        <f>IFERROR(INDEX(V366:AG366,1,MATCH(Parametres!$B$3,V$1:AG$1,0)-1)*IF(OR(C366="L",C366="S",C366="I"),-1,1),"")</f>
        <v>0</v>
      </c>
      <c r="AW366" s="1030">
        <f t="shared" si="35"/>
        <v>0</v>
      </c>
      <c r="AX366" s="1030">
        <f>INDEX(V366:AG366,1,MATCH(Parametres!$B$3,V$1:AG$1,0))*IF(OR(C366="L",C366="S",C366="I"),-1,1)</f>
        <v>0</v>
      </c>
      <c r="AY366" s="598" t="s">
        <v>337</v>
      </c>
      <c r="AZ366" s="598" t="e">
        <f>+VLOOKUP($AJ366,Data_Validation!$A:$E,5,0)</f>
        <v>#N/A</v>
      </c>
    </row>
    <row r="367" spans="1:52" ht="15.75" customHeight="1">
      <c r="A367" s="832" t="s">
        <v>1150</v>
      </c>
      <c r="B367" s="832">
        <v>2025</v>
      </c>
      <c r="C367" s="832" t="s">
        <v>1881</v>
      </c>
      <c r="D367" s="832" t="s">
        <v>1882</v>
      </c>
      <c r="E367" s="832" t="s">
        <v>336</v>
      </c>
      <c r="F367" s="832" t="s">
        <v>1792</v>
      </c>
      <c r="G367" s="832">
        <v>0</v>
      </c>
      <c r="H367" s="832">
        <v>0</v>
      </c>
      <c r="I367" s="832">
        <v>0</v>
      </c>
      <c r="J367" s="832">
        <v>0</v>
      </c>
      <c r="K367" s="832">
        <v>0</v>
      </c>
      <c r="L367" s="832">
        <v>0</v>
      </c>
      <c r="M367" s="832">
        <v>0</v>
      </c>
      <c r="N367" s="832">
        <v>0</v>
      </c>
      <c r="O367" s="832">
        <v>0</v>
      </c>
      <c r="P367" s="832">
        <v>0</v>
      </c>
      <c r="Q367" s="832">
        <v>0</v>
      </c>
      <c r="R367" s="832">
        <v>0</v>
      </c>
      <c r="S367" s="832">
        <v>0</v>
      </c>
      <c r="T367" s="832">
        <v>0</v>
      </c>
      <c r="U367" s="832">
        <v>0</v>
      </c>
      <c r="V367" s="832">
        <v>0</v>
      </c>
      <c r="W367" s="832">
        <v>0</v>
      </c>
      <c r="X367" s="832">
        <v>0</v>
      </c>
      <c r="Y367" s="832">
        <v>0</v>
      </c>
      <c r="Z367" s="832">
        <v>0</v>
      </c>
      <c r="AA367" s="832">
        <v>0</v>
      </c>
      <c r="AB367" s="832">
        <v>0</v>
      </c>
      <c r="AC367" s="832">
        <v>0</v>
      </c>
      <c r="AD367" s="832">
        <v>0</v>
      </c>
      <c r="AE367" s="832">
        <v>0</v>
      </c>
      <c r="AF367" s="832">
        <v>0</v>
      </c>
      <c r="AG367" s="832">
        <v>0</v>
      </c>
      <c r="AH367" s="832">
        <v>0</v>
      </c>
      <c r="AI367" s="832">
        <v>0</v>
      </c>
      <c r="AJ367" s="1030" t="str">
        <f t="shared" si="30"/>
        <v>H12300</v>
      </c>
      <c r="AK367" s="1030" t="str">
        <f t="shared" si="31"/>
        <v>VOIR COMPTE 126</v>
      </c>
      <c r="AL367" s="1030">
        <f>IFERROR(INDEX(G367:R367,1,MATCH(Parametres!$B$3,G$1:R$1,0)-1)*IF(OR(F367="L",F367="S",F367="I"),-1,1),"")</f>
        <v>0</v>
      </c>
      <c r="AM367" s="1030">
        <f t="shared" si="32"/>
        <v>0</v>
      </c>
      <c r="AN367" s="1030">
        <f>INDEX(G367:R367,1,MATCH(Parametres!$B$3,G$1:R$1,0))*IF(OR(F367="L",F367="S",F367="I"),-1,1)</f>
        <v>0</v>
      </c>
      <c r="AO367" s="598" t="e">
        <f>+VLOOKUP($AJ367,Data_Validation!$A:$D,1,0)</f>
        <v>#N/A</v>
      </c>
      <c r="AP367" s="598" t="e">
        <f>+VLOOKUP($AJ367,Data_Validation!$A:$D,3,0)</f>
        <v>#N/A</v>
      </c>
      <c r="AQ367" s="598" t="e">
        <f>+VLOOKUP($AJ367,Data_Validation!$A:$D,4,0)</f>
        <v>#N/A</v>
      </c>
      <c r="AR367" s="598" t="s">
        <v>299</v>
      </c>
      <c r="AS367" s="598" t="e">
        <f>+VLOOKUP($AJ367,Data_Validation!$A:$E,5,0)</f>
        <v>#N/A</v>
      </c>
      <c r="AT367" s="1036" t="str">
        <f t="shared" si="33"/>
        <v>H12300</v>
      </c>
      <c r="AU367" s="599" t="str">
        <f t="shared" si="34"/>
        <v>VOIR COMPTE 126</v>
      </c>
      <c r="AV367" s="1030">
        <f>IFERROR(INDEX(V367:AG367,1,MATCH(Parametres!$B$3,V$1:AG$1,0)-1)*IF(OR(C367="L",C367="S",C367="I"),-1,1),"")</f>
        <v>0</v>
      </c>
      <c r="AW367" s="1030">
        <f t="shared" si="35"/>
        <v>0</v>
      </c>
      <c r="AX367" s="1030">
        <f>INDEX(V367:AG367,1,MATCH(Parametres!$B$3,V$1:AG$1,0))*IF(OR(C367="L",C367="S",C367="I"),-1,1)</f>
        <v>0</v>
      </c>
      <c r="AY367" s="598" t="s">
        <v>337</v>
      </c>
      <c r="AZ367" s="598" t="e">
        <f>+VLOOKUP($AJ367,Data_Validation!$A:$E,5,0)</f>
        <v>#N/A</v>
      </c>
    </row>
    <row r="368" spans="1:52" ht="15.75" customHeight="1">
      <c r="A368" s="832" t="s">
        <v>1150</v>
      </c>
      <c r="B368" s="832">
        <v>2025</v>
      </c>
      <c r="C368" s="832" t="s">
        <v>1883</v>
      </c>
      <c r="D368" s="832" t="s">
        <v>1884</v>
      </c>
      <c r="E368" s="832" t="s">
        <v>333</v>
      </c>
      <c r="F368" s="832" t="s">
        <v>1792</v>
      </c>
      <c r="G368" s="832">
        <v>0</v>
      </c>
      <c r="H368" s="832">
        <v>0</v>
      </c>
      <c r="I368" s="832">
        <v>0</v>
      </c>
      <c r="J368" s="832">
        <v>0</v>
      </c>
      <c r="K368" s="832">
        <v>0</v>
      </c>
      <c r="L368" s="832">
        <v>0</v>
      </c>
      <c r="M368" s="832">
        <v>0</v>
      </c>
      <c r="N368" s="832">
        <v>0</v>
      </c>
      <c r="O368" s="832">
        <v>0</v>
      </c>
      <c r="P368" s="832">
        <v>0</v>
      </c>
      <c r="Q368" s="832">
        <v>0</v>
      </c>
      <c r="R368" s="832">
        <v>0</v>
      </c>
      <c r="S368" s="832">
        <v>0</v>
      </c>
      <c r="T368" s="832">
        <v>0</v>
      </c>
      <c r="U368" s="832">
        <v>0</v>
      </c>
      <c r="V368" s="832">
        <v>0</v>
      </c>
      <c r="W368" s="832">
        <v>0</v>
      </c>
      <c r="X368" s="832">
        <v>0</v>
      </c>
      <c r="Y368" s="832">
        <v>0</v>
      </c>
      <c r="Z368" s="832">
        <v>0</v>
      </c>
      <c r="AA368" s="832">
        <v>0</v>
      </c>
      <c r="AB368" s="832">
        <v>0</v>
      </c>
      <c r="AC368" s="832">
        <v>0</v>
      </c>
      <c r="AD368" s="832">
        <v>0</v>
      </c>
      <c r="AE368" s="832">
        <v>0</v>
      </c>
      <c r="AF368" s="832">
        <v>0</v>
      </c>
      <c r="AG368" s="832">
        <v>0</v>
      </c>
      <c r="AH368" s="832">
        <v>0</v>
      </c>
      <c r="AI368" s="832">
        <v>0</v>
      </c>
      <c r="AJ368" s="1030" t="str">
        <f t="shared" si="30"/>
        <v>H12500</v>
      </c>
      <c r="AK368" s="1030" t="str">
        <f t="shared" si="31"/>
        <v>PROV. CREANCES DOUTEUSES</v>
      </c>
      <c r="AL368" s="1030">
        <f>IFERROR(INDEX(G368:R368,1,MATCH(Parametres!$B$3,G$1:R$1,0)-1)*IF(OR(F368="L",F368="S",F368="I"),-1,1),"")</f>
        <v>0</v>
      </c>
      <c r="AM368" s="1030">
        <f t="shared" si="32"/>
        <v>0</v>
      </c>
      <c r="AN368" s="1030">
        <f>INDEX(G368:R368,1,MATCH(Parametres!$B$3,G$1:R$1,0))*IF(OR(F368="L",F368="S",F368="I"),-1,1)</f>
        <v>0</v>
      </c>
      <c r="AO368" s="598" t="e">
        <f>+VLOOKUP($AJ368,Data_Validation!$A:$D,1,0)</f>
        <v>#N/A</v>
      </c>
      <c r="AP368" s="598" t="e">
        <f>+VLOOKUP($AJ368,Data_Validation!$A:$D,3,0)</f>
        <v>#N/A</v>
      </c>
      <c r="AQ368" s="598" t="e">
        <f>+VLOOKUP($AJ368,Data_Validation!$A:$D,4,0)</f>
        <v>#N/A</v>
      </c>
      <c r="AR368" s="598" t="s">
        <v>299</v>
      </c>
      <c r="AS368" s="598" t="e">
        <f>+VLOOKUP($AJ368,Data_Validation!$A:$E,5,0)</f>
        <v>#N/A</v>
      </c>
      <c r="AT368" s="1036" t="str">
        <f t="shared" si="33"/>
        <v>H12500</v>
      </c>
      <c r="AU368" s="599" t="str">
        <f t="shared" si="34"/>
        <v>PROV. CREANCES DOUTEUSES</v>
      </c>
      <c r="AV368" s="1030">
        <f>IFERROR(INDEX(V368:AG368,1,MATCH(Parametres!$B$3,V$1:AG$1,0)-1)*IF(OR(C368="L",C368="S",C368="I"),-1,1),"")</f>
        <v>0</v>
      </c>
      <c r="AW368" s="1030">
        <f t="shared" si="35"/>
        <v>0</v>
      </c>
      <c r="AX368" s="1030">
        <f>INDEX(V368:AG368,1,MATCH(Parametres!$B$3,V$1:AG$1,0))*IF(OR(C368="L",C368="S",C368="I"),-1,1)</f>
        <v>0</v>
      </c>
      <c r="AY368" s="598" t="s">
        <v>337</v>
      </c>
      <c r="AZ368" s="598" t="e">
        <f>+VLOOKUP($AJ368,Data_Validation!$A:$E,5,0)</f>
        <v>#N/A</v>
      </c>
    </row>
    <row r="369" spans="1:52" ht="15.75" customHeight="1">
      <c r="A369" s="832" t="s">
        <v>1150</v>
      </c>
      <c r="B369" s="832">
        <v>2025</v>
      </c>
      <c r="C369" s="832" t="s">
        <v>1885</v>
      </c>
      <c r="D369" s="832" t="s">
        <v>1886</v>
      </c>
      <c r="E369" s="832" t="s">
        <v>336</v>
      </c>
      <c r="F369" s="832" t="s">
        <v>1792</v>
      </c>
      <c r="G369" s="832">
        <v>597.84</v>
      </c>
      <c r="H369" s="832">
        <v>0</v>
      </c>
      <c r="I369" s="832">
        <v>1348.97</v>
      </c>
      <c r="J369" s="832">
        <v>1348.97</v>
      </c>
      <c r="K369" s="832">
        <v>0</v>
      </c>
      <c r="L369" s="832">
        <v>0</v>
      </c>
      <c r="M369" s="832">
        <v>0</v>
      </c>
      <c r="N369" s="832">
        <v>0</v>
      </c>
      <c r="O369" s="832">
        <v>0</v>
      </c>
      <c r="P369" s="832">
        <v>0</v>
      </c>
      <c r="Q369" s="832">
        <v>0</v>
      </c>
      <c r="R369" s="832">
        <v>0</v>
      </c>
      <c r="S369" s="832">
        <v>0</v>
      </c>
      <c r="T369" s="832">
        <v>0</v>
      </c>
      <c r="U369" s="832">
        <v>0</v>
      </c>
      <c r="V369" s="832">
        <v>0</v>
      </c>
      <c r="W369" s="832">
        <v>0</v>
      </c>
      <c r="X369" s="832">
        <v>0</v>
      </c>
      <c r="Y369" s="832">
        <v>0</v>
      </c>
      <c r="Z369" s="832">
        <v>0</v>
      </c>
      <c r="AA369" s="832">
        <v>0</v>
      </c>
      <c r="AB369" s="832">
        <v>0</v>
      </c>
      <c r="AC369" s="832">
        <v>0</v>
      </c>
      <c r="AD369" s="832">
        <v>0</v>
      </c>
      <c r="AE369" s="832">
        <v>0</v>
      </c>
      <c r="AF369" s="832">
        <v>0</v>
      </c>
      <c r="AG369" s="832">
        <v>0</v>
      </c>
      <c r="AH369" s="832">
        <v>0</v>
      </c>
      <c r="AI369" s="832">
        <v>0</v>
      </c>
      <c r="AJ369" s="1030" t="str">
        <f t="shared" si="30"/>
        <v>H12600</v>
      </c>
      <c r="AK369" s="1030" t="str">
        <f t="shared" si="31"/>
        <v>RISTOURNE DE FINANCES</v>
      </c>
      <c r="AL369" s="1030">
        <f>IFERROR(INDEX(G369:R369,1,MATCH(Parametres!$B$3,G$1:R$1,0)-1)*IF(OR(F369="L",F369="S",F369="I"),-1,1),"")</f>
        <v>597.84</v>
      </c>
      <c r="AM369" s="1030">
        <f t="shared" si="32"/>
        <v>-597.84</v>
      </c>
      <c r="AN369" s="1030">
        <f>INDEX(G369:R369,1,MATCH(Parametres!$B$3,G$1:R$1,0))*IF(OR(F369="L",F369="S",F369="I"),-1,1)</f>
        <v>0</v>
      </c>
      <c r="AO369" s="598" t="str">
        <f>+VLOOKUP($AJ369,Data_Validation!$A:$D,1,0)</f>
        <v>H12600</v>
      </c>
      <c r="AP369" s="598" t="str">
        <f>+VLOOKUP($AJ369,Data_Validation!$A:$D,3,0)</f>
        <v>Bilan</v>
      </c>
      <c r="AQ369" s="598" t="str">
        <f>+VLOOKUP($AJ369,Data_Validation!$A:$D,4,0)</f>
        <v>Recevables Manufacturier</v>
      </c>
      <c r="AR369" s="598" t="s">
        <v>299</v>
      </c>
      <c r="AS369" s="598">
        <f>+VLOOKUP($AJ369,Data_Validation!$A:$E,5,0)</f>
        <v>0</v>
      </c>
      <c r="AT369" s="1036" t="str">
        <f t="shared" si="33"/>
        <v>H12600</v>
      </c>
      <c r="AU369" s="599" t="str">
        <f t="shared" si="34"/>
        <v>RISTOURNE DE FINANCES</v>
      </c>
      <c r="AV369" s="1030">
        <f>IFERROR(INDEX(V369:AG369,1,MATCH(Parametres!$B$3,V$1:AG$1,0)-1)*IF(OR(C369="L",C369="S",C369="I"),-1,1),"")</f>
        <v>0</v>
      </c>
      <c r="AW369" s="1030">
        <f t="shared" si="35"/>
        <v>0</v>
      </c>
      <c r="AX369" s="1030">
        <f>INDEX(V369:AG369,1,MATCH(Parametres!$B$3,V$1:AG$1,0))*IF(OR(C369="L",C369="S",C369="I"),-1,1)</f>
        <v>0</v>
      </c>
      <c r="AY369" s="598" t="s">
        <v>337</v>
      </c>
      <c r="AZ369" s="598">
        <f>+VLOOKUP($AJ369,Data_Validation!$A:$E,5,0)</f>
        <v>0</v>
      </c>
    </row>
    <row r="370" spans="1:52" ht="15.75" customHeight="1">
      <c r="A370" s="832" t="s">
        <v>1150</v>
      </c>
      <c r="B370" s="832">
        <v>2025</v>
      </c>
      <c r="C370" s="832" t="s">
        <v>1887</v>
      </c>
      <c r="D370" s="832" t="s">
        <v>1888</v>
      </c>
      <c r="E370" s="832" t="s">
        <v>1889</v>
      </c>
      <c r="F370" s="832" t="s">
        <v>1792</v>
      </c>
      <c r="G370" s="832">
        <v>759720.89</v>
      </c>
      <c r="H370" s="832">
        <v>728888.12</v>
      </c>
      <c r="I370" s="832">
        <v>744176.84</v>
      </c>
      <c r="J370" s="832">
        <v>460276.79</v>
      </c>
      <c r="K370" s="832">
        <v>331603.92</v>
      </c>
      <c r="L370" s="832">
        <v>567099.11</v>
      </c>
      <c r="M370" s="832">
        <v>318829.58</v>
      </c>
      <c r="N370" s="832">
        <v>530597.65</v>
      </c>
      <c r="O370" s="832">
        <v>530004.29</v>
      </c>
      <c r="P370" s="832">
        <v>883454.57</v>
      </c>
      <c r="Q370" s="832">
        <v>863640.61</v>
      </c>
      <c r="R370" s="832">
        <v>860741.06</v>
      </c>
      <c r="S370" s="832">
        <v>0</v>
      </c>
      <c r="T370" s="832">
        <v>0</v>
      </c>
      <c r="U370" s="832">
        <v>0</v>
      </c>
      <c r="V370" s="832">
        <v>0</v>
      </c>
      <c r="W370" s="832">
        <v>0</v>
      </c>
      <c r="X370" s="832">
        <v>0</v>
      </c>
      <c r="Y370" s="832">
        <v>0</v>
      </c>
      <c r="Z370" s="832">
        <v>0</v>
      </c>
      <c r="AA370" s="832">
        <v>0</v>
      </c>
      <c r="AB370" s="832">
        <v>0</v>
      </c>
      <c r="AC370" s="832">
        <v>0</v>
      </c>
      <c r="AD370" s="832">
        <v>0</v>
      </c>
      <c r="AE370" s="832">
        <v>0</v>
      </c>
      <c r="AF370" s="832">
        <v>0</v>
      </c>
      <c r="AG370" s="832">
        <v>0</v>
      </c>
      <c r="AH370" s="832">
        <v>0</v>
      </c>
      <c r="AI370" s="832">
        <v>0</v>
      </c>
      <c r="AJ370" s="1030" t="str">
        <f t="shared" si="30"/>
        <v>H13000</v>
      </c>
      <c r="AK370" s="1030" t="str">
        <f t="shared" si="31"/>
        <v>VEHICULES NEUFS - HYUNDAI</v>
      </c>
      <c r="AL370" s="1030">
        <f>IFERROR(INDEX(G370:R370,1,MATCH(Parametres!$B$3,G$1:R$1,0)-1)*IF(OR(F370="L",F370="S",F370="I"),-1,1),"")</f>
        <v>759720.89</v>
      </c>
      <c r="AM370" s="1030">
        <f t="shared" si="32"/>
        <v>-30832.770000000019</v>
      </c>
      <c r="AN370" s="1030">
        <f>INDEX(G370:R370,1,MATCH(Parametres!$B$3,G$1:R$1,0))*IF(OR(F370="L",F370="S",F370="I"),-1,1)</f>
        <v>728888.12</v>
      </c>
      <c r="AO370" s="598" t="str">
        <f>+VLOOKUP($AJ370,Data_Validation!$A:$D,1,0)</f>
        <v>H13000</v>
      </c>
      <c r="AP370" s="598" t="str">
        <f>+VLOOKUP($AJ370,Data_Validation!$A:$D,3,0)</f>
        <v>Bilan</v>
      </c>
      <c r="AQ370" s="598" t="str">
        <f>+VLOOKUP($AJ370,Data_Validation!$A:$D,4,0)</f>
        <v>Inventaire Véhicules Neufs</v>
      </c>
      <c r="AR370" s="598" t="s">
        <v>299</v>
      </c>
      <c r="AS370" s="598">
        <f>+VLOOKUP($AJ370,Data_Validation!$A:$E,5,0)</f>
        <v>0</v>
      </c>
      <c r="AT370" s="1036" t="str">
        <f t="shared" si="33"/>
        <v>H13000</v>
      </c>
      <c r="AU370" s="599" t="str">
        <f t="shared" si="34"/>
        <v>VEHICULES NEUFS - HYUNDAI</v>
      </c>
      <c r="AV370" s="1030">
        <f>IFERROR(INDEX(V370:AG370,1,MATCH(Parametres!$B$3,V$1:AG$1,0)-1)*IF(OR(C370="L",C370="S",C370="I"),-1,1),"")</f>
        <v>0</v>
      </c>
      <c r="AW370" s="1030">
        <f t="shared" si="35"/>
        <v>0</v>
      </c>
      <c r="AX370" s="1030">
        <f>INDEX(V370:AG370,1,MATCH(Parametres!$B$3,V$1:AG$1,0))*IF(OR(C370="L",C370="S",C370="I"),-1,1)</f>
        <v>0</v>
      </c>
      <c r="AY370" s="598" t="s">
        <v>337</v>
      </c>
      <c r="AZ370" s="598">
        <f>+VLOOKUP($AJ370,Data_Validation!$A:$E,5,0)</f>
        <v>0</v>
      </c>
    </row>
    <row r="371" spans="1:52" ht="15.75" customHeight="1">
      <c r="A371" s="832" t="s">
        <v>1150</v>
      </c>
      <c r="B371" s="832">
        <v>2025</v>
      </c>
      <c r="C371" s="832" t="s">
        <v>1890</v>
      </c>
      <c r="D371" s="832" t="s">
        <v>1891</v>
      </c>
      <c r="E371" s="832" t="s">
        <v>1889</v>
      </c>
      <c r="F371" s="832" t="s">
        <v>1792</v>
      </c>
      <c r="G371" s="832">
        <v>914190.78</v>
      </c>
      <c r="H371" s="832">
        <v>1209324.79</v>
      </c>
      <c r="I371" s="832">
        <v>1403915.98</v>
      </c>
      <c r="J371" s="832">
        <v>988276.05</v>
      </c>
      <c r="K371" s="832">
        <v>808115.21</v>
      </c>
      <c r="L371" s="832">
        <v>1737227.28</v>
      </c>
      <c r="M371" s="832">
        <v>2508888.25</v>
      </c>
      <c r="N371" s="832">
        <v>2970251.81</v>
      </c>
      <c r="O371" s="832">
        <v>4426293.9800000004</v>
      </c>
      <c r="P371" s="832">
        <v>5269705.68</v>
      </c>
      <c r="Q371" s="832">
        <v>5351276.01</v>
      </c>
      <c r="R371" s="832">
        <v>4764949.3099999996</v>
      </c>
      <c r="S371" s="832">
        <v>0</v>
      </c>
      <c r="T371" s="832">
        <v>0</v>
      </c>
      <c r="U371" s="832">
        <v>0</v>
      </c>
      <c r="V371" s="832">
        <v>0</v>
      </c>
      <c r="W371" s="832">
        <v>0</v>
      </c>
      <c r="X371" s="832">
        <v>0</v>
      </c>
      <c r="Y371" s="832">
        <v>0</v>
      </c>
      <c r="Z371" s="832">
        <v>0</v>
      </c>
      <c r="AA371" s="832">
        <v>0</v>
      </c>
      <c r="AB371" s="832">
        <v>0</v>
      </c>
      <c r="AC371" s="832">
        <v>0</v>
      </c>
      <c r="AD371" s="832">
        <v>0</v>
      </c>
      <c r="AE371" s="832">
        <v>0</v>
      </c>
      <c r="AF371" s="832">
        <v>0</v>
      </c>
      <c r="AG371" s="832">
        <v>0</v>
      </c>
      <c r="AH371" s="832">
        <v>0</v>
      </c>
      <c r="AI371" s="832">
        <v>0</v>
      </c>
      <c r="AJ371" s="1030" t="str">
        <f t="shared" si="30"/>
        <v>H13001</v>
      </c>
      <c r="AK371" s="1030" t="str">
        <f t="shared" si="31"/>
        <v>NEUF CAMIONS HYUNDAI</v>
      </c>
      <c r="AL371" s="1030">
        <f>IFERROR(INDEX(G371:R371,1,MATCH(Parametres!$B$3,G$1:R$1,0)-1)*IF(OR(F371="L",F371="S",F371="I"),-1,1),"")</f>
        <v>914190.78</v>
      </c>
      <c r="AM371" s="1030">
        <f t="shared" si="32"/>
        <v>295134.01</v>
      </c>
      <c r="AN371" s="1030">
        <f>INDEX(G371:R371,1,MATCH(Parametres!$B$3,G$1:R$1,0))*IF(OR(F371="L",F371="S",F371="I"),-1,1)</f>
        <v>1209324.79</v>
      </c>
      <c r="AO371" s="598" t="str">
        <f>+VLOOKUP($AJ371,Data_Validation!$A:$D,1,0)</f>
        <v>H13001</v>
      </c>
      <c r="AP371" s="598" t="str">
        <f>+VLOOKUP($AJ371,Data_Validation!$A:$D,3,0)</f>
        <v>Bilan</v>
      </c>
      <c r="AQ371" s="598" t="str">
        <f>+VLOOKUP($AJ371,Data_Validation!$A:$D,4,0)</f>
        <v>Inventaire Véhicules Neufs</v>
      </c>
      <c r="AR371" s="598" t="s">
        <v>299</v>
      </c>
      <c r="AS371" s="598">
        <f>+VLOOKUP($AJ371,Data_Validation!$A:$E,5,0)</f>
        <v>0</v>
      </c>
      <c r="AT371" s="1036" t="str">
        <f t="shared" si="33"/>
        <v>H13001</v>
      </c>
      <c r="AU371" s="599" t="str">
        <f t="shared" si="34"/>
        <v>NEUF CAMIONS HYUNDAI</v>
      </c>
      <c r="AV371" s="1030">
        <f>IFERROR(INDEX(V371:AG371,1,MATCH(Parametres!$B$3,V$1:AG$1,0)-1)*IF(OR(C371="L",C371="S",C371="I"),-1,1),"")</f>
        <v>0</v>
      </c>
      <c r="AW371" s="1030">
        <f t="shared" si="35"/>
        <v>0</v>
      </c>
      <c r="AX371" s="1030">
        <f>INDEX(V371:AG371,1,MATCH(Parametres!$B$3,V$1:AG$1,0))*IF(OR(C371="L",C371="S",C371="I"),-1,1)</f>
        <v>0</v>
      </c>
      <c r="AY371" s="598" t="s">
        <v>337</v>
      </c>
      <c r="AZ371" s="598">
        <f>+VLOOKUP($AJ371,Data_Validation!$A:$E,5,0)</f>
        <v>0</v>
      </c>
    </row>
    <row r="372" spans="1:52" ht="15.75" customHeight="1">
      <c r="A372" s="832" t="s">
        <v>1150</v>
      </c>
      <c r="B372" s="832">
        <v>2025</v>
      </c>
      <c r="C372" s="832" t="s">
        <v>1892</v>
      </c>
      <c r="D372" s="832" t="s">
        <v>1893</v>
      </c>
      <c r="E372" s="832" t="s">
        <v>1889</v>
      </c>
      <c r="F372" s="832" t="s">
        <v>1792</v>
      </c>
      <c r="G372" s="832">
        <v>5195537.6500000004</v>
      </c>
      <c r="H372" s="832">
        <v>6322530</v>
      </c>
      <c r="I372" s="832">
        <v>7933545.6699999999</v>
      </c>
      <c r="J372" s="832">
        <v>5721743.2800000003</v>
      </c>
      <c r="K372" s="832">
        <v>4735101.28</v>
      </c>
      <c r="L372" s="832">
        <v>4325002.1500000004</v>
      </c>
      <c r="M372" s="832">
        <v>4809885.8899999997</v>
      </c>
      <c r="N372" s="832">
        <v>4276325.49</v>
      </c>
      <c r="O372" s="832">
        <v>3872659.93</v>
      </c>
      <c r="P372" s="832">
        <v>2742355.91</v>
      </c>
      <c r="Q372" s="832">
        <v>2321149.39</v>
      </c>
      <c r="R372" s="832">
        <v>1289858.8600000001</v>
      </c>
      <c r="S372" s="832">
        <v>0</v>
      </c>
      <c r="T372" s="832">
        <v>0</v>
      </c>
      <c r="U372" s="832">
        <v>0</v>
      </c>
      <c r="V372" s="832">
        <v>0</v>
      </c>
      <c r="W372" s="832">
        <v>0</v>
      </c>
      <c r="X372" s="832">
        <v>0</v>
      </c>
      <c r="Y372" s="832">
        <v>0</v>
      </c>
      <c r="Z372" s="832">
        <v>0</v>
      </c>
      <c r="AA372" s="832">
        <v>0</v>
      </c>
      <c r="AB372" s="832">
        <v>0</v>
      </c>
      <c r="AC372" s="832">
        <v>0</v>
      </c>
      <c r="AD372" s="832">
        <v>0</v>
      </c>
      <c r="AE372" s="832">
        <v>0</v>
      </c>
      <c r="AF372" s="832">
        <v>0</v>
      </c>
      <c r="AG372" s="832">
        <v>0</v>
      </c>
      <c r="AH372" s="832">
        <v>0</v>
      </c>
      <c r="AI372" s="832">
        <v>0</v>
      </c>
      <c r="AJ372" s="1030" t="str">
        <f t="shared" si="30"/>
        <v>H13003</v>
      </c>
      <c r="AK372" s="1030" t="str">
        <f t="shared" si="31"/>
        <v>VEH. VERT HYUNDAI</v>
      </c>
      <c r="AL372" s="1030">
        <f>IFERROR(INDEX(G372:R372,1,MATCH(Parametres!$B$3,G$1:R$1,0)-1)*IF(OR(F372="L",F372="S",F372="I"),-1,1),"")</f>
        <v>5195537.6500000004</v>
      </c>
      <c r="AM372" s="1030">
        <f t="shared" si="32"/>
        <v>1126992.3499999996</v>
      </c>
      <c r="AN372" s="1030">
        <f>INDEX(G372:R372,1,MATCH(Parametres!$B$3,G$1:R$1,0))*IF(OR(F372="L",F372="S",F372="I"),-1,1)</f>
        <v>6322530</v>
      </c>
      <c r="AO372" s="598" t="str">
        <f>+VLOOKUP($AJ372,Data_Validation!$A:$D,1,0)</f>
        <v>H13003</v>
      </c>
      <c r="AP372" s="598" t="str">
        <f>+VLOOKUP($AJ372,Data_Validation!$A:$D,3,0)</f>
        <v>Bilan</v>
      </c>
      <c r="AQ372" s="598" t="str">
        <f>+VLOOKUP($AJ372,Data_Validation!$A:$D,4,0)</f>
        <v>Inventaire Véhicules Neufs</v>
      </c>
      <c r="AR372" s="598" t="s">
        <v>299</v>
      </c>
      <c r="AS372" s="598">
        <f>+VLOOKUP($AJ372,Data_Validation!$A:$E,5,0)</f>
        <v>0</v>
      </c>
      <c r="AT372" s="1036" t="str">
        <f t="shared" si="33"/>
        <v>H13003</v>
      </c>
      <c r="AU372" s="599" t="str">
        <f t="shared" si="34"/>
        <v>VEH. VERT HYUNDAI</v>
      </c>
      <c r="AV372" s="1030">
        <f>IFERROR(INDEX(V372:AG372,1,MATCH(Parametres!$B$3,V$1:AG$1,0)-1)*IF(OR(C372="L",C372="S",C372="I"),-1,1),"")</f>
        <v>0</v>
      </c>
      <c r="AW372" s="1030">
        <f t="shared" si="35"/>
        <v>0</v>
      </c>
      <c r="AX372" s="1030">
        <f>INDEX(V372:AG372,1,MATCH(Parametres!$B$3,V$1:AG$1,0))*IF(OR(C372="L",C372="S",C372="I"),-1,1)</f>
        <v>0</v>
      </c>
      <c r="AY372" s="598" t="s">
        <v>337</v>
      </c>
      <c r="AZ372" s="598">
        <f>+VLOOKUP($AJ372,Data_Validation!$A:$E,5,0)</f>
        <v>0</v>
      </c>
    </row>
    <row r="373" spans="1:52" ht="15.75" customHeight="1">
      <c r="A373" s="832" t="s">
        <v>1150</v>
      </c>
      <c r="B373" s="832">
        <v>2025</v>
      </c>
      <c r="C373" s="832" t="s">
        <v>1894</v>
      </c>
      <c r="D373" s="832" t="s">
        <v>1895</v>
      </c>
      <c r="E373" s="832" t="s">
        <v>1889</v>
      </c>
      <c r="F373" s="832" t="s">
        <v>1792</v>
      </c>
      <c r="G373" s="832">
        <v>0</v>
      </c>
      <c r="H373" s="832">
        <v>0</v>
      </c>
      <c r="I373" s="832">
        <v>0</v>
      </c>
      <c r="J373" s="832">
        <v>0</v>
      </c>
      <c r="K373" s="832">
        <v>0</v>
      </c>
      <c r="L373" s="832">
        <v>0</v>
      </c>
      <c r="M373" s="832">
        <v>0</v>
      </c>
      <c r="N373" s="832">
        <v>0</v>
      </c>
      <c r="O373" s="832">
        <v>0</v>
      </c>
      <c r="P373" s="832">
        <v>0</v>
      </c>
      <c r="Q373" s="832">
        <v>0</v>
      </c>
      <c r="R373" s="832">
        <v>0</v>
      </c>
      <c r="S373" s="832">
        <v>0</v>
      </c>
      <c r="T373" s="832">
        <v>0</v>
      </c>
      <c r="U373" s="832">
        <v>0</v>
      </c>
      <c r="V373" s="832">
        <v>0</v>
      </c>
      <c r="W373" s="832">
        <v>0</v>
      </c>
      <c r="X373" s="832">
        <v>0</v>
      </c>
      <c r="Y373" s="832">
        <v>0</v>
      </c>
      <c r="Z373" s="832">
        <v>0</v>
      </c>
      <c r="AA373" s="832">
        <v>0</v>
      </c>
      <c r="AB373" s="832">
        <v>0</v>
      </c>
      <c r="AC373" s="832">
        <v>0</v>
      </c>
      <c r="AD373" s="832">
        <v>0</v>
      </c>
      <c r="AE373" s="832">
        <v>0</v>
      </c>
      <c r="AF373" s="832">
        <v>0</v>
      </c>
      <c r="AG373" s="832">
        <v>0</v>
      </c>
      <c r="AH373" s="832">
        <v>0</v>
      </c>
      <c r="AI373" s="832">
        <v>0</v>
      </c>
      <c r="AJ373" s="1030" t="str">
        <f t="shared" si="30"/>
        <v>H13100</v>
      </c>
      <c r="AK373" s="1030" t="str">
        <f t="shared" si="31"/>
        <v>VEHICULES NEUFS AUTRES</v>
      </c>
      <c r="AL373" s="1030">
        <f>IFERROR(INDEX(G373:R373,1,MATCH(Parametres!$B$3,G$1:R$1,0)-1)*IF(OR(F373="L",F373="S",F373="I"),-1,1),"")</f>
        <v>0</v>
      </c>
      <c r="AM373" s="1030">
        <f t="shared" si="32"/>
        <v>0</v>
      </c>
      <c r="AN373" s="1030">
        <f>INDEX(G373:R373,1,MATCH(Parametres!$B$3,G$1:R$1,0))*IF(OR(F373="L",F373="S",F373="I"),-1,1)</f>
        <v>0</v>
      </c>
      <c r="AO373" s="598" t="str">
        <f>+VLOOKUP($AJ373,Data_Validation!$A:$D,1,0)</f>
        <v>H13100</v>
      </c>
      <c r="AP373" s="598" t="str">
        <f>+VLOOKUP($AJ373,Data_Validation!$A:$D,3,0)</f>
        <v>Bilan</v>
      </c>
      <c r="AQ373" s="598" t="str">
        <f>+VLOOKUP($AJ373,Data_Validation!$A:$D,4,0)</f>
        <v>Inventaire Véhicules Neufs</v>
      </c>
      <c r="AR373" s="598" t="s">
        <v>299</v>
      </c>
      <c r="AS373" s="598">
        <f>+VLOOKUP($AJ373,Data_Validation!$A:$E,5,0)</f>
        <v>0</v>
      </c>
      <c r="AT373" s="1036" t="str">
        <f t="shared" si="33"/>
        <v>H13100</v>
      </c>
      <c r="AU373" s="599" t="str">
        <f t="shared" si="34"/>
        <v>VEHICULES NEUFS AUTRES</v>
      </c>
      <c r="AV373" s="1030">
        <f>IFERROR(INDEX(V373:AG373,1,MATCH(Parametres!$B$3,V$1:AG$1,0)-1)*IF(OR(C373="L",C373="S",C373="I"),-1,1),"")</f>
        <v>0</v>
      </c>
      <c r="AW373" s="1030">
        <f t="shared" si="35"/>
        <v>0</v>
      </c>
      <c r="AX373" s="1030">
        <f>INDEX(V373:AG373,1,MATCH(Parametres!$B$3,V$1:AG$1,0))*IF(OR(C373="L",C373="S",C373="I"),-1,1)</f>
        <v>0</v>
      </c>
      <c r="AY373" s="598" t="s">
        <v>337</v>
      </c>
      <c r="AZ373" s="598">
        <f>+VLOOKUP($AJ373,Data_Validation!$A:$E,5,0)</f>
        <v>0</v>
      </c>
    </row>
    <row r="374" spans="1:52" ht="15.75" customHeight="1">
      <c r="A374" s="832" t="s">
        <v>1150</v>
      </c>
      <c r="B374" s="832">
        <v>2025</v>
      </c>
      <c r="C374" s="832" t="s">
        <v>1896</v>
      </c>
      <c r="D374" s="832" t="s">
        <v>1897</v>
      </c>
      <c r="E374" s="832" t="s">
        <v>1889</v>
      </c>
      <c r="F374" s="832" t="s">
        <v>1792</v>
      </c>
      <c r="G374" s="832">
        <v>287439.53999999998</v>
      </c>
      <c r="H374" s="832">
        <v>287439.53999999998</v>
      </c>
      <c r="I374" s="832">
        <v>288226.63</v>
      </c>
      <c r="J374" s="832">
        <v>172509.35</v>
      </c>
      <c r="K374" s="832">
        <v>178965.05</v>
      </c>
      <c r="L374" s="832">
        <v>153786.12</v>
      </c>
      <c r="M374" s="832">
        <v>153786.12</v>
      </c>
      <c r="N374" s="832">
        <v>153864.35</v>
      </c>
      <c r="O374" s="832">
        <v>153038.01999999999</v>
      </c>
      <c r="P374" s="832">
        <v>159620.74</v>
      </c>
      <c r="Q374" s="832">
        <v>148707.63</v>
      </c>
      <c r="R374" s="832">
        <v>148707.63</v>
      </c>
      <c r="S374" s="832">
        <v>0</v>
      </c>
      <c r="T374" s="832">
        <v>0</v>
      </c>
      <c r="U374" s="832">
        <v>0</v>
      </c>
      <c r="V374" s="832">
        <v>0</v>
      </c>
      <c r="W374" s="832">
        <v>0</v>
      </c>
      <c r="X374" s="832">
        <v>0</v>
      </c>
      <c r="Y374" s="832">
        <v>0</v>
      </c>
      <c r="Z374" s="832">
        <v>0</v>
      </c>
      <c r="AA374" s="832">
        <v>0</v>
      </c>
      <c r="AB374" s="832">
        <v>0</v>
      </c>
      <c r="AC374" s="832">
        <v>0</v>
      </c>
      <c r="AD374" s="832">
        <v>0</v>
      </c>
      <c r="AE374" s="832">
        <v>0</v>
      </c>
      <c r="AF374" s="832">
        <v>0</v>
      </c>
      <c r="AG374" s="832">
        <v>0</v>
      </c>
      <c r="AH374" s="832">
        <v>0</v>
      </c>
      <c r="AI374" s="832">
        <v>0</v>
      </c>
      <c r="AJ374" s="1030" t="str">
        <f t="shared" si="30"/>
        <v>H13600</v>
      </c>
      <c r="AK374" s="1030" t="str">
        <f t="shared" si="31"/>
        <v>DEMONSTRATEUR - HYUNDAI</v>
      </c>
      <c r="AL374" s="1030">
        <f>IFERROR(INDEX(G374:R374,1,MATCH(Parametres!$B$3,G$1:R$1,0)-1)*IF(OR(F374="L",F374="S",F374="I"),-1,1),"")</f>
        <v>287439.53999999998</v>
      </c>
      <c r="AM374" s="1030">
        <f t="shared" si="32"/>
        <v>0</v>
      </c>
      <c r="AN374" s="1030">
        <f>INDEX(G374:R374,1,MATCH(Parametres!$B$3,G$1:R$1,0))*IF(OR(F374="L",F374="S",F374="I"),-1,1)</f>
        <v>287439.53999999998</v>
      </c>
      <c r="AO374" s="598" t="str">
        <f>+VLOOKUP($AJ374,Data_Validation!$A:$D,1,0)</f>
        <v>H13600</v>
      </c>
      <c r="AP374" s="598" t="str">
        <f>+VLOOKUP($AJ374,Data_Validation!$A:$D,3,0)</f>
        <v>Bilan</v>
      </c>
      <c r="AQ374" s="598" t="str">
        <f>+VLOOKUP($AJ374,Data_Validation!$A:$D,4,0)</f>
        <v>Inventaire Véhicules Neufs</v>
      </c>
      <c r="AR374" s="598" t="s">
        <v>299</v>
      </c>
      <c r="AS374" s="598">
        <f>+VLOOKUP($AJ374,Data_Validation!$A:$E,5,0)</f>
        <v>0</v>
      </c>
      <c r="AT374" s="1036" t="str">
        <f t="shared" si="33"/>
        <v>H13600</v>
      </c>
      <c r="AU374" s="599" t="str">
        <f t="shared" si="34"/>
        <v>DEMONSTRATEUR - HYUNDAI</v>
      </c>
      <c r="AV374" s="1030">
        <f>IFERROR(INDEX(V374:AG374,1,MATCH(Parametres!$B$3,V$1:AG$1,0)-1)*IF(OR(C374="L",C374="S",C374="I"),-1,1),"")</f>
        <v>0</v>
      </c>
      <c r="AW374" s="1030">
        <f t="shared" si="35"/>
        <v>0</v>
      </c>
      <c r="AX374" s="1030">
        <f>INDEX(V374:AG374,1,MATCH(Parametres!$B$3,V$1:AG$1,0))*IF(OR(C374="L",C374="S",C374="I"),-1,1)</f>
        <v>0</v>
      </c>
      <c r="AY374" s="598" t="s">
        <v>337</v>
      </c>
      <c r="AZ374" s="598">
        <f>+VLOOKUP($AJ374,Data_Validation!$A:$E,5,0)</f>
        <v>0</v>
      </c>
    </row>
    <row r="375" spans="1:52" ht="15.75" customHeight="1">
      <c r="A375" s="832" t="s">
        <v>1150</v>
      </c>
      <c r="B375" s="832">
        <v>2025</v>
      </c>
      <c r="C375" s="832" t="s">
        <v>1898</v>
      </c>
      <c r="D375" s="832" t="s">
        <v>1899</v>
      </c>
      <c r="E375" s="832" t="s">
        <v>1889</v>
      </c>
      <c r="F375" s="832" t="s">
        <v>1792</v>
      </c>
      <c r="G375" s="832">
        <v>0</v>
      </c>
      <c r="H375" s="832">
        <v>0</v>
      </c>
      <c r="I375" s="832">
        <v>0</v>
      </c>
      <c r="J375" s="832">
        <v>0</v>
      </c>
      <c r="K375" s="832">
        <v>0</v>
      </c>
      <c r="L375" s="832">
        <v>0</v>
      </c>
      <c r="M375" s="832">
        <v>0</v>
      </c>
      <c r="N375" s="832">
        <v>0</v>
      </c>
      <c r="O375" s="832">
        <v>0</v>
      </c>
      <c r="P375" s="832">
        <v>0</v>
      </c>
      <c r="Q375" s="832">
        <v>0</v>
      </c>
      <c r="R375" s="832">
        <v>0</v>
      </c>
      <c r="S375" s="832">
        <v>0</v>
      </c>
      <c r="T375" s="832">
        <v>0</v>
      </c>
      <c r="U375" s="832">
        <v>0</v>
      </c>
      <c r="V375" s="832">
        <v>0</v>
      </c>
      <c r="W375" s="832">
        <v>0</v>
      </c>
      <c r="X375" s="832">
        <v>0</v>
      </c>
      <c r="Y375" s="832">
        <v>0</v>
      </c>
      <c r="Z375" s="832">
        <v>0</v>
      </c>
      <c r="AA375" s="832">
        <v>0</v>
      </c>
      <c r="AB375" s="832">
        <v>0</v>
      </c>
      <c r="AC375" s="832">
        <v>0</v>
      </c>
      <c r="AD375" s="832">
        <v>0</v>
      </c>
      <c r="AE375" s="832">
        <v>0</v>
      </c>
      <c r="AF375" s="832">
        <v>0</v>
      </c>
      <c r="AG375" s="832">
        <v>0</v>
      </c>
      <c r="AH375" s="832">
        <v>0</v>
      </c>
      <c r="AI375" s="832">
        <v>0</v>
      </c>
      <c r="AJ375" s="1030" t="str">
        <f t="shared" si="30"/>
        <v>H13700</v>
      </c>
      <c r="AK375" s="1030" t="str">
        <f t="shared" si="31"/>
        <v>VEHICULES LOUE A L/T</v>
      </c>
      <c r="AL375" s="1030">
        <f>IFERROR(INDEX(G375:R375,1,MATCH(Parametres!$B$3,G$1:R$1,0)-1)*IF(OR(F375="L",F375="S",F375="I"),-1,1),"")</f>
        <v>0</v>
      </c>
      <c r="AM375" s="1030">
        <f t="shared" si="32"/>
        <v>0</v>
      </c>
      <c r="AN375" s="1030">
        <f>INDEX(G375:R375,1,MATCH(Parametres!$B$3,G$1:R$1,0))*IF(OR(F375="L",F375="S",F375="I"),-1,1)</f>
        <v>0</v>
      </c>
      <c r="AO375" s="598" t="e">
        <f>+VLOOKUP($AJ375,Data_Validation!$A:$D,1,0)</f>
        <v>#N/A</v>
      </c>
      <c r="AP375" s="598" t="e">
        <f>+VLOOKUP($AJ375,Data_Validation!$A:$D,3,0)</f>
        <v>#N/A</v>
      </c>
      <c r="AQ375" s="598" t="e">
        <f>+VLOOKUP($AJ375,Data_Validation!$A:$D,4,0)</f>
        <v>#N/A</v>
      </c>
      <c r="AR375" s="598" t="s">
        <v>299</v>
      </c>
      <c r="AS375" s="598" t="e">
        <f>+VLOOKUP($AJ375,Data_Validation!$A:$E,5,0)</f>
        <v>#N/A</v>
      </c>
      <c r="AT375" s="1036" t="str">
        <f t="shared" si="33"/>
        <v>H13700</v>
      </c>
      <c r="AU375" s="599" t="str">
        <f t="shared" si="34"/>
        <v>VEHICULES LOUE A L/T</v>
      </c>
      <c r="AV375" s="1030">
        <f>IFERROR(INDEX(V375:AG375,1,MATCH(Parametres!$B$3,V$1:AG$1,0)-1)*IF(OR(C375="L",C375="S",C375="I"),-1,1),"")</f>
        <v>0</v>
      </c>
      <c r="AW375" s="1030">
        <f t="shared" si="35"/>
        <v>0</v>
      </c>
      <c r="AX375" s="1030">
        <f>INDEX(V375:AG375,1,MATCH(Parametres!$B$3,V$1:AG$1,0))*IF(OR(C375="L",C375="S",C375="I"),-1,1)</f>
        <v>0</v>
      </c>
      <c r="AY375" s="598" t="s">
        <v>337</v>
      </c>
      <c r="AZ375" s="598" t="e">
        <f>+VLOOKUP($AJ375,Data_Validation!$A:$E,5,0)</f>
        <v>#N/A</v>
      </c>
    </row>
    <row r="376" spans="1:52" ht="15.75" customHeight="1">
      <c r="A376" s="832" t="s">
        <v>1150</v>
      </c>
      <c r="B376" s="832">
        <v>2025</v>
      </c>
      <c r="C376" s="832" t="s">
        <v>1900</v>
      </c>
      <c r="D376" s="832" t="s">
        <v>1901</v>
      </c>
      <c r="E376" s="832" t="s">
        <v>1889</v>
      </c>
      <c r="F376" s="832" t="s">
        <v>1792</v>
      </c>
      <c r="G376" s="832">
        <v>420958.11</v>
      </c>
      <c r="H376" s="832">
        <v>289639.31</v>
      </c>
      <c r="I376" s="832">
        <v>231919.1</v>
      </c>
      <c r="J376" s="832">
        <v>163287.32</v>
      </c>
      <c r="K376" s="832">
        <v>324406</v>
      </c>
      <c r="L376" s="832">
        <v>232456.67</v>
      </c>
      <c r="M376" s="832">
        <v>95531.51</v>
      </c>
      <c r="N376" s="832">
        <v>229216.64000000001</v>
      </c>
      <c r="O376" s="832">
        <v>242742.71</v>
      </c>
      <c r="P376" s="832">
        <v>326334.90999999997</v>
      </c>
      <c r="Q376" s="832">
        <v>433344.3</v>
      </c>
      <c r="R376" s="832">
        <v>679145.48</v>
      </c>
      <c r="S376" s="832">
        <v>0</v>
      </c>
      <c r="T376" s="832">
        <v>0</v>
      </c>
      <c r="U376" s="832">
        <v>0</v>
      </c>
      <c r="V376" s="832">
        <v>0</v>
      </c>
      <c r="W376" s="832">
        <v>0</v>
      </c>
      <c r="X376" s="832">
        <v>0</v>
      </c>
      <c r="Y376" s="832">
        <v>0</v>
      </c>
      <c r="Z376" s="832">
        <v>0</v>
      </c>
      <c r="AA376" s="832">
        <v>0</v>
      </c>
      <c r="AB376" s="832">
        <v>0</v>
      </c>
      <c r="AC376" s="832">
        <v>0</v>
      </c>
      <c r="AD376" s="832">
        <v>0</v>
      </c>
      <c r="AE376" s="832">
        <v>0</v>
      </c>
      <c r="AF376" s="832">
        <v>0</v>
      </c>
      <c r="AG376" s="832">
        <v>0</v>
      </c>
      <c r="AH376" s="832">
        <v>0</v>
      </c>
      <c r="AI376" s="832">
        <v>0</v>
      </c>
      <c r="AJ376" s="1030" t="str">
        <f t="shared" si="30"/>
        <v>H13800</v>
      </c>
      <c r="AK376" s="1030" t="str">
        <f t="shared" si="31"/>
        <v>VEHICULES D OCCASSION</v>
      </c>
      <c r="AL376" s="1030">
        <f>IFERROR(INDEX(G376:R376,1,MATCH(Parametres!$B$3,G$1:R$1,0)-1)*IF(OR(F376="L",F376="S",F376="I"),-1,1),"")</f>
        <v>420958.11</v>
      </c>
      <c r="AM376" s="1030">
        <f t="shared" si="32"/>
        <v>-131318.79999999999</v>
      </c>
      <c r="AN376" s="1030">
        <f>INDEX(G376:R376,1,MATCH(Parametres!$B$3,G$1:R$1,0))*IF(OR(F376="L",F376="S",F376="I"),-1,1)</f>
        <v>289639.31</v>
      </c>
      <c r="AO376" s="598" t="str">
        <f>+VLOOKUP($AJ376,Data_Validation!$A:$D,1,0)</f>
        <v>H13800</v>
      </c>
      <c r="AP376" s="598" t="str">
        <f>+VLOOKUP($AJ376,Data_Validation!$A:$D,3,0)</f>
        <v>Bilan</v>
      </c>
      <c r="AQ376" s="598" t="str">
        <f>+VLOOKUP($AJ376,Data_Validation!$A:$D,4,0)</f>
        <v>Inventaire Véhicules Usagés</v>
      </c>
      <c r="AR376" s="598" t="s">
        <v>299</v>
      </c>
      <c r="AS376" s="598">
        <f>+VLOOKUP($AJ376,Data_Validation!$A:$E,5,0)</f>
        <v>0</v>
      </c>
      <c r="AT376" s="1036" t="str">
        <f t="shared" si="33"/>
        <v>H13800</v>
      </c>
      <c r="AU376" s="599" t="str">
        <f t="shared" si="34"/>
        <v>VEHICULES D OCCASSION</v>
      </c>
      <c r="AV376" s="1030">
        <f>IFERROR(INDEX(V376:AG376,1,MATCH(Parametres!$B$3,V$1:AG$1,0)-1)*IF(OR(C376="L",C376="S",C376="I"),-1,1),"")</f>
        <v>0</v>
      </c>
      <c r="AW376" s="1030">
        <f t="shared" si="35"/>
        <v>0</v>
      </c>
      <c r="AX376" s="1030">
        <f>INDEX(V376:AG376,1,MATCH(Parametres!$B$3,V$1:AG$1,0))*IF(OR(C376="L",C376="S",C376="I"),-1,1)</f>
        <v>0</v>
      </c>
      <c r="AY376" s="598" t="s">
        <v>337</v>
      </c>
      <c r="AZ376" s="598">
        <f>+VLOOKUP($AJ376,Data_Validation!$A:$E,5,0)</f>
        <v>0</v>
      </c>
    </row>
    <row r="377" spans="1:52" ht="15.75" customHeight="1">
      <c r="A377" s="832" t="s">
        <v>1150</v>
      </c>
      <c r="B377" s="832">
        <v>2025</v>
      </c>
      <c r="C377" s="832" t="s">
        <v>1902</v>
      </c>
      <c r="D377" s="832" t="s">
        <v>1903</v>
      </c>
      <c r="E377" s="832" t="s">
        <v>1889</v>
      </c>
      <c r="F377" s="832" t="s">
        <v>1792</v>
      </c>
      <c r="G377" s="832">
        <v>84691</v>
      </c>
      <c r="H377" s="832">
        <v>50931.88</v>
      </c>
      <c r="I377" s="832">
        <v>80804.149999999994</v>
      </c>
      <c r="J377" s="832">
        <v>190725.97</v>
      </c>
      <c r="K377" s="832">
        <v>48331.88</v>
      </c>
      <c r="L377" s="832">
        <v>44793.7</v>
      </c>
      <c r="M377" s="832">
        <v>99931.88</v>
      </c>
      <c r="N377" s="832">
        <v>149908.60999999999</v>
      </c>
      <c r="O377" s="832">
        <v>63599.45</v>
      </c>
      <c r="P377" s="832">
        <v>59146.39</v>
      </c>
      <c r="Q377" s="832">
        <v>71872.69</v>
      </c>
      <c r="R377" s="832">
        <v>124590.01</v>
      </c>
      <c r="S377" s="832">
        <v>0</v>
      </c>
      <c r="T377" s="832">
        <v>0</v>
      </c>
      <c r="U377" s="832">
        <v>0</v>
      </c>
      <c r="V377" s="832">
        <v>0</v>
      </c>
      <c r="W377" s="832">
        <v>0</v>
      </c>
      <c r="X377" s="832">
        <v>0</v>
      </c>
      <c r="Y377" s="832">
        <v>0</v>
      </c>
      <c r="Z377" s="832">
        <v>0</v>
      </c>
      <c r="AA377" s="832">
        <v>0</v>
      </c>
      <c r="AB377" s="832">
        <v>0</v>
      </c>
      <c r="AC377" s="832">
        <v>0</v>
      </c>
      <c r="AD377" s="832">
        <v>0</v>
      </c>
      <c r="AE377" s="832">
        <v>0</v>
      </c>
      <c r="AF377" s="832">
        <v>0</v>
      </c>
      <c r="AG377" s="832">
        <v>0</v>
      </c>
      <c r="AH377" s="832">
        <v>0</v>
      </c>
      <c r="AI377" s="832">
        <v>0</v>
      </c>
      <c r="AJ377" s="1030" t="str">
        <f t="shared" si="30"/>
        <v>H13801</v>
      </c>
      <c r="AK377" s="1030" t="str">
        <f t="shared" si="31"/>
        <v>VEHICULES OCC AUTRES</v>
      </c>
      <c r="AL377" s="1030">
        <f>IFERROR(INDEX(G377:R377,1,MATCH(Parametres!$B$3,G$1:R$1,0)-1)*IF(OR(F377="L",F377="S",F377="I"),-1,1),"")</f>
        <v>84691</v>
      </c>
      <c r="AM377" s="1030">
        <f t="shared" si="32"/>
        <v>-33759.120000000003</v>
      </c>
      <c r="AN377" s="1030">
        <f>INDEX(G377:R377,1,MATCH(Parametres!$B$3,G$1:R$1,0))*IF(OR(F377="L",F377="S",F377="I"),-1,1)</f>
        <v>50931.88</v>
      </c>
      <c r="AO377" s="598" t="str">
        <f>+VLOOKUP($AJ377,Data_Validation!$A:$D,1,0)</f>
        <v>H13801</v>
      </c>
      <c r="AP377" s="598" t="str">
        <f>+VLOOKUP($AJ377,Data_Validation!$A:$D,3,0)</f>
        <v>Bilan</v>
      </c>
      <c r="AQ377" s="598" t="str">
        <f>+VLOOKUP($AJ377,Data_Validation!$A:$D,4,0)</f>
        <v>Inventaire Véhicules Usagés</v>
      </c>
      <c r="AR377" s="598" t="s">
        <v>299</v>
      </c>
      <c r="AS377" s="598">
        <f>+VLOOKUP($AJ377,Data_Validation!$A:$E,5,0)</f>
        <v>0</v>
      </c>
      <c r="AT377" s="1036" t="str">
        <f t="shared" si="33"/>
        <v>H13801</v>
      </c>
      <c r="AU377" s="599" t="str">
        <f t="shared" si="34"/>
        <v>VEHICULES OCC AUTRES</v>
      </c>
      <c r="AV377" s="1030">
        <f>IFERROR(INDEX(V377:AG377,1,MATCH(Parametres!$B$3,V$1:AG$1,0)-1)*IF(OR(C377="L",C377="S",C377="I"),-1,1),"")</f>
        <v>0</v>
      </c>
      <c r="AW377" s="1030">
        <f t="shared" si="35"/>
        <v>0</v>
      </c>
      <c r="AX377" s="1030">
        <f>INDEX(V377:AG377,1,MATCH(Parametres!$B$3,V$1:AG$1,0))*IF(OR(C377="L",C377="S",C377="I"),-1,1)</f>
        <v>0</v>
      </c>
      <c r="AY377" s="598" t="s">
        <v>337</v>
      </c>
      <c r="AZ377" s="598">
        <f>+VLOOKUP($AJ377,Data_Validation!$A:$E,5,0)</f>
        <v>0</v>
      </c>
    </row>
    <row r="378" spans="1:52" ht="15.75" customHeight="1">
      <c r="A378" s="832" t="s">
        <v>1150</v>
      </c>
      <c r="B378" s="832">
        <v>2025</v>
      </c>
      <c r="C378" s="832" t="s">
        <v>1904</v>
      </c>
      <c r="D378" s="832" t="s">
        <v>1905</v>
      </c>
      <c r="E378" s="832" t="s">
        <v>1889</v>
      </c>
      <c r="F378" s="832" t="s">
        <v>1792</v>
      </c>
      <c r="G378" s="832">
        <v>0</v>
      </c>
      <c r="H378" s="832">
        <v>0</v>
      </c>
      <c r="I378" s="832">
        <v>0</v>
      </c>
      <c r="J378" s="832">
        <v>0</v>
      </c>
      <c r="K378" s="832">
        <v>0</v>
      </c>
      <c r="L378" s="832">
        <v>0</v>
      </c>
      <c r="M378" s="832">
        <v>0</v>
      </c>
      <c r="N378" s="832">
        <v>0</v>
      </c>
      <c r="O378" s="832">
        <v>0</v>
      </c>
      <c r="P378" s="832">
        <v>0</v>
      </c>
      <c r="Q378" s="832">
        <v>0</v>
      </c>
      <c r="R378" s="832">
        <v>0</v>
      </c>
      <c r="S378" s="832">
        <v>0</v>
      </c>
      <c r="T378" s="832">
        <v>0</v>
      </c>
      <c r="U378" s="832">
        <v>0</v>
      </c>
      <c r="V378" s="832">
        <v>0</v>
      </c>
      <c r="W378" s="832">
        <v>0</v>
      </c>
      <c r="X378" s="832">
        <v>0</v>
      </c>
      <c r="Y378" s="832">
        <v>0</v>
      </c>
      <c r="Z378" s="832">
        <v>0</v>
      </c>
      <c r="AA378" s="832">
        <v>0</v>
      </c>
      <c r="AB378" s="832">
        <v>0</v>
      </c>
      <c r="AC378" s="832">
        <v>0</v>
      </c>
      <c r="AD378" s="832">
        <v>0</v>
      </c>
      <c r="AE378" s="832">
        <v>0</v>
      </c>
      <c r="AF378" s="832">
        <v>0</v>
      </c>
      <c r="AG378" s="832">
        <v>0</v>
      </c>
      <c r="AH378" s="832">
        <v>0</v>
      </c>
      <c r="AI378" s="832">
        <v>0</v>
      </c>
      <c r="AJ378" s="1030" t="str">
        <f t="shared" si="30"/>
        <v>H13802</v>
      </c>
      <c r="AK378" s="1030" t="str">
        <f t="shared" si="31"/>
        <v>VEHICULES OCC CERTIF HYUN</v>
      </c>
      <c r="AL378" s="1030">
        <f>IFERROR(INDEX(G378:R378,1,MATCH(Parametres!$B$3,G$1:R$1,0)-1)*IF(OR(F378="L",F378="S",F378="I"),-1,1),"")</f>
        <v>0</v>
      </c>
      <c r="AM378" s="1030">
        <f t="shared" si="32"/>
        <v>0</v>
      </c>
      <c r="AN378" s="1030">
        <f>INDEX(G378:R378,1,MATCH(Parametres!$B$3,G$1:R$1,0))*IF(OR(F378="L",F378="S",F378="I"),-1,1)</f>
        <v>0</v>
      </c>
      <c r="AO378" s="598" t="e">
        <f>+VLOOKUP($AJ378,Data_Validation!$A:$D,1,0)</f>
        <v>#N/A</v>
      </c>
      <c r="AP378" s="598" t="e">
        <f>+VLOOKUP($AJ378,Data_Validation!$A:$D,3,0)</f>
        <v>#N/A</v>
      </c>
      <c r="AQ378" s="598" t="e">
        <f>+VLOOKUP($AJ378,Data_Validation!$A:$D,4,0)</f>
        <v>#N/A</v>
      </c>
      <c r="AR378" s="598" t="s">
        <v>299</v>
      </c>
      <c r="AS378" s="598" t="e">
        <f>+VLOOKUP($AJ378,Data_Validation!$A:$E,5,0)</f>
        <v>#N/A</v>
      </c>
      <c r="AT378" s="1036" t="str">
        <f t="shared" si="33"/>
        <v>H13802</v>
      </c>
      <c r="AU378" s="599" t="str">
        <f t="shared" si="34"/>
        <v>VEHICULES OCC CERTIF HYUN</v>
      </c>
      <c r="AV378" s="1030">
        <f>IFERROR(INDEX(V378:AG378,1,MATCH(Parametres!$B$3,V$1:AG$1,0)-1)*IF(OR(C378="L",C378="S",C378="I"),-1,1),"")</f>
        <v>0</v>
      </c>
      <c r="AW378" s="1030">
        <f t="shared" si="35"/>
        <v>0</v>
      </c>
      <c r="AX378" s="1030">
        <f>INDEX(V378:AG378,1,MATCH(Parametres!$B$3,V$1:AG$1,0))*IF(OR(C378="L",C378="S",C378="I"),-1,1)</f>
        <v>0</v>
      </c>
      <c r="AY378" s="598" t="s">
        <v>337</v>
      </c>
      <c r="AZ378" s="598" t="e">
        <f>+VLOOKUP($AJ378,Data_Validation!$A:$E,5,0)</f>
        <v>#N/A</v>
      </c>
    </row>
    <row r="379" spans="1:52" ht="15.75" customHeight="1">
      <c r="A379" s="832" t="s">
        <v>1150</v>
      </c>
      <c r="B379" s="832">
        <v>2025</v>
      </c>
      <c r="C379" s="832" t="s">
        <v>1906</v>
      </c>
      <c r="D379" s="832" t="s">
        <v>1907</v>
      </c>
      <c r="E379" s="832" t="s">
        <v>1889</v>
      </c>
      <c r="F379" s="832" t="s">
        <v>1792</v>
      </c>
      <c r="G379" s="832">
        <v>660162.22</v>
      </c>
      <c r="H379" s="832">
        <v>694680.87</v>
      </c>
      <c r="I379" s="832">
        <v>770810.08</v>
      </c>
      <c r="J379" s="832">
        <v>444414.37</v>
      </c>
      <c r="K379" s="832">
        <v>447843.8</v>
      </c>
      <c r="L379" s="832">
        <v>382674.83</v>
      </c>
      <c r="M379" s="832">
        <v>416724.56</v>
      </c>
      <c r="N379" s="832">
        <v>417580.2</v>
      </c>
      <c r="O379" s="832">
        <v>426281.11</v>
      </c>
      <c r="P379" s="832">
        <v>480294.41</v>
      </c>
      <c r="Q379" s="832">
        <v>620232.93999999994</v>
      </c>
      <c r="R379" s="832">
        <v>648619.4</v>
      </c>
      <c r="S379" s="832">
        <v>0</v>
      </c>
      <c r="T379" s="832">
        <v>0</v>
      </c>
      <c r="U379" s="832">
        <v>0</v>
      </c>
      <c r="V379" s="832">
        <v>0</v>
      </c>
      <c r="W379" s="832">
        <v>0</v>
      </c>
      <c r="X379" s="832">
        <v>0</v>
      </c>
      <c r="Y379" s="832">
        <v>0</v>
      </c>
      <c r="Z379" s="832">
        <v>0</v>
      </c>
      <c r="AA379" s="832">
        <v>0</v>
      </c>
      <c r="AB379" s="832">
        <v>0</v>
      </c>
      <c r="AC379" s="832">
        <v>0</v>
      </c>
      <c r="AD379" s="832">
        <v>0</v>
      </c>
      <c r="AE379" s="832">
        <v>0</v>
      </c>
      <c r="AF379" s="832">
        <v>0</v>
      </c>
      <c r="AG379" s="832">
        <v>0</v>
      </c>
      <c r="AH379" s="832">
        <v>0</v>
      </c>
      <c r="AI379" s="832">
        <v>0</v>
      </c>
      <c r="AJ379" s="1030" t="str">
        <f t="shared" si="30"/>
        <v>H13900</v>
      </c>
      <c r="AK379" s="1030" t="str">
        <f t="shared" si="31"/>
        <v>VEHICULE LOCATION A C.T</v>
      </c>
      <c r="AL379" s="1030">
        <f>IFERROR(INDEX(G379:R379,1,MATCH(Parametres!$B$3,G$1:R$1,0)-1)*IF(OR(F379="L",F379="S",F379="I"),-1,1),"")</f>
        <v>660162.22</v>
      </c>
      <c r="AM379" s="1030">
        <f t="shared" si="32"/>
        <v>34518.650000000023</v>
      </c>
      <c r="AN379" s="1030">
        <f>INDEX(G379:R379,1,MATCH(Parametres!$B$3,G$1:R$1,0))*IF(OR(F379="L",F379="S",F379="I"),-1,1)</f>
        <v>694680.87</v>
      </c>
      <c r="AO379" s="598" t="str">
        <f>+VLOOKUP($AJ379,Data_Validation!$A:$D,1,0)</f>
        <v>H13900</v>
      </c>
      <c r="AP379" s="598" t="str">
        <f>+VLOOKUP($AJ379,Data_Validation!$A:$D,3,0)</f>
        <v>Bilan</v>
      </c>
      <c r="AQ379" s="598" t="str">
        <f>+VLOOKUP($AJ379,Data_Validation!$A:$D,4,0)</f>
        <v>Inventaire Véhicules Neufs</v>
      </c>
      <c r="AR379" s="598" t="s">
        <v>299</v>
      </c>
      <c r="AS379" s="598">
        <f>+VLOOKUP($AJ379,Data_Validation!$A:$E,5,0)</f>
        <v>0</v>
      </c>
      <c r="AT379" s="1036" t="str">
        <f t="shared" si="33"/>
        <v>H13900</v>
      </c>
      <c r="AU379" s="599" t="str">
        <f t="shared" si="34"/>
        <v>VEHICULE LOCATION A C.T</v>
      </c>
      <c r="AV379" s="1030">
        <f>IFERROR(INDEX(V379:AG379,1,MATCH(Parametres!$B$3,V$1:AG$1,0)-1)*IF(OR(C379="L",C379="S",C379="I"),-1,1),"")</f>
        <v>0</v>
      </c>
      <c r="AW379" s="1030">
        <f t="shared" si="35"/>
        <v>0</v>
      </c>
      <c r="AX379" s="1030">
        <f>INDEX(V379:AG379,1,MATCH(Parametres!$B$3,V$1:AG$1,0))*IF(OR(C379="L",C379="S",C379="I"),-1,1)</f>
        <v>0</v>
      </c>
      <c r="AY379" s="598" t="s">
        <v>337</v>
      </c>
      <c r="AZ379" s="598">
        <f>+VLOOKUP($AJ379,Data_Validation!$A:$E,5,0)</f>
        <v>0</v>
      </c>
    </row>
    <row r="380" spans="1:52" ht="15.75" customHeight="1">
      <c r="A380" s="832" t="s">
        <v>1150</v>
      </c>
      <c r="B380" s="832">
        <v>2025</v>
      </c>
      <c r="C380" s="832" t="s">
        <v>1908</v>
      </c>
      <c r="D380" s="832" t="s">
        <v>1909</v>
      </c>
      <c r="E380" s="832" t="s">
        <v>333</v>
      </c>
      <c r="F380" s="832" t="s">
        <v>1792</v>
      </c>
      <c r="G380" s="832">
        <v>6009.31</v>
      </c>
      <c r="H380" s="832">
        <v>8230.77</v>
      </c>
      <c r="I380" s="832">
        <v>8408.43</v>
      </c>
      <c r="J380" s="832">
        <v>8000.6</v>
      </c>
      <c r="K380" s="832">
        <v>7083.69</v>
      </c>
      <c r="L380" s="832">
        <v>8511.49</v>
      </c>
      <c r="M380" s="832">
        <v>8277.94</v>
      </c>
      <c r="N380" s="832">
        <v>10272.09</v>
      </c>
      <c r="O380" s="832">
        <v>6122.35</v>
      </c>
      <c r="P380" s="832">
        <v>3834.71</v>
      </c>
      <c r="Q380" s="832">
        <v>15757.8</v>
      </c>
      <c r="R380" s="832">
        <v>17037.07</v>
      </c>
      <c r="S380" s="832">
        <v>0</v>
      </c>
      <c r="T380" s="832">
        <v>0</v>
      </c>
      <c r="U380" s="832">
        <v>0</v>
      </c>
      <c r="V380" s="832">
        <v>0</v>
      </c>
      <c r="W380" s="832">
        <v>0</v>
      </c>
      <c r="X380" s="832">
        <v>0</v>
      </c>
      <c r="Y380" s="832">
        <v>0</v>
      </c>
      <c r="Z380" s="832">
        <v>0</v>
      </c>
      <c r="AA380" s="832">
        <v>0</v>
      </c>
      <c r="AB380" s="832">
        <v>0</v>
      </c>
      <c r="AC380" s="832">
        <v>0</v>
      </c>
      <c r="AD380" s="832">
        <v>0</v>
      </c>
      <c r="AE380" s="832">
        <v>0</v>
      </c>
      <c r="AF380" s="832">
        <v>0</v>
      </c>
      <c r="AG380" s="832">
        <v>0</v>
      </c>
      <c r="AH380" s="832">
        <v>0</v>
      </c>
      <c r="AI380" s="832">
        <v>0</v>
      </c>
      <c r="AJ380" s="1030" t="str">
        <f t="shared" si="30"/>
        <v>H14100</v>
      </c>
      <c r="AK380" s="1030" t="str">
        <f t="shared" si="31"/>
        <v>ESSENCE INV. EN GROS</v>
      </c>
      <c r="AL380" s="1030">
        <f>IFERROR(INDEX(G380:R380,1,MATCH(Parametres!$B$3,G$1:R$1,0)-1)*IF(OR(F380="L",F380="S",F380="I"),-1,1),"")</f>
        <v>6009.31</v>
      </c>
      <c r="AM380" s="1030">
        <f t="shared" si="32"/>
        <v>2221.46</v>
      </c>
      <c r="AN380" s="1030">
        <f>INDEX(G380:R380,1,MATCH(Parametres!$B$3,G$1:R$1,0))*IF(OR(F380="L",F380="S",F380="I"),-1,1)</f>
        <v>8230.77</v>
      </c>
      <c r="AO380" s="598" t="str">
        <f>+VLOOKUP($AJ380,Data_Validation!$A:$D,1,0)</f>
        <v>H14100</v>
      </c>
      <c r="AP380" s="598" t="str">
        <f>+VLOOKUP($AJ380,Data_Validation!$A:$D,3,0)</f>
        <v>Bilan</v>
      </c>
      <c r="AQ380" s="598" t="str">
        <f>+VLOOKUP($AJ380,Data_Validation!$A:$D,4,0)</f>
        <v>Inventaire Pièces, Pneus, Huile</v>
      </c>
      <c r="AR380" s="598" t="s">
        <v>299</v>
      </c>
      <c r="AS380" s="598">
        <f>+VLOOKUP($AJ380,Data_Validation!$A:$E,5,0)</f>
        <v>0</v>
      </c>
      <c r="AT380" s="1036" t="str">
        <f t="shared" si="33"/>
        <v>H14100</v>
      </c>
      <c r="AU380" s="599" t="str">
        <f t="shared" si="34"/>
        <v>ESSENCE INV. EN GROS</v>
      </c>
      <c r="AV380" s="1030">
        <f>IFERROR(INDEX(V380:AG380,1,MATCH(Parametres!$B$3,V$1:AG$1,0)-1)*IF(OR(C380="L",C380="S",C380="I"),-1,1),"")</f>
        <v>0</v>
      </c>
      <c r="AW380" s="1030">
        <f t="shared" si="35"/>
        <v>0</v>
      </c>
      <c r="AX380" s="1030">
        <f>INDEX(V380:AG380,1,MATCH(Parametres!$B$3,V$1:AG$1,0))*IF(OR(C380="L",C380="S",C380="I"),-1,1)</f>
        <v>0</v>
      </c>
      <c r="AY380" s="598" t="s">
        <v>337</v>
      </c>
      <c r="AZ380" s="598">
        <f>+VLOOKUP($AJ380,Data_Validation!$A:$E,5,0)</f>
        <v>0</v>
      </c>
    </row>
    <row r="381" spans="1:52" ht="15.75" customHeight="1">
      <c r="A381" s="832" t="s">
        <v>1150</v>
      </c>
      <c r="B381" s="832">
        <v>2025</v>
      </c>
      <c r="C381" s="832" t="s">
        <v>1910</v>
      </c>
      <c r="D381" s="832" t="s">
        <v>1911</v>
      </c>
      <c r="E381" s="832" t="s">
        <v>333</v>
      </c>
      <c r="F381" s="832" t="s">
        <v>1792</v>
      </c>
      <c r="G381" s="832">
        <v>177423.2</v>
      </c>
      <c r="H381" s="832">
        <v>170092.55</v>
      </c>
      <c r="I381" s="832">
        <v>177340.94</v>
      </c>
      <c r="J381" s="832">
        <v>181874.03</v>
      </c>
      <c r="K381" s="832">
        <v>206270.57</v>
      </c>
      <c r="L381" s="832">
        <v>252695.56</v>
      </c>
      <c r="M381" s="832">
        <v>252124.92</v>
      </c>
      <c r="N381" s="832">
        <v>270665.77</v>
      </c>
      <c r="O381" s="832">
        <v>253433.5</v>
      </c>
      <c r="P381" s="832">
        <v>174625.37</v>
      </c>
      <c r="Q381" s="832">
        <v>243344.15</v>
      </c>
      <c r="R381" s="832">
        <v>262628.55</v>
      </c>
      <c r="S381" s="832">
        <v>0</v>
      </c>
      <c r="T381" s="832">
        <v>0</v>
      </c>
      <c r="U381" s="832">
        <v>0</v>
      </c>
      <c r="V381" s="832">
        <v>0</v>
      </c>
      <c r="W381" s="832">
        <v>0</v>
      </c>
      <c r="X381" s="832">
        <v>0</v>
      </c>
      <c r="Y381" s="832">
        <v>0</v>
      </c>
      <c r="Z381" s="832">
        <v>0</v>
      </c>
      <c r="AA381" s="832">
        <v>0</v>
      </c>
      <c r="AB381" s="832">
        <v>0</v>
      </c>
      <c r="AC381" s="832">
        <v>0</v>
      </c>
      <c r="AD381" s="832">
        <v>0</v>
      </c>
      <c r="AE381" s="832">
        <v>0</v>
      </c>
      <c r="AF381" s="832">
        <v>0</v>
      </c>
      <c r="AG381" s="832">
        <v>0</v>
      </c>
      <c r="AH381" s="832">
        <v>0</v>
      </c>
      <c r="AI381" s="832">
        <v>0</v>
      </c>
      <c r="AJ381" s="1030" t="str">
        <f t="shared" si="30"/>
        <v>H14400</v>
      </c>
      <c r="AK381" s="1030" t="str">
        <f t="shared" si="31"/>
        <v>PIECES &amp; ACCESS.-HYUNDAI</v>
      </c>
      <c r="AL381" s="1030">
        <f>IFERROR(INDEX(G381:R381,1,MATCH(Parametres!$B$3,G$1:R$1,0)-1)*IF(OR(F381="L",F381="S",F381="I"),-1,1),"")</f>
        <v>177423.2</v>
      </c>
      <c r="AM381" s="1030">
        <f t="shared" si="32"/>
        <v>-7330.6500000000233</v>
      </c>
      <c r="AN381" s="1030">
        <f>INDEX(G381:R381,1,MATCH(Parametres!$B$3,G$1:R$1,0))*IF(OR(F381="L",F381="S",F381="I"),-1,1)</f>
        <v>170092.55</v>
      </c>
      <c r="AO381" s="598" t="str">
        <f>+VLOOKUP($AJ381,Data_Validation!$A:$D,1,0)</f>
        <v>H14400</v>
      </c>
      <c r="AP381" s="598" t="str">
        <f>+VLOOKUP($AJ381,Data_Validation!$A:$D,3,0)</f>
        <v>Bilan</v>
      </c>
      <c r="AQ381" s="598" t="str">
        <f>+VLOOKUP($AJ381,Data_Validation!$A:$D,4,0)</f>
        <v>Inventaire Pièces, Pneus, Huile</v>
      </c>
      <c r="AR381" s="598" t="s">
        <v>299</v>
      </c>
      <c r="AS381" s="598">
        <f>+VLOOKUP($AJ381,Data_Validation!$A:$E,5,0)</f>
        <v>0</v>
      </c>
      <c r="AT381" s="1036" t="str">
        <f t="shared" si="33"/>
        <v>H14400</v>
      </c>
      <c r="AU381" s="599" t="str">
        <f t="shared" si="34"/>
        <v>PIECES &amp; ACCESS.-HYUNDAI</v>
      </c>
      <c r="AV381" s="1030">
        <f>IFERROR(INDEX(V381:AG381,1,MATCH(Parametres!$B$3,V$1:AG$1,0)-1)*IF(OR(C381="L",C381="S",C381="I"),-1,1),"")</f>
        <v>0</v>
      </c>
      <c r="AW381" s="1030">
        <f t="shared" si="35"/>
        <v>0</v>
      </c>
      <c r="AX381" s="1030">
        <f>INDEX(V381:AG381,1,MATCH(Parametres!$B$3,V$1:AG$1,0))*IF(OR(C381="L",C381="S",C381="I"),-1,1)</f>
        <v>0</v>
      </c>
      <c r="AY381" s="598" t="s">
        <v>337</v>
      </c>
      <c r="AZ381" s="598">
        <f>+VLOOKUP($AJ381,Data_Validation!$A:$E,5,0)</f>
        <v>0</v>
      </c>
    </row>
    <row r="382" spans="1:52" ht="15.75" customHeight="1">
      <c r="A382" s="832" t="s">
        <v>1150</v>
      </c>
      <c r="B382" s="832">
        <v>2025</v>
      </c>
      <c r="C382" s="832" t="s">
        <v>1912</v>
      </c>
      <c r="D382" s="832" t="s">
        <v>1913</v>
      </c>
      <c r="E382" s="832" t="s">
        <v>333</v>
      </c>
      <c r="F382" s="832" t="s">
        <v>1792</v>
      </c>
      <c r="G382" s="832">
        <v>2758.7</v>
      </c>
      <c r="H382" s="832">
        <v>707.04</v>
      </c>
      <c r="I382" s="832">
        <v>648.27</v>
      </c>
      <c r="J382" s="832">
        <v>1814.16</v>
      </c>
      <c r="K382" s="832">
        <v>1315.87</v>
      </c>
      <c r="L382" s="832">
        <v>4050.63</v>
      </c>
      <c r="M382" s="832">
        <v>3705.56</v>
      </c>
      <c r="N382" s="832">
        <v>4631.6000000000004</v>
      </c>
      <c r="O382" s="832">
        <v>10051.07</v>
      </c>
      <c r="P382" s="832">
        <v>16690.03</v>
      </c>
      <c r="Q382" s="832">
        <v>16216.14</v>
      </c>
      <c r="R382" s="832">
        <v>11153.12</v>
      </c>
      <c r="S382" s="832">
        <v>0</v>
      </c>
      <c r="T382" s="832">
        <v>0</v>
      </c>
      <c r="U382" s="832">
        <v>0</v>
      </c>
      <c r="V382" s="832">
        <v>0</v>
      </c>
      <c r="W382" s="832">
        <v>0</v>
      </c>
      <c r="X382" s="832">
        <v>0</v>
      </c>
      <c r="Y382" s="832">
        <v>0</v>
      </c>
      <c r="Z382" s="832">
        <v>0</v>
      </c>
      <c r="AA382" s="832">
        <v>0</v>
      </c>
      <c r="AB382" s="832">
        <v>0</v>
      </c>
      <c r="AC382" s="832">
        <v>0</v>
      </c>
      <c r="AD382" s="832">
        <v>0</v>
      </c>
      <c r="AE382" s="832">
        <v>0</v>
      </c>
      <c r="AF382" s="832">
        <v>0</v>
      </c>
      <c r="AG382" s="832">
        <v>0</v>
      </c>
      <c r="AH382" s="832">
        <v>0</v>
      </c>
      <c r="AI382" s="832">
        <v>0</v>
      </c>
      <c r="AJ382" s="1030" t="str">
        <f t="shared" si="30"/>
        <v>H14401</v>
      </c>
      <c r="AK382" s="1030" t="str">
        <f t="shared" si="31"/>
        <v>ACCESSOIRES HYUNDAI</v>
      </c>
      <c r="AL382" s="1030">
        <f>IFERROR(INDEX(G382:R382,1,MATCH(Parametres!$B$3,G$1:R$1,0)-1)*IF(OR(F382="L",F382="S",F382="I"),-1,1),"")</f>
        <v>2758.7</v>
      </c>
      <c r="AM382" s="1030">
        <f t="shared" si="32"/>
        <v>-2051.66</v>
      </c>
      <c r="AN382" s="1030">
        <f>INDEX(G382:R382,1,MATCH(Parametres!$B$3,G$1:R$1,0))*IF(OR(F382="L",F382="S",F382="I"),-1,1)</f>
        <v>707.04</v>
      </c>
      <c r="AO382" s="598" t="str">
        <f>+VLOOKUP($AJ382,Data_Validation!$A:$D,1,0)</f>
        <v>H14401</v>
      </c>
      <c r="AP382" s="598" t="str">
        <f>+VLOOKUP($AJ382,Data_Validation!$A:$D,3,0)</f>
        <v>Bilan</v>
      </c>
      <c r="AQ382" s="598" t="str">
        <f>+VLOOKUP($AJ382,Data_Validation!$A:$D,4,0)</f>
        <v>Inventaire Pièces, Pneus, Huile</v>
      </c>
      <c r="AR382" s="598" t="s">
        <v>299</v>
      </c>
      <c r="AS382" s="598">
        <f>+VLOOKUP($AJ382,Data_Validation!$A:$E,5,0)</f>
        <v>0</v>
      </c>
      <c r="AT382" s="1036" t="str">
        <f t="shared" si="33"/>
        <v>H14401</v>
      </c>
      <c r="AU382" s="599" t="str">
        <f t="shared" si="34"/>
        <v>ACCESSOIRES HYUNDAI</v>
      </c>
      <c r="AV382" s="1030">
        <f>IFERROR(INDEX(V382:AG382,1,MATCH(Parametres!$B$3,V$1:AG$1,0)-1)*IF(OR(C382="L",C382="S",C382="I"),-1,1),"")</f>
        <v>0</v>
      </c>
      <c r="AW382" s="1030">
        <f t="shared" si="35"/>
        <v>0</v>
      </c>
      <c r="AX382" s="1030">
        <f>INDEX(V382:AG382,1,MATCH(Parametres!$B$3,V$1:AG$1,0))*IF(OR(C382="L",C382="S",C382="I"),-1,1)</f>
        <v>0</v>
      </c>
      <c r="AY382" s="598" t="s">
        <v>337</v>
      </c>
      <c r="AZ382" s="598">
        <f>+VLOOKUP($AJ382,Data_Validation!$A:$E,5,0)</f>
        <v>0</v>
      </c>
    </row>
    <row r="383" spans="1:52" ht="15.75" customHeight="1">
      <c r="A383" s="832" t="s">
        <v>1150</v>
      </c>
      <c r="B383" s="832">
        <v>2025</v>
      </c>
      <c r="C383" s="832" t="s">
        <v>1914</v>
      </c>
      <c r="D383" s="832" t="s">
        <v>1915</v>
      </c>
      <c r="E383" s="832" t="s">
        <v>336</v>
      </c>
      <c r="F383" s="832" t="s">
        <v>1792</v>
      </c>
      <c r="G383" s="832">
        <v>0</v>
      </c>
      <c r="H383" s="832">
        <v>0</v>
      </c>
      <c r="I383" s="832">
        <v>0</v>
      </c>
      <c r="J383" s="832">
        <v>0</v>
      </c>
      <c r="K383" s="832">
        <v>0</v>
      </c>
      <c r="L383" s="832">
        <v>0</v>
      </c>
      <c r="M383" s="832">
        <v>0</v>
      </c>
      <c r="N383" s="832">
        <v>0</v>
      </c>
      <c r="O383" s="832">
        <v>0</v>
      </c>
      <c r="P383" s="832">
        <v>0</v>
      </c>
      <c r="Q383" s="832">
        <v>0</v>
      </c>
      <c r="R383" s="832">
        <v>0</v>
      </c>
      <c r="S383" s="832">
        <v>0</v>
      </c>
      <c r="T383" s="832">
        <v>0</v>
      </c>
      <c r="U383" s="832">
        <v>0</v>
      </c>
      <c r="V383" s="832">
        <v>0</v>
      </c>
      <c r="W383" s="832">
        <v>0</v>
      </c>
      <c r="X383" s="832">
        <v>0</v>
      </c>
      <c r="Y383" s="832">
        <v>0</v>
      </c>
      <c r="Z383" s="832">
        <v>0</v>
      </c>
      <c r="AA383" s="832">
        <v>0</v>
      </c>
      <c r="AB383" s="832">
        <v>0</v>
      </c>
      <c r="AC383" s="832">
        <v>0</v>
      </c>
      <c r="AD383" s="832">
        <v>0</v>
      </c>
      <c r="AE383" s="832">
        <v>0</v>
      </c>
      <c r="AF383" s="832">
        <v>0</v>
      </c>
      <c r="AG383" s="832">
        <v>0</v>
      </c>
      <c r="AH383" s="832">
        <v>0</v>
      </c>
      <c r="AI383" s="832">
        <v>0</v>
      </c>
      <c r="AJ383" s="1030" t="str">
        <f t="shared" si="30"/>
        <v>H14500</v>
      </c>
      <c r="AK383" s="1030" t="str">
        <f t="shared" si="31"/>
        <v>PIECES &amp; ACCESS.-F&amp;I</v>
      </c>
      <c r="AL383" s="1030">
        <f>IFERROR(INDEX(G383:R383,1,MATCH(Parametres!$B$3,G$1:R$1,0)-1)*IF(OR(F383="L",F383="S",F383="I"),-1,1),"")</f>
        <v>0</v>
      </c>
      <c r="AM383" s="1030">
        <f t="shared" si="32"/>
        <v>0</v>
      </c>
      <c r="AN383" s="1030">
        <f>INDEX(G383:R383,1,MATCH(Parametres!$B$3,G$1:R$1,0))*IF(OR(F383="L",F383="S",F383="I"),-1,1)</f>
        <v>0</v>
      </c>
      <c r="AO383" s="598" t="e">
        <f>+VLOOKUP($AJ383,Data_Validation!$A:$D,1,0)</f>
        <v>#N/A</v>
      </c>
      <c r="AP383" s="598" t="e">
        <f>+VLOOKUP($AJ383,Data_Validation!$A:$D,3,0)</f>
        <v>#N/A</v>
      </c>
      <c r="AQ383" s="598" t="e">
        <f>+VLOOKUP($AJ383,Data_Validation!$A:$D,4,0)</f>
        <v>#N/A</v>
      </c>
      <c r="AR383" s="598" t="s">
        <v>299</v>
      </c>
      <c r="AS383" s="598" t="e">
        <f>+VLOOKUP($AJ383,Data_Validation!$A:$E,5,0)</f>
        <v>#N/A</v>
      </c>
      <c r="AT383" s="1036" t="str">
        <f t="shared" si="33"/>
        <v>H14500</v>
      </c>
      <c r="AU383" s="599" t="str">
        <f t="shared" si="34"/>
        <v>PIECES &amp; ACCESS.-F&amp;I</v>
      </c>
      <c r="AV383" s="1030">
        <f>IFERROR(INDEX(V383:AG383,1,MATCH(Parametres!$B$3,V$1:AG$1,0)-1)*IF(OR(C383="L",C383="S",C383="I"),-1,1),"")</f>
        <v>0</v>
      </c>
      <c r="AW383" s="1030">
        <f t="shared" si="35"/>
        <v>0</v>
      </c>
      <c r="AX383" s="1030">
        <f>INDEX(V383:AG383,1,MATCH(Parametres!$B$3,V$1:AG$1,0))*IF(OR(C383="L",C383="S",C383="I"),-1,1)</f>
        <v>0</v>
      </c>
      <c r="AY383" s="598" t="s">
        <v>337</v>
      </c>
      <c r="AZ383" s="598" t="e">
        <f>+VLOOKUP($AJ383,Data_Validation!$A:$E,5,0)</f>
        <v>#N/A</v>
      </c>
    </row>
    <row r="384" spans="1:52" ht="15.75" customHeight="1">
      <c r="A384" s="832" t="s">
        <v>1150</v>
      </c>
      <c r="B384" s="832">
        <v>2025</v>
      </c>
      <c r="C384" s="832" t="s">
        <v>1916</v>
      </c>
      <c r="D384" s="832" t="s">
        <v>1917</v>
      </c>
      <c r="E384" s="832" t="s">
        <v>333</v>
      </c>
      <c r="F384" s="832" t="s">
        <v>1792</v>
      </c>
      <c r="G384" s="832">
        <v>0</v>
      </c>
      <c r="H384" s="832">
        <v>0</v>
      </c>
      <c r="I384" s="832">
        <v>0</v>
      </c>
      <c r="J384" s="832">
        <v>0</v>
      </c>
      <c r="K384" s="832">
        <v>0</v>
      </c>
      <c r="L384" s="832">
        <v>0</v>
      </c>
      <c r="M384" s="832">
        <v>0</v>
      </c>
      <c r="N384" s="832">
        <v>0</v>
      </c>
      <c r="O384" s="832">
        <v>0</v>
      </c>
      <c r="P384" s="832">
        <v>0</v>
      </c>
      <c r="Q384" s="832">
        <v>0</v>
      </c>
      <c r="R384" s="832">
        <v>0</v>
      </c>
      <c r="S384" s="832">
        <v>0</v>
      </c>
      <c r="T384" s="832">
        <v>0</v>
      </c>
      <c r="U384" s="832">
        <v>0</v>
      </c>
      <c r="V384" s="832">
        <v>0</v>
      </c>
      <c r="W384" s="832">
        <v>0</v>
      </c>
      <c r="X384" s="832">
        <v>0</v>
      </c>
      <c r="Y384" s="832">
        <v>0</v>
      </c>
      <c r="Z384" s="832">
        <v>0</v>
      </c>
      <c r="AA384" s="832">
        <v>0</v>
      </c>
      <c r="AB384" s="832">
        <v>0</v>
      </c>
      <c r="AC384" s="832">
        <v>0</v>
      </c>
      <c r="AD384" s="832">
        <v>0</v>
      </c>
      <c r="AE384" s="832">
        <v>0</v>
      </c>
      <c r="AF384" s="832">
        <v>0</v>
      </c>
      <c r="AG384" s="832">
        <v>0</v>
      </c>
      <c r="AH384" s="832">
        <v>0</v>
      </c>
      <c r="AI384" s="832">
        <v>0</v>
      </c>
      <c r="AJ384" s="1030" t="str">
        <f t="shared" si="30"/>
        <v>H14501</v>
      </c>
      <c r="AK384" s="1030" t="str">
        <f t="shared" si="31"/>
        <v>ACCESSOIRES AUTRES</v>
      </c>
      <c r="AL384" s="1030">
        <f>IFERROR(INDEX(G384:R384,1,MATCH(Parametres!$B$3,G$1:R$1,0)-1)*IF(OR(F384="L",F384="S",F384="I"),-1,1),"")</f>
        <v>0</v>
      </c>
      <c r="AM384" s="1030">
        <f t="shared" si="32"/>
        <v>0</v>
      </c>
      <c r="AN384" s="1030">
        <f>INDEX(G384:R384,1,MATCH(Parametres!$B$3,G$1:R$1,0))*IF(OR(F384="L",F384="S",F384="I"),-1,1)</f>
        <v>0</v>
      </c>
      <c r="AO384" s="598" t="e">
        <f>+VLOOKUP($AJ384,Data_Validation!$A:$D,1,0)</f>
        <v>#N/A</v>
      </c>
      <c r="AP384" s="598" t="e">
        <f>+VLOOKUP($AJ384,Data_Validation!$A:$D,3,0)</f>
        <v>#N/A</v>
      </c>
      <c r="AQ384" s="598" t="e">
        <f>+VLOOKUP($AJ384,Data_Validation!$A:$D,4,0)</f>
        <v>#N/A</v>
      </c>
      <c r="AR384" s="598" t="s">
        <v>299</v>
      </c>
      <c r="AS384" s="598" t="e">
        <f>+VLOOKUP($AJ384,Data_Validation!$A:$E,5,0)</f>
        <v>#N/A</v>
      </c>
      <c r="AT384" s="1036" t="str">
        <f t="shared" si="33"/>
        <v>H14501</v>
      </c>
      <c r="AU384" s="599" t="str">
        <f t="shared" si="34"/>
        <v>ACCESSOIRES AUTRES</v>
      </c>
      <c r="AV384" s="1030">
        <f>IFERROR(INDEX(V384:AG384,1,MATCH(Parametres!$B$3,V$1:AG$1,0)-1)*IF(OR(C384="L",C384="S",C384="I"),-1,1),"")</f>
        <v>0</v>
      </c>
      <c r="AW384" s="1030">
        <f t="shared" si="35"/>
        <v>0</v>
      </c>
      <c r="AX384" s="1030">
        <f>INDEX(V384:AG384,1,MATCH(Parametres!$B$3,V$1:AG$1,0))*IF(OR(C384="L",C384="S",C384="I"),-1,1)</f>
        <v>0</v>
      </c>
      <c r="AY384" s="598" t="s">
        <v>337</v>
      </c>
      <c r="AZ384" s="598" t="e">
        <f>+VLOOKUP($AJ384,Data_Validation!$A:$E,5,0)</f>
        <v>#N/A</v>
      </c>
    </row>
    <row r="385" spans="1:52" ht="15.75" customHeight="1">
      <c r="A385" s="832" t="s">
        <v>1150</v>
      </c>
      <c r="B385" s="832">
        <v>2025</v>
      </c>
      <c r="C385" s="832" t="s">
        <v>1918</v>
      </c>
      <c r="D385" s="832" t="s">
        <v>650</v>
      </c>
      <c r="E385" s="832" t="s">
        <v>333</v>
      </c>
      <c r="F385" s="832" t="s">
        <v>1792</v>
      </c>
      <c r="G385" s="832">
        <v>24795.71</v>
      </c>
      <c r="H385" s="832">
        <v>24362.01</v>
      </c>
      <c r="I385" s="832">
        <v>23153.22</v>
      </c>
      <c r="J385" s="832">
        <v>17308.43</v>
      </c>
      <c r="K385" s="832">
        <v>6889.11</v>
      </c>
      <c r="L385" s="832">
        <v>9974.4699999999993</v>
      </c>
      <c r="M385" s="832">
        <v>8337.2999999999993</v>
      </c>
      <c r="N385" s="832">
        <v>7125.91</v>
      </c>
      <c r="O385" s="832">
        <v>24420.81</v>
      </c>
      <c r="P385" s="832">
        <v>32579.53</v>
      </c>
      <c r="Q385" s="832">
        <v>46344.57</v>
      </c>
      <c r="R385" s="832">
        <v>36715.379999999997</v>
      </c>
      <c r="S385" s="832">
        <v>0</v>
      </c>
      <c r="T385" s="832">
        <v>0</v>
      </c>
      <c r="U385" s="832">
        <v>0</v>
      </c>
      <c r="V385" s="832">
        <v>0</v>
      </c>
      <c r="W385" s="832">
        <v>0</v>
      </c>
      <c r="X385" s="832">
        <v>0</v>
      </c>
      <c r="Y385" s="832">
        <v>0</v>
      </c>
      <c r="Z385" s="832">
        <v>0</v>
      </c>
      <c r="AA385" s="832">
        <v>0</v>
      </c>
      <c r="AB385" s="832">
        <v>0</v>
      </c>
      <c r="AC385" s="832">
        <v>0</v>
      </c>
      <c r="AD385" s="832">
        <v>0</v>
      </c>
      <c r="AE385" s="832">
        <v>0</v>
      </c>
      <c r="AF385" s="832">
        <v>0</v>
      </c>
      <c r="AG385" s="832">
        <v>0</v>
      </c>
      <c r="AH385" s="832">
        <v>0</v>
      </c>
      <c r="AI385" s="832">
        <v>0</v>
      </c>
      <c r="AJ385" s="1030" t="str">
        <f t="shared" si="30"/>
        <v>H14800</v>
      </c>
      <c r="AK385" s="1030" t="str">
        <f t="shared" si="31"/>
        <v>PNEUS</v>
      </c>
      <c r="AL385" s="1030">
        <f>IFERROR(INDEX(G385:R385,1,MATCH(Parametres!$B$3,G$1:R$1,0)-1)*IF(OR(F385="L",F385="S",F385="I"),-1,1),"")</f>
        <v>24795.71</v>
      </c>
      <c r="AM385" s="1030">
        <f t="shared" si="32"/>
        <v>-433.70000000000073</v>
      </c>
      <c r="AN385" s="1030">
        <f>INDEX(G385:R385,1,MATCH(Parametres!$B$3,G$1:R$1,0))*IF(OR(F385="L",F385="S",F385="I"),-1,1)</f>
        <v>24362.01</v>
      </c>
      <c r="AO385" s="598" t="str">
        <f>+VLOOKUP($AJ385,Data_Validation!$A:$D,1,0)</f>
        <v>H14800</v>
      </c>
      <c r="AP385" s="598" t="str">
        <f>+VLOOKUP($AJ385,Data_Validation!$A:$D,3,0)</f>
        <v>Bilan</v>
      </c>
      <c r="AQ385" s="598" t="str">
        <f>+VLOOKUP($AJ385,Data_Validation!$A:$D,4,0)</f>
        <v>Inventaire Pièces, Pneus, Huile</v>
      </c>
      <c r="AR385" s="598" t="s">
        <v>299</v>
      </c>
      <c r="AS385" s="598">
        <f>+VLOOKUP($AJ385,Data_Validation!$A:$E,5,0)</f>
        <v>0</v>
      </c>
      <c r="AT385" s="1036" t="str">
        <f t="shared" si="33"/>
        <v>H14800</v>
      </c>
      <c r="AU385" s="599" t="str">
        <f t="shared" si="34"/>
        <v>PNEUS</v>
      </c>
      <c r="AV385" s="1030">
        <f>IFERROR(INDEX(V385:AG385,1,MATCH(Parametres!$B$3,V$1:AG$1,0)-1)*IF(OR(C385="L",C385="S",C385="I"),-1,1),"")</f>
        <v>0</v>
      </c>
      <c r="AW385" s="1030">
        <f t="shared" si="35"/>
        <v>0</v>
      </c>
      <c r="AX385" s="1030">
        <f>INDEX(V385:AG385,1,MATCH(Parametres!$B$3,V$1:AG$1,0))*IF(OR(C385="L",C385="S",C385="I"),-1,1)</f>
        <v>0</v>
      </c>
      <c r="AY385" s="598" t="s">
        <v>337</v>
      </c>
      <c r="AZ385" s="598">
        <f>+VLOOKUP($AJ385,Data_Validation!$A:$E,5,0)</f>
        <v>0</v>
      </c>
    </row>
    <row r="386" spans="1:52" ht="15.75" customHeight="1">
      <c r="A386" s="832" t="s">
        <v>1150</v>
      </c>
      <c r="B386" s="832">
        <v>2025</v>
      </c>
      <c r="C386" s="832" t="s">
        <v>1919</v>
      </c>
      <c r="D386" s="832" t="s">
        <v>1920</v>
      </c>
      <c r="E386" s="832" t="s">
        <v>1842</v>
      </c>
      <c r="F386" s="832" t="s">
        <v>1792</v>
      </c>
      <c r="G386" s="832">
        <v>-9196.5499999999993</v>
      </c>
      <c r="H386" s="832">
        <v>-10946.9</v>
      </c>
      <c r="I386" s="832">
        <v>-1301.3399999999999</v>
      </c>
      <c r="J386" s="832">
        <v>-1401.65</v>
      </c>
      <c r="K386" s="832">
        <v>-6061.62</v>
      </c>
      <c r="L386" s="832">
        <v>-4462.08</v>
      </c>
      <c r="M386" s="832">
        <v>-3617.5</v>
      </c>
      <c r="N386" s="832">
        <v>-16613.07</v>
      </c>
      <c r="O386" s="832">
        <v>-5457.55</v>
      </c>
      <c r="P386" s="832">
        <v>9230.64</v>
      </c>
      <c r="Q386" s="832">
        <v>-82.27</v>
      </c>
      <c r="R386" s="832">
        <v>-61.35</v>
      </c>
      <c r="S386" s="832">
        <v>0</v>
      </c>
      <c r="T386" s="832">
        <v>0</v>
      </c>
      <c r="U386" s="832">
        <v>0</v>
      </c>
      <c r="V386" s="832">
        <v>0</v>
      </c>
      <c r="W386" s="832">
        <v>0</v>
      </c>
      <c r="X386" s="832">
        <v>0</v>
      </c>
      <c r="Y386" s="832">
        <v>0</v>
      </c>
      <c r="Z386" s="832">
        <v>0</v>
      </c>
      <c r="AA386" s="832">
        <v>0</v>
      </c>
      <c r="AB386" s="832">
        <v>0</v>
      </c>
      <c r="AC386" s="832">
        <v>0</v>
      </c>
      <c r="AD386" s="832">
        <v>0</v>
      </c>
      <c r="AE386" s="832">
        <v>0</v>
      </c>
      <c r="AF386" s="832">
        <v>0</v>
      </c>
      <c r="AG386" s="832">
        <v>0</v>
      </c>
      <c r="AH386" s="832">
        <v>0</v>
      </c>
      <c r="AI386" s="832">
        <v>0</v>
      </c>
      <c r="AJ386" s="1030" t="str">
        <f t="shared" si="30"/>
        <v>H14900</v>
      </c>
      <c r="AK386" s="1030" t="str">
        <f t="shared" si="31"/>
        <v>REPARATION SOUSTRAITTANCE</v>
      </c>
      <c r="AL386" s="1030">
        <f>IFERROR(INDEX(G386:R386,1,MATCH(Parametres!$B$3,G$1:R$1,0)-1)*IF(OR(F386="L",F386="S",F386="I"),-1,1),"")</f>
        <v>-9196.5499999999993</v>
      </c>
      <c r="AM386" s="1030">
        <f t="shared" si="32"/>
        <v>-1750.3500000000004</v>
      </c>
      <c r="AN386" s="1030">
        <f>INDEX(G386:R386,1,MATCH(Parametres!$B$3,G$1:R$1,0))*IF(OR(F386="L",F386="S",F386="I"),-1,1)</f>
        <v>-10946.9</v>
      </c>
      <c r="AO386" s="598" t="str">
        <f>+VLOOKUP($AJ386,Data_Validation!$A:$D,1,0)</f>
        <v>H14900</v>
      </c>
      <c r="AP386" s="598" t="str">
        <f>+VLOOKUP($AJ386,Data_Validation!$A:$D,3,0)</f>
        <v>Bilan</v>
      </c>
      <c r="AQ386" s="598" t="str">
        <f>+VLOOKUP($AJ386,Data_Validation!$A:$D,4,0)</f>
        <v>Sous-Traitance</v>
      </c>
      <c r="AR386" s="598" t="s">
        <v>299</v>
      </c>
      <c r="AS386" s="598">
        <f>+VLOOKUP($AJ386,Data_Validation!$A:$E,5,0)</f>
        <v>0</v>
      </c>
      <c r="AT386" s="1036" t="str">
        <f t="shared" si="33"/>
        <v>H14900</v>
      </c>
      <c r="AU386" s="599" t="str">
        <f t="shared" si="34"/>
        <v>REPARATION SOUSTRAITTANCE</v>
      </c>
      <c r="AV386" s="1030">
        <f>IFERROR(INDEX(V386:AG386,1,MATCH(Parametres!$B$3,V$1:AG$1,0)-1)*IF(OR(C386="L",C386="S",C386="I"),-1,1),"")</f>
        <v>0</v>
      </c>
      <c r="AW386" s="1030">
        <f t="shared" si="35"/>
        <v>0</v>
      </c>
      <c r="AX386" s="1030">
        <f>INDEX(V386:AG386,1,MATCH(Parametres!$B$3,V$1:AG$1,0))*IF(OR(C386="L",C386="S",C386="I"),-1,1)</f>
        <v>0</v>
      </c>
      <c r="AY386" s="598" t="s">
        <v>337</v>
      </c>
      <c r="AZ386" s="598">
        <f>+VLOOKUP($AJ386,Data_Validation!$A:$E,5,0)</f>
        <v>0</v>
      </c>
    </row>
    <row r="387" spans="1:52" ht="15.75" customHeight="1">
      <c r="A387" s="832" t="s">
        <v>1150</v>
      </c>
      <c r="B387" s="832">
        <v>2025</v>
      </c>
      <c r="C387" s="832" t="s">
        <v>1921</v>
      </c>
      <c r="D387" s="832" t="s">
        <v>1922</v>
      </c>
      <c r="E387" s="832" t="s">
        <v>333</v>
      </c>
      <c r="F387" s="832" t="s">
        <v>1792</v>
      </c>
      <c r="G387" s="832">
        <v>20536.580000000002</v>
      </c>
      <c r="H387" s="832">
        <v>29727.56</v>
      </c>
      <c r="I387" s="832">
        <v>15939.58</v>
      </c>
      <c r="J387" s="832">
        <v>7626.74</v>
      </c>
      <c r="K387" s="832">
        <v>10344.06</v>
      </c>
      <c r="L387" s="832">
        <v>6538.77</v>
      </c>
      <c r="M387" s="832">
        <v>6036.35</v>
      </c>
      <c r="N387" s="832">
        <v>6475.74</v>
      </c>
      <c r="O387" s="832">
        <v>-1751.91</v>
      </c>
      <c r="P387" s="832">
        <v>5510.67</v>
      </c>
      <c r="Q387" s="832">
        <v>6723.95</v>
      </c>
      <c r="R387" s="832">
        <v>7690.23</v>
      </c>
      <c r="S387" s="832">
        <v>0</v>
      </c>
      <c r="T387" s="832">
        <v>0</v>
      </c>
      <c r="U387" s="832">
        <v>0</v>
      </c>
      <c r="V387" s="832">
        <v>0</v>
      </c>
      <c r="W387" s="832">
        <v>0</v>
      </c>
      <c r="X387" s="832">
        <v>0</v>
      </c>
      <c r="Y387" s="832">
        <v>0</v>
      </c>
      <c r="Z387" s="832">
        <v>0</v>
      </c>
      <c r="AA387" s="832">
        <v>0</v>
      </c>
      <c r="AB387" s="832">
        <v>0</v>
      </c>
      <c r="AC387" s="832">
        <v>0</v>
      </c>
      <c r="AD387" s="832">
        <v>0</v>
      </c>
      <c r="AE387" s="832">
        <v>0</v>
      </c>
      <c r="AF387" s="832">
        <v>0</v>
      </c>
      <c r="AG387" s="832">
        <v>0</v>
      </c>
      <c r="AH387" s="832">
        <v>0</v>
      </c>
      <c r="AI387" s="832">
        <v>0</v>
      </c>
      <c r="AJ387" s="1030" t="str">
        <f t="shared" si="30"/>
        <v>H15000</v>
      </c>
      <c r="AK387" s="1030" t="str">
        <f t="shared" si="31"/>
        <v>MAIN-D'OEUVRE - MECANO</v>
      </c>
      <c r="AL387" s="1030">
        <f>IFERROR(INDEX(G387:R387,1,MATCH(Parametres!$B$3,G$1:R$1,0)-1)*IF(OR(F387="L",F387="S",F387="I"),-1,1),"")</f>
        <v>20536.580000000002</v>
      </c>
      <c r="AM387" s="1030">
        <f t="shared" si="32"/>
        <v>9190.98</v>
      </c>
      <c r="AN387" s="1030">
        <f>INDEX(G387:R387,1,MATCH(Parametres!$B$3,G$1:R$1,0))*IF(OR(F387="L",F387="S",F387="I"),-1,1)</f>
        <v>29727.56</v>
      </c>
      <c r="AO387" s="598" t="str">
        <f>+VLOOKUP($AJ387,Data_Validation!$A:$D,1,0)</f>
        <v>H15000</v>
      </c>
      <c r="AP387" s="598" t="str">
        <f>+VLOOKUP($AJ387,Data_Validation!$A:$D,3,0)</f>
        <v>Bilan</v>
      </c>
      <c r="AQ387" s="598" t="str">
        <f>+VLOOKUP($AJ387,Data_Validation!$A:$D,4,0)</f>
        <v>Travaux en Cours</v>
      </c>
      <c r="AR387" s="598" t="s">
        <v>299</v>
      </c>
      <c r="AS387" s="598">
        <f>+VLOOKUP($AJ387,Data_Validation!$A:$E,5,0)</f>
        <v>0</v>
      </c>
      <c r="AT387" s="1036" t="str">
        <f t="shared" si="33"/>
        <v>H15000</v>
      </c>
      <c r="AU387" s="599" t="str">
        <f t="shared" si="34"/>
        <v>MAIN-D'OEUVRE - MECANO</v>
      </c>
      <c r="AV387" s="1030">
        <f>IFERROR(INDEX(V387:AG387,1,MATCH(Parametres!$B$3,V$1:AG$1,0)-1)*IF(OR(C387="L",C387="S",C387="I"),-1,1),"")</f>
        <v>0</v>
      </c>
      <c r="AW387" s="1030">
        <f t="shared" si="35"/>
        <v>0</v>
      </c>
      <c r="AX387" s="1030">
        <f>INDEX(V387:AG387,1,MATCH(Parametres!$B$3,V$1:AG$1,0))*IF(OR(C387="L",C387="S",C387="I"),-1,1)</f>
        <v>0</v>
      </c>
      <c r="AY387" s="598" t="s">
        <v>337</v>
      </c>
      <c r="AZ387" s="598">
        <f>+VLOOKUP($AJ387,Data_Validation!$A:$E,5,0)</f>
        <v>0</v>
      </c>
    </row>
    <row r="388" spans="1:52" ht="15.75" customHeight="1">
      <c r="A388" s="832" t="s">
        <v>1150</v>
      </c>
      <c r="B388" s="832">
        <v>2025</v>
      </c>
      <c r="C388" s="832" t="s">
        <v>1923</v>
      </c>
      <c r="D388" s="832" t="s">
        <v>1924</v>
      </c>
      <c r="E388" s="832" t="s">
        <v>333</v>
      </c>
      <c r="F388" s="832" t="s">
        <v>1792</v>
      </c>
      <c r="G388" s="832">
        <v>-908.23</v>
      </c>
      <c r="H388" s="832">
        <v>888.99</v>
      </c>
      <c r="I388" s="832">
        <v>-1311.53</v>
      </c>
      <c r="J388" s="832">
        <v>-3694.04</v>
      </c>
      <c r="K388" s="832">
        <v>-10173.959999999999</v>
      </c>
      <c r="L388" s="832">
        <v>-9637.1</v>
      </c>
      <c r="M388" s="832">
        <v>-8541.27</v>
      </c>
      <c r="N388" s="832">
        <v>-13300.44</v>
      </c>
      <c r="O388" s="832">
        <v>-18612.87</v>
      </c>
      <c r="P388" s="832">
        <v>-22476.33</v>
      </c>
      <c r="Q388" s="832">
        <v>-26506.97</v>
      </c>
      <c r="R388" s="832">
        <v>-32278.2</v>
      </c>
      <c r="S388" s="832">
        <v>0</v>
      </c>
      <c r="T388" s="832">
        <v>0</v>
      </c>
      <c r="U388" s="832">
        <v>0</v>
      </c>
      <c r="V388" s="832">
        <v>0</v>
      </c>
      <c r="W388" s="832">
        <v>0</v>
      </c>
      <c r="X388" s="832">
        <v>0</v>
      </c>
      <c r="Y388" s="832">
        <v>0</v>
      </c>
      <c r="Z388" s="832">
        <v>0</v>
      </c>
      <c r="AA388" s="832">
        <v>0</v>
      </c>
      <c r="AB388" s="832">
        <v>0</v>
      </c>
      <c r="AC388" s="832">
        <v>0</v>
      </c>
      <c r="AD388" s="832">
        <v>0</v>
      </c>
      <c r="AE388" s="832">
        <v>0</v>
      </c>
      <c r="AF388" s="832">
        <v>0</v>
      </c>
      <c r="AG388" s="832">
        <v>0</v>
      </c>
      <c r="AH388" s="832">
        <v>0</v>
      </c>
      <c r="AI388" s="832">
        <v>0</v>
      </c>
      <c r="AJ388" s="1030" t="str">
        <f t="shared" ref="AJ388:AJ451" si="36">C388</f>
        <v>H15100</v>
      </c>
      <c r="AK388" s="1030" t="str">
        <f t="shared" ref="AK388:AK451" si="37">D388</f>
        <v>ESSENCE-HUILE-GRAISSE</v>
      </c>
      <c r="AL388" s="1030">
        <f>IFERROR(INDEX(G388:R388,1,MATCH(Parametres!$B$3,G$1:R$1,0)-1)*IF(OR(F388="L",F388="S",F388="I"),-1,1),"")</f>
        <v>-908.23</v>
      </c>
      <c r="AM388" s="1030">
        <f t="shared" ref="AM388:AM451" si="38">AN388-N(AL388)</f>
        <v>1797.22</v>
      </c>
      <c r="AN388" s="1030">
        <f>INDEX(G388:R388,1,MATCH(Parametres!$B$3,G$1:R$1,0))*IF(OR(F388="L",F388="S",F388="I"),-1,1)</f>
        <v>888.99</v>
      </c>
      <c r="AO388" s="598" t="str">
        <f>+VLOOKUP($AJ388,Data_Validation!$A:$D,1,0)</f>
        <v>H15100</v>
      </c>
      <c r="AP388" s="598" t="str">
        <f>+VLOOKUP($AJ388,Data_Validation!$A:$D,3,0)</f>
        <v>Bilan</v>
      </c>
      <c r="AQ388" s="598" t="str">
        <f>+VLOOKUP($AJ388,Data_Validation!$A:$D,4,0)</f>
        <v>Inventaire Pièces, Pneus, Huile</v>
      </c>
      <c r="AR388" s="598" t="s">
        <v>299</v>
      </c>
      <c r="AS388" s="598">
        <f>+VLOOKUP($AJ388,Data_Validation!$A:$E,5,0)</f>
        <v>0</v>
      </c>
      <c r="AT388" s="1036" t="str">
        <f t="shared" ref="AT388:AT451" si="39">C388</f>
        <v>H15100</v>
      </c>
      <c r="AU388" s="599" t="str">
        <f t="shared" ref="AU388:AU451" si="40">D388</f>
        <v>ESSENCE-HUILE-GRAISSE</v>
      </c>
      <c r="AV388" s="1030">
        <f>IFERROR(INDEX(V388:AG388,1,MATCH(Parametres!$B$3,V$1:AG$1,0)-1)*IF(OR(C388="L",C388="S",C388="I"),-1,1),"")</f>
        <v>0</v>
      </c>
      <c r="AW388" s="1030">
        <f t="shared" ref="AW388:AW451" si="41">AX388-N(AV388)</f>
        <v>0</v>
      </c>
      <c r="AX388" s="1030">
        <f>INDEX(V388:AG388,1,MATCH(Parametres!$B$3,V$1:AG$1,0))*IF(OR(C388="L",C388="S",C388="I"),-1,1)</f>
        <v>0</v>
      </c>
      <c r="AY388" s="598" t="s">
        <v>337</v>
      </c>
      <c r="AZ388" s="598">
        <f>+VLOOKUP($AJ388,Data_Validation!$A:$E,5,0)</f>
        <v>0</v>
      </c>
    </row>
    <row r="389" spans="1:52" ht="15.75" customHeight="1">
      <c r="A389" s="832" t="s">
        <v>1150</v>
      </c>
      <c r="B389" s="832">
        <v>2025</v>
      </c>
      <c r="C389" s="832" t="s">
        <v>1925</v>
      </c>
      <c r="D389" s="832" t="s">
        <v>1926</v>
      </c>
      <c r="E389" s="832" t="s">
        <v>333</v>
      </c>
      <c r="F389" s="832" t="s">
        <v>1792</v>
      </c>
      <c r="G389" s="832">
        <v>0</v>
      </c>
      <c r="H389" s="832">
        <v>0</v>
      </c>
      <c r="I389" s="832">
        <v>0</v>
      </c>
      <c r="J389" s="832">
        <v>0</v>
      </c>
      <c r="K389" s="832">
        <v>0</v>
      </c>
      <c r="L389" s="832">
        <v>0</v>
      </c>
      <c r="M389" s="832">
        <v>0</v>
      </c>
      <c r="N389" s="832">
        <v>0</v>
      </c>
      <c r="O389" s="832">
        <v>0</v>
      </c>
      <c r="P389" s="832">
        <v>0</v>
      </c>
      <c r="Q389" s="832">
        <v>0</v>
      </c>
      <c r="R389" s="832">
        <v>0</v>
      </c>
      <c r="S389" s="832">
        <v>0</v>
      </c>
      <c r="T389" s="832">
        <v>0</v>
      </c>
      <c r="U389" s="832">
        <v>0</v>
      </c>
      <c r="V389" s="832">
        <v>0</v>
      </c>
      <c r="W389" s="832">
        <v>0</v>
      </c>
      <c r="X389" s="832">
        <v>0</v>
      </c>
      <c r="Y389" s="832">
        <v>0</v>
      </c>
      <c r="Z389" s="832">
        <v>0</v>
      </c>
      <c r="AA389" s="832">
        <v>0</v>
      </c>
      <c r="AB389" s="832">
        <v>0</v>
      </c>
      <c r="AC389" s="832">
        <v>0</v>
      </c>
      <c r="AD389" s="832">
        <v>0</v>
      </c>
      <c r="AE389" s="832">
        <v>0</v>
      </c>
      <c r="AF389" s="832">
        <v>0</v>
      </c>
      <c r="AG389" s="832">
        <v>0</v>
      </c>
      <c r="AH389" s="832">
        <v>0</v>
      </c>
      <c r="AI389" s="832">
        <v>0</v>
      </c>
      <c r="AJ389" s="1030" t="str">
        <f t="shared" si="36"/>
        <v>H15200</v>
      </c>
      <c r="AK389" s="1030" t="str">
        <f t="shared" si="37"/>
        <v>FOURN. ATELIER &amp; PEINTURE</v>
      </c>
      <c r="AL389" s="1030">
        <f>IFERROR(INDEX(G389:R389,1,MATCH(Parametres!$B$3,G$1:R$1,0)-1)*IF(OR(F389="L",F389="S",F389="I"),-1,1),"")</f>
        <v>0</v>
      </c>
      <c r="AM389" s="1030">
        <f t="shared" si="38"/>
        <v>0</v>
      </c>
      <c r="AN389" s="1030">
        <f>INDEX(G389:R389,1,MATCH(Parametres!$B$3,G$1:R$1,0))*IF(OR(F389="L",F389="S",F389="I"),-1,1)</f>
        <v>0</v>
      </c>
      <c r="AO389" s="598" t="e">
        <f>+VLOOKUP($AJ389,Data_Validation!$A:$D,1,0)</f>
        <v>#N/A</v>
      </c>
      <c r="AP389" s="598" t="e">
        <f>+VLOOKUP($AJ389,Data_Validation!$A:$D,3,0)</f>
        <v>#N/A</v>
      </c>
      <c r="AQ389" s="598" t="e">
        <f>+VLOOKUP($AJ389,Data_Validation!$A:$D,4,0)</f>
        <v>#N/A</v>
      </c>
      <c r="AR389" s="598" t="s">
        <v>299</v>
      </c>
      <c r="AS389" s="598" t="e">
        <f>+VLOOKUP($AJ389,Data_Validation!$A:$E,5,0)</f>
        <v>#N/A</v>
      </c>
      <c r="AT389" s="1036" t="str">
        <f t="shared" si="39"/>
        <v>H15200</v>
      </c>
      <c r="AU389" s="599" t="str">
        <f t="shared" si="40"/>
        <v>FOURN. ATELIER &amp; PEINTURE</v>
      </c>
      <c r="AV389" s="1030">
        <f>IFERROR(INDEX(V389:AG389,1,MATCH(Parametres!$B$3,V$1:AG$1,0)-1)*IF(OR(C389="L",C389="S",C389="I"),-1,1),"")</f>
        <v>0</v>
      </c>
      <c r="AW389" s="1030">
        <f t="shared" si="41"/>
        <v>0</v>
      </c>
      <c r="AX389" s="1030">
        <f>INDEX(V389:AG389,1,MATCH(Parametres!$B$3,V$1:AG$1,0))*IF(OR(C389="L",C389="S",C389="I"),-1,1)</f>
        <v>0</v>
      </c>
      <c r="AY389" s="598" t="s">
        <v>337</v>
      </c>
      <c r="AZ389" s="598" t="e">
        <f>+VLOOKUP($AJ389,Data_Validation!$A:$E,5,0)</f>
        <v>#N/A</v>
      </c>
    </row>
    <row r="390" spans="1:52" ht="15.75" customHeight="1">
      <c r="A390" s="832" t="s">
        <v>1150</v>
      </c>
      <c r="B390" s="832">
        <v>2025</v>
      </c>
      <c r="C390" s="832" t="s">
        <v>1927</v>
      </c>
      <c r="D390" s="832" t="s">
        <v>1928</v>
      </c>
      <c r="E390" s="832" t="s">
        <v>333</v>
      </c>
      <c r="F390" s="832" t="s">
        <v>1792</v>
      </c>
      <c r="G390" s="832">
        <v>0</v>
      </c>
      <c r="H390" s="832">
        <v>0</v>
      </c>
      <c r="I390" s="832">
        <v>0</v>
      </c>
      <c r="J390" s="832">
        <v>0</v>
      </c>
      <c r="K390" s="832">
        <v>0</v>
      </c>
      <c r="L390" s="832">
        <v>0</v>
      </c>
      <c r="M390" s="832">
        <v>0</v>
      </c>
      <c r="N390" s="832">
        <v>0</v>
      </c>
      <c r="O390" s="832">
        <v>0</v>
      </c>
      <c r="P390" s="832">
        <v>0</v>
      </c>
      <c r="Q390" s="832">
        <v>0</v>
      </c>
      <c r="R390" s="832">
        <v>0</v>
      </c>
      <c r="S390" s="832">
        <v>0</v>
      </c>
      <c r="T390" s="832">
        <v>0</v>
      </c>
      <c r="U390" s="832">
        <v>0</v>
      </c>
      <c r="V390" s="832">
        <v>0</v>
      </c>
      <c r="W390" s="832">
        <v>0</v>
      </c>
      <c r="X390" s="832">
        <v>0</v>
      </c>
      <c r="Y390" s="832">
        <v>0</v>
      </c>
      <c r="Z390" s="832">
        <v>0</v>
      </c>
      <c r="AA390" s="832">
        <v>0</v>
      </c>
      <c r="AB390" s="832">
        <v>0</v>
      </c>
      <c r="AC390" s="832">
        <v>0</v>
      </c>
      <c r="AD390" s="832">
        <v>0</v>
      </c>
      <c r="AE390" s="832">
        <v>0</v>
      </c>
      <c r="AF390" s="832">
        <v>0</v>
      </c>
      <c r="AG390" s="832">
        <v>0</v>
      </c>
      <c r="AH390" s="832">
        <v>0</v>
      </c>
      <c r="AI390" s="832">
        <v>0</v>
      </c>
      <c r="AJ390" s="1030" t="str">
        <f t="shared" si="36"/>
        <v>H15400</v>
      </c>
      <c r="AK390" s="1030" t="str">
        <f t="shared" si="37"/>
        <v>LOYER PAYE D'AVANCE</v>
      </c>
      <c r="AL390" s="1030">
        <f>IFERROR(INDEX(G390:R390,1,MATCH(Parametres!$B$3,G$1:R$1,0)-1)*IF(OR(F390="L",F390="S",F390="I"),-1,1),"")</f>
        <v>0</v>
      </c>
      <c r="AM390" s="1030">
        <f t="shared" si="38"/>
        <v>0</v>
      </c>
      <c r="AN390" s="1030">
        <f>INDEX(G390:R390,1,MATCH(Parametres!$B$3,G$1:R$1,0))*IF(OR(F390="L",F390="S",F390="I"),-1,1)</f>
        <v>0</v>
      </c>
      <c r="AO390" s="598" t="e">
        <f>+VLOOKUP($AJ390,Data_Validation!$A:$D,1,0)</f>
        <v>#N/A</v>
      </c>
      <c r="AP390" s="598" t="e">
        <f>+VLOOKUP($AJ390,Data_Validation!$A:$D,3,0)</f>
        <v>#N/A</v>
      </c>
      <c r="AQ390" s="598" t="e">
        <f>+VLOOKUP($AJ390,Data_Validation!$A:$D,4,0)</f>
        <v>#N/A</v>
      </c>
      <c r="AR390" s="598" t="s">
        <v>299</v>
      </c>
      <c r="AS390" s="598" t="e">
        <f>+VLOOKUP($AJ390,Data_Validation!$A:$E,5,0)</f>
        <v>#N/A</v>
      </c>
      <c r="AT390" s="1036" t="str">
        <f t="shared" si="39"/>
        <v>H15400</v>
      </c>
      <c r="AU390" s="599" t="str">
        <f t="shared" si="40"/>
        <v>LOYER PAYE D'AVANCE</v>
      </c>
      <c r="AV390" s="1030">
        <f>IFERROR(INDEX(V390:AG390,1,MATCH(Parametres!$B$3,V$1:AG$1,0)-1)*IF(OR(C390="L",C390="S",C390="I"),-1,1),"")</f>
        <v>0</v>
      </c>
      <c r="AW390" s="1030">
        <f t="shared" si="41"/>
        <v>0</v>
      </c>
      <c r="AX390" s="1030">
        <f>INDEX(V390:AG390,1,MATCH(Parametres!$B$3,V$1:AG$1,0))*IF(OR(C390="L",C390="S",C390="I"),-1,1)</f>
        <v>0</v>
      </c>
      <c r="AY390" s="598" t="s">
        <v>337</v>
      </c>
      <c r="AZ390" s="598" t="e">
        <f>+VLOOKUP($AJ390,Data_Validation!$A:$E,5,0)</f>
        <v>#N/A</v>
      </c>
    </row>
    <row r="391" spans="1:52" ht="15.75" customHeight="1">
      <c r="A391" s="832" t="s">
        <v>1150</v>
      </c>
      <c r="B391" s="832">
        <v>2025</v>
      </c>
      <c r="C391" s="832" t="s">
        <v>1929</v>
      </c>
      <c r="D391" s="832" t="s">
        <v>1930</v>
      </c>
      <c r="E391" s="832" t="s">
        <v>333</v>
      </c>
      <c r="F391" s="832" t="s">
        <v>1792</v>
      </c>
      <c r="G391" s="832">
        <v>-95272.77</v>
      </c>
      <c r="H391" s="832">
        <v>-95272.77</v>
      </c>
      <c r="I391" s="832">
        <v>-95272.77</v>
      </c>
      <c r="J391" s="832">
        <v>-95272.77</v>
      </c>
      <c r="K391" s="832">
        <v>-95272.77</v>
      </c>
      <c r="L391" s="832">
        <v>-95272.77</v>
      </c>
      <c r="M391" s="832">
        <v>-95272.77</v>
      </c>
      <c r="N391" s="832">
        <v>-95272.77</v>
      </c>
      <c r="O391" s="832">
        <v>-95272.77</v>
      </c>
      <c r="P391" s="832">
        <v>-95272.77</v>
      </c>
      <c r="Q391" s="832">
        <v>-95272.77</v>
      </c>
      <c r="R391" s="832">
        <v>-95272.77</v>
      </c>
      <c r="S391" s="832">
        <v>0</v>
      </c>
      <c r="T391" s="832">
        <v>0</v>
      </c>
      <c r="U391" s="832">
        <v>0</v>
      </c>
      <c r="V391" s="832">
        <v>0</v>
      </c>
      <c r="W391" s="832">
        <v>0</v>
      </c>
      <c r="X391" s="832">
        <v>0</v>
      </c>
      <c r="Y391" s="832">
        <v>0</v>
      </c>
      <c r="Z391" s="832">
        <v>0</v>
      </c>
      <c r="AA391" s="832">
        <v>0</v>
      </c>
      <c r="AB391" s="832">
        <v>0</v>
      </c>
      <c r="AC391" s="832">
        <v>0</v>
      </c>
      <c r="AD391" s="832">
        <v>0</v>
      </c>
      <c r="AE391" s="832">
        <v>0</v>
      </c>
      <c r="AF391" s="832">
        <v>0</v>
      </c>
      <c r="AG391" s="832">
        <v>0</v>
      </c>
      <c r="AH391" s="832">
        <v>0</v>
      </c>
      <c r="AI391" s="832">
        <v>0</v>
      </c>
      <c r="AJ391" s="1030" t="str">
        <f t="shared" si="36"/>
        <v>H15500</v>
      </c>
      <c r="AK391" s="1030" t="str">
        <f t="shared" si="37"/>
        <v>IMPOT PAYE D'AVANCE</v>
      </c>
      <c r="AL391" s="1030">
        <f>IFERROR(INDEX(G391:R391,1,MATCH(Parametres!$B$3,G$1:R$1,0)-1)*IF(OR(F391="L",F391="S",F391="I"),-1,1),"")</f>
        <v>-95272.77</v>
      </c>
      <c r="AM391" s="1030">
        <f t="shared" si="38"/>
        <v>0</v>
      </c>
      <c r="AN391" s="1030">
        <f>INDEX(G391:R391,1,MATCH(Parametres!$B$3,G$1:R$1,0))*IF(OR(F391="L",F391="S",F391="I"),-1,1)</f>
        <v>-95272.77</v>
      </c>
      <c r="AO391" s="598" t="str">
        <f>+VLOOKUP($AJ391,Data_Validation!$A:$D,1,0)</f>
        <v>H15500</v>
      </c>
      <c r="AP391" s="598" t="str">
        <f>+VLOOKUP($AJ391,Data_Validation!$A:$D,3,0)</f>
        <v>Bilan</v>
      </c>
      <c r="AQ391" s="598" t="str">
        <f>+VLOOKUP($AJ391,Data_Validation!$A:$D,4,0)</f>
        <v>Frais Payés d'Avance</v>
      </c>
      <c r="AR391" s="598" t="s">
        <v>299</v>
      </c>
      <c r="AS391" s="598">
        <f>+VLOOKUP($AJ391,Data_Validation!$A:$E,5,0)</f>
        <v>0</v>
      </c>
      <c r="AT391" s="1036" t="str">
        <f t="shared" si="39"/>
        <v>H15500</v>
      </c>
      <c r="AU391" s="599" t="str">
        <f t="shared" si="40"/>
        <v>IMPOT PAYE D'AVANCE</v>
      </c>
      <c r="AV391" s="1030">
        <f>IFERROR(INDEX(V391:AG391,1,MATCH(Parametres!$B$3,V$1:AG$1,0)-1)*IF(OR(C391="L",C391="S",C391="I"),-1,1),"")</f>
        <v>0</v>
      </c>
      <c r="AW391" s="1030">
        <f t="shared" si="41"/>
        <v>0</v>
      </c>
      <c r="AX391" s="1030">
        <f>INDEX(V391:AG391,1,MATCH(Parametres!$B$3,V$1:AG$1,0))*IF(OR(C391="L",C391="S",C391="I"),-1,1)</f>
        <v>0</v>
      </c>
      <c r="AY391" s="598" t="s">
        <v>337</v>
      </c>
      <c r="AZ391" s="598">
        <f>+VLOOKUP($AJ391,Data_Validation!$A:$E,5,0)</f>
        <v>0</v>
      </c>
    </row>
    <row r="392" spans="1:52" ht="15.75" customHeight="1">
      <c r="A392" s="832" t="s">
        <v>1150</v>
      </c>
      <c r="B392" s="832">
        <v>2025</v>
      </c>
      <c r="C392" s="832" t="s">
        <v>1931</v>
      </c>
      <c r="D392" s="832" t="s">
        <v>1932</v>
      </c>
      <c r="E392" s="832" t="s">
        <v>333</v>
      </c>
      <c r="F392" s="832" t="s">
        <v>1153</v>
      </c>
      <c r="G392" s="832">
        <v>-575251.26</v>
      </c>
      <c r="H392" s="832">
        <v>-531092.43000000005</v>
      </c>
      <c r="I392" s="832">
        <v>-486777.71</v>
      </c>
      <c r="J392" s="832">
        <v>-442462.99</v>
      </c>
      <c r="K392" s="832">
        <v>-398148.27</v>
      </c>
      <c r="L392" s="832">
        <v>-353833.55</v>
      </c>
      <c r="M392" s="832">
        <v>-309518.83</v>
      </c>
      <c r="N392" s="832">
        <v>-265204.11</v>
      </c>
      <c r="O392" s="832">
        <v>-235531.46</v>
      </c>
      <c r="P392" s="832">
        <v>-191216.74</v>
      </c>
      <c r="Q392" s="832">
        <v>-146902.01999999999</v>
      </c>
      <c r="R392" s="832">
        <v>-102587.3</v>
      </c>
      <c r="S392" s="832">
        <v>0</v>
      </c>
      <c r="T392" s="832">
        <v>0</v>
      </c>
      <c r="U392" s="832">
        <v>0</v>
      </c>
      <c r="V392" s="832">
        <v>0</v>
      </c>
      <c r="W392" s="832">
        <v>0</v>
      </c>
      <c r="X392" s="832">
        <v>0</v>
      </c>
      <c r="Y392" s="832">
        <v>0</v>
      </c>
      <c r="Z392" s="832">
        <v>0</v>
      </c>
      <c r="AA392" s="832">
        <v>0</v>
      </c>
      <c r="AB392" s="832">
        <v>0</v>
      </c>
      <c r="AC392" s="832">
        <v>0</v>
      </c>
      <c r="AD392" s="832">
        <v>0</v>
      </c>
      <c r="AE392" s="832">
        <v>0</v>
      </c>
      <c r="AF392" s="832">
        <v>0</v>
      </c>
      <c r="AG392" s="832">
        <v>0</v>
      </c>
      <c r="AH392" s="832">
        <v>0</v>
      </c>
      <c r="AI392" s="832">
        <v>0</v>
      </c>
      <c r="AJ392" s="1030" t="str">
        <f t="shared" si="36"/>
        <v>H15510</v>
      </c>
      <c r="AK392" s="1030" t="str">
        <f t="shared" si="37"/>
        <v>TAXES PAYÉ D'AVANCE</v>
      </c>
      <c r="AL392" s="1030">
        <f>IFERROR(INDEX(G392:R392,1,MATCH(Parametres!$B$3,G$1:R$1,0)-1)*IF(OR(F392="L",F392="S",F392="I"),-1,1),"")</f>
        <v>575251.26</v>
      </c>
      <c r="AM392" s="1030">
        <f t="shared" si="38"/>
        <v>-44158.829999999958</v>
      </c>
      <c r="AN392" s="1030">
        <f>INDEX(G392:R392,1,MATCH(Parametres!$B$3,G$1:R$1,0))*IF(OR(F392="L",F392="S",F392="I"),-1,1)</f>
        <v>531092.43000000005</v>
      </c>
      <c r="AO392" s="598" t="str">
        <f>+VLOOKUP($AJ392,Data_Validation!$A:$D,1,0)</f>
        <v>H15510</v>
      </c>
      <c r="AP392" s="598" t="str">
        <f>+VLOOKUP($AJ392,Data_Validation!$A:$D,3,0)</f>
        <v>Bilan</v>
      </c>
      <c r="AQ392" s="598" t="str">
        <f>+VLOOKUP($AJ392,Data_Validation!$A:$D,4,0)</f>
        <v>Frais Payés d'Avance</v>
      </c>
      <c r="AR392" s="598" t="s">
        <v>299</v>
      </c>
      <c r="AS392" s="598">
        <f>+VLOOKUP($AJ392,Data_Validation!$A:$E,5,0)</f>
        <v>0</v>
      </c>
      <c r="AT392" s="1036" t="str">
        <f t="shared" si="39"/>
        <v>H15510</v>
      </c>
      <c r="AU392" s="599" t="str">
        <f t="shared" si="40"/>
        <v>TAXES PAYÉ D'AVANCE</v>
      </c>
      <c r="AV392" s="1030">
        <f>IFERROR(INDEX(V392:AG392,1,MATCH(Parametres!$B$3,V$1:AG$1,0)-1)*IF(OR(C392="L",C392="S",C392="I"),-1,1),"")</f>
        <v>0</v>
      </c>
      <c r="AW392" s="1030">
        <f t="shared" si="41"/>
        <v>0</v>
      </c>
      <c r="AX392" s="1030">
        <f>INDEX(V392:AG392,1,MATCH(Parametres!$B$3,V$1:AG$1,0))*IF(OR(C392="L",C392="S",C392="I"),-1,1)</f>
        <v>0</v>
      </c>
      <c r="AY392" s="598" t="s">
        <v>337</v>
      </c>
      <c r="AZ392" s="598">
        <f>+VLOOKUP($AJ392,Data_Validation!$A:$E,5,0)</f>
        <v>0</v>
      </c>
    </row>
    <row r="393" spans="1:52" ht="15.75" customHeight="1">
      <c r="A393" s="832" t="s">
        <v>1150</v>
      </c>
      <c r="B393" s="832">
        <v>2025</v>
      </c>
      <c r="C393" s="832" t="s">
        <v>1933</v>
      </c>
      <c r="D393" s="832" t="s">
        <v>1934</v>
      </c>
      <c r="E393" s="832" t="s">
        <v>333</v>
      </c>
      <c r="F393" s="832" t="s">
        <v>1792</v>
      </c>
      <c r="G393" s="832">
        <v>25689.43</v>
      </c>
      <c r="H393" s="832">
        <v>20951.04</v>
      </c>
      <c r="I393" s="832">
        <v>16212.65</v>
      </c>
      <c r="J393" s="832">
        <v>11474.26</v>
      </c>
      <c r="K393" s="832">
        <v>6735.87</v>
      </c>
      <c r="L393" s="832">
        <v>1997.48</v>
      </c>
      <c r="M393" s="832">
        <v>-2740.91</v>
      </c>
      <c r="N393" s="832">
        <v>42951.98</v>
      </c>
      <c r="O393" s="832">
        <v>38798.080000000002</v>
      </c>
      <c r="P393" s="832">
        <v>34644.18</v>
      </c>
      <c r="Q393" s="832">
        <v>26294.38</v>
      </c>
      <c r="R393" s="832">
        <v>23372.78</v>
      </c>
      <c r="S393" s="832">
        <v>0</v>
      </c>
      <c r="T393" s="832">
        <v>0</v>
      </c>
      <c r="U393" s="832">
        <v>0</v>
      </c>
      <c r="V393" s="832">
        <v>0</v>
      </c>
      <c r="W393" s="832">
        <v>0</v>
      </c>
      <c r="X393" s="832">
        <v>0</v>
      </c>
      <c r="Y393" s="832">
        <v>0</v>
      </c>
      <c r="Z393" s="832">
        <v>0</v>
      </c>
      <c r="AA393" s="832">
        <v>0</v>
      </c>
      <c r="AB393" s="832">
        <v>0</v>
      </c>
      <c r="AC393" s="832">
        <v>0</v>
      </c>
      <c r="AD393" s="832">
        <v>0</v>
      </c>
      <c r="AE393" s="832">
        <v>0</v>
      </c>
      <c r="AF393" s="832">
        <v>0</v>
      </c>
      <c r="AG393" s="832">
        <v>0</v>
      </c>
      <c r="AH393" s="832">
        <v>0</v>
      </c>
      <c r="AI393" s="832">
        <v>0</v>
      </c>
      <c r="AJ393" s="1030" t="str">
        <f t="shared" si="36"/>
        <v>H15600</v>
      </c>
      <c r="AK393" s="1030" t="str">
        <f t="shared" si="37"/>
        <v>ASSURANCE PAYÉ D'AVANCE</v>
      </c>
      <c r="AL393" s="1030">
        <f>IFERROR(INDEX(G393:R393,1,MATCH(Parametres!$B$3,G$1:R$1,0)-1)*IF(OR(F393="L",F393="S",F393="I"),-1,1),"")</f>
        <v>25689.43</v>
      </c>
      <c r="AM393" s="1030">
        <f t="shared" si="38"/>
        <v>-4738.3899999999994</v>
      </c>
      <c r="AN393" s="1030">
        <f>INDEX(G393:R393,1,MATCH(Parametres!$B$3,G$1:R$1,0))*IF(OR(F393="L",F393="S",F393="I"),-1,1)</f>
        <v>20951.04</v>
      </c>
      <c r="AO393" s="598" t="str">
        <f>+VLOOKUP($AJ393,Data_Validation!$A:$D,1,0)</f>
        <v>H15600</v>
      </c>
      <c r="AP393" s="598" t="str">
        <f>+VLOOKUP($AJ393,Data_Validation!$A:$D,3,0)</f>
        <v>Bilan</v>
      </c>
      <c r="AQ393" s="598" t="str">
        <f>+VLOOKUP($AJ393,Data_Validation!$A:$D,4,0)</f>
        <v>Frais Payés d'Avance</v>
      </c>
      <c r="AR393" s="598" t="s">
        <v>299</v>
      </c>
      <c r="AS393" s="598">
        <f>+VLOOKUP($AJ393,Data_Validation!$A:$E,5,0)</f>
        <v>0</v>
      </c>
      <c r="AT393" s="1036" t="str">
        <f t="shared" si="39"/>
        <v>H15600</v>
      </c>
      <c r="AU393" s="599" t="str">
        <f t="shared" si="40"/>
        <v>ASSURANCE PAYÉ D'AVANCE</v>
      </c>
      <c r="AV393" s="1030">
        <f>IFERROR(INDEX(V393:AG393,1,MATCH(Parametres!$B$3,V$1:AG$1,0)-1)*IF(OR(C393="L",C393="S",C393="I"),-1,1),"")</f>
        <v>0</v>
      </c>
      <c r="AW393" s="1030">
        <f t="shared" si="41"/>
        <v>0</v>
      </c>
      <c r="AX393" s="1030">
        <f>INDEX(V393:AG393,1,MATCH(Parametres!$B$3,V$1:AG$1,0))*IF(OR(C393="L",C393="S",C393="I"),-1,1)</f>
        <v>0</v>
      </c>
      <c r="AY393" s="598" t="s">
        <v>337</v>
      </c>
      <c r="AZ393" s="598">
        <f>+VLOOKUP($AJ393,Data_Validation!$A:$E,5,0)</f>
        <v>0</v>
      </c>
    </row>
    <row r="394" spans="1:52" ht="15.75" customHeight="1">
      <c r="A394" s="832" t="s">
        <v>1150</v>
      </c>
      <c r="B394" s="832">
        <v>2025</v>
      </c>
      <c r="C394" s="832" t="s">
        <v>1935</v>
      </c>
      <c r="D394" s="832" t="s">
        <v>1936</v>
      </c>
      <c r="E394" s="832" t="s">
        <v>333</v>
      </c>
      <c r="F394" s="832" t="s">
        <v>1153</v>
      </c>
      <c r="G394" s="832">
        <v>0</v>
      </c>
      <c r="H394" s="832">
        <v>0</v>
      </c>
      <c r="I394" s="832">
        <v>0</v>
      </c>
      <c r="J394" s="832">
        <v>0</v>
      </c>
      <c r="K394" s="832">
        <v>0</v>
      </c>
      <c r="L394" s="832">
        <v>0</v>
      </c>
      <c r="M394" s="832">
        <v>0</v>
      </c>
      <c r="N394" s="832">
        <v>0</v>
      </c>
      <c r="O394" s="832">
        <v>0</v>
      </c>
      <c r="P394" s="832">
        <v>0</v>
      </c>
      <c r="Q394" s="832">
        <v>0</v>
      </c>
      <c r="R394" s="832">
        <v>0</v>
      </c>
      <c r="S394" s="832">
        <v>0</v>
      </c>
      <c r="T394" s="832">
        <v>0</v>
      </c>
      <c r="U394" s="832">
        <v>0</v>
      </c>
      <c r="V394" s="832">
        <v>0</v>
      </c>
      <c r="W394" s="832">
        <v>0</v>
      </c>
      <c r="X394" s="832">
        <v>0</v>
      </c>
      <c r="Y394" s="832">
        <v>0</v>
      </c>
      <c r="Z394" s="832">
        <v>0</v>
      </c>
      <c r="AA394" s="832">
        <v>0</v>
      </c>
      <c r="AB394" s="832">
        <v>0</v>
      </c>
      <c r="AC394" s="832">
        <v>0</v>
      </c>
      <c r="AD394" s="832">
        <v>0</v>
      </c>
      <c r="AE394" s="832">
        <v>0</v>
      </c>
      <c r="AF394" s="832">
        <v>0</v>
      </c>
      <c r="AG394" s="832">
        <v>0</v>
      </c>
      <c r="AH394" s="832">
        <v>0</v>
      </c>
      <c r="AI394" s="832">
        <v>0</v>
      </c>
      <c r="AJ394" s="1030" t="str">
        <f t="shared" si="36"/>
        <v>H15610</v>
      </c>
      <c r="AK394" s="1030" t="str">
        <f t="shared" si="37"/>
        <v>ASSURANCE</v>
      </c>
      <c r="AL394" s="1030">
        <f>IFERROR(INDEX(G394:R394,1,MATCH(Parametres!$B$3,G$1:R$1,0)-1)*IF(OR(F394="L",F394="S",F394="I"),-1,1),"")</f>
        <v>0</v>
      </c>
      <c r="AM394" s="1030">
        <f t="shared" si="38"/>
        <v>0</v>
      </c>
      <c r="AN394" s="1030">
        <f>INDEX(G394:R394,1,MATCH(Parametres!$B$3,G$1:R$1,0))*IF(OR(F394="L",F394="S",F394="I"),-1,1)</f>
        <v>0</v>
      </c>
      <c r="AO394" s="598" t="e">
        <f>+VLOOKUP($AJ394,Data_Validation!$A:$D,1,0)</f>
        <v>#N/A</v>
      </c>
      <c r="AP394" s="598" t="e">
        <f>+VLOOKUP($AJ394,Data_Validation!$A:$D,3,0)</f>
        <v>#N/A</v>
      </c>
      <c r="AQ394" s="598" t="e">
        <f>+VLOOKUP($AJ394,Data_Validation!$A:$D,4,0)</f>
        <v>#N/A</v>
      </c>
      <c r="AR394" s="598" t="s">
        <v>299</v>
      </c>
      <c r="AS394" s="598" t="e">
        <f>+VLOOKUP($AJ394,Data_Validation!$A:$E,5,0)</f>
        <v>#N/A</v>
      </c>
      <c r="AT394" s="1036" t="str">
        <f t="shared" si="39"/>
        <v>H15610</v>
      </c>
      <c r="AU394" s="599" t="str">
        <f t="shared" si="40"/>
        <v>ASSURANCE</v>
      </c>
      <c r="AV394" s="1030">
        <f>IFERROR(INDEX(V394:AG394,1,MATCH(Parametres!$B$3,V$1:AG$1,0)-1)*IF(OR(C394="L",C394="S",C394="I"),-1,1),"")</f>
        <v>0</v>
      </c>
      <c r="AW394" s="1030">
        <f t="shared" si="41"/>
        <v>0</v>
      </c>
      <c r="AX394" s="1030">
        <f>INDEX(V394:AG394,1,MATCH(Parametres!$B$3,V$1:AG$1,0))*IF(OR(C394="L",C394="S",C394="I"),-1,1)</f>
        <v>0</v>
      </c>
      <c r="AY394" s="598" t="s">
        <v>337</v>
      </c>
      <c r="AZ394" s="598" t="e">
        <f>+VLOOKUP($AJ394,Data_Validation!$A:$E,5,0)</f>
        <v>#N/A</v>
      </c>
    </row>
    <row r="395" spans="1:52" ht="15.75" customHeight="1">
      <c r="A395" s="832" t="s">
        <v>1150</v>
      </c>
      <c r="B395" s="832">
        <v>2025</v>
      </c>
      <c r="C395" s="832" t="s">
        <v>1937</v>
      </c>
      <c r="D395" s="832" t="s">
        <v>1938</v>
      </c>
      <c r="E395" s="832" t="s">
        <v>333</v>
      </c>
      <c r="F395" s="832" t="s">
        <v>1792</v>
      </c>
      <c r="G395" s="832">
        <v>0</v>
      </c>
      <c r="H395" s="832">
        <v>0</v>
      </c>
      <c r="I395" s="832">
        <v>0</v>
      </c>
      <c r="J395" s="832">
        <v>0</v>
      </c>
      <c r="K395" s="832">
        <v>0</v>
      </c>
      <c r="L395" s="832">
        <v>0</v>
      </c>
      <c r="M395" s="832">
        <v>0</v>
      </c>
      <c r="N395" s="832">
        <v>0</v>
      </c>
      <c r="O395" s="832">
        <v>0</v>
      </c>
      <c r="P395" s="832">
        <v>0</v>
      </c>
      <c r="Q395" s="832">
        <v>0</v>
      </c>
      <c r="R395" s="832">
        <v>0</v>
      </c>
      <c r="S395" s="832">
        <v>0</v>
      </c>
      <c r="T395" s="832">
        <v>0</v>
      </c>
      <c r="U395" s="832">
        <v>0</v>
      </c>
      <c r="V395" s="832">
        <v>0</v>
      </c>
      <c r="W395" s="832">
        <v>0</v>
      </c>
      <c r="X395" s="832">
        <v>0</v>
      </c>
      <c r="Y395" s="832">
        <v>0</v>
      </c>
      <c r="Z395" s="832">
        <v>0</v>
      </c>
      <c r="AA395" s="832">
        <v>0</v>
      </c>
      <c r="AB395" s="832">
        <v>0</v>
      </c>
      <c r="AC395" s="832">
        <v>0</v>
      </c>
      <c r="AD395" s="832">
        <v>0</v>
      </c>
      <c r="AE395" s="832">
        <v>0</v>
      </c>
      <c r="AF395" s="832">
        <v>0</v>
      </c>
      <c r="AG395" s="832">
        <v>0</v>
      </c>
      <c r="AH395" s="832">
        <v>0</v>
      </c>
      <c r="AI395" s="832">
        <v>0</v>
      </c>
      <c r="AJ395" s="1030" t="str">
        <f t="shared" si="36"/>
        <v>H15700</v>
      </c>
      <c r="AK395" s="1030" t="str">
        <f t="shared" si="37"/>
        <v>C.S.S.T.</v>
      </c>
      <c r="AL395" s="1030">
        <f>IFERROR(INDEX(G395:R395,1,MATCH(Parametres!$B$3,G$1:R$1,0)-1)*IF(OR(F395="L",F395="S",F395="I"),-1,1),"")</f>
        <v>0</v>
      </c>
      <c r="AM395" s="1030">
        <f t="shared" si="38"/>
        <v>0</v>
      </c>
      <c r="AN395" s="1030">
        <f>INDEX(G395:R395,1,MATCH(Parametres!$B$3,G$1:R$1,0))*IF(OR(F395="L",F395="S",F395="I"),-1,1)</f>
        <v>0</v>
      </c>
      <c r="AO395" s="598" t="e">
        <f>+VLOOKUP($AJ395,Data_Validation!$A:$D,1,0)</f>
        <v>#N/A</v>
      </c>
      <c r="AP395" s="598" t="e">
        <f>+VLOOKUP($AJ395,Data_Validation!$A:$D,3,0)</f>
        <v>#N/A</v>
      </c>
      <c r="AQ395" s="598" t="e">
        <f>+VLOOKUP($AJ395,Data_Validation!$A:$D,4,0)</f>
        <v>#N/A</v>
      </c>
      <c r="AR395" s="598" t="s">
        <v>299</v>
      </c>
      <c r="AS395" s="598" t="e">
        <f>+VLOOKUP($AJ395,Data_Validation!$A:$E,5,0)</f>
        <v>#N/A</v>
      </c>
      <c r="AT395" s="1036" t="str">
        <f t="shared" si="39"/>
        <v>H15700</v>
      </c>
      <c r="AU395" s="599" t="str">
        <f t="shared" si="40"/>
        <v>C.S.S.T.</v>
      </c>
      <c r="AV395" s="1030">
        <f>IFERROR(INDEX(V395:AG395,1,MATCH(Parametres!$B$3,V$1:AG$1,0)-1)*IF(OR(C395="L",C395="S",C395="I"),-1,1),"")</f>
        <v>0</v>
      </c>
      <c r="AW395" s="1030">
        <f t="shared" si="41"/>
        <v>0</v>
      </c>
      <c r="AX395" s="1030">
        <f>INDEX(V395:AG395,1,MATCH(Parametres!$B$3,V$1:AG$1,0))*IF(OR(C395="L",C395="S",C395="I"),-1,1)</f>
        <v>0</v>
      </c>
      <c r="AY395" s="598" t="s">
        <v>337</v>
      </c>
      <c r="AZ395" s="598" t="e">
        <f>+VLOOKUP($AJ395,Data_Validation!$A:$E,5,0)</f>
        <v>#N/A</v>
      </c>
    </row>
    <row r="396" spans="1:52" ht="15.75" customHeight="1">
      <c r="A396" s="832" t="s">
        <v>1150</v>
      </c>
      <c r="B396" s="832">
        <v>2025</v>
      </c>
      <c r="C396" s="832" t="s">
        <v>1939</v>
      </c>
      <c r="D396" s="832" t="s">
        <v>1940</v>
      </c>
      <c r="E396" s="832" t="s">
        <v>333</v>
      </c>
      <c r="F396" s="832" t="s">
        <v>1792</v>
      </c>
      <c r="G396" s="832">
        <v>1275.31</v>
      </c>
      <c r="H396" s="832">
        <v>-1058.02</v>
      </c>
      <c r="I396" s="832">
        <v>56608.65</v>
      </c>
      <c r="J396" s="832">
        <v>63865.32</v>
      </c>
      <c r="K396" s="832">
        <v>61531.99</v>
      </c>
      <c r="L396" s="832">
        <v>59198.66</v>
      </c>
      <c r="M396" s="832">
        <v>56865.33</v>
      </c>
      <c r="N396" s="832">
        <v>62532</v>
      </c>
      <c r="O396" s="832">
        <v>63798.67</v>
      </c>
      <c r="P396" s="832">
        <v>64465.34</v>
      </c>
      <c r="Q396" s="832">
        <v>65632.009999999995</v>
      </c>
      <c r="R396" s="832">
        <v>63500</v>
      </c>
      <c r="S396" s="832">
        <v>0</v>
      </c>
      <c r="T396" s="832">
        <v>0</v>
      </c>
      <c r="U396" s="832">
        <v>0</v>
      </c>
      <c r="V396" s="832">
        <v>0</v>
      </c>
      <c r="W396" s="832">
        <v>0</v>
      </c>
      <c r="X396" s="832">
        <v>0</v>
      </c>
      <c r="Y396" s="832">
        <v>0</v>
      </c>
      <c r="Z396" s="832">
        <v>0</v>
      </c>
      <c r="AA396" s="832">
        <v>0</v>
      </c>
      <c r="AB396" s="832">
        <v>0</v>
      </c>
      <c r="AC396" s="832">
        <v>0</v>
      </c>
      <c r="AD396" s="832">
        <v>0</v>
      </c>
      <c r="AE396" s="832">
        <v>0</v>
      </c>
      <c r="AF396" s="832">
        <v>0</v>
      </c>
      <c r="AG396" s="832">
        <v>0</v>
      </c>
      <c r="AH396" s="832">
        <v>0</v>
      </c>
      <c r="AI396" s="832">
        <v>0</v>
      </c>
      <c r="AJ396" s="1030" t="str">
        <f t="shared" si="36"/>
        <v>H15800</v>
      </c>
      <c r="AK396" s="1030" t="str">
        <f t="shared" si="37"/>
        <v>DIVERS PAYÉ D'AVANCE</v>
      </c>
      <c r="AL396" s="1030">
        <f>IFERROR(INDEX(G396:R396,1,MATCH(Parametres!$B$3,G$1:R$1,0)-1)*IF(OR(F396="L",F396="S",F396="I"),-1,1),"")</f>
        <v>1275.31</v>
      </c>
      <c r="AM396" s="1030">
        <f t="shared" si="38"/>
        <v>-2333.33</v>
      </c>
      <c r="AN396" s="1030">
        <f>INDEX(G396:R396,1,MATCH(Parametres!$B$3,G$1:R$1,0))*IF(OR(F396="L",F396="S",F396="I"),-1,1)</f>
        <v>-1058.02</v>
      </c>
      <c r="AO396" s="598" t="str">
        <f>+VLOOKUP($AJ396,Data_Validation!$A:$D,1,0)</f>
        <v>H15800</v>
      </c>
      <c r="AP396" s="598" t="str">
        <f>+VLOOKUP($AJ396,Data_Validation!$A:$D,3,0)</f>
        <v>Bilan</v>
      </c>
      <c r="AQ396" s="598" t="str">
        <f>+VLOOKUP($AJ396,Data_Validation!$A:$D,4,0)</f>
        <v>Frais Payés d'Avance</v>
      </c>
      <c r="AR396" s="598" t="s">
        <v>299</v>
      </c>
      <c r="AS396" s="598">
        <f>+VLOOKUP($AJ396,Data_Validation!$A:$E,5,0)</f>
        <v>0</v>
      </c>
      <c r="AT396" s="1036" t="str">
        <f t="shared" si="39"/>
        <v>H15800</v>
      </c>
      <c r="AU396" s="599" t="str">
        <f t="shared" si="40"/>
        <v>DIVERS PAYÉ D'AVANCE</v>
      </c>
      <c r="AV396" s="1030">
        <f>IFERROR(INDEX(V396:AG396,1,MATCH(Parametres!$B$3,V$1:AG$1,0)-1)*IF(OR(C396="L",C396="S",C396="I"),-1,1),"")</f>
        <v>0</v>
      </c>
      <c r="AW396" s="1030">
        <f t="shared" si="41"/>
        <v>0</v>
      </c>
      <c r="AX396" s="1030">
        <f>INDEX(V396:AG396,1,MATCH(Parametres!$B$3,V$1:AG$1,0))*IF(OR(C396="L",C396="S",C396="I"),-1,1)</f>
        <v>0</v>
      </c>
      <c r="AY396" s="598" t="s">
        <v>337</v>
      </c>
      <c r="AZ396" s="598">
        <f>+VLOOKUP($AJ396,Data_Validation!$A:$E,5,0)</f>
        <v>0</v>
      </c>
    </row>
    <row r="397" spans="1:52" ht="15.75" customHeight="1">
      <c r="A397" s="832" t="s">
        <v>1150</v>
      </c>
      <c r="B397" s="832">
        <v>2025</v>
      </c>
      <c r="C397" s="832" t="s">
        <v>1941</v>
      </c>
      <c r="D397" s="832" t="s">
        <v>1942</v>
      </c>
      <c r="E397" s="832" t="s">
        <v>1813</v>
      </c>
      <c r="F397" s="832" t="s">
        <v>1792</v>
      </c>
      <c r="G397" s="832">
        <v>0</v>
      </c>
      <c r="H397" s="832">
        <v>0</v>
      </c>
      <c r="I397" s="832">
        <v>4298.16</v>
      </c>
      <c r="J397" s="832">
        <v>8812.5400000000009</v>
      </c>
      <c r="K397" s="832">
        <v>8011.3</v>
      </c>
      <c r="L397" s="832">
        <v>8011.3</v>
      </c>
      <c r="M397" s="832">
        <v>8011.3</v>
      </c>
      <c r="N397" s="832">
        <v>8011.3</v>
      </c>
      <c r="O397" s="832">
        <v>8011.3</v>
      </c>
      <c r="P397" s="832">
        <v>4005.1</v>
      </c>
      <c r="Q397" s="832">
        <v>3203.86</v>
      </c>
      <c r="R397" s="832">
        <v>2402.62</v>
      </c>
      <c r="S397" s="832">
        <v>0</v>
      </c>
      <c r="T397" s="832">
        <v>0</v>
      </c>
      <c r="U397" s="832">
        <v>0</v>
      </c>
      <c r="V397" s="832">
        <v>0</v>
      </c>
      <c r="W397" s="832">
        <v>0</v>
      </c>
      <c r="X397" s="832">
        <v>0</v>
      </c>
      <c r="Y397" s="832">
        <v>0</v>
      </c>
      <c r="Z397" s="832">
        <v>0</v>
      </c>
      <c r="AA397" s="832">
        <v>0</v>
      </c>
      <c r="AB397" s="832">
        <v>0</v>
      </c>
      <c r="AC397" s="832">
        <v>0</v>
      </c>
      <c r="AD397" s="832">
        <v>0</v>
      </c>
      <c r="AE397" s="832">
        <v>0</v>
      </c>
      <c r="AF397" s="832">
        <v>0</v>
      </c>
      <c r="AG397" s="832">
        <v>0</v>
      </c>
      <c r="AH397" s="832">
        <v>0</v>
      </c>
      <c r="AI397" s="832">
        <v>0</v>
      </c>
      <c r="AJ397" s="1030" t="str">
        <f t="shared" si="36"/>
        <v>H15801</v>
      </c>
      <c r="AK397" s="1030" t="str">
        <f t="shared" si="37"/>
        <v>PLAQUES PAYÉ D'AVANCE</v>
      </c>
      <c r="AL397" s="1030">
        <f>IFERROR(INDEX(G397:R397,1,MATCH(Parametres!$B$3,G$1:R$1,0)-1)*IF(OR(F397="L",F397="S",F397="I"),-1,1),"")</f>
        <v>0</v>
      </c>
      <c r="AM397" s="1030">
        <f t="shared" si="38"/>
        <v>0</v>
      </c>
      <c r="AN397" s="1030">
        <f>INDEX(G397:R397,1,MATCH(Parametres!$B$3,G$1:R$1,0))*IF(OR(F397="L",F397="S",F397="I"),-1,1)</f>
        <v>0</v>
      </c>
      <c r="AO397" s="598" t="str">
        <f>+VLOOKUP($AJ397,Data_Validation!$A:$D,1,0)</f>
        <v>H15801</v>
      </c>
      <c r="AP397" s="598" t="str">
        <f>+VLOOKUP($AJ397,Data_Validation!$A:$D,3,0)</f>
        <v>Bilan</v>
      </c>
      <c r="AQ397" s="598" t="str">
        <f>+VLOOKUP($AJ397,Data_Validation!$A:$D,4,0)</f>
        <v>Frais Payés d'Avance</v>
      </c>
      <c r="AR397" s="598" t="s">
        <v>299</v>
      </c>
      <c r="AS397" s="598">
        <f>+VLOOKUP($AJ397,Data_Validation!$A:$E,5,0)</f>
        <v>0</v>
      </c>
      <c r="AT397" s="1036" t="str">
        <f t="shared" si="39"/>
        <v>H15801</v>
      </c>
      <c r="AU397" s="599" t="str">
        <f t="shared" si="40"/>
        <v>PLAQUES PAYÉ D'AVANCE</v>
      </c>
      <c r="AV397" s="1030">
        <f>IFERROR(INDEX(V397:AG397,1,MATCH(Parametres!$B$3,V$1:AG$1,0)-1)*IF(OR(C397="L",C397="S",C397="I"),-1,1),"")</f>
        <v>0</v>
      </c>
      <c r="AW397" s="1030">
        <f t="shared" si="41"/>
        <v>0</v>
      </c>
      <c r="AX397" s="1030">
        <f>INDEX(V397:AG397,1,MATCH(Parametres!$B$3,V$1:AG$1,0))*IF(OR(C397="L",C397="S",C397="I"),-1,1)</f>
        <v>0</v>
      </c>
      <c r="AY397" s="598" t="s">
        <v>337</v>
      </c>
      <c r="AZ397" s="598">
        <f>+VLOOKUP($AJ397,Data_Validation!$A:$E,5,0)</f>
        <v>0</v>
      </c>
    </row>
    <row r="398" spans="1:52" ht="15.75" customHeight="1">
      <c r="A398" s="832" t="s">
        <v>1150</v>
      </c>
      <c r="B398" s="832">
        <v>2025</v>
      </c>
      <c r="C398" s="832" t="s">
        <v>1943</v>
      </c>
      <c r="D398" s="832" t="s">
        <v>1944</v>
      </c>
      <c r="E398" s="832" t="s">
        <v>333</v>
      </c>
      <c r="F398" s="832" t="s">
        <v>1792</v>
      </c>
      <c r="G398" s="832">
        <v>94160.14</v>
      </c>
      <c r="H398" s="832">
        <v>94160.14</v>
      </c>
      <c r="I398" s="832">
        <v>94160.14</v>
      </c>
      <c r="J398" s="832">
        <v>94160.14</v>
      </c>
      <c r="K398" s="832">
        <v>94160.14</v>
      </c>
      <c r="L398" s="832">
        <v>94160.14</v>
      </c>
      <c r="M398" s="832">
        <v>94160.14</v>
      </c>
      <c r="N398" s="832">
        <v>0</v>
      </c>
      <c r="O398" s="832">
        <v>0</v>
      </c>
      <c r="P398" s="832">
        <v>0</v>
      </c>
      <c r="Q398" s="832">
        <v>0</v>
      </c>
      <c r="R398" s="832">
        <v>0</v>
      </c>
      <c r="S398" s="832">
        <v>0</v>
      </c>
      <c r="T398" s="832">
        <v>0</v>
      </c>
      <c r="U398" s="832">
        <v>0</v>
      </c>
      <c r="V398" s="832">
        <v>0</v>
      </c>
      <c r="W398" s="832">
        <v>0</v>
      </c>
      <c r="X398" s="832">
        <v>0</v>
      </c>
      <c r="Y398" s="832">
        <v>0</v>
      </c>
      <c r="Z398" s="832">
        <v>0</v>
      </c>
      <c r="AA398" s="832">
        <v>0</v>
      </c>
      <c r="AB398" s="832">
        <v>0</v>
      </c>
      <c r="AC398" s="832">
        <v>0</v>
      </c>
      <c r="AD398" s="832">
        <v>0</v>
      </c>
      <c r="AE398" s="832">
        <v>0</v>
      </c>
      <c r="AF398" s="832">
        <v>0</v>
      </c>
      <c r="AG398" s="832">
        <v>0</v>
      </c>
      <c r="AH398" s="832">
        <v>0</v>
      </c>
      <c r="AI398" s="832">
        <v>0</v>
      </c>
      <c r="AJ398" s="1030" t="str">
        <f t="shared" si="36"/>
        <v>H15900</v>
      </c>
      <c r="AK398" s="1030" t="str">
        <f t="shared" si="37"/>
        <v>AVOCAT PAYÉ D'AVANCE</v>
      </c>
      <c r="AL398" s="1030">
        <f>IFERROR(INDEX(G398:R398,1,MATCH(Parametres!$B$3,G$1:R$1,0)-1)*IF(OR(F398="L",F398="S",F398="I"),-1,1),"")</f>
        <v>94160.14</v>
      </c>
      <c r="AM398" s="1030">
        <f t="shared" si="38"/>
        <v>0</v>
      </c>
      <c r="AN398" s="1030">
        <f>INDEX(G398:R398,1,MATCH(Parametres!$B$3,G$1:R$1,0))*IF(OR(F398="L",F398="S",F398="I"),-1,1)</f>
        <v>94160.14</v>
      </c>
      <c r="AO398" s="598" t="str">
        <f>+VLOOKUP($AJ398,Data_Validation!$A:$D,1,0)</f>
        <v>H15900</v>
      </c>
      <c r="AP398" s="598" t="str">
        <f>+VLOOKUP($AJ398,Data_Validation!$A:$D,3,0)</f>
        <v>Bilan</v>
      </c>
      <c r="AQ398" s="598" t="str">
        <f>+VLOOKUP($AJ398,Data_Validation!$A:$D,4,0)</f>
        <v>Frais Payés d'Avance</v>
      </c>
      <c r="AR398" s="598" t="s">
        <v>299</v>
      </c>
      <c r="AS398" s="598">
        <f>+VLOOKUP($AJ398,Data_Validation!$A:$E,5,0)</f>
        <v>0</v>
      </c>
      <c r="AT398" s="1036" t="str">
        <f t="shared" si="39"/>
        <v>H15900</v>
      </c>
      <c r="AU398" s="599" t="str">
        <f t="shared" si="40"/>
        <v>AVOCAT PAYÉ D'AVANCE</v>
      </c>
      <c r="AV398" s="1030">
        <f>IFERROR(INDEX(V398:AG398,1,MATCH(Parametres!$B$3,V$1:AG$1,0)-1)*IF(OR(C398="L",C398="S",C398="I"),-1,1),"")</f>
        <v>0</v>
      </c>
      <c r="AW398" s="1030">
        <f t="shared" si="41"/>
        <v>0</v>
      </c>
      <c r="AX398" s="1030">
        <f>INDEX(V398:AG398,1,MATCH(Parametres!$B$3,V$1:AG$1,0))*IF(OR(C398="L",C398="S",C398="I"),-1,1)</f>
        <v>0</v>
      </c>
      <c r="AY398" s="598" t="s">
        <v>337</v>
      </c>
      <c r="AZ398" s="598">
        <f>+VLOOKUP($AJ398,Data_Validation!$A:$E,5,0)</f>
        <v>0</v>
      </c>
    </row>
    <row r="399" spans="1:52" ht="15.75" customHeight="1">
      <c r="A399" s="832" t="s">
        <v>1150</v>
      </c>
      <c r="B399" s="832">
        <v>2025</v>
      </c>
      <c r="C399" s="832" t="s">
        <v>1945</v>
      </c>
      <c r="D399" s="832" t="s">
        <v>1946</v>
      </c>
      <c r="E399" s="832" t="s">
        <v>333</v>
      </c>
      <c r="F399" s="832" t="s">
        <v>1792</v>
      </c>
      <c r="G399" s="832">
        <v>0</v>
      </c>
      <c r="H399" s="832">
        <v>-8000</v>
      </c>
      <c r="I399" s="832">
        <v>-9000</v>
      </c>
      <c r="J399" s="832">
        <v>-10000</v>
      </c>
      <c r="K399" s="832">
        <v>-11000</v>
      </c>
      <c r="L399" s="832">
        <v>-12000</v>
      </c>
      <c r="M399" s="832">
        <v>-13000</v>
      </c>
      <c r="N399" s="832">
        <v>-14000</v>
      </c>
      <c r="O399" s="832">
        <v>-2491.1</v>
      </c>
      <c r="P399" s="832">
        <v>-16000</v>
      </c>
      <c r="Q399" s="832">
        <v>-17000</v>
      </c>
      <c r="R399" s="832">
        <v>-18000</v>
      </c>
      <c r="S399" s="832">
        <v>0</v>
      </c>
      <c r="T399" s="832">
        <v>0</v>
      </c>
      <c r="U399" s="832">
        <v>0</v>
      </c>
      <c r="V399" s="832">
        <v>0</v>
      </c>
      <c r="W399" s="832">
        <v>0</v>
      </c>
      <c r="X399" s="832">
        <v>0</v>
      </c>
      <c r="Y399" s="832">
        <v>0</v>
      </c>
      <c r="Z399" s="832">
        <v>0</v>
      </c>
      <c r="AA399" s="832">
        <v>0</v>
      </c>
      <c r="AB399" s="832">
        <v>0</v>
      </c>
      <c r="AC399" s="832">
        <v>0</v>
      </c>
      <c r="AD399" s="832">
        <v>0</v>
      </c>
      <c r="AE399" s="832">
        <v>0</v>
      </c>
      <c r="AF399" s="832">
        <v>0</v>
      </c>
      <c r="AG399" s="832">
        <v>0</v>
      </c>
      <c r="AH399" s="832">
        <v>0</v>
      </c>
      <c r="AI399" s="832">
        <v>0</v>
      </c>
      <c r="AJ399" s="1030" t="str">
        <f t="shared" si="36"/>
        <v>H16000</v>
      </c>
      <c r="AK399" s="1030" t="str">
        <f t="shared" si="37"/>
        <v>VÉRIF PAYÉ D'AVANCE</v>
      </c>
      <c r="AL399" s="1030">
        <f>IFERROR(INDEX(G399:R399,1,MATCH(Parametres!$B$3,G$1:R$1,0)-1)*IF(OR(F399="L",F399="S",F399="I"),-1,1),"")</f>
        <v>0</v>
      </c>
      <c r="AM399" s="1030">
        <f t="shared" si="38"/>
        <v>-8000</v>
      </c>
      <c r="AN399" s="1030">
        <f>INDEX(G399:R399,1,MATCH(Parametres!$B$3,G$1:R$1,0))*IF(OR(F399="L",F399="S",F399="I"),-1,1)</f>
        <v>-8000</v>
      </c>
      <c r="AO399" s="598" t="str">
        <f>+VLOOKUP($AJ399,Data_Validation!$A:$D,1,0)</f>
        <v>H16000</v>
      </c>
      <c r="AP399" s="598" t="str">
        <f>+VLOOKUP($AJ399,Data_Validation!$A:$D,3,0)</f>
        <v>Bilan</v>
      </c>
      <c r="AQ399" s="598" t="str">
        <f>+VLOOKUP($AJ399,Data_Validation!$A:$D,4,0)</f>
        <v>Frais Payés d'Avance</v>
      </c>
      <c r="AR399" s="598" t="s">
        <v>299</v>
      </c>
      <c r="AS399" s="598">
        <f>+VLOOKUP($AJ399,Data_Validation!$A:$E,5,0)</f>
        <v>0</v>
      </c>
      <c r="AT399" s="1036" t="str">
        <f t="shared" si="39"/>
        <v>H16000</v>
      </c>
      <c r="AU399" s="599" t="str">
        <f t="shared" si="40"/>
        <v>VÉRIF PAYÉ D'AVANCE</v>
      </c>
      <c r="AV399" s="1030">
        <f>IFERROR(INDEX(V399:AG399,1,MATCH(Parametres!$B$3,V$1:AG$1,0)-1)*IF(OR(C399="L",C399="S",C399="I"),-1,1),"")</f>
        <v>0</v>
      </c>
      <c r="AW399" s="1030">
        <f t="shared" si="41"/>
        <v>0</v>
      </c>
      <c r="AX399" s="1030">
        <f>INDEX(V399:AG399,1,MATCH(Parametres!$B$3,V$1:AG$1,0))*IF(OR(C399="L",C399="S",C399="I"),-1,1)</f>
        <v>0</v>
      </c>
      <c r="AY399" s="598" t="s">
        <v>337</v>
      </c>
      <c r="AZ399" s="598">
        <f>+VLOOKUP($AJ399,Data_Validation!$A:$E,5,0)</f>
        <v>0</v>
      </c>
    </row>
    <row r="400" spans="1:52" ht="15.75" customHeight="1">
      <c r="A400" s="832" t="s">
        <v>1150</v>
      </c>
      <c r="B400" s="832">
        <v>2025</v>
      </c>
      <c r="C400" s="832" t="s">
        <v>1947</v>
      </c>
      <c r="D400" s="832" t="s">
        <v>1948</v>
      </c>
      <c r="E400" s="832" t="s">
        <v>333</v>
      </c>
      <c r="F400" s="832" t="s">
        <v>1792</v>
      </c>
      <c r="G400" s="832">
        <v>0</v>
      </c>
      <c r="H400" s="832">
        <v>0</v>
      </c>
      <c r="I400" s="832">
        <v>0</v>
      </c>
      <c r="J400" s="832">
        <v>0</v>
      </c>
      <c r="K400" s="832">
        <v>0</v>
      </c>
      <c r="L400" s="832">
        <v>0</v>
      </c>
      <c r="M400" s="832">
        <v>0</v>
      </c>
      <c r="N400" s="832">
        <v>0</v>
      </c>
      <c r="O400" s="832">
        <v>0</v>
      </c>
      <c r="P400" s="832">
        <v>0</v>
      </c>
      <c r="Q400" s="832">
        <v>0</v>
      </c>
      <c r="R400" s="832">
        <v>0</v>
      </c>
      <c r="S400" s="832">
        <v>0</v>
      </c>
      <c r="T400" s="832">
        <v>0</v>
      </c>
      <c r="U400" s="832">
        <v>0</v>
      </c>
      <c r="V400" s="832">
        <v>0</v>
      </c>
      <c r="W400" s="832">
        <v>0</v>
      </c>
      <c r="X400" s="832">
        <v>0</v>
      </c>
      <c r="Y400" s="832">
        <v>0</v>
      </c>
      <c r="Z400" s="832">
        <v>0</v>
      </c>
      <c r="AA400" s="832">
        <v>0</v>
      </c>
      <c r="AB400" s="832">
        <v>0</v>
      </c>
      <c r="AC400" s="832">
        <v>0</v>
      </c>
      <c r="AD400" s="832">
        <v>0</v>
      </c>
      <c r="AE400" s="832">
        <v>0</v>
      </c>
      <c r="AF400" s="832">
        <v>0</v>
      </c>
      <c r="AG400" s="832">
        <v>0</v>
      </c>
      <c r="AH400" s="832">
        <v>0</v>
      </c>
      <c r="AI400" s="832">
        <v>0</v>
      </c>
      <c r="AJ400" s="1030" t="str">
        <f t="shared" si="36"/>
        <v>H16100</v>
      </c>
      <c r="AK400" s="1030" t="str">
        <f t="shared" si="37"/>
        <v>OTHER CURRENT ASSETS</v>
      </c>
      <c r="AL400" s="1030">
        <f>IFERROR(INDEX(G400:R400,1,MATCH(Parametres!$B$3,G$1:R$1,0)-1)*IF(OR(F400="L",F400="S",F400="I"),-1,1),"")</f>
        <v>0</v>
      </c>
      <c r="AM400" s="1030">
        <f t="shared" si="38"/>
        <v>0</v>
      </c>
      <c r="AN400" s="1030">
        <f>INDEX(G400:R400,1,MATCH(Parametres!$B$3,G$1:R$1,0))*IF(OR(F400="L",F400="S",F400="I"),-1,1)</f>
        <v>0</v>
      </c>
      <c r="AO400" s="598" t="e">
        <f>+VLOOKUP($AJ400,Data_Validation!$A:$D,1,0)</f>
        <v>#N/A</v>
      </c>
      <c r="AP400" s="598" t="e">
        <f>+VLOOKUP($AJ400,Data_Validation!$A:$D,3,0)</f>
        <v>#N/A</v>
      </c>
      <c r="AQ400" s="598" t="e">
        <f>+VLOOKUP($AJ400,Data_Validation!$A:$D,4,0)</f>
        <v>#N/A</v>
      </c>
      <c r="AR400" s="598" t="s">
        <v>299</v>
      </c>
      <c r="AS400" s="598" t="e">
        <f>+VLOOKUP($AJ400,Data_Validation!$A:$E,5,0)</f>
        <v>#N/A</v>
      </c>
      <c r="AT400" s="1036" t="str">
        <f t="shared" si="39"/>
        <v>H16100</v>
      </c>
      <c r="AU400" s="599" t="str">
        <f t="shared" si="40"/>
        <v>OTHER CURRENT ASSETS</v>
      </c>
      <c r="AV400" s="1030">
        <f>IFERROR(INDEX(V400:AG400,1,MATCH(Parametres!$B$3,V$1:AG$1,0)-1)*IF(OR(C400="L",C400="S",C400="I"),-1,1),"")</f>
        <v>0</v>
      </c>
      <c r="AW400" s="1030">
        <f t="shared" si="41"/>
        <v>0</v>
      </c>
      <c r="AX400" s="1030">
        <f>INDEX(V400:AG400,1,MATCH(Parametres!$B$3,V$1:AG$1,0))*IF(OR(C400="L",C400="S",C400="I"),-1,1)</f>
        <v>0</v>
      </c>
      <c r="AY400" s="598" t="s">
        <v>337</v>
      </c>
      <c r="AZ400" s="598" t="e">
        <f>+VLOOKUP($AJ400,Data_Validation!$A:$E,5,0)</f>
        <v>#N/A</v>
      </c>
    </row>
    <row r="401" spans="1:52" ht="15.75" customHeight="1">
      <c r="A401" s="832" t="s">
        <v>1150</v>
      </c>
      <c r="B401" s="832">
        <v>2025</v>
      </c>
      <c r="C401" s="832" t="s">
        <v>1949</v>
      </c>
      <c r="D401" s="832" t="s">
        <v>1950</v>
      </c>
      <c r="E401" s="832" t="s">
        <v>333</v>
      </c>
      <c r="F401" s="832" t="s">
        <v>1792</v>
      </c>
      <c r="G401" s="832">
        <v>0</v>
      </c>
      <c r="H401" s="832">
        <v>0</v>
      </c>
      <c r="I401" s="832">
        <v>0</v>
      </c>
      <c r="J401" s="832">
        <v>0</v>
      </c>
      <c r="K401" s="832">
        <v>0</v>
      </c>
      <c r="L401" s="832">
        <v>0</v>
      </c>
      <c r="M401" s="832">
        <v>0</v>
      </c>
      <c r="N401" s="832">
        <v>0</v>
      </c>
      <c r="O401" s="832">
        <v>0</v>
      </c>
      <c r="P401" s="832">
        <v>0</v>
      </c>
      <c r="Q401" s="832">
        <v>0</v>
      </c>
      <c r="R401" s="832">
        <v>0</v>
      </c>
      <c r="S401" s="832">
        <v>0</v>
      </c>
      <c r="T401" s="832">
        <v>0</v>
      </c>
      <c r="U401" s="832">
        <v>0</v>
      </c>
      <c r="V401" s="832">
        <v>0</v>
      </c>
      <c r="W401" s="832">
        <v>0</v>
      </c>
      <c r="X401" s="832">
        <v>0</v>
      </c>
      <c r="Y401" s="832">
        <v>0</v>
      </c>
      <c r="Z401" s="832">
        <v>0</v>
      </c>
      <c r="AA401" s="832">
        <v>0</v>
      </c>
      <c r="AB401" s="832">
        <v>0</v>
      </c>
      <c r="AC401" s="832">
        <v>0</v>
      </c>
      <c r="AD401" s="832">
        <v>0</v>
      </c>
      <c r="AE401" s="832">
        <v>0</v>
      </c>
      <c r="AF401" s="832">
        <v>0</v>
      </c>
      <c r="AG401" s="832">
        <v>0</v>
      </c>
      <c r="AH401" s="832">
        <v>0</v>
      </c>
      <c r="AI401" s="832">
        <v>0</v>
      </c>
      <c r="AJ401" s="1030" t="str">
        <f t="shared" si="36"/>
        <v>H16500</v>
      </c>
      <c r="AK401" s="1030" t="str">
        <f t="shared" si="37"/>
        <v>TERRAIN</v>
      </c>
      <c r="AL401" s="1030">
        <f>IFERROR(INDEX(G401:R401,1,MATCH(Parametres!$B$3,G$1:R$1,0)-1)*IF(OR(F401="L",F401="S",F401="I"),-1,1),"")</f>
        <v>0</v>
      </c>
      <c r="AM401" s="1030">
        <f t="shared" si="38"/>
        <v>0</v>
      </c>
      <c r="AN401" s="1030">
        <f>INDEX(G401:R401,1,MATCH(Parametres!$B$3,G$1:R$1,0))*IF(OR(F401="L",F401="S",F401="I"),-1,1)</f>
        <v>0</v>
      </c>
      <c r="AO401" s="598" t="e">
        <f>+VLOOKUP($AJ401,Data_Validation!$A:$D,1,0)</f>
        <v>#N/A</v>
      </c>
      <c r="AP401" s="598" t="e">
        <f>+VLOOKUP($AJ401,Data_Validation!$A:$D,3,0)</f>
        <v>#N/A</v>
      </c>
      <c r="AQ401" s="598" t="e">
        <f>+VLOOKUP($AJ401,Data_Validation!$A:$D,4,0)</f>
        <v>#N/A</v>
      </c>
      <c r="AR401" s="598" t="s">
        <v>299</v>
      </c>
      <c r="AS401" s="598" t="e">
        <f>+VLOOKUP($AJ401,Data_Validation!$A:$E,5,0)</f>
        <v>#N/A</v>
      </c>
      <c r="AT401" s="1036" t="str">
        <f t="shared" si="39"/>
        <v>H16500</v>
      </c>
      <c r="AU401" s="599" t="str">
        <f t="shared" si="40"/>
        <v>TERRAIN</v>
      </c>
      <c r="AV401" s="1030">
        <f>IFERROR(INDEX(V401:AG401,1,MATCH(Parametres!$B$3,V$1:AG$1,0)-1)*IF(OR(C401="L",C401="S",C401="I"),-1,1),"")</f>
        <v>0</v>
      </c>
      <c r="AW401" s="1030">
        <f t="shared" si="41"/>
        <v>0</v>
      </c>
      <c r="AX401" s="1030">
        <f>INDEX(V401:AG401,1,MATCH(Parametres!$B$3,V$1:AG$1,0))*IF(OR(C401="L",C401="S",C401="I"),-1,1)</f>
        <v>0</v>
      </c>
      <c r="AY401" s="598" t="s">
        <v>337</v>
      </c>
      <c r="AZ401" s="598" t="e">
        <f>+VLOOKUP($AJ401,Data_Validation!$A:$E,5,0)</f>
        <v>#N/A</v>
      </c>
    </row>
    <row r="402" spans="1:52" ht="15.75" customHeight="1">
      <c r="A402" s="832" t="s">
        <v>1150</v>
      </c>
      <c r="B402" s="832">
        <v>2025</v>
      </c>
      <c r="C402" s="832" t="s">
        <v>1951</v>
      </c>
      <c r="D402" s="832" t="s">
        <v>1952</v>
      </c>
      <c r="E402" s="832" t="s">
        <v>333</v>
      </c>
      <c r="F402" s="832" t="s">
        <v>1792</v>
      </c>
      <c r="G402" s="832">
        <v>0</v>
      </c>
      <c r="H402" s="832">
        <v>0</v>
      </c>
      <c r="I402" s="832">
        <v>0</v>
      </c>
      <c r="J402" s="832">
        <v>0</v>
      </c>
      <c r="K402" s="832">
        <v>0</v>
      </c>
      <c r="L402" s="832">
        <v>0</v>
      </c>
      <c r="M402" s="832">
        <v>0</v>
      </c>
      <c r="N402" s="832">
        <v>0</v>
      </c>
      <c r="O402" s="832">
        <v>0</v>
      </c>
      <c r="P402" s="832">
        <v>0</v>
      </c>
      <c r="Q402" s="832">
        <v>0</v>
      </c>
      <c r="R402" s="832">
        <v>0</v>
      </c>
      <c r="S402" s="832">
        <v>0</v>
      </c>
      <c r="T402" s="832">
        <v>0</v>
      </c>
      <c r="U402" s="832">
        <v>0</v>
      </c>
      <c r="V402" s="832">
        <v>0</v>
      </c>
      <c r="W402" s="832">
        <v>0</v>
      </c>
      <c r="X402" s="832">
        <v>0</v>
      </c>
      <c r="Y402" s="832">
        <v>0</v>
      </c>
      <c r="Z402" s="832">
        <v>0</v>
      </c>
      <c r="AA402" s="832">
        <v>0</v>
      </c>
      <c r="AB402" s="832">
        <v>0</v>
      </c>
      <c r="AC402" s="832">
        <v>0</v>
      </c>
      <c r="AD402" s="832">
        <v>0</v>
      </c>
      <c r="AE402" s="832">
        <v>0</v>
      </c>
      <c r="AF402" s="832">
        <v>0</v>
      </c>
      <c r="AG402" s="832">
        <v>0</v>
      </c>
      <c r="AH402" s="832">
        <v>0</v>
      </c>
      <c r="AI402" s="832">
        <v>0</v>
      </c>
      <c r="AJ402" s="1030" t="str">
        <f t="shared" si="36"/>
        <v>H16700</v>
      </c>
      <c r="AK402" s="1030" t="str">
        <f t="shared" si="37"/>
        <v>BATIMENTS</v>
      </c>
      <c r="AL402" s="1030">
        <f>IFERROR(INDEX(G402:R402,1,MATCH(Parametres!$B$3,G$1:R$1,0)-1)*IF(OR(F402="L",F402="S",F402="I"),-1,1),"")</f>
        <v>0</v>
      </c>
      <c r="AM402" s="1030">
        <f t="shared" si="38"/>
        <v>0</v>
      </c>
      <c r="AN402" s="1030">
        <f>INDEX(G402:R402,1,MATCH(Parametres!$B$3,G$1:R$1,0))*IF(OR(F402="L",F402="S",F402="I"),-1,1)</f>
        <v>0</v>
      </c>
      <c r="AO402" s="598" t="e">
        <f>+VLOOKUP($AJ402,Data_Validation!$A:$D,1,0)</f>
        <v>#N/A</v>
      </c>
      <c r="AP402" s="598" t="e">
        <f>+VLOOKUP($AJ402,Data_Validation!$A:$D,3,0)</f>
        <v>#N/A</v>
      </c>
      <c r="AQ402" s="598" t="e">
        <f>+VLOOKUP($AJ402,Data_Validation!$A:$D,4,0)</f>
        <v>#N/A</v>
      </c>
      <c r="AR402" s="598" t="s">
        <v>299</v>
      </c>
      <c r="AS402" s="598" t="e">
        <f>+VLOOKUP($AJ402,Data_Validation!$A:$E,5,0)</f>
        <v>#N/A</v>
      </c>
      <c r="AT402" s="1036" t="str">
        <f t="shared" si="39"/>
        <v>H16700</v>
      </c>
      <c r="AU402" s="599" t="str">
        <f t="shared" si="40"/>
        <v>BATIMENTS</v>
      </c>
      <c r="AV402" s="1030">
        <f>IFERROR(INDEX(V402:AG402,1,MATCH(Parametres!$B$3,V$1:AG$1,0)-1)*IF(OR(C402="L",C402="S",C402="I"),-1,1),"")</f>
        <v>0</v>
      </c>
      <c r="AW402" s="1030">
        <f t="shared" si="41"/>
        <v>0</v>
      </c>
      <c r="AX402" s="1030">
        <f>INDEX(V402:AG402,1,MATCH(Parametres!$B$3,V$1:AG$1,0))*IF(OR(C402="L",C402="S",C402="I"),-1,1)</f>
        <v>0</v>
      </c>
      <c r="AY402" s="598" t="s">
        <v>337</v>
      </c>
      <c r="AZ402" s="598" t="e">
        <f>+VLOOKUP($AJ402,Data_Validation!$A:$E,5,0)</f>
        <v>#N/A</v>
      </c>
    </row>
    <row r="403" spans="1:52" ht="15.75" customHeight="1">
      <c r="A403" s="832" t="s">
        <v>1150</v>
      </c>
      <c r="B403" s="832">
        <v>2025</v>
      </c>
      <c r="C403" s="832" t="s">
        <v>1953</v>
      </c>
      <c r="D403" s="832" t="s">
        <v>1954</v>
      </c>
      <c r="E403" s="832" t="s">
        <v>333</v>
      </c>
      <c r="F403" s="832" t="s">
        <v>1792</v>
      </c>
      <c r="G403" s="832">
        <v>0</v>
      </c>
      <c r="H403" s="832">
        <v>0</v>
      </c>
      <c r="I403" s="832">
        <v>0</v>
      </c>
      <c r="J403" s="832">
        <v>0</v>
      </c>
      <c r="K403" s="832">
        <v>0</v>
      </c>
      <c r="L403" s="832">
        <v>0</v>
      </c>
      <c r="M403" s="832">
        <v>0</v>
      </c>
      <c r="N403" s="832">
        <v>0</v>
      </c>
      <c r="O403" s="832">
        <v>0</v>
      </c>
      <c r="P403" s="832">
        <v>0</v>
      </c>
      <c r="Q403" s="832">
        <v>0</v>
      </c>
      <c r="R403" s="832">
        <v>0</v>
      </c>
      <c r="S403" s="832">
        <v>0</v>
      </c>
      <c r="T403" s="832">
        <v>0</v>
      </c>
      <c r="U403" s="832">
        <v>0</v>
      </c>
      <c r="V403" s="832">
        <v>0</v>
      </c>
      <c r="W403" s="832">
        <v>0</v>
      </c>
      <c r="X403" s="832">
        <v>0</v>
      </c>
      <c r="Y403" s="832">
        <v>0</v>
      </c>
      <c r="Z403" s="832">
        <v>0</v>
      </c>
      <c r="AA403" s="832">
        <v>0</v>
      </c>
      <c r="AB403" s="832">
        <v>0</v>
      </c>
      <c r="AC403" s="832">
        <v>0</v>
      </c>
      <c r="AD403" s="832">
        <v>0</v>
      </c>
      <c r="AE403" s="832">
        <v>0</v>
      </c>
      <c r="AF403" s="832">
        <v>0</v>
      </c>
      <c r="AG403" s="832">
        <v>0</v>
      </c>
      <c r="AH403" s="832">
        <v>0</v>
      </c>
      <c r="AI403" s="832">
        <v>0</v>
      </c>
      <c r="AJ403" s="1030" t="str">
        <f t="shared" si="36"/>
        <v>H16800</v>
      </c>
      <c r="AK403" s="1030" t="str">
        <f t="shared" si="37"/>
        <v>AMORT-BATIMENTS</v>
      </c>
      <c r="AL403" s="1030">
        <f>IFERROR(INDEX(G403:R403,1,MATCH(Parametres!$B$3,G$1:R$1,0)-1)*IF(OR(F403="L",F403="S",F403="I"),-1,1),"")</f>
        <v>0</v>
      </c>
      <c r="AM403" s="1030">
        <f t="shared" si="38"/>
        <v>0</v>
      </c>
      <c r="AN403" s="1030">
        <f>INDEX(G403:R403,1,MATCH(Parametres!$B$3,G$1:R$1,0))*IF(OR(F403="L",F403="S",F403="I"),-1,1)</f>
        <v>0</v>
      </c>
      <c r="AO403" s="598" t="e">
        <f>+VLOOKUP($AJ403,Data_Validation!$A:$D,1,0)</f>
        <v>#N/A</v>
      </c>
      <c r="AP403" s="598" t="e">
        <f>+VLOOKUP($AJ403,Data_Validation!$A:$D,3,0)</f>
        <v>#N/A</v>
      </c>
      <c r="AQ403" s="598" t="e">
        <f>+VLOOKUP($AJ403,Data_Validation!$A:$D,4,0)</f>
        <v>#N/A</v>
      </c>
      <c r="AR403" s="598" t="s">
        <v>299</v>
      </c>
      <c r="AS403" s="598" t="e">
        <f>+VLOOKUP($AJ403,Data_Validation!$A:$E,5,0)</f>
        <v>#N/A</v>
      </c>
      <c r="AT403" s="1036" t="str">
        <f t="shared" si="39"/>
        <v>H16800</v>
      </c>
      <c r="AU403" s="599" t="str">
        <f t="shared" si="40"/>
        <v>AMORT-BATIMENTS</v>
      </c>
      <c r="AV403" s="1030">
        <f>IFERROR(INDEX(V403:AG403,1,MATCH(Parametres!$B$3,V$1:AG$1,0)-1)*IF(OR(C403="L",C403="S",C403="I"),-1,1),"")</f>
        <v>0</v>
      </c>
      <c r="AW403" s="1030">
        <f t="shared" si="41"/>
        <v>0</v>
      </c>
      <c r="AX403" s="1030">
        <f>INDEX(V403:AG403,1,MATCH(Parametres!$B$3,V$1:AG$1,0))*IF(OR(C403="L",C403="S",C403="I"),-1,1)</f>
        <v>0</v>
      </c>
      <c r="AY403" s="598" t="s">
        <v>337</v>
      </c>
      <c r="AZ403" s="598" t="e">
        <f>+VLOOKUP($AJ403,Data_Validation!$A:$E,5,0)</f>
        <v>#N/A</v>
      </c>
    </row>
    <row r="404" spans="1:52" ht="15.75" customHeight="1">
      <c r="A404" s="832" t="s">
        <v>1150</v>
      </c>
      <c r="B404" s="832">
        <v>2025</v>
      </c>
      <c r="C404" s="832" t="s">
        <v>1955</v>
      </c>
      <c r="D404" s="832" t="s">
        <v>1956</v>
      </c>
      <c r="E404" s="832" t="s">
        <v>333</v>
      </c>
      <c r="F404" s="832" t="s">
        <v>1792</v>
      </c>
      <c r="G404" s="832">
        <v>0</v>
      </c>
      <c r="H404" s="832">
        <v>0</v>
      </c>
      <c r="I404" s="832">
        <v>0</v>
      </c>
      <c r="J404" s="832">
        <v>0</v>
      </c>
      <c r="K404" s="832">
        <v>0</v>
      </c>
      <c r="L404" s="832">
        <v>0</v>
      </c>
      <c r="M404" s="832">
        <v>0</v>
      </c>
      <c r="N404" s="832">
        <v>0</v>
      </c>
      <c r="O404" s="832">
        <v>0</v>
      </c>
      <c r="P404" s="832">
        <v>0</v>
      </c>
      <c r="Q404" s="832">
        <v>0</v>
      </c>
      <c r="R404" s="832">
        <v>0</v>
      </c>
      <c r="S404" s="832">
        <v>0</v>
      </c>
      <c r="T404" s="832">
        <v>0</v>
      </c>
      <c r="U404" s="832">
        <v>0</v>
      </c>
      <c r="V404" s="832">
        <v>0</v>
      </c>
      <c r="W404" s="832">
        <v>0</v>
      </c>
      <c r="X404" s="832">
        <v>0</v>
      </c>
      <c r="Y404" s="832">
        <v>0</v>
      </c>
      <c r="Z404" s="832">
        <v>0</v>
      </c>
      <c r="AA404" s="832">
        <v>0</v>
      </c>
      <c r="AB404" s="832">
        <v>0</v>
      </c>
      <c r="AC404" s="832">
        <v>0</v>
      </c>
      <c r="AD404" s="832">
        <v>0</v>
      </c>
      <c r="AE404" s="832">
        <v>0</v>
      </c>
      <c r="AF404" s="832">
        <v>0</v>
      </c>
      <c r="AG404" s="832">
        <v>0</v>
      </c>
      <c r="AH404" s="832">
        <v>0</v>
      </c>
      <c r="AI404" s="832">
        <v>0</v>
      </c>
      <c r="AJ404" s="1030" t="str">
        <f t="shared" si="36"/>
        <v>H17000</v>
      </c>
      <c r="AK404" s="1030" t="str">
        <f t="shared" si="37"/>
        <v>INSTALLATIONS FIXES</v>
      </c>
      <c r="AL404" s="1030">
        <f>IFERROR(INDEX(G404:R404,1,MATCH(Parametres!$B$3,G$1:R$1,0)-1)*IF(OR(F404="L",F404="S",F404="I"),-1,1),"")</f>
        <v>0</v>
      </c>
      <c r="AM404" s="1030">
        <f t="shared" si="38"/>
        <v>0</v>
      </c>
      <c r="AN404" s="1030">
        <f>INDEX(G404:R404,1,MATCH(Parametres!$B$3,G$1:R$1,0))*IF(OR(F404="L",F404="S",F404="I"),-1,1)</f>
        <v>0</v>
      </c>
      <c r="AO404" s="598" t="e">
        <f>+VLOOKUP($AJ404,Data_Validation!$A:$D,1,0)</f>
        <v>#N/A</v>
      </c>
      <c r="AP404" s="598" t="e">
        <f>+VLOOKUP($AJ404,Data_Validation!$A:$D,3,0)</f>
        <v>#N/A</v>
      </c>
      <c r="AQ404" s="598" t="e">
        <f>+VLOOKUP($AJ404,Data_Validation!$A:$D,4,0)</f>
        <v>#N/A</v>
      </c>
      <c r="AR404" s="598" t="s">
        <v>299</v>
      </c>
      <c r="AS404" s="598" t="e">
        <f>+VLOOKUP($AJ404,Data_Validation!$A:$E,5,0)</f>
        <v>#N/A</v>
      </c>
      <c r="AT404" s="1036" t="str">
        <f t="shared" si="39"/>
        <v>H17000</v>
      </c>
      <c r="AU404" s="599" t="str">
        <f t="shared" si="40"/>
        <v>INSTALLATIONS FIXES</v>
      </c>
      <c r="AV404" s="1030">
        <f>IFERROR(INDEX(V404:AG404,1,MATCH(Parametres!$B$3,V$1:AG$1,0)-1)*IF(OR(C404="L",C404="S",C404="I"),-1,1),"")</f>
        <v>0</v>
      </c>
      <c r="AW404" s="1030">
        <f t="shared" si="41"/>
        <v>0</v>
      </c>
      <c r="AX404" s="1030">
        <f>INDEX(V404:AG404,1,MATCH(Parametres!$B$3,V$1:AG$1,0))*IF(OR(C404="L",C404="S",C404="I"),-1,1)</f>
        <v>0</v>
      </c>
      <c r="AY404" s="598" t="s">
        <v>337</v>
      </c>
      <c r="AZ404" s="598" t="e">
        <f>+VLOOKUP($AJ404,Data_Validation!$A:$E,5,0)</f>
        <v>#N/A</v>
      </c>
    </row>
    <row r="405" spans="1:52" ht="15.75" customHeight="1">
      <c r="A405" s="832" t="s">
        <v>1150</v>
      </c>
      <c r="B405" s="832">
        <v>2025</v>
      </c>
      <c r="C405" s="832" t="s">
        <v>1957</v>
      </c>
      <c r="D405" s="832" t="s">
        <v>1958</v>
      </c>
      <c r="E405" s="832" t="s">
        <v>333</v>
      </c>
      <c r="F405" s="832" t="s">
        <v>1792</v>
      </c>
      <c r="G405" s="832">
        <v>0</v>
      </c>
      <c r="H405" s="832">
        <v>0</v>
      </c>
      <c r="I405" s="832">
        <v>0</v>
      </c>
      <c r="J405" s="832">
        <v>0</v>
      </c>
      <c r="K405" s="832">
        <v>0</v>
      </c>
      <c r="L405" s="832">
        <v>0</v>
      </c>
      <c r="M405" s="832">
        <v>0</v>
      </c>
      <c r="N405" s="832">
        <v>0</v>
      </c>
      <c r="O405" s="832">
        <v>0</v>
      </c>
      <c r="P405" s="832">
        <v>0</v>
      </c>
      <c r="Q405" s="832">
        <v>0</v>
      </c>
      <c r="R405" s="832">
        <v>0</v>
      </c>
      <c r="S405" s="832">
        <v>0</v>
      </c>
      <c r="T405" s="832">
        <v>0</v>
      </c>
      <c r="U405" s="832">
        <v>0</v>
      </c>
      <c r="V405" s="832">
        <v>0</v>
      </c>
      <c r="W405" s="832">
        <v>0</v>
      </c>
      <c r="X405" s="832">
        <v>0</v>
      </c>
      <c r="Y405" s="832">
        <v>0</v>
      </c>
      <c r="Z405" s="832">
        <v>0</v>
      </c>
      <c r="AA405" s="832">
        <v>0</v>
      </c>
      <c r="AB405" s="832">
        <v>0</v>
      </c>
      <c r="AC405" s="832">
        <v>0</v>
      </c>
      <c r="AD405" s="832">
        <v>0</v>
      </c>
      <c r="AE405" s="832">
        <v>0</v>
      </c>
      <c r="AF405" s="832">
        <v>0</v>
      </c>
      <c r="AG405" s="832">
        <v>0</v>
      </c>
      <c r="AH405" s="832">
        <v>0</v>
      </c>
      <c r="AI405" s="832">
        <v>0</v>
      </c>
      <c r="AJ405" s="1030" t="str">
        <f t="shared" si="36"/>
        <v>H17100</v>
      </c>
      <c r="AK405" s="1030" t="str">
        <f t="shared" si="37"/>
        <v>AMORT-INSTALLATIONS FIXES</v>
      </c>
      <c r="AL405" s="1030">
        <f>IFERROR(INDEX(G405:R405,1,MATCH(Parametres!$B$3,G$1:R$1,0)-1)*IF(OR(F405="L",F405="S",F405="I"),-1,1),"")</f>
        <v>0</v>
      </c>
      <c r="AM405" s="1030">
        <f t="shared" si="38"/>
        <v>0</v>
      </c>
      <c r="AN405" s="1030">
        <f>INDEX(G405:R405,1,MATCH(Parametres!$B$3,G$1:R$1,0))*IF(OR(F405="L",F405="S",F405="I"),-1,1)</f>
        <v>0</v>
      </c>
      <c r="AO405" s="598" t="e">
        <f>+VLOOKUP($AJ405,Data_Validation!$A:$D,1,0)</f>
        <v>#N/A</v>
      </c>
      <c r="AP405" s="598" t="e">
        <f>+VLOOKUP($AJ405,Data_Validation!$A:$D,3,0)</f>
        <v>#N/A</v>
      </c>
      <c r="AQ405" s="598" t="e">
        <f>+VLOOKUP($AJ405,Data_Validation!$A:$D,4,0)</f>
        <v>#N/A</v>
      </c>
      <c r="AR405" s="598" t="s">
        <v>299</v>
      </c>
      <c r="AS405" s="598" t="e">
        <f>+VLOOKUP($AJ405,Data_Validation!$A:$E,5,0)</f>
        <v>#N/A</v>
      </c>
      <c r="AT405" s="1036" t="str">
        <f t="shared" si="39"/>
        <v>H17100</v>
      </c>
      <c r="AU405" s="599" t="str">
        <f t="shared" si="40"/>
        <v>AMORT-INSTALLATIONS FIXES</v>
      </c>
      <c r="AV405" s="1030">
        <f>IFERROR(INDEX(V405:AG405,1,MATCH(Parametres!$B$3,V$1:AG$1,0)-1)*IF(OR(C405="L",C405="S",C405="I"),-1,1),"")</f>
        <v>0</v>
      </c>
      <c r="AW405" s="1030">
        <f t="shared" si="41"/>
        <v>0</v>
      </c>
      <c r="AX405" s="1030">
        <f>INDEX(V405:AG405,1,MATCH(Parametres!$B$3,V$1:AG$1,0))*IF(OR(C405="L",C405="S",C405="I"),-1,1)</f>
        <v>0</v>
      </c>
      <c r="AY405" s="598" t="s">
        <v>337</v>
      </c>
      <c r="AZ405" s="598" t="e">
        <f>+VLOOKUP($AJ405,Data_Validation!$A:$E,5,0)</f>
        <v>#N/A</v>
      </c>
    </row>
    <row r="406" spans="1:52" ht="15.75" customHeight="1">
      <c r="A406" s="832" t="s">
        <v>1150</v>
      </c>
      <c r="B406" s="832">
        <v>2025</v>
      </c>
      <c r="C406" s="832" t="s">
        <v>1959</v>
      </c>
      <c r="D406" s="832" t="s">
        <v>1960</v>
      </c>
      <c r="E406" s="832" t="s">
        <v>333</v>
      </c>
      <c r="F406" s="832" t="s">
        <v>1792</v>
      </c>
      <c r="G406" s="832">
        <v>132559.74</v>
      </c>
      <c r="H406" s="832">
        <v>132559.74</v>
      </c>
      <c r="I406" s="832">
        <v>132559.74</v>
      </c>
      <c r="J406" s="832">
        <v>132559.74</v>
      </c>
      <c r="K406" s="832">
        <v>139216.13</v>
      </c>
      <c r="L406" s="832">
        <v>132620.64000000001</v>
      </c>
      <c r="M406" s="832">
        <v>132620.64000000001</v>
      </c>
      <c r="N406" s="832">
        <v>132620.64000000001</v>
      </c>
      <c r="O406" s="832">
        <v>132620.64000000001</v>
      </c>
      <c r="P406" s="832">
        <v>132620.64000000001</v>
      </c>
      <c r="Q406" s="832">
        <v>132620.64000000001</v>
      </c>
      <c r="R406" s="832">
        <v>132620.64000000001</v>
      </c>
      <c r="S406" s="832">
        <v>0</v>
      </c>
      <c r="T406" s="832">
        <v>0</v>
      </c>
      <c r="U406" s="832">
        <v>0</v>
      </c>
      <c r="V406" s="832">
        <v>0</v>
      </c>
      <c r="W406" s="832">
        <v>0</v>
      </c>
      <c r="X406" s="832">
        <v>0</v>
      </c>
      <c r="Y406" s="832">
        <v>0</v>
      </c>
      <c r="Z406" s="832">
        <v>0</v>
      </c>
      <c r="AA406" s="832">
        <v>0</v>
      </c>
      <c r="AB406" s="832">
        <v>0</v>
      </c>
      <c r="AC406" s="832">
        <v>0</v>
      </c>
      <c r="AD406" s="832">
        <v>0</v>
      </c>
      <c r="AE406" s="832">
        <v>0</v>
      </c>
      <c r="AF406" s="832">
        <v>0</v>
      </c>
      <c r="AG406" s="832">
        <v>0</v>
      </c>
      <c r="AH406" s="832">
        <v>0</v>
      </c>
      <c r="AI406" s="832">
        <v>0</v>
      </c>
      <c r="AJ406" s="1030" t="str">
        <f t="shared" si="36"/>
        <v>H17200</v>
      </c>
      <c r="AK406" s="1030" t="str">
        <f t="shared" si="37"/>
        <v>AMELIORATIONS LOCATIVES</v>
      </c>
      <c r="AL406" s="1030">
        <f>IFERROR(INDEX(G406:R406,1,MATCH(Parametres!$B$3,G$1:R$1,0)-1)*IF(OR(F406="L",F406="S",F406="I"),-1,1),"")</f>
        <v>132559.74</v>
      </c>
      <c r="AM406" s="1030">
        <f t="shared" si="38"/>
        <v>0</v>
      </c>
      <c r="AN406" s="1030">
        <f>INDEX(G406:R406,1,MATCH(Parametres!$B$3,G$1:R$1,0))*IF(OR(F406="L",F406="S",F406="I"),-1,1)</f>
        <v>132559.74</v>
      </c>
      <c r="AO406" s="598" t="str">
        <f>+VLOOKUP($AJ406,Data_Validation!$A:$D,1,0)</f>
        <v>H17200</v>
      </c>
      <c r="AP406" s="598" t="str">
        <f>+VLOOKUP($AJ406,Data_Validation!$A:$D,3,0)</f>
        <v>Bilan</v>
      </c>
      <c r="AQ406" s="598" t="str">
        <f>+VLOOKUP($AJ406,Data_Validation!$A:$D,4,0)</f>
        <v>Améliorations Locatives</v>
      </c>
      <c r="AR406" s="598" t="s">
        <v>299</v>
      </c>
      <c r="AS406" s="598">
        <f>+VLOOKUP($AJ406,Data_Validation!$A:$E,5,0)</f>
        <v>0</v>
      </c>
      <c r="AT406" s="1036" t="str">
        <f t="shared" si="39"/>
        <v>H17200</v>
      </c>
      <c r="AU406" s="599" t="str">
        <f t="shared" si="40"/>
        <v>AMELIORATIONS LOCATIVES</v>
      </c>
      <c r="AV406" s="1030">
        <f>IFERROR(INDEX(V406:AG406,1,MATCH(Parametres!$B$3,V$1:AG$1,0)-1)*IF(OR(C406="L",C406="S",C406="I"),-1,1),"")</f>
        <v>0</v>
      </c>
      <c r="AW406" s="1030">
        <f t="shared" si="41"/>
        <v>0</v>
      </c>
      <c r="AX406" s="1030">
        <f>INDEX(V406:AG406,1,MATCH(Parametres!$B$3,V$1:AG$1,0))*IF(OR(C406="L",C406="S",C406="I"),-1,1)</f>
        <v>0</v>
      </c>
      <c r="AY406" s="598" t="s">
        <v>337</v>
      </c>
      <c r="AZ406" s="598">
        <f>+VLOOKUP($AJ406,Data_Validation!$A:$E,5,0)</f>
        <v>0</v>
      </c>
    </row>
    <row r="407" spans="1:52" ht="15.75" customHeight="1">
      <c r="A407" s="832" t="s">
        <v>1150</v>
      </c>
      <c r="B407" s="832">
        <v>2025</v>
      </c>
      <c r="C407" s="832" t="s">
        <v>1961</v>
      </c>
      <c r="D407" s="832" t="s">
        <v>1962</v>
      </c>
      <c r="E407" s="832" t="s">
        <v>333</v>
      </c>
      <c r="F407" s="832" t="s">
        <v>1792</v>
      </c>
      <c r="G407" s="832">
        <v>-103170.53</v>
      </c>
      <c r="H407" s="832">
        <v>-103763.17</v>
      </c>
      <c r="I407" s="832">
        <v>-104339.1</v>
      </c>
      <c r="J407" s="832">
        <v>-104903.51</v>
      </c>
      <c r="K407" s="832">
        <v>-105589.75999999999</v>
      </c>
      <c r="L407" s="832">
        <v>-106262.29</v>
      </c>
      <c r="M407" s="832">
        <v>-106789.46</v>
      </c>
      <c r="N407" s="832">
        <v>-120727.08</v>
      </c>
      <c r="O407" s="832">
        <v>-121233.37</v>
      </c>
      <c r="P407" s="832">
        <v>-121461.12</v>
      </c>
      <c r="Q407" s="832">
        <v>-121679.85</v>
      </c>
      <c r="R407" s="832">
        <v>-121898.58</v>
      </c>
      <c r="S407" s="832">
        <v>0</v>
      </c>
      <c r="T407" s="832">
        <v>0</v>
      </c>
      <c r="U407" s="832">
        <v>0</v>
      </c>
      <c r="V407" s="832">
        <v>0</v>
      </c>
      <c r="W407" s="832">
        <v>0</v>
      </c>
      <c r="X407" s="832">
        <v>0</v>
      </c>
      <c r="Y407" s="832">
        <v>0</v>
      </c>
      <c r="Z407" s="832">
        <v>0</v>
      </c>
      <c r="AA407" s="832">
        <v>0</v>
      </c>
      <c r="AB407" s="832">
        <v>0</v>
      </c>
      <c r="AC407" s="832">
        <v>0</v>
      </c>
      <c r="AD407" s="832">
        <v>0</v>
      </c>
      <c r="AE407" s="832">
        <v>0</v>
      </c>
      <c r="AF407" s="832">
        <v>0</v>
      </c>
      <c r="AG407" s="832">
        <v>0</v>
      </c>
      <c r="AH407" s="832">
        <v>0</v>
      </c>
      <c r="AI407" s="832">
        <v>0</v>
      </c>
      <c r="AJ407" s="1030" t="str">
        <f t="shared" si="36"/>
        <v>H17300</v>
      </c>
      <c r="AK407" s="1030" t="str">
        <f t="shared" si="37"/>
        <v>AMORT-AMELIORATIONS LOC.</v>
      </c>
      <c r="AL407" s="1030">
        <f>IFERROR(INDEX(G407:R407,1,MATCH(Parametres!$B$3,G$1:R$1,0)-1)*IF(OR(F407="L",F407="S",F407="I"),-1,1),"")</f>
        <v>-103170.53</v>
      </c>
      <c r="AM407" s="1030">
        <f t="shared" si="38"/>
        <v>-592.63999999999942</v>
      </c>
      <c r="AN407" s="1030">
        <f>INDEX(G407:R407,1,MATCH(Parametres!$B$3,G$1:R$1,0))*IF(OR(F407="L",F407="S",F407="I"),-1,1)</f>
        <v>-103763.17</v>
      </c>
      <c r="AO407" s="598" t="str">
        <f>+VLOOKUP($AJ407,Data_Validation!$A:$D,1,0)</f>
        <v>H17300</v>
      </c>
      <c r="AP407" s="598" t="str">
        <f>+VLOOKUP($AJ407,Data_Validation!$A:$D,3,0)</f>
        <v>Bilan</v>
      </c>
      <c r="AQ407" s="598" t="str">
        <f>+VLOOKUP($AJ407,Data_Validation!$A:$D,4,0)</f>
        <v>Améliorations Locatives</v>
      </c>
      <c r="AR407" s="598" t="s">
        <v>299</v>
      </c>
      <c r="AS407" s="598">
        <f>+VLOOKUP($AJ407,Data_Validation!$A:$E,5,0)</f>
        <v>0</v>
      </c>
      <c r="AT407" s="1036" t="str">
        <f t="shared" si="39"/>
        <v>H17300</v>
      </c>
      <c r="AU407" s="599" t="str">
        <f t="shared" si="40"/>
        <v>AMORT-AMELIORATIONS LOC.</v>
      </c>
      <c r="AV407" s="1030">
        <f>IFERROR(INDEX(V407:AG407,1,MATCH(Parametres!$B$3,V$1:AG$1,0)-1)*IF(OR(C407="L",C407="S",C407="I"),-1,1),"")</f>
        <v>0</v>
      </c>
      <c r="AW407" s="1030">
        <f t="shared" si="41"/>
        <v>0</v>
      </c>
      <c r="AX407" s="1030">
        <f>INDEX(V407:AG407,1,MATCH(Parametres!$B$3,V$1:AG$1,0))*IF(OR(C407="L",C407="S",C407="I"),-1,1)</f>
        <v>0</v>
      </c>
      <c r="AY407" s="598" t="s">
        <v>337</v>
      </c>
      <c r="AZ407" s="598">
        <f>+VLOOKUP($AJ407,Data_Validation!$A:$E,5,0)</f>
        <v>0</v>
      </c>
    </row>
    <row r="408" spans="1:52" ht="15.75" customHeight="1">
      <c r="A408" s="832" t="s">
        <v>1150</v>
      </c>
      <c r="B408" s="832">
        <v>2025</v>
      </c>
      <c r="C408" s="832" t="s">
        <v>1963</v>
      </c>
      <c r="D408" s="832" t="s">
        <v>1964</v>
      </c>
      <c r="E408" s="832" t="s">
        <v>333</v>
      </c>
      <c r="F408" s="832" t="s">
        <v>1792</v>
      </c>
      <c r="G408" s="832">
        <v>295882.26</v>
      </c>
      <c r="H408" s="832">
        <v>295882.26</v>
      </c>
      <c r="I408" s="832">
        <v>297482.23999999999</v>
      </c>
      <c r="J408" s="832">
        <v>297482.23999999999</v>
      </c>
      <c r="K408" s="832">
        <v>297482.23999999999</v>
      </c>
      <c r="L408" s="832">
        <v>297482.23999999999</v>
      </c>
      <c r="M408" s="832">
        <v>298248.71000000002</v>
      </c>
      <c r="N408" s="832">
        <v>298574.2</v>
      </c>
      <c r="O408" s="832">
        <v>298574.2</v>
      </c>
      <c r="P408" s="832">
        <v>315848.05</v>
      </c>
      <c r="Q408" s="832">
        <v>316923.05</v>
      </c>
      <c r="R408" s="832">
        <v>316923.05</v>
      </c>
      <c r="S408" s="832">
        <v>0</v>
      </c>
      <c r="T408" s="832">
        <v>0</v>
      </c>
      <c r="U408" s="832">
        <v>0</v>
      </c>
      <c r="V408" s="832">
        <v>0</v>
      </c>
      <c r="W408" s="832">
        <v>0</v>
      </c>
      <c r="X408" s="832">
        <v>0</v>
      </c>
      <c r="Y408" s="832">
        <v>0</v>
      </c>
      <c r="Z408" s="832">
        <v>0</v>
      </c>
      <c r="AA408" s="832">
        <v>0</v>
      </c>
      <c r="AB408" s="832">
        <v>0</v>
      </c>
      <c r="AC408" s="832">
        <v>0</v>
      </c>
      <c r="AD408" s="832">
        <v>0</v>
      </c>
      <c r="AE408" s="832">
        <v>0</v>
      </c>
      <c r="AF408" s="832">
        <v>0</v>
      </c>
      <c r="AG408" s="832">
        <v>0</v>
      </c>
      <c r="AH408" s="832">
        <v>0</v>
      </c>
      <c r="AI408" s="832">
        <v>0</v>
      </c>
      <c r="AJ408" s="1030" t="str">
        <f t="shared" si="36"/>
        <v>H17400</v>
      </c>
      <c r="AK408" s="1030" t="str">
        <f t="shared" si="37"/>
        <v>EQUIPEMENT DE BUREAU</v>
      </c>
      <c r="AL408" s="1030">
        <f>IFERROR(INDEX(G408:R408,1,MATCH(Parametres!$B$3,G$1:R$1,0)-1)*IF(OR(F408="L",F408="S",F408="I"),-1,1),"")</f>
        <v>295882.26</v>
      </c>
      <c r="AM408" s="1030">
        <f t="shared" si="38"/>
        <v>0</v>
      </c>
      <c r="AN408" s="1030">
        <f>INDEX(G408:R408,1,MATCH(Parametres!$B$3,G$1:R$1,0))*IF(OR(F408="L",F408="S",F408="I"),-1,1)</f>
        <v>295882.26</v>
      </c>
      <c r="AO408" s="598" t="str">
        <f>+VLOOKUP($AJ408,Data_Validation!$A:$D,1,0)</f>
        <v>H17400</v>
      </c>
      <c r="AP408" s="598" t="str">
        <f>+VLOOKUP($AJ408,Data_Validation!$A:$D,3,0)</f>
        <v>Bilan</v>
      </c>
      <c r="AQ408" s="598" t="str">
        <f>+VLOOKUP($AJ408,Data_Validation!$A:$D,4,0)</f>
        <v>Mobilier</v>
      </c>
      <c r="AR408" s="598" t="s">
        <v>299</v>
      </c>
      <c r="AS408" s="598">
        <f>+VLOOKUP($AJ408,Data_Validation!$A:$E,5,0)</f>
        <v>0</v>
      </c>
      <c r="AT408" s="1036" t="str">
        <f t="shared" si="39"/>
        <v>H17400</v>
      </c>
      <c r="AU408" s="599" t="str">
        <f t="shared" si="40"/>
        <v>EQUIPEMENT DE BUREAU</v>
      </c>
      <c r="AV408" s="1030">
        <f>IFERROR(INDEX(V408:AG408,1,MATCH(Parametres!$B$3,V$1:AG$1,0)-1)*IF(OR(C408="L",C408="S",C408="I"),-1,1),"")</f>
        <v>0</v>
      </c>
      <c r="AW408" s="1030">
        <f t="shared" si="41"/>
        <v>0</v>
      </c>
      <c r="AX408" s="1030">
        <f>INDEX(V408:AG408,1,MATCH(Parametres!$B$3,V$1:AG$1,0))*IF(OR(C408="L",C408="S",C408="I"),-1,1)</f>
        <v>0</v>
      </c>
      <c r="AY408" s="598" t="s">
        <v>337</v>
      </c>
      <c r="AZ408" s="598">
        <f>+VLOOKUP($AJ408,Data_Validation!$A:$E,5,0)</f>
        <v>0</v>
      </c>
    </row>
    <row r="409" spans="1:52" ht="15.75" customHeight="1">
      <c r="A409" s="832" t="s">
        <v>1150</v>
      </c>
      <c r="B409" s="832">
        <v>2025</v>
      </c>
      <c r="C409" s="832" t="s">
        <v>1965</v>
      </c>
      <c r="D409" s="832" t="s">
        <v>1966</v>
      </c>
      <c r="E409" s="832" t="s">
        <v>333</v>
      </c>
      <c r="F409" s="832" t="s">
        <v>1792</v>
      </c>
      <c r="G409" s="832">
        <v>-254427.78</v>
      </c>
      <c r="H409" s="832">
        <v>-255348.51</v>
      </c>
      <c r="I409" s="832">
        <v>-256191.18</v>
      </c>
      <c r="J409" s="832">
        <v>-257017</v>
      </c>
      <c r="K409" s="832">
        <v>-257826.3</v>
      </c>
      <c r="L409" s="832">
        <v>-258619.42</v>
      </c>
      <c r="M409" s="832">
        <v>-259412.01</v>
      </c>
      <c r="N409" s="832">
        <v>-260526.74</v>
      </c>
      <c r="O409" s="832">
        <v>-261287.94</v>
      </c>
      <c r="P409" s="832">
        <v>-262027.16</v>
      </c>
      <c r="Q409" s="832">
        <v>-263096.74</v>
      </c>
      <c r="R409" s="832">
        <v>-264166.32</v>
      </c>
      <c r="S409" s="832">
        <v>0</v>
      </c>
      <c r="T409" s="832">
        <v>0</v>
      </c>
      <c r="U409" s="832">
        <v>0</v>
      </c>
      <c r="V409" s="832">
        <v>0</v>
      </c>
      <c r="W409" s="832">
        <v>0</v>
      </c>
      <c r="X409" s="832">
        <v>0</v>
      </c>
      <c r="Y409" s="832">
        <v>0</v>
      </c>
      <c r="Z409" s="832">
        <v>0</v>
      </c>
      <c r="AA409" s="832">
        <v>0</v>
      </c>
      <c r="AB409" s="832">
        <v>0</v>
      </c>
      <c r="AC409" s="832">
        <v>0</v>
      </c>
      <c r="AD409" s="832">
        <v>0</v>
      </c>
      <c r="AE409" s="832">
        <v>0</v>
      </c>
      <c r="AF409" s="832">
        <v>0</v>
      </c>
      <c r="AG409" s="832">
        <v>0</v>
      </c>
      <c r="AH409" s="832">
        <v>0</v>
      </c>
      <c r="AI409" s="832">
        <v>0</v>
      </c>
      <c r="AJ409" s="1030" t="str">
        <f t="shared" si="36"/>
        <v>H17500</v>
      </c>
      <c r="AK409" s="1030" t="str">
        <f t="shared" si="37"/>
        <v>AMORT-EQUIP DE BUREAU</v>
      </c>
      <c r="AL409" s="1030">
        <f>IFERROR(INDEX(G409:R409,1,MATCH(Parametres!$B$3,G$1:R$1,0)-1)*IF(OR(F409="L",F409="S",F409="I"),-1,1),"")</f>
        <v>-254427.78</v>
      </c>
      <c r="AM409" s="1030">
        <f t="shared" si="38"/>
        <v>-920.73000000001048</v>
      </c>
      <c r="AN409" s="1030">
        <f>INDEX(G409:R409,1,MATCH(Parametres!$B$3,G$1:R$1,0))*IF(OR(F409="L",F409="S",F409="I"),-1,1)</f>
        <v>-255348.51</v>
      </c>
      <c r="AO409" s="598" t="str">
        <f>+VLOOKUP($AJ409,Data_Validation!$A:$D,1,0)</f>
        <v>H17500</v>
      </c>
      <c r="AP409" s="598" t="str">
        <f>+VLOOKUP($AJ409,Data_Validation!$A:$D,3,0)</f>
        <v>Bilan</v>
      </c>
      <c r="AQ409" s="598" t="str">
        <f>+VLOOKUP($AJ409,Data_Validation!$A:$D,4,0)</f>
        <v>Mobilier</v>
      </c>
      <c r="AR409" s="598" t="s">
        <v>299</v>
      </c>
      <c r="AS409" s="598">
        <f>+VLOOKUP($AJ409,Data_Validation!$A:$E,5,0)</f>
        <v>0</v>
      </c>
      <c r="AT409" s="1036" t="str">
        <f t="shared" si="39"/>
        <v>H17500</v>
      </c>
      <c r="AU409" s="599" t="str">
        <f t="shared" si="40"/>
        <v>AMORT-EQUIP DE BUREAU</v>
      </c>
      <c r="AV409" s="1030">
        <f>IFERROR(INDEX(V409:AG409,1,MATCH(Parametres!$B$3,V$1:AG$1,0)-1)*IF(OR(C409="L",C409="S",C409="I"),-1,1),"")</f>
        <v>0</v>
      </c>
      <c r="AW409" s="1030">
        <f t="shared" si="41"/>
        <v>0</v>
      </c>
      <c r="AX409" s="1030">
        <f>INDEX(V409:AG409,1,MATCH(Parametres!$B$3,V$1:AG$1,0))*IF(OR(C409="L",C409="S",C409="I"),-1,1)</f>
        <v>0</v>
      </c>
      <c r="AY409" s="598" t="s">
        <v>337</v>
      </c>
      <c r="AZ409" s="598">
        <f>+VLOOKUP($AJ409,Data_Validation!$A:$E,5,0)</f>
        <v>0</v>
      </c>
    </row>
    <row r="410" spans="1:52" ht="15.75" customHeight="1">
      <c r="A410" s="832" t="s">
        <v>1150</v>
      </c>
      <c r="B410" s="832">
        <v>2025</v>
      </c>
      <c r="C410" s="832" t="s">
        <v>1967</v>
      </c>
      <c r="D410" s="832" t="s">
        <v>1968</v>
      </c>
      <c r="E410" s="832" t="s">
        <v>333</v>
      </c>
      <c r="F410" s="832" t="s">
        <v>1792</v>
      </c>
      <c r="G410" s="832">
        <v>12656.55</v>
      </c>
      <c r="H410" s="832">
        <v>12656.55</v>
      </c>
      <c r="I410" s="832">
        <v>12656.55</v>
      </c>
      <c r="J410" s="832">
        <v>12656.55</v>
      </c>
      <c r="K410" s="832">
        <v>12656.55</v>
      </c>
      <c r="L410" s="832">
        <v>12656.55</v>
      </c>
      <c r="M410" s="832">
        <v>12656.55</v>
      </c>
      <c r="N410" s="832">
        <v>12656.55</v>
      </c>
      <c r="O410" s="832">
        <v>12656.55</v>
      </c>
      <c r="P410" s="832">
        <v>12656.55</v>
      </c>
      <c r="Q410" s="832">
        <v>12656.55</v>
      </c>
      <c r="R410" s="832">
        <v>12656.55</v>
      </c>
      <c r="S410" s="832">
        <v>0</v>
      </c>
      <c r="T410" s="832">
        <v>0</v>
      </c>
      <c r="U410" s="832">
        <v>0</v>
      </c>
      <c r="V410" s="832">
        <v>0</v>
      </c>
      <c r="W410" s="832">
        <v>0</v>
      </c>
      <c r="X410" s="832">
        <v>0</v>
      </c>
      <c r="Y410" s="832">
        <v>0</v>
      </c>
      <c r="Z410" s="832">
        <v>0</v>
      </c>
      <c r="AA410" s="832">
        <v>0</v>
      </c>
      <c r="AB410" s="832">
        <v>0</v>
      </c>
      <c r="AC410" s="832">
        <v>0</v>
      </c>
      <c r="AD410" s="832">
        <v>0</v>
      </c>
      <c r="AE410" s="832">
        <v>0</v>
      </c>
      <c r="AF410" s="832">
        <v>0</v>
      </c>
      <c r="AG410" s="832">
        <v>0</v>
      </c>
      <c r="AH410" s="832">
        <v>0</v>
      </c>
      <c r="AI410" s="832">
        <v>0</v>
      </c>
      <c r="AJ410" s="1030" t="str">
        <f t="shared" si="36"/>
        <v>H17600</v>
      </c>
      <c r="AK410" s="1030" t="str">
        <f t="shared" si="37"/>
        <v>EQUIP DU SERVICE PIECES</v>
      </c>
      <c r="AL410" s="1030">
        <f>IFERROR(INDEX(G410:R410,1,MATCH(Parametres!$B$3,G$1:R$1,0)-1)*IF(OR(F410="L",F410="S",F410="I"),-1,1),"")</f>
        <v>12656.55</v>
      </c>
      <c r="AM410" s="1030">
        <f t="shared" si="38"/>
        <v>0</v>
      </c>
      <c r="AN410" s="1030">
        <f>INDEX(G410:R410,1,MATCH(Parametres!$B$3,G$1:R$1,0))*IF(OR(F410="L",F410="S",F410="I"),-1,1)</f>
        <v>12656.55</v>
      </c>
      <c r="AO410" s="598" t="str">
        <f>+VLOOKUP($AJ410,Data_Validation!$A:$D,1,0)</f>
        <v>H17600</v>
      </c>
      <c r="AP410" s="598" t="str">
        <f>+VLOOKUP($AJ410,Data_Validation!$A:$D,3,0)</f>
        <v>Bilan</v>
      </c>
      <c r="AQ410" s="598" t="str">
        <f>+VLOOKUP($AJ410,Data_Validation!$A:$D,4,0)</f>
        <v>Équipements Service</v>
      </c>
      <c r="AR410" s="598" t="s">
        <v>299</v>
      </c>
      <c r="AS410" s="598">
        <f>+VLOOKUP($AJ410,Data_Validation!$A:$E,5,0)</f>
        <v>0</v>
      </c>
      <c r="AT410" s="1036" t="str">
        <f t="shared" si="39"/>
        <v>H17600</v>
      </c>
      <c r="AU410" s="599" t="str">
        <f t="shared" si="40"/>
        <v>EQUIP DU SERVICE PIECES</v>
      </c>
      <c r="AV410" s="1030">
        <f>IFERROR(INDEX(V410:AG410,1,MATCH(Parametres!$B$3,V$1:AG$1,0)-1)*IF(OR(C410="L",C410="S",C410="I"),-1,1),"")</f>
        <v>0</v>
      </c>
      <c r="AW410" s="1030">
        <f t="shared" si="41"/>
        <v>0</v>
      </c>
      <c r="AX410" s="1030">
        <f>INDEX(V410:AG410,1,MATCH(Parametres!$B$3,V$1:AG$1,0))*IF(OR(C410="L",C410="S",C410="I"),-1,1)</f>
        <v>0</v>
      </c>
      <c r="AY410" s="598" t="s">
        <v>337</v>
      </c>
      <c r="AZ410" s="598">
        <f>+VLOOKUP($AJ410,Data_Validation!$A:$E,5,0)</f>
        <v>0</v>
      </c>
    </row>
    <row r="411" spans="1:52" ht="15.75" customHeight="1">
      <c r="A411" s="832" t="s">
        <v>1150</v>
      </c>
      <c r="B411" s="832">
        <v>2025</v>
      </c>
      <c r="C411" s="832" t="s">
        <v>1969</v>
      </c>
      <c r="D411" s="832" t="s">
        <v>1970</v>
      </c>
      <c r="E411" s="832" t="s">
        <v>333</v>
      </c>
      <c r="F411" s="832" t="s">
        <v>1792</v>
      </c>
      <c r="G411" s="832">
        <v>-12637.43</v>
      </c>
      <c r="H411" s="832">
        <v>-12637.66</v>
      </c>
      <c r="I411" s="832">
        <v>-12638.04</v>
      </c>
      <c r="J411" s="832">
        <v>-12638.41</v>
      </c>
      <c r="K411" s="832">
        <v>-12638.77</v>
      </c>
      <c r="L411" s="832">
        <v>-12639.13</v>
      </c>
      <c r="M411" s="832">
        <v>-12639.48</v>
      </c>
      <c r="N411" s="832">
        <v>-12639.82</v>
      </c>
      <c r="O411" s="832">
        <v>-12640.15</v>
      </c>
      <c r="P411" s="832">
        <v>-12640.48</v>
      </c>
      <c r="Q411" s="832">
        <v>-12640.8</v>
      </c>
      <c r="R411" s="832">
        <v>-12641.11</v>
      </c>
      <c r="S411" s="832">
        <v>0</v>
      </c>
      <c r="T411" s="832">
        <v>0</v>
      </c>
      <c r="U411" s="832">
        <v>0</v>
      </c>
      <c r="V411" s="832">
        <v>0</v>
      </c>
      <c r="W411" s="832">
        <v>0</v>
      </c>
      <c r="X411" s="832">
        <v>0</v>
      </c>
      <c r="Y411" s="832">
        <v>0</v>
      </c>
      <c r="Z411" s="832">
        <v>0</v>
      </c>
      <c r="AA411" s="832">
        <v>0</v>
      </c>
      <c r="AB411" s="832">
        <v>0</v>
      </c>
      <c r="AC411" s="832">
        <v>0</v>
      </c>
      <c r="AD411" s="832">
        <v>0</v>
      </c>
      <c r="AE411" s="832">
        <v>0</v>
      </c>
      <c r="AF411" s="832">
        <v>0</v>
      </c>
      <c r="AG411" s="832">
        <v>0</v>
      </c>
      <c r="AH411" s="832">
        <v>0</v>
      </c>
      <c r="AI411" s="832">
        <v>0</v>
      </c>
      <c r="AJ411" s="1030" t="str">
        <f t="shared" si="36"/>
        <v>H17700</v>
      </c>
      <c r="AK411" s="1030" t="str">
        <f t="shared" si="37"/>
        <v>AMORT- EQUIP DES PIECES</v>
      </c>
      <c r="AL411" s="1030">
        <f>IFERROR(INDEX(G411:R411,1,MATCH(Parametres!$B$3,G$1:R$1,0)-1)*IF(OR(F411="L",F411="S",F411="I"),-1,1),"")</f>
        <v>-12637.43</v>
      </c>
      <c r="AM411" s="1030">
        <f t="shared" si="38"/>
        <v>-0.22999999999956344</v>
      </c>
      <c r="AN411" s="1030">
        <f>INDEX(G411:R411,1,MATCH(Parametres!$B$3,G$1:R$1,0))*IF(OR(F411="L",F411="S",F411="I"),-1,1)</f>
        <v>-12637.66</v>
      </c>
      <c r="AO411" s="598" t="str">
        <f>+VLOOKUP($AJ411,Data_Validation!$A:$D,1,0)</f>
        <v>H17700</v>
      </c>
      <c r="AP411" s="598" t="str">
        <f>+VLOOKUP($AJ411,Data_Validation!$A:$D,3,0)</f>
        <v>Bilan</v>
      </c>
      <c r="AQ411" s="598" t="str">
        <f>+VLOOKUP($AJ411,Data_Validation!$A:$D,4,0)</f>
        <v>Équipements Service</v>
      </c>
      <c r="AR411" s="598" t="s">
        <v>299</v>
      </c>
      <c r="AS411" s="598">
        <f>+VLOOKUP($AJ411,Data_Validation!$A:$E,5,0)</f>
        <v>0</v>
      </c>
      <c r="AT411" s="1036" t="str">
        <f t="shared" si="39"/>
        <v>H17700</v>
      </c>
      <c r="AU411" s="599" t="str">
        <f t="shared" si="40"/>
        <v>AMORT- EQUIP DES PIECES</v>
      </c>
      <c r="AV411" s="1030">
        <f>IFERROR(INDEX(V411:AG411,1,MATCH(Parametres!$B$3,V$1:AG$1,0)-1)*IF(OR(C411="L",C411="S",C411="I"),-1,1),"")</f>
        <v>0</v>
      </c>
      <c r="AW411" s="1030">
        <f t="shared" si="41"/>
        <v>0</v>
      </c>
      <c r="AX411" s="1030">
        <f>INDEX(V411:AG411,1,MATCH(Parametres!$B$3,V$1:AG$1,0))*IF(OR(C411="L",C411="S",C411="I"),-1,1)</f>
        <v>0</v>
      </c>
      <c r="AY411" s="598" t="s">
        <v>337</v>
      </c>
      <c r="AZ411" s="598">
        <f>+VLOOKUP($AJ411,Data_Validation!$A:$E,5,0)</f>
        <v>0</v>
      </c>
    </row>
    <row r="412" spans="1:52" ht="15.75" customHeight="1">
      <c r="A412" s="832" t="s">
        <v>1150</v>
      </c>
      <c r="B412" s="832">
        <v>2025</v>
      </c>
      <c r="C412" s="832" t="s">
        <v>1971</v>
      </c>
      <c r="D412" s="832" t="s">
        <v>1972</v>
      </c>
      <c r="E412" s="832" t="s">
        <v>333</v>
      </c>
      <c r="F412" s="832" t="s">
        <v>1792</v>
      </c>
      <c r="G412" s="832">
        <v>740727.05</v>
      </c>
      <c r="H412" s="832">
        <v>740727.05</v>
      </c>
      <c r="I412" s="832">
        <v>740727.05</v>
      </c>
      <c r="J412" s="832">
        <v>742773.48</v>
      </c>
      <c r="K412" s="832">
        <v>742773.48</v>
      </c>
      <c r="L412" s="832">
        <v>742773.48</v>
      </c>
      <c r="M412" s="832">
        <v>745424.53</v>
      </c>
      <c r="N412" s="832">
        <v>745424.53</v>
      </c>
      <c r="O412" s="832">
        <v>745424.53</v>
      </c>
      <c r="P412" s="832">
        <v>768463.33</v>
      </c>
      <c r="Q412" s="832">
        <v>768463.33</v>
      </c>
      <c r="R412" s="832">
        <v>768463.33</v>
      </c>
      <c r="S412" s="832">
        <v>0</v>
      </c>
      <c r="T412" s="832">
        <v>0</v>
      </c>
      <c r="U412" s="832">
        <v>0</v>
      </c>
      <c r="V412" s="832">
        <v>0</v>
      </c>
      <c r="W412" s="832">
        <v>0</v>
      </c>
      <c r="X412" s="832">
        <v>0</v>
      </c>
      <c r="Y412" s="832">
        <v>0</v>
      </c>
      <c r="Z412" s="832">
        <v>0</v>
      </c>
      <c r="AA412" s="832">
        <v>0</v>
      </c>
      <c r="AB412" s="832">
        <v>0</v>
      </c>
      <c r="AC412" s="832">
        <v>0</v>
      </c>
      <c r="AD412" s="832">
        <v>0</v>
      </c>
      <c r="AE412" s="832">
        <v>0</v>
      </c>
      <c r="AF412" s="832">
        <v>0</v>
      </c>
      <c r="AG412" s="832">
        <v>0</v>
      </c>
      <c r="AH412" s="832">
        <v>0</v>
      </c>
      <c r="AI412" s="832">
        <v>0</v>
      </c>
      <c r="AJ412" s="1030" t="str">
        <f t="shared" si="36"/>
        <v>H17800</v>
      </c>
      <c r="AK412" s="1030" t="str">
        <f t="shared" si="37"/>
        <v>EQUIPEMENT DU SERVICE</v>
      </c>
      <c r="AL412" s="1030">
        <f>IFERROR(INDEX(G412:R412,1,MATCH(Parametres!$B$3,G$1:R$1,0)-1)*IF(OR(F412="L",F412="S",F412="I"),-1,1),"")</f>
        <v>740727.05</v>
      </c>
      <c r="AM412" s="1030">
        <f t="shared" si="38"/>
        <v>0</v>
      </c>
      <c r="AN412" s="1030">
        <f>INDEX(G412:R412,1,MATCH(Parametres!$B$3,G$1:R$1,0))*IF(OR(F412="L",F412="S",F412="I"),-1,1)</f>
        <v>740727.05</v>
      </c>
      <c r="AO412" s="598" t="str">
        <f>+VLOOKUP($AJ412,Data_Validation!$A:$D,1,0)</f>
        <v>H17800</v>
      </c>
      <c r="AP412" s="598" t="str">
        <f>+VLOOKUP($AJ412,Data_Validation!$A:$D,3,0)</f>
        <v>Bilan</v>
      </c>
      <c r="AQ412" s="598" t="str">
        <f>+VLOOKUP($AJ412,Data_Validation!$A:$D,4,0)</f>
        <v>Équipements Service</v>
      </c>
      <c r="AR412" s="598" t="s">
        <v>299</v>
      </c>
      <c r="AS412" s="598">
        <f>+VLOOKUP($AJ412,Data_Validation!$A:$E,5,0)</f>
        <v>0</v>
      </c>
      <c r="AT412" s="1036" t="str">
        <f t="shared" si="39"/>
        <v>H17800</v>
      </c>
      <c r="AU412" s="599" t="str">
        <f t="shared" si="40"/>
        <v>EQUIPEMENT DU SERVICE</v>
      </c>
      <c r="AV412" s="1030">
        <f>IFERROR(INDEX(V412:AG412,1,MATCH(Parametres!$B$3,V$1:AG$1,0)-1)*IF(OR(C412="L",C412="S",C412="I"),-1,1),"")</f>
        <v>0</v>
      </c>
      <c r="AW412" s="1030">
        <f t="shared" si="41"/>
        <v>0</v>
      </c>
      <c r="AX412" s="1030">
        <f>INDEX(V412:AG412,1,MATCH(Parametres!$B$3,V$1:AG$1,0))*IF(OR(C412="L",C412="S",C412="I"),-1,1)</f>
        <v>0</v>
      </c>
      <c r="AY412" s="598" t="s">
        <v>337</v>
      </c>
      <c r="AZ412" s="598">
        <f>+VLOOKUP($AJ412,Data_Validation!$A:$E,5,0)</f>
        <v>0</v>
      </c>
    </row>
    <row r="413" spans="1:52" ht="15.75" customHeight="1">
      <c r="A413" s="832" t="s">
        <v>1150</v>
      </c>
      <c r="B413" s="832">
        <v>2025</v>
      </c>
      <c r="C413" s="832" t="s">
        <v>1973</v>
      </c>
      <c r="D413" s="832" t="s">
        <v>1974</v>
      </c>
      <c r="E413" s="832" t="s">
        <v>333</v>
      </c>
      <c r="F413" s="832" t="s">
        <v>1792</v>
      </c>
      <c r="G413" s="832">
        <v>-630823.15</v>
      </c>
      <c r="H413" s="832">
        <v>-632872.35</v>
      </c>
      <c r="I413" s="832">
        <v>-635029.43999999994</v>
      </c>
      <c r="J413" s="832">
        <v>-637184.31999999995</v>
      </c>
      <c r="K413" s="832">
        <v>-639296.1</v>
      </c>
      <c r="L413" s="832">
        <v>-641365.65</v>
      </c>
      <c r="M413" s="832">
        <v>-643446.82999999996</v>
      </c>
      <c r="N413" s="832">
        <v>-640930.38</v>
      </c>
      <c r="O413" s="832">
        <v>-642929.14</v>
      </c>
      <c r="P413" s="832">
        <v>-645439.81000000006</v>
      </c>
      <c r="Q413" s="832">
        <v>-647900.26</v>
      </c>
      <c r="R413" s="832">
        <v>-650311.51</v>
      </c>
      <c r="S413" s="832">
        <v>0</v>
      </c>
      <c r="T413" s="832">
        <v>0</v>
      </c>
      <c r="U413" s="832">
        <v>0</v>
      </c>
      <c r="V413" s="832">
        <v>0</v>
      </c>
      <c r="W413" s="832">
        <v>0</v>
      </c>
      <c r="X413" s="832">
        <v>0</v>
      </c>
      <c r="Y413" s="832">
        <v>0</v>
      </c>
      <c r="Z413" s="832">
        <v>0</v>
      </c>
      <c r="AA413" s="832">
        <v>0</v>
      </c>
      <c r="AB413" s="832">
        <v>0</v>
      </c>
      <c r="AC413" s="832">
        <v>0</v>
      </c>
      <c r="AD413" s="832">
        <v>0</v>
      </c>
      <c r="AE413" s="832">
        <v>0</v>
      </c>
      <c r="AF413" s="832">
        <v>0</v>
      </c>
      <c r="AG413" s="832">
        <v>0</v>
      </c>
      <c r="AH413" s="832">
        <v>0</v>
      </c>
      <c r="AI413" s="832">
        <v>0</v>
      </c>
      <c r="AJ413" s="1030" t="str">
        <f t="shared" si="36"/>
        <v>H17900</v>
      </c>
      <c r="AK413" s="1030" t="str">
        <f t="shared" si="37"/>
        <v>AMORT-EQUIPEMENT DU SERV</v>
      </c>
      <c r="AL413" s="1030">
        <f>IFERROR(INDEX(G413:R413,1,MATCH(Parametres!$B$3,G$1:R$1,0)-1)*IF(OR(F413="L",F413="S",F413="I"),-1,1),"")</f>
        <v>-630823.15</v>
      </c>
      <c r="AM413" s="1030">
        <f t="shared" si="38"/>
        <v>-2049.1999999999534</v>
      </c>
      <c r="AN413" s="1030">
        <f>INDEX(G413:R413,1,MATCH(Parametres!$B$3,G$1:R$1,0))*IF(OR(F413="L",F413="S",F413="I"),-1,1)</f>
        <v>-632872.35</v>
      </c>
      <c r="AO413" s="598" t="str">
        <f>+VLOOKUP($AJ413,Data_Validation!$A:$D,1,0)</f>
        <v>H17900</v>
      </c>
      <c r="AP413" s="598" t="str">
        <f>+VLOOKUP($AJ413,Data_Validation!$A:$D,3,0)</f>
        <v>Bilan</v>
      </c>
      <c r="AQ413" s="598" t="str">
        <f>+VLOOKUP($AJ413,Data_Validation!$A:$D,4,0)</f>
        <v>Équipements Service</v>
      </c>
      <c r="AR413" s="598" t="s">
        <v>299</v>
      </c>
      <c r="AS413" s="598">
        <f>+VLOOKUP($AJ413,Data_Validation!$A:$E,5,0)</f>
        <v>0</v>
      </c>
      <c r="AT413" s="1036" t="str">
        <f t="shared" si="39"/>
        <v>H17900</v>
      </c>
      <c r="AU413" s="599" t="str">
        <f t="shared" si="40"/>
        <v>AMORT-EQUIPEMENT DU SERV</v>
      </c>
      <c r="AV413" s="1030">
        <f>IFERROR(INDEX(V413:AG413,1,MATCH(Parametres!$B$3,V$1:AG$1,0)-1)*IF(OR(C413="L",C413="S",C413="I"),-1,1),"")</f>
        <v>0</v>
      </c>
      <c r="AW413" s="1030">
        <f t="shared" si="41"/>
        <v>0</v>
      </c>
      <c r="AX413" s="1030">
        <f>INDEX(V413:AG413,1,MATCH(Parametres!$B$3,V$1:AG$1,0))*IF(OR(C413="L",C413="S",C413="I"),-1,1)</f>
        <v>0</v>
      </c>
      <c r="AY413" s="598" t="s">
        <v>337</v>
      </c>
      <c r="AZ413" s="598">
        <f>+VLOOKUP($AJ413,Data_Validation!$A:$E,5,0)</f>
        <v>0</v>
      </c>
    </row>
    <row r="414" spans="1:52" ht="15.75" customHeight="1">
      <c r="A414" s="832" t="s">
        <v>1150</v>
      </c>
      <c r="B414" s="832">
        <v>2025</v>
      </c>
      <c r="C414" s="832" t="s">
        <v>1975</v>
      </c>
      <c r="D414" s="832" t="s">
        <v>652</v>
      </c>
      <c r="E414" s="832" t="s">
        <v>333</v>
      </c>
      <c r="F414" s="832" t="s">
        <v>1792</v>
      </c>
      <c r="G414" s="832">
        <v>77476.800000000003</v>
      </c>
      <c r="H414" s="832">
        <v>77476.800000000003</v>
      </c>
      <c r="I414" s="832">
        <v>77476.800000000003</v>
      </c>
      <c r="J414" s="832">
        <v>77476.800000000003</v>
      </c>
      <c r="K414" s="832">
        <v>77476.800000000003</v>
      </c>
      <c r="L414" s="832">
        <v>77476.800000000003</v>
      </c>
      <c r="M414" s="832">
        <v>77476.800000000003</v>
      </c>
      <c r="N414" s="832">
        <v>77476.800000000003</v>
      </c>
      <c r="O414" s="832">
        <v>77476.800000000003</v>
      </c>
      <c r="P414" s="832">
        <v>77476.800000000003</v>
      </c>
      <c r="Q414" s="832">
        <v>77476.800000000003</v>
      </c>
      <c r="R414" s="832">
        <v>77476.800000000003</v>
      </c>
      <c r="S414" s="832">
        <v>0</v>
      </c>
      <c r="T414" s="832">
        <v>0</v>
      </c>
      <c r="U414" s="832">
        <v>0</v>
      </c>
      <c r="V414" s="832">
        <v>0</v>
      </c>
      <c r="W414" s="832">
        <v>0</v>
      </c>
      <c r="X414" s="832">
        <v>0</v>
      </c>
      <c r="Y414" s="832">
        <v>0</v>
      </c>
      <c r="Z414" s="832">
        <v>0</v>
      </c>
      <c r="AA414" s="832">
        <v>0</v>
      </c>
      <c r="AB414" s="832">
        <v>0</v>
      </c>
      <c r="AC414" s="832">
        <v>0</v>
      </c>
      <c r="AD414" s="832">
        <v>0</v>
      </c>
      <c r="AE414" s="832">
        <v>0</v>
      </c>
      <c r="AF414" s="832">
        <v>0</v>
      </c>
      <c r="AG414" s="832">
        <v>0</v>
      </c>
      <c r="AH414" s="832">
        <v>0</v>
      </c>
      <c r="AI414" s="832">
        <v>0</v>
      </c>
      <c r="AJ414" s="1030" t="str">
        <f t="shared" si="36"/>
        <v>H18100</v>
      </c>
      <c r="AK414" s="1030" t="str">
        <f t="shared" si="37"/>
        <v>ENSEIGNES</v>
      </c>
      <c r="AL414" s="1030">
        <f>IFERROR(INDEX(G414:R414,1,MATCH(Parametres!$B$3,G$1:R$1,0)-1)*IF(OR(F414="L",F414="S",F414="I"),-1,1),"")</f>
        <v>77476.800000000003</v>
      </c>
      <c r="AM414" s="1030">
        <f t="shared" si="38"/>
        <v>0</v>
      </c>
      <c r="AN414" s="1030">
        <f>INDEX(G414:R414,1,MATCH(Parametres!$B$3,G$1:R$1,0))*IF(OR(F414="L",F414="S",F414="I"),-1,1)</f>
        <v>77476.800000000003</v>
      </c>
      <c r="AO414" s="598" t="str">
        <f>+VLOOKUP($AJ414,Data_Validation!$A:$D,1,0)</f>
        <v>H18100</v>
      </c>
      <c r="AP414" s="598" t="str">
        <f>+VLOOKUP($AJ414,Data_Validation!$A:$D,3,0)</f>
        <v>Bilan</v>
      </c>
      <c r="AQ414" s="598" t="str">
        <f>+VLOOKUP($AJ414,Data_Validation!$A:$D,4,0)</f>
        <v>Enseigne</v>
      </c>
      <c r="AR414" s="598" t="s">
        <v>299</v>
      </c>
      <c r="AS414" s="598">
        <f>+VLOOKUP($AJ414,Data_Validation!$A:$E,5,0)</f>
        <v>0</v>
      </c>
      <c r="AT414" s="1036" t="str">
        <f t="shared" si="39"/>
        <v>H18100</v>
      </c>
      <c r="AU414" s="599" t="str">
        <f t="shared" si="40"/>
        <v>ENSEIGNES</v>
      </c>
      <c r="AV414" s="1030">
        <f>IFERROR(INDEX(V414:AG414,1,MATCH(Parametres!$B$3,V$1:AG$1,0)-1)*IF(OR(C414="L",C414="S",C414="I"),-1,1),"")</f>
        <v>0</v>
      </c>
      <c r="AW414" s="1030">
        <f t="shared" si="41"/>
        <v>0</v>
      </c>
      <c r="AX414" s="1030">
        <f>INDEX(V414:AG414,1,MATCH(Parametres!$B$3,V$1:AG$1,0))*IF(OR(C414="L",C414="S",C414="I"),-1,1)</f>
        <v>0</v>
      </c>
      <c r="AY414" s="598" t="s">
        <v>337</v>
      </c>
      <c r="AZ414" s="598">
        <f>+VLOOKUP($AJ414,Data_Validation!$A:$E,5,0)</f>
        <v>0</v>
      </c>
    </row>
    <row r="415" spans="1:52" ht="15.75" customHeight="1">
      <c r="A415" s="832" t="s">
        <v>1150</v>
      </c>
      <c r="B415" s="832">
        <v>2025</v>
      </c>
      <c r="C415" s="832" t="s">
        <v>1976</v>
      </c>
      <c r="D415" s="832" t="s">
        <v>1977</v>
      </c>
      <c r="E415" s="832" t="s">
        <v>333</v>
      </c>
      <c r="F415" s="832" t="s">
        <v>1792</v>
      </c>
      <c r="G415" s="832">
        <v>-66843.67</v>
      </c>
      <c r="H415" s="832">
        <v>-67157.8</v>
      </c>
      <c r="I415" s="832">
        <v>-67364.179999999993</v>
      </c>
      <c r="J415" s="832">
        <v>-67566.429999999993</v>
      </c>
      <c r="K415" s="832">
        <v>-67764.639999999999</v>
      </c>
      <c r="L415" s="832">
        <v>-67958.880000000005</v>
      </c>
      <c r="M415" s="832">
        <v>-68149.240000000005</v>
      </c>
      <c r="N415" s="832">
        <v>-67901.789999999994</v>
      </c>
      <c r="O415" s="832">
        <v>-68084.61</v>
      </c>
      <c r="P415" s="832">
        <v>-68272.45</v>
      </c>
      <c r="Q415" s="832">
        <v>-68456.539999999994</v>
      </c>
      <c r="R415" s="832">
        <v>-68636.95</v>
      </c>
      <c r="S415" s="832">
        <v>0</v>
      </c>
      <c r="T415" s="832">
        <v>0</v>
      </c>
      <c r="U415" s="832">
        <v>0</v>
      </c>
      <c r="V415" s="832">
        <v>0</v>
      </c>
      <c r="W415" s="832">
        <v>0</v>
      </c>
      <c r="X415" s="832">
        <v>0</v>
      </c>
      <c r="Y415" s="832">
        <v>0</v>
      </c>
      <c r="Z415" s="832">
        <v>0</v>
      </c>
      <c r="AA415" s="832">
        <v>0</v>
      </c>
      <c r="AB415" s="832">
        <v>0</v>
      </c>
      <c r="AC415" s="832">
        <v>0</v>
      </c>
      <c r="AD415" s="832">
        <v>0</v>
      </c>
      <c r="AE415" s="832">
        <v>0</v>
      </c>
      <c r="AF415" s="832">
        <v>0</v>
      </c>
      <c r="AG415" s="832">
        <v>0</v>
      </c>
      <c r="AH415" s="832">
        <v>0</v>
      </c>
      <c r="AI415" s="832">
        <v>0</v>
      </c>
      <c r="AJ415" s="1030" t="str">
        <f t="shared" si="36"/>
        <v>H18200</v>
      </c>
      <c r="AK415" s="1030" t="str">
        <f t="shared" si="37"/>
        <v>AMORT-ENSEIGNES</v>
      </c>
      <c r="AL415" s="1030">
        <f>IFERROR(INDEX(G415:R415,1,MATCH(Parametres!$B$3,G$1:R$1,0)-1)*IF(OR(F415="L",F415="S",F415="I"),-1,1),"")</f>
        <v>-66843.67</v>
      </c>
      <c r="AM415" s="1030">
        <f t="shared" si="38"/>
        <v>-314.13000000000466</v>
      </c>
      <c r="AN415" s="1030">
        <f>INDEX(G415:R415,1,MATCH(Parametres!$B$3,G$1:R$1,0))*IF(OR(F415="L",F415="S",F415="I"),-1,1)</f>
        <v>-67157.8</v>
      </c>
      <c r="AO415" s="598" t="str">
        <f>+VLOOKUP($AJ415,Data_Validation!$A:$D,1,0)</f>
        <v>H18200</v>
      </c>
      <c r="AP415" s="598" t="str">
        <f>+VLOOKUP($AJ415,Data_Validation!$A:$D,3,0)</f>
        <v>Bilan</v>
      </c>
      <c r="AQ415" s="598" t="str">
        <f>+VLOOKUP($AJ415,Data_Validation!$A:$D,4,0)</f>
        <v>Enseigne</v>
      </c>
      <c r="AR415" s="598" t="s">
        <v>299</v>
      </c>
      <c r="AS415" s="598">
        <f>+VLOOKUP($AJ415,Data_Validation!$A:$E,5,0)</f>
        <v>0</v>
      </c>
      <c r="AT415" s="1036" t="str">
        <f t="shared" si="39"/>
        <v>H18200</v>
      </c>
      <c r="AU415" s="599" t="str">
        <f t="shared" si="40"/>
        <v>AMORT-ENSEIGNES</v>
      </c>
      <c r="AV415" s="1030">
        <f>IFERROR(INDEX(V415:AG415,1,MATCH(Parametres!$B$3,V$1:AG$1,0)-1)*IF(OR(C415="L",C415="S",C415="I"),-1,1),"")</f>
        <v>0</v>
      </c>
      <c r="AW415" s="1030">
        <f t="shared" si="41"/>
        <v>0</v>
      </c>
      <c r="AX415" s="1030">
        <f>INDEX(V415:AG415,1,MATCH(Parametres!$B$3,V$1:AG$1,0))*IF(OR(C415="L",C415="S",C415="I"),-1,1)</f>
        <v>0</v>
      </c>
      <c r="AY415" s="598" t="s">
        <v>337</v>
      </c>
      <c r="AZ415" s="598">
        <f>+VLOOKUP($AJ415,Data_Validation!$A:$E,5,0)</f>
        <v>0</v>
      </c>
    </row>
    <row r="416" spans="1:52" ht="15.75" customHeight="1">
      <c r="A416" s="832" t="s">
        <v>1150</v>
      </c>
      <c r="B416" s="832">
        <v>2025</v>
      </c>
      <c r="C416" s="832" t="s">
        <v>1978</v>
      </c>
      <c r="D416" s="832" t="s">
        <v>1979</v>
      </c>
      <c r="E416" s="832" t="s">
        <v>333</v>
      </c>
      <c r="F416" s="832" t="s">
        <v>1792</v>
      </c>
      <c r="G416" s="832">
        <v>0</v>
      </c>
      <c r="H416" s="832">
        <v>0</v>
      </c>
      <c r="I416" s="832">
        <v>0</v>
      </c>
      <c r="J416" s="832">
        <v>0</v>
      </c>
      <c r="K416" s="832">
        <v>0</v>
      </c>
      <c r="L416" s="832">
        <v>0</v>
      </c>
      <c r="M416" s="832">
        <v>0</v>
      </c>
      <c r="N416" s="832">
        <v>0</v>
      </c>
      <c r="O416" s="832">
        <v>0</v>
      </c>
      <c r="P416" s="832">
        <v>0</v>
      </c>
      <c r="Q416" s="832">
        <v>0</v>
      </c>
      <c r="R416" s="832">
        <v>0</v>
      </c>
      <c r="S416" s="832">
        <v>0</v>
      </c>
      <c r="T416" s="832">
        <v>0</v>
      </c>
      <c r="U416" s="832">
        <v>0</v>
      </c>
      <c r="V416" s="832">
        <v>0</v>
      </c>
      <c r="W416" s="832">
        <v>0</v>
      </c>
      <c r="X416" s="832">
        <v>0</v>
      </c>
      <c r="Y416" s="832">
        <v>0</v>
      </c>
      <c r="Z416" s="832">
        <v>0</v>
      </c>
      <c r="AA416" s="832">
        <v>0</v>
      </c>
      <c r="AB416" s="832">
        <v>0</v>
      </c>
      <c r="AC416" s="832">
        <v>0</v>
      </c>
      <c r="AD416" s="832">
        <v>0</v>
      </c>
      <c r="AE416" s="832">
        <v>0</v>
      </c>
      <c r="AF416" s="832">
        <v>0</v>
      </c>
      <c r="AG416" s="832">
        <v>0</v>
      </c>
      <c r="AH416" s="832">
        <v>0</v>
      </c>
      <c r="AI416" s="832">
        <v>0</v>
      </c>
      <c r="AJ416" s="1030" t="str">
        <f t="shared" si="36"/>
        <v>H18300</v>
      </c>
      <c r="AK416" s="1030" t="str">
        <f t="shared" si="37"/>
        <v>VEHICULES DE SERVITUDE</v>
      </c>
      <c r="AL416" s="1030">
        <f>IFERROR(INDEX(G416:R416,1,MATCH(Parametres!$B$3,G$1:R$1,0)-1)*IF(OR(F416="L",F416="S",F416="I"),-1,1),"")</f>
        <v>0</v>
      </c>
      <c r="AM416" s="1030">
        <f t="shared" si="38"/>
        <v>0</v>
      </c>
      <c r="AN416" s="1030">
        <f>INDEX(G416:R416,1,MATCH(Parametres!$B$3,G$1:R$1,0))*IF(OR(F416="L",F416="S",F416="I"),-1,1)</f>
        <v>0</v>
      </c>
      <c r="AO416" s="598" t="e">
        <f>+VLOOKUP($AJ416,Data_Validation!$A:$D,1,0)</f>
        <v>#N/A</v>
      </c>
      <c r="AP416" s="598" t="e">
        <f>+VLOOKUP($AJ416,Data_Validation!$A:$D,3,0)</f>
        <v>#N/A</v>
      </c>
      <c r="AQ416" s="598" t="e">
        <f>+VLOOKUP($AJ416,Data_Validation!$A:$D,4,0)</f>
        <v>#N/A</v>
      </c>
      <c r="AR416" s="598" t="s">
        <v>299</v>
      </c>
      <c r="AS416" s="598" t="e">
        <f>+VLOOKUP($AJ416,Data_Validation!$A:$E,5,0)</f>
        <v>#N/A</v>
      </c>
      <c r="AT416" s="1036" t="str">
        <f t="shared" si="39"/>
        <v>H18300</v>
      </c>
      <c r="AU416" s="599" t="str">
        <f t="shared" si="40"/>
        <v>VEHICULES DE SERVITUDE</v>
      </c>
      <c r="AV416" s="1030">
        <f>IFERROR(INDEX(V416:AG416,1,MATCH(Parametres!$B$3,V$1:AG$1,0)-1)*IF(OR(C416="L",C416="S",C416="I"),-1,1),"")</f>
        <v>0</v>
      </c>
      <c r="AW416" s="1030">
        <f t="shared" si="41"/>
        <v>0</v>
      </c>
      <c r="AX416" s="1030">
        <f>INDEX(V416:AG416,1,MATCH(Parametres!$B$3,V$1:AG$1,0))*IF(OR(C416="L",C416="S",C416="I"),-1,1)</f>
        <v>0</v>
      </c>
      <c r="AY416" s="598" t="s">
        <v>337</v>
      </c>
      <c r="AZ416" s="598" t="e">
        <f>+VLOOKUP($AJ416,Data_Validation!$A:$E,5,0)</f>
        <v>#N/A</v>
      </c>
    </row>
    <row r="417" spans="1:52" ht="15.75" customHeight="1">
      <c r="A417" s="832" t="s">
        <v>1150</v>
      </c>
      <c r="B417" s="832">
        <v>2025</v>
      </c>
      <c r="C417" s="832" t="s">
        <v>1980</v>
      </c>
      <c r="D417" s="832" t="s">
        <v>1981</v>
      </c>
      <c r="E417" s="832" t="s">
        <v>333</v>
      </c>
      <c r="F417" s="832" t="s">
        <v>1792</v>
      </c>
      <c r="G417" s="832">
        <v>0</v>
      </c>
      <c r="H417" s="832">
        <v>0</v>
      </c>
      <c r="I417" s="832">
        <v>0</v>
      </c>
      <c r="J417" s="832">
        <v>0</v>
      </c>
      <c r="K417" s="832">
        <v>0</v>
      </c>
      <c r="L417" s="832">
        <v>0</v>
      </c>
      <c r="M417" s="832">
        <v>0</v>
      </c>
      <c r="N417" s="832">
        <v>0</v>
      </c>
      <c r="O417" s="832">
        <v>0</v>
      </c>
      <c r="P417" s="832">
        <v>0</v>
      </c>
      <c r="Q417" s="832">
        <v>0</v>
      </c>
      <c r="R417" s="832">
        <v>0</v>
      </c>
      <c r="S417" s="832">
        <v>0</v>
      </c>
      <c r="T417" s="832">
        <v>0</v>
      </c>
      <c r="U417" s="832">
        <v>0</v>
      </c>
      <c r="V417" s="832">
        <v>0</v>
      </c>
      <c r="W417" s="832">
        <v>0</v>
      </c>
      <c r="X417" s="832">
        <v>0</v>
      </c>
      <c r="Y417" s="832">
        <v>0</v>
      </c>
      <c r="Z417" s="832">
        <v>0</v>
      </c>
      <c r="AA417" s="832">
        <v>0</v>
      </c>
      <c r="AB417" s="832">
        <v>0</v>
      </c>
      <c r="AC417" s="832">
        <v>0</v>
      </c>
      <c r="AD417" s="832">
        <v>0</v>
      </c>
      <c r="AE417" s="832">
        <v>0</v>
      </c>
      <c r="AF417" s="832">
        <v>0</v>
      </c>
      <c r="AG417" s="832">
        <v>0</v>
      </c>
      <c r="AH417" s="832">
        <v>0</v>
      </c>
      <c r="AI417" s="832">
        <v>0</v>
      </c>
      <c r="AJ417" s="1030" t="str">
        <f t="shared" si="36"/>
        <v>H18400</v>
      </c>
      <c r="AK417" s="1030" t="str">
        <f t="shared" si="37"/>
        <v>AMORT- VEHICULES SERVICE</v>
      </c>
      <c r="AL417" s="1030">
        <f>IFERROR(INDEX(G417:R417,1,MATCH(Parametres!$B$3,G$1:R$1,0)-1)*IF(OR(F417="L",F417="S",F417="I"),-1,1),"")</f>
        <v>0</v>
      </c>
      <c r="AM417" s="1030">
        <f t="shared" si="38"/>
        <v>0</v>
      </c>
      <c r="AN417" s="1030">
        <f>INDEX(G417:R417,1,MATCH(Parametres!$B$3,G$1:R$1,0))*IF(OR(F417="L",F417="S",F417="I"),-1,1)</f>
        <v>0</v>
      </c>
      <c r="AO417" s="598" t="e">
        <f>+VLOOKUP($AJ417,Data_Validation!$A:$D,1,0)</f>
        <v>#N/A</v>
      </c>
      <c r="AP417" s="598" t="e">
        <f>+VLOOKUP($AJ417,Data_Validation!$A:$D,3,0)</f>
        <v>#N/A</v>
      </c>
      <c r="AQ417" s="598" t="e">
        <f>+VLOOKUP($AJ417,Data_Validation!$A:$D,4,0)</f>
        <v>#N/A</v>
      </c>
      <c r="AR417" s="598" t="s">
        <v>299</v>
      </c>
      <c r="AS417" s="598" t="e">
        <f>+VLOOKUP($AJ417,Data_Validation!$A:$E,5,0)</f>
        <v>#N/A</v>
      </c>
      <c r="AT417" s="1036" t="str">
        <f t="shared" si="39"/>
        <v>H18400</v>
      </c>
      <c r="AU417" s="599" t="str">
        <f t="shared" si="40"/>
        <v>AMORT- VEHICULES SERVICE</v>
      </c>
      <c r="AV417" s="1030">
        <f>IFERROR(INDEX(V417:AG417,1,MATCH(Parametres!$B$3,V$1:AG$1,0)-1)*IF(OR(C417="L",C417="S",C417="I"),-1,1),"")</f>
        <v>0</v>
      </c>
      <c r="AW417" s="1030">
        <f t="shared" si="41"/>
        <v>0</v>
      </c>
      <c r="AX417" s="1030">
        <f>INDEX(V417:AG417,1,MATCH(Parametres!$B$3,V$1:AG$1,0))*IF(OR(C417="L",C417="S",C417="I"),-1,1)</f>
        <v>0</v>
      </c>
      <c r="AY417" s="598" t="s">
        <v>337</v>
      </c>
      <c r="AZ417" s="598" t="e">
        <f>+VLOOKUP($AJ417,Data_Validation!$A:$E,5,0)</f>
        <v>#N/A</v>
      </c>
    </row>
    <row r="418" spans="1:52" ht="15.75" customHeight="1">
      <c r="A418" s="832" t="s">
        <v>1150</v>
      </c>
      <c r="B418" s="832">
        <v>2025</v>
      </c>
      <c r="C418" s="832" t="s">
        <v>1982</v>
      </c>
      <c r="D418" s="832" t="s">
        <v>651</v>
      </c>
      <c r="E418" s="832" t="s">
        <v>333</v>
      </c>
      <c r="F418" s="832" t="s">
        <v>1792</v>
      </c>
      <c r="G418" s="832">
        <v>209715.93</v>
      </c>
      <c r="H418" s="832">
        <v>209715.93</v>
      </c>
      <c r="I418" s="832">
        <v>209715.93</v>
      </c>
      <c r="J418" s="832">
        <v>209715.93</v>
      </c>
      <c r="K418" s="832">
        <v>209715.93</v>
      </c>
      <c r="L418" s="832">
        <v>209715.93</v>
      </c>
      <c r="M418" s="832">
        <v>209715.93</v>
      </c>
      <c r="N418" s="832">
        <v>209715.93</v>
      </c>
      <c r="O418" s="832">
        <v>209715.93</v>
      </c>
      <c r="P418" s="832">
        <v>209715.93</v>
      </c>
      <c r="Q418" s="832">
        <v>209715.93</v>
      </c>
      <c r="R418" s="832">
        <v>209715.93</v>
      </c>
      <c r="S418" s="832">
        <v>0</v>
      </c>
      <c r="T418" s="832">
        <v>0</v>
      </c>
      <c r="U418" s="832">
        <v>0</v>
      </c>
      <c r="V418" s="832">
        <v>0</v>
      </c>
      <c r="W418" s="832">
        <v>0</v>
      </c>
      <c r="X418" s="832">
        <v>0</v>
      </c>
      <c r="Y418" s="832">
        <v>0</v>
      </c>
      <c r="Z418" s="832">
        <v>0</v>
      </c>
      <c r="AA418" s="832">
        <v>0</v>
      </c>
      <c r="AB418" s="832">
        <v>0</v>
      </c>
      <c r="AC418" s="832">
        <v>0</v>
      </c>
      <c r="AD418" s="832">
        <v>0</v>
      </c>
      <c r="AE418" s="832">
        <v>0</v>
      </c>
      <c r="AF418" s="832">
        <v>0</v>
      </c>
      <c r="AG418" s="832">
        <v>0</v>
      </c>
      <c r="AH418" s="832">
        <v>0</v>
      </c>
      <c r="AI418" s="832">
        <v>0</v>
      </c>
      <c r="AJ418" s="1030" t="str">
        <f t="shared" si="36"/>
        <v>H18500</v>
      </c>
      <c r="AK418" s="1030" t="str">
        <f t="shared" si="37"/>
        <v>EQUIPEMENT INFORMATIQUE</v>
      </c>
      <c r="AL418" s="1030">
        <f>IFERROR(INDEX(G418:R418,1,MATCH(Parametres!$B$3,G$1:R$1,0)-1)*IF(OR(F418="L",F418="S",F418="I"),-1,1),"")</f>
        <v>209715.93</v>
      </c>
      <c r="AM418" s="1030">
        <f t="shared" si="38"/>
        <v>0</v>
      </c>
      <c r="AN418" s="1030">
        <f>INDEX(G418:R418,1,MATCH(Parametres!$B$3,G$1:R$1,0))*IF(OR(F418="L",F418="S",F418="I"),-1,1)</f>
        <v>209715.93</v>
      </c>
      <c r="AO418" s="598" t="str">
        <f>+VLOOKUP($AJ418,Data_Validation!$A:$D,1,0)</f>
        <v>H18500</v>
      </c>
      <c r="AP418" s="598" t="str">
        <f>+VLOOKUP($AJ418,Data_Validation!$A:$D,3,0)</f>
        <v>Bilan</v>
      </c>
      <c r="AQ418" s="598" t="str">
        <f>+VLOOKUP($AJ418,Data_Validation!$A:$D,4,0)</f>
        <v>Équipements Informatique</v>
      </c>
      <c r="AR418" s="598" t="s">
        <v>299</v>
      </c>
      <c r="AS418" s="598">
        <f>+VLOOKUP($AJ418,Data_Validation!$A:$E,5,0)</f>
        <v>0</v>
      </c>
      <c r="AT418" s="1036" t="str">
        <f t="shared" si="39"/>
        <v>H18500</v>
      </c>
      <c r="AU418" s="599" t="str">
        <f t="shared" si="40"/>
        <v>EQUIPEMENT INFORMATIQUE</v>
      </c>
      <c r="AV418" s="1030">
        <f>IFERROR(INDEX(V418:AG418,1,MATCH(Parametres!$B$3,V$1:AG$1,0)-1)*IF(OR(C418="L",C418="S",C418="I"),-1,1),"")</f>
        <v>0</v>
      </c>
      <c r="AW418" s="1030">
        <f t="shared" si="41"/>
        <v>0</v>
      </c>
      <c r="AX418" s="1030">
        <f>INDEX(V418:AG418,1,MATCH(Parametres!$B$3,V$1:AG$1,0))*IF(OR(C418="L",C418="S",C418="I"),-1,1)</f>
        <v>0</v>
      </c>
      <c r="AY418" s="598" t="s">
        <v>337</v>
      </c>
      <c r="AZ418" s="598">
        <f>+VLOOKUP($AJ418,Data_Validation!$A:$E,5,0)</f>
        <v>0</v>
      </c>
    </row>
    <row r="419" spans="1:52" ht="15.75" customHeight="1">
      <c r="A419" s="832" t="s">
        <v>1150</v>
      </c>
      <c r="B419" s="832">
        <v>2025</v>
      </c>
      <c r="C419" s="832" t="s">
        <v>1983</v>
      </c>
      <c r="D419" s="832" t="s">
        <v>1984</v>
      </c>
      <c r="E419" s="832" t="s">
        <v>333</v>
      </c>
      <c r="F419" s="832" t="s">
        <v>1792</v>
      </c>
      <c r="G419" s="832">
        <v>-195924.56</v>
      </c>
      <c r="H419" s="832">
        <v>-196147.1</v>
      </c>
      <c r="I419" s="832">
        <v>-196554.16</v>
      </c>
      <c r="J419" s="832">
        <v>-196949.01</v>
      </c>
      <c r="K419" s="832">
        <v>-197332.02</v>
      </c>
      <c r="L419" s="832">
        <v>-197703.54</v>
      </c>
      <c r="M419" s="832">
        <v>-198063.91</v>
      </c>
      <c r="N419" s="832">
        <v>-199991.47</v>
      </c>
      <c r="O419" s="832">
        <v>-200330.54</v>
      </c>
      <c r="P419" s="832">
        <v>-200612.1</v>
      </c>
      <c r="Q419" s="832">
        <v>-200885.21</v>
      </c>
      <c r="R419" s="832">
        <v>-201150.13</v>
      </c>
      <c r="S419" s="832">
        <v>0</v>
      </c>
      <c r="T419" s="832">
        <v>0</v>
      </c>
      <c r="U419" s="832">
        <v>0</v>
      </c>
      <c r="V419" s="832">
        <v>0</v>
      </c>
      <c r="W419" s="832">
        <v>0</v>
      </c>
      <c r="X419" s="832">
        <v>0</v>
      </c>
      <c r="Y419" s="832">
        <v>0</v>
      </c>
      <c r="Z419" s="832">
        <v>0</v>
      </c>
      <c r="AA419" s="832">
        <v>0</v>
      </c>
      <c r="AB419" s="832">
        <v>0</v>
      </c>
      <c r="AC419" s="832">
        <v>0</v>
      </c>
      <c r="AD419" s="832">
        <v>0</v>
      </c>
      <c r="AE419" s="832">
        <v>0</v>
      </c>
      <c r="AF419" s="832">
        <v>0</v>
      </c>
      <c r="AG419" s="832">
        <v>0</v>
      </c>
      <c r="AH419" s="832">
        <v>0</v>
      </c>
      <c r="AI419" s="832">
        <v>0</v>
      </c>
      <c r="AJ419" s="1030" t="str">
        <f t="shared" si="36"/>
        <v>H18600</v>
      </c>
      <c r="AK419" s="1030" t="str">
        <f t="shared" si="37"/>
        <v>AMORT-EQUIPEMENT INFO.</v>
      </c>
      <c r="AL419" s="1030">
        <f>IFERROR(INDEX(G419:R419,1,MATCH(Parametres!$B$3,G$1:R$1,0)-1)*IF(OR(F419="L",F419="S",F419="I"),-1,1),"")</f>
        <v>-195924.56</v>
      </c>
      <c r="AM419" s="1030">
        <f t="shared" si="38"/>
        <v>-222.54000000000815</v>
      </c>
      <c r="AN419" s="1030">
        <f>INDEX(G419:R419,1,MATCH(Parametres!$B$3,G$1:R$1,0))*IF(OR(F419="L",F419="S",F419="I"),-1,1)</f>
        <v>-196147.1</v>
      </c>
      <c r="AO419" s="598" t="str">
        <f>+VLOOKUP($AJ419,Data_Validation!$A:$D,1,0)</f>
        <v>H18600</v>
      </c>
      <c r="AP419" s="598" t="str">
        <f>+VLOOKUP($AJ419,Data_Validation!$A:$D,3,0)</f>
        <v>Bilan</v>
      </c>
      <c r="AQ419" s="598" t="str">
        <f>+VLOOKUP($AJ419,Data_Validation!$A:$D,4,0)</f>
        <v>Équipements Informatique</v>
      </c>
      <c r="AR419" s="598" t="s">
        <v>299</v>
      </c>
      <c r="AS419" s="598">
        <f>+VLOOKUP($AJ419,Data_Validation!$A:$E,5,0)</f>
        <v>0</v>
      </c>
      <c r="AT419" s="1036" t="str">
        <f t="shared" si="39"/>
        <v>H18600</v>
      </c>
      <c r="AU419" s="599" t="str">
        <f t="shared" si="40"/>
        <v>AMORT-EQUIPEMENT INFO.</v>
      </c>
      <c r="AV419" s="1030">
        <f>IFERROR(INDEX(V419:AG419,1,MATCH(Parametres!$B$3,V$1:AG$1,0)-1)*IF(OR(C419="L",C419="S",C419="I"),-1,1),"")</f>
        <v>0</v>
      </c>
      <c r="AW419" s="1030">
        <f t="shared" si="41"/>
        <v>0</v>
      </c>
      <c r="AX419" s="1030">
        <f>INDEX(V419:AG419,1,MATCH(Parametres!$B$3,V$1:AG$1,0))*IF(OR(C419="L",C419="S",C419="I"),-1,1)</f>
        <v>0</v>
      </c>
      <c r="AY419" s="598" t="s">
        <v>337</v>
      </c>
      <c r="AZ419" s="598">
        <f>+VLOOKUP($AJ419,Data_Validation!$A:$E,5,0)</f>
        <v>0</v>
      </c>
    </row>
    <row r="420" spans="1:52" ht="15.75" customHeight="1">
      <c r="A420" s="832" t="s">
        <v>1150</v>
      </c>
      <c r="B420" s="832">
        <v>2025</v>
      </c>
      <c r="C420" s="832" t="s">
        <v>1985</v>
      </c>
      <c r="D420" s="832" t="s">
        <v>1986</v>
      </c>
      <c r="E420" s="832" t="s">
        <v>333</v>
      </c>
      <c r="F420" s="832" t="s">
        <v>1792</v>
      </c>
      <c r="G420" s="832">
        <v>0</v>
      </c>
      <c r="H420" s="832">
        <v>0</v>
      </c>
      <c r="I420" s="832">
        <v>0</v>
      </c>
      <c r="J420" s="832">
        <v>0</v>
      </c>
      <c r="K420" s="832">
        <v>0</v>
      </c>
      <c r="L420" s="832">
        <v>0</v>
      </c>
      <c r="M420" s="832">
        <v>0</v>
      </c>
      <c r="N420" s="832">
        <v>0</v>
      </c>
      <c r="O420" s="832">
        <v>0</v>
      </c>
      <c r="P420" s="832">
        <v>0</v>
      </c>
      <c r="Q420" s="832">
        <v>0</v>
      </c>
      <c r="R420" s="832">
        <v>0</v>
      </c>
      <c r="S420" s="832">
        <v>0</v>
      </c>
      <c r="T420" s="832">
        <v>0</v>
      </c>
      <c r="U420" s="832">
        <v>0</v>
      </c>
      <c r="V420" s="832">
        <v>0</v>
      </c>
      <c r="W420" s="832">
        <v>0</v>
      </c>
      <c r="X420" s="832">
        <v>0</v>
      </c>
      <c r="Y420" s="832">
        <v>0</v>
      </c>
      <c r="Z420" s="832">
        <v>0</v>
      </c>
      <c r="AA420" s="832">
        <v>0</v>
      </c>
      <c r="AB420" s="832">
        <v>0</v>
      </c>
      <c r="AC420" s="832">
        <v>0</v>
      </c>
      <c r="AD420" s="832">
        <v>0</v>
      </c>
      <c r="AE420" s="832">
        <v>0</v>
      </c>
      <c r="AF420" s="832">
        <v>0</v>
      </c>
      <c r="AG420" s="832">
        <v>0</v>
      </c>
      <c r="AH420" s="832">
        <v>0</v>
      </c>
      <c r="AI420" s="832">
        <v>0</v>
      </c>
      <c r="AJ420" s="1030" t="str">
        <f t="shared" si="36"/>
        <v>H18700</v>
      </c>
      <c r="AK420" s="1030" t="str">
        <f t="shared" si="37"/>
        <v>PAVAGE</v>
      </c>
      <c r="AL420" s="1030">
        <f>IFERROR(INDEX(G420:R420,1,MATCH(Parametres!$B$3,G$1:R$1,0)-1)*IF(OR(F420="L",F420="S",F420="I"),-1,1),"")</f>
        <v>0</v>
      </c>
      <c r="AM420" s="1030">
        <f t="shared" si="38"/>
        <v>0</v>
      </c>
      <c r="AN420" s="1030">
        <f>INDEX(G420:R420,1,MATCH(Parametres!$B$3,G$1:R$1,0))*IF(OR(F420="L",F420="S",F420="I"),-1,1)</f>
        <v>0</v>
      </c>
      <c r="AO420" s="598" t="e">
        <f>+VLOOKUP($AJ420,Data_Validation!$A:$D,1,0)</f>
        <v>#N/A</v>
      </c>
      <c r="AP420" s="598" t="e">
        <f>+VLOOKUP($AJ420,Data_Validation!$A:$D,3,0)</f>
        <v>#N/A</v>
      </c>
      <c r="AQ420" s="598" t="e">
        <f>+VLOOKUP($AJ420,Data_Validation!$A:$D,4,0)</f>
        <v>#N/A</v>
      </c>
      <c r="AR420" s="598" t="s">
        <v>299</v>
      </c>
      <c r="AS420" s="598" t="e">
        <f>+VLOOKUP($AJ420,Data_Validation!$A:$E,5,0)</f>
        <v>#N/A</v>
      </c>
      <c r="AT420" s="1036" t="str">
        <f t="shared" si="39"/>
        <v>H18700</v>
      </c>
      <c r="AU420" s="599" t="str">
        <f t="shared" si="40"/>
        <v>PAVAGE</v>
      </c>
      <c r="AV420" s="1030">
        <f>IFERROR(INDEX(V420:AG420,1,MATCH(Parametres!$B$3,V$1:AG$1,0)-1)*IF(OR(C420="L",C420="S",C420="I"),-1,1),"")</f>
        <v>0</v>
      </c>
      <c r="AW420" s="1030">
        <f t="shared" si="41"/>
        <v>0</v>
      </c>
      <c r="AX420" s="1030">
        <f>INDEX(V420:AG420,1,MATCH(Parametres!$B$3,V$1:AG$1,0))*IF(OR(C420="L",C420="S",C420="I"),-1,1)</f>
        <v>0</v>
      </c>
      <c r="AY420" s="598" t="s">
        <v>337</v>
      </c>
      <c r="AZ420" s="598" t="e">
        <f>+VLOOKUP($AJ420,Data_Validation!$A:$E,5,0)</f>
        <v>#N/A</v>
      </c>
    </row>
    <row r="421" spans="1:52" ht="15.75" customHeight="1">
      <c r="A421" s="832" t="s">
        <v>1150</v>
      </c>
      <c r="B421" s="832">
        <v>2025</v>
      </c>
      <c r="C421" s="832" t="s">
        <v>1987</v>
      </c>
      <c r="D421" s="832" t="s">
        <v>1988</v>
      </c>
      <c r="E421" s="832" t="s">
        <v>333</v>
      </c>
      <c r="F421" s="832" t="s">
        <v>1792</v>
      </c>
      <c r="G421" s="832">
        <v>0</v>
      </c>
      <c r="H421" s="832">
        <v>0</v>
      </c>
      <c r="I421" s="832">
        <v>0</v>
      </c>
      <c r="J421" s="832">
        <v>0</v>
      </c>
      <c r="K421" s="832">
        <v>0</v>
      </c>
      <c r="L421" s="832">
        <v>0</v>
      </c>
      <c r="M421" s="832">
        <v>0</v>
      </c>
      <c r="N421" s="832">
        <v>0</v>
      </c>
      <c r="O421" s="832">
        <v>0</v>
      </c>
      <c r="P421" s="832">
        <v>0</v>
      </c>
      <c r="Q421" s="832">
        <v>0</v>
      </c>
      <c r="R421" s="832">
        <v>0</v>
      </c>
      <c r="S421" s="832">
        <v>0</v>
      </c>
      <c r="T421" s="832">
        <v>0</v>
      </c>
      <c r="U421" s="832">
        <v>0</v>
      </c>
      <c r="V421" s="832">
        <v>0</v>
      </c>
      <c r="W421" s="832">
        <v>0</v>
      </c>
      <c r="X421" s="832">
        <v>0</v>
      </c>
      <c r="Y421" s="832">
        <v>0</v>
      </c>
      <c r="Z421" s="832">
        <v>0</v>
      </c>
      <c r="AA421" s="832">
        <v>0</v>
      </c>
      <c r="AB421" s="832">
        <v>0</v>
      </c>
      <c r="AC421" s="832">
        <v>0</v>
      </c>
      <c r="AD421" s="832">
        <v>0</v>
      </c>
      <c r="AE421" s="832">
        <v>0</v>
      </c>
      <c r="AF421" s="832">
        <v>0</v>
      </c>
      <c r="AG421" s="832">
        <v>0</v>
      </c>
      <c r="AH421" s="832">
        <v>0</v>
      </c>
      <c r="AI421" s="832">
        <v>0</v>
      </c>
      <c r="AJ421" s="1030" t="str">
        <f t="shared" si="36"/>
        <v>H18710</v>
      </c>
      <c r="AK421" s="1030" t="str">
        <f t="shared" si="37"/>
        <v>AMORT - PAVAGE</v>
      </c>
      <c r="AL421" s="1030">
        <f>IFERROR(INDEX(G421:R421,1,MATCH(Parametres!$B$3,G$1:R$1,0)-1)*IF(OR(F421="L",F421="S",F421="I"),-1,1),"")</f>
        <v>0</v>
      </c>
      <c r="AM421" s="1030">
        <f t="shared" si="38"/>
        <v>0</v>
      </c>
      <c r="AN421" s="1030">
        <f>INDEX(G421:R421,1,MATCH(Parametres!$B$3,G$1:R$1,0))*IF(OR(F421="L",F421="S",F421="I"),-1,1)</f>
        <v>0</v>
      </c>
      <c r="AO421" s="598" t="e">
        <f>+VLOOKUP($AJ421,Data_Validation!$A:$D,1,0)</f>
        <v>#N/A</v>
      </c>
      <c r="AP421" s="598" t="e">
        <f>+VLOOKUP($AJ421,Data_Validation!$A:$D,3,0)</f>
        <v>#N/A</v>
      </c>
      <c r="AQ421" s="598" t="e">
        <f>+VLOOKUP($AJ421,Data_Validation!$A:$D,4,0)</f>
        <v>#N/A</v>
      </c>
      <c r="AR421" s="598" t="s">
        <v>299</v>
      </c>
      <c r="AS421" s="598" t="e">
        <f>+VLOOKUP($AJ421,Data_Validation!$A:$E,5,0)</f>
        <v>#N/A</v>
      </c>
      <c r="AT421" s="1036" t="str">
        <f t="shared" si="39"/>
        <v>H18710</v>
      </c>
      <c r="AU421" s="599" t="str">
        <f t="shared" si="40"/>
        <v>AMORT - PAVAGE</v>
      </c>
      <c r="AV421" s="1030">
        <f>IFERROR(INDEX(V421:AG421,1,MATCH(Parametres!$B$3,V$1:AG$1,0)-1)*IF(OR(C421="L",C421="S",C421="I"),-1,1),"")</f>
        <v>0</v>
      </c>
      <c r="AW421" s="1030">
        <f t="shared" si="41"/>
        <v>0</v>
      </c>
      <c r="AX421" s="1030">
        <f>INDEX(V421:AG421,1,MATCH(Parametres!$B$3,V$1:AG$1,0))*IF(OR(C421="L",C421="S",C421="I"),-1,1)</f>
        <v>0</v>
      </c>
      <c r="AY421" s="598" t="s">
        <v>337</v>
      </c>
      <c r="AZ421" s="598" t="e">
        <f>+VLOOKUP($AJ421,Data_Validation!$A:$E,5,0)</f>
        <v>#N/A</v>
      </c>
    </row>
    <row r="422" spans="1:52" ht="15.75" customHeight="1">
      <c r="A422" s="832" t="s">
        <v>1150</v>
      </c>
      <c r="B422" s="832">
        <v>2025</v>
      </c>
      <c r="C422" s="832" t="s">
        <v>1989</v>
      </c>
      <c r="D422" s="832" t="s">
        <v>1990</v>
      </c>
      <c r="E422" s="832" t="s">
        <v>333</v>
      </c>
      <c r="F422" s="832" t="s">
        <v>1792</v>
      </c>
      <c r="G422" s="832">
        <v>0</v>
      </c>
      <c r="H422" s="832">
        <v>0</v>
      </c>
      <c r="I422" s="832">
        <v>0</v>
      </c>
      <c r="J422" s="832">
        <v>0</v>
      </c>
      <c r="K422" s="832">
        <v>0</v>
      </c>
      <c r="L422" s="832">
        <v>0</v>
      </c>
      <c r="M422" s="832">
        <v>0</v>
      </c>
      <c r="N422" s="832">
        <v>0</v>
      </c>
      <c r="O422" s="832">
        <v>0</v>
      </c>
      <c r="P422" s="832">
        <v>0</v>
      </c>
      <c r="Q422" s="832">
        <v>0</v>
      </c>
      <c r="R422" s="832">
        <v>0</v>
      </c>
      <c r="S422" s="832">
        <v>0</v>
      </c>
      <c r="T422" s="832">
        <v>0</v>
      </c>
      <c r="U422" s="832">
        <v>0</v>
      </c>
      <c r="V422" s="832">
        <v>0</v>
      </c>
      <c r="W422" s="832">
        <v>0</v>
      </c>
      <c r="X422" s="832">
        <v>0</v>
      </c>
      <c r="Y422" s="832">
        <v>0</v>
      </c>
      <c r="Z422" s="832">
        <v>0</v>
      </c>
      <c r="AA422" s="832">
        <v>0</v>
      </c>
      <c r="AB422" s="832">
        <v>0</v>
      </c>
      <c r="AC422" s="832">
        <v>0</v>
      </c>
      <c r="AD422" s="832">
        <v>0</v>
      </c>
      <c r="AE422" s="832">
        <v>0</v>
      </c>
      <c r="AF422" s="832">
        <v>0</v>
      </c>
      <c r="AG422" s="832">
        <v>0</v>
      </c>
      <c r="AH422" s="832">
        <v>0</v>
      </c>
      <c r="AI422" s="832">
        <v>0</v>
      </c>
      <c r="AJ422" s="1030" t="str">
        <f t="shared" si="36"/>
        <v>H18800</v>
      </c>
      <c r="AK422" s="1030" t="str">
        <f t="shared" si="37"/>
        <v>CAUTIONNEMENT REMBOURS.</v>
      </c>
      <c r="AL422" s="1030">
        <f>IFERROR(INDEX(G422:R422,1,MATCH(Parametres!$B$3,G$1:R$1,0)-1)*IF(OR(F422="L",F422="S",F422="I"),-1,1),"")</f>
        <v>0</v>
      </c>
      <c r="AM422" s="1030">
        <f t="shared" si="38"/>
        <v>0</v>
      </c>
      <c r="AN422" s="1030">
        <f>INDEX(G422:R422,1,MATCH(Parametres!$B$3,G$1:R$1,0))*IF(OR(F422="L",F422="S",F422="I"),-1,1)</f>
        <v>0</v>
      </c>
      <c r="AO422" s="598" t="e">
        <f>+VLOOKUP($AJ422,Data_Validation!$A:$D,1,0)</f>
        <v>#N/A</v>
      </c>
      <c r="AP422" s="598" t="e">
        <f>+VLOOKUP($AJ422,Data_Validation!$A:$D,3,0)</f>
        <v>#N/A</v>
      </c>
      <c r="AQ422" s="598" t="e">
        <f>+VLOOKUP($AJ422,Data_Validation!$A:$D,4,0)</f>
        <v>#N/A</v>
      </c>
      <c r="AR422" s="598" t="s">
        <v>299</v>
      </c>
      <c r="AS422" s="598" t="e">
        <f>+VLOOKUP($AJ422,Data_Validation!$A:$E,5,0)</f>
        <v>#N/A</v>
      </c>
      <c r="AT422" s="1036" t="str">
        <f t="shared" si="39"/>
        <v>H18800</v>
      </c>
      <c r="AU422" s="599" t="str">
        <f t="shared" si="40"/>
        <v>CAUTIONNEMENT REMBOURS.</v>
      </c>
      <c r="AV422" s="1030">
        <f>IFERROR(INDEX(V422:AG422,1,MATCH(Parametres!$B$3,V$1:AG$1,0)-1)*IF(OR(C422="L",C422="S",C422="I"),-1,1),"")</f>
        <v>0</v>
      </c>
      <c r="AW422" s="1030">
        <f t="shared" si="41"/>
        <v>0</v>
      </c>
      <c r="AX422" s="1030">
        <f>INDEX(V422:AG422,1,MATCH(Parametres!$B$3,V$1:AG$1,0))*IF(OR(C422="L",C422="S",C422="I"),-1,1)</f>
        <v>0</v>
      </c>
      <c r="AY422" s="598" t="s">
        <v>337</v>
      </c>
      <c r="AZ422" s="598" t="e">
        <f>+VLOOKUP($AJ422,Data_Validation!$A:$E,5,0)</f>
        <v>#N/A</v>
      </c>
    </row>
    <row r="423" spans="1:52" ht="15.75" customHeight="1">
      <c r="A423" s="832" t="s">
        <v>1150</v>
      </c>
      <c r="B423" s="832">
        <v>2025</v>
      </c>
      <c r="C423" s="832" t="s">
        <v>1991</v>
      </c>
      <c r="D423" s="832" t="s">
        <v>1992</v>
      </c>
      <c r="E423" s="832" t="s">
        <v>333</v>
      </c>
      <c r="F423" s="832" t="s">
        <v>1792</v>
      </c>
      <c r="G423" s="832">
        <v>0</v>
      </c>
      <c r="H423" s="832">
        <v>0</v>
      </c>
      <c r="I423" s="832">
        <v>0</v>
      </c>
      <c r="J423" s="832">
        <v>0</v>
      </c>
      <c r="K423" s="832">
        <v>0</v>
      </c>
      <c r="L423" s="832">
        <v>0</v>
      </c>
      <c r="M423" s="832">
        <v>0</v>
      </c>
      <c r="N423" s="832">
        <v>0</v>
      </c>
      <c r="O423" s="832">
        <v>0</v>
      </c>
      <c r="P423" s="832">
        <v>0</v>
      </c>
      <c r="Q423" s="832">
        <v>0</v>
      </c>
      <c r="R423" s="832">
        <v>0</v>
      </c>
      <c r="S423" s="832">
        <v>0</v>
      </c>
      <c r="T423" s="832">
        <v>0</v>
      </c>
      <c r="U423" s="832">
        <v>0</v>
      </c>
      <c r="V423" s="832">
        <v>0</v>
      </c>
      <c r="W423" s="832">
        <v>0</v>
      </c>
      <c r="X423" s="832">
        <v>0</v>
      </c>
      <c r="Y423" s="832">
        <v>0</v>
      </c>
      <c r="Z423" s="832">
        <v>0</v>
      </c>
      <c r="AA423" s="832">
        <v>0</v>
      </c>
      <c r="AB423" s="832">
        <v>0</v>
      </c>
      <c r="AC423" s="832">
        <v>0</v>
      </c>
      <c r="AD423" s="832">
        <v>0</v>
      </c>
      <c r="AE423" s="832">
        <v>0</v>
      </c>
      <c r="AF423" s="832">
        <v>0</v>
      </c>
      <c r="AG423" s="832">
        <v>0</v>
      </c>
      <c r="AH423" s="832">
        <v>0</v>
      </c>
      <c r="AI423" s="832">
        <v>0</v>
      </c>
      <c r="AJ423" s="1030" t="str">
        <f t="shared" si="36"/>
        <v>H18900</v>
      </c>
      <c r="AK423" s="1030" t="str">
        <f t="shared" si="37"/>
        <v>TITRES DE PLACEMENT</v>
      </c>
      <c r="AL423" s="1030">
        <f>IFERROR(INDEX(G423:R423,1,MATCH(Parametres!$B$3,G$1:R$1,0)-1)*IF(OR(F423="L",F423="S",F423="I"),-1,1),"")</f>
        <v>0</v>
      </c>
      <c r="AM423" s="1030">
        <f t="shared" si="38"/>
        <v>0</v>
      </c>
      <c r="AN423" s="1030">
        <f>INDEX(G423:R423,1,MATCH(Parametres!$B$3,G$1:R$1,0))*IF(OR(F423="L",F423="S",F423="I"),-1,1)</f>
        <v>0</v>
      </c>
      <c r="AO423" s="598" t="e">
        <f>+VLOOKUP($AJ423,Data_Validation!$A:$D,1,0)</f>
        <v>#N/A</v>
      </c>
      <c r="AP423" s="598" t="e">
        <f>+VLOOKUP($AJ423,Data_Validation!$A:$D,3,0)</f>
        <v>#N/A</v>
      </c>
      <c r="AQ423" s="598" t="e">
        <f>+VLOOKUP($AJ423,Data_Validation!$A:$D,4,0)</f>
        <v>#N/A</v>
      </c>
      <c r="AR423" s="598" t="s">
        <v>299</v>
      </c>
      <c r="AS423" s="598" t="e">
        <f>+VLOOKUP($AJ423,Data_Validation!$A:$E,5,0)</f>
        <v>#N/A</v>
      </c>
      <c r="AT423" s="1036" t="str">
        <f t="shared" si="39"/>
        <v>H18900</v>
      </c>
      <c r="AU423" s="599" t="str">
        <f t="shared" si="40"/>
        <v>TITRES DE PLACEMENT</v>
      </c>
      <c r="AV423" s="1030">
        <f>IFERROR(INDEX(V423:AG423,1,MATCH(Parametres!$B$3,V$1:AG$1,0)-1)*IF(OR(C423="L",C423="S",C423="I"),-1,1),"")</f>
        <v>0</v>
      </c>
      <c r="AW423" s="1030">
        <f t="shared" si="41"/>
        <v>0</v>
      </c>
      <c r="AX423" s="1030">
        <f>INDEX(V423:AG423,1,MATCH(Parametres!$B$3,V$1:AG$1,0))*IF(OR(C423="L",C423="S",C423="I"),-1,1)</f>
        <v>0</v>
      </c>
      <c r="AY423" s="598" t="s">
        <v>337</v>
      </c>
      <c r="AZ423" s="598" t="e">
        <f>+VLOOKUP($AJ423,Data_Validation!$A:$E,5,0)</f>
        <v>#N/A</v>
      </c>
    </row>
    <row r="424" spans="1:52" ht="15.75" customHeight="1">
      <c r="A424" s="832" t="s">
        <v>1150</v>
      </c>
      <c r="B424" s="832">
        <v>2025</v>
      </c>
      <c r="C424" s="832" t="s">
        <v>1993</v>
      </c>
      <c r="D424" s="832" t="s">
        <v>1994</v>
      </c>
      <c r="E424" s="832" t="s">
        <v>333</v>
      </c>
      <c r="F424" s="832" t="s">
        <v>1792</v>
      </c>
      <c r="G424" s="832">
        <v>0</v>
      </c>
      <c r="H424" s="832">
        <v>0</v>
      </c>
      <c r="I424" s="832">
        <v>0</v>
      </c>
      <c r="J424" s="832">
        <v>0</v>
      </c>
      <c r="K424" s="832">
        <v>0</v>
      </c>
      <c r="L424" s="832">
        <v>0</v>
      </c>
      <c r="M424" s="832">
        <v>0</v>
      </c>
      <c r="N424" s="832">
        <v>0</v>
      </c>
      <c r="O424" s="832">
        <v>0</v>
      </c>
      <c r="P424" s="832">
        <v>0</v>
      </c>
      <c r="Q424" s="832">
        <v>0</v>
      </c>
      <c r="R424" s="832">
        <v>0</v>
      </c>
      <c r="S424" s="832">
        <v>0</v>
      </c>
      <c r="T424" s="832">
        <v>0</v>
      </c>
      <c r="U424" s="832">
        <v>0</v>
      </c>
      <c r="V424" s="832">
        <v>0</v>
      </c>
      <c r="W424" s="832">
        <v>0</v>
      </c>
      <c r="X424" s="832">
        <v>0</v>
      </c>
      <c r="Y424" s="832">
        <v>0</v>
      </c>
      <c r="Z424" s="832">
        <v>0</v>
      </c>
      <c r="AA424" s="832">
        <v>0</v>
      </c>
      <c r="AB424" s="832">
        <v>0</v>
      </c>
      <c r="AC424" s="832">
        <v>0</v>
      </c>
      <c r="AD424" s="832">
        <v>0</v>
      </c>
      <c r="AE424" s="832">
        <v>0</v>
      </c>
      <c r="AF424" s="832">
        <v>0</v>
      </c>
      <c r="AG424" s="832">
        <v>0</v>
      </c>
      <c r="AH424" s="832">
        <v>0</v>
      </c>
      <c r="AI424" s="832">
        <v>0</v>
      </c>
      <c r="AJ424" s="1030" t="str">
        <f t="shared" si="36"/>
        <v>H19000</v>
      </c>
      <c r="AK424" s="1030" t="str">
        <f t="shared" si="37"/>
        <v>FRAIS DE CONSTITUTION</v>
      </c>
      <c r="AL424" s="1030">
        <f>IFERROR(INDEX(G424:R424,1,MATCH(Parametres!$B$3,G$1:R$1,0)-1)*IF(OR(F424="L",F424="S",F424="I"),-1,1),"")</f>
        <v>0</v>
      </c>
      <c r="AM424" s="1030">
        <f t="shared" si="38"/>
        <v>0</v>
      </c>
      <c r="AN424" s="1030">
        <f>INDEX(G424:R424,1,MATCH(Parametres!$B$3,G$1:R$1,0))*IF(OR(F424="L",F424="S",F424="I"),-1,1)</f>
        <v>0</v>
      </c>
      <c r="AO424" s="598" t="e">
        <f>+VLOOKUP($AJ424,Data_Validation!$A:$D,1,0)</f>
        <v>#N/A</v>
      </c>
      <c r="AP424" s="598" t="e">
        <f>+VLOOKUP($AJ424,Data_Validation!$A:$D,3,0)</f>
        <v>#N/A</v>
      </c>
      <c r="AQ424" s="598" t="e">
        <f>+VLOOKUP($AJ424,Data_Validation!$A:$D,4,0)</f>
        <v>#N/A</v>
      </c>
      <c r="AR424" s="598" t="s">
        <v>299</v>
      </c>
      <c r="AS424" s="598" t="e">
        <f>+VLOOKUP($AJ424,Data_Validation!$A:$E,5,0)</f>
        <v>#N/A</v>
      </c>
      <c r="AT424" s="1036" t="str">
        <f t="shared" si="39"/>
        <v>H19000</v>
      </c>
      <c r="AU424" s="599" t="str">
        <f t="shared" si="40"/>
        <v>FRAIS DE CONSTITUTION</v>
      </c>
      <c r="AV424" s="1030">
        <f>IFERROR(INDEX(V424:AG424,1,MATCH(Parametres!$B$3,V$1:AG$1,0)-1)*IF(OR(C424="L",C424="S",C424="I"),-1,1),"")</f>
        <v>0</v>
      </c>
      <c r="AW424" s="1030">
        <f t="shared" si="41"/>
        <v>0</v>
      </c>
      <c r="AX424" s="1030">
        <f>INDEX(V424:AG424,1,MATCH(Parametres!$B$3,V$1:AG$1,0))*IF(OR(C424="L",C424="S",C424="I"),-1,1)</f>
        <v>0</v>
      </c>
      <c r="AY424" s="598" t="s">
        <v>337</v>
      </c>
      <c r="AZ424" s="598" t="e">
        <f>+VLOOKUP($AJ424,Data_Validation!$A:$E,5,0)</f>
        <v>#N/A</v>
      </c>
    </row>
    <row r="425" spans="1:52" ht="15.75" customHeight="1">
      <c r="A425" s="832" t="s">
        <v>1150</v>
      </c>
      <c r="B425" s="832">
        <v>2025</v>
      </c>
      <c r="C425" s="832" t="s">
        <v>1995</v>
      </c>
      <c r="D425" s="832" t="s">
        <v>1996</v>
      </c>
      <c r="E425" s="832" t="s">
        <v>333</v>
      </c>
      <c r="F425" s="832" t="s">
        <v>1792</v>
      </c>
      <c r="G425" s="832">
        <v>0</v>
      </c>
      <c r="H425" s="832">
        <v>0</v>
      </c>
      <c r="I425" s="832">
        <v>0</v>
      </c>
      <c r="J425" s="832">
        <v>0</v>
      </c>
      <c r="K425" s="832">
        <v>0</v>
      </c>
      <c r="L425" s="832">
        <v>0</v>
      </c>
      <c r="M425" s="832">
        <v>0</v>
      </c>
      <c r="N425" s="832">
        <v>0</v>
      </c>
      <c r="O425" s="832">
        <v>0</v>
      </c>
      <c r="P425" s="832">
        <v>0</v>
      </c>
      <c r="Q425" s="832">
        <v>0</v>
      </c>
      <c r="R425" s="832">
        <v>0</v>
      </c>
      <c r="S425" s="832">
        <v>0</v>
      </c>
      <c r="T425" s="832">
        <v>0</v>
      </c>
      <c r="U425" s="832">
        <v>0</v>
      </c>
      <c r="V425" s="832">
        <v>0</v>
      </c>
      <c r="W425" s="832">
        <v>0</v>
      </c>
      <c r="X425" s="832">
        <v>0</v>
      </c>
      <c r="Y425" s="832">
        <v>0</v>
      </c>
      <c r="Z425" s="832">
        <v>0</v>
      </c>
      <c r="AA425" s="832">
        <v>0</v>
      </c>
      <c r="AB425" s="832">
        <v>0</v>
      </c>
      <c r="AC425" s="832">
        <v>0</v>
      </c>
      <c r="AD425" s="832">
        <v>0</v>
      </c>
      <c r="AE425" s="832">
        <v>0</v>
      </c>
      <c r="AF425" s="832">
        <v>0</v>
      </c>
      <c r="AG425" s="832">
        <v>0</v>
      </c>
      <c r="AH425" s="832">
        <v>0</v>
      </c>
      <c r="AI425" s="832">
        <v>0</v>
      </c>
      <c r="AJ425" s="1030" t="str">
        <f t="shared" si="36"/>
        <v>H19200</v>
      </c>
      <c r="AK425" s="1030" t="str">
        <f t="shared" si="37"/>
        <v>AVANCE AUX ADMINISTRATEUR</v>
      </c>
      <c r="AL425" s="1030">
        <f>IFERROR(INDEX(G425:R425,1,MATCH(Parametres!$B$3,G$1:R$1,0)-1)*IF(OR(F425="L",F425="S",F425="I"),-1,1),"")</f>
        <v>0</v>
      </c>
      <c r="AM425" s="1030">
        <f t="shared" si="38"/>
        <v>0</v>
      </c>
      <c r="AN425" s="1030">
        <f>INDEX(G425:R425,1,MATCH(Parametres!$B$3,G$1:R$1,0))*IF(OR(F425="L",F425="S",F425="I"),-1,1)</f>
        <v>0</v>
      </c>
      <c r="AO425" s="598" t="e">
        <f>+VLOOKUP($AJ425,Data_Validation!$A:$D,1,0)</f>
        <v>#N/A</v>
      </c>
      <c r="AP425" s="598" t="e">
        <f>+VLOOKUP($AJ425,Data_Validation!$A:$D,3,0)</f>
        <v>#N/A</v>
      </c>
      <c r="AQ425" s="598" t="e">
        <f>+VLOOKUP($AJ425,Data_Validation!$A:$D,4,0)</f>
        <v>#N/A</v>
      </c>
      <c r="AR425" s="598" t="s">
        <v>299</v>
      </c>
      <c r="AS425" s="598" t="e">
        <f>+VLOOKUP($AJ425,Data_Validation!$A:$E,5,0)</f>
        <v>#N/A</v>
      </c>
      <c r="AT425" s="1036" t="str">
        <f t="shared" si="39"/>
        <v>H19200</v>
      </c>
      <c r="AU425" s="599" t="str">
        <f t="shared" si="40"/>
        <v>AVANCE AUX ADMINISTRATEUR</v>
      </c>
      <c r="AV425" s="1030">
        <f>IFERROR(INDEX(V425:AG425,1,MATCH(Parametres!$B$3,V$1:AG$1,0)-1)*IF(OR(C425="L",C425="S",C425="I"),-1,1),"")</f>
        <v>0</v>
      </c>
      <c r="AW425" s="1030">
        <f t="shared" si="41"/>
        <v>0</v>
      </c>
      <c r="AX425" s="1030">
        <f>INDEX(V425:AG425,1,MATCH(Parametres!$B$3,V$1:AG$1,0))*IF(OR(C425="L",C425="S",C425="I"),-1,1)</f>
        <v>0</v>
      </c>
      <c r="AY425" s="598" t="s">
        <v>337</v>
      </c>
      <c r="AZ425" s="598" t="e">
        <f>+VLOOKUP($AJ425,Data_Validation!$A:$E,5,0)</f>
        <v>#N/A</v>
      </c>
    </row>
    <row r="426" spans="1:52" ht="15.75" customHeight="1">
      <c r="A426" s="832" t="s">
        <v>1150</v>
      </c>
      <c r="B426" s="832">
        <v>2025</v>
      </c>
      <c r="C426" s="832" t="s">
        <v>1997</v>
      </c>
      <c r="D426" s="832" t="s">
        <v>1115</v>
      </c>
      <c r="E426" s="832" t="s">
        <v>333</v>
      </c>
      <c r="F426" s="832" t="s">
        <v>1792</v>
      </c>
      <c r="G426" s="832">
        <v>0</v>
      </c>
      <c r="H426" s="832">
        <v>0</v>
      </c>
      <c r="I426" s="832">
        <v>0</v>
      </c>
      <c r="J426" s="832">
        <v>0</v>
      </c>
      <c r="K426" s="832">
        <v>0</v>
      </c>
      <c r="L426" s="832">
        <v>0</v>
      </c>
      <c r="M426" s="832">
        <v>0</v>
      </c>
      <c r="N426" s="832">
        <v>0</v>
      </c>
      <c r="O426" s="832">
        <v>0</v>
      </c>
      <c r="P426" s="832">
        <v>0</v>
      </c>
      <c r="Q426" s="832">
        <v>0</v>
      </c>
      <c r="R426" s="832">
        <v>0</v>
      </c>
      <c r="S426" s="832">
        <v>0</v>
      </c>
      <c r="T426" s="832">
        <v>0</v>
      </c>
      <c r="U426" s="832">
        <v>0</v>
      </c>
      <c r="V426" s="832">
        <v>0</v>
      </c>
      <c r="W426" s="832">
        <v>0</v>
      </c>
      <c r="X426" s="832">
        <v>0</v>
      </c>
      <c r="Y426" s="832">
        <v>0</v>
      </c>
      <c r="Z426" s="832">
        <v>0</v>
      </c>
      <c r="AA426" s="832">
        <v>0</v>
      </c>
      <c r="AB426" s="832">
        <v>0</v>
      </c>
      <c r="AC426" s="832">
        <v>0</v>
      </c>
      <c r="AD426" s="832">
        <v>0</v>
      </c>
      <c r="AE426" s="832">
        <v>0</v>
      </c>
      <c r="AF426" s="832">
        <v>0</v>
      </c>
      <c r="AG426" s="832">
        <v>0</v>
      </c>
      <c r="AH426" s="832">
        <v>0</v>
      </c>
      <c r="AI426" s="832">
        <v>0</v>
      </c>
      <c r="AJ426" s="1030" t="str">
        <f t="shared" si="36"/>
        <v>H19500</v>
      </c>
      <c r="AK426" s="1030" t="str">
        <f t="shared" si="37"/>
        <v>ACHALANDAGE</v>
      </c>
      <c r="AL426" s="1030">
        <f>IFERROR(INDEX(G426:R426,1,MATCH(Parametres!$B$3,G$1:R$1,0)-1)*IF(OR(F426="L",F426="S",F426="I"),-1,1),"")</f>
        <v>0</v>
      </c>
      <c r="AM426" s="1030">
        <f t="shared" si="38"/>
        <v>0</v>
      </c>
      <c r="AN426" s="1030">
        <f>INDEX(G426:R426,1,MATCH(Parametres!$B$3,G$1:R$1,0))*IF(OR(F426="L",F426="S",F426="I"),-1,1)</f>
        <v>0</v>
      </c>
      <c r="AO426" s="598" t="e">
        <f>+VLOOKUP($AJ426,Data_Validation!$A:$D,1,0)</f>
        <v>#N/A</v>
      </c>
      <c r="AP426" s="598" t="e">
        <f>+VLOOKUP($AJ426,Data_Validation!$A:$D,3,0)</f>
        <v>#N/A</v>
      </c>
      <c r="AQ426" s="598" t="e">
        <f>+VLOOKUP($AJ426,Data_Validation!$A:$D,4,0)</f>
        <v>#N/A</v>
      </c>
      <c r="AR426" s="598" t="s">
        <v>299</v>
      </c>
      <c r="AS426" s="598" t="e">
        <f>+VLOOKUP($AJ426,Data_Validation!$A:$E,5,0)</f>
        <v>#N/A</v>
      </c>
      <c r="AT426" s="1036" t="str">
        <f t="shared" si="39"/>
        <v>H19500</v>
      </c>
      <c r="AU426" s="599" t="str">
        <f t="shared" si="40"/>
        <v>ACHALANDAGE</v>
      </c>
      <c r="AV426" s="1030">
        <f>IFERROR(INDEX(V426:AG426,1,MATCH(Parametres!$B$3,V$1:AG$1,0)-1)*IF(OR(C426="L",C426="S",C426="I"),-1,1),"")</f>
        <v>0</v>
      </c>
      <c r="AW426" s="1030">
        <f t="shared" si="41"/>
        <v>0</v>
      </c>
      <c r="AX426" s="1030">
        <f>INDEX(V426:AG426,1,MATCH(Parametres!$B$3,V$1:AG$1,0))*IF(OR(C426="L",C426="S",C426="I"),-1,1)</f>
        <v>0</v>
      </c>
      <c r="AY426" s="598" t="s">
        <v>337</v>
      </c>
      <c r="AZ426" s="598" t="e">
        <f>+VLOOKUP($AJ426,Data_Validation!$A:$E,5,0)</f>
        <v>#N/A</v>
      </c>
    </row>
    <row r="427" spans="1:52" ht="15.75" customHeight="1">
      <c r="A427" s="832" t="s">
        <v>1150</v>
      </c>
      <c r="B427" s="832">
        <v>2025</v>
      </c>
      <c r="C427" s="832" t="s">
        <v>1998</v>
      </c>
      <c r="D427" s="832" t="s">
        <v>1999</v>
      </c>
      <c r="E427" s="832" t="s">
        <v>333</v>
      </c>
      <c r="F427" s="832" t="s">
        <v>1792</v>
      </c>
      <c r="G427" s="832">
        <v>0</v>
      </c>
      <c r="H427" s="832">
        <v>0</v>
      </c>
      <c r="I427" s="832">
        <v>0</v>
      </c>
      <c r="J427" s="832">
        <v>0</v>
      </c>
      <c r="K427" s="832">
        <v>0</v>
      </c>
      <c r="L427" s="832">
        <v>0</v>
      </c>
      <c r="M427" s="832">
        <v>0</v>
      </c>
      <c r="N427" s="832">
        <v>0</v>
      </c>
      <c r="O427" s="832">
        <v>0</v>
      </c>
      <c r="P427" s="832">
        <v>0</v>
      </c>
      <c r="Q427" s="832">
        <v>0</v>
      </c>
      <c r="R427" s="832">
        <v>0</v>
      </c>
      <c r="S427" s="832">
        <v>0</v>
      </c>
      <c r="T427" s="832">
        <v>0</v>
      </c>
      <c r="U427" s="832">
        <v>0</v>
      </c>
      <c r="V427" s="832">
        <v>0</v>
      </c>
      <c r="W427" s="832">
        <v>0</v>
      </c>
      <c r="X427" s="832">
        <v>0</v>
      </c>
      <c r="Y427" s="832">
        <v>0</v>
      </c>
      <c r="Z427" s="832">
        <v>0</v>
      </c>
      <c r="AA427" s="832">
        <v>0</v>
      </c>
      <c r="AB427" s="832">
        <v>0</v>
      </c>
      <c r="AC427" s="832">
        <v>0</v>
      </c>
      <c r="AD427" s="832">
        <v>0</v>
      </c>
      <c r="AE427" s="832">
        <v>0</v>
      </c>
      <c r="AF427" s="832">
        <v>0</v>
      </c>
      <c r="AG427" s="832">
        <v>0</v>
      </c>
      <c r="AH427" s="832">
        <v>0</v>
      </c>
      <c r="AI427" s="832">
        <v>0</v>
      </c>
      <c r="AJ427" s="1030" t="str">
        <f t="shared" si="36"/>
        <v>H19600</v>
      </c>
      <c r="AK427" s="1030" t="str">
        <f t="shared" si="37"/>
        <v>PARTICIPATION SOC. FIN.</v>
      </c>
      <c r="AL427" s="1030">
        <f>IFERROR(INDEX(G427:R427,1,MATCH(Parametres!$B$3,G$1:R$1,0)-1)*IF(OR(F427="L",F427="S",F427="I"),-1,1),"")</f>
        <v>0</v>
      </c>
      <c r="AM427" s="1030">
        <f t="shared" si="38"/>
        <v>0</v>
      </c>
      <c r="AN427" s="1030">
        <f>INDEX(G427:R427,1,MATCH(Parametres!$B$3,G$1:R$1,0))*IF(OR(F427="L",F427="S",F427="I"),-1,1)</f>
        <v>0</v>
      </c>
      <c r="AO427" s="598" t="e">
        <f>+VLOOKUP($AJ427,Data_Validation!$A:$D,1,0)</f>
        <v>#N/A</v>
      </c>
      <c r="AP427" s="598" t="e">
        <f>+VLOOKUP($AJ427,Data_Validation!$A:$D,3,0)</f>
        <v>#N/A</v>
      </c>
      <c r="AQ427" s="598" t="e">
        <f>+VLOOKUP($AJ427,Data_Validation!$A:$D,4,0)</f>
        <v>#N/A</v>
      </c>
      <c r="AR427" s="598" t="s">
        <v>299</v>
      </c>
      <c r="AS427" s="598" t="e">
        <f>+VLOOKUP($AJ427,Data_Validation!$A:$E,5,0)</f>
        <v>#N/A</v>
      </c>
      <c r="AT427" s="1036" t="str">
        <f t="shared" si="39"/>
        <v>H19600</v>
      </c>
      <c r="AU427" s="599" t="str">
        <f t="shared" si="40"/>
        <v>PARTICIPATION SOC. FIN.</v>
      </c>
      <c r="AV427" s="1030">
        <f>IFERROR(INDEX(V427:AG427,1,MATCH(Parametres!$B$3,V$1:AG$1,0)-1)*IF(OR(C427="L",C427="S",C427="I"),-1,1),"")</f>
        <v>0</v>
      </c>
      <c r="AW427" s="1030">
        <f t="shared" si="41"/>
        <v>0</v>
      </c>
      <c r="AX427" s="1030">
        <f>INDEX(V427:AG427,1,MATCH(Parametres!$B$3,V$1:AG$1,0))*IF(OR(C427="L",C427="S",C427="I"),-1,1)</f>
        <v>0</v>
      </c>
      <c r="AY427" s="598" t="s">
        <v>337</v>
      </c>
      <c r="AZ427" s="598" t="e">
        <f>+VLOOKUP($AJ427,Data_Validation!$A:$E,5,0)</f>
        <v>#N/A</v>
      </c>
    </row>
    <row r="428" spans="1:52" ht="15.75" customHeight="1">
      <c r="A428" s="832" t="s">
        <v>1150</v>
      </c>
      <c r="B428" s="832">
        <v>2025</v>
      </c>
      <c r="C428" s="832" t="s">
        <v>2000</v>
      </c>
      <c r="D428" s="832" t="s">
        <v>2001</v>
      </c>
      <c r="E428" s="832" t="s">
        <v>333</v>
      </c>
      <c r="F428" s="832" t="s">
        <v>1792</v>
      </c>
      <c r="G428" s="832">
        <v>4650000</v>
      </c>
      <c r="H428" s="832">
        <v>4650000</v>
      </c>
      <c r="I428" s="832">
        <v>4650000</v>
      </c>
      <c r="J428" s="832">
        <v>4650000</v>
      </c>
      <c r="K428" s="832">
        <v>4650000</v>
      </c>
      <c r="L428" s="832">
        <v>4650000</v>
      </c>
      <c r="M428" s="832">
        <v>4650000</v>
      </c>
      <c r="N428" s="832">
        <v>6950932</v>
      </c>
      <c r="O428" s="832">
        <v>6950932</v>
      </c>
      <c r="P428" s="832">
        <v>6950932</v>
      </c>
      <c r="Q428" s="832">
        <v>6950932</v>
      </c>
      <c r="R428" s="832">
        <v>6950932</v>
      </c>
      <c r="S428" s="832">
        <v>0</v>
      </c>
      <c r="T428" s="832">
        <v>0</v>
      </c>
      <c r="U428" s="832">
        <v>0</v>
      </c>
      <c r="V428" s="832">
        <v>0</v>
      </c>
      <c r="W428" s="832">
        <v>0</v>
      </c>
      <c r="X428" s="832">
        <v>0</v>
      </c>
      <c r="Y428" s="832">
        <v>0</v>
      </c>
      <c r="Z428" s="832">
        <v>0</v>
      </c>
      <c r="AA428" s="832">
        <v>0</v>
      </c>
      <c r="AB428" s="832">
        <v>0</v>
      </c>
      <c r="AC428" s="832">
        <v>0</v>
      </c>
      <c r="AD428" s="832">
        <v>0</v>
      </c>
      <c r="AE428" s="832">
        <v>0</v>
      </c>
      <c r="AF428" s="832">
        <v>0</v>
      </c>
      <c r="AG428" s="832">
        <v>0</v>
      </c>
      <c r="AH428" s="832">
        <v>0</v>
      </c>
      <c r="AI428" s="832">
        <v>0</v>
      </c>
      <c r="AJ428" s="1030" t="str">
        <f t="shared" si="36"/>
        <v>H19900</v>
      </c>
      <c r="AK428" s="1030" t="str">
        <f t="shared" si="37"/>
        <v>AUTES ACTIF GESTION IMMO</v>
      </c>
      <c r="AL428" s="1030">
        <f>IFERROR(INDEX(G428:R428,1,MATCH(Parametres!$B$3,G$1:R$1,0)-1)*IF(OR(F428="L",F428="S",F428="I"),-1,1),"")</f>
        <v>4650000</v>
      </c>
      <c r="AM428" s="1030">
        <f t="shared" si="38"/>
        <v>0</v>
      </c>
      <c r="AN428" s="1030">
        <f>INDEX(G428:R428,1,MATCH(Parametres!$B$3,G$1:R$1,0))*IF(OR(F428="L",F428="S",F428="I"),-1,1)</f>
        <v>4650000</v>
      </c>
      <c r="AO428" s="598" t="str">
        <f>+VLOOKUP($AJ428,Data_Validation!$A:$D,1,0)</f>
        <v>H19900</v>
      </c>
      <c r="AP428" s="598" t="str">
        <f>+VLOOKUP($AJ428,Data_Validation!$A:$D,3,0)</f>
        <v>Bilan</v>
      </c>
      <c r="AQ428" s="598" t="str">
        <f>+VLOOKUP($AJ428,Data_Validation!$A:$D,4,0)</f>
        <v>Achalandage</v>
      </c>
      <c r="AR428" s="598" t="s">
        <v>299</v>
      </c>
      <c r="AS428" s="598">
        <f>+VLOOKUP($AJ428,Data_Validation!$A:$E,5,0)</f>
        <v>0</v>
      </c>
      <c r="AT428" s="1036" t="str">
        <f t="shared" si="39"/>
        <v>H19900</v>
      </c>
      <c r="AU428" s="599" t="str">
        <f t="shared" si="40"/>
        <v>AUTES ACTIF GESTION IMMO</v>
      </c>
      <c r="AV428" s="1030">
        <f>IFERROR(INDEX(V428:AG428,1,MATCH(Parametres!$B$3,V$1:AG$1,0)-1)*IF(OR(C428="L",C428="S",C428="I"),-1,1),"")</f>
        <v>0</v>
      </c>
      <c r="AW428" s="1030">
        <f t="shared" si="41"/>
        <v>0</v>
      </c>
      <c r="AX428" s="1030">
        <f>INDEX(V428:AG428,1,MATCH(Parametres!$B$3,V$1:AG$1,0))*IF(OR(C428="L",C428="S",C428="I"),-1,1)</f>
        <v>0</v>
      </c>
      <c r="AY428" s="598" t="s">
        <v>337</v>
      </c>
      <c r="AZ428" s="598">
        <f>+VLOOKUP($AJ428,Data_Validation!$A:$E,5,0)</f>
        <v>0</v>
      </c>
    </row>
    <row r="429" spans="1:52" ht="15.75" customHeight="1">
      <c r="A429" s="832" t="s">
        <v>1150</v>
      </c>
      <c r="B429" s="832">
        <v>2025</v>
      </c>
      <c r="C429" s="832" t="s">
        <v>2002</v>
      </c>
      <c r="D429" s="832" t="s">
        <v>2003</v>
      </c>
      <c r="E429" s="832" t="s">
        <v>333</v>
      </c>
      <c r="F429" s="832" t="s">
        <v>1792</v>
      </c>
      <c r="G429" s="832">
        <v>0</v>
      </c>
      <c r="H429" s="832">
        <v>0</v>
      </c>
      <c r="I429" s="832">
        <v>0</v>
      </c>
      <c r="J429" s="832">
        <v>0</v>
      </c>
      <c r="K429" s="832">
        <v>0</v>
      </c>
      <c r="L429" s="832">
        <v>0</v>
      </c>
      <c r="M429" s="832">
        <v>0</v>
      </c>
      <c r="N429" s="832">
        <v>-232333</v>
      </c>
      <c r="O429" s="832">
        <v>-232333</v>
      </c>
      <c r="P429" s="832">
        <v>-232333</v>
      </c>
      <c r="Q429" s="832">
        <v>-232333</v>
      </c>
      <c r="R429" s="832">
        <v>-232333</v>
      </c>
      <c r="S429" s="832">
        <v>0</v>
      </c>
      <c r="T429" s="832">
        <v>0</v>
      </c>
      <c r="U429" s="832">
        <v>0</v>
      </c>
      <c r="V429" s="832">
        <v>0</v>
      </c>
      <c r="W429" s="832">
        <v>0</v>
      </c>
      <c r="X429" s="832">
        <v>0</v>
      </c>
      <c r="Y429" s="832">
        <v>0</v>
      </c>
      <c r="Z429" s="832">
        <v>0</v>
      </c>
      <c r="AA429" s="832">
        <v>0</v>
      </c>
      <c r="AB429" s="832">
        <v>0</v>
      </c>
      <c r="AC429" s="832">
        <v>0</v>
      </c>
      <c r="AD429" s="832">
        <v>0</v>
      </c>
      <c r="AE429" s="832">
        <v>0</v>
      </c>
      <c r="AF429" s="832">
        <v>0</v>
      </c>
      <c r="AG429" s="832">
        <v>0</v>
      </c>
      <c r="AH429" s="832">
        <v>0</v>
      </c>
      <c r="AI429" s="832">
        <v>0</v>
      </c>
      <c r="AJ429" s="1030" t="str">
        <f t="shared" si="36"/>
        <v>H19902</v>
      </c>
      <c r="AK429" s="1030" t="str">
        <f t="shared" si="37"/>
        <v>AMORT CUMULE-RELATION CLI</v>
      </c>
      <c r="AL429" s="1030">
        <f>IFERROR(INDEX(G429:R429,1,MATCH(Parametres!$B$3,G$1:R$1,0)-1)*IF(OR(F429="L",F429="S",F429="I"),-1,1),"")</f>
        <v>0</v>
      </c>
      <c r="AM429" s="1030">
        <f t="shared" si="38"/>
        <v>0</v>
      </c>
      <c r="AN429" s="1030">
        <f>INDEX(G429:R429,1,MATCH(Parametres!$B$3,G$1:R$1,0))*IF(OR(F429="L",F429="S",F429="I"),-1,1)</f>
        <v>0</v>
      </c>
      <c r="AO429" s="598" t="str">
        <f>+VLOOKUP($AJ429,Data_Validation!$A:$D,1,0)</f>
        <v>H19902</v>
      </c>
      <c r="AP429" s="598" t="str">
        <f>+VLOOKUP($AJ429,Data_Validation!$A:$D,3,0)</f>
        <v>Bilan</v>
      </c>
      <c r="AQ429" s="598" t="str">
        <f>+VLOOKUP($AJ429,Data_Validation!$A:$D,4,0)</f>
        <v>Achalandage</v>
      </c>
      <c r="AR429" s="598" t="s">
        <v>299</v>
      </c>
      <c r="AS429" s="598">
        <f>+VLOOKUP($AJ429,Data_Validation!$A:$E,5,0)</f>
        <v>0</v>
      </c>
      <c r="AT429" s="1036" t="str">
        <f t="shared" si="39"/>
        <v>H19902</v>
      </c>
      <c r="AU429" s="599" t="str">
        <f t="shared" si="40"/>
        <v>AMORT CUMULE-RELATION CLI</v>
      </c>
      <c r="AV429" s="1030">
        <f>IFERROR(INDEX(V429:AG429,1,MATCH(Parametres!$B$3,V$1:AG$1,0)-1)*IF(OR(C429="L",C429="S",C429="I"),-1,1),"")</f>
        <v>0</v>
      </c>
      <c r="AW429" s="1030">
        <f t="shared" si="41"/>
        <v>0</v>
      </c>
      <c r="AX429" s="1030">
        <f>INDEX(V429:AG429,1,MATCH(Parametres!$B$3,V$1:AG$1,0))*IF(OR(C429="L",C429="S",C429="I"),-1,1)</f>
        <v>0</v>
      </c>
      <c r="AY429" s="598" t="s">
        <v>337</v>
      </c>
      <c r="AZ429" s="598">
        <f>+VLOOKUP($AJ429,Data_Validation!$A:$E,5,0)</f>
        <v>0</v>
      </c>
    </row>
    <row r="430" spans="1:52" ht="15.75" customHeight="1">
      <c r="A430" s="832" t="s">
        <v>1150</v>
      </c>
      <c r="B430" s="832">
        <v>2025</v>
      </c>
      <c r="C430" s="832" t="s">
        <v>2004</v>
      </c>
      <c r="D430" s="832" t="s">
        <v>2005</v>
      </c>
      <c r="E430" s="832" t="s">
        <v>333</v>
      </c>
      <c r="F430" s="832" t="s">
        <v>1153</v>
      </c>
      <c r="G430" s="832">
        <v>0</v>
      </c>
      <c r="H430" s="832">
        <v>0</v>
      </c>
      <c r="I430" s="832">
        <v>0</v>
      </c>
      <c r="J430" s="832">
        <v>0</v>
      </c>
      <c r="K430" s="832">
        <v>0</v>
      </c>
      <c r="L430" s="832">
        <v>0</v>
      </c>
      <c r="M430" s="832">
        <v>0</v>
      </c>
      <c r="N430" s="832">
        <v>0</v>
      </c>
      <c r="O430" s="832">
        <v>0</v>
      </c>
      <c r="P430" s="832">
        <v>0</v>
      </c>
      <c r="Q430" s="832">
        <v>0</v>
      </c>
      <c r="R430" s="832">
        <v>0</v>
      </c>
      <c r="S430" s="832">
        <v>0</v>
      </c>
      <c r="T430" s="832">
        <v>0</v>
      </c>
      <c r="U430" s="832">
        <v>0</v>
      </c>
      <c r="V430" s="832">
        <v>0</v>
      </c>
      <c r="W430" s="832">
        <v>0</v>
      </c>
      <c r="X430" s="832">
        <v>0</v>
      </c>
      <c r="Y430" s="832">
        <v>0</v>
      </c>
      <c r="Z430" s="832">
        <v>0</v>
      </c>
      <c r="AA430" s="832">
        <v>0</v>
      </c>
      <c r="AB430" s="832">
        <v>0</v>
      </c>
      <c r="AC430" s="832">
        <v>0</v>
      </c>
      <c r="AD430" s="832">
        <v>0</v>
      </c>
      <c r="AE430" s="832">
        <v>0</v>
      </c>
      <c r="AF430" s="832">
        <v>0</v>
      </c>
      <c r="AG430" s="832">
        <v>0</v>
      </c>
      <c r="AH430" s="832">
        <v>0</v>
      </c>
      <c r="AI430" s="832">
        <v>0</v>
      </c>
      <c r="AJ430" s="1030" t="str">
        <f t="shared" si="36"/>
        <v>H20100</v>
      </c>
      <c r="AK430" s="1030" t="str">
        <f t="shared" si="37"/>
        <v>PRET BANCAIRE</v>
      </c>
      <c r="AL430" s="1030">
        <f>IFERROR(INDEX(G430:R430,1,MATCH(Parametres!$B$3,G$1:R$1,0)-1)*IF(OR(F430="L",F430="S",F430="I"),-1,1),"")</f>
        <v>0</v>
      </c>
      <c r="AM430" s="1030">
        <f t="shared" si="38"/>
        <v>0</v>
      </c>
      <c r="AN430" s="1030">
        <f>INDEX(G430:R430,1,MATCH(Parametres!$B$3,G$1:R$1,0))*IF(OR(F430="L",F430="S",F430="I"),-1,1)</f>
        <v>0</v>
      </c>
      <c r="AO430" s="598" t="e">
        <f>+VLOOKUP($AJ430,Data_Validation!$A:$D,1,0)</f>
        <v>#N/A</v>
      </c>
      <c r="AP430" s="598" t="e">
        <f>+VLOOKUP($AJ430,Data_Validation!$A:$D,3,0)</f>
        <v>#N/A</v>
      </c>
      <c r="AQ430" s="598" t="e">
        <f>+VLOOKUP($AJ430,Data_Validation!$A:$D,4,0)</f>
        <v>#N/A</v>
      </c>
      <c r="AR430" s="598" t="s">
        <v>299</v>
      </c>
      <c r="AS430" s="598" t="e">
        <f>+VLOOKUP($AJ430,Data_Validation!$A:$E,5,0)</f>
        <v>#N/A</v>
      </c>
      <c r="AT430" s="1036" t="str">
        <f t="shared" si="39"/>
        <v>H20100</v>
      </c>
      <c r="AU430" s="599" t="str">
        <f t="shared" si="40"/>
        <v>PRET BANCAIRE</v>
      </c>
      <c r="AV430" s="1030">
        <f>IFERROR(INDEX(V430:AG430,1,MATCH(Parametres!$B$3,V$1:AG$1,0)-1)*IF(OR(C430="L",C430="S",C430="I"),-1,1),"")</f>
        <v>0</v>
      </c>
      <c r="AW430" s="1030">
        <f t="shared" si="41"/>
        <v>0</v>
      </c>
      <c r="AX430" s="1030">
        <f>INDEX(V430:AG430,1,MATCH(Parametres!$B$3,V$1:AG$1,0))*IF(OR(C430="L",C430="S",C430="I"),-1,1)</f>
        <v>0</v>
      </c>
      <c r="AY430" s="598" t="s">
        <v>337</v>
      </c>
      <c r="AZ430" s="598" t="e">
        <f>+VLOOKUP($AJ430,Data_Validation!$A:$E,5,0)</f>
        <v>#N/A</v>
      </c>
    </row>
    <row r="431" spans="1:52" ht="15.75" customHeight="1">
      <c r="A431" s="832" t="s">
        <v>1150</v>
      </c>
      <c r="B431" s="832">
        <v>2025</v>
      </c>
      <c r="C431" s="832" t="s">
        <v>2006</v>
      </c>
      <c r="D431" s="832" t="s">
        <v>1803</v>
      </c>
      <c r="E431" s="832" t="s">
        <v>333</v>
      </c>
      <c r="F431" s="832" t="s">
        <v>1153</v>
      </c>
      <c r="G431" s="832">
        <v>0</v>
      </c>
      <c r="H431" s="832">
        <v>0</v>
      </c>
      <c r="I431" s="832">
        <v>0</v>
      </c>
      <c r="J431" s="832">
        <v>0</v>
      </c>
      <c r="K431" s="832">
        <v>0</v>
      </c>
      <c r="L431" s="832">
        <v>0</v>
      </c>
      <c r="M431" s="832">
        <v>0</v>
      </c>
      <c r="N431" s="832">
        <v>0</v>
      </c>
      <c r="O431" s="832">
        <v>0</v>
      </c>
      <c r="P431" s="832">
        <v>0</v>
      </c>
      <c r="Q431" s="832">
        <v>0</v>
      </c>
      <c r="R431" s="832">
        <v>0</v>
      </c>
      <c r="S431" s="832">
        <v>0</v>
      </c>
      <c r="T431" s="832">
        <v>0</v>
      </c>
      <c r="U431" s="832">
        <v>0</v>
      </c>
      <c r="V431" s="832">
        <v>0</v>
      </c>
      <c r="W431" s="832">
        <v>0</v>
      </c>
      <c r="X431" s="832">
        <v>0</v>
      </c>
      <c r="Y431" s="832">
        <v>0</v>
      </c>
      <c r="Z431" s="832">
        <v>0</v>
      </c>
      <c r="AA431" s="832">
        <v>0</v>
      </c>
      <c r="AB431" s="832">
        <v>0</v>
      </c>
      <c r="AC431" s="832">
        <v>0</v>
      </c>
      <c r="AD431" s="832">
        <v>0</v>
      </c>
      <c r="AE431" s="832">
        <v>0</v>
      </c>
      <c r="AF431" s="832">
        <v>0</v>
      </c>
      <c r="AG431" s="832">
        <v>0</v>
      </c>
      <c r="AH431" s="832">
        <v>0</v>
      </c>
      <c r="AI431" s="832">
        <v>0</v>
      </c>
      <c r="AJ431" s="1030" t="str">
        <f t="shared" si="36"/>
        <v>H20200</v>
      </c>
      <c r="AK431" s="1030" t="str">
        <f t="shared" si="37"/>
        <v>BULK</v>
      </c>
      <c r="AL431" s="1030">
        <f>IFERROR(INDEX(G431:R431,1,MATCH(Parametres!$B$3,G$1:R$1,0)-1)*IF(OR(F431="L",F431="S",F431="I"),-1,1),"")</f>
        <v>0</v>
      </c>
      <c r="AM431" s="1030">
        <f t="shared" si="38"/>
        <v>0</v>
      </c>
      <c r="AN431" s="1030">
        <f>INDEX(G431:R431,1,MATCH(Parametres!$B$3,G$1:R$1,0))*IF(OR(F431="L",F431="S",F431="I"),-1,1)</f>
        <v>0</v>
      </c>
      <c r="AO431" s="598" t="e">
        <f>+VLOOKUP($AJ431,Data_Validation!$A:$D,1,0)</f>
        <v>#N/A</v>
      </c>
      <c r="AP431" s="598" t="e">
        <f>+VLOOKUP($AJ431,Data_Validation!$A:$D,3,0)</f>
        <v>#N/A</v>
      </c>
      <c r="AQ431" s="598" t="e">
        <f>+VLOOKUP($AJ431,Data_Validation!$A:$D,4,0)</f>
        <v>#N/A</v>
      </c>
      <c r="AR431" s="598" t="s">
        <v>299</v>
      </c>
      <c r="AS431" s="598" t="e">
        <f>+VLOOKUP($AJ431,Data_Validation!$A:$E,5,0)</f>
        <v>#N/A</v>
      </c>
      <c r="AT431" s="1036" t="str">
        <f t="shared" si="39"/>
        <v>H20200</v>
      </c>
      <c r="AU431" s="599" t="str">
        <f t="shared" si="40"/>
        <v>BULK</v>
      </c>
      <c r="AV431" s="1030">
        <f>IFERROR(INDEX(V431:AG431,1,MATCH(Parametres!$B$3,V$1:AG$1,0)-1)*IF(OR(C431="L",C431="S",C431="I"),-1,1),"")</f>
        <v>0</v>
      </c>
      <c r="AW431" s="1030">
        <f t="shared" si="41"/>
        <v>0</v>
      </c>
      <c r="AX431" s="1030">
        <f>INDEX(V431:AG431,1,MATCH(Parametres!$B$3,V$1:AG$1,0))*IF(OR(C431="L",C431="S",C431="I"),-1,1)</f>
        <v>0</v>
      </c>
      <c r="AY431" s="598" t="s">
        <v>337</v>
      </c>
      <c r="AZ431" s="598" t="e">
        <f>+VLOOKUP($AJ431,Data_Validation!$A:$E,5,0)</f>
        <v>#N/A</v>
      </c>
    </row>
    <row r="432" spans="1:52" ht="15.75" customHeight="1">
      <c r="A432" s="832" t="s">
        <v>1150</v>
      </c>
      <c r="B432" s="832">
        <v>2025</v>
      </c>
      <c r="C432" s="832" t="s">
        <v>2007</v>
      </c>
      <c r="D432" s="832" t="s">
        <v>2008</v>
      </c>
      <c r="E432" s="832" t="s">
        <v>2009</v>
      </c>
      <c r="F432" s="832" t="s">
        <v>1153</v>
      </c>
      <c r="G432" s="832">
        <v>8309801.5099999998</v>
      </c>
      <c r="H432" s="832">
        <v>8636645.3599999994</v>
      </c>
      <c r="I432" s="832">
        <v>10218895.59</v>
      </c>
      <c r="J432" s="832">
        <v>7928457.9500000002</v>
      </c>
      <c r="K432" s="832">
        <v>6809758.1699999999</v>
      </c>
      <c r="L432" s="832">
        <v>7789802.7699999996</v>
      </c>
      <c r="M432" s="832">
        <v>8797657.7699999996</v>
      </c>
      <c r="N432" s="832">
        <v>9002367.5999999996</v>
      </c>
      <c r="O432" s="832">
        <v>9934155.8599999994</v>
      </c>
      <c r="P432" s="832">
        <v>10620089.560000001</v>
      </c>
      <c r="Q432" s="832">
        <v>9613735.1799999997</v>
      </c>
      <c r="R432" s="832">
        <v>7661879.1600000001</v>
      </c>
      <c r="S432" s="832">
        <v>0</v>
      </c>
      <c r="T432" s="832">
        <v>0</v>
      </c>
      <c r="U432" s="832">
        <v>0</v>
      </c>
      <c r="V432" s="832">
        <v>0</v>
      </c>
      <c r="W432" s="832">
        <v>0</v>
      </c>
      <c r="X432" s="832">
        <v>0</v>
      </c>
      <c r="Y432" s="832">
        <v>0</v>
      </c>
      <c r="Z432" s="832">
        <v>0</v>
      </c>
      <c r="AA432" s="832">
        <v>0</v>
      </c>
      <c r="AB432" s="832">
        <v>0</v>
      </c>
      <c r="AC432" s="832">
        <v>0</v>
      </c>
      <c r="AD432" s="832">
        <v>0</v>
      </c>
      <c r="AE432" s="832">
        <v>0</v>
      </c>
      <c r="AF432" s="832">
        <v>0</v>
      </c>
      <c r="AG432" s="832">
        <v>0</v>
      </c>
      <c r="AH432" s="832">
        <v>0</v>
      </c>
      <c r="AI432" s="832">
        <v>0</v>
      </c>
      <c r="AJ432" s="1030" t="str">
        <f t="shared" si="36"/>
        <v>H20500</v>
      </c>
      <c r="AK432" s="1030" t="str">
        <f t="shared" si="37"/>
        <v>FLOOR PLAN - NEUF</v>
      </c>
      <c r="AL432" s="1030">
        <f>IFERROR(INDEX(G432:R432,1,MATCH(Parametres!$B$3,G$1:R$1,0)-1)*IF(OR(F432="L",F432="S",F432="I"),-1,1),"")</f>
        <v>-8309801.5099999998</v>
      </c>
      <c r="AM432" s="1030">
        <f t="shared" si="38"/>
        <v>-326843.84999999963</v>
      </c>
      <c r="AN432" s="1030">
        <f>INDEX(G432:R432,1,MATCH(Parametres!$B$3,G$1:R$1,0))*IF(OR(F432="L",F432="S",F432="I"),-1,1)</f>
        <v>-8636645.3599999994</v>
      </c>
      <c r="AO432" s="598" t="str">
        <f>+VLOOKUP($AJ432,Data_Validation!$A:$D,1,0)</f>
        <v>H20500</v>
      </c>
      <c r="AP432" s="598" t="str">
        <f>+VLOOKUP($AJ432,Data_Validation!$A:$D,3,0)</f>
        <v>Bilan</v>
      </c>
      <c r="AQ432" s="598" t="str">
        <f>+VLOOKUP($AJ432,Data_Validation!$A:$D,4,0)</f>
        <v>Effet à Payer Véhicules Neufs</v>
      </c>
      <c r="AR432" s="598" t="s">
        <v>299</v>
      </c>
      <c r="AS432" s="598">
        <f>+VLOOKUP($AJ432,Data_Validation!$A:$E,5,0)</f>
        <v>0</v>
      </c>
      <c r="AT432" s="1036" t="str">
        <f t="shared" si="39"/>
        <v>H20500</v>
      </c>
      <c r="AU432" s="599" t="str">
        <f t="shared" si="40"/>
        <v>FLOOR PLAN - NEUF</v>
      </c>
      <c r="AV432" s="1030">
        <f>IFERROR(INDEX(V432:AG432,1,MATCH(Parametres!$B$3,V$1:AG$1,0)-1)*IF(OR(C432="L",C432="S",C432="I"),-1,1),"")</f>
        <v>0</v>
      </c>
      <c r="AW432" s="1030">
        <f t="shared" si="41"/>
        <v>0</v>
      </c>
      <c r="AX432" s="1030">
        <f>INDEX(V432:AG432,1,MATCH(Parametres!$B$3,V$1:AG$1,0))*IF(OR(C432="L",C432="S",C432="I"),-1,1)</f>
        <v>0</v>
      </c>
      <c r="AY432" s="598" t="s">
        <v>337</v>
      </c>
      <c r="AZ432" s="598">
        <f>+VLOOKUP($AJ432,Data_Validation!$A:$E,5,0)</f>
        <v>0</v>
      </c>
    </row>
    <row r="433" spans="1:52" ht="15.75" customHeight="1">
      <c r="A433" s="832" t="s">
        <v>1150</v>
      </c>
      <c r="B433" s="832">
        <v>2025</v>
      </c>
      <c r="C433" s="832" t="s">
        <v>2010</v>
      </c>
      <c r="D433" s="832" t="s">
        <v>2011</v>
      </c>
      <c r="E433" s="832" t="s">
        <v>2009</v>
      </c>
      <c r="F433" s="832" t="s">
        <v>1153</v>
      </c>
      <c r="G433" s="832">
        <v>198578</v>
      </c>
      <c r="H433" s="832">
        <v>95256</v>
      </c>
      <c r="I433" s="832">
        <v>98217</v>
      </c>
      <c r="J433" s="832">
        <v>133784</v>
      </c>
      <c r="K433" s="832">
        <v>0</v>
      </c>
      <c r="L433" s="832">
        <v>0</v>
      </c>
      <c r="M433" s="832">
        <v>0</v>
      </c>
      <c r="N433" s="832">
        <v>0</v>
      </c>
      <c r="O433" s="832">
        <v>158112</v>
      </c>
      <c r="P433" s="832">
        <v>152415</v>
      </c>
      <c r="Q433" s="832">
        <v>412592</v>
      </c>
      <c r="R433" s="832">
        <v>608824</v>
      </c>
      <c r="S433" s="832">
        <v>0</v>
      </c>
      <c r="T433" s="832">
        <v>0</v>
      </c>
      <c r="U433" s="832">
        <v>0</v>
      </c>
      <c r="V433" s="832">
        <v>0</v>
      </c>
      <c r="W433" s="832">
        <v>0</v>
      </c>
      <c r="X433" s="832">
        <v>0</v>
      </c>
      <c r="Y433" s="832">
        <v>0</v>
      </c>
      <c r="Z433" s="832">
        <v>0</v>
      </c>
      <c r="AA433" s="832">
        <v>0</v>
      </c>
      <c r="AB433" s="832">
        <v>0</v>
      </c>
      <c r="AC433" s="832">
        <v>0</v>
      </c>
      <c r="AD433" s="832">
        <v>0</v>
      </c>
      <c r="AE433" s="832">
        <v>0</v>
      </c>
      <c r="AF433" s="832">
        <v>0</v>
      </c>
      <c r="AG433" s="832">
        <v>0</v>
      </c>
      <c r="AH433" s="832">
        <v>0</v>
      </c>
      <c r="AI433" s="832">
        <v>0</v>
      </c>
      <c r="AJ433" s="1030" t="str">
        <f t="shared" si="36"/>
        <v>H20700</v>
      </c>
      <c r="AK433" s="1030" t="str">
        <f t="shared" si="37"/>
        <v>FLOOR PLAN - OCCASION</v>
      </c>
      <c r="AL433" s="1030">
        <f>IFERROR(INDEX(G433:R433,1,MATCH(Parametres!$B$3,G$1:R$1,0)-1)*IF(OR(F433="L",F433="S",F433="I"),-1,1),"")</f>
        <v>-198578</v>
      </c>
      <c r="AM433" s="1030">
        <f t="shared" si="38"/>
        <v>103322</v>
      </c>
      <c r="AN433" s="1030">
        <f>INDEX(G433:R433,1,MATCH(Parametres!$B$3,G$1:R$1,0))*IF(OR(F433="L",F433="S",F433="I"),-1,1)</f>
        <v>-95256</v>
      </c>
      <c r="AO433" s="598" t="str">
        <f>+VLOOKUP($AJ433,Data_Validation!$A:$D,1,0)</f>
        <v>H20700</v>
      </c>
      <c r="AP433" s="598" t="str">
        <f>+VLOOKUP($AJ433,Data_Validation!$A:$D,3,0)</f>
        <v>Bilan</v>
      </c>
      <c r="AQ433" s="598" t="str">
        <f>+VLOOKUP($AJ433,Data_Validation!$A:$D,4,0)</f>
        <v>Effet à Payer Véhicules Usagés</v>
      </c>
      <c r="AR433" s="598" t="s">
        <v>299</v>
      </c>
      <c r="AS433" s="598">
        <f>+VLOOKUP($AJ433,Data_Validation!$A:$E,5,0)</f>
        <v>0</v>
      </c>
      <c r="AT433" s="1036" t="str">
        <f t="shared" si="39"/>
        <v>H20700</v>
      </c>
      <c r="AU433" s="599" t="str">
        <f t="shared" si="40"/>
        <v>FLOOR PLAN - OCCASION</v>
      </c>
      <c r="AV433" s="1030">
        <f>IFERROR(INDEX(V433:AG433,1,MATCH(Parametres!$B$3,V$1:AG$1,0)-1)*IF(OR(C433="L",C433="S",C433="I"),-1,1),"")</f>
        <v>0</v>
      </c>
      <c r="AW433" s="1030">
        <f t="shared" si="41"/>
        <v>0</v>
      </c>
      <c r="AX433" s="1030">
        <f>INDEX(V433:AG433,1,MATCH(Parametres!$B$3,V$1:AG$1,0))*IF(OR(C433="L",C433="S",C433="I"),-1,1)</f>
        <v>0</v>
      </c>
      <c r="AY433" s="598" t="s">
        <v>337</v>
      </c>
      <c r="AZ433" s="598">
        <f>+VLOOKUP($AJ433,Data_Validation!$A:$E,5,0)</f>
        <v>0</v>
      </c>
    </row>
    <row r="434" spans="1:52" ht="15.75" customHeight="1">
      <c r="A434" s="832" t="s">
        <v>1150</v>
      </c>
      <c r="B434" s="832">
        <v>2025</v>
      </c>
      <c r="C434" s="832" t="s">
        <v>2012</v>
      </c>
      <c r="D434" s="832" t="s">
        <v>2013</v>
      </c>
      <c r="E434" s="832" t="s">
        <v>2009</v>
      </c>
      <c r="F434" s="832" t="s">
        <v>1153</v>
      </c>
      <c r="G434" s="832">
        <v>875516.25</v>
      </c>
      <c r="H434" s="832">
        <v>851337.05</v>
      </c>
      <c r="I434" s="832">
        <v>785645.45</v>
      </c>
      <c r="J434" s="832">
        <v>510094.48</v>
      </c>
      <c r="K434" s="832">
        <v>627103.47</v>
      </c>
      <c r="L434" s="832">
        <v>556344.32999999996</v>
      </c>
      <c r="M434" s="832">
        <v>587901.98</v>
      </c>
      <c r="N434" s="832">
        <v>577593.75</v>
      </c>
      <c r="O434" s="832">
        <v>576723.29</v>
      </c>
      <c r="P434" s="832">
        <v>604755.63</v>
      </c>
      <c r="Q434" s="832">
        <v>791180.54</v>
      </c>
      <c r="R434" s="832">
        <v>807697.55</v>
      </c>
      <c r="S434" s="832">
        <v>0</v>
      </c>
      <c r="T434" s="832">
        <v>0</v>
      </c>
      <c r="U434" s="832">
        <v>0</v>
      </c>
      <c r="V434" s="832">
        <v>0</v>
      </c>
      <c r="W434" s="832">
        <v>0</v>
      </c>
      <c r="X434" s="832">
        <v>0</v>
      </c>
      <c r="Y434" s="832">
        <v>0</v>
      </c>
      <c r="Z434" s="832">
        <v>0</v>
      </c>
      <c r="AA434" s="832">
        <v>0</v>
      </c>
      <c r="AB434" s="832">
        <v>0</v>
      </c>
      <c r="AC434" s="832">
        <v>0</v>
      </c>
      <c r="AD434" s="832">
        <v>0</v>
      </c>
      <c r="AE434" s="832">
        <v>0</v>
      </c>
      <c r="AF434" s="832">
        <v>0</v>
      </c>
      <c r="AG434" s="832">
        <v>0</v>
      </c>
      <c r="AH434" s="832">
        <v>0</v>
      </c>
      <c r="AI434" s="832">
        <v>0</v>
      </c>
      <c r="AJ434" s="1030" t="str">
        <f t="shared" si="36"/>
        <v>H20800</v>
      </c>
      <c r="AK434" s="1030" t="str">
        <f t="shared" si="37"/>
        <v>FLOOR PLAN - DEMO &amp; COURT</v>
      </c>
      <c r="AL434" s="1030">
        <f>IFERROR(INDEX(G434:R434,1,MATCH(Parametres!$B$3,G$1:R$1,0)-1)*IF(OR(F434="L",F434="S",F434="I"),-1,1),"")</f>
        <v>-875516.25</v>
      </c>
      <c r="AM434" s="1030">
        <f t="shared" si="38"/>
        <v>24179.199999999953</v>
      </c>
      <c r="AN434" s="1030">
        <f>INDEX(G434:R434,1,MATCH(Parametres!$B$3,G$1:R$1,0))*IF(OR(F434="L",F434="S",F434="I"),-1,1)</f>
        <v>-851337.05</v>
      </c>
      <c r="AO434" s="598" t="str">
        <f>+VLOOKUP($AJ434,Data_Validation!$A:$D,1,0)</f>
        <v>H20800</v>
      </c>
      <c r="AP434" s="598" t="str">
        <f>+VLOOKUP($AJ434,Data_Validation!$A:$D,3,0)</f>
        <v>Bilan</v>
      </c>
      <c r="AQ434" s="598" t="str">
        <f>+VLOOKUP($AJ434,Data_Validation!$A:$D,4,0)</f>
        <v>Effet à Payer Véhicules Neufs</v>
      </c>
      <c r="AR434" s="598" t="s">
        <v>299</v>
      </c>
      <c r="AS434" s="598">
        <f>+VLOOKUP($AJ434,Data_Validation!$A:$E,5,0)</f>
        <v>0</v>
      </c>
      <c r="AT434" s="1036" t="str">
        <f t="shared" si="39"/>
        <v>H20800</v>
      </c>
      <c r="AU434" s="599" t="str">
        <f t="shared" si="40"/>
        <v>FLOOR PLAN - DEMO &amp; COURT</v>
      </c>
      <c r="AV434" s="1030">
        <f>IFERROR(INDEX(V434:AG434,1,MATCH(Parametres!$B$3,V$1:AG$1,0)-1)*IF(OR(C434="L",C434="S",C434="I"),-1,1),"")</f>
        <v>0</v>
      </c>
      <c r="AW434" s="1030">
        <f t="shared" si="41"/>
        <v>0</v>
      </c>
      <c r="AX434" s="1030">
        <f>INDEX(V434:AG434,1,MATCH(Parametres!$B$3,V$1:AG$1,0))*IF(OR(C434="L",C434="S",C434="I"),-1,1)</f>
        <v>0</v>
      </c>
      <c r="AY434" s="598" t="s">
        <v>337</v>
      </c>
      <c r="AZ434" s="598">
        <f>+VLOOKUP($AJ434,Data_Validation!$A:$E,5,0)</f>
        <v>0</v>
      </c>
    </row>
    <row r="435" spans="1:52" ht="15.75" customHeight="1">
      <c r="A435" s="832" t="s">
        <v>1150</v>
      </c>
      <c r="B435" s="832">
        <v>2025</v>
      </c>
      <c r="C435" s="832" t="s">
        <v>2014</v>
      </c>
      <c r="D435" s="832" t="s">
        <v>2015</v>
      </c>
      <c r="E435" s="832" t="s">
        <v>2009</v>
      </c>
      <c r="F435" s="832" t="s">
        <v>1153</v>
      </c>
      <c r="G435" s="832">
        <v>0</v>
      </c>
      <c r="H435" s="832">
        <v>0</v>
      </c>
      <c r="I435" s="832">
        <v>0</v>
      </c>
      <c r="J435" s="832">
        <v>0</v>
      </c>
      <c r="K435" s="832">
        <v>0</v>
      </c>
      <c r="L435" s="832">
        <v>0</v>
      </c>
      <c r="M435" s="832">
        <v>0</v>
      </c>
      <c r="N435" s="832">
        <v>0</v>
      </c>
      <c r="O435" s="832">
        <v>0</v>
      </c>
      <c r="P435" s="832">
        <v>0</v>
      </c>
      <c r="Q435" s="832">
        <v>0</v>
      </c>
      <c r="R435" s="832">
        <v>0</v>
      </c>
      <c r="S435" s="832">
        <v>0</v>
      </c>
      <c r="T435" s="832">
        <v>0</v>
      </c>
      <c r="U435" s="832">
        <v>0</v>
      </c>
      <c r="V435" s="832">
        <v>0</v>
      </c>
      <c r="W435" s="832">
        <v>0</v>
      </c>
      <c r="X435" s="832">
        <v>0</v>
      </c>
      <c r="Y435" s="832">
        <v>0</v>
      </c>
      <c r="Z435" s="832">
        <v>0</v>
      </c>
      <c r="AA435" s="832">
        <v>0</v>
      </c>
      <c r="AB435" s="832">
        <v>0</v>
      </c>
      <c r="AC435" s="832">
        <v>0</v>
      </c>
      <c r="AD435" s="832">
        <v>0</v>
      </c>
      <c r="AE435" s="832">
        <v>0</v>
      </c>
      <c r="AF435" s="832">
        <v>0</v>
      </c>
      <c r="AG435" s="832">
        <v>0</v>
      </c>
      <c r="AH435" s="832">
        <v>0</v>
      </c>
      <c r="AI435" s="832">
        <v>0</v>
      </c>
      <c r="AJ435" s="1030" t="str">
        <f t="shared" si="36"/>
        <v>H20900</v>
      </c>
      <c r="AK435" s="1030" t="str">
        <f t="shared" si="37"/>
        <v>FLOOR PLAN - AUTRES</v>
      </c>
      <c r="AL435" s="1030">
        <f>IFERROR(INDEX(G435:R435,1,MATCH(Parametres!$B$3,G$1:R$1,0)-1)*IF(OR(F435="L",F435="S",F435="I"),-1,1),"")</f>
        <v>0</v>
      </c>
      <c r="AM435" s="1030">
        <f t="shared" si="38"/>
        <v>0</v>
      </c>
      <c r="AN435" s="1030">
        <f>INDEX(G435:R435,1,MATCH(Parametres!$B$3,G$1:R$1,0))*IF(OR(F435="L",F435="S",F435="I"),-1,1)</f>
        <v>0</v>
      </c>
      <c r="AO435" s="598" t="e">
        <f>+VLOOKUP($AJ435,Data_Validation!$A:$D,1,0)</f>
        <v>#N/A</v>
      </c>
      <c r="AP435" s="598" t="e">
        <f>+VLOOKUP($AJ435,Data_Validation!$A:$D,3,0)</f>
        <v>#N/A</v>
      </c>
      <c r="AQ435" s="598" t="e">
        <f>+VLOOKUP($AJ435,Data_Validation!$A:$D,4,0)</f>
        <v>#N/A</v>
      </c>
      <c r="AR435" s="598" t="s">
        <v>299</v>
      </c>
      <c r="AS435" s="598" t="e">
        <f>+VLOOKUP($AJ435,Data_Validation!$A:$E,5,0)</f>
        <v>#N/A</v>
      </c>
      <c r="AT435" s="1036" t="str">
        <f t="shared" si="39"/>
        <v>H20900</v>
      </c>
      <c r="AU435" s="599" t="str">
        <f t="shared" si="40"/>
        <v>FLOOR PLAN - AUTRES</v>
      </c>
      <c r="AV435" s="1030">
        <f>IFERROR(INDEX(V435:AG435,1,MATCH(Parametres!$B$3,V$1:AG$1,0)-1)*IF(OR(C435="L",C435="S",C435="I"),-1,1),"")</f>
        <v>0</v>
      </c>
      <c r="AW435" s="1030">
        <f t="shared" si="41"/>
        <v>0</v>
      </c>
      <c r="AX435" s="1030">
        <f>INDEX(V435:AG435,1,MATCH(Parametres!$B$3,V$1:AG$1,0))*IF(OR(C435="L",C435="S",C435="I"),-1,1)</f>
        <v>0</v>
      </c>
      <c r="AY435" s="598" t="s">
        <v>337</v>
      </c>
      <c r="AZ435" s="598" t="e">
        <f>+VLOOKUP($AJ435,Data_Validation!$A:$E,5,0)</f>
        <v>#N/A</v>
      </c>
    </row>
    <row r="436" spans="1:52" ht="15.75" customHeight="1">
      <c r="A436" s="832" t="s">
        <v>1150</v>
      </c>
      <c r="B436" s="832">
        <v>2025</v>
      </c>
      <c r="C436" s="832" t="s">
        <v>2016</v>
      </c>
      <c r="D436" s="832" t="s">
        <v>2017</v>
      </c>
      <c r="E436" s="832" t="s">
        <v>333</v>
      </c>
      <c r="F436" s="832" t="s">
        <v>1153</v>
      </c>
      <c r="G436" s="832">
        <v>0</v>
      </c>
      <c r="H436" s="832">
        <v>0</v>
      </c>
      <c r="I436" s="832">
        <v>0</v>
      </c>
      <c r="J436" s="832">
        <v>0</v>
      </c>
      <c r="K436" s="832">
        <v>0</v>
      </c>
      <c r="L436" s="832">
        <v>0</v>
      </c>
      <c r="M436" s="832">
        <v>0</v>
      </c>
      <c r="N436" s="832">
        <v>0</v>
      </c>
      <c r="O436" s="832">
        <v>0</v>
      </c>
      <c r="P436" s="832">
        <v>0</v>
      </c>
      <c r="Q436" s="832">
        <v>0</v>
      </c>
      <c r="R436" s="832">
        <v>0</v>
      </c>
      <c r="S436" s="832">
        <v>0</v>
      </c>
      <c r="T436" s="832">
        <v>0</v>
      </c>
      <c r="U436" s="832">
        <v>0</v>
      </c>
      <c r="V436" s="832">
        <v>0</v>
      </c>
      <c r="W436" s="832">
        <v>0</v>
      </c>
      <c r="X436" s="832">
        <v>0</v>
      </c>
      <c r="Y436" s="832">
        <v>0</v>
      </c>
      <c r="Z436" s="832">
        <v>0</v>
      </c>
      <c r="AA436" s="832">
        <v>0</v>
      </c>
      <c r="AB436" s="832">
        <v>0</v>
      </c>
      <c r="AC436" s="832">
        <v>0</v>
      </c>
      <c r="AD436" s="832">
        <v>0</v>
      </c>
      <c r="AE436" s="832">
        <v>0</v>
      </c>
      <c r="AF436" s="832">
        <v>0</v>
      </c>
      <c r="AG436" s="832">
        <v>0</v>
      </c>
      <c r="AH436" s="832">
        <v>0</v>
      </c>
      <c r="AI436" s="832">
        <v>0</v>
      </c>
      <c r="AJ436" s="1030" t="str">
        <f t="shared" si="36"/>
        <v>H21000</v>
      </c>
      <c r="AK436" s="1030" t="str">
        <f t="shared" si="37"/>
        <v>DROITS DE RETENTION VEH.</v>
      </c>
      <c r="AL436" s="1030">
        <f>IFERROR(INDEX(G436:R436,1,MATCH(Parametres!$B$3,G$1:R$1,0)-1)*IF(OR(F436="L",F436="S",F436="I"),-1,1),"")</f>
        <v>0</v>
      </c>
      <c r="AM436" s="1030">
        <f t="shared" si="38"/>
        <v>0</v>
      </c>
      <c r="AN436" s="1030">
        <f>INDEX(G436:R436,1,MATCH(Parametres!$B$3,G$1:R$1,0))*IF(OR(F436="L",F436="S",F436="I"),-1,1)</f>
        <v>0</v>
      </c>
      <c r="AO436" s="598" t="e">
        <f>+VLOOKUP($AJ436,Data_Validation!$A:$D,1,0)</f>
        <v>#N/A</v>
      </c>
      <c r="AP436" s="598" t="e">
        <f>+VLOOKUP($AJ436,Data_Validation!$A:$D,3,0)</f>
        <v>#N/A</v>
      </c>
      <c r="AQ436" s="598" t="e">
        <f>+VLOOKUP($AJ436,Data_Validation!$A:$D,4,0)</f>
        <v>#N/A</v>
      </c>
      <c r="AR436" s="598" t="s">
        <v>299</v>
      </c>
      <c r="AS436" s="598" t="e">
        <f>+VLOOKUP($AJ436,Data_Validation!$A:$E,5,0)</f>
        <v>#N/A</v>
      </c>
      <c r="AT436" s="1036" t="str">
        <f t="shared" si="39"/>
        <v>H21000</v>
      </c>
      <c r="AU436" s="599" t="str">
        <f t="shared" si="40"/>
        <v>DROITS DE RETENTION VEH.</v>
      </c>
      <c r="AV436" s="1030">
        <f>IFERROR(INDEX(V436:AG436,1,MATCH(Parametres!$B$3,V$1:AG$1,0)-1)*IF(OR(C436="L",C436="S",C436="I"),-1,1),"")</f>
        <v>0</v>
      </c>
      <c r="AW436" s="1030">
        <f t="shared" si="41"/>
        <v>0</v>
      </c>
      <c r="AX436" s="1030">
        <f>INDEX(V436:AG436,1,MATCH(Parametres!$B$3,V$1:AG$1,0))*IF(OR(C436="L",C436="S",C436="I"),-1,1)</f>
        <v>0</v>
      </c>
      <c r="AY436" s="598" t="s">
        <v>337</v>
      </c>
      <c r="AZ436" s="598" t="e">
        <f>+VLOOKUP($AJ436,Data_Validation!$A:$E,5,0)</f>
        <v>#N/A</v>
      </c>
    </row>
    <row r="437" spans="1:52" ht="15.75" customHeight="1">
      <c r="A437" s="832" t="s">
        <v>1150</v>
      </c>
      <c r="B437" s="832">
        <v>2025</v>
      </c>
      <c r="C437" s="832" t="s">
        <v>2018</v>
      </c>
      <c r="D437" s="832" t="s">
        <v>2019</v>
      </c>
      <c r="E437" s="832" t="s">
        <v>333</v>
      </c>
      <c r="F437" s="832" t="s">
        <v>1153</v>
      </c>
      <c r="G437" s="832">
        <v>0</v>
      </c>
      <c r="H437" s="832">
        <v>0</v>
      </c>
      <c r="I437" s="832">
        <v>0</v>
      </c>
      <c r="J437" s="832">
        <v>0</v>
      </c>
      <c r="K437" s="832">
        <v>0</v>
      </c>
      <c r="L437" s="832">
        <v>0</v>
      </c>
      <c r="M437" s="832">
        <v>0</v>
      </c>
      <c r="N437" s="832">
        <v>0</v>
      </c>
      <c r="O437" s="832">
        <v>0</v>
      </c>
      <c r="P437" s="832">
        <v>0</v>
      </c>
      <c r="Q437" s="832">
        <v>0</v>
      </c>
      <c r="R437" s="832">
        <v>0</v>
      </c>
      <c r="S437" s="832">
        <v>0</v>
      </c>
      <c r="T437" s="832">
        <v>0</v>
      </c>
      <c r="U437" s="832">
        <v>0</v>
      </c>
      <c r="V437" s="832">
        <v>0</v>
      </c>
      <c r="W437" s="832">
        <v>0</v>
      </c>
      <c r="X437" s="832">
        <v>0</v>
      </c>
      <c r="Y437" s="832">
        <v>0</v>
      </c>
      <c r="Z437" s="832">
        <v>0</v>
      </c>
      <c r="AA437" s="832">
        <v>0</v>
      </c>
      <c r="AB437" s="832">
        <v>0</v>
      </c>
      <c r="AC437" s="832">
        <v>0</v>
      </c>
      <c r="AD437" s="832">
        <v>0</v>
      </c>
      <c r="AE437" s="832">
        <v>0</v>
      </c>
      <c r="AF437" s="832">
        <v>0</v>
      </c>
      <c r="AG437" s="832">
        <v>0</v>
      </c>
      <c r="AH437" s="832">
        <v>0</v>
      </c>
      <c r="AI437" s="832">
        <v>0</v>
      </c>
      <c r="AJ437" s="1030" t="str">
        <f t="shared" si="36"/>
        <v>H21100</v>
      </c>
      <c r="AK437" s="1030" t="str">
        <f t="shared" si="37"/>
        <v>AUTRES NOTES A PAYER</v>
      </c>
      <c r="AL437" s="1030">
        <f>IFERROR(INDEX(G437:R437,1,MATCH(Parametres!$B$3,G$1:R$1,0)-1)*IF(OR(F437="L",F437="S",F437="I"),-1,1),"")</f>
        <v>0</v>
      </c>
      <c r="AM437" s="1030">
        <f t="shared" si="38"/>
        <v>0</v>
      </c>
      <c r="AN437" s="1030">
        <f>INDEX(G437:R437,1,MATCH(Parametres!$B$3,G$1:R$1,0))*IF(OR(F437="L",F437="S",F437="I"),-1,1)</f>
        <v>0</v>
      </c>
      <c r="AO437" s="598" t="e">
        <f>+VLOOKUP($AJ437,Data_Validation!$A:$D,1,0)</f>
        <v>#N/A</v>
      </c>
      <c r="AP437" s="598" t="e">
        <f>+VLOOKUP($AJ437,Data_Validation!$A:$D,3,0)</f>
        <v>#N/A</v>
      </c>
      <c r="AQ437" s="598" t="e">
        <f>+VLOOKUP($AJ437,Data_Validation!$A:$D,4,0)</f>
        <v>#N/A</v>
      </c>
      <c r="AR437" s="598" t="s">
        <v>299</v>
      </c>
      <c r="AS437" s="598" t="e">
        <f>+VLOOKUP($AJ437,Data_Validation!$A:$E,5,0)</f>
        <v>#N/A</v>
      </c>
      <c r="AT437" s="1036" t="str">
        <f t="shared" si="39"/>
        <v>H21100</v>
      </c>
      <c r="AU437" s="599" t="str">
        <f t="shared" si="40"/>
        <v>AUTRES NOTES A PAYER</v>
      </c>
      <c r="AV437" s="1030">
        <f>IFERROR(INDEX(V437:AG437,1,MATCH(Parametres!$B$3,V$1:AG$1,0)-1)*IF(OR(C437="L",C437="S",C437="I"),-1,1),"")</f>
        <v>0</v>
      </c>
      <c r="AW437" s="1030">
        <f t="shared" si="41"/>
        <v>0</v>
      </c>
      <c r="AX437" s="1030">
        <f>INDEX(V437:AG437,1,MATCH(Parametres!$B$3,V$1:AG$1,0))*IF(OR(C437="L",C437="S",C437="I"),-1,1)</f>
        <v>0</v>
      </c>
      <c r="AY437" s="598" t="s">
        <v>337</v>
      </c>
      <c r="AZ437" s="598" t="e">
        <f>+VLOOKUP($AJ437,Data_Validation!$A:$E,5,0)</f>
        <v>#N/A</v>
      </c>
    </row>
    <row r="438" spans="1:52" ht="15.75" customHeight="1">
      <c r="A438" s="832" t="s">
        <v>1150</v>
      </c>
      <c r="B438" s="832">
        <v>2025</v>
      </c>
      <c r="C438" s="832" t="s">
        <v>2020</v>
      </c>
      <c r="D438" s="832" t="s">
        <v>2021</v>
      </c>
      <c r="E438" s="832" t="s">
        <v>333</v>
      </c>
      <c r="F438" s="832" t="s">
        <v>1153</v>
      </c>
      <c r="G438" s="832">
        <v>0</v>
      </c>
      <c r="H438" s="832">
        <v>0</v>
      </c>
      <c r="I438" s="832">
        <v>0</v>
      </c>
      <c r="J438" s="832">
        <v>0</v>
      </c>
      <c r="K438" s="832">
        <v>0</v>
      </c>
      <c r="L438" s="832">
        <v>0</v>
      </c>
      <c r="M438" s="832">
        <v>0</v>
      </c>
      <c r="N438" s="832">
        <v>0</v>
      </c>
      <c r="O438" s="832">
        <v>0</v>
      </c>
      <c r="P438" s="832">
        <v>0</v>
      </c>
      <c r="Q438" s="832">
        <v>0</v>
      </c>
      <c r="R438" s="832">
        <v>0</v>
      </c>
      <c r="S438" s="832">
        <v>0</v>
      </c>
      <c r="T438" s="832">
        <v>0</v>
      </c>
      <c r="U438" s="832">
        <v>0</v>
      </c>
      <c r="V438" s="832">
        <v>0</v>
      </c>
      <c r="W438" s="832">
        <v>0</v>
      </c>
      <c r="X438" s="832">
        <v>0</v>
      </c>
      <c r="Y438" s="832">
        <v>0</v>
      </c>
      <c r="Z438" s="832">
        <v>0</v>
      </c>
      <c r="AA438" s="832">
        <v>0</v>
      </c>
      <c r="AB438" s="832">
        <v>0</v>
      </c>
      <c r="AC438" s="832">
        <v>0</v>
      </c>
      <c r="AD438" s="832">
        <v>0</v>
      </c>
      <c r="AE438" s="832">
        <v>0</v>
      </c>
      <c r="AF438" s="832">
        <v>0</v>
      </c>
      <c r="AG438" s="832">
        <v>0</v>
      </c>
      <c r="AH438" s="832">
        <v>0</v>
      </c>
      <c r="AI438" s="832">
        <v>0</v>
      </c>
      <c r="AJ438" s="1030" t="str">
        <f t="shared" si="36"/>
        <v>H21200</v>
      </c>
      <c r="AK438" s="1030" t="str">
        <f t="shared" si="37"/>
        <v>EXIGIBLE SUR LES REPOSS.</v>
      </c>
      <c r="AL438" s="1030">
        <f>IFERROR(INDEX(G438:R438,1,MATCH(Parametres!$B$3,G$1:R$1,0)-1)*IF(OR(F438="L",F438="S",F438="I"),-1,1),"")</f>
        <v>0</v>
      </c>
      <c r="AM438" s="1030">
        <f t="shared" si="38"/>
        <v>0</v>
      </c>
      <c r="AN438" s="1030">
        <f>INDEX(G438:R438,1,MATCH(Parametres!$B$3,G$1:R$1,0))*IF(OR(F438="L",F438="S",F438="I"),-1,1)</f>
        <v>0</v>
      </c>
      <c r="AO438" s="598" t="e">
        <f>+VLOOKUP($AJ438,Data_Validation!$A:$D,1,0)</f>
        <v>#N/A</v>
      </c>
      <c r="AP438" s="598" t="e">
        <f>+VLOOKUP($AJ438,Data_Validation!$A:$D,3,0)</f>
        <v>#N/A</v>
      </c>
      <c r="AQ438" s="598" t="e">
        <f>+VLOOKUP($AJ438,Data_Validation!$A:$D,4,0)</f>
        <v>#N/A</v>
      </c>
      <c r="AR438" s="598" t="s">
        <v>299</v>
      </c>
      <c r="AS438" s="598" t="e">
        <f>+VLOOKUP($AJ438,Data_Validation!$A:$E,5,0)</f>
        <v>#N/A</v>
      </c>
      <c r="AT438" s="1036" t="str">
        <f t="shared" si="39"/>
        <v>H21200</v>
      </c>
      <c r="AU438" s="599" t="str">
        <f t="shared" si="40"/>
        <v>EXIGIBLE SUR LES REPOSS.</v>
      </c>
      <c r="AV438" s="1030">
        <f>IFERROR(INDEX(V438:AG438,1,MATCH(Parametres!$B$3,V$1:AG$1,0)-1)*IF(OR(C438="L",C438="S",C438="I"),-1,1),"")</f>
        <v>0</v>
      </c>
      <c r="AW438" s="1030">
        <f t="shared" si="41"/>
        <v>0</v>
      </c>
      <c r="AX438" s="1030">
        <f>INDEX(V438:AG438,1,MATCH(Parametres!$B$3,V$1:AG$1,0))*IF(OR(C438="L",C438="S",C438="I"),-1,1)</f>
        <v>0</v>
      </c>
      <c r="AY438" s="598" t="s">
        <v>337</v>
      </c>
      <c r="AZ438" s="598" t="e">
        <f>+VLOOKUP($AJ438,Data_Validation!$A:$E,5,0)</f>
        <v>#N/A</v>
      </c>
    </row>
    <row r="439" spans="1:52" ht="15.75" customHeight="1">
      <c r="A439" s="832" t="s">
        <v>1150</v>
      </c>
      <c r="B439" s="832">
        <v>2025</v>
      </c>
      <c r="C439" s="832" t="s">
        <v>2022</v>
      </c>
      <c r="D439" s="832" t="s">
        <v>2023</v>
      </c>
      <c r="E439" s="832" t="s">
        <v>1813</v>
      </c>
      <c r="F439" s="832" t="s">
        <v>1153</v>
      </c>
      <c r="G439" s="832">
        <v>0</v>
      </c>
      <c r="H439" s="832">
        <v>0</v>
      </c>
      <c r="I439" s="832">
        <v>0</v>
      </c>
      <c r="J439" s="832">
        <v>0</v>
      </c>
      <c r="K439" s="832">
        <v>0</v>
      </c>
      <c r="L439" s="832">
        <v>0</v>
      </c>
      <c r="M439" s="832">
        <v>0</v>
      </c>
      <c r="N439" s="832">
        <v>0</v>
      </c>
      <c r="O439" s="832">
        <v>0</v>
      </c>
      <c r="P439" s="832">
        <v>0</v>
      </c>
      <c r="Q439" s="832">
        <v>0</v>
      </c>
      <c r="R439" s="832">
        <v>0</v>
      </c>
      <c r="S439" s="832">
        <v>0</v>
      </c>
      <c r="T439" s="832">
        <v>0</v>
      </c>
      <c r="U439" s="832">
        <v>0</v>
      </c>
      <c r="V439" s="832">
        <v>0</v>
      </c>
      <c r="W439" s="832">
        <v>0</v>
      </c>
      <c r="X439" s="832">
        <v>0</v>
      </c>
      <c r="Y439" s="832">
        <v>0</v>
      </c>
      <c r="Z439" s="832">
        <v>0</v>
      </c>
      <c r="AA439" s="832">
        <v>0</v>
      </c>
      <c r="AB439" s="832">
        <v>0</v>
      </c>
      <c r="AC439" s="832">
        <v>0</v>
      </c>
      <c r="AD439" s="832">
        <v>0</v>
      </c>
      <c r="AE439" s="832">
        <v>0</v>
      </c>
      <c r="AF439" s="832">
        <v>0</v>
      </c>
      <c r="AG439" s="832">
        <v>0</v>
      </c>
      <c r="AH439" s="832">
        <v>0</v>
      </c>
      <c r="AI439" s="832">
        <v>0</v>
      </c>
      <c r="AJ439" s="1030" t="str">
        <f t="shared" si="36"/>
        <v>H21300</v>
      </c>
      <c r="AK439" s="1030" t="str">
        <f t="shared" si="37"/>
        <v>GAR. PROLONGEES A PAYER</v>
      </c>
      <c r="AL439" s="1030">
        <f>IFERROR(INDEX(G439:R439,1,MATCH(Parametres!$B$3,G$1:R$1,0)-1)*IF(OR(F439="L",F439="S",F439="I"),-1,1),"")</f>
        <v>0</v>
      </c>
      <c r="AM439" s="1030">
        <f t="shared" si="38"/>
        <v>0</v>
      </c>
      <c r="AN439" s="1030">
        <f>INDEX(G439:R439,1,MATCH(Parametres!$B$3,G$1:R$1,0))*IF(OR(F439="L",F439="S",F439="I"),-1,1)</f>
        <v>0</v>
      </c>
      <c r="AO439" s="598" t="e">
        <f>+VLOOKUP($AJ439,Data_Validation!$A:$D,1,0)</f>
        <v>#N/A</v>
      </c>
      <c r="AP439" s="598" t="e">
        <f>+VLOOKUP($AJ439,Data_Validation!$A:$D,3,0)</f>
        <v>#N/A</v>
      </c>
      <c r="AQ439" s="598" t="e">
        <f>+VLOOKUP($AJ439,Data_Validation!$A:$D,4,0)</f>
        <v>#N/A</v>
      </c>
      <c r="AR439" s="598" t="s">
        <v>299</v>
      </c>
      <c r="AS439" s="598" t="e">
        <f>+VLOOKUP($AJ439,Data_Validation!$A:$E,5,0)</f>
        <v>#N/A</v>
      </c>
      <c r="AT439" s="1036" t="str">
        <f t="shared" si="39"/>
        <v>H21300</v>
      </c>
      <c r="AU439" s="599" t="str">
        <f t="shared" si="40"/>
        <v>GAR. PROLONGEES A PAYER</v>
      </c>
      <c r="AV439" s="1030">
        <f>IFERROR(INDEX(V439:AG439,1,MATCH(Parametres!$B$3,V$1:AG$1,0)-1)*IF(OR(C439="L",C439="S",C439="I"),-1,1),"")</f>
        <v>0</v>
      </c>
      <c r="AW439" s="1030">
        <f t="shared" si="41"/>
        <v>0</v>
      </c>
      <c r="AX439" s="1030">
        <f>INDEX(V439:AG439,1,MATCH(Parametres!$B$3,V$1:AG$1,0))*IF(OR(C439="L",C439="S",C439="I"),-1,1)</f>
        <v>0</v>
      </c>
      <c r="AY439" s="598" t="s">
        <v>337</v>
      </c>
      <c r="AZ439" s="598" t="e">
        <f>+VLOOKUP($AJ439,Data_Validation!$A:$E,5,0)</f>
        <v>#N/A</v>
      </c>
    </row>
    <row r="440" spans="1:52" ht="15.75" customHeight="1">
      <c r="A440" s="832" t="s">
        <v>1150</v>
      </c>
      <c r="B440" s="832">
        <v>2025</v>
      </c>
      <c r="C440" s="832" t="s">
        <v>2024</v>
      </c>
      <c r="D440" s="832" t="s">
        <v>2025</v>
      </c>
      <c r="E440" s="832" t="s">
        <v>333</v>
      </c>
      <c r="F440" s="832" t="s">
        <v>1153</v>
      </c>
      <c r="G440" s="832">
        <v>0</v>
      </c>
      <c r="H440" s="832">
        <v>0</v>
      </c>
      <c r="I440" s="832">
        <v>0</v>
      </c>
      <c r="J440" s="832">
        <v>0</v>
      </c>
      <c r="K440" s="832">
        <v>0</v>
      </c>
      <c r="L440" s="832">
        <v>0</v>
      </c>
      <c r="M440" s="832">
        <v>0</v>
      </c>
      <c r="N440" s="832">
        <v>0</v>
      </c>
      <c r="O440" s="832">
        <v>0</v>
      </c>
      <c r="P440" s="832">
        <v>0</v>
      </c>
      <c r="Q440" s="832">
        <v>0</v>
      </c>
      <c r="R440" s="832">
        <v>0</v>
      </c>
      <c r="S440" s="832">
        <v>0</v>
      </c>
      <c r="T440" s="832">
        <v>0</v>
      </c>
      <c r="U440" s="832">
        <v>0</v>
      </c>
      <c r="V440" s="832">
        <v>0</v>
      </c>
      <c r="W440" s="832">
        <v>0</v>
      </c>
      <c r="X440" s="832">
        <v>0</v>
      </c>
      <c r="Y440" s="832">
        <v>0</v>
      </c>
      <c r="Z440" s="832">
        <v>0</v>
      </c>
      <c r="AA440" s="832">
        <v>0</v>
      </c>
      <c r="AB440" s="832">
        <v>0</v>
      </c>
      <c r="AC440" s="832">
        <v>0</v>
      </c>
      <c r="AD440" s="832">
        <v>0</v>
      </c>
      <c r="AE440" s="832">
        <v>0</v>
      </c>
      <c r="AF440" s="832">
        <v>0</v>
      </c>
      <c r="AG440" s="832">
        <v>0</v>
      </c>
      <c r="AH440" s="832">
        <v>0</v>
      </c>
      <c r="AI440" s="832">
        <v>0</v>
      </c>
      <c r="AJ440" s="1030" t="str">
        <f t="shared" si="36"/>
        <v>H21400</v>
      </c>
      <c r="AK440" s="1030" t="str">
        <f t="shared" si="37"/>
        <v>PAIEMENT EFF. PAR CLIENT</v>
      </c>
      <c r="AL440" s="1030">
        <f>IFERROR(INDEX(G440:R440,1,MATCH(Parametres!$B$3,G$1:R$1,0)-1)*IF(OR(F440="L",F440="S",F440="I"),-1,1),"")</f>
        <v>0</v>
      </c>
      <c r="AM440" s="1030">
        <f t="shared" si="38"/>
        <v>0</v>
      </c>
      <c r="AN440" s="1030">
        <f>INDEX(G440:R440,1,MATCH(Parametres!$B$3,G$1:R$1,0))*IF(OR(F440="L",F440="S",F440="I"),-1,1)</f>
        <v>0</v>
      </c>
      <c r="AO440" s="598" t="e">
        <f>+VLOOKUP($AJ440,Data_Validation!$A:$D,1,0)</f>
        <v>#N/A</v>
      </c>
      <c r="AP440" s="598" t="e">
        <f>+VLOOKUP($AJ440,Data_Validation!$A:$D,3,0)</f>
        <v>#N/A</v>
      </c>
      <c r="AQ440" s="598" t="e">
        <f>+VLOOKUP($AJ440,Data_Validation!$A:$D,4,0)</f>
        <v>#N/A</v>
      </c>
      <c r="AR440" s="598" t="s">
        <v>299</v>
      </c>
      <c r="AS440" s="598" t="e">
        <f>+VLOOKUP($AJ440,Data_Validation!$A:$E,5,0)</f>
        <v>#N/A</v>
      </c>
      <c r="AT440" s="1036" t="str">
        <f t="shared" si="39"/>
        <v>H21400</v>
      </c>
      <c r="AU440" s="599" t="str">
        <f t="shared" si="40"/>
        <v>PAIEMENT EFF. PAR CLIENT</v>
      </c>
      <c r="AV440" s="1030">
        <f>IFERROR(INDEX(V440:AG440,1,MATCH(Parametres!$B$3,V$1:AG$1,0)-1)*IF(OR(C440="L",C440="S",C440="I"),-1,1),"")</f>
        <v>0</v>
      </c>
      <c r="AW440" s="1030">
        <f t="shared" si="41"/>
        <v>0</v>
      </c>
      <c r="AX440" s="1030">
        <f>INDEX(V440:AG440,1,MATCH(Parametres!$B$3,V$1:AG$1,0))*IF(OR(C440="L",C440="S",C440="I"),-1,1)</f>
        <v>0</v>
      </c>
      <c r="AY440" s="598" t="s">
        <v>337</v>
      </c>
      <c r="AZ440" s="598" t="e">
        <f>+VLOOKUP($AJ440,Data_Validation!$A:$E,5,0)</f>
        <v>#N/A</v>
      </c>
    </row>
    <row r="441" spans="1:52" ht="15.75" customHeight="1">
      <c r="A441" s="832" t="s">
        <v>1150</v>
      </c>
      <c r="B441" s="832">
        <v>2025</v>
      </c>
      <c r="C441" s="832" t="s">
        <v>2026</v>
      </c>
      <c r="D441" s="832" t="s">
        <v>2027</v>
      </c>
      <c r="E441" s="832" t="s">
        <v>2028</v>
      </c>
      <c r="F441" s="832" t="s">
        <v>1153</v>
      </c>
      <c r="G441" s="832">
        <v>698197.4</v>
      </c>
      <c r="H441" s="832">
        <v>509561.8</v>
      </c>
      <c r="I441" s="832">
        <v>573948.1</v>
      </c>
      <c r="J441" s="832">
        <v>469049.09</v>
      </c>
      <c r="K441" s="832">
        <v>452551.88</v>
      </c>
      <c r="L441" s="832">
        <v>311088.90000000002</v>
      </c>
      <c r="M441" s="832">
        <v>304628.44</v>
      </c>
      <c r="N441" s="832">
        <v>229628.38</v>
      </c>
      <c r="O441" s="832">
        <v>255265.88</v>
      </c>
      <c r="P441" s="832">
        <v>350309.36</v>
      </c>
      <c r="Q441" s="832">
        <v>321919.75</v>
      </c>
      <c r="R441" s="832">
        <v>305530.74</v>
      </c>
      <c r="S441" s="832">
        <v>0</v>
      </c>
      <c r="T441" s="832">
        <v>0</v>
      </c>
      <c r="U441" s="832">
        <v>0</v>
      </c>
      <c r="V441" s="832">
        <v>0</v>
      </c>
      <c r="W441" s="832">
        <v>0</v>
      </c>
      <c r="X441" s="832">
        <v>0</v>
      </c>
      <c r="Y441" s="832">
        <v>0</v>
      </c>
      <c r="Z441" s="832">
        <v>0</v>
      </c>
      <c r="AA441" s="832">
        <v>0</v>
      </c>
      <c r="AB441" s="832">
        <v>0</v>
      </c>
      <c r="AC441" s="832">
        <v>0</v>
      </c>
      <c r="AD441" s="832">
        <v>0</v>
      </c>
      <c r="AE441" s="832">
        <v>0</v>
      </c>
      <c r="AF441" s="832">
        <v>0</v>
      </c>
      <c r="AG441" s="832">
        <v>0</v>
      </c>
      <c r="AH441" s="832">
        <v>0</v>
      </c>
      <c r="AI441" s="832">
        <v>0</v>
      </c>
      <c r="AJ441" s="1030" t="str">
        <f t="shared" si="36"/>
        <v>H21500</v>
      </c>
      <c r="AK441" s="1030" t="str">
        <f t="shared" si="37"/>
        <v>COMPTE FOURNISSEUR</v>
      </c>
      <c r="AL441" s="1030">
        <f>IFERROR(INDEX(G441:R441,1,MATCH(Parametres!$B$3,G$1:R$1,0)-1)*IF(OR(F441="L",F441="S",F441="I"),-1,1),"")</f>
        <v>-698197.4</v>
      </c>
      <c r="AM441" s="1030">
        <f t="shared" si="38"/>
        <v>188635.60000000003</v>
      </c>
      <c r="AN441" s="1030">
        <f>INDEX(G441:R441,1,MATCH(Parametres!$B$3,G$1:R$1,0))*IF(OR(F441="L",F441="S",F441="I"),-1,1)</f>
        <v>-509561.8</v>
      </c>
      <c r="AO441" s="598" t="str">
        <f>+VLOOKUP($AJ441,Data_Validation!$A:$D,1,0)</f>
        <v>H21500</v>
      </c>
      <c r="AP441" s="598" t="str">
        <f>+VLOOKUP($AJ441,Data_Validation!$A:$D,3,0)</f>
        <v>Bilan</v>
      </c>
      <c r="AQ441" s="598" t="str">
        <f>+VLOOKUP($AJ441,Data_Validation!$A:$D,4,0)</f>
        <v>Comptes à Payer Fournisseurs</v>
      </c>
      <c r="AR441" s="598" t="s">
        <v>299</v>
      </c>
      <c r="AS441" s="598">
        <f>+VLOOKUP($AJ441,Data_Validation!$A:$E,5,0)</f>
        <v>0</v>
      </c>
      <c r="AT441" s="1036" t="str">
        <f t="shared" si="39"/>
        <v>H21500</v>
      </c>
      <c r="AU441" s="599" t="str">
        <f t="shared" si="40"/>
        <v>COMPTE FOURNISSEUR</v>
      </c>
      <c r="AV441" s="1030">
        <f>IFERROR(INDEX(V441:AG441,1,MATCH(Parametres!$B$3,V$1:AG$1,0)-1)*IF(OR(C441="L",C441="S",C441="I"),-1,1),"")</f>
        <v>0</v>
      </c>
      <c r="AW441" s="1030">
        <f t="shared" si="41"/>
        <v>0</v>
      </c>
      <c r="AX441" s="1030">
        <f>INDEX(V441:AG441,1,MATCH(Parametres!$B$3,V$1:AG$1,0))*IF(OR(C441="L",C441="S",C441="I"),-1,1)</f>
        <v>0</v>
      </c>
      <c r="AY441" s="598" t="s">
        <v>337</v>
      </c>
      <c r="AZ441" s="598">
        <f>+VLOOKUP($AJ441,Data_Validation!$A:$E,5,0)</f>
        <v>0</v>
      </c>
    </row>
    <row r="442" spans="1:52" ht="15.75" customHeight="1">
      <c r="A442" s="832" t="s">
        <v>1150</v>
      </c>
      <c r="B442" s="832">
        <v>2025</v>
      </c>
      <c r="C442" s="832" t="s">
        <v>2029</v>
      </c>
      <c r="D442" s="832" t="s">
        <v>2030</v>
      </c>
      <c r="E442" s="832" t="s">
        <v>2028</v>
      </c>
      <c r="F442" s="832" t="s">
        <v>1153</v>
      </c>
      <c r="G442" s="832">
        <v>18314.07</v>
      </c>
      <c r="H442" s="832">
        <v>454.65</v>
      </c>
      <c r="I442" s="832">
        <v>12749.88</v>
      </c>
      <c r="J442" s="832">
        <v>22327.74</v>
      </c>
      <c r="K442" s="832">
        <v>32763.59</v>
      </c>
      <c r="L442" s="832">
        <v>26881.01</v>
      </c>
      <c r="M442" s="832">
        <v>44777.06</v>
      </c>
      <c r="N442" s="832">
        <v>44382.44</v>
      </c>
      <c r="O442" s="832">
        <v>3247.23</v>
      </c>
      <c r="P442" s="832">
        <v>3704.67</v>
      </c>
      <c r="Q442" s="832">
        <v>5282.48</v>
      </c>
      <c r="R442" s="832">
        <v>5792.48</v>
      </c>
      <c r="S442" s="832">
        <v>0</v>
      </c>
      <c r="T442" s="832">
        <v>0</v>
      </c>
      <c r="U442" s="832">
        <v>0</v>
      </c>
      <c r="V442" s="832">
        <v>0</v>
      </c>
      <c r="W442" s="832">
        <v>0</v>
      </c>
      <c r="X442" s="832">
        <v>0</v>
      </c>
      <c r="Y442" s="832">
        <v>0</v>
      </c>
      <c r="Z442" s="832">
        <v>0</v>
      </c>
      <c r="AA442" s="832">
        <v>0</v>
      </c>
      <c r="AB442" s="832">
        <v>0</v>
      </c>
      <c r="AC442" s="832">
        <v>0</v>
      </c>
      <c r="AD442" s="832">
        <v>0</v>
      </c>
      <c r="AE442" s="832">
        <v>0</v>
      </c>
      <c r="AF442" s="832">
        <v>0</v>
      </c>
      <c r="AG442" s="832">
        <v>0</v>
      </c>
      <c r="AH442" s="832">
        <v>0</v>
      </c>
      <c r="AI442" s="832">
        <v>0</v>
      </c>
      <c r="AJ442" s="1030" t="str">
        <f t="shared" si="36"/>
        <v>H21510</v>
      </c>
      <c r="AK442" s="1030" t="str">
        <f t="shared" si="37"/>
        <v>COMPTE FOURNISSEUR AUTRE</v>
      </c>
      <c r="AL442" s="1030">
        <f>IFERROR(INDEX(G442:R442,1,MATCH(Parametres!$B$3,G$1:R$1,0)-1)*IF(OR(F442="L",F442="S",F442="I"),-1,1),"")</f>
        <v>-18314.07</v>
      </c>
      <c r="AM442" s="1030">
        <f t="shared" si="38"/>
        <v>17859.419999999998</v>
      </c>
      <c r="AN442" s="1030">
        <f>INDEX(G442:R442,1,MATCH(Parametres!$B$3,G$1:R$1,0))*IF(OR(F442="L",F442="S",F442="I"),-1,1)</f>
        <v>-454.65</v>
      </c>
      <c r="AO442" s="598" t="str">
        <f>+VLOOKUP($AJ442,Data_Validation!$A:$D,1,0)</f>
        <v>H21510</v>
      </c>
      <c r="AP442" s="598" t="str">
        <f>+VLOOKUP($AJ442,Data_Validation!$A:$D,3,0)</f>
        <v>Bilan</v>
      </c>
      <c r="AQ442" s="598" t="str">
        <f>+VLOOKUP($AJ442,Data_Validation!$A:$D,4,0)</f>
        <v>Comptes à Payer Fournisseurs</v>
      </c>
      <c r="AR442" s="598" t="s">
        <v>299</v>
      </c>
      <c r="AS442" s="598">
        <f>+VLOOKUP($AJ442,Data_Validation!$A:$E,5,0)</f>
        <v>0</v>
      </c>
      <c r="AT442" s="1036" t="str">
        <f t="shared" si="39"/>
        <v>H21510</v>
      </c>
      <c r="AU442" s="599" t="str">
        <f t="shared" si="40"/>
        <v>COMPTE FOURNISSEUR AUTRE</v>
      </c>
      <c r="AV442" s="1030">
        <f>IFERROR(INDEX(V442:AG442,1,MATCH(Parametres!$B$3,V$1:AG$1,0)-1)*IF(OR(C442="L",C442="S",C442="I"),-1,1),"")</f>
        <v>0</v>
      </c>
      <c r="AW442" s="1030">
        <f t="shared" si="41"/>
        <v>0</v>
      </c>
      <c r="AX442" s="1030">
        <f>INDEX(V442:AG442,1,MATCH(Parametres!$B$3,V$1:AG$1,0))*IF(OR(C442="L",C442="S",C442="I"),-1,1)</f>
        <v>0</v>
      </c>
      <c r="AY442" s="598" t="s">
        <v>337</v>
      </c>
      <c r="AZ442" s="598">
        <f>+VLOOKUP($AJ442,Data_Validation!$A:$E,5,0)</f>
        <v>0</v>
      </c>
    </row>
    <row r="443" spans="1:52" ht="15.75" customHeight="1">
      <c r="A443" s="832" t="s">
        <v>1150</v>
      </c>
      <c r="B443" s="832">
        <v>2025</v>
      </c>
      <c r="C443" s="832" t="s">
        <v>2031</v>
      </c>
      <c r="D443" s="832" t="s">
        <v>2032</v>
      </c>
      <c r="E443" s="832" t="s">
        <v>2028</v>
      </c>
      <c r="F443" s="832" t="s">
        <v>1153</v>
      </c>
      <c r="G443" s="832">
        <v>0</v>
      </c>
      <c r="H443" s="832">
        <v>0</v>
      </c>
      <c r="I443" s="832">
        <v>0</v>
      </c>
      <c r="J443" s="832">
        <v>0</v>
      </c>
      <c r="K443" s="832">
        <v>0</v>
      </c>
      <c r="L443" s="832">
        <v>0</v>
      </c>
      <c r="M443" s="832">
        <v>0</v>
      </c>
      <c r="N443" s="832">
        <v>22043</v>
      </c>
      <c r="O443" s="832">
        <v>1538</v>
      </c>
      <c r="P443" s="832">
        <v>19793</v>
      </c>
      <c r="Q443" s="832">
        <v>21717</v>
      </c>
      <c r="R443" s="832">
        <v>12143</v>
      </c>
      <c r="S443" s="832">
        <v>0</v>
      </c>
      <c r="T443" s="832">
        <v>0</v>
      </c>
      <c r="U443" s="832">
        <v>0</v>
      </c>
      <c r="V443" s="832">
        <v>0</v>
      </c>
      <c r="W443" s="832">
        <v>0</v>
      </c>
      <c r="X443" s="832">
        <v>0</v>
      </c>
      <c r="Y443" s="832">
        <v>0</v>
      </c>
      <c r="Z443" s="832">
        <v>0</v>
      </c>
      <c r="AA443" s="832">
        <v>0</v>
      </c>
      <c r="AB443" s="832">
        <v>0</v>
      </c>
      <c r="AC443" s="832">
        <v>0</v>
      </c>
      <c r="AD443" s="832">
        <v>0</v>
      </c>
      <c r="AE443" s="832">
        <v>0</v>
      </c>
      <c r="AF443" s="832">
        <v>0</v>
      </c>
      <c r="AG443" s="832">
        <v>0</v>
      </c>
      <c r="AH443" s="832">
        <v>0</v>
      </c>
      <c r="AI443" s="832">
        <v>0</v>
      </c>
      <c r="AJ443" s="1030" t="str">
        <f t="shared" si="36"/>
        <v>H21520</v>
      </c>
      <c r="AK443" s="1030" t="str">
        <f t="shared" si="37"/>
        <v>COMPTE A PAYER - IA</v>
      </c>
      <c r="AL443" s="1030">
        <f>IFERROR(INDEX(G443:R443,1,MATCH(Parametres!$B$3,G$1:R$1,0)-1)*IF(OR(F443="L",F443="S",F443="I"),-1,1),"")</f>
        <v>0</v>
      </c>
      <c r="AM443" s="1030">
        <f t="shared" si="38"/>
        <v>0</v>
      </c>
      <c r="AN443" s="1030">
        <f>INDEX(G443:R443,1,MATCH(Parametres!$B$3,G$1:R$1,0))*IF(OR(F443="L",F443="S",F443="I"),-1,1)</f>
        <v>0</v>
      </c>
      <c r="AO443" s="598" t="str">
        <f>+VLOOKUP($AJ443,Data_Validation!$A:$D,1,0)</f>
        <v>H21520</v>
      </c>
      <c r="AP443" s="598" t="str">
        <f>+VLOOKUP($AJ443,Data_Validation!$A:$D,3,0)</f>
        <v>Bilan</v>
      </c>
      <c r="AQ443" s="598" t="str">
        <f>+VLOOKUP($AJ443,Data_Validation!$A:$D,4,0)</f>
        <v>Comptes à Payer Fournisseurs</v>
      </c>
      <c r="AR443" s="598" t="s">
        <v>299</v>
      </c>
      <c r="AS443" s="598">
        <f>+VLOOKUP($AJ443,Data_Validation!$A:$E,5,0)</f>
        <v>0</v>
      </c>
      <c r="AT443" s="1036" t="str">
        <f t="shared" si="39"/>
        <v>H21520</v>
      </c>
      <c r="AU443" s="599" t="str">
        <f t="shared" si="40"/>
        <v>COMPTE A PAYER - IA</v>
      </c>
      <c r="AV443" s="1030">
        <f>IFERROR(INDEX(V443:AG443,1,MATCH(Parametres!$B$3,V$1:AG$1,0)-1)*IF(OR(C443="L",C443="S",C443="I"),-1,1),"")</f>
        <v>0</v>
      </c>
      <c r="AW443" s="1030">
        <f t="shared" si="41"/>
        <v>0</v>
      </c>
      <c r="AX443" s="1030">
        <f>INDEX(V443:AG443,1,MATCH(Parametres!$B$3,V$1:AG$1,0))*IF(OR(C443="L",C443="S",C443="I"),-1,1)</f>
        <v>0</v>
      </c>
      <c r="AY443" s="598" t="s">
        <v>337</v>
      </c>
      <c r="AZ443" s="598">
        <f>+VLOOKUP($AJ443,Data_Validation!$A:$E,5,0)</f>
        <v>0</v>
      </c>
    </row>
    <row r="444" spans="1:52" ht="15.75" customHeight="1">
      <c r="A444" s="832" t="s">
        <v>1150</v>
      </c>
      <c r="B444" s="832">
        <v>2025</v>
      </c>
      <c r="C444" s="832" t="s">
        <v>2033</v>
      </c>
      <c r="D444" s="832" t="s">
        <v>2034</v>
      </c>
      <c r="E444" s="832" t="s">
        <v>2028</v>
      </c>
      <c r="F444" s="832" t="s">
        <v>1153</v>
      </c>
      <c r="G444" s="832">
        <v>0</v>
      </c>
      <c r="H444" s="832">
        <v>0</v>
      </c>
      <c r="I444" s="832">
        <v>0</v>
      </c>
      <c r="J444" s="832">
        <v>0</v>
      </c>
      <c r="K444" s="832">
        <v>0</v>
      </c>
      <c r="L444" s="832">
        <v>0</v>
      </c>
      <c r="M444" s="832">
        <v>0</v>
      </c>
      <c r="N444" s="832">
        <v>21663.94</v>
      </c>
      <c r="O444" s="832">
        <v>20489.71</v>
      </c>
      <c r="P444" s="832">
        <v>37288.49</v>
      </c>
      <c r="Q444" s="832">
        <v>11479.8</v>
      </c>
      <c r="R444" s="832">
        <v>9591.44</v>
      </c>
      <c r="S444" s="832">
        <v>0</v>
      </c>
      <c r="T444" s="832">
        <v>0</v>
      </c>
      <c r="U444" s="832">
        <v>0</v>
      </c>
      <c r="V444" s="832">
        <v>0</v>
      </c>
      <c r="W444" s="832">
        <v>0</v>
      </c>
      <c r="X444" s="832">
        <v>0</v>
      </c>
      <c r="Y444" s="832">
        <v>0</v>
      </c>
      <c r="Z444" s="832">
        <v>0</v>
      </c>
      <c r="AA444" s="832">
        <v>0</v>
      </c>
      <c r="AB444" s="832">
        <v>0</v>
      </c>
      <c r="AC444" s="832">
        <v>0</v>
      </c>
      <c r="AD444" s="832">
        <v>0</v>
      </c>
      <c r="AE444" s="832">
        <v>0</v>
      </c>
      <c r="AF444" s="832">
        <v>0</v>
      </c>
      <c r="AG444" s="832">
        <v>0</v>
      </c>
      <c r="AH444" s="832">
        <v>0</v>
      </c>
      <c r="AI444" s="832">
        <v>0</v>
      </c>
      <c r="AJ444" s="1030" t="str">
        <f t="shared" si="36"/>
        <v>H21530</v>
      </c>
      <c r="AK444" s="1030" t="str">
        <f t="shared" si="37"/>
        <v>COMPTE A PAYER - SYM-TECH</v>
      </c>
      <c r="AL444" s="1030">
        <f>IFERROR(INDEX(G444:R444,1,MATCH(Parametres!$B$3,G$1:R$1,0)-1)*IF(OR(F444="L",F444="S",F444="I"),-1,1),"")</f>
        <v>0</v>
      </c>
      <c r="AM444" s="1030">
        <f t="shared" si="38"/>
        <v>0</v>
      </c>
      <c r="AN444" s="1030">
        <f>INDEX(G444:R444,1,MATCH(Parametres!$B$3,G$1:R$1,0))*IF(OR(F444="L",F444="S",F444="I"),-1,1)</f>
        <v>0</v>
      </c>
      <c r="AO444" s="598" t="str">
        <f>+VLOOKUP($AJ444,Data_Validation!$A:$D,1,0)</f>
        <v>H21530</v>
      </c>
      <c r="AP444" s="598" t="str">
        <f>+VLOOKUP($AJ444,Data_Validation!$A:$D,3,0)</f>
        <v>Bilan</v>
      </c>
      <c r="AQ444" s="598" t="str">
        <f>+VLOOKUP($AJ444,Data_Validation!$A:$D,4,0)</f>
        <v>Comptes à Payer Fournisseurs</v>
      </c>
      <c r="AR444" s="598" t="s">
        <v>299</v>
      </c>
      <c r="AS444" s="598">
        <f>+VLOOKUP($AJ444,Data_Validation!$A:$E,5,0)</f>
        <v>0</v>
      </c>
      <c r="AT444" s="1036" t="str">
        <f t="shared" si="39"/>
        <v>H21530</v>
      </c>
      <c r="AU444" s="599" t="str">
        <f t="shared" si="40"/>
        <v>COMPTE A PAYER - SYM-TECH</v>
      </c>
      <c r="AV444" s="1030">
        <f>IFERROR(INDEX(V444:AG444,1,MATCH(Parametres!$B$3,V$1:AG$1,0)-1)*IF(OR(C444="L",C444="S",C444="I"),-1,1),"")</f>
        <v>0</v>
      </c>
      <c r="AW444" s="1030">
        <f t="shared" si="41"/>
        <v>0</v>
      </c>
      <c r="AX444" s="1030">
        <f>INDEX(V444:AG444,1,MATCH(Parametres!$B$3,V$1:AG$1,0))*IF(OR(C444="L",C444="S",C444="I"),-1,1)</f>
        <v>0</v>
      </c>
      <c r="AY444" s="598" t="s">
        <v>337</v>
      </c>
      <c r="AZ444" s="598">
        <f>+VLOOKUP($AJ444,Data_Validation!$A:$E,5,0)</f>
        <v>0</v>
      </c>
    </row>
    <row r="445" spans="1:52" ht="15.75" customHeight="1">
      <c r="A445" s="832" t="s">
        <v>1150</v>
      </c>
      <c r="B445" s="832">
        <v>2025</v>
      </c>
      <c r="C445" s="832" t="s">
        <v>2035</v>
      </c>
      <c r="D445" s="832" t="s">
        <v>2036</v>
      </c>
      <c r="E445" s="832" t="s">
        <v>2028</v>
      </c>
      <c r="F445" s="832" t="s">
        <v>1153</v>
      </c>
      <c r="G445" s="832">
        <v>71344.41</v>
      </c>
      <c r="H445" s="832">
        <v>177104.21</v>
      </c>
      <c r="I445" s="832">
        <v>6652.88</v>
      </c>
      <c r="J445" s="832">
        <v>222537.53</v>
      </c>
      <c r="K445" s="832">
        <v>177779.9</v>
      </c>
      <c r="L445" s="832">
        <v>185170.14</v>
      </c>
      <c r="M445" s="832">
        <v>0</v>
      </c>
      <c r="N445" s="832">
        <v>111003.97</v>
      </c>
      <c r="O445" s="832">
        <v>46272.76</v>
      </c>
      <c r="P445" s="832">
        <v>107236.37</v>
      </c>
      <c r="Q445" s="832">
        <v>0</v>
      </c>
      <c r="R445" s="832">
        <v>243381.88</v>
      </c>
      <c r="S445" s="832">
        <v>0</v>
      </c>
      <c r="T445" s="832">
        <v>0</v>
      </c>
      <c r="U445" s="832">
        <v>0</v>
      </c>
      <c r="V445" s="832">
        <v>0</v>
      </c>
      <c r="W445" s="832">
        <v>0</v>
      </c>
      <c r="X445" s="832">
        <v>0</v>
      </c>
      <c r="Y445" s="832">
        <v>0</v>
      </c>
      <c r="Z445" s="832">
        <v>0</v>
      </c>
      <c r="AA445" s="832">
        <v>0</v>
      </c>
      <c r="AB445" s="832">
        <v>0</v>
      </c>
      <c r="AC445" s="832">
        <v>0</v>
      </c>
      <c r="AD445" s="832">
        <v>0</v>
      </c>
      <c r="AE445" s="832">
        <v>0</v>
      </c>
      <c r="AF445" s="832">
        <v>0</v>
      </c>
      <c r="AG445" s="832">
        <v>0</v>
      </c>
      <c r="AH445" s="832">
        <v>0</v>
      </c>
      <c r="AI445" s="832">
        <v>0</v>
      </c>
      <c r="AJ445" s="1030" t="str">
        <f t="shared" si="36"/>
        <v>H21600</v>
      </c>
      <c r="AK445" s="1030" t="str">
        <f t="shared" si="37"/>
        <v>COMPTE FOURN HYUNDAI CAN</v>
      </c>
      <c r="AL445" s="1030">
        <f>IFERROR(INDEX(G445:R445,1,MATCH(Parametres!$B$3,G$1:R$1,0)-1)*IF(OR(F445="L",F445="S",F445="I"),-1,1),"")</f>
        <v>-71344.41</v>
      </c>
      <c r="AM445" s="1030">
        <f t="shared" si="38"/>
        <v>-105759.79999999999</v>
      </c>
      <c r="AN445" s="1030">
        <f>INDEX(G445:R445,1,MATCH(Parametres!$B$3,G$1:R$1,0))*IF(OR(F445="L",F445="S",F445="I"),-1,1)</f>
        <v>-177104.21</v>
      </c>
      <c r="AO445" s="598" t="str">
        <f>+VLOOKUP($AJ445,Data_Validation!$A:$D,1,0)</f>
        <v>H21600</v>
      </c>
      <c r="AP445" s="598" t="str">
        <f>+VLOOKUP($AJ445,Data_Validation!$A:$D,3,0)</f>
        <v>Bilan</v>
      </c>
      <c r="AQ445" s="598" t="str">
        <f>+VLOOKUP($AJ445,Data_Validation!$A:$D,4,0)</f>
        <v>Comptes à Payer Fournisseurs</v>
      </c>
      <c r="AR445" s="598" t="s">
        <v>299</v>
      </c>
      <c r="AS445" s="598">
        <f>+VLOOKUP($AJ445,Data_Validation!$A:$E,5,0)</f>
        <v>0</v>
      </c>
      <c r="AT445" s="1036" t="str">
        <f t="shared" si="39"/>
        <v>H21600</v>
      </c>
      <c r="AU445" s="599" t="str">
        <f t="shared" si="40"/>
        <v>COMPTE FOURN HYUNDAI CAN</v>
      </c>
      <c r="AV445" s="1030">
        <f>IFERROR(INDEX(V445:AG445,1,MATCH(Parametres!$B$3,V$1:AG$1,0)-1)*IF(OR(C445="L",C445="S",C445="I"),-1,1),"")</f>
        <v>0</v>
      </c>
      <c r="AW445" s="1030">
        <f t="shared" si="41"/>
        <v>0</v>
      </c>
      <c r="AX445" s="1030">
        <f>INDEX(V445:AG445,1,MATCH(Parametres!$B$3,V$1:AG$1,0))*IF(OR(C445="L",C445="S",C445="I"),-1,1)</f>
        <v>0</v>
      </c>
      <c r="AY445" s="598" t="s">
        <v>337</v>
      </c>
      <c r="AZ445" s="598">
        <f>+VLOOKUP($AJ445,Data_Validation!$A:$E,5,0)</f>
        <v>0</v>
      </c>
    </row>
    <row r="446" spans="1:52" ht="15.75" customHeight="1">
      <c r="A446" s="832" t="s">
        <v>1150</v>
      </c>
      <c r="B446" s="832">
        <v>2025</v>
      </c>
      <c r="C446" s="832" t="s">
        <v>2037</v>
      </c>
      <c r="D446" s="832" t="s">
        <v>2038</v>
      </c>
      <c r="E446" s="832" t="s">
        <v>2028</v>
      </c>
      <c r="F446" s="832" t="s">
        <v>1153</v>
      </c>
      <c r="G446" s="832">
        <v>0</v>
      </c>
      <c r="H446" s="832">
        <v>0</v>
      </c>
      <c r="I446" s="832">
        <v>0</v>
      </c>
      <c r="J446" s="832">
        <v>0</v>
      </c>
      <c r="K446" s="832">
        <v>0</v>
      </c>
      <c r="L446" s="832">
        <v>0</v>
      </c>
      <c r="M446" s="832">
        <v>0</v>
      </c>
      <c r="N446" s="832">
        <v>0</v>
      </c>
      <c r="O446" s="832">
        <v>0</v>
      </c>
      <c r="P446" s="832">
        <v>0</v>
      </c>
      <c r="Q446" s="832">
        <v>0</v>
      </c>
      <c r="R446" s="832">
        <v>0</v>
      </c>
      <c r="S446" s="832">
        <v>0</v>
      </c>
      <c r="T446" s="832">
        <v>0</v>
      </c>
      <c r="U446" s="832">
        <v>0</v>
      </c>
      <c r="V446" s="832">
        <v>0</v>
      </c>
      <c r="W446" s="832">
        <v>0</v>
      </c>
      <c r="X446" s="832">
        <v>0</v>
      </c>
      <c r="Y446" s="832">
        <v>0</v>
      </c>
      <c r="Z446" s="832">
        <v>0</v>
      </c>
      <c r="AA446" s="832">
        <v>0</v>
      </c>
      <c r="AB446" s="832">
        <v>0</v>
      </c>
      <c r="AC446" s="832">
        <v>0</v>
      </c>
      <c r="AD446" s="832">
        <v>0</v>
      </c>
      <c r="AE446" s="832">
        <v>0</v>
      </c>
      <c r="AF446" s="832">
        <v>0</v>
      </c>
      <c r="AG446" s="832">
        <v>0</v>
      </c>
      <c r="AH446" s="832">
        <v>0</v>
      </c>
      <c r="AI446" s="832">
        <v>0</v>
      </c>
      <c r="AJ446" s="1030" t="str">
        <f t="shared" si="36"/>
        <v>H21601</v>
      </c>
      <c r="AK446" s="1030" t="str">
        <f t="shared" si="37"/>
        <v>COMPTE FOURN BAL FORWARD</v>
      </c>
      <c r="AL446" s="1030">
        <f>IFERROR(INDEX(G446:R446,1,MATCH(Parametres!$B$3,G$1:R$1,0)-1)*IF(OR(F446="L",F446="S",F446="I"),-1,1),"")</f>
        <v>0</v>
      </c>
      <c r="AM446" s="1030">
        <f t="shared" si="38"/>
        <v>0</v>
      </c>
      <c r="AN446" s="1030">
        <f>INDEX(G446:R446,1,MATCH(Parametres!$B$3,G$1:R$1,0))*IF(OR(F446="L",F446="S",F446="I"),-1,1)</f>
        <v>0</v>
      </c>
      <c r="AO446" s="598" t="e">
        <f>+VLOOKUP($AJ446,Data_Validation!$A:$D,1,0)</f>
        <v>#N/A</v>
      </c>
      <c r="AP446" s="598" t="e">
        <f>+VLOOKUP($AJ446,Data_Validation!$A:$D,3,0)</f>
        <v>#N/A</v>
      </c>
      <c r="AQ446" s="598" t="e">
        <f>+VLOOKUP($AJ446,Data_Validation!$A:$D,4,0)</f>
        <v>#N/A</v>
      </c>
      <c r="AR446" s="598" t="s">
        <v>299</v>
      </c>
      <c r="AS446" s="598" t="e">
        <f>+VLOOKUP($AJ446,Data_Validation!$A:$E,5,0)</f>
        <v>#N/A</v>
      </c>
      <c r="AT446" s="1036" t="str">
        <f t="shared" si="39"/>
        <v>H21601</v>
      </c>
      <c r="AU446" s="599" t="str">
        <f t="shared" si="40"/>
        <v>COMPTE FOURN BAL FORWARD</v>
      </c>
      <c r="AV446" s="1030">
        <f>IFERROR(INDEX(V446:AG446,1,MATCH(Parametres!$B$3,V$1:AG$1,0)-1)*IF(OR(C446="L",C446="S",C446="I"),-1,1),"")</f>
        <v>0</v>
      </c>
      <c r="AW446" s="1030">
        <f t="shared" si="41"/>
        <v>0</v>
      </c>
      <c r="AX446" s="1030">
        <f>INDEX(V446:AG446,1,MATCH(Parametres!$B$3,V$1:AG$1,0))*IF(OR(C446="L",C446="S",C446="I"),-1,1)</f>
        <v>0</v>
      </c>
      <c r="AY446" s="598" t="s">
        <v>337</v>
      </c>
      <c r="AZ446" s="598" t="e">
        <f>+VLOOKUP($AJ446,Data_Validation!$A:$E,5,0)</f>
        <v>#N/A</v>
      </c>
    </row>
    <row r="447" spans="1:52" ht="15.75" customHeight="1">
      <c r="A447" s="832" t="s">
        <v>1150</v>
      </c>
      <c r="B447" s="832">
        <v>2025</v>
      </c>
      <c r="C447" s="832" t="s">
        <v>2039</v>
      </c>
      <c r="D447" s="832" t="s">
        <v>2040</v>
      </c>
      <c r="E447" s="832" t="s">
        <v>333</v>
      </c>
      <c r="F447" s="832" t="s">
        <v>1153</v>
      </c>
      <c r="G447" s="832">
        <v>-4825.55</v>
      </c>
      <c r="H447" s="832">
        <v>-4825.55</v>
      </c>
      <c r="I447" s="832">
        <v>-16817.22</v>
      </c>
      <c r="J447" s="832">
        <v>-16817.22</v>
      </c>
      <c r="K447" s="832">
        <v>-16817.22</v>
      </c>
      <c r="L447" s="832">
        <v>-16817.22</v>
      </c>
      <c r="M447" s="832">
        <v>-16817.22</v>
      </c>
      <c r="N447" s="832">
        <v>113320.49</v>
      </c>
      <c r="O447" s="832">
        <v>87099.67</v>
      </c>
      <c r="P447" s="832">
        <v>87099.67</v>
      </c>
      <c r="Q447" s="832">
        <v>87099.67</v>
      </c>
      <c r="R447" s="832">
        <v>87099.67</v>
      </c>
      <c r="S447" s="832">
        <v>0</v>
      </c>
      <c r="T447" s="832">
        <v>0</v>
      </c>
      <c r="U447" s="832">
        <v>0</v>
      </c>
      <c r="V447" s="832">
        <v>0</v>
      </c>
      <c r="W447" s="832">
        <v>0</v>
      </c>
      <c r="X447" s="832">
        <v>0</v>
      </c>
      <c r="Y447" s="832">
        <v>0</v>
      </c>
      <c r="Z447" s="832">
        <v>0</v>
      </c>
      <c r="AA447" s="832">
        <v>0</v>
      </c>
      <c r="AB447" s="832">
        <v>0</v>
      </c>
      <c r="AC447" s="832">
        <v>0</v>
      </c>
      <c r="AD447" s="832">
        <v>0</v>
      </c>
      <c r="AE447" s="832">
        <v>0</v>
      </c>
      <c r="AF447" s="832">
        <v>0</v>
      </c>
      <c r="AG447" s="832">
        <v>0</v>
      </c>
      <c r="AH447" s="832">
        <v>0</v>
      </c>
      <c r="AI447" s="832">
        <v>0</v>
      </c>
      <c r="AJ447" s="1030" t="str">
        <f t="shared" si="36"/>
        <v>H21700</v>
      </c>
      <c r="AK447" s="1030" t="str">
        <f t="shared" si="37"/>
        <v>RETENUE FISCALES-EMPLOYES</v>
      </c>
      <c r="AL447" s="1030">
        <f>IFERROR(INDEX(G447:R447,1,MATCH(Parametres!$B$3,G$1:R$1,0)-1)*IF(OR(F447="L",F447="S",F447="I"),-1,1),"")</f>
        <v>4825.55</v>
      </c>
      <c r="AM447" s="1030">
        <f t="shared" si="38"/>
        <v>0</v>
      </c>
      <c r="AN447" s="1030">
        <f>INDEX(G447:R447,1,MATCH(Parametres!$B$3,G$1:R$1,0))*IF(OR(F447="L",F447="S",F447="I"),-1,1)</f>
        <v>4825.55</v>
      </c>
      <c r="AO447" s="598" t="str">
        <f>+VLOOKUP($AJ447,Data_Validation!$A:$D,1,0)</f>
        <v>H21700</v>
      </c>
      <c r="AP447" s="598" t="str">
        <f>+VLOOKUP($AJ447,Data_Validation!$A:$D,3,0)</f>
        <v>Bilan</v>
      </c>
      <c r="AQ447" s="598" t="str">
        <f>+VLOOKUP($AJ447,Data_Validation!$A:$D,4,0)</f>
        <v>DAS à Payer</v>
      </c>
      <c r="AR447" s="598" t="s">
        <v>299</v>
      </c>
      <c r="AS447" s="598">
        <f>+VLOOKUP($AJ447,Data_Validation!$A:$E,5,0)</f>
        <v>0</v>
      </c>
      <c r="AT447" s="1036" t="str">
        <f t="shared" si="39"/>
        <v>H21700</v>
      </c>
      <c r="AU447" s="599" t="str">
        <f t="shared" si="40"/>
        <v>RETENUE FISCALES-EMPLOYES</v>
      </c>
      <c r="AV447" s="1030">
        <f>IFERROR(INDEX(V447:AG447,1,MATCH(Parametres!$B$3,V$1:AG$1,0)-1)*IF(OR(C447="L",C447="S",C447="I"),-1,1),"")</f>
        <v>0</v>
      </c>
      <c r="AW447" s="1030">
        <f t="shared" si="41"/>
        <v>0</v>
      </c>
      <c r="AX447" s="1030">
        <f>INDEX(V447:AG447,1,MATCH(Parametres!$B$3,V$1:AG$1,0))*IF(OR(C447="L",C447="S",C447="I"),-1,1)</f>
        <v>0</v>
      </c>
      <c r="AY447" s="598" t="s">
        <v>337</v>
      </c>
      <c r="AZ447" s="598">
        <f>+VLOOKUP($AJ447,Data_Validation!$A:$E,5,0)</f>
        <v>0</v>
      </c>
    </row>
    <row r="448" spans="1:52" ht="15.75" customHeight="1">
      <c r="A448" s="832" t="s">
        <v>1150</v>
      </c>
      <c r="B448" s="832">
        <v>2025</v>
      </c>
      <c r="C448" s="832" t="s">
        <v>2041</v>
      </c>
      <c r="D448" s="832" t="s">
        <v>2042</v>
      </c>
      <c r="E448" s="832" t="s">
        <v>333</v>
      </c>
      <c r="F448" s="832" t="s">
        <v>1153</v>
      </c>
      <c r="G448" s="832">
        <v>-147.06</v>
      </c>
      <c r="H448" s="832">
        <v>-147.06</v>
      </c>
      <c r="I448" s="832">
        <v>-147.06</v>
      </c>
      <c r="J448" s="832">
        <v>-147.06</v>
      </c>
      <c r="K448" s="832">
        <v>-147.06</v>
      </c>
      <c r="L448" s="832">
        <v>-147.06</v>
      </c>
      <c r="M448" s="832">
        <v>-147.06</v>
      </c>
      <c r="N448" s="832">
        <v>-147.06</v>
      </c>
      <c r="O448" s="832">
        <v>-147.06</v>
      </c>
      <c r="P448" s="832">
        <v>-147.06</v>
      </c>
      <c r="Q448" s="832">
        <v>-147.06</v>
      </c>
      <c r="R448" s="832">
        <v>-147.06</v>
      </c>
      <c r="S448" s="832">
        <v>0</v>
      </c>
      <c r="T448" s="832">
        <v>0</v>
      </c>
      <c r="U448" s="832">
        <v>0</v>
      </c>
      <c r="V448" s="832">
        <v>0</v>
      </c>
      <c r="W448" s="832">
        <v>0</v>
      </c>
      <c r="X448" s="832">
        <v>0</v>
      </c>
      <c r="Y448" s="832">
        <v>0</v>
      </c>
      <c r="Z448" s="832">
        <v>0</v>
      </c>
      <c r="AA448" s="832">
        <v>0</v>
      </c>
      <c r="AB448" s="832">
        <v>0</v>
      </c>
      <c r="AC448" s="832">
        <v>0</v>
      </c>
      <c r="AD448" s="832">
        <v>0</v>
      </c>
      <c r="AE448" s="832">
        <v>0</v>
      </c>
      <c r="AF448" s="832">
        <v>0</v>
      </c>
      <c r="AG448" s="832">
        <v>0</v>
      </c>
      <c r="AH448" s="832">
        <v>0</v>
      </c>
      <c r="AI448" s="832">
        <v>0</v>
      </c>
      <c r="AJ448" s="1030" t="str">
        <f t="shared" si="36"/>
        <v>H21710</v>
      </c>
      <c r="AK448" s="1030" t="str">
        <f t="shared" si="37"/>
        <v>PENSION ALIMENTAIRE PAYER</v>
      </c>
      <c r="AL448" s="1030">
        <f>IFERROR(INDEX(G448:R448,1,MATCH(Parametres!$B$3,G$1:R$1,0)-1)*IF(OR(F448="L",F448="S",F448="I"),-1,1),"")</f>
        <v>147.06</v>
      </c>
      <c r="AM448" s="1030">
        <f t="shared" si="38"/>
        <v>0</v>
      </c>
      <c r="AN448" s="1030">
        <f>INDEX(G448:R448,1,MATCH(Parametres!$B$3,G$1:R$1,0))*IF(OR(F448="L",F448="S",F448="I"),-1,1)</f>
        <v>147.06</v>
      </c>
      <c r="AO448" s="598" t="str">
        <f>+VLOOKUP($AJ448,Data_Validation!$A:$D,1,0)</f>
        <v>H21710</v>
      </c>
      <c r="AP448" s="598" t="str">
        <f>+VLOOKUP($AJ448,Data_Validation!$A:$D,3,0)</f>
        <v>Bilan</v>
      </c>
      <c r="AQ448" s="598" t="str">
        <f>+VLOOKUP($AJ448,Data_Validation!$A:$D,4,0)</f>
        <v>DAS à Payer</v>
      </c>
      <c r="AR448" s="598" t="s">
        <v>299</v>
      </c>
      <c r="AS448" s="598">
        <f>+VLOOKUP($AJ448,Data_Validation!$A:$E,5,0)</f>
        <v>0</v>
      </c>
      <c r="AT448" s="1036" t="str">
        <f t="shared" si="39"/>
        <v>H21710</v>
      </c>
      <c r="AU448" s="599" t="str">
        <f t="shared" si="40"/>
        <v>PENSION ALIMENTAIRE PAYER</v>
      </c>
      <c r="AV448" s="1030">
        <f>IFERROR(INDEX(V448:AG448,1,MATCH(Parametres!$B$3,V$1:AG$1,0)-1)*IF(OR(C448="L",C448="S",C448="I"),-1,1),"")</f>
        <v>0</v>
      </c>
      <c r="AW448" s="1030">
        <f t="shared" si="41"/>
        <v>0</v>
      </c>
      <c r="AX448" s="1030">
        <f>INDEX(V448:AG448,1,MATCH(Parametres!$B$3,V$1:AG$1,0))*IF(OR(C448="L",C448="S",C448="I"),-1,1)</f>
        <v>0</v>
      </c>
      <c r="AY448" s="598" t="s">
        <v>337</v>
      </c>
      <c r="AZ448" s="598">
        <f>+VLOOKUP($AJ448,Data_Validation!$A:$E,5,0)</f>
        <v>0</v>
      </c>
    </row>
    <row r="449" spans="1:52" ht="15.75" customHeight="1">
      <c r="A449" s="832" t="s">
        <v>1150</v>
      </c>
      <c r="B449" s="832">
        <v>2025</v>
      </c>
      <c r="C449" s="832" t="s">
        <v>2043</v>
      </c>
      <c r="D449" s="832" t="s">
        <v>2044</v>
      </c>
      <c r="E449" s="832" t="s">
        <v>333</v>
      </c>
      <c r="F449" s="832" t="s">
        <v>1153</v>
      </c>
      <c r="G449" s="832">
        <v>1756.22</v>
      </c>
      <c r="H449" s="832">
        <v>1756.22</v>
      </c>
      <c r="I449" s="832">
        <v>1756.22</v>
      </c>
      <c r="J449" s="832">
        <v>461.82</v>
      </c>
      <c r="K449" s="832">
        <v>461.82</v>
      </c>
      <c r="L449" s="832">
        <v>461.82</v>
      </c>
      <c r="M449" s="832">
        <v>-477.58</v>
      </c>
      <c r="N449" s="832">
        <v>-447.58</v>
      </c>
      <c r="O449" s="832">
        <v>-397.58</v>
      </c>
      <c r="P449" s="832">
        <v>694.02</v>
      </c>
      <c r="Q449" s="832">
        <v>694.02</v>
      </c>
      <c r="R449" s="832">
        <v>694.02</v>
      </c>
      <c r="S449" s="832">
        <v>0</v>
      </c>
      <c r="T449" s="832">
        <v>0</v>
      </c>
      <c r="U449" s="832">
        <v>0</v>
      </c>
      <c r="V449" s="832">
        <v>0</v>
      </c>
      <c r="W449" s="832">
        <v>0</v>
      </c>
      <c r="X449" s="832">
        <v>0</v>
      </c>
      <c r="Y449" s="832">
        <v>0</v>
      </c>
      <c r="Z449" s="832">
        <v>0</v>
      </c>
      <c r="AA449" s="832">
        <v>0</v>
      </c>
      <c r="AB449" s="832">
        <v>0</v>
      </c>
      <c r="AC449" s="832">
        <v>0</v>
      </c>
      <c r="AD449" s="832">
        <v>0</v>
      </c>
      <c r="AE449" s="832">
        <v>0</v>
      </c>
      <c r="AF449" s="832">
        <v>0</v>
      </c>
      <c r="AG449" s="832">
        <v>0</v>
      </c>
      <c r="AH449" s="832">
        <v>0</v>
      </c>
      <c r="AI449" s="832">
        <v>0</v>
      </c>
      <c r="AJ449" s="1030" t="str">
        <f t="shared" si="36"/>
        <v>H21800</v>
      </c>
      <c r="AK449" s="1030" t="str">
        <f t="shared" si="37"/>
        <v>RPDB- REER COLLECTIF</v>
      </c>
      <c r="AL449" s="1030">
        <f>IFERROR(INDEX(G449:R449,1,MATCH(Parametres!$B$3,G$1:R$1,0)-1)*IF(OR(F449="L",F449="S",F449="I"),-1,1),"")</f>
        <v>-1756.22</v>
      </c>
      <c r="AM449" s="1030">
        <f t="shared" si="38"/>
        <v>0</v>
      </c>
      <c r="AN449" s="1030">
        <f>INDEX(G449:R449,1,MATCH(Parametres!$B$3,G$1:R$1,0))*IF(OR(F449="L",F449="S",F449="I"),-1,1)</f>
        <v>-1756.22</v>
      </c>
      <c r="AO449" s="598" t="str">
        <f>+VLOOKUP($AJ449,Data_Validation!$A:$D,1,0)</f>
        <v>H21800</v>
      </c>
      <c r="AP449" s="598" t="str">
        <f>+VLOOKUP($AJ449,Data_Validation!$A:$D,3,0)</f>
        <v>Bilan</v>
      </c>
      <c r="AQ449" s="598" t="str">
        <f>+VLOOKUP($AJ449,Data_Validation!$A:$D,4,0)</f>
        <v>DAS à Payer</v>
      </c>
      <c r="AR449" s="598" t="s">
        <v>299</v>
      </c>
      <c r="AS449" s="598">
        <f>+VLOOKUP($AJ449,Data_Validation!$A:$E,5,0)</f>
        <v>0</v>
      </c>
      <c r="AT449" s="1036" t="str">
        <f t="shared" si="39"/>
        <v>H21800</v>
      </c>
      <c r="AU449" s="599" t="str">
        <f t="shared" si="40"/>
        <v>RPDB- REER COLLECTIF</v>
      </c>
      <c r="AV449" s="1030">
        <f>IFERROR(INDEX(V449:AG449,1,MATCH(Parametres!$B$3,V$1:AG$1,0)-1)*IF(OR(C449="L",C449="S",C449="I"),-1,1),"")</f>
        <v>0</v>
      </c>
      <c r="AW449" s="1030">
        <f t="shared" si="41"/>
        <v>0</v>
      </c>
      <c r="AX449" s="1030">
        <f>INDEX(V449:AG449,1,MATCH(Parametres!$B$3,V$1:AG$1,0))*IF(OR(C449="L",C449="S",C449="I"),-1,1)</f>
        <v>0</v>
      </c>
      <c r="AY449" s="598" t="s">
        <v>337</v>
      </c>
      <c r="AZ449" s="598">
        <f>+VLOOKUP($AJ449,Data_Validation!$A:$E,5,0)</f>
        <v>0</v>
      </c>
    </row>
    <row r="450" spans="1:52" ht="15.75" customHeight="1">
      <c r="A450" s="832" t="s">
        <v>1150</v>
      </c>
      <c r="B450" s="832">
        <v>2025</v>
      </c>
      <c r="C450" s="832" t="s">
        <v>2045</v>
      </c>
      <c r="D450" s="832" t="s">
        <v>2046</v>
      </c>
      <c r="E450" s="832" t="s">
        <v>333</v>
      </c>
      <c r="F450" s="832" t="s">
        <v>1153</v>
      </c>
      <c r="G450" s="832">
        <v>5621.06</v>
      </c>
      <c r="H450" s="832">
        <v>6203.78</v>
      </c>
      <c r="I450" s="832">
        <v>6936.5</v>
      </c>
      <c r="J450" s="832">
        <v>7669.22</v>
      </c>
      <c r="K450" s="832">
        <v>8768.2999999999993</v>
      </c>
      <c r="L450" s="832">
        <v>9501.02</v>
      </c>
      <c r="M450" s="832">
        <v>10233.74</v>
      </c>
      <c r="N450" s="832">
        <v>6044.94</v>
      </c>
      <c r="O450" s="832">
        <v>6777.66</v>
      </c>
      <c r="P450" s="832">
        <v>366.36</v>
      </c>
      <c r="Q450" s="832">
        <v>1249.08</v>
      </c>
      <c r="R450" s="832">
        <v>1831.8</v>
      </c>
      <c r="S450" s="832">
        <v>0</v>
      </c>
      <c r="T450" s="832">
        <v>0</v>
      </c>
      <c r="U450" s="832">
        <v>0</v>
      </c>
      <c r="V450" s="832">
        <v>0</v>
      </c>
      <c r="W450" s="832">
        <v>0</v>
      </c>
      <c r="X450" s="832">
        <v>0</v>
      </c>
      <c r="Y450" s="832">
        <v>0</v>
      </c>
      <c r="Z450" s="832">
        <v>0</v>
      </c>
      <c r="AA450" s="832">
        <v>0</v>
      </c>
      <c r="AB450" s="832">
        <v>0</v>
      </c>
      <c r="AC450" s="832">
        <v>0</v>
      </c>
      <c r="AD450" s="832">
        <v>0</v>
      </c>
      <c r="AE450" s="832">
        <v>0</v>
      </c>
      <c r="AF450" s="832">
        <v>0</v>
      </c>
      <c r="AG450" s="832">
        <v>0</v>
      </c>
      <c r="AH450" s="832">
        <v>0</v>
      </c>
      <c r="AI450" s="832">
        <v>0</v>
      </c>
      <c r="AJ450" s="1030" t="str">
        <f t="shared" si="36"/>
        <v>H21810</v>
      </c>
      <c r="AK450" s="1030" t="str">
        <f t="shared" si="37"/>
        <v>DEDUCTIBLE DEMO</v>
      </c>
      <c r="AL450" s="1030">
        <f>IFERROR(INDEX(G450:R450,1,MATCH(Parametres!$B$3,G$1:R$1,0)-1)*IF(OR(F450="L",F450="S",F450="I"),-1,1),"")</f>
        <v>-5621.06</v>
      </c>
      <c r="AM450" s="1030">
        <f t="shared" si="38"/>
        <v>-582.71999999999935</v>
      </c>
      <c r="AN450" s="1030">
        <f>INDEX(G450:R450,1,MATCH(Parametres!$B$3,G$1:R$1,0))*IF(OR(F450="L",F450="S",F450="I"),-1,1)</f>
        <v>-6203.78</v>
      </c>
      <c r="AO450" s="598" t="str">
        <f>+VLOOKUP($AJ450,Data_Validation!$A:$D,1,0)</f>
        <v>H21810</v>
      </c>
      <c r="AP450" s="598" t="str">
        <f>+VLOOKUP($AJ450,Data_Validation!$A:$D,3,0)</f>
        <v>Bilan</v>
      </c>
      <c r="AQ450" s="598" t="str">
        <f>+VLOOKUP($AJ450,Data_Validation!$A:$D,4,0)</f>
        <v>DAS à Payer</v>
      </c>
      <c r="AR450" s="598" t="s">
        <v>299</v>
      </c>
      <c r="AS450" s="598">
        <f>+VLOOKUP($AJ450,Data_Validation!$A:$E,5,0)</f>
        <v>0</v>
      </c>
      <c r="AT450" s="1036" t="str">
        <f t="shared" si="39"/>
        <v>H21810</v>
      </c>
      <c r="AU450" s="599" t="str">
        <f t="shared" si="40"/>
        <v>DEDUCTIBLE DEMO</v>
      </c>
      <c r="AV450" s="1030">
        <f>IFERROR(INDEX(V450:AG450,1,MATCH(Parametres!$B$3,V$1:AG$1,0)-1)*IF(OR(C450="L",C450="S",C450="I"),-1,1),"")</f>
        <v>0</v>
      </c>
      <c r="AW450" s="1030">
        <f t="shared" si="41"/>
        <v>0</v>
      </c>
      <c r="AX450" s="1030">
        <f>INDEX(V450:AG450,1,MATCH(Parametres!$B$3,V$1:AG$1,0))*IF(OR(C450="L",C450="S",C450="I"),-1,1)</f>
        <v>0</v>
      </c>
      <c r="AY450" s="598" t="s">
        <v>337</v>
      </c>
      <c r="AZ450" s="598">
        <f>+VLOOKUP($AJ450,Data_Validation!$A:$E,5,0)</f>
        <v>0</v>
      </c>
    </row>
    <row r="451" spans="1:52" ht="15.75" customHeight="1">
      <c r="A451" s="832" t="s">
        <v>1150</v>
      </c>
      <c r="B451" s="832">
        <v>2025</v>
      </c>
      <c r="C451" s="832" t="s">
        <v>2047</v>
      </c>
      <c r="D451" s="832" t="s">
        <v>2048</v>
      </c>
      <c r="E451" s="832" t="s">
        <v>333</v>
      </c>
      <c r="F451" s="832" t="s">
        <v>1153</v>
      </c>
      <c r="G451" s="832">
        <v>-1132.99</v>
      </c>
      <c r="H451" s="832">
        <v>-1351.08</v>
      </c>
      <c r="I451" s="832">
        <v>-1616.47</v>
      </c>
      <c r="J451" s="832">
        <v>-1142.79</v>
      </c>
      <c r="K451" s="832">
        <v>-997.11</v>
      </c>
      <c r="L451" s="832">
        <v>-1123.6400000000001</v>
      </c>
      <c r="M451" s="832">
        <v>-1123.6300000000001</v>
      </c>
      <c r="N451" s="832">
        <v>-1118.21</v>
      </c>
      <c r="O451" s="832">
        <v>-1365.9</v>
      </c>
      <c r="P451" s="832">
        <v>-1365.89</v>
      </c>
      <c r="Q451" s="832">
        <v>-1158.31</v>
      </c>
      <c r="R451" s="832">
        <v>0</v>
      </c>
      <c r="S451" s="832">
        <v>0</v>
      </c>
      <c r="T451" s="832">
        <v>0</v>
      </c>
      <c r="U451" s="832">
        <v>0</v>
      </c>
      <c r="V451" s="832">
        <v>0</v>
      </c>
      <c r="W451" s="832">
        <v>0</v>
      </c>
      <c r="X451" s="832">
        <v>0</v>
      </c>
      <c r="Y451" s="832">
        <v>0</v>
      </c>
      <c r="Z451" s="832">
        <v>0</v>
      </c>
      <c r="AA451" s="832">
        <v>0</v>
      </c>
      <c r="AB451" s="832">
        <v>0</v>
      </c>
      <c r="AC451" s="832">
        <v>0</v>
      </c>
      <c r="AD451" s="832">
        <v>0</v>
      </c>
      <c r="AE451" s="832">
        <v>0</v>
      </c>
      <c r="AF451" s="832">
        <v>0</v>
      </c>
      <c r="AG451" s="832">
        <v>0</v>
      </c>
      <c r="AH451" s="832">
        <v>0</v>
      </c>
      <c r="AI451" s="832">
        <v>0</v>
      </c>
      <c r="AJ451" s="1030" t="str">
        <f t="shared" si="36"/>
        <v>H21900</v>
      </c>
      <c r="AK451" s="1030" t="str">
        <f t="shared" si="37"/>
        <v>COMITE PARITAIRE IND AUTO</v>
      </c>
      <c r="AL451" s="1030">
        <f>IFERROR(INDEX(G451:R451,1,MATCH(Parametres!$B$3,G$1:R$1,0)-1)*IF(OR(F451="L",F451="S",F451="I"),-1,1),"")</f>
        <v>1132.99</v>
      </c>
      <c r="AM451" s="1030">
        <f t="shared" si="38"/>
        <v>218.08999999999992</v>
      </c>
      <c r="AN451" s="1030">
        <f>INDEX(G451:R451,1,MATCH(Parametres!$B$3,G$1:R$1,0))*IF(OR(F451="L",F451="S",F451="I"),-1,1)</f>
        <v>1351.08</v>
      </c>
      <c r="AO451" s="598" t="str">
        <f>+VLOOKUP($AJ451,Data_Validation!$A:$D,1,0)</f>
        <v>H21900</v>
      </c>
      <c r="AP451" s="598" t="str">
        <f>+VLOOKUP($AJ451,Data_Validation!$A:$D,3,0)</f>
        <v>Bilan</v>
      </c>
      <c r="AQ451" s="598" t="str">
        <f>+VLOOKUP($AJ451,Data_Validation!$A:$D,4,0)</f>
        <v>DAS à Payer</v>
      </c>
      <c r="AR451" s="598" t="s">
        <v>299</v>
      </c>
      <c r="AS451" s="598">
        <f>+VLOOKUP($AJ451,Data_Validation!$A:$E,5,0)</f>
        <v>0</v>
      </c>
      <c r="AT451" s="1036" t="str">
        <f t="shared" si="39"/>
        <v>H21900</v>
      </c>
      <c r="AU451" s="599" t="str">
        <f t="shared" si="40"/>
        <v>COMITE PARITAIRE IND AUTO</v>
      </c>
      <c r="AV451" s="1030">
        <f>IFERROR(INDEX(V451:AG451,1,MATCH(Parametres!$B$3,V$1:AG$1,0)-1)*IF(OR(C451="L",C451="S",C451="I"),-1,1),"")</f>
        <v>0</v>
      </c>
      <c r="AW451" s="1030">
        <f t="shared" si="41"/>
        <v>0</v>
      </c>
      <c r="AX451" s="1030">
        <f>INDEX(V451:AG451,1,MATCH(Parametres!$B$3,V$1:AG$1,0))*IF(OR(C451="L",C451="S",C451="I"),-1,1)</f>
        <v>0</v>
      </c>
      <c r="AY451" s="598" t="s">
        <v>337</v>
      </c>
      <c r="AZ451" s="598">
        <f>+VLOOKUP($AJ451,Data_Validation!$A:$E,5,0)</f>
        <v>0</v>
      </c>
    </row>
    <row r="452" spans="1:52" ht="15.75" customHeight="1">
      <c r="A452" s="832" t="s">
        <v>1150</v>
      </c>
      <c r="B452" s="832">
        <v>2025</v>
      </c>
      <c r="C452" s="832" t="s">
        <v>2049</v>
      </c>
      <c r="D452" s="832" t="s">
        <v>659</v>
      </c>
      <c r="E452" s="832" t="s">
        <v>333</v>
      </c>
      <c r="F452" s="832" t="s">
        <v>1153</v>
      </c>
      <c r="G452" s="832">
        <v>-3441.85</v>
      </c>
      <c r="H452" s="832">
        <v>-3738.49</v>
      </c>
      <c r="I452" s="832">
        <v>-4589.4799999999996</v>
      </c>
      <c r="J452" s="832">
        <v>-4967.66</v>
      </c>
      <c r="K452" s="832">
        <v>-1069.6199999999999</v>
      </c>
      <c r="L452" s="832">
        <v>-742.04</v>
      </c>
      <c r="M452" s="832">
        <v>-1556.29</v>
      </c>
      <c r="N452" s="832">
        <v>-514.96</v>
      </c>
      <c r="O452" s="832">
        <v>-828.6</v>
      </c>
      <c r="P452" s="832">
        <v>4273.87</v>
      </c>
      <c r="Q452" s="832">
        <v>4517.84</v>
      </c>
      <c r="R452" s="832">
        <v>4992.9399999999996</v>
      </c>
      <c r="S452" s="832">
        <v>0</v>
      </c>
      <c r="T452" s="832">
        <v>0</v>
      </c>
      <c r="U452" s="832">
        <v>0</v>
      </c>
      <c r="V452" s="832">
        <v>0</v>
      </c>
      <c r="W452" s="832">
        <v>0</v>
      </c>
      <c r="X452" s="832">
        <v>0</v>
      </c>
      <c r="Y452" s="832">
        <v>0</v>
      </c>
      <c r="Z452" s="832">
        <v>0</v>
      </c>
      <c r="AA452" s="832">
        <v>0</v>
      </c>
      <c r="AB452" s="832">
        <v>0</v>
      </c>
      <c r="AC452" s="832">
        <v>0</v>
      </c>
      <c r="AD452" s="832">
        <v>0</v>
      </c>
      <c r="AE452" s="832">
        <v>0</v>
      </c>
      <c r="AF452" s="832">
        <v>0</v>
      </c>
      <c r="AG452" s="832">
        <v>0</v>
      </c>
      <c r="AH452" s="832">
        <v>0</v>
      </c>
      <c r="AI452" s="832">
        <v>0</v>
      </c>
      <c r="AJ452" s="1030" t="str">
        <f t="shared" ref="AJ452:AJ466" si="42">C452</f>
        <v>H21910</v>
      </c>
      <c r="AK452" s="1030" t="str">
        <f t="shared" ref="AK452:AK466" si="43">D452</f>
        <v>ASSURANCE GROUPE</v>
      </c>
      <c r="AL452" s="1030">
        <f>IFERROR(INDEX(G452:R452,1,MATCH(Parametres!$B$3,G$1:R$1,0)-1)*IF(OR(F452="L",F452="S",F452="I"),-1,1),"")</f>
        <v>3441.85</v>
      </c>
      <c r="AM452" s="1030">
        <f t="shared" ref="AM452:AM515" si="44">AN452-N(AL452)</f>
        <v>296.63999999999987</v>
      </c>
      <c r="AN452" s="1030">
        <f>INDEX(G452:R452,1,MATCH(Parametres!$B$3,G$1:R$1,0))*IF(OR(F452="L",F452="S",F452="I"),-1,1)</f>
        <v>3738.49</v>
      </c>
      <c r="AO452" s="598" t="str">
        <f>+VLOOKUP($AJ452,Data_Validation!$A:$D,1,0)</f>
        <v>H21910</v>
      </c>
      <c r="AP452" s="598" t="str">
        <f>+VLOOKUP($AJ452,Data_Validation!$A:$D,3,0)</f>
        <v>Bilan</v>
      </c>
      <c r="AQ452" s="598" t="str">
        <f>+VLOOKUP($AJ452,Data_Validation!$A:$D,4,0)</f>
        <v>DAS à Payer</v>
      </c>
      <c r="AR452" s="598" t="s">
        <v>299</v>
      </c>
      <c r="AS452" s="598">
        <f>+VLOOKUP($AJ452,Data_Validation!$A:$E,5,0)</f>
        <v>0</v>
      </c>
      <c r="AT452" s="1036" t="str">
        <f t="shared" ref="AT452:AT515" si="45">C452</f>
        <v>H21910</v>
      </c>
      <c r="AU452" s="599" t="str">
        <f t="shared" ref="AU452:AU515" si="46">D452</f>
        <v>ASSURANCE GROUPE</v>
      </c>
      <c r="AV452" s="1030">
        <f>IFERROR(INDEX(V452:AG452,1,MATCH(Parametres!$B$3,V$1:AG$1,0)-1)*IF(OR(C452="L",C452="S",C452="I"),-1,1),"")</f>
        <v>0</v>
      </c>
      <c r="AW452" s="1030">
        <f t="shared" ref="AW452:AW515" si="47">AX452-N(AV452)</f>
        <v>0</v>
      </c>
      <c r="AX452" s="1030">
        <f>INDEX(V452:AG452,1,MATCH(Parametres!$B$3,V$1:AG$1,0))*IF(OR(C452="L",C452="S",C452="I"),-1,1)</f>
        <v>0</v>
      </c>
      <c r="AY452" s="598" t="s">
        <v>337</v>
      </c>
      <c r="AZ452" s="598">
        <f>+VLOOKUP($AJ452,Data_Validation!$A:$E,5,0)</f>
        <v>0</v>
      </c>
    </row>
    <row r="453" spans="1:52" ht="15" customHeight="1">
      <c r="A453" s="832" t="s">
        <v>1150</v>
      </c>
      <c r="B453" s="832">
        <v>2025</v>
      </c>
      <c r="C453" s="832" t="s">
        <v>2050</v>
      </c>
      <c r="D453" s="832" t="s">
        <v>655</v>
      </c>
      <c r="E453" s="832" t="s">
        <v>333</v>
      </c>
      <c r="F453" s="832" t="s">
        <v>1153</v>
      </c>
      <c r="G453" s="832">
        <v>112582.5</v>
      </c>
      <c r="H453" s="832">
        <v>73150.61</v>
      </c>
      <c r="I453" s="832">
        <v>71151.91</v>
      </c>
      <c r="J453" s="832">
        <v>119977.9</v>
      </c>
      <c r="K453" s="832">
        <v>82475.95</v>
      </c>
      <c r="L453" s="832">
        <v>75661.84</v>
      </c>
      <c r="M453" s="832">
        <v>81116.25</v>
      </c>
      <c r="N453" s="832">
        <v>85221.86</v>
      </c>
      <c r="O453" s="832">
        <v>84644.53</v>
      </c>
      <c r="P453" s="832">
        <v>0</v>
      </c>
      <c r="Q453" s="832">
        <v>0</v>
      </c>
      <c r="R453" s="832">
        <v>0</v>
      </c>
      <c r="S453" s="832">
        <v>0</v>
      </c>
      <c r="T453" s="832">
        <v>0</v>
      </c>
      <c r="U453" s="832">
        <v>0</v>
      </c>
      <c r="V453" s="832">
        <v>0</v>
      </c>
      <c r="W453" s="832">
        <v>0</v>
      </c>
      <c r="X453" s="832">
        <v>0</v>
      </c>
      <c r="Y453" s="832">
        <v>0</v>
      </c>
      <c r="Z453" s="832">
        <v>0</v>
      </c>
      <c r="AA453" s="832">
        <v>0</v>
      </c>
      <c r="AB453" s="832">
        <v>0</v>
      </c>
      <c r="AC453" s="832">
        <v>0</v>
      </c>
      <c r="AD453" s="832">
        <v>0</v>
      </c>
      <c r="AE453" s="832">
        <v>0</v>
      </c>
      <c r="AF453" s="832">
        <v>0</v>
      </c>
      <c r="AG453" s="832">
        <v>0</v>
      </c>
      <c r="AH453" s="832">
        <v>0</v>
      </c>
      <c r="AI453" s="832">
        <v>0</v>
      </c>
      <c r="AJ453" s="1030" t="str">
        <f t="shared" si="42"/>
        <v>H22000</v>
      </c>
      <c r="AK453" s="1030" t="str">
        <f t="shared" si="43"/>
        <v>TVQ A PAYER</v>
      </c>
      <c r="AL453" s="1030">
        <f>IFERROR(INDEX(G453:R453,1,MATCH(Parametres!$B$3,G$1:R$1,0)-1)*IF(OR(F453="L",F453="S",F453="I"),-1,1),"")</f>
        <v>-112582.5</v>
      </c>
      <c r="AM453" s="1030">
        <f t="shared" si="44"/>
        <v>39431.89</v>
      </c>
      <c r="AN453" s="1030">
        <f>INDEX(G453:R453,1,MATCH(Parametres!$B$3,G$1:R$1,0))*IF(OR(F453="L",F453="S",F453="I"),-1,1)</f>
        <v>-73150.61</v>
      </c>
      <c r="AO453" s="598" t="str">
        <f>+VLOOKUP($AJ453,Data_Validation!$A:$D,1,0)</f>
        <v>H22000</v>
      </c>
      <c r="AP453" s="598" t="str">
        <f>+VLOOKUP($AJ453,Data_Validation!$A:$D,3,0)</f>
        <v>Bilan</v>
      </c>
      <c r="AQ453" s="598" t="str">
        <f>+VLOOKUP($AJ453,Data_Validation!$A:$D,4,0)</f>
        <v>Taxes de Vente à Payer</v>
      </c>
      <c r="AR453" s="598" t="s">
        <v>299</v>
      </c>
      <c r="AS453" s="598">
        <f>+VLOOKUP($AJ453,Data_Validation!$A:$E,5,0)</f>
        <v>0</v>
      </c>
      <c r="AT453" s="1036" t="str">
        <f t="shared" si="45"/>
        <v>H22000</v>
      </c>
      <c r="AU453" s="599" t="str">
        <f t="shared" si="46"/>
        <v>TVQ A PAYER</v>
      </c>
      <c r="AV453" s="1030">
        <f>IFERROR(INDEX(V453:AG453,1,MATCH(Parametres!$B$3,V$1:AG$1,0)-1)*IF(OR(C453="L",C453="S",C453="I"),-1,1),"")</f>
        <v>0</v>
      </c>
      <c r="AW453" s="1030">
        <f t="shared" si="47"/>
        <v>0</v>
      </c>
      <c r="AX453" s="1030">
        <f>INDEX(V453:AG453,1,MATCH(Parametres!$B$3,V$1:AG$1,0))*IF(OR(C453="L",C453="S",C453="I"),-1,1)</f>
        <v>0</v>
      </c>
      <c r="AY453" s="598" t="s">
        <v>337</v>
      </c>
      <c r="AZ453" s="598">
        <f>+VLOOKUP($AJ453,Data_Validation!$A:$E,5,0)</f>
        <v>0</v>
      </c>
    </row>
    <row r="454" spans="1:52" ht="15" customHeight="1">
      <c r="A454" s="832" t="s">
        <v>1150</v>
      </c>
      <c r="B454" s="832">
        <v>2025</v>
      </c>
      <c r="C454" s="832" t="s">
        <v>2051</v>
      </c>
      <c r="D454" s="832" t="s">
        <v>2052</v>
      </c>
      <c r="E454" s="832" t="s">
        <v>333</v>
      </c>
      <c r="F454" s="832" t="s">
        <v>1153</v>
      </c>
      <c r="G454" s="832">
        <v>-71712.87</v>
      </c>
      <c r="H454" s="832">
        <v>-62838.96</v>
      </c>
      <c r="I454" s="832">
        <v>-61408.95</v>
      </c>
      <c r="J454" s="832">
        <v>-69927.66</v>
      </c>
      <c r="K454" s="832">
        <v>-69555.62</v>
      </c>
      <c r="L454" s="832">
        <v>-187063.23</v>
      </c>
      <c r="M454" s="832">
        <v>-56657.3</v>
      </c>
      <c r="N454" s="832">
        <v>-67026.25</v>
      </c>
      <c r="O454" s="832">
        <v>-67563.490000000005</v>
      </c>
      <c r="P454" s="832">
        <v>0</v>
      </c>
      <c r="Q454" s="832">
        <v>0</v>
      </c>
      <c r="R454" s="832">
        <v>186.52</v>
      </c>
      <c r="S454" s="832">
        <v>0</v>
      </c>
      <c r="T454" s="832">
        <v>0</v>
      </c>
      <c r="U454" s="832">
        <v>0</v>
      </c>
      <c r="V454" s="832">
        <v>0</v>
      </c>
      <c r="W454" s="832">
        <v>0</v>
      </c>
      <c r="X454" s="832">
        <v>0</v>
      </c>
      <c r="Y454" s="832">
        <v>0</v>
      </c>
      <c r="Z454" s="832">
        <v>0</v>
      </c>
      <c r="AA454" s="832">
        <v>0</v>
      </c>
      <c r="AB454" s="832">
        <v>0</v>
      </c>
      <c r="AC454" s="832">
        <v>0</v>
      </c>
      <c r="AD454" s="832">
        <v>0</v>
      </c>
      <c r="AE454" s="832">
        <v>0</v>
      </c>
      <c r="AF454" s="832">
        <v>0</v>
      </c>
      <c r="AG454" s="832">
        <v>0</v>
      </c>
      <c r="AH454" s="832">
        <v>0</v>
      </c>
      <c r="AI454" s="832">
        <v>0</v>
      </c>
      <c r="AJ454" s="1030" t="str">
        <f t="shared" si="42"/>
        <v>H22010</v>
      </c>
      <c r="AK454" s="1030" t="str">
        <f t="shared" si="43"/>
        <v>RTI(TVQ) A RECEVOIR</v>
      </c>
      <c r="AL454" s="1030">
        <f>IFERROR(INDEX(G454:R454,1,MATCH(Parametres!$B$3,G$1:R$1,0)-1)*IF(OR(F454="L",F454="S",F454="I"),-1,1),"")</f>
        <v>71712.87</v>
      </c>
      <c r="AM454" s="1030">
        <f t="shared" si="44"/>
        <v>-8873.9099999999962</v>
      </c>
      <c r="AN454" s="1030">
        <f>INDEX(G454:R454,1,MATCH(Parametres!$B$3,G$1:R$1,0))*IF(OR(F454="L",F454="S",F454="I"),-1,1)</f>
        <v>62838.96</v>
      </c>
      <c r="AO454" s="598" t="str">
        <f>+VLOOKUP($AJ454,Data_Validation!$A:$D,1,0)</f>
        <v>H22010</v>
      </c>
      <c r="AP454" s="598" t="str">
        <f>+VLOOKUP($AJ454,Data_Validation!$A:$D,3,0)</f>
        <v>Bilan</v>
      </c>
      <c r="AQ454" s="598" t="str">
        <f>+VLOOKUP($AJ454,Data_Validation!$A:$D,4,0)</f>
        <v>Taxes de Vente à Payer</v>
      </c>
      <c r="AR454" s="598" t="s">
        <v>299</v>
      </c>
      <c r="AS454" s="598">
        <f>+VLOOKUP($AJ454,Data_Validation!$A:$E,5,0)</f>
        <v>0</v>
      </c>
      <c r="AT454" s="1036" t="str">
        <f t="shared" si="45"/>
        <v>H22010</v>
      </c>
      <c r="AU454" s="599" t="str">
        <f t="shared" si="46"/>
        <v>RTI(TVQ) A RECEVOIR</v>
      </c>
      <c r="AV454" s="1030">
        <f>IFERROR(INDEX(V454:AG454,1,MATCH(Parametres!$B$3,V$1:AG$1,0)-1)*IF(OR(C454="L",C454="S",C454="I"),-1,1),"")</f>
        <v>0</v>
      </c>
      <c r="AW454" s="1030">
        <f t="shared" si="47"/>
        <v>0</v>
      </c>
      <c r="AX454" s="1030">
        <f>INDEX(V454:AG454,1,MATCH(Parametres!$B$3,V$1:AG$1,0))*IF(OR(C454="L",C454="S",C454="I"),-1,1)</f>
        <v>0</v>
      </c>
      <c r="AY454" s="598" t="s">
        <v>337</v>
      </c>
      <c r="AZ454" s="598">
        <f>+VLOOKUP($AJ454,Data_Validation!$A:$E,5,0)</f>
        <v>0</v>
      </c>
    </row>
    <row r="455" spans="1:52" ht="15" customHeight="1">
      <c r="A455" s="832" t="s">
        <v>1150</v>
      </c>
      <c r="B455" s="832">
        <v>2025</v>
      </c>
      <c r="C455" s="832" t="s">
        <v>2053</v>
      </c>
      <c r="D455" s="832" t="s">
        <v>2054</v>
      </c>
      <c r="E455" s="832" t="s">
        <v>333</v>
      </c>
      <c r="F455" s="832" t="s">
        <v>1153</v>
      </c>
      <c r="G455" s="832">
        <v>2992.5</v>
      </c>
      <c r="H455" s="832">
        <v>1206</v>
      </c>
      <c r="I455" s="832">
        <v>1696.5</v>
      </c>
      <c r="J455" s="832">
        <v>3636</v>
      </c>
      <c r="K455" s="832">
        <v>2619</v>
      </c>
      <c r="L455" s="832">
        <v>2047.5</v>
      </c>
      <c r="M455" s="832">
        <v>2191.5</v>
      </c>
      <c r="N455" s="832">
        <v>2479.5</v>
      </c>
      <c r="O455" s="832">
        <v>2299.5</v>
      </c>
      <c r="P455" s="832">
        <v>0</v>
      </c>
      <c r="Q455" s="832">
        <v>0</v>
      </c>
      <c r="R455" s="832">
        <v>0</v>
      </c>
      <c r="S455" s="832">
        <v>0</v>
      </c>
      <c r="T455" s="832">
        <v>0</v>
      </c>
      <c r="U455" s="832">
        <v>0</v>
      </c>
      <c r="V455" s="832">
        <v>0</v>
      </c>
      <c r="W455" s="832">
        <v>0</v>
      </c>
      <c r="X455" s="832">
        <v>0</v>
      </c>
      <c r="Y455" s="832">
        <v>0</v>
      </c>
      <c r="Z455" s="832">
        <v>0</v>
      </c>
      <c r="AA455" s="832">
        <v>0</v>
      </c>
      <c r="AB455" s="832">
        <v>0</v>
      </c>
      <c r="AC455" s="832">
        <v>0</v>
      </c>
      <c r="AD455" s="832">
        <v>0</v>
      </c>
      <c r="AE455" s="832">
        <v>0</v>
      </c>
      <c r="AF455" s="832">
        <v>0</v>
      </c>
      <c r="AG455" s="832">
        <v>0</v>
      </c>
      <c r="AH455" s="832">
        <v>0</v>
      </c>
      <c r="AI455" s="832">
        <v>0</v>
      </c>
      <c r="AJ455" s="1030" t="str">
        <f t="shared" si="42"/>
        <v>H22020</v>
      </c>
      <c r="AK455" s="1030" t="str">
        <f t="shared" si="43"/>
        <v>TAXES DE PNEUS</v>
      </c>
      <c r="AL455" s="1030">
        <f>IFERROR(INDEX(G455:R455,1,MATCH(Parametres!$B$3,G$1:R$1,0)-1)*IF(OR(F455="L",F455="S",F455="I"),-1,1),"")</f>
        <v>-2992.5</v>
      </c>
      <c r="AM455" s="1030">
        <f t="shared" si="44"/>
        <v>1786.5</v>
      </c>
      <c r="AN455" s="1030">
        <f>INDEX(G455:R455,1,MATCH(Parametres!$B$3,G$1:R$1,0))*IF(OR(F455="L",F455="S",F455="I"),-1,1)</f>
        <v>-1206</v>
      </c>
      <c r="AO455" s="598" t="str">
        <f>+VLOOKUP($AJ455,Data_Validation!$A:$D,1,0)</f>
        <v>H22020</v>
      </c>
      <c r="AP455" s="598" t="str">
        <f>+VLOOKUP($AJ455,Data_Validation!$A:$D,3,0)</f>
        <v>Bilan</v>
      </c>
      <c r="AQ455" s="598" t="str">
        <f>+VLOOKUP($AJ455,Data_Validation!$A:$D,4,0)</f>
        <v>Taxes de Vente à Payer</v>
      </c>
      <c r="AR455" s="598" t="s">
        <v>299</v>
      </c>
      <c r="AS455" s="598">
        <f>+VLOOKUP($AJ455,Data_Validation!$A:$E,5,0)</f>
        <v>0</v>
      </c>
      <c r="AT455" s="1036" t="str">
        <f t="shared" si="45"/>
        <v>H22020</v>
      </c>
      <c r="AU455" s="599" t="str">
        <f t="shared" si="46"/>
        <v>TAXES DE PNEUS</v>
      </c>
      <c r="AV455" s="1030">
        <f>IFERROR(INDEX(V455:AG455,1,MATCH(Parametres!$B$3,V$1:AG$1,0)-1)*IF(OR(C455="L",C455="S",C455="I"),-1,1),"")</f>
        <v>0</v>
      </c>
      <c r="AW455" s="1030">
        <f t="shared" si="47"/>
        <v>0</v>
      </c>
      <c r="AX455" s="1030">
        <f>INDEX(V455:AG455,1,MATCH(Parametres!$B$3,V$1:AG$1,0))*IF(OR(C455="L",C455="S",C455="I"),-1,1)</f>
        <v>0</v>
      </c>
      <c r="AY455" s="598" t="s">
        <v>337</v>
      </c>
      <c r="AZ455" s="598">
        <f>+VLOOKUP($AJ455,Data_Validation!$A:$E,5,0)</f>
        <v>0</v>
      </c>
    </row>
    <row r="456" spans="1:52" ht="15" customHeight="1">
      <c r="A456" s="832" t="s">
        <v>1150</v>
      </c>
      <c r="B456" s="832">
        <v>2025</v>
      </c>
      <c r="C456" s="832" t="s">
        <v>2055</v>
      </c>
      <c r="D456" s="832" t="s">
        <v>2056</v>
      </c>
      <c r="E456" s="832" t="s">
        <v>333</v>
      </c>
      <c r="F456" s="832" t="s">
        <v>1153</v>
      </c>
      <c r="G456" s="832">
        <v>20638.41</v>
      </c>
      <c r="H456" s="832">
        <v>20638.41</v>
      </c>
      <c r="I456" s="832">
        <v>20638.41</v>
      </c>
      <c r="J456" s="832">
        <v>-26178.11</v>
      </c>
      <c r="K456" s="832">
        <v>20638.41</v>
      </c>
      <c r="L456" s="832">
        <v>20638.41</v>
      </c>
      <c r="M456" s="832">
        <v>20638.41</v>
      </c>
      <c r="N456" s="832">
        <v>-29852.99</v>
      </c>
      <c r="O456" s="832">
        <v>-29852.99</v>
      </c>
      <c r="P456" s="832">
        <v>-44233.48</v>
      </c>
      <c r="Q456" s="832">
        <v>-34611.79</v>
      </c>
      <c r="R456" s="832">
        <v>77995.08</v>
      </c>
      <c r="S456" s="832">
        <v>0</v>
      </c>
      <c r="T456" s="832">
        <v>0</v>
      </c>
      <c r="U456" s="832">
        <v>0</v>
      </c>
      <c r="V456" s="832">
        <v>0</v>
      </c>
      <c r="W456" s="832">
        <v>0</v>
      </c>
      <c r="X456" s="832">
        <v>0</v>
      </c>
      <c r="Y456" s="832">
        <v>0</v>
      </c>
      <c r="Z456" s="832">
        <v>0</v>
      </c>
      <c r="AA456" s="832">
        <v>0</v>
      </c>
      <c r="AB456" s="832">
        <v>0</v>
      </c>
      <c r="AC456" s="832">
        <v>0</v>
      </c>
      <c r="AD456" s="832">
        <v>0</v>
      </c>
      <c r="AE456" s="832">
        <v>0</v>
      </c>
      <c r="AF456" s="832">
        <v>0</v>
      </c>
      <c r="AG456" s="832">
        <v>0</v>
      </c>
      <c r="AH456" s="832">
        <v>0</v>
      </c>
      <c r="AI456" s="832">
        <v>0</v>
      </c>
      <c r="AJ456" s="1030" t="str">
        <f t="shared" si="42"/>
        <v>H22050</v>
      </c>
      <c r="AK456" s="1030" t="str">
        <f t="shared" si="43"/>
        <v>TPS &amp; TVQ A RECEVOIR</v>
      </c>
      <c r="AL456" s="1030">
        <f>IFERROR(INDEX(G456:R456,1,MATCH(Parametres!$B$3,G$1:R$1,0)-1)*IF(OR(F456="L",F456="S",F456="I"),-1,1),"")</f>
        <v>-20638.41</v>
      </c>
      <c r="AM456" s="1030">
        <f t="shared" si="44"/>
        <v>0</v>
      </c>
      <c r="AN456" s="1030">
        <f>INDEX(G456:R456,1,MATCH(Parametres!$B$3,G$1:R$1,0))*IF(OR(F456="L",F456="S",F456="I"),-1,1)</f>
        <v>-20638.41</v>
      </c>
      <c r="AO456" s="598" t="str">
        <f>+VLOOKUP($AJ456,Data_Validation!$A:$D,1,0)</f>
        <v>H22050</v>
      </c>
      <c r="AP456" s="598" t="str">
        <f>+VLOOKUP($AJ456,Data_Validation!$A:$D,3,0)</f>
        <v>Bilan</v>
      </c>
      <c r="AQ456" s="598" t="str">
        <f>+VLOOKUP($AJ456,Data_Validation!$A:$D,4,0)</f>
        <v>Taxes de Vente à Payer</v>
      </c>
      <c r="AR456" s="598" t="s">
        <v>299</v>
      </c>
      <c r="AS456" s="598">
        <f>+VLOOKUP($AJ456,Data_Validation!$A:$E,5,0)</f>
        <v>0</v>
      </c>
      <c r="AT456" s="1036" t="str">
        <f t="shared" si="45"/>
        <v>H22050</v>
      </c>
      <c r="AU456" s="599" t="str">
        <f t="shared" si="46"/>
        <v>TPS &amp; TVQ A RECEVOIR</v>
      </c>
      <c r="AV456" s="1030">
        <f>IFERROR(INDEX(V456:AG456,1,MATCH(Parametres!$B$3,V$1:AG$1,0)-1)*IF(OR(C456="L",C456="S",C456="I"),-1,1),"")</f>
        <v>0</v>
      </c>
      <c r="AW456" s="1030">
        <f t="shared" si="47"/>
        <v>0</v>
      </c>
      <c r="AX456" s="1030">
        <f>INDEX(V456:AG456,1,MATCH(Parametres!$B$3,V$1:AG$1,0))*IF(OR(C456="L",C456="S",C456="I"),-1,1)</f>
        <v>0</v>
      </c>
      <c r="AY456" s="598" t="s">
        <v>337</v>
      </c>
      <c r="AZ456" s="598">
        <f>+VLOOKUP($AJ456,Data_Validation!$A:$E,5,0)</f>
        <v>0</v>
      </c>
    </row>
    <row r="457" spans="1:52" ht="15" customHeight="1">
      <c r="A457" s="832" t="s">
        <v>1150</v>
      </c>
      <c r="B457" s="832">
        <v>2025</v>
      </c>
      <c r="C457" s="832" t="s">
        <v>2057</v>
      </c>
      <c r="D457" s="832" t="s">
        <v>2058</v>
      </c>
      <c r="E457" s="832" t="s">
        <v>333</v>
      </c>
      <c r="F457" s="832" t="s">
        <v>1153</v>
      </c>
      <c r="G457" s="832">
        <v>-28226.32</v>
      </c>
      <c r="H457" s="832">
        <v>-28226.32</v>
      </c>
      <c r="I457" s="832">
        <v>-28226.32</v>
      </c>
      <c r="J457" s="832">
        <v>-28226.32</v>
      </c>
      <c r="K457" s="832">
        <v>-28226.32</v>
      </c>
      <c r="L457" s="832">
        <v>-28226.32</v>
      </c>
      <c r="M457" s="832">
        <v>-28226.32</v>
      </c>
      <c r="N457" s="832">
        <v>0</v>
      </c>
      <c r="O457" s="832">
        <v>0</v>
      </c>
      <c r="P457" s="832">
        <v>0</v>
      </c>
      <c r="Q457" s="832">
        <v>0</v>
      </c>
      <c r="R457" s="832">
        <v>0</v>
      </c>
      <c r="S457" s="832">
        <v>0</v>
      </c>
      <c r="T457" s="832">
        <v>0</v>
      </c>
      <c r="U457" s="832">
        <v>0</v>
      </c>
      <c r="V457" s="832">
        <v>0</v>
      </c>
      <c r="W457" s="832">
        <v>0</v>
      </c>
      <c r="X457" s="832">
        <v>0</v>
      </c>
      <c r="Y457" s="832">
        <v>0</v>
      </c>
      <c r="Z457" s="832">
        <v>0</v>
      </c>
      <c r="AA457" s="832">
        <v>0</v>
      </c>
      <c r="AB457" s="832">
        <v>0</v>
      </c>
      <c r="AC457" s="832">
        <v>0</v>
      </c>
      <c r="AD457" s="832">
        <v>0</v>
      </c>
      <c r="AE457" s="832">
        <v>0</v>
      </c>
      <c r="AF457" s="832">
        <v>0</v>
      </c>
      <c r="AG457" s="832">
        <v>0</v>
      </c>
      <c r="AH457" s="832">
        <v>0</v>
      </c>
      <c r="AI457" s="832">
        <v>0</v>
      </c>
      <c r="AJ457" s="1030" t="str">
        <f t="shared" si="42"/>
        <v>H22060</v>
      </c>
      <c r="AK457" s="1030" t="str">
        <f t="shared" si="43"/>
        <v>TPS &amp; TVQ A PAYER</v>
      </c>
      <c r="AL457" s="1030">
        <f>IFERROR(INDEX(G457:R457,1,MATCH(Parametres!$B$3,G$1:R$1,0)-1)*IF(OR(F457="L",F457="S",F457="I"),-1,1),"")</f>
        <v>28226.32</v>
      </c>
      <c r="AM457" s="1030">
        <f t="shared" si="44"/>
        <v>0</v>
      </c>
      <c r="AN457" s="1030">
        <f>INDEX(G457:R457,1,MATCH(Parametres!$B$3,G$1:R$1,0))*IF(OR(F457="L",F457="S",F457="I"),-1,1)</f>
        <v>28226.32</v>
      </c>
      <c r="AO457" s="598" t="str">
        <f>+VLOOKUP($AJ457,Data_Validation!$A:$D,1,0)</f>
        <v>H22060</v>
      </c>
      <c r="AP457" s="598" t="str">
        <f>+VLOOKUP($AJ457,Data_Validation!$A:$D,3,0)</f>
        <v>Bilan</v>
      </c>
      <c r="AQ457" s="598" t="str">
        <f>+VLOOKUP($AJ457,Data_Validation!$A:$D,4,0)</f>
        <v>Taxes de Vente à Payer</v>
      </c>
      <c r="AR457" s="598" t="s">
        <v>299</v>
      </c>
      <c r="AS457" s="598">
        <f>+VLOOKUP($AJ457,Data_Validation!$A:$E,5,0)</f>
        <v>0</v>
      </c>
      <c r="AT457" s="1036" t="str">
        <f t="shared" si="45"/>
        <v>H22060</v>
      </c>
      <c r="AU457" s="599" t="str">
        <f t="shared" si="46"/>
        <v>TPS &amp; TVQ A PAYER</v>
      </c>
      <c r="AV457" s="1030">
        <f>IFERROR(INDEX(V457:AG457,1,MATCH(Parametres!$B$3,V$1:AG$1,0)-1)*IF(OR(C457="L",C457="S",C457="I"),-1,1),"")</f>
        <v>0</v>
      </c>
      <c r="AW457" s="1030">
        <f t="shared" si="47"/>
        <v>0</v>
      </c>
      <c r="AX457" s="1030">
        <f>INDEX(V457:AG457,1,MATCH(Parametres!$B$3,V$1:AG$1,0))*IF(OR(C457="L",C457="S",C457="I"),-1,1)</f>
        <v>0</v>
      </c>
      <c r="AY457" s="598" t="s">
        <v>337</v>
      </c>
      <c r="AZ457" s="598">
        <f>+VLOOKUP($AJ457,Data_Validation!$A:$E,5,0)</f>
        <v>0</v>
      </c>
    </row>
    <row r="458" spans="1:52" ht="15" customHeight="1">
      <c r="A458" s="832" t="s">
        <v>1150</v>
      </c>
      <c r="B458" s="832">
        <v>2025</v>
      </c>
      <c r="C458" s="832" t="s">
        <v>2059</v>
      </c>
      <c r="D458" s="832" t="s">
        <v>2060</v>
      </c>
      <c r="E458" s="832" t="s">
        <v>333</v>
      </c>
      <c r="F458" s="832" t="s">
        <v>1153</v>
      </c>
      <c r="G458" s="832">
        <v>3281.58</v>
      </c>
      <c r="H458" s="832">
        <v>2187</v>
      </c>
      <c r="I458" s="832">
        <v>1702.26</v>
      </c>
      <c r="J458" s="832">
        <v>2468.0700000000002</v>
      </c>
      <c r="K458" s="832">
        <v>3333.96</v>
      </c>
      <c r="L458" s="832">
        <v>1984.59</v>
      </c>
      <c r="M458" s="832">
        <v>1689.39</v>
      </c>
      <c r="N458" s="832">
        <v>2488.14</v>
      </c>
      <c r="O458" s="832">
        <v>1183.77</v>
      </c>
      <c r="P458" s="832">
        <v>0</v>
      </c>
      <c r="Q458" s="832">
        <v>0</v>
      </c>
      <c r="R458" s="832">
        <v>0</v>
      </c>
      <c r="S458" s="832">
        <v>0</v>
      </c>
      <c r="T458" s="832">
        <v>0</v>
      </c>
      <c r="U458" s="832">
        <v>0</v>
      </c>
      <c r="V458" s="832">
        <v>0</v>
      </c>
      <c r="W458" s="832">
        <v>0</v>
      </c>
      <c r="X458" s="832">
        <v>0</v>
      </c>
      <c r="Y458" s="832">
        <v>0</v>
      </c>
      <c r="Z458" s="832">
        <v>0</v>
      </c>
      <c r="AA458" s="832">
        <v>0</v>
      </c>
      <c r="AB458" s="832">
        <v>0</v>
      </c>
      <c r="AC458" s="832">
        <v>0</v>
      </c>
      <c r="AD458" s="832">
        <v>0</v>
      </c>
      <c r="AE458" s="832">
        <v>0</v>
      </c>
      <c r="AF458" s="832">
        <v>0</v>
      </c>
      <c r="AG458" s="832">
        <v>0</v>
      </c>
      <c r="AH458" s="832">
        <v>0</v>
      </c>
      <c r="AI458" s="832">
        <v>0</v>
      </c>
      <c r="AJ458" s="1030" t="str">
        <f t="shared" si="42"/>
        <v>H22070</v>
      </c>
      <c r="AK458" s="1030" t="str">
        <f t="shared" si="43"/>
        <v>TPA - ASS REMPLACEMENT</v>
      </c>
      <c r="AL458" s="1030">
        <f>IFERROR(INDEX(G458:R458,1,MATCH(Parametres!$B$3,G$1:R$1,0)-1)*IF(OR(F458="L",F458="S",F458="I"),-1,1),"")</f>
        <v>-3281.58</v>
      </c>
      <c r="AM458" s="1030">
        <f t="shared" si="44"/>
        <v>1094.58</v>
      </c>
      <c r="AN458" s="1030">
        <f>INDEX(G458:R458,1,MATCH(Parametres!$B$3,G$1:R$1,0))*IF(OR(F458="L",F458="S",F458="I"),-1,1)</f>
        <v>-2187</v>
      </c>
      <c r="AO458" s="598" t="str">
        <f>+VLOOKUP($AJ458,Data_Validation!$A:$D,1,0)</f>
        <v>H22070</v>
      </c>
      <c r="AP458" s="598" t="str">
        <f>+VLOOKUP($AJ458,Data_Validation!$A:$D,3,0)</f>
        <v>Bilan</v>
      </c>
      <c r="AQ458" s="598" t="str">
        <f>+VLOOKUP($AJ458,Data_Validation!$A:$D,4,0)</f>
        <v>Taxes de Vente à Payer</v>
      </c>
      <c r="AR458" s="598" t="s">
        <v>299</v>
      </c>
      <c r="AS458" s="598">
        <f>+VLOOKUP($AJ458,Data_Validation!$A:$E,5,0)</f>
        <v>0</v>
      </c>
      <c r="AT458" s="1036" t="str">
        <f t="shared" si="45"/>
        <v>H22070</v>
      </c>
      <c r="AU458" s="599" t="str">
        <f t="shared" si="46"/>
        <v>TPA - ASS REMPLACEMENT</v>
      </c>
      <c r="AV458" s="1030">
        <f>IFERROR(INDEX(V458:AG458,1,MATCH(Parametres!$B$3,V$1:AG$1,0)-1)*IF(OR(C458="L",C458="S",C458="I"),-1,1),"")</f>
        <v>0</v>
      </c>
      <c r="AW458" s="1030">
        <f t="shared" si="47"/>
        <v>0</v>
      </c>
      <c r="AX458" s="1030">
        <f>INDEX(V458:AG458,1,MATCH(Parametres!$B$3,V$1:AG$1,0))*IF(OR(C458="L",C458="S",C458="I"),-1,1)</f>
        <v>0</v>
      </c>
      <c r="AY458" s="598" t="s">
        <v>337</v>
      </c>
      <c r="AZ458" s="598">
        <f>+VLOOKUP($AJ458,Data_Validation!$A:$E,5,0)</f>
        <v>0</v>
      </c>
    </row>
    <row r="459" spans="1:52" ht="15" customHeight="1">
      <c r="A459" s="832" t="s">
        <v>1150</v>
      </c>
      <c r="B459" s="832">
        <v>2025</v>
      </c>
      <c r="C459" s="832" t="s">
        <v>2061</v>
      </c>
      <c r="D459" s="832" t="s">
        <v>2062</v>
      </c>
      <c r="E459" s="832" t="s">
        <v>336</v>
      </c>
      <c r="F459" s="832" t="s">
        <v>1153</v>
      </c>
      <c r="G459" s="832">
        <v>0</v>
      </c>
      <c r="H459" s="832">
        <v>4669.55</v>
      </c>
      <c r="I459" s="832">
        <v>2864.27</v>
      </c>
      <c r="J459" s="832">
        <v>3483.87</v>
      </c>
      <c r="K459" s="832">
        <v>25804.52</v>
      </c>
      <c r="L459" s="832">
        <v>1140.54</v>
      </c>
      <c r="M459" s="832">
        <v>1543.82</v>
      </c>
      <c r="N459" s="832">
        <v>4960.37</v>
      </c>
      <c r="O459" s="832">
        <v>0</v>
      </c>
      <c r="P459" s="832">
        <v>-4712.99</v>
      </c>
      <c r="Q459" s="832">
        <v>-7998.9</v>
      </c>
      <c r="R459" s="832">
        <v>2044.88</v>
      </c>
      <c r="S459" s="832">
        <v>0</v>
      </c>
      <c r="T459" s="832">
        <v>0</v>
      </c>
      <c r="U459" s="832">
        <v>0</v>
      </c>
      <c r="V459" s="832">
        <v>0</v>
      </c>
      <c r="W459" s="832">
        <v>0</v>
      </c>
      <c r="X459" s="832">
        <v>0</v>
      </c>
      <c r="Y459" s="832">
        <v>0</v>
      </c>
      <c r="Z459" s="832">
        <v>0</v>
      </c>
      <c r="AA459" s="832">
        <v>0</v>
      </c>
      <c r="AB459" s="832">
        <v>0</v>
      </c>
      <c r="AC459" s="832">
        <v>0</v>
      </c>
      <c r="AD459" s="832">
        <v>0</v>
      </c>
      <c r="AE459" s="832">
        <v>0</v>
      </c>
      <c r="AF459" s="832">
        <v>0</v>
      </c>
      <c r="AG459" s="832">
        <v>0</v>
      </c>
      <c r="AH459" s="832">
        <v>0</v>
      </c>
      <c r="AI459" s="832">
        <v>0</v>
      </c>
      <c r="AJ459" s="1030" t="str">
        <f t="shared" si="42"/>
        <v>H22080</v>
      </c>
      <c r="AK459" s="1030" t="str">
        <f t="shared" si="43"/>
        <v>TVQ SAAQ</v>
      </c>
      <c r="AL459" s="1030">
        <f>IFERROR(INDEX(G459:R459,1,MATCH(Parametres!$B$3,G$1:R$1,0)-1)*IF(OR(F459="L",F459="S",F459="I"),-1,1),"")</f>
        <v>0</v>
      </c>
      <c r="AM459" s="1030">
        <f t="shared" si="44"/>
        <v>-4669.55</v>
      </c>
      <c r="AN459" s="1030">
        <f>INDEX(G459:R459,1,MATCH(Parametres!$B$3,G$1:R$1,0))*IF(OR(F459="L",F459="S",F459="I"),-1,1)</f>
        <v>-4669.55</v>
      </c>
      <c r="AO459" s="598" t="str">
        <f>+VLOOKUP($AJ459,Data_Validation!$A:$D,1,0)</f>
        <v>H22080</v>
      </c>
      <c r="AP459" s="598" t="str">
        <f>+VLOOKUP($AJ459,Data_Validation!$A:$D,3,0)</f>
        <v>Bilan</v>
      </c>
      <c r="AQ459" s="598" t="str">
        <f>+VLOOKUP($AJ459,Data_Validation!$A:$D,4,0)</f>
        <v>Taxes de Vente à Payer</v>
      </c>
      <c r="AR459" s="598" t="s">
        <v>299</v>
      </c>
      <c r="AS459" s="598">
        <f>+VLOOKUP($AJ459,Data_Validation!$A:$E,5,0)</f>
        <v>0</v>
      </c>
      <c r="AT459" s="1036" t="str">
        <f t="shared" si="45"/>
        <v>H22080</v>
      </c>
      <c r="AU459" s="599" t="str">
        <f t="shared" si="46"/>
        <v>TVQ SAAQ</v>
      </c>
      <c r="AV459" s="1030">
        <f>IFERROR(INDEX(V459:AG459,1,MATCH(Parametres!$B$3,V$1:AG$1,0)-1)*IF(OR(C459="L",C459="S",C459="I"),-1,1),"")</f>
        <v>0</v>
      </c>
      <c r="AW459" s="1030">
        <f t="shared" si="47"/>
        <v>0</v>
      </c>
      <c r="AX459" s="1030">
        <f>INDEX(V459:AG459,1,MATCH(Parametres!$B$3,V$1:AG$1,0))*IF(OR(C459="L",C459="S",C459="I"),-1,1)</f>
        <v>0</v>
      </c>
      <c r="AY459" s="598" t="s">
        <v>337</v>
      </c>
      <c r="AZ459" s="598">
        <f>+VLOOKUP($AJ459,Data_Validation!$A:$E,5,0)</f>
        <v>0</v>
      </c>
    </row>
    <row r="460" spans="1:52" ht="15" customHeight="1">
      <c r="A460" s="832" t="s">
        <v>1150</v>
      </c>
      <c r="B460" s="832">
        <v>2025</v>
      </c>
      <c r="C460" s="832" t="s">
        <v>2063</v>
      </c>
      <c r="D460" s="832" t="s">
        <v>2064</v>
      </c>
      <c r="E460" s="832" t="s">
        <v>2028</v>
      </c>
      <c r="F460" s="832" t="s">
        <v>1153</v>
      </c>
      <c r="G460" s="832">
        <v>143613.9</v>
      </c>
      <c r="H460" s="832">
        <v>93416.48</v>
      </c>
      <c r="I460" s="832">
        <v>40333.910000000003</v>
      </c>
      <c r="J460" s="832">
        <v>28579.45</v>
      </c>
      <c r="K460" s="832">
        <v>13832.44</v>
      </c>
      <c r="L460" s="832">
        <v>13464.41</v>
      </c>
      <c r="M460" s="832">
        <v>13520.49</v>
      </c>
      <c r="N460" s="832">
        <v>26815.88</v>
      </c>
      <c r="O460" s="832">
        <v>18116.89</v>
      </c>
      <c r="P460" s="832">
        <v>7189.78</v>
      </c>
      <c r="Q460" s="832">
        <v>7322.56</v>
      </c>
      <c r="R460" s="832">
        <v>7656.51</v>
      </c>
      <c r="S460" s="832">
        <v>0</v>
      </c>
      <c r="T460" s="832">
        <v>0</v>
      </c>
      <c r="U460" s="832">
        <v>0</v>
      </c>
      <c r="V460" s="832">
        <v>0</v>
      </c>
      <c r="W460" s="832">
        <v>0</v>
      </c>
      <c r="X460" s="832">
        <v>0</v>
      </c>
      <c r="Y460" s="832">
        <v>0</v>
      </c>
      <c r="Z460" s="832">
        <v>0</v>
      </c>
      <c r="AA460" s="832">
        <v>0</v>
      </c>
      <c r="AB460" s="832">
        <v>0</v>
      </c>
      <c r="AC460" s="832">
        <v>0</v>
      </c>
      <c r="AD460" s="832">
        <v>0</v>
      </c>
      <c r="AE460" s="832">
        <v>0</v>
      </c>
      <c r="AF460" s="832">
        <v>0</v>
      </c>
      <c r="AG460" s="832">
        <v>0</v>
      </c>
      <c r="AH460" s="832">
        <v>0</v>
      </c>
      <c r="AI460" s="832">
        <v>0</v>
      </c>
      <c r="AJ460" s="1030" t="str">
        <f t="shared" si="42"/>
        <v>H22100</v>
      </c>
      <c r="AK460" s="1030" t="str">
        <f t="shared" si="43"/>
        <v>COMMISSIONS VENDEURS</v>
      </c>
      <c r="AL460" s="1030">
        <f>IFERROR(INDEX(G460:R460,1,MATCH(Parametres!$B$3,G$1:R$1,0)-1)*IF(OR(F460="L",F460="S",F460="I"),-1,1),"")</f>
        <v>-143613.9</v>
      </c>
      <c r="AM460" s="1030">
        <f t="shared" si="44"/>
        <v>50197.42</v>
      </c>
      <c r="AN460" s="1030">
        <f>INDEX(G460:R460,1,MATCH(Parametres!$B$3,G$1:R$1,0))*IF(OR(F460="L",F460="S",F460="I"),-1,1)</f>
        <v>-93416.48</v>
      </c>
      <c r="AO460" s="598" t="str">
        <f>+VLOOKUP($AJ460,Data_Validation!$A:$D,1,0)</f>
        <v>H22100</v>
      </c>
      <c r="AP460" s="598" t="str">
        <f>+VLOOKUP($AJ460,Data_Validation!$A:$D,3,0)</f>
        <v>Bilan</v>
      </c>
      <c r="AQ460" s="598" t="str">
        <f>+VLOOKUP($AJ460,Data_Validation!$A:$D,4,0)</f>
        <v>Salaires à Payer</v>
      </c>
      <c r="AR460" s="598" t="s">
        <v>299</v>
      </c>
      <c r="AS460" s="598">
        <f>+VLOOKUP($AJ460,Data_Validation!$A:$E,5,0)</f>
        <v>0</v>
      </c>
      <c r="AT460" s="1036" t="str">
        <f t="shared" si="45"/>
        <v>H22100</v>
      </c>
      <c r="AU460" s="599" t="str">
        <f t="shared" si="46"/>
        <v>COMMISSIONS VENDEURS</v>
      </c>
      <c r="AV460" s="1030">
        <f>IFERROR(INDEX(V460:AG460,1,MATCH(Parametres!$B$3,V$1:AG$1,0)-1)*IF(OR(C460="L",C460="S",C460="I"),-1,1),"")</f>
        <v>0</v>
      </c>
      <c r="AW460" s="1030">
        <f t="shared" si="47"/>
        <v>0</v>
      </c>
      <c r="AX460" s="1030">
        <f>INDEX(V460:AG460,1,MATCH(Parametres!$B$3,V$1:AG$1,0))*IF(OR(C460="L",C460="S",C460="I"),-1,1)</f>
        <v>0</v>
      </c>
      <c r="AY460" s="598" t="s">
        <v>337</v>
      </c>
      <c r="AZ460" s="598">
        <f>+VLOOKUP($AJ460,Data_Validation!$A:$E,5,0)</f>
        <v>0</v>
      </c>
    </row>
    <row r="461" spans="1:52" ht="15" customHeight="1">
      <c r="A461" s="832" t="s">
        <v>1150</v>
      </c>
      <c r="B461" s="832">
        <v>2025</v>
      </c>
      <c r="C461" s="832" t="s">
        <v>2065</v>
      </c>
      <c r="D461" s="832" t="s">
        <v>2066</v>
      </c>
      <c r="E461" s="832" t="s">
        <v>2028</v>
      </c>
      <c r="F461" s="832" t="s">
        <v>1153</v>
      </c>
      <c r="G461" s="832">
        <v>0</v>
      </c>
      <c r="H461" s="832">
        <v>0</v>
      </c>
      <c r="I461" s="832">
        <v>57575.24</v>
      </c>
      <c r="J461" s="832">
        <v>194260.68</v>
      </c>
      <c r="K461" s="832">
        <v>118117.93</v>
      </c>
      <c r="L461" s="832">
        <v>70636.13</v>
      </c>
      <c r="M461" s="832">
        <v>82288.289999999994</v>
      </c>
      <c r="N461" s="832">
        <v>115294.91</v>
      </c>
      <c r="O461" s="832">
        <v>117348.54</v>
      </c>
      <c r="P461" s="832">
        <v>80591.89</v>
      </c>
      <c r="Q461" s="832">
        <v>101308.81</v>
      </c>
      <c r="R461" s="832">
        <v>89793.61</v>
      </c>
      <c r="S461" s="832">
        <v>0</v>
      </c>
      <c r="T461" s="832">
        <v>0</v>
      </c>
      <c r="U461" s="832">
        <v>0</v>
      </c>
      <c r="V461" s="832">
        <v>0</v>
      </c>
      <c r="W461" s="832">
        <v>0</v>
      </c>
      <c r="X461" s="832">
        <v>0</v>
      </c>
      <c r="Y461" s="832">
        <v>0</v>
      </c>
      <c r="Z461" s="832">
        <v>0</v>
      </c>
      <c r="AA461" s="832">
        <v>0</v>
      </c>
      <c r="AB461" s="832">
        <v>0</v>
      </c>
      <c r="AC461" s="832">
        <v>0</v>
      </c>
      <c r="AD461" s="832">
        <v>0</v>
      </c>
      <c r="AE461" s="832">
        <v>0</v>
      </c>
      <c r="AF461" s="832">
        <v>0</v>
      </c>
      <c r="AG461" s="832">
        <v>0</v>
      </c>
      <c r="AH461" s="832">
        <v>0</v>
      </c>
      <c r="AI461" s="832">
        <v>0</v>
      </c>
      <c r="AJ461" s="1030" t="str">
        <f t="shared" si="42"/>
        <v>H22101</v>
      </c>
      <c r="AK461" s="1030" t="str">
        <f t="shared" si="43"/>
        <v>BONI A PAYER</v>
      </c>
      <c r="AL461" s="1030">
        <f>IFERROR(INDEX(G461:R461,1,MATCH(Parametres!$B$3,G$1:R$1,0)-1)*IF(OR(F461="L",F461="S",F461="I"),-1,1),"")</f>
        <v>0</v>
      </c>
      <c r="AM461" s="1030">
        <f t="shared" si="44"/>
        <v>0</v>
      </c>
      <c r="AN461" s="1030">
        <f>INDEX(G461:R461,1,MATCH(Parametres!$B$3,G$1:R$1,0))*IF(OR(F461="L",F461="S",F461="I"),-1,1)</f>
        <v>0</v>
      </c>
      <c r="AO461" s="598" t="str">
        <f>+VLOOKUP($AJ461,Data_Validation!$A:$D,1,0)</f>
        <v>H22101</v>
      </c>
      <c r="AP461" s="598" t="str">
        <f>+VLOOKUP($AJ461,Data_Validation!$A:$D,3,0)</f>
        <v>Bilan</v>
      </c>
      <c r="AQ461" s="598" t="str">
        <f>+VLOOKUP($AJ461,Data_Validation!$A:$D,4,0)</f>
        <v>Salaires à Payer</v>
      </c>
      <c r="AR461" s="598" t="s">
        <v>299</v>
      </c>
      <c r="AS461" s="598">
        <f>+VLOOKUP($AJ461,Data_Validation!$A:$E,5,0)</f>
        <v>0</v>
      </c>
      <c r="AT461" s="1036" t="str">
        <f t="shared" si="45"/>
        <v>H22101</v>
      </c>
      <c r="AU461" s="599" t="str">
        <f t="shared" si="46"/>
        <v>BONI A PAYER</v>
      </c>
      <c r="AV461" s="1030">
        <f>IFERROR(INDEX(V461:AG461,1,MATCH(Parametres!$B$3,V$1:AG$1,0)-1)*IF(OR(C461="L",C461="S",C461="I"),-1,1),"")</f>
        <v>0</v>
      </c>
      <c r="AW461" s="1030">
        <f t="shared" si="47"/>
        <v>0</v>
      </c>
      <c r="AX461" s="1030">
        <f>INDEX(V461:AG461,1,MATCH(Parametres!$B$3,V$1:AG$1,0))*IF(OR(C461="L",C461="S",C461="I"),-1,1)</f>
        <v>0</v>
      </c>
      <c r="AY461" s="598" t="s">
        <v>337</v>
      </c>
      <c r="AZ461" s="598">
        <f>+VLOOKUP($AJ461,Data_Validation!$A:$E,5,0)</f>
        <v>0</v>
      </c>
    </row>
    <row r="462" spans="1:52" ht="15" customHeight="1">
      <c r="A462" s="832" t="s">
        <v>1150</v>
      </c>
      <c r="B462" s="832">
        <v>2025</v>
      </c>
      <c r="C462" s="832" t="s">
        <v>2067</v>
      </c>
      <c r="D462" s="832" t="s">
        <v>2068</v>
      </c>
      <c r="E462" s="832" t="s">
        <v>2028</v>
      </c>
      <c r="F462" s="832" t="s">
        <v>1153</v>
      </c>
      <c r="G462" s="832">
        <v>33122.949999999997</v>
      </c>
      <c r="H462" s="832">
        <v>24214.9</v>
      </c>
      <c r="I462" s="832">
        <v>16222.9</v>
      </c>
      <c r="J462" s="832">
        <v>25652.25</v>
      </c>
      <c r="K462" s="832">
        <v>13447.95</v>
      </c>
      <c r="L462" s="832">
        <v>17626.28</v>
      </c>
      <c r="M462" s="832">
        <v>14093.81</v>
      </c>
      <c r="N462" s="832">
        <v>24849.31</v>
      </c>
      <c r="O462" s="832">
        <v>18129.23</v>
      </c>
      <c r="P462" s="832">
        <v>8251.33</v>
      </c>
      <c r="Q462" s="832">
        <v>8162.05</v>
      </c>
      <c r="R462" s="832">
        <v>6439.53</v>
      </c>
      <c r="S462" s="832">
        <v>0</v>
      </c>
      <c r="T462" s="832">
        <v>0</v>
      </c>
      <c r="U462" s="832">
        <v>0</v>
      </c>
      <c r="V462" s="832">
        <v>0</v>
      </c>
      <c r="W462" s="832">
        <v>0</v>
      </c>
      <c r="X462" s="832">
        <v>0</v>
      </c>
      <c r="Y462" s="832">
        <v>0</v>
      </c>
      <c r="Z462" s="832">
        <v>0</v>
      </c>
      <c r="AA462" s="832">
        <v>0</v>
      </c>
      <c r="AB462" s="832">
        <v>0</v>
      </c>
      <c r="AC462" s="832">
        <v>0</v>
      </c>
      <c r="AD462" s="832">
        <v>0</v>
      </c>
      <c r="AE462" s="832">
        <v>0</v>
      </c>
      <c r="AF462" s="832">
        <v>0</v>
      </c>
      <c r="AG462" s="832">
        <v>0</v>
      </c>
      <c r="AH462" s="832">
        <v>0</v>
      </c>
      <c r="AI462" s="832">
        <v>0</v>
      </c>
      <c r="AJ462" s="1030" t="str">
        <f t="shared" si="42"/>
        <v>H22110</v>
      </c>
      <c r="AK462" s="1030" t="str">
        <f t="shared" si="43"/>
        <v>COMMISSIONS F&amp;I</v>
      </c>
      <c r="AL462" s="1030">
        <f>IFERROR(INDEX(G462:R462,1,MATCH(Parametres!$B$3,G$1:R$1,0)-1)*IF(OR(F462="L",F462="S",F462="I"),-1,1),"")</f>
        <v>-33122.949999999997</v>
      </c>
      <c r="AM462" s="1030">
        <f t="shared" si="44"/>
        <v>8908.0499999999956</v>
      </c>
      <c r="AN462" s="1030">
        <f>INDEX(G462:R462,1,MATCH(Parametres!$B$3,G$1:R$1,0))*IF(OR(F462="L",F462="S",F462="I"),-1,1)</f>
        <v>-24214.9</v>
      </c>
      <c r="AO462" s="598" t="str">
        <f>+VLOOKUP($AJ462,Data_Validation!$A:$D,1,0)</f>
        <v>H22110</v>
      </c>
      <c r="AP462" s="598" t="str">
        <f>+VLOOKUP($AJ462,Data_Validation!$A:$D,3,0)</f>
        <v>Bilan</v>
      </c>
      <c r="AQ462" s="598" t="str">
        <f>+VLOOKUP($AJ462,Data_Validation!$A:$D,4,0)</f>
        <v>Salaires à Payer</v>
      </c>
      <c r="AR462" s="598" t="s">
        <v>299</v>
      </c>
      <c r="AS462" s="598">
        <f>+VLOOKUP($AJ462,Data_Validation!$A:$E,5,0)</f>
        <v>0</v>
      </c>
      <c r="AT462" s="1036" t="str">
        <f t="shared" si="45"/>
        <v>H22110</v>
      </c>
      <c r="AU462" s="599" t="str">
        <f t="shared" si="46"/>
        <v>COMMISSIONS F&amp;I</v>
      </c>
      <c r="AV462" s="1030">
        <f>IFERROR(INDEX(V462:AG462,1,MATCH(Parametres!$B$3,V$1:AG$1,0)-1)*IF(OR(C462="L",C462="S",C462="I"),-1,1),"")</f>
        <v>0</v>
      </c>
      <c r="AW462" s="1030">
        <f t="shared" si="47"/>
        <v>0</v>
      </c>
      <c r="AX462" s="1030">
        <f>INDEX(V462:AG462,1,MATCH(Parametres!$B$3,V$1:AG$1,0))*IF(OR(C462="L",C462="S",C462="I"),-1,1)</f>
        <v>0</v>
      </c>
      <c r="AY462" s="598" t="s">
        <v>337</v>
      </c>
      <c r="AZ462" s="598">
        <f>+VLOOKUP($AJ462,Data_Validation!$A:$E,5,0)</f>
        <v>0</v>
      </c>
    </row>
    <row r="463" spans="1:52" ht="15" customHeight="1">
      <c r="A463" s="832" t="s">
        <v>1150</v>
      </c>
      <c r="B463" s="832">
        <v>2025</v>
      </c>
      <c r="C463" s="832" t="s">
        <v>2069</v>
      </c>
      <c r="D463" s="832" t="s">
        <v>2070</v>
      </c>
      <c r="E463" s="832" t="s">
        <v>2028</v>
      </c>
      <c r="F463" s="832" t="s">
        <v>1153</v>
      </c>
      <c r="G463" s="832">
        <v>0</v>
      </c>
      <c r="H463" s="832">
        <v>0</v>
      </c>
      <c r="I463" s="832">
        <v>0</v>
      </c>
      <c r="J463" s="832">
        <v>0</v>
      </c>
      <c r="K463" s="832">
        <v>0</v>
      </c>
      <c r="L463" s="832">
        <v>0</v>
      </c>
      <c r="M463" s="832">
        <v>0</v>
      </c>
      <c r="N463" s="832">
        <v>0</v>
      </c>
      <c r="O463" s="832">
        <v>0</v>
      </c>
      <c r="P463" s="832">
        <v>0</v>
      </c>
      <c r="Q463" s="832">
        <v>0</v>
      </c>
      <c r="R463" s="832">
        <v>0</v>
      </c>
      <c r="S463" s="832">
        <v>0</v>
      </c>
      <c r="T463" s="832">
        <v>0</v>
      </c>
      <c r="U463" s="832">
        <v>0</v>
      </c>
      <c r="V463" s="832">
        <v>0</v>
      </c>
      <c r="W463" s="832">
        <v>0</v>
      </c>
      <c r="X463" s="832">
        <v>0</v>
      </c>
      <c r="Y463" s="832">
        <v>0</v>
      </c>
      <c r="Z463" s="832">
        <v>0</v>
      </c>
      <c r="AA463" s="832">
        <v>0</v>
      </c>
      <c r="AB463" s="832">
        <v>0</v>
      </c>
      <c r="AC463" s="832">
        <v>0</v>
      </c>
      <c r="AD463" s="832">
        <v>0</v>
      </c>
      <c r="AE463" s="832">
        <v>0</v>
      </c>
      <c r="AF463" s="832">
        <v>0</v>
      </c>
      <c r="AG463" s="832">
        <v>0</v>
      </c>
      <c r="AH463" s="832">
        <v>0</v>
      </c>
      <c r="AI463" s="832">
        <v>0</v>
      </c>
      <c r="AJ463" s="1030" t="str">
        <f t="shared" si="42"/>
        <v>H22120</v>
      </c>
      <c r="AK463" s="1030" t="str">
        <f t="shared" si="43"/>
        <v>COMM. A PAYER FORTUNE</v>
      </c>
      <c r="AL463" s="1030">
        <f>IFERROR(INDEX(G463:R463,1,MATCH(Parametres!$B$3,G$1:R$1,0)-1)*IF(OR(F463="L",F463="S",F463="I"),-1,1),"")</f>
        <v>0</v>
      </c>
      <c r="AM463" s="1030">
        <f t="shared" si="44"/>
        <v>0</v>
      </c>
      <c r="AN463" s="1030">
        <f>INDEX(G463:R463,1,MATCH(Parametres!$B$3,G$1:R$1,0))*IF(OR(F463="L",F463="S",F463="I"),-1,1)</f>
        <v>0</v>
      </c>
      <c r="AO463" s="598" t="e">
        <f>+VLOOKUP($AJ463,Data_Validation!$A:$D,1,0)</f>
        <v>#N/A</v>
      </c>
      <c r="AP463" s="598" t="e">
        <f>+VLOOKUP($AJ463,Data_Validation!$A:$D,3,0)</f>
        <v>#N/A</v>
      </c>
      <c r="AQ463" s="598" t="e">
        <f>+VLOOKUP($AJ463,Data_Validation!$A:$D,4,0)</f>
        <v>#N/A</v>
      </c>
      <c r="AR463" s="598" t="s">
        <v>299</v>
      </c>
      <c r="AS463" s="598" t="e">
        <f>+VLOOKUP($AJ463,Data_Validation!$A:$E,5,0)</f>
        <v>#N/A</v>
      </c>
      <c r="AT463" s="1036" t="str">
        <f t="shared" si="45"/>
        <v>H22120</v>
      </c>
      <c r="AU463" s="599" t="str">
        <f t="shared" si="46"/>
        <v>COMM. A PAYER FORTUNE</v>
      </c>
      <c r="AV463" s="1030">
        <f>IFERROR(INDEX(V463:AG463,1,MATCH(Parametres!$B$3,V$1:AG$1,0)-1)*IF(OR(C463="L",C463="S",C463="I"),-1,1),"")</f>
        <v>0</v>
      </c>
      <c r="AW463" s="1030">
        <f t="shared" si="47"/>
        <v>0</v>
      </c>
      <c r="AX463" s="1030">
        <f>INDEX(V463:AG463,1,MATCH(Parametres!$B$3,V$1:AG$1,0))*IF(OR(C463="L",C463="S",C463="I"),-1,1)</f>
        <v>0</v>
      </c>
      <c r="AY463" s="598" t="s">
        <v>337</v>
      </c>
      <c r="AZ463" s="598" t="e">
        <f>+VLOOKUP($AJ463,Data_Validation!$A:$E,5,0)</f>
        <v>#N/A</v>
      </c>
    </row>
    <row r="464" spans="1:52" ht="15" customHeight="1">
      <c r="A464" s="832" t="s">
        <v>1150</v>
      </c>
      <c r="B464" s="832">
        <v>2025</v>
      </c>
      <c r="C464" s="832" t="s">
        <v>2071</v>
      </c>
      <c r="D464" s="832" t="s">
        <v>2072</v>
      </c>
      <c r="E464" s="832" t="s">
        <v>1854</v>
      </c>
      <c r="F464" s="832" t="s">
        <v>1153</v>
      </c>
      <c r="G464" s="832">
        <v>22267.759999999998</v>
      </c>
      <c r="H464" s="832">
        <v>20053.2</v>
      </c>
      <c r="I464" s="832">
        <v>20704.57</v>
      </c>
      <c r="J464" s="832">
        <v>16240.82</v>
      </c>
      <c r="K464" s="832">
        <v>15753.2</v>
      </c>
      <c r="L464" s="832">
        <v>13353.2</v>
      </c>
      <c r="M464" s="832">
        <v>13153.2</v>
      </c>
      <c r="N464" s="832">
        <v>13762.85</v>
      </c>
      <c r="O464" s="832">
        <v>13030.24</v>
      </c>
      <c r="P464" s="832">
        <v>13026.94</v>
      </c>
      <c r="Q464" s="832">
        <v>251117.15</v>
      </c>
      <c r="R464" s="832">
        <v>3266.15</v>
      </c>
      <c r="S464" s="832">
        <v>0</v>
      </c>
      <c r="T464" s="832">
        <v>0</v>
      </c>
      <c r="U464" s="832">
        <v>0</v>
      </c>
      <c r="V464" s="832">
        <v>0</v>
      </c>
      <c r="W464" s="832">
        <v>0</v>
      </c>
      <c r="X464" s="832">
        <v>0</v>
      </c>
      <c r="Y464" s="832">
        <v>0</v>
      </c>
      <c r="Z464" s="832">
        <v>0</v>
      </c>
      <c r="AA464" s="832">
        <v>0</v>
      </c>
      <c r="AB464" s="832">
        <v>0</v>
      </c>
      <c r="AC464" s="832">
        <v>0</v>
      </c>
      <c r="AD464" s="832">
        <v>0</v>
      </c>
      <c r="AE464" s="832">
        <v>0</v>
      </c>
      <c r="AF464" s="832">
        <v>0</v>
      </c>
      <c r="AG464" s="832">
        <v>0</v>
      </c>
      <c r="AH464" s="832">
        <v>0</v>
      </c>
      <c r="AI464" s="832">
        <v>0</v>
      </c>
      <c r="AJ464" s="1030" t="str">
        <f t="shared" si="42"/>
        <v>H22200</v>
      </c>
      <c r="AK464" s="1030" t="str">
        <f t="shared" si="43"/>
        <v>DEPOTS CLIENTS</v>
      </c>
      <c r="AL464" s="1030">
        <f>IFERROR(INDEX(G464:R464,1,MATCH(Parametres!$B$3,G$1:R$1,0)-1)*IF(OR(F464="L",F464="S",F464="I"),-1,1),"")</f>
        <v>-22267.759999999998</v>
      </c>
      <c r="AM464" s="1030">
        <f t="shared" si="44"/>
        <v>2214.5599999999977</v>
      </c>
      <c r="AN464" s="1030">
        <f>INDEX(G464:R464,1,MATCH(Parametres!$B$3,G$1:R$1,0))*IF(OR(F464="L",F464="S",F464="I"),-1,1)</f>
        <v>-20053.2</v>
      </c>
      <c r="AO464" s="598" t="str">
        <f>+VLOOKUP($AJ464,Data_Validation!$A:$D,1,0)</f>
        <v>H22200</v>
      </c>
      <c r="AP464" s="598" t="str">
        <f>+VLOOKUP($AJ464,Data_Validation!$A:$D,3,0)</f>
        <v>Bilan</v>
      </c>
      <c r="AQ464" s="598" t="str">
        <f>+VLOOKUP($AJ464,Data_Validation!$A:$D,4,0)</f>
        <v>Dépôts de Client</v>
      </c>
      <c r="AR464" s="598" t="s">
        <v>299</v>
      </c>
      <c r="AS464" s="598">
        <f>+VLOOKUP($AJ464,Data_Validation!$A:$E,5,0)</f>
        <v>0</v>
      </c>
      <c r="AT464" s="1036" t="str">
        <f t="shared" si="45"/>
        <v>H22200</v>
      </c>
      <c r="AU464" s="599" t="str">
        <f t="shared" si="46"/>
        <v>DEPOTS CLIENTS</v>
      </c>
      <c r="AV464" s="1030">
        <f>IFERROR(INDEX(V464:AG464,1,MATCH(Parametres!$B$3,V$1:AG$1,0)-1)*IF(OR(C464="L",C464="S",C464="I"),-1,1),"")</f>
        <v>0</v>
      </c>
      <c r="AW464" s="1030">
        <f t="shared" si="47"/>
        <v>0</v>
      </c>
      <c r="AX464" s="1030">
        <f>INDEX(V464:AG464,1,MATCH(Parametres!$B$3,V$1:AG$1,0))*IF(OR(C464="L",C464="S",C464="I"),-1,1)</f>
        <v>0</v>
      </c>
      <c r="AY464" s="598" t="s">
        <v>337</v>
      </c>
      <c r="AZ464" s="598">
        <f>+VLOOKUP($AJ464,Data_Validation!$A:$E,5,0)</f>
        <v>0</v>
      </c>
    </row>
    <row r="465" spans="1:52" ht="15" customHeight="1">
      <c r="A465" s="832" t="s">
        <v>1150</v>
      </c>
      <c r="B465" s="832">
        <v>2025</v>
      </c>
      <c r="C465" s="832" t="s">
        <v>2073</v>
      </c>
      <c r="D465" s="832" t="s">
        <v>656</v>
      </c>
      <c r="E465" s="832" t="s">
        <v>333</v>
      </c>
      <c r="F465" s="832" t="s">
        <v>1153</v>
      </c>
      <c r="G465" s="832">
        <v>296192.71999999997</v>
      </c>
      <c r="H465" s="832">
        <v>136192.88</v>
      </c>
      <c r="I465" s="832">
        <v>195940.56</v>
      </c>
      <c r="J465" s="832">
        <v>399807.82</v>
      </c>
      <c r="K465" s="832">
        <v>311820.14</v>
      </c>
      <c r="L465" s="832">
        <v>249541.55</v>
      </c>
      <c r="M465" s="832">
        <v>271248.82</v>
      </c>
      <c r="N465" s="832">
        <v>284249.34000000003</v>
      </c>
      <c r="O465" s="832">
        <v>286884.83</v>
      </c>
      <c r="P465" s="832">
        <v>0</v>
      </c>
      <c r="Q465" s="832">
        <v>0</v>
      </c>
      <c r="R465" s="832">
        <v>0</v>
      </c>
      <c r="S465" s="832">
        <v>0</v>
      </c>
      <c r="T465" s="832">
        <v>0</v>
      </c>
      <c r="U465" s="832">
        <v>0</v>
      </c>
      <c r="V465" s="832">
        <v>0</v>
      </c>
      <c r="W465" s="832">
        <v>0</v>
      </c>
      <c r="X465" s="832">
        <v>0</v>
      </c>
      <c r="Y465" s="832">
        <v>0</v>
      </c>
      <c r="Z465" s="832">
        <v>0</v>
      </c>
      <c r="AA465" s="832">
        <v>0</v>
      </c>
      <c r="AB465" s="832">
        <v>0</v>
      </c>
      <c r="AC465" s="832">
        <v>0</v>
      </c>
      <c r="AD465" s="832">
        <v>0</v>
      </c>
      <c r="AE465" s="832">
        <v>0</v>
      </c>
      <c r="AF465" s="832">
        <v>0</v>
      </c>
      <c r="AG465" s="832">
        <v>0</v>
      </c>
      <c r="AH465" s="832">
        <v>0</v>
      </c>
      <c r="AI465" s="832">
        <v>0</v>
      </c>
      <c r="AJ465" s="1030" t="str">
        <f t="shared" si="42"/>
        <v>H22300</v>
      </c>
      <c r="AK465" s="1030" t="str">
        <f t="shared" si="43"/>
        <v>TPS A PAYER</v>
      </c>
      <c r="AL465" s="1030">
        <f>IFERROR(INDEX(G465:R465,1,MATCH(Parametres!$B$3,G$1:R$1,0)-1)*IF(OR(F465="L",F465="S",F465="I"),-1,1),"")</f>
        <v>-296192.71999999997</v>
      </c>
      <c r="AM465" s="1030">
        <f t="shared" si="44"/>
        <v>159999.83999999997</v>
      </c>
      <c r="AN465" s="1030">
        <f>INDEX(G465:R465,1,MATCH(Parametres!$B$3,G$1:R$1,0))*IF(OR(F465="L",F465="S",F465="I"),-1,1)</f>
        <v>-136192.88</v>
      </c>
      <c r="AO465" s="598" t="str">
        <f>+VLOOKUP($AJ465,Data_Validation!$A:$D,1,0)</f>
        <v>H22300</v>
      </c>
      <c r="AP465" s="598" t="str">
        <f>+VLOOKUP($AJ465,Data_Validation!$A:$D,3,0)</f>
        <v>Bilan</v>
      </c>
      <c r="AQ465" s="598" t="str">
        <f>+VLOOKUP($AJ465,Data_Validation!$A:$D,4,0)</f>
        <v>Taxes de Vente à Payer</v>
      </c>
      <c r="AR465" s="598" t="s">
        <v>299</v>
      </c>
      <c r="AS465" s="598">
        <f>+VLOOKUP($AJ465,Data_Validation!$A:$E,5,0)</f>
        <v>0</v>
      </c>
      <c r="AT465" s="1036" t="str">
        <f t="shared" si="45"/>
        <v>H22300</v>
      </c>
      <c r="AU465" s="599" t="str">
        <f t="shared" si="46"/>
        <v>TPS A PAYER</v>
      </c>
      <c r="AV465" s="1030">
        <f>IFERROR(INDEX(V465:AG465,1,MATCH(Parametres!$B$3,V$1:AG$1,0)-1)*IF(OR(C465="L",C465="S",C465="I"),-1,1),"")</f>
        <v>0</v>
      </c>
      <c r="AW465" s="1030">
        <f t="shared" si="47"/>
        <v>0</v>
      </c>
      <c r="AX465" s="1030">
        <f>INDEX(V465:AG465,1,MATCH(Parametres!$B$3,V$1:AG$1,0))*IF(OR(C465="L",C465="S",C465="I"),-1,1)</f>
        <v>0</v>
      </c>
      <c r="AY465" s="598" t="s">
        <v>337</v>
      </c>
      <c r="AZ465" s="598">
        <f>+VLOOKUP($AJ465,Data_Validation!$A:$E,5,0)</f>
        <v>0</v>
      </c>
    </row>
    <row r="466" spans="1:52" ht="15" customHeight="1">
      <c r="A466" s="832" t="s">
        <v>1150</v>
      </c>
      <c r="B466" s="832">
        <v>2025</v>
      </c>
      <c r="C466" s="832" t="s">
        <v>2074</v>
      </c>
      <c r="D466" s="832" t="s">
        <v>2075</v>
      </c>
      <c r="E466" s="832" t="s">
        <v>333</v>
      </c>
      <c r="F466" s="832" t="s">
        <v>1153</v>
      </c>
      <c r="G466" s="832">
        <v>-265573.90000000002</v>
      </c>
      <c r="H466" s="832">
        <v>-173262.89</v>
      </c>
      <c r="I466" s="832">
        <v>-252500.01</v>
      </c>
      <c r="J466" s="832">
        <v>-206386.17</v>
      </c>
      <c r="K466" s="832">
        <v>-206530.32</v>
      </c>
      <c r="L466" s="832">
        <v>-122672.54</v>
      </c>
      <c r="M466" s="832">
        <v>-325560.76</v>
      </c>
      <c r="N466" s="832">
        <v>-264528.98</v>
      </c>
      <c r="O466" s="832">
        <v>-318346.36</v>
      </c>
      <c r="P466" s="832">
        <v>0</v>
      </c>
      <c r="Q466" s="832">
        <v>0</v>
      </c>
      <c r="R466" s="832">
        <v>93.5</v>
      </c>
      <c r="S466" s="832">
        <v>0</v>
      </c>
      <c r="T466" s="832">
        <v>0</v>
      </c>
      <c r="U466" s="832">
        <v>0</v>
      </c>
      <c r="V466" s="832">
        <v>0</v>
      </c>
      <c r="W466" s="832">
        <v>0</v>
      </c>
      <c r="X466" s="832">
        <v>0</v>
      </c>
      <c r="Y466" s="832">
        <v>0</v>
      </c>
      <c r="Z466" s="832">
        <v>0</v>
      </c>
      <c r="AA466" s="832">
        <v>0</v>
      </c>
      <c r="AB466" s="832">
        <v>0</v>
      </c>
      <c r="AC466" s="832">
        <v>0</v>
      </c>
      <c r="AD466" s="832">
        <v>0</v>
      </c>
      <c r="AE466" s="832">
        <v>0</v>
      </c>
      <c r="AF466" s="832">
        <v>0</v>
      </c>
      <c r="AG466" s="832">
        <v>0</v>
      </c>
      <c r="AH466" s="832">
        <v>0</v>
      </c>
      <c r="AI466" s="832">
        <v>0</v>
      </c>
      <c r="AJ466" s="1030" t="str">
        <f t="shared" si="42"/>
        <v>H22310</v>
      </c>
      <c r="AK466" s="1030" t="str">
        <f t="shared" si="43"/>
        <v>CTI(TPS) A RECEVOIR</v>
      </c>
      <c r="AL466" s="1030">
        <f>IFERROR(INDEX(G466:R466,1,MATCH(Parametres!$B$3,G$1:R$1,0)-1)*IF(OR(F466="L",F466="S",F466="I"),-1,1),"")</f>
        <v>265573.90000000002</v>
      </c>
      <c r="AM466" s="1030">
        <f t="shared" si="44"/>
        <v>-92311.010000000009</v>
      </c>
      <c r="AN466" s="1030">
        <f>INDEX(G466:R466,1,MATCH(Parametres!$B$3,G$1:R$1,0))*IF(OR(F466="L",F466="S",F466="I"),-1,1)</f>
        <v>173262.89</v>
      </c>
      <c r="AO466" s="598" t="str">
        <f>+VLOOKUP($AJ466,Data_Validation!$A:$D,1,0)</f>
        <v>H22310</v>
      </c>
      <c r="AP466" s="598" t="str">
        <f>+VLOOKUP($AJ466,Data_Validation!$A:$D,3,0)</f>
        <v>Bilan</v>
      </c>
      <c r="AQ466" s="598" t="str">
        <f>+VLOOKUP($AJ466,Data_Validation!$A:$D,4,0)</f>
        <v>Taxes de Vente à Payer</v>
      </c>
      <c r="AR466" s="598" t="s">
        <v>299</v>
      </c>
      <c r="AS466" s="598">
        <f>+VLOOKUP($AJ466,Data_Validation!$A:$E,5,0)</f>
        <v>0</v>
      </c>
      <c r="AT466" s="1036" t="str">
        <f t="shared" si="45"/>
        <v>H22310</v>
      </c>
      <c r="AU466" s="599" t="str">
        <f t="shared" si="46"/>
        <v>CTI(TPS) A RECEVOIR</v>
      </c>
      <c r="AV466" s="1030">
        <f>IFERROR(INDEX(V466:AG466,1,MATCH(Parametres!$B$3,V$1:AG$1,0)-1)*IF(OR(C466="L",C466="S",C466="I"),-1,1),"")</f>
        <v>0</v>
      </c>
      <c r="AW466" s="1030">
        <f t="shared" si="47"/>
        <v>0</v>
      </c>
      <c r="AX466" s="1030">
        <f>INDEX(V466:AG466,1,MATCH(Parametres!$B$3,V$1:AG$1,0))*IF(OR(C466="L",C466="S",C466="I"),-1,1)</f>
        <v>0</v>
      </c>
      <c r="AY466" s="598" t="s">
        <v>337</v>
      </c>
      <c r="AZ466" s="598">
        <f>+VLOOKUP($AJ466,Data_Validation!$A:$E,5,0)</f>
        <v>0</v>
      </c>
    </row>
    <row r="467" spans="1:52" ht="15" customHeight="1">
      <c r="A467" s="832" t="s">
        <v>1150</v>
      </c>
      <c r="B467" s="832">
        <v>2025</v>
      </c>
      <c r="C467" s="832" t="s">
        <v>2076</v>
      </c>
      <c r="D467" s="832" t="s">
        <v>2077</v>
      </c>
      <c r="E467" s="832" t="s">
        <v>333</v>
      </c>
      <c r="F467" s="832" t="s">
        <v>1153</v>
      </c>
      <c r="G467" s="832">
        <v>0</v>
      </c>
      <c r="H467" s="832">
        <v>0</v>
      </c>
      <c r="I467" s="832">
        <v>0</v>
      </c>
      <c r="J467" s="832">
        <v>0</v>
      </c>
      <c r="K467" s="832">
        <v>0</v>
      </c>
      <c r="L467" s="832">
        <v>0</v>
      </c>
      <c r="M467" s="832">
        <v>0</v>
      </c>
      <c r="N467" s="832">
        <v>0</v>
      </c>
      <c r="O467" s="832">
        <v>0</v>
      </c>
      <c r="P467" s="832">
        <v>0</v>
      </c>
      <c r="Q467" s="832">
        <v>0</v>
      </c>
      <c r="R467" s="832">
        <v>0</v>
      </c>
      <c r="S467" s="832">
        <v>0</v>
      </c>
      <c r="T467" s="832">
        <v>0</v>
      </c>
      <c r="U467" s="832">
        <v>0</v>
      </c>
      <c r="V467" s="832">
        <v>0</v>
      </c>
      <c r="W467" s="832">
        <v>0</v>
      </c>
      <c r="X467" s="832">
        <v>0</v>
      </c>
      <c r="Y467" s="832">
        <v>0</v>
      </c>
      <c r="Z467" s="832">
        <v>0</v>
      </c>
      <c r="AA467" s="832">
        <v>0</v>
      </c>
      <c r="AB467" s="832">
        <v>0</v>
      </c>
      <c r="AC467" s="832">
        <v>0</v>
      </c>
      <c r="AD467" s="832">
        <v>0</v>
      </c>
      <c r="AE467" s="832">
        <v>0</v>
      </c>
      <c r="AF467" s="832">
        <v>0</v>
      </c>
      <c r="AG467" s="832">
        <v>0</v>
      </c>
      <c r="AH467" s="832">
        <v>0</v>
      </c>
      <c r="AI467" s="832">
        <v>0</v>
      </c>
      <c r="AJ467" s="1030" t="str">
        <f t="shared" ref="AJ467:AJ530" si="48">C467</f>
        <v>H22330</v>
      </c>
      <c r="AK467" s="1030" t="str">
        <f t="shared" ref="AK467:AK530" si="49">D467</f>
        <v>TAXE DE LUXE</v>
      </c>
      <c r="AL467" s="1030">
        <f>IFERROR(INDEX(G467:R467,1,MATCH(Parametres!$B$3,G$1:R$1,0)-1)*IF(OR(F467="L",F467="S",F467="I"),-1,1),"")</f>
        <v>0</v>
      </c>
      <c r="AM467" s="1030">
        <f t="shared" si="44"/>
        <v>0</v>
      </c>
      <c r="AN467" s="1030">
        <f>INDEX(G467:R467,1,MATCH(Parametres!$B$3,G$1:R$1,0))*IF(OR(F467="L",F467="S",F467="I"),-1,1)</f>
        <v>0</v>
      </c>
      <c r="AO467" s="598" t="str">
        <f>+VLOOKUP($AJ467,Data_Validation!$A:$D,1,0)</f>
        <v>H22330</v>
      </c>
      <c r="AP467" s="598" t="str">
        <f>+VLOOKUP($AJ467,Data_Validation!$A:$D,3,0)</f>
        <v>Bilan</v>
      </c>
      <c r="AQ467" s="598" t="str">
        <f>+VLOOKUP($AJ467,Data_Validation!$A:$D,4,0)</f>
        <v>Taxes de Vente à Payer</v>
      </c>
      <c r="AR467" s="598" t="s">
        <v>299</v>
      </c>
      <c r="AS467" s="598">
        <f>+VLOOKUP($AJ467,Data_Validation!$A:$E,5,0)</f>
        <v>0</v>
      </c>
      <c r="AT467" s="1036" t="str">
        <f t="shared" si="45"/>
        <v>H22330</v>
      </c>
      <c r="AU467" s="599" t="str">
        <f t="shared" si="46"/>
        <v>TAXE DE LUXE</v>
      </c>
      <c r="AV467" s="1030">
        <f>IFERROR(INDEX(V467:AG467,1,MATCH(Parametres!$B$3,V$1:AG$1,0)-1)*IF(OR(C467="L",C467="S",C467="I"),-1,1),"")</f>
        <v>0</v>
      </c>
      <c r="AW467" s="1030">
        <f t="shared" si="47"/>
        <v>0</v>
      </c>
      <c r="AX467" s="1030">
        <f>INDEX(V467:AG467,1,MATCH(Parametres!$B$3,V$1:AG$1,0))*IF(OR(C467="L",C467="S",C467="I"),-1,1)</f>
        <v>0</v>
      </c>
      <c r="AY467" s="598" t="s">
        <v>337</v>
      </c>
      <c r="AZ467" s="598">
        <f>+VLOOKUP($AJ467,Data_Validation!$A:$E,5,0)</f>
        <v>0</v>
      </c>
    </row>
    <row r="468" spans="1:52" ht="15" customHeight="1">
      <c r="A468" s="832" t="s">
        <v>1150</v>
      </c>
      <c r="B468" s="832">
        <v>2025</v>
      </c>
      <c r="C468" s="832" t="s">
        <v>2078</v>
      </c>
      <c r="D468" s="832" t="s">
        <v>657</v>
      </c>
      <c r="E468" s="832" t="s">
        <v>333</v>
      </c>
      <c r="F468" s="832" t="s">
        <v>1153</v>
      </c>
      <c r="G468" s="832">
        <v>28896.55</v>
      </c>
      <c r="H468" s="832">
        <v>28896.55</v>
      </c>
      <c r="I468" s="832">
        <v>28896.55</v>
      </c>
      <c r="J468" s="832">
        <v>28896.55</v>
      </c>
      <c r="K468" s="832">
        <v>28896.55</v>
      </c>
      <c r="L468" s="832">
        <v>28896.55</v>
      </c>
      <c r="M468" s="832">
        <v>28896.55</v>
      </c>
      <c r="N468" s="832">
        <v>0</v>
      </c>
      <c r="O468" s="832">
        <v>0</v>
      </c>
      <c r="P468" s="832">
        <v>0</v>
      </c>
      <c r="Q468" s="832">
        <v>0</v>
      </c>
      <c r="R468" s="832">
        <v>0</v>
      </c>
      <c r="S468" s="832">
        <v>0</v>
      </c>
      <c r="T468" s="832">
        <v>0</v>
      </c>
      <c r="U468" s="832">
        <v>0</v>
      </c>
      <c r="V468" s="832">
        <v>0</v>
      </c>
      <c r="W468" s="832">
        <v>0</v>
      </c>
      <c r="X468" s="832">
        <v>0</v>
      </c>
      <c r="Y468" s="832">
        <v>0</v>
      </c>
      <c r="Z468" s="832">
        <v>0</v>
      </c>
      <c r="AA468" s="832">
        <v>0</v>
      </c>
      <c r="AB468" s="832">
        <v>0</v>
      </c>
      <c r="AC468" s="832">
        <v>0</v>
      </c>
      <c r="AD468" s="832">
        <v>0</v>
      </c>
      <c r="AE468" s="832">
        <v>0</v>
      </c>
      <c r="AF468" s="832">
        <v>0</v>
      </c>
      <c r="AG468" s="832">
        <v>0</v>
      </c>
      <c r="AH468" s="832">
        <v>0</v>
      </c>
      <c r="AI468" s="832">
        <v>0</v>
      </c>
      <c r="AJ468" s="1030" t="str">
        <f t="shared" si="48"/>
        <v>H22350</v>
      </c>
      <c r="AK468" s="1030" t="str">
        <f t="shared" si="49"/>
        <v>TPS A RECEVOIR</v>
      </c>
      <c r="AL468" s="1030">
        <f>IFERROR(INDEX(G468:R468,1,MATCH(Parametres!$B$3,G$1:R$1,0)-1)*IF(OR(F468="L",F468="S",F468="I"),-1,1),"")</f>
        <v>-28896.55</v>
      </c>
      <c r="AM468" s="1030">
        <f t="shared" si="44"/>
        <v>0</v>
      </c>
      <c r="AN468" s="1030">
        <f>INDEX(G468:R468,1,MATCH(Parametres!$B$3,G$1:R$1,0))*IF(OR(F468="L",F468="S",F468="I"),-1,1)</f>
        <v>-28896.55</v>
      </c>
      <c r="AO468" s="598" t="str">
        <f>+VLOOKUP($AJ468,Data_Validation!$A:$D,1,0)</f>
        <v>H22350</v>
      </c>
      <c r="AP468" s="598" t="str">
        <f>+VLOOKUP($AJ468,Data_Validation!$A:$D,3,0)</f>
        <v>Bilan</v>
      </c>
      <c r="AQ468" s="598" t="str">
        <f>+VLOOKUP($AJ468,Data_Validation!$A:$D,4,0)</f>
        <v>Taxes de Vente à Payer</v>
      </c>
      <c r="AR468" s="598" t="s">
        <v>299</v>
      </c>
      <c r="AS468" s="598">
        <f>+VLOOKUP($AJ468,Data_Validation!$A:$E,5,0)</f>
        <v>0</v>
      </c>
      <c r="AT468" s="1036" t="str">
        <f t="shared" si="45"/>
        <v>H22350</v>
      </c>
      <c r="AU468" s="599" t="str">
        <f t="shared" si="46"/>
        <v>TPS A RECEVOIR</v>
      </c>
      <c r="AV468" s="1030">
        <f>IFERROR(INDEX(V468:AG468,1,MATCH(Parametres!$B$3,V$1:AG$1,0)-1)*IF(OR(C468="L",C468="S",C468="I"),-1,1),"")</f>
        <v>0</v>
      </c>
      <c r="AW468" s="1030">
        <f t="shared" si="47"/>
        <v>0</v>
      </c>
      <c r="AX468" s="1030">
        <f>INDEX(V468:AG468,1,MATCH(Parametres!$B$3,V$1:AG$1,0))*IF(OR(C468="L",C468="S",C468="I"),-1,1)</f>
        <v>0</v>
      </c>
      <c r="AY468" s="598" t="s">
        <v>337</v>
      </c>
      <c r="AZ468" s="598">
        <f>+VLOOKUP($AJ468,Data_Validation!$A:$E,5,0)</f>
        <v>0</v>
      </c>
    </row>
    <row r="469" spans="1:52" ht="15" customHeight="1">
      <c r="A469" s="832" t="s">
        <v>1150</v>
      </c>
      <c r="B469" s="832">
        <v>2025</v>
      </c>
      <c r="C469" s="832" t="s">
        <v>2079</v>
      </c>
      <c r="D469" s="832" t="s">
        <v>656</v>
      </c>
      <c r="E469" s="832" t="s">
        <v>333</v>
      </c>
      <c r="F469" s="832" t="s">
        <v>1153</v>
      </c>
      <c r="G469" s="832">
        <v>-44761.27</v>
      </c>
      <c r="H469" s="832">
        <v>-44761.27</v>
      </c>
      <c r="I469" s="832">
        <v>-44761.27</v>
      </c>
      <c r="J469" s="832">
        <v>-44761.27</v>
      </c>
      <c r="K469" s="832">
        <v>-44761.27</v>
      </c>
      <c r="L469" s="832">
        <v>-44761.27</v>
      </c>
      <c r="M469" s="832">
        <v>-44761.27</v>
      </c>
      <c r="N469" s="832">
        <v>0</v>
      </c>
      <c r="O469" s="832">
        <v>0</v>
      </c>
      <c r="P469" s="832">
        <v>0</v>
      </c>
      <c r="Q469" s="832">
        <v>0</v>
      </c>
      <c r="R469" s="832">
        <v>0</v>
      </c>
      <c r="S469" s="832">
        <v>0</v>
      </c>
      <c r="T469" s="832">
        <v>0</v>
      </c>
      <c r="U469" s="832">
        <v>0</v>
      </c>
      <c r="V469" s="832">
        <v>0</v>
      </c>
      <c r="W469" s="832">
        <v>0</v>
      </c>
      <c r="X469" s="832">
        <v>0</v>
      </c>
      <c r="Y469" s="832">
        <v>0</v>
      </c>
      <c r="Z469" s="832">
        <v>0</v>
      </c>
      <c r="AA469" s="832">
        <v>0</v>
      </c>
      <c r="AB469" s="832">
        <v>0</v>
      </c>
      <c r="AC469" s="832">
        <v>0</v>
      </c>
      <c r="AD469" s="832">
        <v>0</v>
      </c>
      <c r="AE469" s="832">
        <v>0</v>
      </c>
      <c r="AF469" s="832">
        <v>0</v>
      </c>
      <c r="AG469" s="832">
        <v>0</v>
      </c>
      <c r="AH469" s="832">
        <v>0</v>
      </c>
      <c r="AI469" s="832">
        <v>0</v>
      </c>
      <c r="AJ469" s="1030" t="str">
        <f t="shared" si="48"/>
        <v>H22360</v>
      </c>
      <c r="AK469" s="1030" t="str">
        <f t="shared" si="49"/>
        <v>TPS A PAYER</v>
      </c>
      <c r="AL469" s="1030">
        <f>IFERROR(INDEX(G469:R469,1,MATCH(Parametres!$B$3,G$1:R$1,0)-1)*IF(OR(F469="L",F469="S",F469="I"),-1,1),"")</f>
        <v>44761.27</v>
      </c>
      <c r="AM469" s="1030">
        <f t="shared" si="44"/>
        <v>0</v>
      </c>
      <c r="AN469" s="1030">
        <f>INDEX(G469:R469,1,MATCH(Parametres!$B$3,G$1:R$1,0))*IF(OR(F469="L",F469="S",F469="I"),-1,1)</f>
        <v>44761.27</v>
      </c>
      <c r="AO469" s="598" t="str">
        <f>+VLOOKUP($AJ469,Data_Validation!$A:$D,1,0)</f>
        <v>H22360</v>
      </c>
      <c r="AP469" s="598" t="str">
        <f>+VLOOKUP($AJ469,Data_Validation!$A:$D,3,0)</f>
        <v>Bilan</v>
      </c>
      <c r="AQ469" s="598" t="str">
        <f>+VLOOKUP($AJ469,Data_Validation!$A:$D,4,0)</f>
        <v>Taxes de Vente à Payer</v>
      </c>
      <c r="AR469" s="598" t="s">
        <v>299</v>
      </c>
      <c r="AS469" s="598">
        <f>+VLOOKUP($AJ469,Data_Validation!$A:$E,5,0)</f>
        <v>0</v>
      </c>
      <c r="AT469" s="1036" t="str">
        <f t="shared" si="45"/>
        <v>H22360</v>
      </c>
      <c r="AU469" s="599" t="str">
        <f t="shared" si="46"/>
        <v>TPS A PAYER</v>
      </c>
      <c r="AV469" s="1030">
        <f>IFERROR(INDEX(V469:AG469,1,MATCH(Parametres!$B$3,V$1:AG$1,0)-1)*IF(OR(C469="L",C469="S",C469="I"),-1,1),"")</f>
        <v>0</v>
      </c>
      <c r="AW469" s="1030">
        <f t="shared" si="47"/>
        <v>0</v>
      </c>
      <c r="AX469" s="1030">
        <f>INDEX(V469:AG469,1,MATCH(Parametres!$B$3,V$1:AG$1,0))*IF(OR(C469="L",C469="S",C469="I"),-1,1)</f>
        <v>0</v>
      </c>
      <c r="AY469" s="598" t="s">
        <v>337</v>
      </c>
      <c r="AZ469" s="598">
        <f>+VLOOKUP($AJ469,Data_Validation!$A:$E,5,0)</f>
        <v>0</v>
      </c>
    </row>
    <row r="470" spans="1:52" ht="15" customHeight="1">
      <c r="A470" s="832" t="s">
        <v>1150</v>
      </c>
      <c r="B470" s="832">
        <v>2025</v>
      </c>
      <c r="C470" s="832" t="s">
        <v>2080</v>
      </c>
      <c r="D470" s="832" t="s">
        <v>2081</v>
      </c>
      <c r="E470" s="832" t="s">
        <v>333</v>
      </c>
      <c r="F470" s="832" t="s">
        <v>1153</v>
      </c>
      <c r="G470" s="832">
        <v>-41.72</v>
      </c>
      <c r="H470" s="832">
        <v>-41.72</v>
      </c>
      <c r="I470" s="832">
        <v>-41.72</v>
      </c>
      <c r="J470" s="832">
        <v>-41.72</v>
      </c>
      <c r="K470" s="832">
        <v>0</v>
      </c>
      <c r="L470" s="832">
        <v>0</v>
      </c>
      <c r="M470" s="832">
        <v>0</v>
      </c>
      <c r="N470" s="832">
        <v>0</v>
      </c>
      <c r="O470" s="832">
        <v>0</v>
      </c>
      <c r="P470" s="832">
        <v>0</v>
      </c>
      <c r="Q470" s="832">
        <v>0</v>
      </c>
      <c r="R470" s="832">
        <v>0</v>
      </c>
      <c r="S470" s="832">
        <v>0</v>
      </c>
      <c r="T470" s="832">
        <v>0</v>
      </c>
      <c r="U470" s="832">
        <v>0</v>
      </c>
      <c r="V470" s="832">
        <v>0</v>
      </c>
      <c r="W470" s="832">
        <v>0</v>
      </c>
      <c r="X470" s="832">
        <v>0</v>
      </c>
      <c r="Y470" s="832">
        <v>0</v>
      </c>
      <c r="Z470" s="832">
        <v>0</v>
      </c>
      <c r="AA470" s="832">
        <v>0</v>
      </c>
      <c r="AB470" s="832">
        <v>0</v>
      </c>
      <c r="AC470" s="832">
        <v>0</v>
      </c>
      <c r="AD470" s="832">
        <v>0</v>
      </c>
      <c r="AE470" s="832">
        <v>0</v>
      </c>
      <c r="AF470" s="832">
        <v>0</v>
      </c>
      <c r="AG470" s="832">
        <v>0</v>
      </c>
      <c r="AH470" s="832">
        <v>0</v>
      </c>
      <c r="AI470" s="832">
        <v>0</v>
      </c>
      <c r="AJ470" s="1030" t="str">
        <f t="shared" si="48"/>
        <v>H22370</v>
      </c>
      <c r="AK470" s="1030" t="str">
        <f t="shared" si="49"/>
        <v>TVH ONTARIO 13%</v>
      </c>
      <c r="AL470" s="1030">
        <f>IFERROR(INDEX(G470:R470,1,MATCH(Parametres!$B$3,G$1:R$1,0)-1)*IF(OR(F470="L",F470="S",F470="I"),-1,1),"")</f>
        <v>41.72</v>
      </c>
      <c r="AM470" s="1030">
        <f t="shared" si="44"/>
        <v>0</v>
      </c>
      <c r="AN470" s="1030">
        <f>INDEX(G470:R470,1,MATCH(Parametres!$B$3,G$1:R$1,0))*IF(OR(F470="L",F470="S",F470="I"),-1,1)</f>
        <v>41.72</v>
      </c>
      <c r="AO470" s="598" t="str">
        <f>+VLOOKUP($AJ470,Data_Validation!$A:$D,1,0)</f>
        <v>H22370</v>
      </c>
      <c r="AP470" s="598" t="str">
        <f>+VLOOKUP($AJ470,Data_Validation!$A:$D,3,0)</f>
        <v>Bilan</v>
      </c>
      <c r="AQ470" s="598" t="str">
        <f>+VLOOKUP($AJ470,Data_Validation!$A:$D,4,0)</f>
        <v>Taxes de Vente à Payer</v>
      </c>
      <c r="AR470" s="598" t="s">
        <v>299</v>
      </c>
      <c r="AS470" s="598">
        <f>+VLOOKUP($AJ470,Data_Validation!$A:$E,5,0)</f>
        <v>0</v>
      </c>
      <c r="AT470" s="1036" t="str">
        <f t="shared" si="45"/>
        <v>H22370</v>
      </c>
      <c r="AU470" s="599" t="str">
        <f t="shared" si="46"/>
        <v>TVH ONTARIO 13%</v>
      </c>
      <c r="AV470" s="1030">
        <f>IFERROR(INDEX(V470:AG470,1,MATCH(Parametres!$B$3,V$1:AG$1,0)-1)*IF(OR(C470="L",C470="S",C470="I"),-1,1),"")</f>
        <v>0</v>
      </c>
      <c r="AW470" s="1030">
        <f t="shared" si="47"/>
        <v>0</v>
      </c>
      <c r="AX470" s="1030">
        <f>INDEX(V470:AG470,1,MATCH(Parametres!$B$3,V$1:AG$1,0))*IF(OR(C470="L",C470="S",C470="I"),-1,1)</f>
        <v>0</v>
      </c>
      <c r="AY470" s="598" t="s">
        <v>337</v>
      </c>
      <c r="AZ470" s="598">
        <f>+VLOOKUP($AJ470,Data_Validation!$A:$E,5,0)</f>
        <v>0</v>
      </c>
    </row>
    <row r="471" spans="1:52" ht="15" customHeight="1">
      <c r="A471" s="832" t="s">
        <v>1150</v>
      </c>
      <c r="B471" s="832">
        <v>2025</v>
      </c>
      <c r="C471" s="832" t="s">
        <v>2082</v>
      </c>
      <c r="D471" s="832" t="s">
        <v>2083</v>
      </c>
      <c r="E471" s="832" t="s">
        <v>1813</v>
      </c>
      <c r="F471" s="832" t="s">
        <v>1153</v>
      </c>
      <c r="G471" s="832">
        <v>26387.55</v>
      </c>
      <c r="H471" s="832">
        <v>14408.86</v>
      </c>
      <c r="I471" s="832">
        <v>17993.95</v>
      </c>
      <c r="J471" s="832">
        <v>30338.02</v>
      </c>
      <c r="K471" s="832">
        <v>36431.919999999998</v>
      </c>
      <c r="L471" s="832">
        <v>20897.310000000001</v>
      </c>
      <c r="M471" s="832">
        <v>34133.4</v>
      </c>
      <c r="N471" s="832">
        <v>16569.62</v>
      </c>
      <c r="O471" s="832">
        <v>-15187.38</v>
      </c>
      <c r="P471" s="832">
        <v>-13244.38</v>
      </c>
      <c r="Q471" s="832">
        <v>-14904.38</v>
      </c>
      <c r="R471" s="832">
        <v>-14454.38</v>
      </c>
      <c r="S471" s="832">
        <v>0</v>
      </c>
      <c r="T471" s="832">
        <v>0</v>
      </c>
      <c r="U471" s="832">
        <v>0</v>
      </c>
      <c r="V471" s="832">
        <v>0</v>
      </c>
      <c r="W471" s="832">
        <v>0</v>
      </c>
      <c r="X471" s="832">
        <v>0</v>
      </c>
      <c r="Y471" s="832">
        <v>0</v>
      </c>
      <c r="Z471" s="832">
        <v>0</v>
      </c>
      <c r="AA471" s="832">
        <v>0</v>
      </c>
      <c r="AB471" s="832">
        <v>0</v>
      </c>
      <c r="AC471" s="832">
        <v>0</v>
      </c>
      <c r="AD471" s="832">
        <v>0</v>
      </c>
      <c r="AE471" s="832">
        <v>0</v>
      </c>
      <c r="AF471" s="832">
        <v>0</v>
      </c>
      <c r="AG471" s="832">
        <v>0</v>
      </c>
      <c r="AH471" s="832">
        <v>0</v>
      </c>
      <c r="AI471" s="832">
        <v>0</v>
      </c>
      <c r="AJ471" s="1030" t="str">
        <f t="shared" si="48"/>
        <v>H22400</v>
      </c>
      <c r="AK471" s="1030" t="str">
        <f t="shared" si="49"/>
        <v>PPH A PAYER</v>
      </c>
      <c r="AL471" s="1030">
        <f>IFERROR(INDEX(G471:R471,1,MATCH(Parametres!$B$3,G$1:R$1,0)-1)*IF(OR(F471="L",F471="S",F471="I"),-1,1),"")</f>
        <v>-26387.55</v>
      </c>
      <c r="AM471" s="1030">
        <f t="shared" si="44"/>
        <v>11978.689999999999</v>
      </c>
      <c r="AN471" s="1030">
        <f>INDEX(G471:R471,1,MATCH(Parametres!$B$3,G$1:R$1,0))*IF(OR(F471="L",F471="S",F471="I"),-1,1)</f>
        <v>-14408.86</v>
      </c>
      <c r="AO471" s="598" t="str">
        <f>+VLOOKUP($AJ471,Data_Validation!$A:$D,1,0)</f>
        <v>H22400</v>
      </c>
      <c r="AP471" s="598" t="str">
        <f>+VLOOKUP($AJ471,Data_Validation!$A:$D,3,0)</f>
        <v>Bilan</v>
      </c>
      <c r="AQ471" s="598" t="str">
        <f>+VLOOKUP($AJ471,Data_Validation!$A:$D,4,0)</f>
        <v>Autres Comptes à Payer</v>
      </c>
      <c r="AR471" s="598" t="s">
        <v>299</v>
      </c>
      <c r="AS471" s="598">
        <f>+VLOOKUP($AJ471,Data_Validation!$A:$E,5,0)</f>
        <v>0</v>
      </c>
      <c r="AT471" s="1036" t="str">
        <f t="shared" si="45"/>
        <v>H22400</v>
      </c>
      <c r="AU471" s="599" t="str">
        <f t="shared" si="46"/>
        <v>PPH A PAYER</v>
      </c>
      <c r="AV471" s="1030">
        <f>IFERROR(INDEX(V471:AG471,1,MATCH(Parametres!$B$3,V$1:AG$1,0)-1)*IF(OR(C471="L",C471="S",C471="I"),-1,1),"")</f>
        <v>0</v>
      </c>
      <c r="AW471" s="1030">
        <f t="shared" si="47"/>
        <v>0</v>
      </c>
      <c r="AX471" s="1030">
        <f>INDEX(V471:AG471,1,MATCH(Parametres!$B$3,V$1:AG$1,0))*IF(OR(C471="L",C471="S",C471="I"),-1,1)</f>
        <v>0</v>
      </c>
      <c r="AY471" s="598" t="s">
        <v>337</v>
      </c>
      <c r="AZ471" s="598">
        <f>+VLOOKUP($AJ471,Data_Validation!$A:$E,5,0)</f>
        <v>0</v>
      </c>
    </row>
    <row r="472" spans="1:52" ht="15" customHeight="1">
      <c r="A472" s="832" t="s">
        <v>1150</v>
      </c>
      <c r="B472" s="832">
        <v>2025</v>
      </c>
      <c r="C472" s="832" t="s">
        <v>2084</v>
      </c>
      <c r="D472" s="832" t="s">
        <v>2085</v>
      </c>
      <c r="E472" s="832" t="s">
        <v>1813</v>
      </c>
      <c r="F472" s="832" t="s">
        <v>1153</v>
      </c>
      <c r="G472" s="832">
        <v>0</v>
      </c>
      <c r="H472" s="832">
        <v>0</v>
      </c>
      <c r="I472" s="832">
        <v>770</v>
      </c>
      <c r="J472" s="832">
        <v>3946.9</v>
      </c>
      <c r="K472" s="832">
        <v>2678.25</v>
      </c>
      <c r="L472" s="832">
        <v>2871.99</v>
      </c>
      <c r="M472" s="832">
        <v>3176.99</v>
      </c>
      <c r="N472" s="832">
        <v>4691.99</v>
      </c>
      <c r="O472" s="832">
        <v>5691.99</v>
      </c>
      <c r="P472" s="832">
        <v>6831.99</v>
      </c>
      <c r="Q472" s="832">
        <v>6320.95</v>
      </c>
      <c r="R472" s="832">
        <v>4228.17</v>
      </c>
      <c r="S472" s="832">
        <v>0</v>
      </c>
      <c r="T472" s="832">
        <v>0</v>
      </c>
      <c r="U472" s="832">
        <v>0</v>
      </c>
      <c r="V472" s="832">
        <v>0</v>
      </c>
      <c r="W472" s="832">
        <v>0</v>
      </c>
      <c r="X472" s="832">
        <v>0</v>
      </c>
      <c r="Y472" s="832">
        <v>0</v>
      </c>
      <c r="Z472" s="832">
        <v>0</v>
      </c>
      <c r="AA472" s="832">
        <v>0</v>
      </c>
      <c r="AB472" s="832">
        <v>0</v>
      </c>
      <c r="AC472" s="832">
        <v>0</v>
      </c>
      <c r="AD472" s="832">
        <v>0</v>
      </c>
      <c r="AE472" s="832">
        <v>0</v>
      </c>
      <c r="AF472" s="832">
        <v>0</v>
      </c>
      <c r="AG472" s="832">
        <v>0</v>
      </c>
      <c r="AH472" s="832">
        <v>0</v>
      </c>
      <c r="AI472" s="832">
        <v>0</v>
      </c>
      <c r="AJ472" s="1030" t="str">
        <f t="shared" si="48"/>
        <v>H22410</v>
      </c>
      <c r="AK472" s="1030" t="str">
        <f t="shared" si="49"/>
        <v>RESERVE DOMMAGE VEH NEUF</v>
      </c>
      <c r="AL472" s="1030">
        <f>IFERROR(INDEX(G472:R472,1,MATCH(Parametres!$B$3,G$1:R$1,0)-1)*IF(OR(F472="L",F472="S",F472="I"),-1,1),"")</f>
        <v>0</v>
      </c>
      <c r="AM472" s="1030">
        <f t="shared" si="44"/>
        <v>0</v>
      </c>
      <c r="AN472" s="1030">
        <f>INDEX(G472:R472,1,MATCH(Parametres!$B$3,G$1:R$1,0))*IF(OR(F472="L",F472="S",F472="I"),-1,1)</f>
        <v>0</v>
      </c>
      <c r="AO472" s="598" t="str">
        <f>+VLOOKUP($AJ472,Data_Validation!$A:$D,1,0)</f>
        <v>H22410</v>
      </c>
      <c r="AP472" s="598" t="str">
        <f>+VLOOKUP($AJ472,Data_Validation!$A:$D,3,0)</f>
        <v>Bilan</v>
      </c>
      <c r="AQ472" s="598" t="str">
        <f>+VLOOKUP($AJ472,Data_Validation!$A:$D,4,0)</f>
        <v>Autres Courus</v>
      </c>
      <c r="AR472" s="598" t="s">
        <v>299</v>
      </c>
      <c r="AS472" s="598">
        <f>+VLOOKUP($AJ472,Data_Validation!$A:$E,5,0)</f>
        <v>0</v>
      </c>
      <c r="AT472" s="1036" t="str">
        <f t="shared" si="45"/>
        <v>H22410</v>
      </c>
      <c r="AU472" s="599" t="str">
        <f t="shared" si="46"/>
        <v>RESERVE DOMMAGE VEH NEUF</v>
      </c>
      <c r="AV472" s="1030">
        <f>IFERROR(INDEX(V472:AG472,1,MATCH(Parametres!$B$3,V$1:AG$1,0)-1)*IF(OR(C472="L",C472="S",C472="I"),-1,1),"")</f>
        <v>0</v>
      </c>
      <c r="AW472" s="1030">
        <f t="shared" si="47"/>
        <v>0</v>
      </c>
      <c r="AX472" s="1030">
        <f>INDEX(V472:AG472,1,MATCH(Parametres!$B$3,V$1:AG$1,0))*IF(OR(C472="L",C472="S",C472="I"),-1,1)</f>
        <v>0</v>
      </c>
      <c r="AY472" s="598" t="s">
        <v>337</v>
      </c>
      <c r="AZ472" s="598">
        <f>+VLOOKUP($AJ472,Data_Validation!$A:$E,5,0)</f>
        <v>0</v>
      </c>
    </row>
    <row r="473" spans="1:52" ht="15" customHeight="1">
      <c r="A473" s="832" t="s">
        <v>1150</v>
      </c>
      <c r="B473" s="832">
        <v>2025</v>
      </c>
      <c r="C473" s="832" t="s">
        <v>2086</v>
      </c>
      <c r="D473" s="832" t="s">
        <v>2087</v>
      </c>
      <c r="E473" s="832" t="s">
        <v>1813</v>
      </c>
      <c r="F473" s="832" t="s">
        <v>1153</v>
      </c>
      <c r="G473" s="832">
        <v>0</v>
      </c>
      <c r="H473" s="832">
        <v>0</v>
      </c>
      <c r="I473" s="832">
        <v>1275</v>
      </c>
      <c r="J473" s="832">
        <v>3105</v>
      </c>
      <c r="K473" s="832">
        <v>5460</v>
      </c>
      <c r="L473" s="832">
        <v>7395</v>
      </c>
      <c r="M473" s="832">
        <v>12437</v>
      </c>
      <c r="N473" s="832">
        <v>14507</v>
      </c>
      <c r="O473" s="832">
        <v>15027</v>
      </c>
      <c r="P473" s="832">
        <v>17292</v>
      </c>
      <c r="Q473" s="832">
        <v>17199.34</v>
      </c>
      <c r="R473" s="832">
        <v>18365.34</v>
      </c>
      <c r="S473" s="832">
        <v>0</v>
      </c>
      <c r="T473" s="832">
        <v>0</v>
      </c>
      <c r="U473" s="832">
        <v>0</v>
      </c>
      <c r="V473" s="832">
        <v>0</v>
      </c>
      <c r="W473" s="832">
        <v>0</v>
      </c>
      <c r="X473" s="832">
        <v>0</v>
      </c>
      <c r="Y473" s="832">
        <v>0</v>
      </c>
      <c r="Z473" s="832">
        <v>0</v>
      </c>
      <c r="AA473" s="832">
        <v>0</v>
      </c>
      <c r="AB473" s="832">
        <v>0</v>
      </c>
      <c r="AC473" s="832">
        <v>0</v>
      </c>
      <c r="AD473" s="832">
        <v>0</v>
      </c>
      <c r="AE473" s="832">
        <v>0</v>
      </c>
      <c r="AF473" s="832">
        <v>0</v>
      </c>
      <c r="AG473" s="832">
        <v>0</v>
      </c>
      <c r="AH473" s="832">
        <v>0</v>
      </c>
      <c r="AI473" s="832">
        <v>0</v>
      </c>
      <c r="AJ473" s="1030" t="str">
        <f t="shared" si="48"/>
        <v>H22415</v>
      </c>
      <c r="AK473" s="1030" t="str">
        <f t="shared" si="49"/>
        <v>RESERVE F&amp;I NEUF + USED</v>
      </c>
      <c r="AL473" s="1030">
        <f>IFERROR(INDEX(G473:R473,1,MATCH(Parametres!$B$3,G$1:R$1,0)-1)*IF(OR(F473="L",F473="S",F473="I"),-1,1),"")</f>
        <v>0</v>
      </c>
      <c r="AM473" s="1030">
        <f t="shared" si="44"/>
        <v>0</v>
      </c>
      <c r="AN473" s="1030">
        <f>INDEX(G473:R473,1,MATCH(Parametres!$B$3,G$1:R$1,0))*IF(OR(F473="L",F473="S",F473="I"),-1,1)</f>
        <v>0</v>
      </c>
      <c r="AO473" s="598" t="str">
        <f>+VLOOKUP($AJ473,Data_Validation!$A:$D,1,0)</f>
        <v>H22415</v>
      </c>
      <c r="AP473" s="598" t="str">
        <f>+VLOOKUP($AJ473,Data_Validation!$A:$D,3,0)</f>
        <v>Bilan</v>
      </c>
      <c r="AQ473" s="598" t="str">
        <f>+VLOOKUP($AJ473,Data_Validation!$A:$D,4,0)</f>
        <v>Autres Courus</v>
      </c>
      <c r="AR473" s="598" t="s">
        <v>299</v>
      </c>
      <c r="AS473" s="598">
        <f>+VLOOKUP($AJ473,Data_Validation!$A:$E,5,0)</f>
        <v>0</v>
      </c>
      <c r="AT473" s="1036" t="str">
        <f t="shared" si="45"/>
        <v>H22415</v>
      </c>
      <c r="AU473" s="599" t="str">
        <f t="shared" si="46"/>
        <v>RESERVE F&amp;I NEUF + USED</v>
      </c>
      <c r="AV473" s="1030">
        <f>IFERROR(INDEX(V473:AG473,1,MATCH(Parametres!$B$3,V$1:AG$1,0)-1)*IF(OR(C473="L",C473="S",C473="I"),-1,1),"")</f>
        <v>0</v>
      </c>
      <c r="AW473" s="1030">
        <f t="shared" si="47"/>
        <v>0</v>
      </c>
      <c r="AX473" s="1030">
        <f>INDEX(V473:AG473,1,MATCH(Parametres!$B$3,V$1:AG$1,0))*IF(OR(C473="L",C473="S",C473="I"),-1,1)</f>
        <v>0</v>
      </c>
      <c r="AY473" s="598" t="s">
        <v>337</v>
      </c>
      <c r="AZ473" s="598">
        <f>+VLOOKUP($AJ473,Data_Validation!$A:$E,5,0)</f>
        <v>0</v>
      </c>
    </row>
    <row r="474" spans="1:52" ht="15" customHeight="1">
      <c r="A474" s="832" t="s">
        <v>1150</v>
      </c>
      <c r="B474" s="832">
        <v>2025</v>
      </c>
      <c r="C474" s="832" t="s">
        <v>2088</v>
      </c>
      <c r="D474" s="832" t="s">
        <v>2089</v>
      </c>
      <c r="E474" s="832" t="s">
        <v>1813</v>
      </c>
      <c r="F474" s="832" t="s">
        <v>1153</v>
      </c>
      <c r="G474" s="832">
        <v>0</v>
      </c>
      <c r="H474" s="832">
        <v>0</v>
      </c>
      <c r="I474" s="832">
        <v>300</v>
      </c>
      <c r="J474" s="832">
        <v>600</v>
      </c>
      <c r="K474" s="832">
        <v>1100</v>
      </c>
      <c r="L474" s="832">
        <v>1600</v>
      </c>
      <c r="M474" s="832">
        <v>2100</v>
      </c>
      <c r="N474" s="832">
        <v>2600</v>
      </c>
      <c r="O474" s="832">
        <v>3100</v>
      </c>
      <c r="P474" s="832">
        <v>3600</v>
      </c>
      <c r="Q474" s="832">
        <v>3567.18</v>
      </c>
      <c r="R474" s="832">
        <v>2719.05</v>
      </c>
      <c r="S474" s="832">
        <v>0</v>
      </c>
      <c r="T474" s="832">
        <v>0</v>
      </c>
      <c r="U474" s="832">
        <v>0</v>
      </c>
      <c r="V474" s="832">
        <v>0</v>
      </c>
      <c r="W474" s="832">
        <v>0</v>
      </c>
      <c r="X474" s="832">
        <v>0</v>
      </c>
      <c r="Y474" s="832">
        <v>0</v>
      </c>
      <c r="Z474" s="832">
        <v>0</v>
      </c>
      <c r="AA474" s="832">
        <v>0</v>
      </c>
      <c r="AB474" s="832">
        <v>0</v>
      </c>
      <c r="AC474" s="832">
        <v>0</v>
      </c>
      <c r="AD474" s="832">
        <v>0</v>
      </c>
      <c r="AE474" s="832">
        <v>0</v>
      </c>
      <c r="AF474" s="832">
        <v>0</v>
      </c>
      <c r="AG474" s="832">
        <v>0</v>
      </c>
      <c r="AH474" s="832">
        <v>0</v>
      </c>
      <c r="AI474" s="832">
        <v>0</v>
      </c>
      <c r="AJ474" s="1030" t="str">
        <f t="shared" si="48"/>
        <v>H22416</v>
      </c>
      <c r="AK474" s="1030" t="str">
        <f t="shared" si="49"/>
        <v>RESERVE DOMMAGE SERVICE</v>
      </c>
      <c r="AL474" s="1030">
        <f>IFERROR(INDEX(G474:R474,1,MATCH(Parametres!$B$3,G$1:R$1,0)-1)*IF(OR(F474="L",F474="S",F474="I"),-1,1),"")</f>
        <v>0</v>
      </c>
      <c r="AM474" s="1030">
        <f t="shared" si="44"/>
        <v>0</v>
      </c>
      <c r="AN474" s="1030">
        <f>INDEX(G474:R474,1,MATCH(Parametres!$B$3,G$1:R$1,0))*IF(OR(F474="L",F474="S",F474="I"),-1,1)</f>
        <v>0</v>
      </c>
      <c r="AO474" s="598" t="str">
        <f>+VLOOKUP($AJ474,Data_Validation!$A:$D,1,0)</f>
        <v>H22416</v>
      </c>
      <c r="AP474" s="598" t="str">
        <f>+VLOOKUP($AJ474,Data_Validation!$A:$D,3,0)</f>
        <v>Bilan</v>
      </c>
      <c r="AQ474" s="598" t="str">
        <f>+VLOOKUP($AJ474,Data_Validation!$A:$D,4,0)</f>
        <v>Autres Courus</v>
      </c>
      <c r="AR474" s="598" t="s">
        <v>299</v>
      </c>
      <c r="AS474" s="598">
        <f>+VLOOKUP($AJ474,Data_Validation!$A:$E,5,0)</f>
        <v>0</v>
      </c>
      <c r="AT474" s="1036" t="str">
        <f t="shared" si="45"/>
        <v>H22416</v>
      </c>
      <c r="AU474" s="599" t="str">
        <f t="shared" si="46"/>
        <v>RESERVE DOMMAGE SERVICE</v>
      </c>
      <c r="AV474" s="1030">
        <f>IFERROR(INDEX(V474:AG474,1,MATCH(Parametres!$B$3,V$1:AG$1,0)-1)*IF(OR(C474="L",C474="S",C474="I"),-1,1),"")</f>
        <v>0</v>
      </c>
      <c r="AW474" s="1030">
        <f t="shared" si="47"/>
        <v>0</v>
      </c>
      <c r="AX474" s="1030">
        <f>INDEX(V474:AG474,1,MATCH(Parametres!$B$3,V$1:AG$1,0))*IF(OR(C474="L",C474="S",C474="I"),-1,1)</f>
        <v>0</v>
      </c>
      <c r="AY474" s="598" t="s">
        <v>337</v>
      </c>
      <c r="AZ474" s="598">
        <f>+VLOOKUP($AJ474,Data_Validation!$A:$E,5,0)</f>
        <v>0</v>
      </c>
    </row>
    <row r="475" spans="1:52" ht="15" customHeight="1">
      <c r="A475" s="832" t="s">
        <v>1150</v>
      </c>
      <c r="B475" s="832">
        <v>2025</v>
      </c>
      <c r="C475" s="832" t="s">
        <v>2090</v>
      </c>
      <c r="D475" s="832" t="s">
        <v>2091</v>
      </c>
      <c r="E475" s="832" t="s">
        <v>333</v>
      </c>
      <c r="F475" s="832" t="s">
        <v>1153</v>
      </c>
      <c r="G475" s="832">
        <v>0</v>
      </c>
      <c r="H475" s="832">
        <v>0</v>
      </c>
      <c r="I475" s="832">
        <v>1500</v>
      </c>
      <c r="J475" s="832">
        <v>3000</v>
      </c>
      <c r="K475" s="832">
        <v>4500</v>
      </c>
      <c r="L475" s="832">
        <v>6000</v>
      </c>
      <c r="M475" s="832">
        <v>7500</v>
      </c>
      <c r="N475" s="832">
        <v>9000</v>
      </c>
      <c r="O475" s="832">
        <v>10500</v>
      </c>
      <c r="P475" s="832">
        <v>12000</v>
      </c>
      <c r="Q475" s="832">
        <v>13500</v>
      </c>
      <c r="R475" s="832">
        <v>15000</v>
      </c>
      <c r="S475" s="832">
        <v>0</v>
      </c>
      <c r="T475" s="832">
        <v>0</v>
      </c>
      <c r="U475" s="832">
        <v>0</v>
      </c>
      <c r="V475" s="832">
        <v>0</v>
      </c>
      <c r="W475" s="832">
        <v>0</v>
      </c>
      <c r="X475" s="832">
        <v>0</v>
      </c>
      <c r="Y475" s="832">
        <v>0</v>
      </c>
      <c r="Z475" s="832">
        <v>0</v>
      </c>
      <c r="AA475" s="832">
        <v>0</v>
      </c>
      <c r="AB475" s="832">
        <v>0</v>
      </c>
      <c r="AC475" s="832">
        <v>0</v>
      </c>
      <c r="AD475" s="832">
        <v>0</v>
      </c>
      <c r="AE475" s="832">
        <v>0</v>
      </c>
      <c r="AF475" s="832">
        <v>0</v>
      </c>
      <c r="AG475" s="832">
        <v>0</v>
      </c>
      <c r="AH475" s="832">
        <v>0</v>
      </c>
      <c r="AI475" s="832">
        <v>0</v>
      </c>
      <c r="AJ475" s="1030" t="str">
        <f t="shared" si="48"/>
        <v>H22417</v>
      </c>
      <c r="AK475" s="1030" t="str">
        <f t="shared" si="49"/>
        <v>RESERVE PARTY-EMPLOYES</v>
      </c>
      <c r="AL475" s="1030">
        <f>IFERROR(INDEX(G475:R475,1,MATCH(Parametres!$B$3,G$1:R$1,0)-1)*IF(OR(F475="L",F475="S",F475="I"),-1,1),"")</f>
        <v>0</v>
      </c>
      <c r="AM475" s="1030">
        <f t="shared" si="44"/>
        <v>0</v>
      </c>
      <c r="AN475" s="1030">
        <f>INDEX(G475:R475,1,MATCH(Parametres!$B$3,G$1:R$1,0))*IF(OR(F475="L",F475="S",F475="I"),-1,1)</f>
        <v>0</v>
      </c>
      <c r="AO475" s="598" t="str">
        <f>+VLOOKUP($AJ475,Data_Validation!$A:$D,1,0)</f>
        <v>H22417</v>
      </c>
      <c r="AP475" s="598" t="str">
        <f>+VLOOKUP($AJ475,Data_Validation!$A:$D,3,0)</f>
        <v>Bilan</v>
      </c>
      <c r="AQ475" s="598" t="str">
        <f>+VLOOKUP($AJ475,Data_Validation!$A:$D,4,0)</f>
        <v>Autres Courus</v>
      </c>
      <c r="AR475" s="598" t="s">
        <v>299</v>
      </c>
      <c r="AS475" s="598">
        <f>+VLOOKUP($AJ475,Data_Validation!$A:$E,5,0)</f>
        <v>0</v>
      </c>
      <c r="AT475" s="1036" t="str">
        <f t="shared" si="45"/>
        <v>H22417</v>
      </c>
      <c r="AU475" s="599" t="str">
        <f t="shared" si="46"/>
        <v>RESERVE PARTY-EMPLOYES</v>
      </c>
      <c r="AV475" s="1030">
        <f>IFERROR(INDEX(V475:AG475,1,MATCH(Parametres!$B$3,V$1:AG$1,0)-1)*IF(OR(C475="L",C475="S",C475="I"),-1,1),"")</f>
        <v>0</v>
      </c>
      <c r="AW475" s="1030">
        <f t="shared" si="47"/>
        <v>0</v>
      </c>
      <c r="AX475" s="1030">
        <f>INDEX(V475:AG475,1,MATCH(Parametres!$B$3,V$1:AG$1,0))*IF(OR(C475="L",C475="S",C475="I"),-1,1)</f>
        <v>0</v>
      </c>
      <c r="AY475" s="598" t="s">
        <v>337</v>
      </c>
      <c r="AZ475" s="598">
        <f>+VLOOKUP($AJ475,Data_Validation!$A:$E,5,0)</f>
        <v>0</v>
      </c>
    </row>
    <row r="476" spans="1:52" ht="15" customHeight="1">
      <c r="A476" s="832" t="s">
        <v>1150</v>
      </c>
      <c r="B476" s="832">
        <v>2025</v>
      </c>
      <c r="C476" s="832" t="s">
        <v>2092</v>
      </c>
      <c r="D476" s="832" t="s">
        <v>2093</v>
      </c>
      <c r="E476" s="832" t="s">
        <v>1813</v>
      </c>
      <c r="F476" s="832" t="s">
        <v>1153</v>
      </c>
      <c r="G476" s="832">
        <v>0</v>
      </c>
      <c r="H476" s="832">
        <v>0</v>
      </c>
      <c r="I476" s="832">
        <v>0</v>
      </c>
      <c r="J476" s="832">
        <v>0</v>
      </c>
      <c r="K476" s="832">
        <v>0</v>
      </c>
      <c r="L476" s="832">
        <v>0</v>
      </c>
      <c r="M476" s="832">
        <v>0</v>
      </c>
      <c r="N476" s="832">
        <v>0</v>
      </c>
      <c r="O476" s="832">
        <v>0</v>
      </c>
      <c r="P476" s="832">
        <v>0</v>
      </c>
      <c r="Q476" s="832">
        <v>0</v>
      </c>
      <c r="R476" s="832">
        <v>0</v>
      </c>
      <c r="S476" s="832">
        <v>0</v>
      </c>
      <c r="T476" s="832">
        <v>0</v>
      </c>
      <c r="U476" s="832">
        <v>0</v>
      </c>
      <c r="V476" s="832">
        <v>0</v>
      </c>
      <c r="W476" s="832">
        <v>0</v>
      </c>
      <c r="X476" s="832">
        <v>0</v>
      </c>
      <c r="Y476" s="832">
        <v>0</v>
      </c>
      <c r="Z476" s="832">
        <v>0</v>
      </c>
      <c r="AA476" s="832">
        <v>0</v>
      </c>
      <c r="AB476" s="832">
        <v>0</v>
      </c>
      <c r="AC476" s="832">
        <v>0</v>
      </c>
      <c r="AD476" s="832">
        <v>0</v>
      </c>
      <c r="AE476" s="832">
        <v>0</v>
      </c>
      <c r="AF476" s="832">
        <v>0</v>
      </c>
      <c r="AG476" s="832">
        <v>0</v>
      </c>
      <c r="AH476" s="832">
        <v>0</v>
      </c>
      <c r="AI476" s="832">
        <v>0</v>
      </c>
      <c r="AJ476" s="1030" t="str">
        <f t="shared" si="48"/>
        <v>H22420</v>
      </c>
      <c r="AK476" s="1030" t="str">
        <f t="shared" si="49"/>
        <v>PROGRAMME ENTRETIEN</v>
      </c>
      <c r="AL476" s="1030">
        <f>IFERROR(INDEX(G476:R476,1,MATCH(Parametres!$B$3,G$1:R$1,0)-1)*IF(OR(F476="L",F476="S",F476="I"),-1,1),"")</f>
        <v>0</v>
      </c>
      <c r="AM476" s="1030">
        <f t="shared" si="44"/>
        <v>0</v>
      </c>
      <c r="AN476" s="1030">
        <f>INDEX(G476:R476,1,MATCH(Parametres!$B$3,G$1:R$1,0))*IF(OR(F476="L",F476="S",F476="I"),-1,1)</f>
        <v>0</v>
      </c>
      <c r="AO476" s="598" t="e">
        <f>+VLOOKUP($AJ476,Data_Validation!$A:$D,1,0)</f>
        <v>#N/A</v>
      </c>
      <c r="AP476" s="598" t="e">
        <f>+VLOOKUP($AJ476,Data_Validation!$A:$D,3,0)</f>
        <v>#N/A</v>
      </c>
      <c r="AQ476" s="598" t="e">
        <f>+VLOOKUP($AJ476,Data_Validation!$A:$D,4,0)</f>
        <v>#N/A</v>
      </c>
      <c r="AR476" s="598" t="s">
        <v>299</v>
      </c>
      <c r="AS476" s="598" t="e">
        <f>+VLOOKUP($AJ476,Data_Validation!$A:$E,5,0)</f>
        <v>#N/A</v>
      </c>
      <c r="AT476" s="1036" t="str">
        <f t="shared" si="45"/>
        <v>H22420</v>
      </c>
      <c r="AU476" s="599" t="str">
        <f t="shared" si="46"/>
        <v>PROGRAMME ENTRETIEN</v>
      </c>
      <c r="AV476" s="1030">
        <f>IFERROR(INDEX(V476:AG476,1,MATCH(Parametres!$B$3,V$1:AG$1,0)-1)*IF(OR(C476="L",C476="S",C476="I"),-1,1),"")</f>
        <v>0</v>
      </c>
      <c r="AW476" s="1030">
        <f t="shared" si="47"/>
        <v>0</v>
      </c>
      <c r="AX476" s="1030">
        <f>INDEX(V476:AG476,1,MATCH(Parametres!$B$3,V$1:AG$1,0))*IF(OR(C476="L",C476="S",C476="I"),-1,1)</f>
        <v>0</v>
      </c>
      <c r="AY476" s="598" t="s">
        <v>337</v>
      </c>
      <c r="AZ476" s="598" t="e">
        <f>+VLOOKUP($AJ476,Data_Validation!$A:$E,5,0)</f>
        <v>#N/A</v>
      </c>
    </row>
    <row r="477" spans="1:52" ht="15" customHeight="1">
      <c r="A477" s="832" t="s">
        <v>1150</v>
      </c>
      <c r="B477" s="832">
        <v>2025</v>
      </c>
      <c r="C477" s="832" t="s">
        <v>2094</v>
      </c>
      <c r="D477" s="832" t="s">
        <v>2095</v>
      </c>
      <c r="E477" s="832" t="s">
        <v>333</v>
      </c>
      <c r="F477" s="832" t="s">
        <v>1153</v>
      </c>
      <c r="G477" s="832">
        <v>0</v>
      </c>
      <c r="H477" s="832">
        <v>0</v>
      </c>
      <c r="I477" s="832">
        <v>0</v>
      </c>
      <c r="J477" s="832">
        <v>0</v>
      </c>
      <c r="K477" s="832">
        <v>0</v>
      </c>
      <c r="L477" s="832">
        <v>0</v>
      </c>
      <c r="M477" s="832">
        <v>0</v>
      </c>
      <c r="N477" s="832">
        <v>0</v>
      </c>
      <c r="O477" s="832">
        <v>0</v>
      </c>
      <c r="P477" s="832">
        <v>0</v>
      </c>
      <c r="Q477" s="832">
        <v>0</v>
      </c>
      <c r="R477" s="832">
        <v>0</v>
      </c>
      <c r="S477" s="832">
        <v>0</v>
      </c>
      <c r="T477" s="832">
        <v>0</v>
      </c>
      <c r="U477" s="832">
        <v>0</v>
      </c>
      <c r="V477" s="832">
        <v>0</v>
      </c>
      <c r="W477" s="832">
        <v>0</v>
      </c>
      <c r="X477" s="832">
        <v>0</v>
      </c>
      <c r="Y477" s="832">
        <v>0</v>
      </c>
      <c r="Z477" s="832">
        <v>0</v>
      </c>
      <c r="AA477" s="832">
        <v>0</v>
      </c>
      <c r="AB477" s="832">
        <v>0</v>
      </c>
      <c r="AC477" s="832">
        <v>0</v>
      </c>
      <c r="AD477" s="832">
        <v>0</v>
      </c>
      <c r="AE477" s="832">
        <v>0</v>
      </c>
      <c r="AF477" s="832">
        <v>0</v>
      </c>
      <c r="AG477" s="832">
        <v>0</v>
      </c>
      <c r="AH477" s="832">
        <v>0</v>
      </c>
      <c r="AI477" s="832">
        <v>0</v>
      </c>
      <c r="AJ477" s="1030" t="str">
        <f t="shared" si="48"/>
        <v>H22430</v>
      </c>
      <c r="AK477" s="1030" t="str">
        <f t="shared" si="49"/>
        <v>DEDUCTIBLE DEMOS</v>
      </c>
      <c r="AL477" s="1030">
        <f>IFERROR(INDEX(G477:R477,1,MATCH(Parametres!$B$3,G$1:R$1,0)-1)*IF(OR(F477="L",F477="S",F477="I"),-1,1),"")</f>
        <v>0</v>
      </c>
      <c r="AM477" s="1030">
        <f t="shared" si="44"/>
        <v>0</v>
      </c>
      <c r="AN477" s="1030">
        <f>INDEX(G477:R477,1,MATCH(Parametres!$B$3,G$1:R$1,0))*IF(OR(F477="L",F477="S",F477="I"),-1,1)</f>
        <v>0</v>
      </c>
      <c r="AO477" s="598" t="e">
        <f>+VLOOKUP($AJ477,Data_Validation!$A:$D,1,0)</f>
        <v>#N/A</v>
      </c>
      <c r="AP477" s="598" t="e">
        <f>+VLOOKUP($AJ477,Data_Validation!$A:$D,3,0)</f>
        <v>#N/A</v>
      </c>
      <c r="AQ477" s="598" t="e">
        <f>+VLOOKUP($AJ477,Data_Validation!$A:$D,4,0)</f>
        <v>#N/A</v>
      </c>
      <c r="AR477" s="598" t="s">
        <v>299</v>
      </c>
      <c r="AS477" s="598" t="e">
        <f>+VLOOKUP($AJ477,Data_Validation!$A:$E,5,0)</f>
        <v>#N/A</v>
      </c>
      <c r="AT477" s="1036" t="str">
        <f t="shared" si="45"/>
        <v>H22430</v>
      </c>
      <c r="AU477" s="599" t="str">
        <f t="shared" si="46"/>
        <v>DEDUCTIBLE DEMOS</v>
      </c>
      <c r="AV477" s="1030">
        <f>IFERROR(INDEX(V477:AG477,1,MATCH(Parametres!$B$3,V$1:AG$1,0)-1)*IF(OR(C477="L",C477="S",C477="I"),-1,1),"")</f>
        <v>0</v>
      </c>
      <c r="AW477" s="1030">
        <f t="shared" si="47"/>
        <v>0</v>
      </c>
      <c r="AX477" s="1030">
        <f>INDEX(V477:AG477,1,MATCH(Parametres!$B$3,V$1:AG$1,0))*IF(OR(C477="L",C477="S",C477="I"),-1,1)</f>
        <v>0</v>
      </c>
      <c r="AY477" s="598" t="s">
        <v>337</v>
      </c>
      <c r="AZ477" s="598" t="e">
        <f>+VLOOKUP($AJ477,Data_Validation!$A:$E,5,0)</f>
        <v>#N/A</v>
      </c>
    </row>
    <row r="478" spans="1:52" ht="15" customHeight="1">
      <c r="A478" s="832" t="s">
        <v>1150</v>
      </c>
      <c r="B478" s="832">
        <v>2025</v>
      </c>
      <c r="C478" s="832" t="s">
        <v>2096</v>
      </c>
      <c r="D478" s="832" t="s">
        <v>2097</v>
      </c>
      <c r="E478" s="832" t="s">
        <v>1854</v>
      </c>
      <c r="F478" s="832" t="s">
        <v>1153</v>
      </c>
      <c r="G478" s="832">
        <v>0</v>
      </c>
      <c r="H478" s="832">
        <v>0</v>
      </c>
      <c r="I478" s="832">
        <v>0</v>
      </c>
      <c r="J478" s="832">
        <v>0</v>
      </c>
      <c r="K478" s="832">
        <v>0</v>
      </c>
      <c r="L478" s="832">
        <v>0</v>
      </c>
      <c r="M478" s="832">
        <v>0</v>
      </c>
      <c r="N478" s="832">
        <v>0</v>
      </c>
      <c r="O478" s="832">
        <v>0</v>
      </c>
      <c r="P478" s="832">
        <v>0</v>
      </c>
      <c r="Q478" s="832">
        <v>0</v>
      </c>
      <c r="R478" s="832">
        <v>0</v>
      </c>
      <c r="S478" s="832">
        <v>0</v>
      </c>
      <c r="T478" s="832">
        <v>0</v>
      </c>
      <c r="U478" s="832">
        <v>0</v>
      </c>
      <c r="V478" s="832">
        <v>0</v>
      </c>
      <c r="W478" s="832">
        <v>0</v>
      </c>
      <c r="X478" s="832">
        <v>0</v>
      </c>
      <c r="Y478" s="832">
        <v>0</v>
      </c>
      <c r="Z478" s="832">
        <v>0</v>
      </c>
      <c r="AA478" s="832">
        <v>0</v>
      </c>
      <c r="AB478" s="832">
        <v>0</v>
      </c>
      <c r="AC478" s="832">
        <v>0</v>
      </c>
      <c r="AD478" s="832">
        <v>0</v>
      </c>
      <c r="AE478" s="832">
        <v>0</v>
      </c>
      <c r="AF478" s="832">
        <v>0</v>
      </c>
      <c r="AG478" s="832">
        <v>0</v>
      </c>
      <c r="AH478" s="832">
        <v>0</v>
      </c>
      <c r="AI478" s="832">
        <v>0</v>
      </c>
      <c r="AJ478" s="1030" t="str">
        <f t="shared" si="48"/>
        <v>H22440</v>
      </c>
      <c r="AK478" s="1030" t="str">
        <f t="shared" si="49"/>
        <v>RES FRAIS DEMO FONC</v>
      </c>
      <c r="AL478" s="1030">
        <f>IFERROR(INDEX(G478:R478,1,MATCH(Parametres!$B$3,G$1:R$1,0)-1)*IF(OR(F478="L",F478="S",F478="I"),-1,1),"")</f>
        <v>0</v>
      </c>
      <c r="AM478" s="1030">
        <f t="shared" si="44"/>
        <v>0</v>
      </c>
      <c r="AN478" s="1030">
        <f>INDEX(G478:R478,1,MATCH(Parametres!$B$3,G$1:R$1,0))*IF(OR(F478="L",F478="S",F478="I"),-1,1)</f>
        <v>0</v>
      </c>
      <c r="AO478" s="598" t="e">
        <f>+VLOOKUP($AJ478,Data_Validation!$A:$D,1,0)</f>
        <v>#N/A</v>
      </c>
      <c r="AP478" s="598" t="e">
        <f>+VLOOKUP($AJ478,Data_Validation!$A:$D,3,0)</f>
        <v>#N/A</v>
      </c>
      <c r="AQ478" s="598" t="e">
        <f>+VLOOKUP($AJ478,Data_Validation!$A:$D,4,0)</f>
        <v>#N/A</v>
      </c>
      <c r="AR478" s="598" t="s">
        <v>299</v>
      </c>
      <c r="AS478" s="598" t="e">
        <f>+VLOOKUP($AJ478,Data_Validation!$A:$E,5,0)</f>
        <v>#N/A</v>
      </c>
      <c r="AT478" s="1036" t="str">
        <f t="shared" si="45"/>
        <v>H22440</v>
      </c>
      <c r="AU478" s="599" t="str">
        <f t="shared" si="46"/>
        <v>RES FRAIS DEMO FONC</v>
      </c>
      <c r="AV478" s="1030">
        <f>IFERROR(INDEX(V478:AG478,1,MATCH(Parametres!$B$3,V$1:AG$1,0)-1)*IF(OR(C478="L",C478="S",C478="I"),-1,1),"")</f>
        <v>0</v>
      </c>
      <c r="AW478" s="1030">
        <f t="shared" si="47"/>
        <v>0</v>
      </c>
      <c r="AX478" s="1030">
        <f>INDEX(V478:AG478,1,MATCH(Parametres!$B$3,V$1:AG$1,0))*IF(OR(C478="L",C478="S",C478="I"),-1,1)</f>
        <v>0</v>
      </c>
      <c r="AY478" s="598" t="s">
        <v>337</v>
      </c>
      <c r="AZ478" s="598" t="e">
        <f>+VLOOKUP($AJ478,Data_Validation!$A:$E,5,0)</f>
        <v>#N/A</v>
      </c>
    </row>
    <row r="479" spans="1:52" ht="15" customHeight="1">
      <c r="A479" s="832" t="s">
        <v>1150</v>
      </c>
      <c r="B479" s="832">
        <v>2025</v>
      </c>
      <c r="C479" s="832" t="s">
        <v>2098</v>
      </c>
      <c r="D479" s="832" t="s">
        <v>2099</v>
      </c>
      <c r="E479" s="832" t="s">
        <v>333</v>
      </c>
      <c r="F479" s="832" t="s">
        <v>1153</v>
      </c>
      <c r="G479" s="832">
        <v>0</v>
      </c>
      <c r="H479" s="832">
        <v>0</v>
      </c>
      <c r="I479" s="832">
        <v>0</v>
      </c>
      <c r="J479" s="832">
        <v>0</v>
      </c>
      <c r="K479" s="832">
        <v>0</v>
      </c>
      <c r="L479" s="832">
        <v>0</v>
      </c>
      <c r="M479" s="832">
        <v>0</v>
      </c>
      <c r="N479" s="832">
        <v>0</v>
      </c>
      <c r="O479" s="832">
        <v>0</v>
      </c>
      <c r="P479" s="832">
        <v>0</v>
      </c>
      <c r="Q479" s="832">
        <v>0</v>
      </c>
      <c r="R479" s="832">
        <v>0</v>
      </c>
      <c r="S479" s="832">
        <v>0</v>
      </c>
      <c r="T479" s="832">
        <v>0</v>
      </c>
      <c r="U479" s="832">
        <v>0</v>
      </c>
      <c r="V479" s="832">
        <v>0</v>
      </c>
      <c r="W479" s="832">
        <v>0</v>
      </c>
      <c r="X479" s="832">
        <v>0</v>
      </c>
      <c r="Y479" s="832">
        <v>0</v>
      </c>
      <c r="Z479" s="832">
        <v>0</v>
      </c>
      <c r="AA479" s="832">
        <v>0</v>
      </c>
      <c r="AB479" s="832">
        <v>0</v>
      </c>
      <c r="AC479" s="832">
        <v>0</v>
      </c>
      <c r="AD479" s="832">
        <v>0</v>
      </c>
      <c r="AE479" s="832">
        <v>0</v>
      </c>
      <c r="AF479" s="832">
        <v>0</v>
      </c>
      <c r="AG479" s="832">
        <v>0</v>
      </c>
      <c r="AH479" s="832">
        <v>0</v>
      </c>
      <c r="AI479" s="832">
        <v>0</v>
      </c>
      <c r="AJ479" s="1030" t="str">
        <f t="shared" si="48"/>
        <v>H22450</v>
      </c>
      <c r="AK479" s="1030" t="str">
        <f t="shared" si="49"/>
        <v>TAXES</v>
      </c>
      <c r="AL479" s="1030">
        <f>IFERROR(INDEX(G479:R479,1,MATCH(Parametres!$B$3,G$1:R$1,0)-1)*IF(OR(F479="L",F479="S",F479="I"),-1,1),"")</f>
        <v>0</v>
      </c>
      <c r="AM479" s="1030">
        <f t="shared" si="44"/>
        <v>0</v>
      </c>
      <c r="AN479" s="1030">
        <f>INDEX(G479:R479,1,MATCH(Parametres!$B$3,G$1:R$1,0))*IF(OR(F479="L",F479="S",F479="I"),-1,1)</f>
        <v>0</v>
      </c>
      <c r="AO479" s="598" t="e">
        <f>+VLOOKUP($AJ479,Data_Validation!$A:$D,1,0)</f>
        <v>#N/A</v>
      </c>
      <c r="AP479" s="598" t="e">
        <f>+VLOOKUP($AJ479,Data_Validation!$A:$D,3,0)</f>
        <v>#N/A</v>
      </c>
      <c r="AQ479" s="598" t="e">
        <f>+VLOOKUP($AJ479,Data_Validation!$A:$D,4,0)</f>
        <v>#N/A</v>
      </c>
      <c r="AR479" s="598" t="s">
        <v>299</v>
      </c>
      <c r="AS479" s="598" t="e">
        <f>+VLOOKUP($AJ479,Data_Validation!$A:$E,5,0)</f>
        <v>#N/A</v>
      </c>
      <c r="AT479" s="1036" t="str">
        <f t="shared" si="45"/>
        <v>H22450</v>
      </c>
      <c r="AU479" s="599" t="str">
        <f t="shared" si="46"/>
        <v>TAXES</v>
      </c>
      <c r="AV479" s="1030">
        <f>IFERROR(INDEX(V479:AG479,1,MATCH(Parametres!$B$3,V$1:AG$1,0)-1)*IF(OR(C479="L",C479="S",C479="I"),-1,1),"")</f>
        <v>0</v>
      </c>
      <c r="AW479" s="1030">
        <f t="shared" si="47"/>
        <v>0</v>
      </c>
      <c r="AX479" s="1030">
        <f>INDEX(V479:AG479,1,MATCH(Parametres!$B$3,V$1:AG$1,0))*IF(OR(C479="L",C479="S",C479="I"),-1,1)</f>
        <v>0</v>
      </c>
      <c r="AY479" s="598" t="s">
        <v>337</v>
      </c>
      <c r="AZ479" s="598" t="e">
        <f>+VLOOKUP($AJ479,Data_Validation!$A:$E,5,0)</f>
        <v>#N/A</v>
      </c>
    </row>
    <row r="480" spans="1:52" ht="15" customHeight="1">
      <c r="A480" s="832" t="s">
        <v>1150</v>
      </c>
      <c r="B480" s="832">
        <v>2025</v>
      </c>
      <c r="C480" s="832" t="s">
        <v>2100</v>
      </c>
      <c r="D480" s="832" t="s">
        <v>2101</v>
      </c>
      <c r="E480" s="832" t="s">
        <v>333</v>
      </c>
      <c r="F480" s="832" t="s">
        <v>1153</v>
      </c>
      <c r="G480" s="832">
        <v>0</v>
      </c>
      <c r="H480" s="832">
        <v>0</v>
      </c>
      <c r="I480" s="832">
        <v>0</v>
      </c>
      <c r="J480" s="832">
        <v>0</v>
      </c>
      <c r="K480" s="832">
        <v>0</v>
      </c>
      <c r="L480" s="832">
        <v>0</v>
      </c>
      <c r="M480" s="832">
        <v>0</v>
      </c>
      <c r="N480" s="832">
        <v>0</v>
      </c>
      <c r="O480" s="832">
        <v>0</v>
      </c>
      <c r="P480" s="832">
        <v>0</v>
      </c>
      <c r="Q480" s="832">
        <v>0</v>
      </c>
      <c r="R480" s="832">
        <v>0</v>
      </c>
      <c r="S480" s="832">
        <v>0</v>
      </c>
      <c r="T480" s="832">
        <v>0</v>
      </c>
      <c r="U480" s="832">
        <v>0</v>
      </c>
      <c r="V480" s="832">
        <v>0</v>
      </c>
      <c r="W480" s="832">
        <v>0</v>
      </c>
      <c r="X480" s="832">
        <v>0</v>
      </c>
      <c r="Y480" s="832">
        <v>0</v>
      </c>
      <c r="Z480" s="832">
        <v>0</v>
      </c>
      <c r="AA480" s="832">
        <v>0</v>
      </c>
      <c r="AB480" s="832">
        <v>0</v>
      </c>
      <c r="AC480" s="832">
        <v>0</v>
      </c>
      <c r="AD480" s="832">
        <v>0</v>
      </c>
      <c r="AE480" s="832">
        <v>0</v>
      </c>
      <c r="AF480" s="832">
        <v>0</v>
      </c>
      <c r="AG480" s="832">
        <v>0</v>
      </c>
      <c r="AH480" s="832">
        <v>0</v>
      </c>
      <c r="AI480" s="832">
        <v>0</v>
      </c>
      <c r="AJ480" s="1030" t="str">
        <f t="shared" si="48"/>
        <v>H22460</v>
      </c>
      <c r="AK480" s="1030" t="str">
        <f t="shared" si="49"/>
        <v>ASSURANCES</v>
      </c>
      <c r="AL480" s="1030">
        <f>IFERROR(INDEX(G480:R480,1,MATCH(Parametres!$B$3,G$1:R$1,0)-1)*IF(OR(F480="L",F480="S",F480="I"),-1,1),"")</f>
        <v>0</v>
      </c>
      <c r="AM480" s="1030">
        <f t="shared" si="44"/>
        <v>0</v>
      </c>
      <c r="AN480" s="1030">
        <f>INDEX(G480:R480,1,MATCH(Parametres!$B$3,G$1:R$1,0))*IF(OR(F480="L",F480="S",F480="I"),-1,1)</f>
        <v>0</v>
      </c>
      <c r="AO480" s="598" t="e">
        <f>+VLOOKUP($AJ480,Data_Validation!$A:$D,1,0)</f>
        <v>#N/A</v>
      </c>
      <c r="AP480" s="598" t="e">
        <f>+VLOOKUP($AJ480,Data_Validation!$A:$D,3,0)</f>
        <v>#N/A</v>
      </c>
      <c r="AQ480" s="598" t="e">
        <f>+VLOOKUP($AJ480,Data_Validation!$A:$D,4,0)</f>
        <v>#N/A</v>
      </c>
      <c r="AR480" s="598" t="s">
        <v>299</v>
      </c>
      <c r="AS480" s="598" t="e">
        <f>+VLOOKUP($AJ480,Data_Validation!$A:$E,5,0)</f>
        <v>#N/A</v>
      </c>
      <c r="AT480" s="1036" t="str">
        <f t="shared" si="45"/>
        <v>H22460</v>
      </c>
      <c r="AU480" s="599" t="str">
        <f t="shared" si="46"/>
        <v>ASSURANCES</v>
      </c>
      <c r="AV480" s="1030">
        <f>IFERROR(INDEX(V480:AG480,1,MATCH(Parametres!$B$3,V$1:AG$1,0)-1)*IF(OR(C480="L",C480="S",C480="I"),-1,1),"")</f>
        <v>0</v>
      </c>
      <c r="AW480" s="1030">
        <f t="shared" si="47"/>
        <v>0</v>
      </c>
      <c r="AX480" s="1030">
        <f>INDEX(V480:AG480,1,MATCH(Parametres!$B$3,V$1:AG$1,0))*IF(OR(C480="L",C480="S",C480="I"),-1,1)</f>
        <v>0</v>
      </c>
      <c r="AY480" s="598" t="s">
        <v>337</v>
      </c>
      <c r="AZ480" s="598" t="e">
        <f>+VLOOKUP($AJ480,Data_Validation!$A:$E,5,0)</f>
        <v>#N/A</v>
      </c>
    </row>
    <row r="481" spans="1:52" ht="15" customHeight="1">
      <c r="A481" s="832" t="s">
        <v>1150</v>
      </c>
      <c r="B481" s="832">
        <v>2025</v>
      </c>
      <c r="C481" s="832" t="s">
        <v>2102</v>
      </c>
      <c r="D481" s="832" t="s">
        <v>2103</v>
      </c>
      <c r="E481" s="832" t="s">
        <v>1813</v>
      </c>
      <c r="F481" s="832" t="s">
        <v>1153</v>
      </c>
      <c r="G481" s="832">
        <v>2879.61</v>
      </c>
      <c r="H481" s="832">
        <v>-2562.4499999999998</v>
      </c>
      <c r="I481" s="832">
        <v>-1901.49</v>
      </c>
      <c r="J481" s="832">
        <v>2732.83</v>
      </c>
      <c r="K481" s="832">
        <v>7210.84</v>
      </c>
      <c r="L481" s="832">
        <v>-1002.18</v>
      </c>
      <c r="M481" s="832">
        <v>2301.35</v>
      </c>
      <c r="N481" s="832">
        <v>7193.54</v>
      </c>
      <c r="O481" s="832">
        <v>437.22</v>
      </c>
      <c r="P481" s="832">
        <v>7185.71</v>
      </c>
      <c r="Q481" s="832">
        <v>5755.74</v>
      </c>
      <c r="R481" s="832">
        <v>13515.35</v>
      </c>
      <c r="S481" s="832">
        <v>0</v>
      </c>
      <c r="T481" s="832">
        <v>0</v>
      </c>
      <c r="U481" s="832">
        <v>0</v>
      </c>
      <c r="V481" s="832">
        <v>0</v>
      </c>
      <c r="W481" s="832">
        <v>0</v>
      </c>
      <c r="X481" s="832">
        <v>0</v>
      </c>
      <c r="Y481" s="832">
        <v>0</v>
      </c>
      <c r="Z481" s="832">
        <v>0</v>
      </c>
      <c r="AA481" s="832">
        <v>0</v>
      </c>
      <c r="AB481" s="832">
        <v>0</v>
      </c>
      <c r="AC481" s="832">
        <v>0</v>
      </c>
      <c r="AD481" s="832">
        <v>0</v>
      </c>
      <c r="AE481" s="832">
        <v>0</v>
      </c>
      <c r="AF481" s="832">
        <v>0</v>
      </c>
      <c r="AG481" s="832">
        <v>0</v>
      </c>
      <c r="AH481" s="832">
        <v>0</v>
      </c>
      <c r="AI481" s="832">
        <v>0</v>
      </c>
      <c r="AJ481" s="1030" t="str">
        <f t="shared" si="48"/>
        <v>H22490</v>
      </c>
      <c r="AK481" s="1030" t="str">
        <f t="shared" si="49"/>
        <v>ACCESS VENDU NON INSTALLÉ</v>
      </c>
      <c r="AL481" s="1030">
        <f>IFERROR(INDEX(G481:R481,1,MATCH(Parametres!$B$3,G$1:R$1,0)-1)*IF(OR(F481="L",F481="S",F481="I"),-1,1),"")</f>
        <v>-2879.61</v>
      </c>
      <c r="AM481" s="1030">
        <f t="shared" si="44"/>
        <v>5442.0599999999995</v>
      </c>
      <c r="AN481" s="1030">
        <f>INDEX(G481:R481,1,MATCH(Parametres!$B$3,G$1:R$1,0))*IF(OR(F481="L",F481="S",F481="I"),-1,1)</f>
        <v>2562.4499999999998</v>
      </c>
      <c r="AO481" s="598" t="str">
        <f>+VLOOKUP($AJ481,Data_Validation!$A:$D,1,0)</f>
        <v>H22490</v>
      </c>
      <c r="AP481" s="598" t="str">
        <f>+VLOOKUP($AJ481,Data_Validation!$A:$D,3,0)</f>
        <v>Bilan</v>
      </c>
      <c r="AQ481" s="598" t="str">
        <f>+VLOOKUP($AJ481,Data_Validation!$A:$D,4,0)</f>
        <v>Autres Courus</v>
      </c>
      <c r="AR481" s="598" t="s">
        <v>299</v>
      </c>
      <c r="AS481" s="598">
        <f>+VLOOKUP($AJ481,Data_Validation!$A:$E,5,0)</f>
        <v>0</v>
      </c>
      <c r="AT481" s="1036" t="str">
        <f t="shared" si="45"/>
        <v>H22490</v>
      </c>
      <c r="AU481" s="599" t="str">
        <f t="shared" si="46"/>
        <v>ACCESS VENDU NON INSTALLÉ</v>
      </c>
      <c r="AV481" s="1030">
        <f>IFERROR(INDEX(V481:AG481,1,MATCH(Parametres!$B$3,V$1:AG$1,0)-1)*IF(OR(C481="L",C481="S",C481="I"),-1,1),"")</f>
        <v>0</v>
      </c>
      <c r="AW481" s="1030">
        <f t="shared" si="47"/>
        <v>0</v>
      </c>
      <c r="AX481" s="1030">
        <f>INDEX(V481:AG481,1,MATCH(Parametres!$B$3,V$1:AG$1,0))*IF(OR(C481="L",C481="S",C481="I"),-1,1)</f>
        <v>0</v>
      </c>
      <c r="AY481" s="598" t="s">
        <v>337</v>
      </c>
      <c r="AZ481" s="598">
        <f>+VLOOKUP($AJ481,Data_Validation!$A:$E,5,0)</f>
        <v>0</v>
      </c>
    </row>
    <row r="482" spans="1:52" ht="15" customHeight="1">
      <c r="A482" s="832" t="s">
        <v>1150</v>
      </c>
      <c r="B482" s="832">
        <v>2025</v>
      </c>
      <c r="C482" s="832" t="s">
        <v>2104</v>
      </c>
      <c r="D482" s="832" t="s">
        <v>2105</v>
      </c>
      <c r="E482" s="832" t="s">
        <v>333</v>
      </c>
      <c r="F482" s="832" t="s">
        <v>1153</v>
      </c>
      <c r="G482" s="832">
        <v>-249653.62</v>
      </c>
      <c r="H482" s="832">
        <v>-250497.39</v>
      </c>
      <c r="I482" s="832">
        <v>-244799.16</v>
      </c>
      <c r="J482" s="832">
        <v>-219775.95</v>
      </c>
      <c r="K482" s="832">
        <v>-293312.63</v>
      </c>
      <c r="L482" s="832">
        <v>-284309.56</v>
      </c>
      <c r="M482" s="832">
        <v>-261779.97</v>
      </c>
      <c r="N482" s="832">
        <v>68223.89</v>
      </c>
      <c r="O482" s="832">
        <v>44279.1</v>
      </c>
      <c r="P482" s="832">
        <v>30405.37</v>
      </c>
      <c r="Q482" s="832">
        <v>30405.37</v>
      </c>
      <c r="R482" s="832">
        <v>50678.82</v>
      </c>
      <c r="S482" s="832">
        <v>0</v>
      </c>
      <c r="T482" s="832">
        <v>0</v>
      </c>
      <c r="U482" s="832">
        <v>0</v>
      </c>
      <c r="V482" s="832">
        <v>0</v>
      </c>
      <c r="W482" s="832">
        <v>0</v>
      </c>
      <c r="X482" s="832">
        <v>0</v>
      </c>
      <c r="Y482" s="832">
        <v>0</v>
      </c>
      <c r="Z482" s="832">
        <v>0</v>
      </c>
      <c r="AA482" s="832">
        <v>0</v>
      </c>
      <c r="AB482" s="832">
        <v>0</v>
      </c>
      <c r="AC482" s="832">
        <v>0</v>
      </c>
      <c r="AD482" s="832">
        <v>0</v>
      </c>
      <c r="AE482" s="832">
        <v>0</v>
      </c>
      <c r="AF482" s="832">
        <v>0</v>
      </c>
      <c r="AG482" s="832">
        <v>0</v>
      </c>
      <c r="AH482" s="832">
        <v>0</v>
      </c>
      <c r="AI482" s="832">
        <v>0</v>
      </c>
      <c r="AJ482" s="1030" t="str">
        <f t="shared" si="48"/>
        <v>H22500</v>
      </c>
      <c r="AK482" s="1030" t="str">
        <f t="shared" si="49"/>
        <v>PAIE NET A PAYER</v>
      </c>
      <c r="AL482" s="1030">
        <f>IFERROR(INDEX(G482:R482,1,MATCH(Parametres!$B$3,G$1:R$1,0)-1)*IF(OR(F482="L",F482="S",F482="I"),-1,1),"")</f>
        <v>249653.62</v>
      </c>
      <c r="AM482" s="1030">
        <f t="shared" si="44"/>
        <v>843.77000000001863</v>
      </c>
      <c r="AN482" s="1030">
        <f>INDEX(G482:R482,1,MATCH(Parametres!$B$3,G$1:R$1,0))*IF(OR(F482="L",F482="S",F482="I"),-1,1)</f>
        <v>250497.39</v>
      </c>
      <c r="AO482" s="598" t="str">
        <f>+VLOOKUP($AJ482,Data_Validation!$A:$D,1,0)</f>
        <v>H22500</v>
      </c>
      <c r="AP482" s="598" t="str">
        <f>+VLOOKUP($AJ482,Data_Validation!$A:$D,3,0)</f>
        <v>Bilan</v>
      </c>
      <c r="AQ482" s="598" t="str">
        <f>+VLOOKUP($AJ482,Data_Validation!$A:$D,4,0)</f>
        <v>Salaires à Payer</v>
      </c>
      <c r="AR482" s="598" t="s">
        <v>299</v>
      </c>
      <c r="AS482" s="598">
        <f>+VLOOKUP($AJ482,Data_Validation!$A:$E,5,0)</f>
        <v>0</v>
      </c>
      <c r="AT482" s="1036" t="str">
        <f t="shared" si="45"/>
        <v>H22500</v>
      </c>
      <c r="AU482" s="599" t="str">
        <f t="shared" si="46"/>
        <v>PAIE NET A PAYER</v>
      </c>
      <c r="AV482" s="1030">
        <f>IFERROR(INDEX(V482:AG482,1,MATCH(Parametres!$B$3,V$1:AG$1,0)-1)*IF(OR(C482="L",C482="S",C482="I"),-1,1),"")</f>
        <v>0</v>
      </c>
      <c r="AW482" s="1030">
        <f t="shared" si="47"/>
        <v>0</v>
      </c>
      <c r="AX482" s="1030">
        <f>INDEX(V482:AG482,1,MATCH(Parametres!$B$3,V$1:AG$1,0))*IF(OR(C482="L",C482="S",C482="I"),-1,1)</f>
        <v>0</v>
      </c>
      <c r="AY482" s="598" t="s">
        <v>337</v>
      </c>
      <c r="AZ482" s="598">
        <f>+VLOOKUP($AJ482,Data_Validation!$A:$E,5,0)</f>
        <v>0</v>
      </c>
    </row>
    <row r="483" spans="1:52" ht="15" customHeight="1">
      <c r="A483" s="832" t="s">
        <v>1150</v>
      </c>
      <c r="B483" s="832">
        <v>2025</v>
      </c>
      <c r="C483" s="832" t="s">
        <v>2106</v>
      </c>
      <c r="D483" s="832" t="s">
        <v>2107</v>
      </c>
      <c r="E483" s="832" t="s">
        <v>1119</v>
      </c>
      <c r="F483" s="832" t="s">
        <v>1153</v>
      </c>
      <c r="G483" s="832">
        <v>0</v>
      </c>
      <c r="H483" s="832">
        <v>0</v>
      </c>
      <c r="I483" s="832">
        <v>0</v>
      </c>
      <c r="J483" s="832">
        <v>0</v>
      </c>
      <c r="K483" s="832">
        <v>0</v>
      </c>
      <c r="L483" s="832">
        <v>0</v>
      </c>
      <c r="M483" s="832">
        <v>0</v>
      </c>
      <c r="N483" s="832">
        <v>0</v>
      </c>
      <c r="O483" s="832">
        <v>0</v>
      </c>
      <c r="P483" s="832">
        <v>0</v>
      </c>
      <c r="Q483" s="832">
        <v>0</v>
      </c>
      <c r="R483" s="832">
        <v>0</v>
      </c>
      <c r="S483" s="832">
        <v>0</v>
      </c>
      <c r="T483" s="832">
        <v>0</v>
      </c>
      <c r="U483" s="832">
        <v>0</v>
      </c>
      <c r="V483" s="832">
        <v>0</v>
      </c>
      <c r="W483" s="832">
        <v>0</v>
      </c>
      <c r="X483" s="832">
        <v>0</v>
      </c>
      <c r="Y483" s="832">
        <v>0</v>
      </c>
      <c r="Z483" s="832">
        <v>0</v>
      </c>
      <c r="AA483" s="832">
        <v>0</v>
      </c>
      <c r="AB483" s="832">
        <v>0</v>
      </c>
      <c r="AC483" s="832">
        <v>0</v>
      </c>
      <c r="AD483" s="832">
        <v>0</v>
      </c>
      <c r="AE483" s="832">
        <v>0</v>
      </c>
      <c r="AF483" s="832">
        <v>0</v>
      </c>
      <c r="AG483" s="832">
        <v>0</v>
      </c>
      <c r="AH483" s="832">
        <v>0</v>
      </c>
      <c r="AI483" s="832">
        <v>0</v>
      </c>
      <c r="AJ483" s="1030" t="str">
        <f t="shared" si="48"/>
        <v>H22500E</v>
      </c>
      <c r="AK483" s="1030" t="str">
        <f t="shared" si="49"/>
        <v>SALAIRES A PAYER - IN/OUT</v>
      </c>
      <c r="AL483" s="1030">
        <f>IFERROR(INDEX(G483:R483,1,MATCH(Parametres!$B$3,G$1:R$1,0)-1)*IF(OR(F483="L",F483="S",F483="I"),-1,1),"")</f>
        <v>0</v>
      </c>
      <c r="AM483" s="1030">
        <f t="shared" si="44"/>
        <v>0</v>
      </c>
      <c r="AN483" s="1030">
        <f>INDEX(G483:R483,1,MATCH(Parametres!$B$3,G$1:R$1,0))*IF(OR(F483="L",F483="S",F483="I"),-1,1)</f>
        <v>0</v>
      </c>
      <c r="AO483" s="598" t="e">
        <f>+VLOOKUP($AJ483,Data_Validation!$A:$D,1,0)</f>
        <v>#N/A</v>
      </c>
      <c r="AP483" s="598" t="e">
        <f>+VLOOKUP($AJ483,Data_Validation!$A:$D,3,0)</f>
        <v>#N/A</v>
      </c>
      <c r="AQ483" s="598" t="e">
        <f>+VLOOKUP($AJ483,Data_Validation!$A:$D,4,0)</f>
        <v>#N/A</v>
      </c>
      <c r="AR483" s="598" t="s">
        <v>299</v>
      </c>
      <c r="AS483" s="598" t="e">
        <f>+VLOOKUP($AJ483,Data_Validation!$A:$E,5,0)</f>
        <v>#N/A</v>
      </c>
      <c r="AT483" s="1036" t="str">
        <f t="shared" si="45"/>
        <v>H22500E</v>
      </c>
      <c r="AU483" s="599" t="str">
        <f t="shared" si="46"/>
        <v>SALAIRES A PAYER - IN/OUT</v>
      </c>
      <c r="AV483" s="1030">
        <f>IFERROR(INDEX(V483:AG483,1,MATCH(Parametres!$B$3,V$1:AG$1,0)-1)*IF(OR(C483="L",C483="S",C483="I"),-1,1),"")</f>
        <v>0</v>
      </c>
      <c r="AW483" s="1030">
        <f t="shared" si="47"/>
        <v>0</v>
      </c>
      <c r="AX483" s="1030">
        <f>INDEX(V483:AG483,1,MATCH(Parametres!$B$3,V$1:AG$1,0))*IF(OR(C483="L",C483="S",C483="I"),-1,1)</f>
        <v>0</v>
      </c>
      <c r="AY483" s="598" t="s">
        <v>337</v>
      </c>
      <c r="AZ483" s="598" t="e">
        <f>+VLOOKUP($AJ483,Data_Validation!$A:$E,5,0)</f>
        <v>#N/A</v>
      </c>
    </row>
    <row r="484" spans="1:52" ht="15" customHeight="1">
      <c r="A484" s="832" t="s">
        <v>1150</v>
      </c>
      <c r="B484" s="832">
        <v>2025</v>
      </c>
      <c r="C484" s="832" t="s">
        <v>2108</v>
      </c>
      <c r="D484" s="832" t="s">
        <v>2109</v>
      </c>
      <c r="E484" s="832" t="s">
        <v>2110</v>
      </c>
      <c r="F484" s="832" t="s">
        <v>1153</v>
      </c>
      <c r="G484" s="832">
        <v>0</v>
      </c>
      <c r="H484" s="832">
        <v>0</v>
      </c>
      <c r="I484" s="832">
        <v>0</v>
      </c>
      <c r="J484" s="832">
        <v>0</v>
      </c>
      <c r="K484" s="832">
        <v>0</v>
      </c>
      <c r="L484" s="832">
        <v>0</v>
      </c>
      <c r="M484" s="832">
        <v>0</v>
      </c>
      <c r="N484" s="832">
        <v>0</v>
      </c>
      <c r="O484" s="832">
        <v>0</v>
      </c>
      <c r="P484" s="832">
        <v>0</v>
      </c>
      <c r="Q484" s="832">
        <v>0</v>
      </c>
      <c r="R484" s="832">
        <v>0</v>
      </c>
      <c r="S484" s="832">
        <v>0</v>
      </c>
      <c r="T484" s="832">
        <v>0</v>
      </c>
      <c r="U484" s="832">
        <v>0</v>
      </c>
      <c r="V484" s="832">
        <v>0</v>
      </c>
      <c r="W484" s="832">
        <v>0</v>
      </c>
      <c r="X484" s="832">
        <v>0</v>
      </c>
      <c r="Y484" s="832">
        <v>0</v>
      </c>
      <c r="Z484" s="832">
        <v>0</v>
      </c>
      <c r="AA484" s="832">
        <v>0</v>
      </c>
      <c r="AB484" s="832">
        <v>0</v>
      </c>
      <c r="AC484" s="832">
        <v>0</v>
      </c>
      <c r="AD484" s="832">
        <v>0</v>
      </c>
      <c r="AE484" s="832">
        <v>0</v>
      </c>
      <c r="AF484" s="832">
        <v>0</v>
      </c>
      <c r="AG484" s="832">
        <v>0</v>
      </c>
      <c r="AH484" s="832">
        <v>0</v>
      </c>
      <c r="AI484" s="832">
        <v>0</v>
      </c>
      <c r="AJ484" s="1030" t="str">
        <f t="shared" si="48"/>
        <v>H22500G</v>
      </c>
      <c r="AK484" s="1030" t="str">
        <f t="shared" si="49"/>
        <v>DEDUCTIONS A PAYER/IN-OUT</v>
      </c>
      <c r="AL484" s="1030">
        <f>IFERROR(INDEX(G484:R484,1,MATCH(Parametres!$B$3,G$1:R$1,0)-1)*IF(OR(F484="L",F484="S",F484="I"),-1,1),"")</f>
        <v>0</v>
      </c>
      <c r="AM484" s="1030">
        <f t="shared" si="44"/>
        <v>0</v>
      </c>
      <c r="AN484" s="1030">
        <f>INDEX(G484:R484,1,MATCH(Parametres!$B$3,G$1:R$1,0))*IF(OR(F484="L",F484="S",F484="I"),-1,1)</f>
        <v>0</v>
      </c>
      <c r="AO484" s="598" t="e">
        <f>+VLOOKUP($AJ484,Data_Validation!$A:$D,1,0)</f>
        <v>#N/A</v>
      </c>
      <c r="AP484" s="598" t="e">
        <f>+VLOOKUP($AJ484,Data_Validation!$A:$D,3,0)</f>
        <v>#N/A</v>
      </c>
      <c r="AQ484" s="598" t="e">
        <f>+VLOOKUP($AJ484,Data_Validation!$A:$D,4,0)</f>
        <v>#N/A</v>
      </c>
      <c r="AR484" s="598" t="s">
        <v>299</v>
      </c>
      <c r="AS484" s="598" t="e">
        <f>+VLOOKUP($AJ484,Data_Validation!$A:$E,5,0)</f>
        <v>#N/A</v>
      </c>
      <c r="AT484" s="1036" t="str">
        <f t="shared" si="45"/>
        <v>H22500G</v>
      </c>
      <c r="AU484" s="599" t="str">
        <f t="shared" si="46"/>
        <v>DEDUCTIONS A PAYER/IN-OUT</v>
      </c>
      <c r="AV484" s="1030">
        <f>IFERROR(INDEX(V484:AG484,1,MATCH(Parametres!$B$3,V$1:AG$1,0)-1)*IF(OR(C484="L",C484="S",C484="I"),-1,1),"")</f>
        <v>0</v>
      </c>
      <c r="AW484" s="1030">
        <f t="shared" si="47"/>
        <v>0</v>
      </c>
      <c r="AX484" s="1030">
        <f>INDEX(V484:AG484,1,MATCH(Parametres!$B$3,V$1:AG$1,0))*IF(OR(C484="L",C484="S",C484="I"),-1,1)</f>
        <v>0</v>
      </c>
      <c r="AY484" s="598" t="s">
        <v>337</v>
      </c>
      <c r="AZ484" s="598" t="e">
        <f>+VLOOKUP($AJ484,Data_Validation!$A:$E,5,0)</f>
        <v>#N/A</v>
      </c>
    </row>
    <row r="485" spans="1:52" ht="15" customHeight="1">
      <c r="A485" s="832" t="s">
        <v>1150</v>
      </c>
      <c r="B485" s="832">
        <v>2025</v>
      </c>
      <c r="C485" s="832" t="s">
        <v>2111</v>
      </c>
      <c r="D485" s="832" t="s">
        <v>2112</v>
      </c>
      <c r="E485" s="832" t="s">
        <v>1854</v>
      </c>
      <c r="F485" s="832" t="s">
        <v>1153</v>
      </c>
      <c r="G485" s="832">
        <v>167163.49</v>
      </c>
      <c r="H485" s="832">
        <v>166491.76</v>
      </c>
      <c r="I485" s="832">
        <v>164621.57999999999</v>
      </c>
      <c r="J485" s="832">
        <v>176105.07</v>
      </c>
      <c r="K485" s="832">
        <v>201764.4</v>
      </c>
      <c r="L485" s="832">
        <v>198130.47</v>
      </c>
      <c r="M485" s="832">
        <v>188865.12</v>
      </c>
      <c r="N485" s="832">
        <v>151861.34</v>
      </c>
      <c r="O485" s="832">
        <v>154194.29</v>
      </c>
      <c r="P485" s="832">
        <v>167069.82</v>
      </c>
      <c r="Q485" s="832">
        <v>175451.93</v>
      </c>
      <c r="R485" s="832">
        <v>177916.75</v>
      </c>
      <c r="S485" s="832">
        <v>0</v>
      </c>
      <c r="T485" s="832">
        <v>0</v>
      </c>
      <c r="U485" s="832">
        <v>0</v>
      </c>
      <c r="V485" s="832">
        <v>0</v>
      </c>
      <c r="W485" s="832">
        <v>0</v>
      </c>
      <c r="X485" s="832">
        <v>0</v>
      </c>
      <c r="Y485" s="832">
        <v>0</v>
      </c>
      <c r="Z485" s="832">
        <v>0</v>
      </c>
      <c r="AA485" s="832">
        <v>0</v>
      </c>
      <c r="AB485" s="832">
        <v>0</v>
      </c>
      <c r="AC485" s="832">
        <v>0</v>
      </c>
      <c r="AD485" s="832">
        <v>0</v>
      </c>
      <c r="AE485" s="832">
        <v>0</v>
      </c>
      <c r="AF485" s="832">
        <v>0</v>
      </c>
      <c r="AG485" s="832">
        <v>0</v>
      </c>
      <c r="AH485" s="832">
        <v>0</v>
      </c>
      <c r="AI485" s="832">
        <v>0</v>
      </c>
      <c r="AJ485" s="1030" t="str">
        <f t="shared" si="48"/>
        <v>H22600</v>
      </c>
      <c r="AK485" s="1030" t="str">
        <f t="shared" si="49"/>
        <v>VACANCES &amp; CONGES A PAYES</v>
      </c>
      <c r="AL485" s="1030">
        <f>IFERROR(INDEX(G485:R485,1,MATCH(Parametres!$B$3,G$1:R$1,0)-1)*IF(OR(F485="L",F485="S",F485="I"),-1,1),"")</f>
        <v>-167163.49</v>
      </c>
      <c r="AM485" s="1030">
        <f t="shared" si="44"/>
        <v>671.72999999998137</v>
      </c>
      <c r="AN485" s="1030">
        <f>INDEX(G485:R485,1,MATCH(Parametres!$B$3,G$1:R$1,0))*IF(OR(F485="L",F485="S",F485="I"),-1,1)</f>
        <v>-166491.76</v>
      </c>
      <c r="AO485" s="598" t="str">
        <f>+VLOOKUP($AJ485,Data_Validation!$A:$D,1,0)</f>
        <v>H22600</v>
      </c>
      <c r="AP485" s="598" t="str">
        <f>+VLOOKUP($AJ485,Data_Validation!$A:$D,3,0)</f>
        <v>Bilan</v>
      </c>
      <c r="AQ485" s="598" t="str">
        <f>+VLOOKUP($AJ485,Data_Validation!$A:$D,4,0)</f>
        <v>Salaires à Payer</v>
      </c>
      <c r="AR485" s="598" t="s">
        <v>299</v>
      </c>
      <c r="AS485" s="598">
        <f>+VLOOKUP($AJ485,Data_Validation!$A:$E,5,0)</f>
        <v>0</v>
      </c>
      <c r="AT485" s="1036" t="str">
        <f t="shared" si="45"/>
        <v>H22600</v>
      </c>
      <c r="AU485" s="599" t="str">
        <f t="shared" si="46"/>
        <v>VACANCES &amp; CONGES A PAYES</v>
      </c>
      <c r="AV485" s="1030">
        <f>IFERROR(INDEX(V485:AG485,1,MATCH(Parametres!$B$3,V$1:AG$1,0)-1)*IF(OR(C485="L",C485="S",C485="I"),-1,1),"")</f>
        <v>0</v>
      </c>
      <c r="AW485" s="1030">
        <f t="shared" si="47"/>
        <v>0</v>
      </c>
      <c r="AX485" s="1030">
        <f>INDEX(V485:AG485,1,MATCH(Parametres!$B$3,V$1:AG$1,0))*IF(OR(C485="L",C485="S",C485="I"),-1,1)</f>
        <v>0</v>
      </c>
      <c r="AY485" s="598" t="s">
        <v>337</v>
      </c>
      <c r="AZ485" s="598">
        <f>+VLOOKUP($AJ485,Data_Validation!$A:$E,5,0)</f>
        <v>0</v>
      </c>
    </row>
    <row r="486" spans="1:52" ht="15" customHeight="1">
      <c r="A486" s="832" t="s">
        <v>1150</v>
      </c>
      <c r="B486" s="832">
        <v>2025</v>
      </c>
      <c r="C486" s="832" t="s">
        <v>2113</v>
      </c>
      <c r="D486" s="832" t="s">
        <v>2114</v>
      </c>
      <c r="E486" s="832" t="s">
        <v>333</v>
      </c>
      <c r="F486" s="832" t="s">
        <v>1153</v>
      </c>
      <c r="G486" s="832">
        <v>-1165.54</v>
      </c>
      <c r="H486" s="832">
        <v>-1165.54</v>
      </c>
      <c r="I486" s="832">
        <v>-1165.54</v>
      </c>
      <c r="J486" s="832">
        <v>-1165.54</v>
      </c>
      <c r="K486" s="832">
        <v>-1165.54</v>
      </c>
      <c r="L486" s="832">
        <v>-1165.54</v>
      </c>
      <c r="M486" s="832">
        <v>-1165.54</v>
      </c>
      <c r="N486" s="832">
        <v>-1165.54</v>
      </c>
      <c r="O486" s="832">
        <v>-1165.54</v>
      </c>
      <c r="P486" s="832">
        <v>-1165.54</v>
      </c>
      <c r="Q486" s="832">
        <v>-1165.54</v>
      </c>
      <c r="R486" s="832">
        <v>-1165.54</v>
      </c>
      <c r="S486" s="832">
        <v>0</v>
      </c>
      <c r="T486" s="832">
        <v>0</v>
      </c>
      <c r="U486" s="832">
        <v>0</v>
      </c>
      <c r="V486" s="832">
        <v>0</v>
      </c>
      <c r="W486" s="832">
        <v>0</v>
      </c>
      <c r="X486" s="832">
        <v>0</v>
      </c>
      <c r="Y486" s="832">
        <v>0</v>
      </c>
      <c r="Z486" s="832">
        <v>0</v>
      </c>
      <c r="AA486" s="832">
        <v>0</v>
      </c>
      <c r="AB486" s="832">
        <v>0</v>
      </c>
      <c r="AC486" s="832">
        <v>0</v>
      </c>
      <c r="AD486" s="832">
        <v>0</v>
      </c>
      <c r="AE486" s="832">
        <v>0</v>
      </c>
      <c r="AF486" s="832">
        <v>0</v>
      </c>
      <c r="AG486" s="832">
        <v>0</v>
      </c>
      <c r="AH486" s="832">
        <v>0</v>
      </c>
      <c r="AI486" s="832">
        <v>0</v>
      </c>
      <c r="AJ486" s="1030" t="str">
        <f t="shared" si="48"/>
        <v>H22700</v>
      </c>
      <c r="AK486" s="1030" t="str">
        <f t="shared" si="49"/>
        <v>INTERETS COURUS</v>
      </c>
      <c r="AL486" s="1030">
        <f>IFERROR(INDEX(G486:R486,1,MATCH(Parametres!$B$3,G$1:R$1,0)-1)*IF(OR(F486="L",F486="S",F486="I"),-1,1),"")</f>
        <v>1165.54</v>
      </c>
      <c r="AM486" s="1030">
        <f t="shared" si="44"/>
        <v>0</v>
      </c>
      <c r="AN486" s="1030">
        <f>INDEX(G486:R486,1,MATCH(Parametres!$B$3,G$1:R$1,0))*IF(OR(F486="L",F486="S",F486="I"),-1,1)</f>
        <v>1165.54</v>
      </c>
      <c r="AO486" s="598" t="str">
        <f>+VLOOKUP($AJ486,Data_Validation!$A:$D,1,0)</f>
        <v>H22700</v>
      </c>
      <c r="AP486" s="598" t="str">
        <f>+VLOOKUP($AJ486,Data_Validation!$A:$D,3,0)</f>
        <v>Bilan</v>
      </c>
      <c r="AQ486" s="598" t="str">
        <f>+VLOOKUP($AJ486,Data_Validation!$A:$D,4,0)</f>
        <v>Autres Courus</v>
      </c>
      <c r="AR486" s="598" t="s">
        <v>299</v>
      </c>
      <c r="AS486" s="598">
        <f>+VLOOKUP($AJ486,Data_Validation!$A:$E,5,0)</f>
        <v>0</v>
      </c>
      <c r="AT486" s="1036" t="str">
        <f t="shared" si="45"/>
        <v>H22700</v>
      </c>
      <c r="AU486" s="599" t="str">
        <f t="shared" si="46"/>
        <v>INTERETS COURUS</v>
      </c>
      <c r="AV486" s="1030">
        <f>IFERROR(INDEX(V486:AG486,1,MATCH(Parametres!$B$3,V$1:AG$1,0)-1)*IF(OR(C486="L",C486="S",C486="I"),-1,1),"")</f>
        <v>0</v>
      </c>
      <c r="AW486" s="1030">
        <f t="shared" si="47"/>
        <v>0</v>
      </c>
      <c r="AX486" s="1030">
        <f>INDEX(V486:AG486,1,MATCH(Parametres!$B$3,V$1:AG$1,0))*IF(OR(C486="L",C486="S",C486="I"),-1,1)</f>
        <v>0</v>
      </c>
      <c r="AY486" s="598" t="s">
        <v>337</v>
      </c>
      <c r="AZ486" s="598">
        <f>+VLOOKUP($AJ486,Data_Validation!$A:$E,5,0)</f>
        <v>0</v>
      </c>
    </row>
    <row r="487" spans="1:52" ht="15" customHeight="1">
      <c r="A487" s="832" t="s">
        <v>1150</v>
      </c>
      <c r="B487" s="832">
        <v>2025</v>
      </c>
      <c r="C487" s="832" t="s">
        <v>2115</v>
      </c>
      <c r="D487" s="832" t="s">
        <v>2116</v>
      </c>
      <c r="E487" s="832" t="s">
        <v>333</v>
      </c>
      <c r="F487" s="832" t="s">
        <v>1153</v>
      </c>
      <c r="G487" s="832">
        <v>578076.74</v>
      </c>
      <c r="H487" s="832">
        <v>473385.08</v>
      </c>
      <c r="I487" s="832">
        <v>433104.23</v>
      </c>
      <c r="J487" s="832">
        <v>389214.23</v>
      </c>
      <c r="K487" s="832">
        <v>401604.23</v>
      </c>
      <c r="L487" s="832">
        <v>401604.23</v>
      </c>
      <c r="M487" s="832">
        <v>401604.23</v>
      </c>
      <c r="N487" s="832">
        <v>-63410.05</v>
      </c>
      <c r="O487" s="832">
        <v>-44651.42</v>
      </c>
      <c r="P487" s="832">
        <v>-32651.42</v>
      </c>
      <c r="Q487" s="832">
        <v>-32651.42</v>
      </c>
      <c r="R487" s="832">
        <v>-32651.42</v>
      </c>
      <c r="S487" s="832">
        <v>0</v>
      </c>
      <c r="T487" s="832">
        <v>0</v>
      </c>
      <c r="U487" s="832">
        <v>0</v>
      </c>
      <c r="V487" s="832">
        <v>0</v>
      </c>
      <c r="W487" s="832">
        <v>0</v>
      </c>
      <c r="X487" s="832">
        <v>0</v>
      </c>
      <c r="Y487" s="832">
        <v>0</v>
      </c>
      <c r="Z487" s="832">
        <v>0</v>
      </c>
      <c r="AA487" s="832">
        <v>0</v>
      </c>
      <c r="AB487" s="832">
        <v>0</v>
      </c>
      <c r="AC487" s="832">
        <v>0</v>
      </c>
      <c r="AD487" s="832">
        <v>0</v>
      </c>
      <c r="AE487" s="832">
        <v>0</v>
      </c>
      <c r="AF487" s="832">
        <v>0</v>
      </c>
      <c r="AG487" s="832">
        <v>0</v>
      </c>
      <c r="AH487" s="832">
        <v>0</v>
      </c>
      <c r="AI487" s="832">
        <v>0</v>
      </c>
      <c r="AJ487" s="1030" t="str">
        <f t="shared" si="48"/>
        <v>H22800</v>
      </c>
      <c r="AK487" s="1030" t="str">
        <f t="shared" si="49"/>
        <v>RESERVE DIVERS</v>
      </c>
      <c r="AL487" s="1030">
        <f>IFERROR(INDEX(G487:R487,1,MATCH(Parametres!$B$3,G$1:R$1,0)-1)*IF(OR(F487="L",F487="S",F487="I"),-1,1),"")</f>
        <v>-578076.74</v>
      </c>
      <c r="AM487" s="1030">
        <f t="shared" si="44"/>
        <v>104691.65999999997</v>
      </c>
      <c r="AN487" s="1030">
        <f>INDEX(G487:R487,1,MATCH(Parametres!$B$3,G$1:R$1,0))*IF(OR(F487="L",F487="S",F487="I"),-1,1)</f>
        <v>-473385.08</v>
      </c>
      <c r="AO487" s="598" t="str">
        <f>+VLOOKUP($AJ487,Data_Validation!$A:$D,1,0)</f>
        <v>H22800</v>
      </c>
      <c r="AP487" s="598" t="str">
        <f>+VLOOKUP($AJ487,Data_Validation!$A:$D,3,0)</f>
        <v>Bilan</v>
      </c>
      <c r="AQ487" s="598" t="str">
        <f>+VLOOKUP($AJ487,Data_Validation!$A:$D,4,0)</f>
        <v>Autres Courus</v>
      </c>
      <c r="AR487" s="598" t="s">
        <v>299</v>
      </c>
      <c r="AS487" s="598">
        <f>+VLOOKUP($AJ487,Data_Validation!$A:$E,5,0)</f>
        <v>0</v>
      </c>
      <c r="AT487" s="1036" t="str">
        <f t="shared" si="45"/>
        <v>H22800</v>
      </c>
      <c r="AU487" s="599" t="str">
        <f t="shared" si="46"/>
        <v>RESERVE DIVERS</v>
      </c>
      <c r="AV487" s="1030">
        <f>IFERROR(INDEX(V487:AG487,1,MATCH(Parametres!$B$3,V$1:AG$1,0)-1)*IF(OR(C487="L",C487="S",C487="I"),-1,1),"")</f>
        <v>0</v>
      </c>
      <c r="AW487" s="1030">
        <f t="shared" si="47"/>
        <v>0</v>
      </c>
      <c r="AX487" s="1030">
        <f>INDEX(V487:AG487,1,MATCH(Parametres!$B$3,V$1:AG$1,0))*IF(OR(C487="L",C487="S",C487="I"),-1,1)</f>
        <v>0</v>
      </c>
      <c r="AY487" s="598" t="s">
        <v>337</v>
      </c>
      <c r="AZ487" s="598">
        <f>+VLOOKUP($AJ487,Data_Validation!$A:$E,5,0)</f>
        <v>0</v>
      </c>
    </row>
    <row r="488" spans="1:52" ht="15" customHeight="1">
      <c r="A488" s="832" t="s">
        <v>1150</v>
      </c>
      <c r="B488" s="832">
        <v>2025</v>
      </c>
      <c r="C488" s="832" t="s">
        <v>2117</v>
      </c>
      <c r="D488" s="832" t="s">
        <v>2715</v>
      </c>
      <c r="E488" s="832" t="s">
        <v>1813</v>
      </c>
      <c r="F488" s="832" t="s">
        <v>1153</v>
      </c>
      <c r="G488" s="832">
        <v>0</v>
      </c>
      <c r="H488" s="832">
        <v>0</v>
      </c>
      <c r="I488" s="832">
        <v>0</v>
      </c>
      <c r="J488" s="832">
        <v>0</v>
      </c>
      <c r="K488" s="832">
        <v>0</v>
      </c>
      <c r="L488" s="832">
        <v>0</v>
      </c>
      <c r="M488" s="832">
        <v>0</v>
      </c>
      <c r="N488" s="832">
        <v>0</v>
      </c>
      <c r="O488" s="832">
        <v>0</v>
      </c>
      <c r="P488" s="832">
        <v>0</v>
      </c>
      <c r="Q488" s="832">
        <v>0</v>
      </c>
      <c r="R488" s="832">
        <v>0</v>
      </c>
      <c r="S488" s="832">
        <v>0</v>
      </c>
      <c r="T488" s="832">
        <v>0</v>
      </c>
      <c r="U488" s="832">
        <v>0</v>
      </c>
      <c r="V488" s="832">
        <v>0</v>
      </c>
      <c r="W488" s="832">
        <v>0</v>
      </c>
      <c r="X488" s="832">
        <v>0</v>
      </c>
      <c r="Y488" s="832">
        <v>0</v>
      </c>
      <c r="Z488" s="832">
        <v>0</v>
      </c>
      <c r="AA488" s="832">
        <v>0</v>
      </c>
      <c r="AB488" s="832">
        <v>0</v>
      </c>
      <c r="AC488" s="832">
        <v>0</v>
      </c>
      <c r="AD488" s="832">
        <v>0</v>
      </c>
      <c r="AE488" s="832">
        <v>0</v>
      </c>
      <c r="AF488" s="832">
        <v>0</v>
      </c>
      <c r="AG488" s="832">
        <v>0</v>
      </c>
      <c r="AH488" s="832">
        <v>0</v>
      </c>
      <c r="AI488" s="832">
        <v>0</v>
      </c>
      <c r="AJ488" s="1030" t="str">
        <f t="shared" si="48"/>
        <v>H22810</v>
      </c>
      <c r="AK488" s="1030" t="str">
        <f t="shared" si="49"/>
        <v>RESERVE DEDUC GAR REMPLAC</v>
      </c>
      <c r="AL488" s="1030">
        <f>IFERROR(INDEX(G488:R488,1,MATCH(Parametres!$B$3,G$1:R$1,0)-1)*IF(OR(F488="L",F488="S",F488="I"),-1,1),"")</f>
        <v>0</v>
      </c>
      <c r="AM488" s="1030">
        <f t="shared" si="44"/>
        <v>0</v>
      </c>
      <c r="AN488" s="1030">
        <f>INDEX(G488:R488,1,MATCH(Parametres!$B$3,G$1:R$1,0))*IF(OR(F488="L",F488="S",F488="I"),-1,1)</f>
        <v>0</v>
      </c>
      <c r="AO488" s="598" t="str">
        <f>+VLOOKUP($AJ488,Data_Validation!$A:$D,1,0)</f>
        <v>H22810</v>
      </c>
      <c r="AP488" s="598" t="str">
        <f>+VLOOKUP($AJ488,Data_Validation!$A:$D,3,0)</f>
        <v>Bilan</v>
      </c>
      <c r="AQ488" s="598" t="str">
        <f>+VLOOKUP($AJ488,Data_Validation!$A:$D,4,0)</f>
        <v>Autres Courus</v>
      </c>
      <c r="AR488" s="598" t="s">
        <v>299</v>
      </c>
      <c r="AS488" s="598">
        <f>+VLOOKUP($AJ488,Data_Validation!$A:$E,5,0)</f>
        <v>0</v>
      </c>
      <c r="AT488" s="1036" t="str">
        <f t="shared" si="45"/>
        <v>H22810</v>
      </c>
      <c r="AU488" s="599" t="str">
        <f t="shared" si="46"/>
        <v>RESERVE DEDUC GAR REMPLAC</v>
      </c>
      <c r="AV488" s="1030">
        <f>IFERROR(INDEX(V488:AG488,1,MATCH(Parametres!$B$3,V$1:AG$1,0)-1)*IF(OR(C488="L",C488="S",C488="I"),-1,1),"")</f>
        <v>0</v>
      </c>
      <c r="AW488" s="1030">
        <f t="shared" si="47"/>
        <v>0</v>
      </c>
      <c r="AX488" s="1030">
        <f>INDEX(V488:AG488,1,MATCH(Parametres!$B$3,V$1:AG$1,0))*IF(OR(C488="L",C488="S",C488="I"),-1,1)</f>
        <v>0</v>
      </c>
      <c r="AY488" s="598" t="s">
        <v>337</v>
      </c>
      <c r="AZ488" s="598">
        <f>+VLOOKUP($AJ488,Data_Validation!$A:$E,5,0)</f>
        <v>0</v>
      </c>
    </row>
    <row r="489" spans="1:52" ht="15" customHeight="1">
      <c r="A489" s="832" t="s">
        <v>1150</v>
      </c>
      <c r="B489" s="832">
        <v>2025</v>
      </c>
      <c r="C489" s="832" t="s">
        <v>2119</v>
      </c>
      <c r="D489" s="832" t="s">
        <v>2120</v>
      </c>
      <c r="E489" s="832" t="s">
        <v>1813</v>
      </c>
      <c r="F489" s="832" t="s">
        <v>1153</v>
      </c>
      <c r="G489" s="832">
        <v>0</v>
      </c>
      <c r="H489" s="832">
        <v>1100</v>
      </c>
      <c r="I489" s="832">
        <v>1100</v>
      </c>
      <c r="J489" s="832">
        <v>1100</v>
      </c>
      <c r="K489" s="832">
        <v>1100</v>
      </c>
      <c r="L489" s="832">
        <v>1100</v>
      </c>
      <c r="M489" s="832">
        <v>1100</v>
      </c>
      <c r="N489" s="832">
        <v>1100</v>
      </c>
      <c r="O489" s="832">
        <v>1100</v>
      </c>
      <c r="P489" s="832">
        <v>1100</v>
      </c>
      <c r="Q489" s="832">
        <v>1100</v>
      </c>
      <c r="R489" s="832">
        <v>0</v>
      </c>
      <c r="S489" s="832">
        <v>0</v>
      </c>
      <c r="T489" s="832">
        <v>0</v>
      </c>
      <c r="U489" s="832">
        <v>0</v>
      </c>
      <c r="V489" s="832">
        <v>0</v>
      </c>
      <c r="W489" s="832">
        <v>0</v>
      </c>
      <c r="X489" s="832">
        <v>0</v>
      </c>
      <c r="Y489" s="832">
        <v>0</v>
      </c>
      <c r="Z489" s="832">
        <v>0</v>
      </c>
      <c r="AA489" s="832">
        <v>0</v>
      </c>
      <c r="AB489" s="832">
        <v>0</v>
      </c>
      <c r="AC489" s="832">
        <v>0</v>
      </c>
      <c r="AD489" s="832">
        <v>0</v>
      </c>
      <c r="AE489" s="832">
        <v>0</v>
      </c>
      <c r="AF489" s="832">
        <v>0</v>
      </c>
      <c r="AG489" s="832">
        <v>0</v>
      </c>
      <c r="AH489" s="832">
        <v>0</v>
      </c>
      <c r="AI489" s="832">
        <v>0</v>
      </c>
      <c r="AJ489" s="1030" t="str">
        <f t="shared" si="48"/>
        <v>H22820</v>
      </c>
      <c r="AK489" s="1030" t="str">
        <f t="shared" si="49"/>
        <v>RESERVE HPP USED</v>
      </c>
      <c r="AL489" s="1030">
        <f>IFERROR(INDEX(G489:R489,1,MATCH(Parametres!$B$3,G$1:R$1,0)-1)*IF(OR(F489="L",F489="S",F489="I"),-1,1),"")</f>
        <v>0</v>
      </c>
      <c r="AM489" s="1030">
        <f t="shared" si="44"/>
        <v>-1100</v>
      </c>
      <c r="AN489" s="1030">
        <f>INDEX(G489:R489,1,MATCH(Parametres!$B$3,G$1:R$1,0))*IF(OR(F489="L",F489="S",F489="I"),-1,1)</f>
        <v>-1100</v>
      </c>
      <c r="AO489" s="598" t="str">
        <f>+VLOOKUP($AJ489,Data_Validation!$A:$D,1,0)</f>
        <v>H22820</v>
      </c>
      <c r="AP489" s="598" t="str">
        <f>+VLOOKUP($AJ489,Data_Validation!$A:$D,3,0)</f>
        <v>Bilan</v>
      </c>
      <c r="AQ489" s="598" t="str">
        <f>+VLOOKUP($AJ489,Data_Validation!$A:$D,4,0)</f>
        <v>Autres Courus</v>
      </c>
      <c r="AR489" s="598" t="s">
        <v>299</v>
      </c>
      <c r="AS489" s="598">
        <f>+VLOOKUP($AJ489,Data_Validation!$A:$E,5,0)</f>
        <v>0</v>
      </c>
      <c r="AT489" s="1036" t="str">
        <f t="shared" si="45"/>
        <v>H22820</v>
      </c>
      <c r="AU489" s="599" t="str">
        <f t="shared" si="46"/>
        <v>RESERVE HPP USED</v>
      </c>
      <c r="AV489" s="1030">
        <f>IFERROR(INDEX(V489:AG489,1,MATCH(Parametres!$B$3,V$1:AG$1,0)-1)*IF(OR(C489="L",C489="S",C489="I"),-1,1),"")</f>
        <v>0</v>
      </c>
      <c r="AW489" s="1030">
        <f t="shared" si="47"/>
        <v>0</v>
      </c>
      <c r="AX489" s="1030">
        <f>INDEX(V489:AG489,1,MATCH(Parametres!$B$3,V$1:AG$1,0))*IF(OR(C489="L",C489="S",C489="I"),-1,1)</f>
        <v>0</v>
      </c>
      <c r="AY489" s="598" t="s">
        <v>337</v>
      </c>
      <c r="AZ489" s="598">
        <f>+VLOOKUP($AJ489,Data_Validation!$A:$E,5,0)</f>
        <v>0</v>
      </c>
    </row>
    <row r="490" spans="1:52" ht="15" customHeight="1">
      <c r="A490" s="832" t="s">
        <v>1150</v>
      </c>
      <c r="B490" s="832">
        <v>2025</v>
      </c>
      <c r="C490" s="832" t="s">
        <v>2121</v>
      </c>
      <c r="D490" s="832" t="s">
        <v>2122</v>
      </c>
      <c r="E490" s="832" t="s">
        <v>336</v>
      </c>
      <c r="F490" s="832" t="s">
        <v>1153</v>
      </c>
      <c r="G490" s="832">
        <v>0</v>
      </c>
      <c r="H490" s="832">
        <v>0</v>
      </c>
      <c r="I490" s="832">
        <v>0</v>
      </c>
      <c r="J490" s="832">
        <v>0</v>
      </c>
      <c r="K490" s="832">
        <v>0</v>
      </c>
      <c r="L490" s="832">
        <v>0</v>
      </c>
      <c r="M490" s="832">
        <v>0</v>
      </c>
      <c r="N490" s="832">
        <v>0</v>
      </c>
      <c r="O490" s="832">
        <v>0</v>
      </c>
      <c r="P490" s="832">
        <v>0</v>
      </c>
      <c r="Q490" s="832">
        <v>0</v>
      </c>
      <c r="R490" s="832">
        <v>0</v>
      </c>
      <c r="S490" s="832">
        <v>0</v>
      </c>
      <c r="T490" s="832">
        <v>0</v>
      </c>
      <c r="U490" s="832">
        <v>0</v>
      </c>
      <c r="V490" s="832">
        <v>0</v>
      </c>
      <c r="W490" s="832">
        <v>0</v>
      </c>
      <c r="X490" s="832">
        <v>0</v>
      </c>
      <c r="Y490" s="832">
        <v>0</v>
      </c>
      <c r="Z490" s="832">
        <v>0</v>
      </c>
      <c r="AA490" s="832">
        <v>0</v>
      </c>
      <c r="AB490" s="832">
        <v>0</v>
      </c>
      <c r="AC490" s="832">
        <v>0</v>
      </c>
      <c r="AD490" s="832">
        <v>0</v>
      </c>
      <c r="AE490" s="832">
        <v>0</v>
      </c>
      <c r="AF490" s="832">
        <v>0</v>
      </c>
      <c r="AG490" s="832">
        <v>0</v>
      </c>
      <c r="AH490" s="832">
        <v>0</v>
      </c>
      <c r="AI490" s="832">
        <v>0</v>
      </c>
      <c r="AJ490" s="1030" t="str">
        <f t="shared" si="48"/>
        <v>H22830</v>
      </c>
      <c r="AK490" s="1030" t="str">
        <f t="shared" si="49"/>
        <v>RESERVE PARE-BRISE/HASARD</v>
      </c>
      <c r="AL490" s="1030">
        <f>IFERROR(INDEX(G490:R490,1,MATCH(Parametres!$B$3,G$1:R$1,0)-1)*IF(OR(F490="L",F490="S",F490="I"),-1,1),"")</f>
        <v>0</v>
      </c>
      <c r="AM490" s="1030">
        <f t="shared" si="44"/>
        <v>0</v>
      </c>
      <c r="AN490" s="1030">
        <f>INDEX(G490:R490,1,MATCH(Parametres!$B$3,G$1:R$1,0))*IF(OR(F490="L",F490="S",F490="I"),-1,1)</f>
        <v>0</v>
      </c>
      <c r="AO490" s="598" t="e">
        <f>+VLOOKUP($AJ490,Data_Validation!$A:$D,1,0)</f>
        <v>#N/A</v>
      </c>
      <c r="AP490" s="598" t="e">
        <f>+VLOOKUP($AJ490,Data_Validation!$A:$D,3,0)</f>
        <v>#N/A</v>
      </c>
      <c r="AQ490" s="598" t="e">
        <f>+VLOOKUP($AJ490,Data_Validation!$A:$D,4,0)</f>
        <v>#N/A</v>
      </c>
      <c r="AR490" s="598" t="s">
        <v>299</v>
      </c>
      <c r="AS490" s="598" t="e">
        <f>+VLOOKUP($AJ490,Data_Validation!$A:$E,5,0)</f>
        <v>#N/A</v>
      </c>
      <c r="AT490" s="1036" t="str">
        <f t="shared" si="45"/>
        <v>H22830</v>
      </c>
      <c r="AU490" s="599" t="str">
        <f t="shared" si="46"/>
        <v>RESERVE PARE-BRISE/HASARD</v>
      </c>
      <c r="AV490" s="1030">
        <f>IFERROR(INDEX(V490:AG490,1,MATCH(Parametres!$B$3,V$1:AG$1,0)-1)*IF(OR(C490="L",C490="S",C490="I"),-1,1),"")</f>
        <v>0</v>
      </c>
      <c r="AW490" s="1030">
        <f t="shared" si="47"/>
        <v>0</v>
      </c>
      <c r="AX490" s="1030">
        <f>INDEX(V490:AG490,1,MATCH(Parametres!$B$3,V$1:AG$1,0))*IF(OR(C490="L",C490="S",C490="I"),-1,1)</f>
        <v>0</v>
      </c>
      <c r="AY490" s="598" t="s">
        <v>337</v>
      </c>
      <c r="AZ490" s="598" t="e">
        <f>+VLOOKUP($AJ490,Data_Validation!$A:$E,5,0)</f>
        <v>#N/A</v>
      </c>
    </row>
    <row r="491" spans="1:52" ht="15" customHeight="1">
      <c r="A491" s="832" t="s">
        <v>1150</v>
      </c>
      <c r="B491" s="832">
        <v>2025</v>
      </c>
      <c r="C491" s="832" t="s">
        <v>2123</v>
      </c>
      <c r="D491" s="832" t="s">
        <v>2124</v>
      </c>
      <c r="E491" s="832" t="s">
        <v>1813</v>
      </c>
      <c r="F491" s="832" t="s">
        <v>1153</v>
      </c>
      <c r="G491" s="832">
        <v>0</v>
      </c>
      <c r="H491" s="832">
        <v>0</v>
      </c>
      <c r="I491" s="832">
        <v>0</v>
      </c>
      <c r="J491" s="832">
        <v>0</v>
      </c>
      <c r="K491" s="832">
        <v>0</v>
      </c>
      <c r="L491" s="832">
        <v>0</v>
      </c>
      <c r="M491" s="832">
        <v>0</v>
      </c>
      <c r="N491" s="832">
        <v>0</v>
      </c>
      <c r="O491" s="832">
        <v>0</v>
      </c>
      <c r="P491" s="832">
        <v>0</v>
      </c>
      <c r="Q491" s="832">
        <v>0</v>
      </c>
      <c r="R491" s="832">
        <v>0</v>
      </c>
      <c r="S491" s="832">
        <v>0</v>
      </c>
      <c r="T491" s="832">
        <v>0</v>
      </c>
      <c r="U491" s="832">
        <v>0</v>
      </c>
      <c r="V491" s="832">
        <v>0</v>
      </c>
      <c r="W491" s="832">
        <v>0</v>
      </c>
      <c r="X491" s="832">
        <v>0</v>
      </c>
      <c r="Y491" s="832">
        <v>0</v>
      </c>
      <c r="Z491" s="832">
        <v>0</v>
      </c>
      <c r="AA491" s="832">
        <v>0</v>
      </c>
      <c r="AB491" s="832">
        <v>0</v>
      </c>
      <c r="AC491" s="832">
        <v>0</v>
      </c>
      <c r="AD491" s="832">
        <v>0</v>
      </c>
      <c r="AE491" s="832">
        <v>0</v>
      </c>
      <c r="AF491" s="832">
        <v>0</v>
      </c>
      <c r="AG491" s="832">
        <v>0</v>
      </c>
      <c r="AH491" s="832">
        <v>0</v>
      </c>
      <c r="AI491" s="832">
        <v>0</v>
      </c>
      <c r="AJ491" s="1030" t="str">
        <f t="shared" si="48"/>
        <v>H22840</v>
      </c>
      <c r="AK491" s="1030" t="str">
        <f t="shared" si="49"/>
        <v>RESERVE ENT ESTHETIQUE</v>
      </c>
      <c r="AL491" s="1030">
        <f>IFERROR(INDEX(G491:R491,1,MATCH(Parametres!$B$3,G$1:R$1,0)-1)*IF(OR(F491="L",F491="S",F491="I"),-1,1),"")</f>
        <v>0</v>
      </c>
      <c r="AM491" s="1030">
        <f t="shared" si="44"/>
        <v>0</v>
      </c>
      <c r="AN491" s="1030">
        <f>INDEX(G491:R491,1,MATCH(Parametres!$B$3,G$1:R$1,0))*IF(OR(F491="L",F491="S",F491="I"),-1,1)</f>
        <v>0</v>
      </c>
      <c r="AO491" s="598" t="e">
        <f>+VLOOKUP($AJ491,Data_Validation!$A:$D,1,0)</f>
        <v>#N/A</v>
      </c>
      <c r="AP491" s="598" t="e">
        <f>+VLOOKUP($AJ491,Data_Validation!$A:$D,3,0)</f>
        <v>#N/A</v>
      </c>
      <c r="AQ491" s="598" t="e">
        <f>+VLOOKUP($AJ491,Data_Validation!$A:$D,4,0)</f>
        <v>#N/A</v>
      </c>
      <c r="AR491" s="598" t="s">
        <v>299</v>
      </c>
      <c r="AS491" s="598" t="e">
        <f>+VLOOKUP($AJ491,Data_Validation!$A:$E,5,0)</f>
        <v>#N/A</v>
      </c>
      <c r="AT491" s="1036" t="str">
        <f t="shared" si="45"/>
        <v>H22840</v>
      </c>
      <c r="AU491" s="599" t="str">
        <f t="shared" si="46"/>
        <v>RESERVE ENT ESTHETIQUE</v>
      </c>
      <c r="AV491" s="1030">
        <f>IFERROR(INDEX(V491:AG491,1,MATCH(Parametres!$B$3,V$1:AG$1,0)-1)*IF(OR(C491="L",C491="S",C491="I"),-1,1),"")</f>
        <v>0</v>
      </c>
      <c r="AW491" s="1030">
        <f t="shared" si="47"/>
        <v>0</v>
      </c>
      <c r="AX491" s="1030">
        <f>INDEX(V491:AG491,1,MATCH(Parametres!$B$3,V$1:AG$1,0))*IF(OR(C491="L",C491="S",C491="I"),-1,1)</f>
        <v>0</v>
      </c>
      <c r="AY491" s="598" t="s">
        <v>337</v>
      </c>
      <c r="AZ491" s="598" t="e">
        <f>+VLOOKUP($AJ491,Data_Validation!$A:$E,5,0)</f>
        <v>#N/A</v>
      </c>
    </row>
    <row r="492" spans="1:52" ht="15" customHeight="1">
      <c r="A492" s="832" t="s">
        <v>1150</v>
      </c>
      <c r="B492" s="832">
        <v>2025</v>
      </c>
      <c r="C492" s="832" t="s">
        <v>2125</v>
      </c>
      <c r="D492" s="832" t="s">
        <v>2126</v>
      </c>
      <c r="E492" s="832" t="s">
        <v>1813</v>
      </c>
      <c r="F492" s="832" t="s">
        <v>1153</v>
      </c>
      <c r="G492" s="832">
        <v>0</v>
      </c>
      <c r="H492" s="832">
        <v>0</v>
      </c>
      <c r="I492" s="832">
        <v>0</v>
      </c>
      <c r="J492" s="832">
        <v>0</v>
      </c>
      <c r="K492" s="832">
        <v>0</v>
      </c>
      <c r="L492" s="832">
        <v>0</v>
      </c>
      <c r="M492" s="832">
        <v>0</v>
      </c>
      <c r="N492" s="832">
        <v>0</v>
      </c>
      <c r="O492" s="832">
        <v>0</v>
      </c>
      <c r="P492" s="832">
        <v>0</v>
      </c>
      <c r="Q492" s="832">
        <v>0</v>
      </c>
      <c r="R492" s="832">
        <v>0</v>
      </c>
      <c r="S492" s="832">
        <v>0</v>
      </c>
      <c r="T492" s="832">
        <v>0</v>
      </c>
      <c r="U492" s="832">
        <v>0</v>
      </c>
      <c r="V492" s="832">
        <v>0</v>
      </c>
      <c r="W492" s="832">
        <v>0</v>
      </c>
      <c r="X492" s="832">
        <v>0</v>
      </c>
      <c r="Y492" s="832">
        <v>0</v>
      </c>
      <c r="Z492" s="832">
        <v>0</v>
      </c>
      <c r="AA492" s="832">
        <v>0</v>
      </c>
      <c r="AB492" s="832">
        <v>0</v>
      </c>
      <c r="AC492" s="832">
        <v>0</v>
      </c>
      <c r="AD492" s="832">
        <v>0</v>
      </c>
      <c r="AE492" s="832">
        <v>0</v>
      </c>
      <c r="AF492" s="832">
        <v>0</v>
      </c>
      <c r="AG492" s="832">
        <v>0</v>
      </c>
      <c r="AH492" s="832">
        <v>0</v>
      </c>
      <c r="AI492" s="832">
        <v>0</v>
      </c>
      <c r="AJ492" s="1030" t="str">
        <f t="shared" si="48"/>
        <v>H22850</v>
      </c>
      <c r="AK492" s="1030" t="str">
        <f t="shared" si="49"/>
        <v>RESERVE PNEUS REMISAGE</v>
      </c>
      <c r="AL492" s="1030">
        <f>IFERROR(INDEX(G492:R492,1,MATCH(Parametres!$B$3,G$1:R$1,0)-1)*IF(OR(F492="L",F492="S",F492="I"),-1,1),"")</f>
        <v>0</v>
      </c>
      <c r="AM492" s="1030">
        <f t="shared" si="44"/>
        <v>0</v>
      </c>
      <c r="AN492" s="1030">
        <f>INDEX(G492:R492,1,MATCH(Parametres!$B$3,G$1:R$1,0))*IF(OR(F492="L",F492="S",F492="I"),-1,1)</f>
        <v>0</v>
      </c>
      <c r="AO492" s="598" t="e">
        <f>+VLOOKUP($AJ492,Data_Validation!$A:$D,1,0)</f>
        <v>#N/A</v>
      </c>
      <c r="AP492" s="598" t="e">
        <f>+VLOOKUP($AJ492,Data_Validation!$A:$D,3,0)</f>
        <v>#N/A</v>
      </c>
      <c r="AQ492" s="598" t="e">
        <f>+VLOOKUP($AJ492,Data_Validation!$A:$D,4,0)</f>
        <v>#N/A</v>
      </c>
      <c r="AR492" s="598" t="s">
        <v>299</v>
      </c>
      <c r="AS492" s="598" t="e">
        <f>+VLOOKUP($AJ492,Data_Validation!$A:$E,5,0)</f>
        <v>#N/A</v>
      </c>
      <c r="AT492" s="1036" t="str">
        <f t="shared" si="45"/>
        <v>H22850</v>
      </c>
      <c r="AU492" s="599" t="str">
        <f t="shared" si="46"/>
        <v>RESERVE PNEUS REMISAGE</v>
      </c>
      <c r="AV492" s="1030">
        <f>IFERROR(INDEX(V492:AG492,1,MATCH(Parametres!$B$3,V$1:AG$1,0)-1)*IF(OR(C492="L",C492="S",C492="I"),-1,1),"")</f>
        <v>0</v>
      </c>
      <c r="AW492" s="1030">
        <f t="shared" si="47"/>
        <v>0</v>
      </c>
      <c r="AX492" s="1030">
        <f>INDEX(V492:AG492,1,MATCH(Parametres!$B$3,V$1:AG$1,0))*IF(OR(C492="L",C492="S",C492="I"),-1,1)</f>
        <v>0</v>
      </c>
      <c r="AY492" s="598" t="s">
        <v>337</v>
      </c>
      <c r="AZ492" s="598" t="e">
        <f>+VLOOKUP($AJ492,Data_Validation!$A:$E,5,0)</f>
        <v>#N/A</v>
      </c>
    </row>
    <row r="493" spans="1:52" ht="15" customHeight="1">
      <c r="A493" s="832" t="s">
        <v>1150</v>
      </c>
      <c r="B493" s="832">
        <v>2025</v>
      </c>
      <c r="C493" s="832" t="s">
        <v>2127</v>
      </c>
      <c r="D493" s="832" t="s">
        <v>2128</v>
      </c>
      <c r="E493" s="832" t="s">
        <v>333</v>
      </c>
      <c r="F493" s="832" t="s">
        <v>1153</v>
      </c>
      <c r="G493" s="832">
        <v>-1504</v>
      </c>
      <c r="H493" s="832">
        <v>-1504</v>
      </c>
      <c r="I493" s="832">
        <v>-1504</v>
      </c>
      <c r="J493" s="832">
        <v>-1504</v>
      </c>
      <c r="K493" s="832">
        <v>-1504</v>
      </c>
      <c r="L493" s="832">
        <v>-1504</v>
      </c>
      <c r="M493" s="832">
        <v>-1504</v>
      </c>
      <c r="N493" s="832">
        <v>-1504</v>
      </c>
      <c r="O493" s="832">
        <v>-1504</v>
      </c>
      <c r="P493" s="832">
        <v>-1504</v>
      </c>
      <c r="Q493" s="832">
        <v>-1504</v>
      </c>
      <c r="R493" s="832">
        <v>-1504</v>
      </c>
      <c r="S493" s="832">
        <v>0</v>
      </c>
      <c r="T493" s="832">
        <v>0</v>
      </c>
      <c r="U493" s="832">
        <v>0</v>
      </c>
      <c r="V493" s="832">
        <v>0</v>
      </c>
      <c r="W493" s="832">
        <v>0</v>
      </c>
      <c r="X493" s="832">
        <v>0</v>
      </c>
      <c r="Y493" s="832">
        <v>0</v>
      </c>
      <c r="Z493" s="832">
        <v>0</v>
      </c>
      <c r="AA493" s="832">
        <v>0</v>
      </c>
      <c r="AB493" s="832">
        <v>0</v>
      </c>
      <c r="AC493" s="832">
        <v>0</v>
      </c>
      <c r="AD493" s="832">
        <v>0</v>
      </c>
      <c r="AE493" s="832">
        <v>0</v>
      </c>
      <c r="AF493" s="832">
        <v>0</v>
      </c>
      <c r="AG493" s="832">
        <v>0</v>
      </c>
      <c r="AH493" s="832">
        <v>0</v>
      </c>
      <c r="AI493" s="832">
        <v>0</v>
      </c>
      <c r="AJ493" s="1030" t="str">
        <f t="shared" si="48"/>
        <v>H22860</v>
      </c>
      <c r="AK493" s="1030" t="str">
        <f t="shared" si="49"/>
        <v>RESERVE CORE HYUNDAI INCI</v>
      </c>
      <c r="AL493" s="1030">
        <f>IFERROR(INDEX(G493:R493,1,MATCH(Parametres!$B$3,G$1:R$1,0)-1)*IF(OR(F493="L",F493="S",F493="I"),-1,1),"")</f>
        <v>1504</v>
      </c>
      <c r="AM493" s="1030">
        <f t="shared" si="44"/>
        <v>0</v>
      </c>
      <c r="AN493" s="1030">
        <f>INDEX(G493:R493,1,MATCH(Parametres!$B$3,G$1:R$1,0))*IF(OR(F493="L",F493="S",F493="I"),-1,1)</f>
        <v>1504</v>
      </c>
      <c r="AO493" s="598" t="str">
        <f>+VLOOKUP($AJ493,Data_Validation!$A:$D,1,0)</f>
        <v>H22860</v>
      </c>
      <c r="AP493" s="598" t="str">
        <f>+VLOOKUP($AJ493,Data_Validation!$A:$D,3,0)</f>
        <v>Bilan</v>
      </c>
      <c r="AQ493" s="598" t="str">
        <f>+VLOOKUP($AJ493,Data_Validation!$A:$D,4,0)</f>
        <v>Autres Courus</v>
      </c>
      <c r="AR493" s="598" t="s">
        <v>299</v>
      </c>
      <c r="AS493" s="598">
        <f>+VLOOKUP($AJ493,Data_Validation!$A:$E,5,0)</f>
        <v>0</v>
      </c>
      <c r="AT493" s="1036" t="str">
        <f t="shared" si="45"/>
        <v>H22860</v>
      </c>
      <c r="AU493" s="599" t="str">
        <f t="shared" si="46"/>
        <v>RESERVE CORE HYUNDAI INCI</v>
      </c>
      <c r="AV493" s="1030">
        <f>IFERROR(INDEX(V493:AG493,1,MATCH(Parametres!$B$3,V$1:AG$1,0)-1)*IF(OR(C493="L",C493="S",C493="I"),-1,1),"")</f>
        <v>0</v>
      </c>
      <c r="AW493" s="1030">
        <f t="shared" si="47"/>
        <v>0</v>
      </c>
      <c r="AX493" s="1030">
        <f>INDEX(V493:AG493,1,MATCH(Parametres!$B$3,V$1:AG$1,0))*IF(OR(C493="L",C493="S",C493="I"),-1,1)</f>
        <v>0</v>
      </c>
      <c r="AY493" s="598" t="s">
        <v>337</v>
      </c>
      <c r="AZ493" s="598">
        <f>+VLOOKUP($AJ493,Data_Validation!$A:$E,5,0)</f>
        <v>0</v>
      </c>
    </row>
    <row r="494" spans="1:52" ht="15" customHeight="1">
      <c r="A494" s="832" t="s">
        <v>1150</v>
      </c>
      <c r="B494" s="832">
        <v>2025</v>
      </c>
      <c r="C494" s="832" t="s">
        <v>2129</v>
      </c>
      <c r="D494" s="832" t="s">
        <v>2130</v>
      </c>
      <c r="E494" s="832" t="s">
        <v>1813</v>
      </c>
      <c r="F494" s="832" t="s">
        <v>1153</v>
      </c>
      <c r="G494" s="832">
        <v>0</v>
      </c>
      <c r="H494" s="832">
        <v>0</v>
      </c>
      <c r="I494" s="832">
        <v>0</v>
      </c>
      <c r="J494" s="832">
        <v>0</v>
      </c>
      <c r="K494" s="832">
        <v>0</v>
      </c>
      <c r="L494" s="832">
        <v>0</v>
      </c>
      <c r="M494" s="832">
        <v>0</v>
      </c>
      <c r="N494" s="832">
        <v>0</v>
      </c>
      <c r="O494" s="832">
        <v>0</v>
      </c>
      <c r="P494" s="832">
        <v>0</v>
      </c>
      <c r="Q494" s="832">
        <v>0</v>
      </c>
      <c r="R494" s="832">
        <v>0</v>
      </c>
      <c r="S494" s="832">
        <v>0</v>
      </c>
      <c r="T494" s="832">
        <v>0</v>
      </c>
      <c r="U494" s="832">
        <v>0</v>
      </c>
      <c r="V494" s="832">
        <v>0</v>
      </c>
      <c r="W494" s="832">
        <v>0</v>
      </c>
      <c r="X494" s="832">
        <v>0</v>
      </c>
      <c r="Y494" s="832">
        <v>0</v>
      </c>
      <c r="Z494" s="832">
        <v>0</v>
      </c>
      <c r="AA494" s="832">
        <v>0</v>
      </c>
      <c r="AB494" s="832">
        <v>0</v>
      </c>
      <c r="AC494" s="832">
        <v>0</v>
      </c>
      <c r="AD494" s="832">
        <v>0</v>
      </c>
      <c r="AE494" s="832">
        <v>0</v>
      </c>
      <c r="AF494" s="832">
        <v>0</v>
      </c>
      <c r="AG494" s="832">
        <v>0</v>
      </c>
      <c r="AH494" s="832">
        <v>0</v>
      </c>
      <c r="AI494" s="832">
        <v>0</v>
      </c>
      <c r="AJ494" s="1030" t="str">
        <f t="shared" si="48"/>
        <v>H22870</v>
      </c>
      <c r="AK494" s="1030" t="str">
        <f t="shared" si="49"/>
        <v>RESERVE MOTEURS</v>
      </c>
      <c r="AL494" s="1030">
        <f>IFERROR(INDEX(G494:R494,1,MATCH(Parametres!$B$3,G$1:R$1,0)-1)*IF(OR(F494="L",F494="S",F494="I"),-1,1),"")</f>
        <v>0</v>
      </c>
      <c r="AM494" s="1030">
        <f t="shared" si="44"/>
        <v>0</v>
      </c>
      <c r="AN494" s="1030">
        <f>INDEX(G494:R494,1,MATCH(Parametres!$B$3,G$1:R$1,0))*IF(OR(F494="L",F494="S",F494="I"),-1,1)</f>
        <v>0</v>
      </c>
      <c r="AO494" s="598" t="e">
        <f>+VLOOKUP($AJ494,Data_Validation!$A:$D,1,0)</f>
        <v>#N/A</v>
      </c>
      <c r="AP494" s="598" t="e">
        <f>+VLOOKUP($AJ494,Data_Validation!$A:$D,3,0)</f>
        <v>#N/A</v>
      </c>
      <c r="AQ494" s="598" t="e">
        <f>+VLOOKUP($AJ494,Data_Validation!$A:$D,4,0)</f>
        <v>#N/A</v>
      </c>
      <c r="AR494" s="598" t="s">
        <v>299</v>
      </c>
      <c r="AS494" s="598" t="e">
        <f>+VLOOKUP($AJ494,Data_Validation!$A:$E,5,0)</f>
        <v>#N/A</v>
      </c>
      <c r="AT494" s="1036" t="str">
        <f t="shared" si="45"/>
        <v>H22870</v>
      </c>
      <c r="AU494" s="599" t="str">
        <f t="shared" si="46"/>
        <v>RESERVE MOTEURS</v>
      </c>
      <c r="AV494" s="1030">
        <f>IFERROR(INDEX(V494:AG494,1,MATCH(Parametres!$B$3,V$1:AG$1,0)-1)*IF(OR(C494="L",C494="S",C494="I"),-1,1),"")</f>
        <v>0</v>
      </c>
      <c r="AW494" s="1030">
        <f t="shared" si="47"/>
        <v>0</v>
      </c>
      <c r="AX494" s="1030">
        <f>INDEX(V494:AG494,1,MATCH(Parametres!$B$3,V$1:AG$1,0))*IF(OR(C494="L",C494="S",C494="I"),-1,1)</f>
        <v>0</v>
      </c>
      <c r="AY494" s="598" t="s">
        <v>337</v>
      </c>
      <c r="AZ494" s="598" t="e">
        <f>+VLOOKUP($AJ494,Data_Validation!$A:$E,5,0)</f>
        <v>#N/A</v>
      </c>
    </row>
    <row r="495" spans="1:52" ht="15" customHeight="1">
      <c r="A495" s="832" t="s">
        <v>1150</v>
      </c>
      <c r="B495" s="832">
        <v>2025</v>
      </c>
      <c r="C495" s="832" t="s">
        <v>2131</v>
      </c>
      <c r="D495" s="832" t="s">
        <v>2132</v>
      </c>
      <c r="E495" s="832" t="s">
        <v>333</v>
      </c>
      <c r="F495" s="832" t="s">
        <v>1153</v>
      </c>
      <c r="G495" s="832">
        <v>-3176.43</v>
      </c>
      <c r="H495" s="832">
        <v>-4579.4799999999996</v>
      </c>
      <c r="I495" s="832">
        <v>-5354.68</v>
      </c>
      <c r="J495" s="832">
        <v>-6010.9</v>
      </c>
      <c r="K495" s="832">
        <v>-6887.66</v>
      </c>
      <c r="L495" s="832">
        <v>-6926.15</v>
      </c>
      <c r="M495" s="832">
        <v>-8008.56</v>
      </c>
      <c r="N495" s="832">
        <v>-5135.75</v>
      </c>
      <c r="O495" s="832">
        <v>-5174.24</v>
      </c>
      <c r="P495" s="832">
        <v>-644.36</v>
      </c>
      <c r="Q495" s="832">
        <v>-1046.58</v>
      </c>
      <c r="R495" s="832">
        <v>-1718.77</v>
      </c>
      <c r="S495" s="832">
        <v>0</v>
      </c>
      <c r="T495" s="832">
        <v>0</v>
      </c>
      <c r="U495" s="832">
        <v>0</v>
      </c>
      <c r="V495" s="832">
        <v>0</v>
      </c>
      <c r="W495" s="832">
        <v>0</v>
      </c>
      <c r="X495" s="832">
        <v>0</v>
      </c>
      <c r="Y495" s="832">
        <v>0</v>
      </c>
      <c r="Z495" s="832">
        <v>0</v>
      </c>
      <c r="AA495" s="832">
        <v>0</v>
      </c>
      <c r="AB495" s="832">
        <v>0</v>
      </c>
      <c r="AC495" s="832">
        <v>0</v>
      </c>
      <c r="AD495" s="832">
        <v>0</v>
      </c>
      <c r="AE495" s="832">
        <v>0</v>
      </c>
      <c r="AF495" s="832">
        <v>0</v>
      </c>
      <c r="AG495" s="832">
        <v>0</v>
      </c>
      <c r="AH495" s="832">
        <v>0</v>
      </c>
      <c r="AI495" s="832">
        <v>0</v>
      </c>
      <c r="AJ495" s="1030" t="str">
        <f t="shared" si="48"/>
        <v>H22900</v>
      </c>
      <c r="AK495" s="1030" t="str">
        <f t="shared" si="49"/>
        <v>MACHINE A CAFE</v>
      </c>
      <c r="AL495" s="1030">
        <f>IFERROR(INDEX(G495:R495,1,MATCH(Parametres!$B$3,G$1:R$1,0)-1)*IF(OR(F495="L",F495="S",F495="I"),-1,1),"")</f>
        <v>3176.43</v>
      </c>
      <c r="AM495" s="1030">
        <f t="shared" si="44"/>
        <v>1403.0499999999997</v>
      </c>
      <c r="AN495" s="1030">
        <f>INDEX(G495:R495,1,MATCH(Parametres!$B$3,G$1:R$1,0))*IF(OR(F495="L",F495="S",F495="I"),-1,1)</f>
        <v>4579.4799999999996</v>
      </c>
      <c r="AO495" s="598" t="str">
        <f>+VLOOKUP($AJ495,Data_Validation!$A:$D,1,0)</f>
        <v>H22900</v>
      </c>
      <c r="AP495" s="598" t="str">
        <f>+VLOOKUP($AJ495,Data_Validation!$A:$D,3,0)</f>
        <v>Bilan</v>
      </c>
      <c r="AQ495" s="598" t="str">
        <f>+VLOOKUP($AJ495,Data_Validation!$A:$D,4,0)</f>
        <v>Autres Courus</v>
      </c>
      <c r="AR495" s="598" t="s">
        <v>299</v>
      </c>
      <c r="AS495" s="598">
        <f>+VLOOKUP($AJ495,Data_Validation!$A:$E,5,0)</f>
        <v>0</v>
      </c>
      <c r="AT495" s="1036" t="str">
        <f t="shared" si="45"/>
        <v>H22900</v>
      </c>
      <c r="AU495" s="599" t="str">
        <f t="shared" si="46"/>
        <v>MACHINE A CAFE</v>
      </c>
      <c r="AV495" s="1030">
        <f>IFERROR(INDEX(V495:AG495,1,MATCH(Parametres!$B$3,V$1:AG$1,0)-1)*IF(OR(C495="L",C495="S",C495="I"),-1,1),"")</f>
        <v>0</v>
      </c>
      <c r="AW495" s="1030">
        <f t="shared" si="47"/>
        <v>0</v>
      </c>
      <c r="AX495" s="1030">
        <f>INDEX(V495:AG495,1,MATCH(Parametres!$B$3,V$1:AG$1,0))*IF(OR(C495="L",C495="S",C495="I"),-1,1)</f>
        <v>0</v>
      </c>
      <c r="AY495" s="598" t="s">
        <v>337</v>
      </c>
      <c r="AZ495" s="598">
        <f>+VLOOKUP($AJ495,Data_Validation!$A:$E,5,0)</f>
        <v>0</v>
      </c>
    </row>
    <row r="496" spans="1:52" ht="15" customHeight="1">
      <c r="A496" s="832" t="s">
        <v>1150</v>
      </c>
      <c r="B496" s="832">
        <v>2025</v>
      </c>
      <c r="C496" s="832" t="s">
        <v>2133</v>
      </c>
      <c r="D496" s="832" t="s">
        <v>2134</v>
      </c>
      <c r="E496" s="832" t="s">
        <v>333</v>
      </c>
      <c r="F496" s="832" t="s">
        <v>1153</v>
      </c>
      <c r="G496" s="832">
        <v>0</v>
      </c>
      <c r="H496" s="832">
        <v>0</v>
      </c>
      <c r="I496" s="832">
        <v>71399</v>
      </c>
      <c r="J496" s="832">
        <v>-27180</v>
      </c>
      <c r="K496" s="832">
        <v>-65844</v>
      </c>
      <c r="L496" s="832">
        <v>-68951</v>
      </c>
      <c r="M496" s="832">
        <v>-84061</v>
      </c>
      <c r="N496" s="832">
        <v>118261.98</v>
      </c>
      <c r="O496" s="832">
        <v>156892.98000000001</v>
      </c>
      <c r="P496" s="832">
        <v>149676.98000000001</v>
      </c>
      <c r="Q496" s="832">
        <v>141811.98000000001</v>
      </c>
      <c r="R496" s="832">
        <v>83389.98</v>
      </c>
      <c r="S496" s="832">
        <v>0</v>
      </c>
      <c r="T496" s="832">
        <v>0</v>
      </c>
      <c r="U496" s="832">
        <v>0</v>
      </c>
      <c r="V496" s="832">
        <v>0</v>
      </c>
      <c r="W496" s="832">
        <v>0</v>
      </c>
      <c r="X496" s="832">
        <v>0</v>
      </c>
      <c r="Y496" s="832">
        <v>0</v>
      </c>
      <c r="Z496" s="832">
        <v>0</v>
      </c>
      <c r="AA496" s="832">
        <v>0</v>
      </c>
      <c r="AB496" s="832">
        <v>0</v>
      </c>
      <c r="AC496" s="832">
        <v>0</v>
      </c>
      <c r="AD496" s="832">
        <v>0</v>
      </c>
      <c r="AE496" s="832">
        <v>0</v>
      </c>
      <c r="AF496" s="832">
        <v>0</v>
      </c>
      <c r="AG496" s="832">
        <v>0</v>
      </c>
      <c r="AH496" s="832">
        <v>0</v>
      </c>
      <c r="AI496" s="832">
        <v>0</v>
      </c>
      <c r="AJ496" s="1030" t="str">
        <f t="shared" si="48"/>
        <v>H22901</v>
      </c>
      <c r="AK496" s="1030" t="str">
        <f t="shared" si="49"/>
        <v>HOLDBACK</v>
      </c>
      <c r="AL496" s="1030">
        <f>IFERROR(INDEX(G496:R496,1,MATCH(Parametres!$B$3,G$1:R$1,0)-1)*IF(OR(F496="L",F496="S",F496="I"),-1,1),"")</f>
        <v>0</v>
      </c>
      <c r="AM496" s="1030">
        <f t="shared" si="44"/>
        <v>0</v>
      </c>
      <c r="AN496" s="1030">
        <f>INDEX(G496:R496,1,MATCH(Parametres!$B$3,G$1:R$1,0))*IF(OR(F496="L",F496="S",F496="I"),-1,1)</f>
        <v>0</v>
      </c>
      <c r="AO496" s="598" t="str">
        <f>+VLOOKUP($AJ496,Data_Validation!$A:$D,1,0)</f>
        <v>H22901</v>
      </c>
      <c r="AP496" s="598" t="str">
        <f>+VLOOKUP($AJ496,Data_Validation!$A:$D,3,0)</f>
        <v>Bilan</v>
      </c>
      <c r="AQ496" s="598" t="str">
        <f>+VLOOKUP($AJ496,Data_Validation!$A:$D,4,0)</f>
        <v>Autres Courus</v>
      </c>
      <c r="AR496" s="598" t="s">
        <v>299</v>
      </c>
      <c r="AS496" s="598">
        <f>+VLOOKUP($AJ496,Data_Validation!$A:$E,5,0)</f>
        <v>0</v>
      </c>
      <c r="AT496" s="1036" t="str">
        <f t="shared" si="45"/>
        <v>H22901</v>
      </c>
      <c r="AU496" s="599" t="str">
        <f t="shared" si="46"/>
        <v>HOLDBACK</v>
      </c>
      <c r="AV496" s="1030">
        <f>IFERROR(INDEX(V496:AG496,1,MATCH(Parametres!$B$3,V$1:AG$1,0)-1)*IF(OR(C496="L",C496="S",C496="I"),-1,1),"")</f>
        <v>0</v>
      </c>
      <c r="AW496" s="1030">
        <f t="shared" si="47"/>
        <v>0</v>
      </c>
      <c r="AX496" s="1030">
        <f>INDEX(V496:AG496,1,MATCH(Parametres!$B$3,V$1:AG$1,0))*IF(OR(C496="L",C496="S",C496="I"),-1,1)</f>
        <v>0</v>
      </c>
      <c r="AY496" s="598" t="s">
        <v>337</v>
      </c>
      <c r="AZ496" s="598">
        <f>+VLOOKUP($AJ496,Data_Validation!$A:$E,5,0)</f>
        <v>0</v>
      </c>
    </row>
    <row r="497" spans="1:52" ht="15" customHeight="1">
      <c r="A497" s="832" t="s">
        <v>1150</v>
      </c>
      <c r="B497" s="832">
        <v>2025</v>
      </c>
      <c r="C497" s="832" t="s">
        <v>2135</v>
      </c>
      <c r="D497" s="832" t="s">
        <v>2136</v>
      </c>
      <c r="E497" s="832" t="s">
        <v>333</v>
      </c>
      <c r="F497" s="832" t="s">
        <v>1153</v>
      </c>
      <c r="G497" s="832">
        <v>25003</v>
      </c>
      <c r="H497" s="832">
        <v>25003</v>
      </c>
      <c r="I497" s="832">
        <v>25003</v>
      </c>
      <c r="J497" s="832">
        <v>25003</v>
      </c>
      <c r="K497" s="832">
        <v>25003</v>
      </c>
      <c r="L497" s="832">
        <v>-396714</v>
      </c>
      <c r="M497" s="832">
        <v>-396714</v>
      </c>
      <c r="N497" s="832">
        <v>164796</v>
      </c>
      <c r="O497" s="832">
        <v>164796</v>
      </c>
      <c r="P497" s="832">
        <v>164796</v>
      </c>
      <c r="Q497" s="832">
        <v>164796</v>
      </c>
      <c r="R497" s="832">
        <v>164796</v>
      </c>
      <c r="S497" s="832">
        <v>0</v>
      </c>
      <c r="T497" s="832">
        <v>0</v>
      </c>
      <c r="U497" s="832">
        <v>0</v>
      </c>
      <c r="V497" s="832">
        <v>0</v>
      </c>
      <c r="W497" s="832">
        <v>0</v>
      </c>
      <c r="X497" s="832">
        <v>0</v>
      </c>
      <c r="Y497" s="832">
        <v>0</v>
      </c>
      <c r="Z497" s="832">
        <v>0</v>
      </c>
      <c r="AA497" s="832">
        <v>0</v>
      </c>
      <c r="AB497" s="832">
        <v>0</v>
      </c>
      <c r="AC497" s="832">
        <v>0</v>
      </c>
      <c r="AD497" s="832">
        <v>0</v>
      </c>
      <c r="AE497" s="832">
        <v>0</v>
      </c>
      <c r="AF497" s="832">
        <v>0</v>
      </c>
      <c r="AG497" s="832">
        <v>0</v>
      </c>
      <c r="AH497" s="832">
        <v>0</v>
      </c>
      <c r="AI497" s="832">
        <v>0</v>
      </c>
      <c r="AJ497" s="1030" t="str">
        <f t="shared" si="48"/>
        <v>H23100</v>
      </c>
      <c r="AK497" s="1030" t="str">
        <f t="shared" si="49"/>
        <v>IMPOT-ANNEE COURANT</v>
      </c>
      <c r="AL497" s="1030">
        <f>IFERROR(INDEX(G497:R497,1,MATCH(Parametres!$B$3,G$1:R$1,0)-1)*IF(OR(F497="L",F497="S",F497="I"),-1,1),"")</f>
        <v>-25003</v>
      </c>
      <c r="AM497" s="1030">
        <f t="shared" si="44"/>
        <v>0</v>
      </c>
      <c r="AN497" s="1030">
        <f>INDEX(G497:R497,1,MATCH(Parametres!$B$3,G$1:R$1,0))*IF(OR(F497="L",F497="S",F497="I"),-1,1)</f>
        <v>-25003</v>
      </c>
      <c r="AO497" s="598" t="str">
        <f>+VLOOKUP($AJ497,Data_Validation!$A:$D,1,0)</f>
        <v>H23100</v>
      </c>
      <c r="AP497" s="598" t="str">
        <f>+VLOOKUP($AJ497,Data_Validation!$A:$D,3,0)</f>
        <v>Bilan</v>
      </c>
      <c r="AQ497" s="598" t="str">
        <f>+VLOOKUP($AJ497,Data_Validation!$A:$D,4,0)</f>
        <v>Impôts à payer</v>
      </c>
      <c r="AR497" s="598" t="s">
        <v>299</v>
      </c>
      <c r="AS497" s="598">
        <f>+VLOOKUP($AJ497,Data_Validation!$A:$E,5,0)</f>
        <v>0</v>
      </c>
      <c r="AT497" s="1036" t="str">
        <f t="shared" si="45"/>
        <v>H23100</v>
      </c>
      <c r="AU497" s="599" t="str">
        <f t="shared" si="46"/>
        <v>IMPOT-ANNEE COURANT</v>
      </c>
      <c r="AV497" s="1030">
        <f>IFERROR(INDEX(V497:AG497,1,MATCH(Parametres!$B$3,V$1:AG$1,0)-1)*IF(OR(C497="L",C497="S",C497="I"),-1,1),"")</f>
        <v>0</v>
      </c>
      <c r="AW497" s="1030">
        <f t="shared" si="47"/>
        <v>0</v>
      </c>
      <c r="AX497" s="1030">
        <f>INDEX(V497:AG497,1,MATCH(Parametres!$B$3,V$1:AG$1,0))*IF(OR(C497="L",C497="S",C497="I"),-1,1)</f>
        <v>0</v>
      </c>
      <c r="AY497" s="598" t="s">
        <v>337</v>
      </c>
      <c r="AZ497" s="598">
        <f>+VLOOKUP($AJ497,Data_Validation!$A:$E,5,0)</f>
        <v>0</v>
      </c>
    </row>
    <row r="498" spans="1:52" ht="15" customHeight="1">
      <c r="A498" s="832" t="s">
        <v>1150</v>
      </c>
      <c r="B498" s="832">
        <v>2025</v>
      </c>
      <c r="C498" s="832" t="s">
        <v>2137</v>
      </c>
      <c r="D498" s="832" t="s">
        <v>2138</v>
      </c>
      <c r="E498" s="832" t="s">
        <v>333</v>
      </c>
      <c r="F498" s="832" t="s">
        <v>1153</v>
      </c>
      <c r="G498" s="832">
        <v>0</v>
      </c>
      <c r="H498" s="832">
        <v>0</v>
      </c>
      <c r="I498" s="832">
        <v>0</v>
      </c>
      <c r="J498" s="832">
        <v>0</v>
      </c>
      <c r="K498" s="832">
        <v>-118845</v>
      </c>
      <c r="L498" s="832">
        <v>-142614</v>
      </c>
      <c r="M498" s="832">
        <v>-166383</v>
      </c>
      <c r="N498" s="832">
        <v>-190152</v>
      </c>
      <c r="O498" s="832">
        <v>-213921</v>
      </c>
      <c r="P498" s="832">
        <v>-237690</v>
      </c>
      <c r="Q498" s="832">
        <v>-261459</v>
      </c>
      <c r="R498" s="832">
        <v>-285228</v>
      </c>
      <c r="S498" s="832">
        <v>0</v>
      </c>
      <c r="T498" s="832">
        <v>0</v>
      </c>
      <c r="U498" s="832">
        <v>0</v>
      </c>
      <c r="V498" s="832">
        <v>0</v>
      </c>
      <c r="W498" s="832">
        <v>0</v>
      </c>
      <c r="X498" s="832">
        <v>0</v>
      </c>
      <c r="Y498" s="832">
        <v>0</v>
      </c>
      <c r="Z498" s="832">
        <v>0</v>
      </c>
      <c r="AA498" s="832">
        <v>0</v>
      </c>
      <c r="AB498" s="832">
        <v>0</v>
      </c>
      <c r="AC498" s="832">
        <v>0</v>
      </c>
      <c r="AD498" s="832">
        <v>0</v>
      </c>
      <c r="AE498" s="832">
        <v>0</v>
      </c>
      <c r="AF498" s="832">
        <v>0</v>
      </c>
      <c r="AG498" s="832">
        <v>0</v>
      </c>
      <c r="AH498" s="832">
        <v>0</v>
      </c>
      <c r="AI498" s="832">
        <v>0</v>
      </c>
      <c r="AJ498" s="1030" t="str">
        <f t="shared" si="48"/>
        <v>H23105</v>
      </c>
      <c r="AK498" s="1030" t="str">
        <f t="shared" si="49"/>
        <v>ACC PROVISIONNEL PROVINCI</v>
      </c>
      <c r="AL498" s="1030">
        <f>IFERROR(INDEX(G498:R498,1,MATCH(Parametres!$B$3,G$1:R$1,0)-1)*IF(OR(F498="L",F498="S",F498="I"),-1,1),"")</f>
        <v>0</v>
      </c>
      <c r="AM498" s="1030">
        <f t="shared" si="44"/>
        <v>0</v>
      </c>
      <c r="AN498" s="1030">
        <f>INDEX(G498:R498,1,MATCH(Parametres!$B$3,G$1:R$1,0))*IF(OR(F498="L",F498="S",F498="I"),-1,1)</f>
        <v>0</v>
      </c>
      <c r="AO498" s="598" t="str">
        <f>+VLOOKUP($AJ498,Data_Validation!$A:$D,1,0)</f>
        <v>H23105</v>
      </c>
      <c r="AP498" s="598" t="str">
        <f>+VLOOKUP($AJ498,Data_Validation!$A:$D,3,0)</f>
        <v>Bilan</v>
      </c>
      <c r="AQ498" s="598" t="str">
        <f>+VLOOKUP($AJ498,Data_Validation!$A:$D,4,0)</f>
        <v>Impôts à payer</v>
      </c>
      <c r="AR498" s="598" t="s">
        <v>299</v>
      </c>
      <c r="AS498" s="598">
        <f>+VLOOKUP($AJ498,Data_Validation!$A:$E,5,0)</f>
        <v>0</v>
      </c>
      <c r="AT498" s="1036" t="str">
        <f t="shared" si="45"/>
        <v>H23105</v>
      </c>
      <c r="AU498" s="599" t="str">
        <f t="shared" si="46"/>
        <v>ACC PROVISIONNEL PROVINCI</v>
      </c>
      <c r="AV498" s="1030">
        <f>IFERROR(INDEX(V498:AG498,1,MATCH(Parametres!$B$3,V$1:AG$1,0)-1)*IF(OR(C498="L",C498="S",C498="I"),-1,1),"")</f>
        <v>0</v>
      </c>
      <c r="AW498" s="1030">
        <f t="shared" si="47"/>
        <v>0</v>
      </c>
      <c r="AX498" s="1030">
        <f>INDEX(V498:AG498,1,MATCH(Parametres!$B$3,V$1:AG$1,0))*IF(OR(C498="L",C498="S",C498="I"),-1,1)</f>
        <v>0</v>
      </c>
      <c r="AY498" s="598" t="s">
        <v>337</v>
      </c>
      <c r="AZ498" s="598">
        <f>+VLOOKUP($AJ498,Data_Validation!$A:$E,5,0)</f>
        <v>0</v>
      </c>
    </row>
    <row r="499" spans="1:52" ht="15" customHeight="1">
      <c r="A499" s="832" t="s">
        <v>1150</v>
      </c>
      <c r="B499" s="832">
        <v>2025</v>
      </c>
      <c r="C499" s="832" t="s">
        <v>2139</v>
      </c>
      <c r="D499" s="832" t="s">
        <v>2140</v>
      </c>
      <c r="E499" s="832" t="s">
        <v>333</v>
      </c>
      <c r="F499" s="832" t="s">
        <v>1153</v>
      </c>
      <c r="G499" s="832">
        <v>0</v>
      </c>
      <c r="H499" s="832">
        <v>0</v>
      </c>
      <c r="I499" s="832">
        <v>0</v>
      </c>
      <c r="J499" s="832">
        <v>0</v>
      </c>
      <c r="K499" s="832">
        <v>-154985</v>
      </c>
      <c r="L499" s="832">
        <v>-185982</v>
      </c>
      <c r="M499" s="832">
        <v>-216979</v>
      </c>
      <c r="N499" s="832">
        <v>-247976</v>
      </c>
      <c r="O499" s="832">
        <v>-278973</v>
      </c>
      <c r="P499" s="832">
        <v>-309970</v>
      </c>
      <c r="Q499" s="832">
        <v>-340967</v>
      </c>
      <c r="R499" s="832">
        <v>-371964</v>
      </c>
      <c r="S499" s="832">
        <v>0</v>
      </c>
      <c r="T499" s="832">
        <v>0</v>
      </c>
      <c r="U499" s="832">
        <v>0</v>
      </c>
      <c r="V499" s="832">
        <v>0</v>
      </c>
      <c r="W499" s="832">
        <v>0</v>
      </c>
      <c r="X499" s="832">
        <v>0</v>
      </c>
      <c r="Y499" s="832">
        <v>0</v>
      </c>
      <c r="Z499" s="832">
        <v>0</v>
      </c>
      <c r="AA499" s="832">
        <v>0</v>
      </c>
      <c r="AB499" s="832">
        <v>0</v>
      </c>
      <c r="AC499" s="832">
        <v>0</v>
      </c>
      <c r="AD499" s="832">
        <v>0</v>
      </c>
      <c r="AE499" s="832">
        <v>0</v>
      </c>
      <c r="AF499" s="832">
        <v>0</v>
      </c>
      <c r="AG499" s="832">
        <v>0</v>
      </c>
      <c r="AH499" s="832">
        <v>0</v>
      </c>
      <c r="AI499" s="832">
        <v>0</v>
      </c>
      <c r="AJ499" s="1030" t="str">
        <f t="shared" si="48"/>
        <v>H23110</v>
      </c>
      <c r="AK499" s="1030" t="str">
        <f t="shared" si="49"/>
        <v>ACC PROVISIONNEL FÉDÉRAL</v>
      </c>
      <c r="AL499" s="1030">
        <f>IFERROR(INDEX(G499:R499,1,MATCH(Parametres!$B$3,G$1:R$1,0)-1)*IF(OR(F499="L",F499="S",F499="I"),-1,1),"")</f>
        <v>0</v>
      </c>
      <c r="AM499" s="1030">
        <f t="shared" si="44"/>
        <v>0</v>
      </c>
      <c r="AN499" s="1030">
        <f>INDEX(G499:R499,1,MATCH(Parametres!$B$3,G$1:R$1,0))*IF(OR(F499="L",F499="S",F499="I"),-1,1)</f>
        <v>0</v>
      </c>
      <c r="AO499" s="598" t="str">
        <f>+VLOOKUP($AJ499,Data_Validation!$A:$D,1,0)</f>
        <v>H23110</v>
      </c>
      <c r="AP499" s="598" t="str">
        <f>+VLOOKUP($AJ499,Data_Validation!$A:$D,3,0)</f>
        <v>Bilan</v>
      </c>
      <c r="AQ499" s="598" t="str">
        <f>+VLOOKUP($AJ499,Data_Validation!$A:$D,4,0)</f>
        <v>Impôts à payer</v>
      </c>
      <c r="AR499" s="598" t="s">
        <v>299</v>
      </c>
      <c r="AS499" s="598">
        <f>+VLOOKUP($AJ499,Data_Validation!$A:$E,5,0)</f>
        <v>0</v>
      </c>
      <c r="AT499" s="1036" t="str">
        <f t="shared" si="45"/>
        <v>H23110</v>
      </c>
      <c r="AU499" s="599" t="str">
        <f t="shared" si="46"/>
        <v>ACC PROVISIONNEL FÉDÉRAL</v>
      </c>
      <c r="AV499" s="1030">
        <f>IFERROR(INDEX(V499:AG499,1,MATCH(Parametres!$B$3,V$1:AG$1,0)-1)*IF(OR(C499="L",C499="S",C499="I"),-1,1),"")</f>
        <v>0</v>
      </c>
      <c r="AW499" s="1030">
        <f t="shared" si="47"/>
        <v>0</v>
      </c>
      <c r="AX499" s="1030">
        <f>INDEX(V499:AG499,1,MATCH(Parametres!$B$3,V$1:AG$1,0))*IF(OR(C499="L",C499="S",C499="I"),-1,1)</f>
        <v>0</v>
      </c>
      <c r="AY499" s="598" t="s">
        <v>337</v>
      </c>
      <c r="AZ499" s="598">
        <f>+VLOOKUP($AJ499,Data_Validation!$A:$E,5,0)</f>
        <v>0</v>
      </c>
    </row>
    <row r="500" spans="1:52" ht="15" customHeight="1">
      <c r="A500" s="832" t="s">
        <v>1150</v>
      </c>
      <c r="B500" s="832">
        <v>2025</v>
      </c>
      <c r="C500" s="832" t="s">
        <v>2141</v>
      </c>
      <c r="D500" s="832" t="s">
        <v>2142</v>
      </c>
      <c r="E500" s="832" t="s">
        <v>333</v>
      </c>
      <c r="F500" s="832" t="s">
        <v>1153</v>
      </c>
      <c r="G500" s="832">
        <v>0</v>
      </c>
      <c r="H500" s="832">
        <v>0</v>
      </c>
      <c r="I500" s="832">
        <v>0</v>
      </c>
      <c r="J500" s="832">
        <v>0</v>
      </c>
      <c r="K500" s="832">
        <v>0</v>
      </c>
      <c r="L500" s="832">
        <v>0</v>
      </c>
      <c r="M500" s="832">
        <v>0</v>
      </c>
      <c r="N500" s="832">
        <v>0</v>
      </c>
      <c r="O500" s="832">
        <v>0</v>
      </c>
      <c r="P500" s="832">
        <v>0</v>
      </c>
      <c r="Q500" s="832">
        <v>0</v>
      </c>
      <c r="R500" s="832">
        <v>0</v>
      </c>
      <c r="S500" s="832">
        <v>0</v>
      </c>
      <c r="T500" s="832">
        <v>0</v>
      </c>
      <c r="U500" s="832">
        <v>0</v>
      </c>
      <c r="V500" s="832">
        <v>0</v>
      </c>
      <c r="W500" s="832">
        <v>0</v>
      </c>
      <c r="X500" s="832">
        <v>0</v>
      </c>
      <c r="Y500" s="832">
        <v>0</v>
      </c>
      <c r="Z500" s="832">
        <v>0</v>
      </c>
      <c r="AA500" s="832">
        <v>0</v>
      </c>
      <c r="AB500" s="832">
        <v>0</v>
      </c>
      <c r="AC500" s="832">
        <v>0</v>
      </c>
      <c r="AD500" s="832">
        <v>0</v>
      </c>
      <c r="AE500" s="832">
        <v>0</v>
      </c>
      <c r="AF500" s="832">
        <v>0</v>
      </c>
      <c r="AG500" s="832">
        <v>0</v>
      </c>
      <c r="AH500" s="832">
        <v>0</v>
      </c>
      <c r="AI500" s="832">
        <v>0</v>
      </c>
      <c r="AJ500" s="1030" t="str">
        <f t="shared" si="48"/>
        <v>H23200</v>
      </c>
      <c r="AK500" s="1030" t="str">
        <f t="shared" si="49"/>
        <v>TAXES FED &amp; PROV(PERIODES</v>
      </c>
      <c r="AL500" s="1030">
        <f>IFERROR(INDEX(G500:R500,1,MATCH(Parametres!$B$3,G$1:R$1,0)-1)*IF(OR(F500="L",F500="S",F500="I"),-1,1),"")</f>
        <v>0</v>
      </c>
      <c r="AM500" s="1030">
        <f t="shared" si="44"/>
        <v>0</v>
      </c>
      <c r="AN500" s="1030">
        <f>INDEX(G500:R500,1,MATCH(Parametres!$B$3,G$1:R$1,0))*IF(OR(F500="L",F500="S",F500="I"),-1,1)</f>
        <v>0</v>
      </c>
      <c r="AO500" s="598" t="e">
        <f>+VLOOKUP($AJ500,Data_Validation!$A:$D,1,0)</f>
        <v>#N/A</v>
      </c>
      <c r="AP500" s="598" t="e">
        <f>+VLOOKUP($AJ500,Data_Validation!$A:$D,3,0)</f>
        <v>#N/A</v>
      </c>
      <c r="AQ500" s="598" t="e">
        <f>+VLOOKUP($AJ500,Data_Validation!$A:$D,4,0)</f>
        <v>#N/A</v>
      </c>
      <c r="AR500" s="598" t="s">
        <v>299</v>
      </c>
      <c r="AS500" s="598" t="e">
        <f>+VLOOKUP($AJ500,Data_Validation!$A:$E,5,0)</f>
        <v>#N/A</v>
      </c>
      <c r="AT500" s="1036" t="str">
        <f t="shared" si="45"/>
        <v>H23200</v>
      </c>
      <c r="AU500" s="599" t="str">
        <f t="shared" si="46"/>
        <v>TAXES FED &amp; PROV(PERIODES</v>
      </c>
      <c r="AV500" s="1030">
        <f>IFERROR(INDEX(V500:AG500,1,MATCH(Parametres!$B$3,V$1:AG$1,0)-1)*IF(OR(C500="L",C500="S",C500="I"),-1,1),"")</f>
        <v>0</v>
      </c>
      <c r="AW500" s="1030">
        <f t="shared" si="47"/>
        <v>0</v>
      </c>
      <c r="AX500" s="1030">
        <f>INDEX(V500:AG500,1,MATCH(Parametres!$B$3,V$1:AG$1,0))*IF(OR(C500="L",C500="S",C500="I"),-1,1)</f>
        <v>0</v>
      </c>
      <c r="AY500" s="598" t="s">
        <v>337</v>
      </c>
      <c r="AZ500" s="598" t="e">
        <f>+VLOOKUP($AJ500,Data_Validation!$A:$E,5,0)</f>
        <v>#N/A</v>
      </c>
    </row>
    <row r="501" spans="1:52" ht="15" customHeight="1">
      <c r="A501" s="832" t="s">
        <v>1150</v>
      </c>
      <c r="B501" s="832">
        <v>2025</v>
      </c>
      <c r="C501" s="832" t="s">
        <v>2143</v>
      </c>
      <c r="D501" s="832" t="s">
        <v>2144</v>
      </c>
      <c r="E501" s="832" t="s">
        <v>333</v>
      </c>
      <c r="F501" s="832" t="s">
        <v>1153</v>
      </c>
      <c r="G501" s="832">
        <v>-26280</v>
      </c>
      <c r="H501" s="832">
        <v>-26280</v>
      </c>
      <c r="I501" s="832">
        <v>-26280</v>
      </c>
      <c r="J501" s="832">
        <v>-26280</v>
      </c>
      <c r="K501" s="832">
        <v>-26280</v>
      </c>
      <c r="L501" s="832">
        <v>-26280</v>
      </c>
      <c r="M501" s="832">
        <v>-26280</v>
      </c>
      <c r="N501" s="832">
        <v>0</v>
      </c>
      <c r="O501" s="832">
        <v>0</v>
      </c>
      <c r="P501" s="832">
        <v>0</v>
      </c>
      <c r="Q501" s="832">
        <v>0</v>
      </c>
      <c r="R501" s="832">
        <v>0</v>
      </c>
      <c r="S501" s="832">
        <v>0</v>
      </c>
      <c r="T501" s="832">
        <v>0</v>
      </c>
      <c r="U501" s="832">
        <v>0</v>
      </c>
      <c r="V501" s="832">
        <v>0</v>
      </c>
      <c r="W501" s="832">
        <v>0</v>
      </c>
      <c r="X501" s="832">
        <v>0</v>
      </c>
      <c r="Y501" s="832">
        <v>0</v>
      </c>
      <c r="Z501" s="832">
        <v>0</v>
      </c>
      <c r="AA501" s="832">
        <v>0</v>
      </c>
      <c r="AB501" s="832">
        <v>0</v>
      </c>
      <c r="AC501" s="832">
        <v>0</v>
      </c>
      <c r="AD501" s="832">
        <v>0</v>
      </c>
      <c r="AE501" s="832">
        <v>0</v>
      </c>
      <c r="AF501" s="832">
        <v>0</v>
      </c>
      <c r="AG501" s="832">
        <v>0</v>
      </c>
      <c r="AH501" s="832">
        <v>0</v>
      </c>
      <c r="AI501" s="832">
        <v>0</v>
      </c>
      <c r="AJ501" s="1030" t="str">
        <f t="shared" si="48"/>
        <v>H23300</v>
      </c>
      <c r="AK501" s="1030" t="str">
        <f t="shared" si="49"/>
        <v>IMPOTS CEDUL. PAYES AV.</v>
      </c>
      <c r="AL501" s="1030">
        <f>IFERROR(INDEX(G501:R501,1,MATCH(Parametres!$B$3,G$1:R$1,0)-1)*IF(OR(F501="L",F501="S",F501="I"),-1,1),"")</f>
        <v>26280</v>
      </c>
      <c r="AM501" s="1030">
        <f t="shared" si="44"/>
        <v>0</v>
      </c>
      <c r="AN501" s="1030">
        <f>INDEX(G501:R501,1,MATCH(Parametres!$B$3,G$1:R$1,0))*IF(OR(F501="L",F501="S",F501="I"),-1,1)</f>
        <v>26280</v>
      </c>
      <c r="AO501" s="598" t="str">
        <f>+VLOOKUP($AJ501,Data_Validation!$A:$D,1,0)</f>
        <v>H23300</v>
      </c>
      <c r="AP501" s="598" t="str">
        <f>+VLOOKUP($AJ501,Data_Validation!$A:$D,3,0)</f>
        <v>Bilan</v>
      </c>
      <c r="AQ501" s="598" t="str">
        <f>+VLOOKUP($AJ501,Data_Validation!$A:$D,4,0)</f>
        <v>Impôts à payer</v>
      </c>
      <c r="AR501" s="598" t="s">
        <v>299</v>
      </c>
      <c r="AS501" s="598">
        <f>+VLOOKUP($AJ501,Data_Validation!$A:$E,5,0)</f>
        <v>0</v>
      </c>
      <c r="AT501" s="1036" t="str">
        <f t="shared" si="45"/>
        <v>H23300</v>
      </c>
      <c r="AU501" s="599" t="str">
        <f t="shared" si="46"/>
        <v>IMPOTS CEDUL. PAYES AV.</v>
      </c>
      <c r="AV501" s="1030">
        <f>IFERROR(INDEX(V501:AG501,1,MATCH(Parametres!$B$3,V$1:AG$1,0)-1)*IF(OR(C501="L",C501="S",C501="I"),-1,1),"")</f>
        <v>0</v>
      </c>
      <c r="AW501" s="1030">
        <f t="shared" si="47"/>
        <v>0</v>
      </c>
      <c r="AX501" s="1030">
        <f>INDEX(V501:AG501,1,MATCH(Parametres!$B$3,V$1:AG$1,0))*IF(OR(C501="L",C501="S",C501="I"),-1,1)</f>
        <v>0</v>
      </c>
      <c r="AY501" s="598" t="s">
        <v>337</v>
      </c>
      <c r="AZ501" s="598">
        <f>+VLOOKUP($AJ501,Data_Validation!$A:$E,5,0)</f>
        <v>0</v>
      </c>
    </row>
    <row r="502" spans="1:52" ht="15" customHeight="1">
      <c r="A502" s="832" t="s">
        <v>1150</v>
      </c>
      <c r="B502" s="832">
        <v>2025</v>
      </c>
      <c r="C502" s="832" t="s">
        <v>2145</v>
      </c>
      <c r="D502" s="832" t="s">
        <v>2146</v>
      </c>
      <c r="E502" s="832" t="s">
        <v>333</v>
      </c>
      <c r="F502" s="832" t="s">
        <v>1153</v>
      </c>
      <c r="G502" s="832">
        <v>-76321</v>
      </c>
      <c r="H502" s="832">
        <v>-76321</v>
      </c>
      <c r="I502" s="832">
        <v>-76321</v>
      </c>
      <c r="J502" s="832">
        <v>-76321</v>
      </c>
      <c r="K502" s="832">
        <v>-76321</v>
      </c>
      <c r="L502" s="832">
        <v>-76321</v>
      </c>
      <c r="M502" s="832">
        <v>-76321</v>
      </c>
      <c r="N502" s="832">
        <v>364994.57</v>
      </c>
      <c r="O502" s="832">
        <v>364994.57</v>
      </c>
      <c r="P502" s="832">
        <v>364994.57</v>
      </c>
      <c r="Q502" s="832">
        <v>364994.57</v>
      </c>
      <c r="R502" s="832">
        <v>364994.57</v>
      </c>
      <c r="S502" s="832">
        <v>0</v>
      </c>
      <c r="T502" s="832">
        <v>0</v>
      </c>
      <c r="U502" s="832">
        <v>0</v>
      </c>
      <c r="V502" s="832">
        <v>0</v>
      </c>
      <c r="W502" s="832">
        <v>0</v>
      </c>
      <c r="X502" s="832">
        <v>0</v>
      </c>
      <c r="Y502" s="832">
        <v>0</v>
      </c>
      <c r="Z502" s="832">
        <v>0</v>
      </c>
      <c r="AA502" s="832">
        <v>0</v>
      </c>
      <c r="AB502" s="832">
        <v>0</v>
      </c>
      <c r="AC502" s="832">
        <v>0</v>
      </c>
      <c r="AD502" s="832">
        <v>0</v>
      </c>
      <c r="AE502" s="832">
        <v>0</v>
      </c>
      <c r="AF502" s="832">
        <v>0</v>
      </c>
      <c r="AG502" s="832">
        <v>0</v>
      </c>
      <c r="AH502" s="832">
        <v>0</v>
      </c>
      <c r="AI502" s="832">
        <v>0</v>
      </c>
      <c r="AJ502" s="1030" t="str">
        <f t="shared" si="48"/>
        <v>H23310</v>
      </c>
      <c r="AK502" s="1030" t="str">
        <f t="shared" si="49"/>
        <v>IMPOT CEDUL P. AV FED</v>
      </c>
      <c r="AL502" s="1030">
        <f>IFERROR(INDEX(G502:R502,1,MATCH(Parametres!$B$3,G$1:R$1,0)-1)*IF(OR(F502="L",F502="S",F502="I"),-1,1),"")</f>
        <v>76321</v>
      </c>
      <c r="AM502" s="1030">
        <f t="shared" si="44"/>
        <v>0</v>
      </c>
      <c r="AN502" s="1030">
        <f>INDEX(G502:R502,1,MATCH(Parametres!$B$3,G$1:R$1,0))*IF(OR(F502="L",F502="S",F502="I"),-1,1)</f>
        <v>76321</v>
      </c>
      <c r="AO502" s="598" t="str">
        <f>+VLOOKUP($AJ502,Data_Validation!$A:$D,1,0)</f>
        <v>H23310</v>
      </c>
      <c r="AP502" s="598" t="str">
        <f>+VLOOKUP($AJ502,Data_Validation!$A:$D,3,0)</f>
        <v>Bilan</v>
      </c>
      <c r="AQ502" s="598" t="str">
        <f>+VLOOKUP($AJ502,Data_Validation!$A:$D,4,0)</f>
        <v>Impôts à payer</v>
      </c>
      <c r="AR502" s="598" t="s">
        <v>299</v>
      </c>
      <c r="AS502" s="598">
        <f>+VLOOKUP($AJ502,Data_Validation!$A:$E,5,0)</f>
        <v>0</v>
      </c>
      <c r="AT502" s="1036" t="str">
        <f t="shared" si="45"/>
        <v>H23310</v>
      </c>
      <c r="AU502" s="599" t="str">
        <f t="shared" si="46"/>
        <v>IMPOT CEDUL P. AV FED</v>
      </c>
      <c r="AV502" s="1030">
        <f>IFERROR(INDEX(V502:AG502,1,MATCH(Parametres!$B$3,V$1:AG$1,0)-1)*IF(OR(C502="L",C502="S",C502="I"),-1,1),"")</f>
        <v>0</v>
      </c>
      <c r="AW502" s="1030">
        <f t="shared" si="47"/>
        <v>0</v>
      </c>
      <c r="AX502" s="1030">
        <f>INDEX(V502:AG502,1,MATCH(Parametres!$B$3,V$1:AG$1,0))*IF(OR(C502="L",C502="S",C502="I"),-1,1)</f>
        <v>0</v>
      </c>
      <c r="AY502" s="598" t="s">
        <v>337</v>
      </c>
      <c r="AZ502" s="598">
        <f>+VLOOKUP($AJ502,Data_Validation!$A:$E,5,0)</f>
        <v>0</v>
      </c>
    </row>
    <row r="503" spans="1:52" ht="15" customHeight="1">
      <c r="A503" s="832" t="s">
        <v>1150</v>
      </c>
      <c r="B503" s="832">
        <v>2025</v>
      </c>
      <c r="C503" s="832" t="s">
        <v>2147</v>
      </c>
      <c r="D503" s="832" t="s">
        <v>2148</v>
      </c>
      <c r="E503" s="832" t="s">
        <v>333</v>
      </c>
      <c r="F503" s="832" t="s">
        <v>1153</v>
      </c>
      <c r="G503" s="832">
        <v>0</v>
      </c>
      <c r="H503" s="832">
        <v>0</v>
      </c>
      <c r="I503" s="832">
        <v>0</v>
      </c>
      <c r="J503" s="832">
        <v>0</v>
      </c>
      <c r="K503" s="832">
        <v>0</v>
      </c>
      <c r="L503" s="832">
        <v>0</v>
      </c>
      <c r="M503" s="832">
        <v>0</v>
      </c>
      <c r="N503" s="832">
        <v>0</v>
      </c>
      <c r="O503" s="832">
        <v>0</v>
      </c>
      <c r="P503" s="832">
        <v>0</v>
      </c>
      <c r="Q503" s="832">
        <v>0</v>
      </c>
      <c r="R503" s="832">
        <v>0</v>
      </c>
      <c r="S503" s="832">
        <v>0</v>
      </c>
      <c r="T503" s="832">
        <v>0</v>
      </c>
      <c r="U503" s="832">
        <v>0</v>
      </c>
      <c r="V503" s="832">
        <v>0</v>
      </c>
      <c r="W503" s="832">
        <v>0</v>
      </c>
      <c r="X503" s="832">
        <v>0</v>
      </c>
      <c r="Y503" s="832">
        <v>0</v>
      </c>
      <c r="Z503" s="832">
        <v>0</v>
      </c>
      <c r="AA503" s="832">
        <v>0</v>
      </c>
      <c r="AB503" s="832">
        <v>0</v>
      </c>
      <c r="AC503" s="832">
        <v>0</v>
      </c>
      <c r="AD503" s="832">
        <v>0</v>
      </c>
      <c r="AE503" s="832">
        <v>0</v>
      </c>
      <c r="AF503" s="832">
        <v>0</v>
      </c>
      <c r="AG503" s="832">
        <v>0</v>
      </c>
      <c r="AH503" s="832">
        <v>0</v>
      </c>
      <c r="AI503" s="832">
        <v>0</v>
      </c>
      <c r="AJ503" s="1030" t="str">
        <f t="shared" si="48"/>
        <v>H23330</v>
      </c>
      <c r="AK503" s="1030" t="str">
        <f t="shared" si="49"/>
        <v>TACE DE LUXE</v>
      </c>
      <c r="AL503" s="1030">
        <f>IFERROR(INDEX(G503:R503,1,MATCH(Parametres!$B$3,G$1:R$1,0)-1)*IF(OR(F503="L",F503="S",F503="I"),-1,1),"")</f>
        <v>0</v>
      </c>
      <c r="AM503" s="1030">
        <f t="shared" si="44"/>
        <v>0</v>
      </c>
      <c r="AN503" s="1030">
        <f>INDEX(G503:R503,1,MATCH(Parametres!$B$3,G$1:R$1,0))*IF(OR(F503="L",F503="S",F503="I"),-1,1)</f>
        <v>0</v>
      </c>
      <c r="AO503" s="598" t="e">
        <f>+VLOOKUP($AJ503,Data_Validation!$A:$D,1,0)</f>
        <v>#N/A</v>
      </c>
      <c r="AP503" s="598" t="e">
        <f>+VLOOKUP($AJ503,Data_Validation!$A:$D,3,0)</f>
        <v>#N/A</v>
      </c>
      <c r="AQ503" s="598" t="e">
        <f>+VLOOKUP($AJ503,Data_Validation!$A:$D,4,0)</f>
        <v>#N/A</v>
      </c>
      <c r="AR503" s="598" t="s">
        <v>299</v>
      </c>
      <c r="AS503" s="598" t="e">
        <f>+VLOOKUP($AJ503,Data_Validation!$A:$E,5,0)</f>
        <v>#N/A</v>
      </c>
      <c r="AT503" s="1036" t="str">
        <f t="shared" si="45"/>
        <v>H23330</v>
      </c>
      <c r="AU503" s="599" t="str">
        <f t="shared" si="46"/>
        <v>TACE DE LUXE</v>
      </c>
      <c r="AV503" s="1030">
        <f>IFERROR(INDEX(V503:AG503,1,MATCH(Parametres!$B$3,V$1:AG$1,0)-1)*IF(OR(C503="L",C503="S",C503="I"),-1,1),"")</f>
        <v>0</v>
      </c>
      <c r="AW503" s="1030">
        <f t="shared" si="47"/>
        <v>0</v>
      </c>
      <c r="AX503" s="1030">
        <f>INDEX(V503:AG503,1,MATCH(Parametres!$B$3,V$1:AG$1,0))*IF(OR(C503="L",C503="S",C503="I"),-1,1)</f>
        <v>0</v>
      </c>
      <c r="AY503" s="598" t="s">
        <v>337</v>
      </c>
      <c r="AZ503" s="598" t="e">
        <f>+VLOOKUP($AJ503,Data_Validation!$A:$E,5,0)</f>
        <v>#N/A</v>
      </c>
    </row>
    <row r="504" spans="1:52" ht="15" customHeight="1">
      <c r="A504" s="832" t="s">
        <v>1150</v>
      </c>
      <c r="B504" s="832">
        <v>2025</v>
      </c>
      <c r="C504" s="832" t="s">
        <v>2149</v>
      </c>
      <c r="D504" s="832" t="s">
        <v>2150</v>
      </c>
      <c r="E504" s="832" t="s">
        <v>333</v>
      </c>
      <c r="F504" s="832" t="s">
        <v>1153</v>
      </c>
      <c r="G504" s="832">
        <v>0</v>
      </c>
      <c r="H504" s="832">
        <v>0</v>
      </c>
      <c r="I504" s="832">
        <v>0</v>
      </c>
      <c r="J504" s="832">
        <v>0</v>
      </c>
      <c r="K504" s="832">
        <v>0</v>
      </c>
      <c r="L504" s="832">
        <v>0</v>
      </c>
      <c r="M504" s="832">
        <v>0</v>
      </c>
      <c r="N504" s="832">
        <v>0</v>
      </c>
      <c r="O504" s="832">
        <v>0</v>
      </c>
      <c r="P504" s="832">
        <v>0</v>
      </c>
      <c r="Q504" s="832">
        <v>0</v>
      </c>
      <c r="R504" s="832">
        <v>0</v>
      </c>
      <c r="S504" s="832">
        <v>0</v>
      </c>
      <c r="T504" s="832">
        <v>0</v>
      </c>
      <c r="U504" s="832">
        <v>0</v>
      </c>
      <c r="V504" s="832">
        <v>0</v>
      </c>
      <c r="W504" s="832">
        <v>0</v>
      </c>
      <c r="X504" s="832">
        <v>0</v>
      </c>
      <c r="Y504" s="832">
        <v>0</v>
      </c>
      <c r="Z504" s="832">
        <v>0</v>
      </c>
      <c r="AA504" s="832">
        <v>0</v>
      </c>
      <c r="AB504" s="832">
        <v>0</v>
      </c>
      <c r="AC504" s="832">
        <v>0</v>
      </c>
      <c r="AD504" s="832">
        <v>0</v>
      </c>
      <c r="AE504" s="832">
        <v>0</v>
      </c>
      <c r="AF504" s="832">
        <v>0</v>
      </c>
      <c r="AG504" s="832">
        <v>0</v>
      </c>
      <c r="AH504" s="832">
        <v>0</v>
      </c>
      <c r="AI504" s="832">
        <v>0</v>
      </c>
      <c r="AJ504" s="1030" t="str">
        <f t="shared" si="48"/>
        <v>H23400</v>
      </c>
      <c r="AK504" s="1030" t="str">
        <f t="shared" si="49"/>
        <v>PARTI COURANTES DETTE L/T</v>
      </c>
      <c r="AL504" s="1030">
        <f>IFERROR(INDEX(G504:R504,1,MATCH(Parametres!$B$3,G$1:R$1,0)-1)*IF(OR(F504="L",F504="S",F504="I"),-1,1),"")</f>
        <v>0</v>
      </c>
      <c r="AM504" s="1030">
        <f t="shared" si="44"/>
        <v>0</v>
      </c>
      <c r="AN504" s="1030">
        <f>INDEX(G504:R504,1,MATCH(Parametres!$B$3,G$1:R$1,0))*IF(OR(F504="L",F504="S",F504="I"),-1,1)</f>
        <v>0</v>
      </c>
      <c r="AO504" s="598" t="e">
        <f>+VLOOKUP($AJ504,Data_Validation!$A:$D,1,0)</f>
        <v>#N/A</v>
      </c>
      <c r="AP504" s="598" t="e">
        <f>+VLOOKUP($AJ504,Data_Validation!$A:$D,3,0)</f>
        <v>#N/A</v>
      </c>
      <c r="AQ504" s="598" t="e">
        <f>+VLOOKUP($AJ504,Data_Validation!$A:$D,4,0)</f>
        <v>#N/A</v>
      </c>
      <c r="AR504" s="598" t="s">
        <v>299</v>
      </c>
      <c r="AS504" s="598" t="e">
        <f>+VLOOKUP($AJ504,Data_Validation!$A:$E,5,0)</f>
        <v>#N/A</v>
      </c>
      <c r="AT504" s="1036" t="str">
        <f t="shared" si="45"/>
        <v>H23400</v>
      </c>
      <c r="AU504" s="599" t="str">
        <f t="shared" si="46"/>
        <v>PARTI COURANTES DETTE L/T</v>
      </c>
      <c r="AV504" s="1030">
        <f>IFERROR(INDEX(V504:AG504,1,MATCH(Parametres!$B$3,V$1:AG$1,0)-1)*IF(OR(C504="L",C504="S",C504="I"),-1,1),"")</f>
        <v>0</v>
      </c>
      <c r="AW504" s="1030">
        <f t="shared" si="47"/>
        <v>0</v>
      </c>
      <c r="AX504" s="1030">
        <f>INDEX(V504:AG504,1,MATCH(Parametres!$B$3,V$1:AG$1,0))*IF(OR(C504="L",C504="S",C504="I"),-1,1)</f>
        <v>0</v>
      </c>
      <c r="AY504" s="598" t="s">
        <v>337</v>
      </c>
      <c r="AZ504" s="598" t="e">
        <f>+VLOOKUP($AJ504,Data_Validation!$A:$E,5,0)</f>
        <v>#N/A</v>
      </c>
    </row>
    <row r="505" spans="1:52" ht="15" customHeight="1">
      <c r="A505" s="832" t="s">
        <v>1150</v>
      </c>
      <c r="B505" s="832">
        <v>2025</v>
      </c>
      <c r="C505" s="832" t="s">
        <v>2151</v>
      </c>
      <c r="D505" s="832" t="s">
        <v>2152</v>
      </c>
      <c r="E505" s="832" t="s">
        <v>333</v>
      </c>
      <c r="F505" s="832" t="s">
        <v>1153</v>
      </c>
      <c r="G505" s="832">
        <v>0</v>
      </c>
      <c r="H505" s="832">
        <v>0</v>
      </c>
      <c r="I505" s="832">
        <v>0</v>
      </c>
      <c r="J505" s="832">
        <v>0</v>
      </c>
      <c r="K505" s="832">
        <v>0</v>
      </c>
      <c r="L505" s="832">
        <v>0</v>
      </c>
      <c r="M505" s="832">
        <v>0</v>
      </c>
      <c r="N505" s="832">
        <v>0</v>
      </c>
      <c r="O505" s="832">
        <v>0</v>
      </c>
      <c r="P505" s="832">
        <v>0</v>
      </c>
      <c r="Q505" s="832">
        <v>0</v>
      </c>
      <c r="R505" s="832">
        <v>0</v>
      </c>
      <c r="S505" s="832">
        <v>0</v>
      </c>
      <c r="T505" s="832">
        <v>0</v>
      </c>
      <c r="U505" s="832">
        <v>0</v>
      </c>
      <c r="V505" s="832">
        <v>0</v>
      </c>
      <c r="W505" s="832">
        <v>0</v>
      </c>
      <c r="X505" s="832">
        <v>0</v>
      </c>
      <c r="Y505" s="832">
        <v>0</v>
      </c>
      <c r="Z505" s="832">
        <v>0</v>
      </c>
      <c r="AA505" s="832">
        <v>0</v>
      </c>
      <c r="AB505" s="832">
        <v>0</v>
      </c>
      <c r="AC505" s="832">
        <v>0</v>
      </c>
      <c r="AD505" s="832">
        <v>0</v>
      </c>
      <c r="AE505" s="832">
        <v>0</v>
      </c>
      <c r="AF505" s="832">
        <v>0</v>
      </c>
      <c r="AG505" s="832">
        <v>0</v>
      </c>
      <c r="AH505" s="832">
        <v>0</v>
      </c>
      <c r="AI505" s="832">
        <v>0</v>
      </c>
      <c r="AJ505" s="1030" t="str">
        <f t="shared" si="48"/>
        <v>H23410</v>
      </c>
      <c r="AK505" s="1030" t="str">
        <f t="shared" si="49"/>
        <v>MOINS PARTI COUR DETTE LT</v>
      </c>
      <c r="AL505" s="1030">
        <f>IFERROR(INDEX(G505:R505,1,MATCH(Parametres!$B$3,G$1:R$1,0)-1)*IF(OR(F505="L",F505="S",F505="I"),-1,1),"")</f>
        <v>0</v>
      </c>
      <c r="AM505" s="1030">
        <f t="shared" si="44"/>
        <v>0</v>
      </c>
      <c r="AN505" s="1030">
        <f>INDEX(G505:R505,1,MATCH(Parametres!$B$3,G$1:R$1,0))*IF(OR(F505="L",F505="S",F505="I"),-1,1)</f>
        <v>0</v>
      </c>
      <c r="AO505" s="598" t="e">
        <f>+VLOOKUP($AJ505,Data_Validation!$A:$D,1,0)</f>
        <v>#N/A</v>
      </c>
      <c r="AP505" s="598" t="e">
        <f>+VLOOKUP($AJ505,Data_Validation!$A:$D,3,0)</f>
        <v>#N/A</v>
      </c>
      <c r="AQ505" s="598" t="e">
        <f>+VLOOKUP($AJ505,Data_Validation!$A:$D,4,0)</f>
        <v>#N/A</v>
      </c>
      <c r="AR505" s="598" t="s">
        <v>299</v>
      </c>
      <c r="AS505" s="598" t="e">
        <f>+VLOOKUP($AJ505,Data_Validation!$A:$E,5,0)</f>
        <v>#N/A</v>
      </c>
      <c r="AT505" s="1036" t="str">
        <f t="shared" si="45"/>
        <v>H23410</v>
      </c>
      <c r="AU505" s="599" t="str">
        <f t="shared" si="46"/>
        <v>MOINS PARTI COUR DETTE LT</v>
      </c>
      <c r="AV505" s="1030">
        <f>IFERROR(INDEX(V505:AG505,1,MATCH(Parametres!$B$3,V$1:AG$1,0)-1)*IF(OR(C505="L",C505="S",C505="I"),-1,1),"")</f>
        <v>0</v>
      </c>
      <c r="AW505" s="1030">
        <f t="shared" si="47"/>
        <v>0</v>
      </c>
      <c r="AX505" s="1030">
        <f>INDEX(V505:AG505,1,MATCH(Parametres!$B$3,V$1:AG$1,0))*IF(OR(C505="L",C505="S",C505="I"),-1,1)</f>
        <v>0</v>
      </c>
      <c r="AY505" s="598" t="s">
        <v>337</v>
      </c>
      <c r="AZ505" s="598" t="e">
        <f>+VLOOKUP($AJ505,Data_Validation!$A:$E,5,0)</f>
        <v>#N/A</v>
      </c>
    </row>
    <row r="506" spans="1:52" ht="15" customHeight="1">
      <c r="A506" s="832" t="s">
        <v>1150</v>
      </c>
      <c r="B506" s="832">
        <v>2025</v>
      </c>
      <c r="C506" s="832" t="s">
        <v>2153</v>
      </c>
      <c r="D506" s="832" t="s">
        <v>2154</v>
      </c>
      <c r="E506" s="832" t="s">
        <v>333</v>
      </c>
      <c r="F506" s="832" t="s">
        <v>1153</v>
      </c>
      <c r="G506" s="832">
        <v>0</v>
      </c>
      <c r="H506" s="832">
        <v>0</v>
      </c>
      <c r="I506" s="832">
        <v>0</v>
      </c>
      <c r="J506" s="832">
        <v>0</v>
      </c>
      <c r="K506" s="832">
        <v>0</v>
      </c>
      <c r="L506" s="832">
        <v>0</v>
      </c>
      <c r="M506" s="832">
        <v>0</v>
      </c>
      <c r="N506" s="832">
        <v>0</v>
      </c>
      <c r="O506" s="832">
        <v>0</v>
      </c>
      <c r="P506" s="832">
        <v>0</v>
      </c>
      <c r="Q506" s="832">
        <v>0</v>
      </c>
      <c r="R506" s="832">
        <v>0</v>
      </c>
      <c r="S506" s="832">
        <v>0</v>
      </c>
      <c r="T506" s="832">
        <v>0</v>
      </c>
      <c r="U506" s="832">
        <v>0</v>
      </c>
      <c r="V506" s="832">
        <v>0</v>
      </c>
      <c r="W506" s="832">
        <v>0</v>
      </c>
      <c r="X506" s="832">
        <v>0</v>
      </c>
      <c r="Y506" s="832">
        <v>0</v>
      </c>
      <c r="Z506" s="832">
        <v>0</v>
      </c>
      <c r="AA506" s="832">
        <v>0</v>
      </c>
      <c r="AB506" s="832">
        <v>0</v>
      </c>
      <c r="AC506" s="832">
        <v>0</v>
      </c>
      <c r="AD506" s="832">
        <v>0</v>
      </c>
      <c r="AE506" s="832">
        <v>0</v>
      </c>
      <c r="AF506" s="832">
        <v>0</v>
      </c>
      <c r="AG506" s="832">
        <v>0</v>
      </c>
      <c r="AH506" s="832">
        <v>0</v>
      </c>
      <c r="AI506" s="832">
        <v>0</v>
      </c>
      <c r="AJ506" s="1030" t="str">
        <f t="shared" si="48"/>
        <v>H23500</v>
      </c>
      <c r="AK506" s="1030" t="str">
        <f t="shared" si="49"/>
        <v>AUTRES DETTES COURANTES</v>
      </c>
      <c r="AL506" s="1030">
        <f>IFERROR(INDEX(G506:R506,1,MATCH(Parametres!$B$3,G$1:R$1,0)-1)*IF(OR(F506="L",F506="S",F506="I"),-1,1),"")</f>
        <v>0</v>
      </c>
      <c r="AM506" s="1030">
        <f t="shared" si="44"/>
        <v>0</v>
      </c>
      <c r="AN506" s="1030">
        <f>INDEX(G506:R506,1,MATCH(Parametres!$B$3,G$1:R$1,0))*IF(OR(F506="L",F506="S",F506="I"),-1,1)</f>
        <v>0</v>
      </c>
      <c r="AO506" s="598" t="e">
        <f>+VLOOKUP($AJ506,Data_Validation!$A:$D,1,0)</f>
        <v>#N/A</v>
      </c>
      <c r="AP506" s="598" t="e">
        <f>+VLOOKUP($AJ506,Data_Validation!$A:$D,3,0)</f>
        <v>#N/A</v>
      </c>
      <c r="AQ506" s="598" t="e">
        <f>+VLOOKUP($AJ506,Data_Validation!$A:$D,4,0)</f>
        <v>#N/A</v>
      </c>
      <c r="AR506" s="598" t="s">
        <v>299</v>
      </c>
      <c r="AS506" s="598" t="e">
        <f>+VLOOKUP($AJ506,Data_Validation!$A:$E,5,0)</f>
        <v>#N/A</v>
      </c>
      <c r="AT506" s="1036" t="str">
        <f t="shared" si="45"/>
        <v>H23500</v>
      </c>
      <c r="AU506" s="599" t="str">
        <f t="shared" si="46"/>
        <v>AUTRES DETTES COURANTES</v>
      </c>
      <c r="AV506" s="1030">
        <f>IFERROR(INDEX(V506:AG506,1,MATCH(Parametres!$B$3,V$1:AG$1,0)-1)*IF(OR(C506="L",C506="S",C506="I"),-1,1),"")</f>
        <v>0</v>
      </c>
      <c r="AW506" s="1030">
        <f t="shared" si="47"/>
        <v>0</v>
      </c>
      <c r="AX506" s="1030">
        <f>INDEX(V506:AG506,1,MATCH(Parametres!$B$3,V$1:AG$1,0))*IF(OR(C506="L",C506="S",C506="I"),-1,1)</f>
        <v>0</v>
      </c>
      <c r="AY506" s="598" t="s">
        <v>337</v>
      </c>
      <c r="AZ506" s="598" t="e">
        <f>+VLOOKUP($AJ506,Data_Validation!$A:$E,5,0)</f>
        <v>#N/A</v>
      </c>
    </row>
    <row r="507" spans="1:52" ht="15" customHeight="1">
      <c r="A507" s="832" t="s">
        <v>1150</v>
      </c>
      <c r="B507" s="832">
        <v>2025</v>
      </c>
      <c r="C507" s="832" t="s">
        <v>2155</v>
      </c>
      <c r="D507" s="832" t="s">
        <v>2156</v>
      </c>
      <c r="E507" s="832" t="s">
        <v>333</v>
      </c>
      <c r="F507" s="832" t="s">
        <v>1153</v>
      </c>
      <c r="G507" s="832">
        <v>0</v>
      </c>
      <c r="H507" s="832">
        <v>0</v>
      </c>
      <c r="I507" s="832">
        <v>0</v>
      </c>
      <c r="J507" s="832">
        <v>0</v>
      </c>
      <c r="K507" s="832">
        <v>0</v>
      </c>
      <c r="L507" s="832">
        <v>0</v>
      </c>
      <c r="M507" s="832">
        <v>0</v>
      </c>
      <c r="N507" s="832">
        <v>0</v>
      </c>
      <c r="O507" s="832">
        <v>0</v>
      </c>
      <c r="P507" s="832">
        <v>0</v>
      </c>
      <c r="Q507" s="832">
        <v>0</v>
      </c>
      <c r="R507" s="832">
        <v>0</v>
      </c>
      <c r="S507" s="832">
        <v>0</v>
      </c>
      <c r="T507" s="832">
        <v>0</v>
      </c>
      <c r="U507" s="832">
        <v>0</v>
      </c>
      <c r="V507" s="832">
        <v>0</v>
      </c>
      <c r="W507" s="832">
        <v>0</v>
      </c>
      <c r="X507" s="832">
        <v>0</v>
      </c>
      <c r="Y507" s="832">
        <v>0</v>
      </c>
      <c r="Z507" s="832">
        <v>0</v>
      </c>
      <c r="AA507" s="832">
        <v>0</v>
      </c>
      <c r="AB507" s="832">
        <v>0</v>
      </c>
      <c r="AC507" s="832">
        <v>0</v>
      </c>
      <c r="AD507" s="832">
        <v>0</v>
      </c>
      <c r="AE507" s="832">
        <v>0</v>
      </c>
      <c r="AF507" s="832">
        <v>0</v>
      </c>
      <c r="AG507" s="832">
        <v>0</v>
      </c>
      <c r="AH507" s="832">
        <v>0</v>
      </c>
      <c r="AI507" s="832">
        <v>0</v>
      </c>
      <c r="AJ507" s="1030" t="str">
        <f t="shared" si="48"/>
        <v>H24000</v>
      </c>
      <c r="AK507" s="1030" t="str">
        <f t="shared" si="49"/>
        <v>EFFETS A PAYER</v>
      </c>
      <c r="AL507" s="1030">
        <f>IFERROR(INDEX(G507:R507,1,MATCH(Parametres!$B$3,G$1:R$1,0)-1)*IF(OR(F507="L",F507="S",F507="I"),-1,1),"")</f>
        <v>0</v>
      </c>
      <c r="AM507" s="1030">
        <f t="shared" si="44"/>
        <v>0</v>
      </c>
      <c r="AN507" s="1030">
        <f>INDEX(G507:R507,1,MATCH(Parametres!$B$3,G$1:R$1,0))*IF(OR(F507="L",F507="S",F507="I"),-1,1)</f>
        <v>0</v>
      </c>
      <c r="AO507" s="598" t="e">
        <f>+VLOOKUP($AJ507,Data_Validation!$A:$D,1,0)</f>
        <v>#N/A</v>
      </c>
      <c r="AP507" s="598" t="e">
        <f>+VLOOKUP($AJ507,Data_Validation!$A:$D,3,0)</f>
        <v>#N/A</v>
      </c>
      <c r="AQ507" s="598" t="e">
        <f>+VLOOKUP($AJ507,Data_Validation!$A:$D,4,0)</f>
        <v>#N/A</v>
      </c>
      <c r="AR507" s="598" t="s">
        <v>299</v>
      </c>
      <c r="AS507" s="598" t="e">
        <f>+VLOOKUP($AJ507,Data_Validation!$A:$E,5,0)</f>
        <v>#N/A</v>
      </c>
      <c r="AT507" s="1036" t="str">
        <f t="shared" si="45"/>
        <v>H24000</v>
      </c>
      <c r="AU507" s="599" t="str">
        <f t="shared" si="46"/>
        <v>EFFETS A PAYER</v>
      </c>
      <c r="AV507" s="1030">
        <f>IFERROR(INDEX(V507:AG507,1,MATCH(Parametres!$B$3,V$1:AG$1,0)-1)*IF(OR(C507="L",C507="S",C507="I"),-1,1),"")</f>
        <v>0</v>
      </c>
      <c r="AW507" s="1030">
        <f t="shared" si="47"/>
        <v>0</v>
      </c>
      <c r="AX507" s="1030">
        <f>INDEX(V507:AG507,1,MATCH(Parametres!$B$3,V$1:AG$1,0))*IF(OR(C507="L",C507="S",C507="I"),-1,1)</f>
        <v>0</v>
      </c>
      <c r="AY507" s="598" t="s">
        <v>337</v>
      </c>
      <c r="AZ507" s="598" t="e">
        <f>+VLOOKUP($AJ507,Data_Validation!$A:$E,5,0)</f>
        <v>#N/A</v>
      </c>
    </row>
    <row r="508" spans="1:52" ht="15" customHeight="1">
      <c r="A508" s="832" t="s">
        <v>1150</v>
      </c>
      <c r="B508" s="832">
        <v>2025</v>
      </c>
      <c r="C508" s="832" t="s">
        <v>2157</v>
      </c>
      <c r="D508" s="832" t="s">
        <v>2158</v>
      </c>
      <c r="E508" s="832" t="s">
        <v>333</v>
      </c>
      <c r="F508" s="832" t="s">
        <v>1153</v>
      </c>
      <c r="G508" s="832">
        <v>0</v>
      </c>
      <c r="H508" s="832">
        <v>0</v>
      </c>
      <c r="I508" s="832">
        <v>0</v>
      </c>
      <c r="J508" s="832">
        <v>0</v>
      </c>
      <c r="K508" s="832">
        <v>0</v>
      </c>
      <c r="L508" s="832">
        <v>0</v>
      </c>
      <c r="M508" s="832">
        <v>0</v>
      </c>
      <c r="N508" s="832">
        <v>0</v>
      </c>
      <c r="O508" s="832">
        <v>0</v>
      </c>
      <c r="P508" s="832">
        <v>0</v>
      </c>
      <c r="Q508" s="832">
        <v>0</v>
      </c>
      <c r="R508" s="832">
        <v>0</v>
      </c>
      <c r="S508" s="832">
        <v>0</v>
      </c>
      <c r="T508" s="832">
        <v>0</v>
      </c>
      <c r="U508" s="832">
        <v>0</v>
      </c>
      <c r="V508" s="832">
        <v>0</v>
      </c>
      <c r="W508" s="832">
        <v>0</v>
      </c>
      <c r="X508" s="832">
        <v>0</v>
      </c>
      <c r="Y508" s="832">
        <v>0</v>
      </c>
      <c r="Z508" s="832">
        <v>0</v>
      </c>
      <c r="AA508" s="832">
        <v>0</v>
      </c>
      <c r="AB508" s="832">
        <v>0</v>
      </c>
      <c r="AC508" s="832">
        <v>0</v>
      </c>
      <c r="AD508" s="832">
        <v>0</v>
      </c>
      <c r="AE508" s="832">
        <v>0</v>
      </c>
      <c r="AF508" s="832">
        <v>0</v>
      </c>
      <c r="AG508" s="832">
        <v>0</v>
      </c>
      <c r="AH508" s="832">
        <v>0</v>
      </c>
      <c r="AI508" s="832">
        <v>0</v>
      </c>
      <c r="AJ508" s="1030" t="str">
        <f t="shared" si="48"/>
        <v>H24600</v>
      </c>
      <c r="AK508" s="1030" t="str">
        <f t="shared" si="49"/>
        <v>HYPOTHEQUE(S) IMMOBILIERE</v>
      </c>
      <c r="AL508" s="1030">
        <f>IFERROR(INDEX(G508:R508,1,MATCH(Parametres!$B$3,G$1:R$1,0)-1)*IF(OR(F508="L",F508="S",F508="I"),-1,1),"")</f>
        <v>0</v>
      </c>
      <c r="AM508" s="1030">
        <f t="shared" si="44"/>
        <v>0</v>
      </c>
      <c r="AN508" s="1030">
        <f>INDEX(G508:R508,1,MATCH(Parametres!$B$3,G$1:R$1,0))*IF(OR(F508="L",F508="S",F508="I"),-1,1)</f>
        <v>0</v>
      </c>
      <c r="AO508" s="598" t="e">
        <f>+VLOOKUP($AJ508,Data_Validation!$A:$D,1,0)</f>
        <v>#N/A</v>
      </c>
      <c r="AP508" s="598" t="e">
        <f>+VLOOKUP($AJ508,Data_Validation!$A:$D,3,0)</f>
        <v>#N/A</v>
      </c>
      <c r="AQ508" s="598" t="e">
        <f>+VLOOKUP($AJ508,Data_Validation!$A:$D,4,0)</f>
        <v>#N/A</v>
      </c>
      <c r="AR508" s="598" t="s">
        <v>299</v>
      </c>
      <c r="AS508" s="598" t="e">
        <f>+VLOOKUP($AJ508,Data_Validation!$A:$E,5,0)</f>
        <v>#N/A</v>
      </c>
      <c r="AT508" s="1036" t="str">
        <f t="shared" si="45"/>
        <v>H24600</v>
      </c>
      <c r="AU508" s="599" t="str">
        <f t="shared" si="46"/>
        <v>HYPOTHEQUE(S) IMMOBILIERE</v>
      </c>
      <c r="AV508" s="1030">
        <f>IFERROR(INDEX(V508:AG508,1,MATCH(Parametres!$B$3,V$1:AG$1,0)-1)*IF(OR(C508="L",C508="S",C508="I"),-1,1),"")</f>
        <v>0</v>
      </c>
      <c r="AW508" s="1030">
        <f t="shared" si="47"/>
        <v>0</v>
      </c>
      <c r="AX508" s="1030">
        <f>INDEX(V508:AG508,1,MATCH(Parametres!$B$3,V$1:AG$1,0))*IF(OR(C508="L",C508="S",C508="I"),-1,1)</f>
        <v>0</v>
      </c>
      <c r="AY508" s="598" t="s">
        <v>337</v>
      </c>
      <c r="AZ508" s="598" t="e">
        <f>+VLOOKUP($AJ508,Data_Validation!$A:$E,5,0)</f>
        <v>#N/A</v>
      </c>
    </row>
    <row r="509" spans="1:52" ht="15" customHeight="1">
      <c r="A509" s="832" t="s">
        <v>1150</v>
      </c>
      <c r="B509" s="832">
        <v>2025</v>
      </c>
      <c r="C509" s="832" t="s">
        <v>2159</v>
      </c>
      <c r="D509" s="832" t="s">
        <v>2160</v>
      </c>
      <c r="E509" s="832" t="s">
        <v>333</v>
      </c>
      <c r="F509" s="832" t="s">
        <v>1153</v>
      </c>
      <c r="G509" s="832">
        <v>0</v>
      </c>
      <c r="H509" s="832">
        <v>0</v>
      </c>
      <c r="I509" s="832">
        <v>0</v>
      </c>
      <c r="J509" s="832">
        <v>0</v>
      </c>
      <c r="K509" s="832">
        <v>0</v>
      </c>
      <c r="L509" s="832">
        <v>0</v>
      </c>
      <c r="M509" s="832">
        <v>0</v>
      </c>
      <c r="N509" s="832">
        <v>0</v>
      </c>
      <c r="O509" s="832">
        <v>0</v>
      </c>
      <c r="P509" s="832">
        <v>0</v>
      </c>
      <c r="Q509" s="832">
        <v>0</v>
      </c>
      <c r="R509" s="832">
        <v>0</v>
      </c>
      <c r="S509" s="832">
        <v>0</v>
      </c>
      <c r="T509" s="832">
        <v>0</v>
      </c>
      <c r="U509" s="832">
        <v>0</v>
      </c>
      <c r="V509" s="832">
        <v>0</v>
      </c>
      <c r="W509" s="832">
        <v>0</v>
      </c>
      <c r="X509" s="832">
        <v>0</v>
      </c>
      <c r="Y509" s="832">
        <v>0</v>
      </c>
      <c r="Z509" s="832">
        <v>0</v>
      </c>
      <c r="AA509" s="832">
        <v>0</v>
      </c>
      <c r="AB509" s="832">
        <v>0</v>
      </c>
      <c r="AC509" s="832">
        <v>0</v>
      </c>
      <c r="AD509" s="832">
        <v>0</v>
      </c>
      <c r="AE509" s="832">
        <v>0</v>
      </c>
      <c r="AF509" s="832">
        <v>0</v>
      </c>
      <c r="AG509" s="832">
        <v>0</v>
      </c>
      <c r="AH509" s="832">
        <v>0</v>
      </c>
      <c r="AI509" s="832">
        <v>0</v>
      </c>
      <c r="AJ509" s="1030" t="str">
        <f t="shared" si="48"/>
        <v>H24900</v>
      </c>
      <c r="AK509" s="1030" t="str">
        <f t="shared" si="49"/>
        <v>HYPOTHEQUE(S) MOBILIERE(S</v>
      </c>
      <c r="AL509" s="1030">
        <f>IFERROR(INDEX(G509:R509,1,MATCH(Parametres!$B$3,G$1:R$1,0)-1)*IF(OR(F509="L",F509="S",F509="I"),-1,1),"")</f>
        <v>0</v>
      </c>
      <c r="AM509" s="1030">
        <f t="shared" si="44"/>
        <v>0</v>
      </c>
      <c r="AN509" s="1030">
        <f>INDEX(G509:R509,1,MATCH(Parametres!$B$3,G$1:R$1,0))*IF(OR(F509="L",F509="S",F509="I"),-1,1)</f>
        <v>0</v>
      </c>
      <c r="AO509" s="598" t="e">
        <f>+VLOOKUP($AJ509,Data_Validation!$A:$D,1,0)</f>
        <v>#N/A</v>
      </c>
      <c r="AP509" s="598" t="e">
        <f>+VLOOKUP($AJ509,Data_Validation!$A:$D,3,0)</f>
        <v>#N/A</v>
      </c>
      <c r="AQ509" s="598" t="e">
        <f>+VLOOKUP($AJ509,Data_Validation!$A:$D,4,0)</f>
        <v>#N/A</v>
      </c>
      <c r="AR509" s="598" t="s">
        <v>299</v>
      </c>
      <c r="AS509" s="598" t="e">
        <f>+VLOOKUP($AJ509,Data_Validation!$A:$E,5,0)</f>
        <v>#N/A</v>
      </c>
      <c r="AT509" s="1036" t="str">
        <f t="shared" si="45"/>
        <v>H24900</v>
      </c>
      <c r="AU509" s="599" t="str">
        <f t="shared" si="46"/>
        <v>HYPOTHEQUE(S) MOBILIERE(S</v>
      </c>
      <c r="AV509" s="1030">
        <f>IFERROR(INDEX(V509:AG509,1,MATCH(Parametres!$B$3,V$1:AG$1,0)-1)*IF(OR(C509="L",C509="S",C509="I"),-1,1),"")</f>
        <v>0</v>
      </c>
      <c r="AW509" s="1030">
        <f t="shared" si="47"/>
        <v>0</v>
      </c>
      <c r="AX509" s="1030">
        <f>INDEX(V509:AG509,1,MATCH(Parametres!$B$3,V$1:AG$1,0))*IF(OR(C509="L",C509="S",C509="I"),-1,1)</f>
        <v>0</v>
      </c>
      <c r="AY509" s="598" t="s">
        <v>337</v>
      </c>
      <c r="AZ509" s="598" t="e">
        <f>+VLOOKUP($AJ509,Data_Validation!$A:$E,5,0)</f>
        <v>#N/A</v>
      </c>
    </row>
    <row r="510" spans="1:52" ht="15" customHeight="1">
      <c r="A510" s="832" t="s">
        <v>1150</v>
      </c>
      <c r="B510" s="832">
        <v>2025</v>
      </c>
      <c r="C510" s="832" t="s">
        <v>2161</v>
      </c>
      <c r="D510" s="832" t="s">
        <v>2162</v>
      </c>
      <c r="E510" s="832" t="s">
        <v>333</v>
      </c>
      <c r="F510" s="832" t="s">
        <v>1153</v>
      </c>
      <c r="G510" s="832">
        <v>0</v>
      </c>
      <c r="H510" s="832">
        <v>0</v>
      </c>
      <c r="I510" s="832">
        <v>0</v>
      </c>
      <c r="J510" s="832">
        <v>0</v>
      </c>
      <c r="K510" s="832">
        <v>0</v>
      </c>
      <c r="L510" s="832">
        <v>0</v>
      </c>
      <c r="M510" s="832">
        <v>0</v>
      </c>
      <c r="N510" s="832">
        <v>0</v>
      </c>
      <c r="O510" s="832">
        <v>0</v>
      </c>
      <c r="P510" s="832">
        <v>0</v>
      </c>
      <c r="Q510" s="832">
        <v>0</v>
      </c>
      <c r="R510" s="832">
        <v>0</v>
      </c>
      <c r="S510" s="832">
        <v>0</v>
      </c>
      <c r="T510" s="832">
        <v>0</v>
      </c>
      <c r="U510" s="832">
        <v>0</v>
      </c>
      <c r="V510" s="832">
        <v>0</v>
      </c>
      <c r="W510" s="832">
        <v>0</v>
      </c>
      <c r="X510" s="832">
        <v>0</v>
      </c>
      <c r="Y510" s="832">
        <v>0</v>
      </c>
      <c r="Z510" s="832">
        <v>0</v>
      </c>
      <c r="AA510" s="832">
        <v>0</v>
      </c>
      <c r="AB510" s="832">
        <v>0</v>
      </c>
      <c r="AC510" s="832">
        <v>0</v>
      </c>
      <c r="AD510" s="832">
        <v>0</v>
      </c>
      <c r="AE510" s="832">
        <v>0</v>
      </c>
      <c r="AF510" s="832">
        <v>0</v>
      </c>
      <c r="AG510" s="832">
        <v>0</v>
      </c>
      <c r="AH510" s="832">
        <v>0</v>
      </c>
      <c r="AI510" s="832">
        <v>0</v>
      </c>
      <c r="AJ510" s="1030" t="str">
        <f t="shared" si="48"/>
        <v>H25600</v>
      </c>
      <c r="AK510" s="1030" t="str">
        <f t="shared" si="49"/>
        <v>REPRISE DE POSSESSION</v>
      </c>
      <c r="AL510" s="1030">
        <f>IFERROR(INDEX(G510:R510,1,MATCH(Parametres!$B$3,G$1:R$1,0)-1)*IF(OR(F510="L",F510="S",F510="I"),-1,1),"")</f>
        <v>0</v>
      </c>
      <c r="AM510" s="1030">
        <f t="shared" si="44"/>
        <v>0</v>
      </c>
      <c r="AN510" s="1030">
        <f>INDEX(G510:R510,1,MATCH(Parametres!$B$3,G$1:R$1,0))*IF(OR(F510="L",F510="S",F510="I"),-1,1)</f>
        <v>0</v>
      </c>
      <c r="AO510" s="598" t="e">
        <f>+VLOOKUP($AJ510,Data_Validation!$A:$D,1,0)</f>
        <v>#N/A</v>
      </c>
      <c r="AP510" s="598" t="e">
        <f>+VLOOKUP($AJ510,Data_Validation!$A:$D,3,0)</f>
        <v>#N/A</v>
      </c>
      <c r="AQ510" s="598" t="e">
        <f>+VLOOKUP($AJ510,Data_Validation!$A:$D,4,0)</f>
        <v>#N/A</v>
      </c>
      <c r="AR510" s="598" t="s">
        <v>299</v>
      </c>
      <c r="AS510" s="598" t="e">
        <f>+VLOOKUP($AJ510,Data_Validation!$A:$E,5,0)</f>
        <v>#N/A</v>
      </c>
      <c r="AT510" s="1036" t="str">
        <f t="shared" si="45"/>
        <v>H25600</v>
      </c>
      <c r="AU510" s="599" t="str">
        <f t="shared" si="46"/>
        <v>REPRISE DE POSSESSION</v>
      </c>
      <c r="AV510" s="1030">
        <f>IFERROR(INDEX(V510:AG510,1,MATCH(Parametres!$B$3,V$1:AG$1,0)-1)*IF(OR(C510="L",C510="S",C510="I"),-1,1),"")</f>
        <v>0</v>
      </c>
      <c r="AW510" s="1030">
        <f t="shared" si="47"/>
        <v>0</v>
      </c>
      <c r="AX510" s="1030">
        <f>INDEX(V510:AG510,1,MATCH(Parametres!$B$3,V$1:AG$1,0))*IF(OR(C510="L",C510="S",C510="I"),-1,1)</f>
        <v>0</v>
      </c>
      <c r="AY510" s="598" t="s">
        <v>337</v>
      </c>
      <c r="AZ510" s="598" t="e">
        <f>+VLOOKUP($AJ510,Data_Validation!$A:$E,5,0)</f>
        <v>#N/A</v>
      </c>
    </row>
    <row r="511" spans="1:52" ht="15" customHeight="1">
      <c r="A511" s="832" t="s">
        <v>1150</v>
      </c>
      <c r="B511" s="832">
        <v>2025</v>
      </c>
      <c r="C511" s="832" t="s">
        <v>2163</v>
      </c>
      <c r="D511" s="832" t="s">
        <v>2164</v>
      </c>
      <c r="E511" s="832" t="s">
        <v>333</v>
      </c>
      <c r="F511" s="832" t="s">
        <v>1153</v>
      </c>
      <c r="G511" s="832">
        <v>0</v>
      </c>
      <c r="H511" s="832">
        <v>0</v>
      </c>
      <c r="I511" s="832">
        <v>0</v>
      </c>
      <c r="J511" s="832">
        <v>0</v>
      </c>
      <c r="K511" s="832">
        <v>0</v>
      </c>
      <c r="L511" s="832">
        <v>0</v>
      </c>
      <c r="M511" s="832">
        <v>0</v>
      </c>
      <c r="N511" s="832">
        <v>0</v>
      </c>
      <c r="O511" s="832">
        <v>0</v>
      </c>
      <c r="P511" s="832">
        <v>0</v>
      </c>
      <c r="Q511" s="832">
        <v>0</v>
      </c>
      <c r="R511" s="832">
        <v>0</v>
      </c>
      <c r="S511" s="832">
        <v>0</v>
      </c>
      <c r="T511" s="832">
        <v>0</v>
      </c>
      <c r="U511" s="832">
        <v>0</v>
      </c>
      <c r="V511" s="832">
        <v>0</v>
      </c>
      <c r="W511" s="832">
        <v>0</v>
      </c>
      <c r="X511" s="832">
        <v>0</v>
      </c>
      <c r="Y511" s="832">
        <v>0</v>
      </c>
      <c r="Z511" s="832">
        <v>0</v>
      </c>
      <c r="AA511" s="832">
        <v>0</v>
      </c>
      <c r="AB511" s="832">
        <v>0</v>
      </c>
      <c r="AC511" s="832">
        <v>0</v>
      </c>
      <c r="AD511" s="832">
        <v>0</v>
      </c>
      <c r="AE511" s="832">
        <v>0</v>
      </c>
      <c r="AF511" s="832">
        <v>0</v>
      </c>
      <c r="AG511" s="832">
        <v>0</v>
      </c>
      <c r="AH511" s="832">
        <v>0</v>
      </c>
      <c r="AI511" s="832">
        <v>0</v>
      </c>
      <c r="AJ511" s="1030" t="str">
        <f t="shared" si="48"/>
        <v>H26000</v>
      </c>
      <c r="AK511" s="1030" t="str">
        <f t="shared" si="49"/>
        <v>PRETS AUX ADM&amp;ACTIONNAIRE</v>
      </c>
      <c r="AL511" s="1030">
        <f>IFERROR(INDEX(G511:R511,1,MATCH(Parametres!$B$3,G$1:R$1,0)-1)*IF(OR(F511="L",F511="S",F511="I"),-1,1),"")</f>
        <v>0</v>
      </c>
      <c r="AM511" s="1030">
        <f t="shared" si="44"/>
        <v>0</v>
      </c>
      <c r="AN511" s="1030">
        <f>INDEX(G511:R511,1,MATCH(Parametres!$B$3,G$1:R$1,0))*IF(OR(F511="L",F511="S",F511="I"),-1,1)</f>
        <v>0</v>
      </c>
      <c r="AO511" s="598" t="e">
        <f>+VLOOKUP($AJ511,Data_Validation!$A:$D,1,0)</f>
        <v>#N/A</v>
      </c>
      <c r="AP511" s="598" t="e">
        <f>+VLOOKUP($AJ511,Data_Validation!$A:$D,3,0)</f>
        <v>#N/A</v>
      </c>
      <c r="AQ511" s="598" t="e">
        <f>+VLOOKUP($AJ511,Data_Validation!$A:$D,4,0)</f>
        <v>#N/A</v>
      </c>
      <c r="AR511" s="598" t="s">
        <v>299</v>
      </c>
      <c r="AS511" s="598" t="e">
        <f>+VLOOKUP($AJ511,Data_Validation!$A:$E,5,0)</f>
        <v>#N/A</v>
      </c>
      <c r="AT511" s="1036" t="str">
        <f t="shared" si="45"/>
        <v>H26000</v>
      </c>
      <c r="AU511" s="599" t="str">
        <f t="shared" si="46"/>
        <v>PRETS AUX ADM&amp;ACTIONNAIRE</v>
      </c>
      <c r="AV511" s="1030">
        <f>IFERROR(INDEX(V511:AG511,1,MATCH(Parametres!$B$3,V$1:AG$1,0)-1)*IF(OR(C511="L",C511="S",C511="I"),-1,1),"")</f>
        <v>0</v>
      </c>
      <c r="AW511" s="1030">
        <f t="shared" si="47"/>
        <v>0</v>
      </c>
      <c r="AX511" s="1030">
        <f>INDEX(V511:AG511,1,MATCH(Parametres!$B$3,V$1:AG$1,0))*IF(OR(C511="L",C511="S",C511="I"),-1,1)</f>
        <v>0</v>
      </c>
      <c r="AY511" s="598" t="s">
        <v>337</v>
      </c>
      <c r="AZ511" s="598" t="e">
        <f>+VLOOKUP($AJ511,Data_Validation!$A:$E,5,0)</f>
        <v>#N/A</v>
      </c>
    </row>
    <row r="512" spans="1:52" ht="15" customHeight="1">
      <c r="A512" s="832" t="s">
        <v>1150</v>
      </c>
      <c r="B512" s="832">
        <v>2025</v>
      </c>
      <c r="C512" s="832" t="s">
        <v>2165</v>
      </c>
      <c r="D512" s="832" t="s">
        <v>2166</v>
      </c>
      <c r="E512" s="832" t="s">
        <v>333</v>
      </c>
      <c r="F512" s="832" t="s">
        <v>1153</v>
      </c>
      <c r="G512" s="832">
        <v>0.48</v>
      </c>
      <c r="H512" s="832">
        <v>0.48</v>
      </c>
      <c r="I512" s="832">
        <v>0.48</v>
      </c>
      <c r="J512" s="832">
        <v>0.48</v>
      </c>
      <c r="K512" s="832">
        <v>0.48</v>
      </c>
      <c r="L512" s="832">
        <v>0.48</v>
      </c>
      <c r="M512" s="832">
        <v>0.48</v>
      </c>
      <c r="N512" s="832">
        <v>0</v>
      </c>
      <c r="O512" s="832">
        <v>0</v>
      </c>
      <c r="P512" s="832">
        <v>0</v>
      </c>
      <c r="Q512" s="832">
        <v>0</v>
      </c>
      <c r="R512" s="832">
        <v>0</v>
      </c>
      <c r="S512" s="832">
        <v>0</v>
      </c>
      <c r="T512" s="832">
        <v>0</v>
      </c>
      <c r="U512" s="832">
        <v>0</v>
      </c>
      <c r="V512" s="832">
        <v>0</v>
      </c>
      <c r="W512" s="832">
        <v>0</v>
      </c>
      <c r="X512" s="832">
        <v>0</v>
      </c>
      <c r="Y512" s="832">
        <v>0</v>
      </c>
      <c r="Z512" s="832">
        <v>0</v>
      </c>
      <c r="AA512" s="832">
        <v>0</v>
      </c>
      <c r="AB512" s="832">
        <v>0</v>
      </c>
      <c r="AC512" s="832">
        <v>0</v>
      </c>
      <c r="AD512" s="832">
        <v>0</v>
      </c>
      <c r="AE512" s="832">
        <v>0</v>
      </c>
      <c r="AF512" s="832">
        <v>0</v>
      </c>
      <c r="AG512" s="832">
        <v>0</v>
      </c>
      <c r="AH512" s="832">
        <v>0</v>
      </c>
      <c r="AI512" s="832">
        <v>0</v>
      </c>
      <c r="AJ512" s="1030" t="str">
        <f t="shared" si="48"/>
        <v>H26010</v>
      </c>
      <c r="AK512" s="1030" t="str">
        <f t="shared" si="49"/>
        <v>PRET ACT. 170924 CDA IN</v>
      </c>
      <c r="AL512" s="1030">
        <f>IFERROR(INDEX(G512:R512,1,MATCH(Parametres!$B$3,G$1:R$1,0)-1)*IF(OR(F512="L",F512="S",F512="I"),-1,1),"")</f>
        <v>-0.48</v>
      </c>
      <c r="AM512" s="1030">
        <f t="shared" si="44"/>
        <v>0</v>
      </c>
      <c r="AN512" s="1030">
        <f>INDEX(G512:R512,1,MATCH(Parametres!$B$3,G$1:R$1,0))*IF(OR(F512="L",F512="S",F512="I"),-1,1)</f>
        <v>-0.48</v>
      </c>
      <c r="AO512" s="598" t="str">
        <f>+VLOOKUP($AJ512,Data_Validation!$A:$D,1,0)</f>
        <v>H26010</v>
      </c>
      <c r="AP512" s="598" t="str">
        <f>+VLOOKUP($AJ512,Data_Validation!$A:$D,3,0)</f>
        <v>Bilan</v>
      </c>
      <c r="AQ512" s="598" t="str">
        <f>+VLOOKUP($AJ512,Data_Validation!$A:$D,4,0)</f>
        <v>Recevables Intercos</v>
      </c>
      <c r="AR512" s="598" t="s">
        <v>299</v>
      </c>
      <c r="AS512" s="598">
        <f>+VLOOKUP($AJ512,Data_Validation!$A:$E,5,0)</f>
        <v>0</v>
      </c>
      <c r="AT512" s="1036" t="str">
        <f t="shared" si="45"/>
        <v>H26010</v>
      </c>
      <c r="AU512" s="599" t="str">
        <f t="shared" si="46"/>
        <v>PRET ACT. 170924 CDA IN</v>
      </c>
      <c r="AV512" s="1030">
        <f>IFERROR(INDEX(V512:AG512,1,MATCH(Parametres!$B$3,V$1:AG$1,0)-1)*IF(OR(C512="L",C512="S",C512="I"),-1,1),"")</f>
        <v>0</v>
      </c>
      <c r="AW512" s="1030">
        <f t="shared" si="47"/>
        <v>0</v>
      </c>
      <c r="AX512" s="1030">
        <f>INDEX(V512:AG512,1,MATCH(Parametres!$B$3,V$1:AG$1,0))*IF(OR(C512="L",C512="S",C512="I"),-1,1)</f>
        <v>0</v>
      </c>
      <c r="AY512" s="598" t="s">
        <v>337</v>
      </c>
      <c r="AZ512" s="598">
        <f>+VLOOKUP($AJ512,Data_Validation!$A:$E,5,0)</f>
        <v>0</v>
      </c>
    </row>
    <row r="513" spans="1:52" ht="15" customHeight="1">
      <c r="A513" s="832" t="s">
        <v>1150</v>
      </c>
      <c r="B513" s="832">
        <v>2025</v>
      </c>
      <c r="C513" s="832" t="s">
        <v>2167</v>
      </c>
      <c r="D513" s="832" t="s">
        <v>2168</v>
      </c>
      <c r="E513" s="832" t="s">
        <v>333</v>
      </c>
      <c r="F513" s="832" t="s">
        <v>1153</v>
      </c>
      <c r="G513" s="832">
        <v>0</v>
      </c>
      <c r="H513" s="832">
        <v>0</v>
      </c>
      <c r="I513" s="832">
        <v>0</v>
      </c>
      <c r="J513" s="832">
        <v>0</v>
      </c>
      <c r="K513" s="832">
        <v>0</v>
      </c>
      <c r="L513" s="832">
        <v>0</v>
      </c>
      <c r="M513" s="832">
        <v>0</v>
      </c>
      <c r="N513" s="832">
        <v>697697</v>
      </c>
      <c r="O513" s="832">
        <v>468400</v>
      </c>
      <c r="P513" s="832">
        <v>468400</v>
      </c>
      <c r="Q513" s="832">
        <v>234200</v>
      </c>
      <c r="R513" s="832">
        <v>234200</v>
      </c>
      <c r="S513" s="832">
        <v>0</v>
      </c>
      <c r="T513" s="832">
        <v>0</v>
      </c>
      <c r="U513" s="832">
        <v>0</v>
      </c>
      <c r="V513" s="832">
        <v>0</v>
      </c>
      <c r="W513" s="832">
        <v>0</v>
      </c>
      <c r="X513" s="832">
        <v>0</v>
      </c>
      <c r="Y513" s="832">
        <v>0</v>
      </c>
      <c r="Z513" s="832">
        <v>0</v>
      </c>
      <c r="AA513" s="832">
        <v>0</v>
      </c>
      <c r="AB513" s="832">
        <v>0</v>
      </c>
      <c r="AC513" s="832">
        <v>0</v>
      </c>
      <c r="AD513" s="832">
        <v>0</v>
      </c>
      <c r="AE513" s="832">
        <v>0</v>
      </c>
      <c r="AF513" s="832">
        <v>0</v>
      </c>
      <c r="AG513" s="832">
        <v>0</v>
      </c>
      <c r="AH513" s="832">
        <v>0</v>
      </c>
      <c r="AI513" s="832">
        <v>0</v>
      </c>
      <c r="AJ513" s="1030" t="str">
        <f t="shared" si="48"/>
        <v>H26011</v>
      </c>
      <c r="AK513" s="1030" t="str">
        <f t="shared" si="49"/>
        <v>BALANCE DE PRIX DE VENTE</v>
      </c>
      <c r="AL513" s="1030">
        <f>IFERROR(INDEX(G513:R513,1,MATCH(Parametres!$B$3,G$1:R$1,0)-1)*IF(OR(F513="L",F513="S",F513="I"),-1,1),"")</f>
        <v>0</v>
      </c>
      <c r="AM513" s="1030">
        <f t="shared" si="44"/>
        <v>0</v>
      </c>
      <c r="AN513" s="1030">
        <f>INDEX(G513:R513,1,MATCH(Parametres!$B$3,G$1:R$1,0))*IF(OR(F513="L",F513="S",F513="I"),-1,1)</f>
        <v>0</v>
      </c>
      <c r="AO513" s="598" t="str">
        <f>+VLOOKUP($AJ513,Data_Validation!$A:$D,1,0)</f>
        <v>H26011</v>
      </c>
      <c r="AP513" s="598" t="str">
        <f>+VLOOKUP($AJ513,Data_Validation!$A:$D,3,0)</f>
        <v>Bilan</v>
      </c>
      <c r="AQ513" s="598" t="str">
        <f>+VLOOKUP($AJ513,Data_Validation!$A:$D,4,0)</f>
        <v>Recevables Intercos</v>
      </c>
      <c r="AR513" s="598" t="s">
        <v>299</v>
      </c>
      <c r="AS513" s="598">
        <f>+VLOOKUP($AJ513,Data_Validation!$A:$E,5,0)</f>
        <v>0</v>
      </c>
      <c r="AT513" s="1036" t="str">
        <f t="shared" si="45"/>
        <v>H26011</v>
      </c>
      <c r="AU513" s="599" t="str">
        <f t="shared" si="46"/>
        <v>BALANCE DE PRIX DE VENTE</v>
      </c>
      <c r="AV513" s="1030">
        <f>IFERROR(INDEX(V513:AG513,1,MATCH(Parametres!$B$3,V$1:AG$1,0)-1)*IF(OR(C513="L",C513="S",C513="I"),-1,1),"")</f>
        <v>0</v>
      </c>
      <c r="AW513" s="1030">
        <f t="shared" si="47"/>
        <v>0</v>
      </c>
      <c r="AX513" s="1030">
        <f>INDEX(V513:AG513,1,MATCH(Parametres!$B$3,V$1:AG$1,0))*IF(OR(C513="L",C513="S",C513="I"),-1,1)</f>
        <v>0</v>
      </c>
      <c r="AY513" s="598" t="s">
        <v>337</v>
      </c>
      <c r="AZ513" s="598">
        <f>+VLOOKUP($AJ513,Data_Validation!$A:$E,5,0)</f>
        <v>0</v>
      </c>
    </row>
    <row r="514" spans="1:52" ht="15" customHeight="1">
      <c r="A514" s="832" t="s">
        <v>1150</v>
      </c>
      <c r="B514" s="832">
        <v>2025</v>
      </c>
      <c r="C514" s="832" t="s">
        <v>2169</v>
      </c>
      <c r="D514" s="832" t="s">
        <v>2170</v>
      </c>
      <c r="E514" s="832" t="s">
        <v>333</v>
      </c>
      <c r="F514" s="832" t="s">
        <v>1153</v>
      </c>
      <c r="G514" s="832">
        <v>0</v>
      </c>
      <c r="H514" s="832">
        <v>0</v>
      </c>
      <c r="I514" s="832">
        <v>0</v>
      </c>
      <c r="J514" s="832">
        <v>0</v>
      </c>
      <c r="K514" s="832">
        <v>0</v>
      </c>
      <c r="L514" s="832">
        <v>0</v>
      </c>
      <c r="M514" s="832">
        <v>0</v>
      </c>
      <c r="N514" s="832">
        <v>0</v>
      </c>
      <c r="O514" s="832">
        <v>0</v>
      </c>
      <c r="P514" s="832">
        <v>0</v>
      </c>
      <c r="Q514" s="832">
        <v>0</v>
      </c>
      <c r="R514" s="832">
        <v>0</v>
      </c>
      <c r="S514" s="832">
        <v>0</v>
      </c>
      <c r="T514" s="832">
        <v>0</v>
      </c>
      <c r="U514" s="832">
        <v>0</v>
      </c>
      <c r="V514" s="832">
        <v>0</v>
      </c>
      <c r="W514" s="832">
        <v>0</v>
      </c>
      <c r="X514" s="832">
        <v>0</v>
      </c>
      <c r="Y514" s="832">
        <v>0</v>
      </c>
      <c r="Z514" s="832">
        <v>0</v>
      </c>
      <c r="AA514" s="832">
        <v>0</v>
      </c>
      <c r="AB514" s="832">
        <v>0</v>
      </c>
      <c r="AC514" s="832">
        <v>0</v>
      </c>
      <c r="AD514" s="832">
        <v>0</v>
      </c>
      <c r="AE514" s="832">
        <v>0</v>
      </c>
      <c r="AF514" s="832">
        <v>0</v>
      </c>
      <c r="AG514" s="832">
        <v>0</v>
      </c>
      <c r="AH514" s="832">
        <v>0</v>
      </c>
      <c r="AI514" s="832">
        <v>0</v>
      </c>
      <c r="AJ514" s="1030" t="str">
        <f t="shared" si="48"/>
        <v>H26020</v>
      </c>
      <c r="AK514" s="1030" t="str">
        <f t="shared" si="49"/>
        <v>AVANCE FIDUCIE JEAN ROZON</v>
      </c>
      <c r="AL514" s="1030">
        <f>IFERROR(INDEX(G514:R514,1,MATCH(Parametres!$B$3,G$1:R$1,0)-1)*IF(OR(F514="L",F514="S",F514="I"),-1,1),"")</f>
        <v>0</v>
      </c>
      <c r="AM514" s="1030">
        <f t="shared" si="44"/>
        <v>0</v>
      </c>
      <c r="AN514" s="1030">
        <f>INDEX(G514:R514,1,MATCH(Parametres!$B$3,G$1:R$1,0))*IF(OR(F514="L",F514="S",F514="I"),-1,1)</f>
        <v>0</v>
      </c>
      <c r="AO514" s="598" t="e">
        <f>+VLOOKUP($AJ514,Data_Validation!$A:$D,1,0)</f>
        <v>#N/A</v>
      </c>
      <c r="AP514" s="598" t="e">
        <f>+VLOOKUP($AJ514,Data_Validation!$A:$D,3,0)</f>
        <v>#N/A</v>
      </c>
      <c r="AQ514" s="598" t="e">
        <f>+VLOOKUP($AJ514,Data_Validation!$A:$D,4,0)</f>
        <v>#N/A</v>
      </c>
      <c r="AR514" s="598" t="s">
        <v>299</v>
      </c>
      <c r="AS514" s="598" t="e">
        <f>+VLOOKUP($AJ514,Data_Validation!$A:$E,5,0)</f>
        <v>#N/A</v>
      </c>
      <c r="AT514" s="1036" t="str">
        <f t="shared" si="45"/>
        <v>H26020</v>
      </c>
      <c r="AU514" s="599" t="str">
        <f t="shared" si="46"/>
        <v>AVANCE FIDUCIE JEAN ROZON</v>
      </c>
      <c r="AV514" s="1030">
        <f>IFERROR(INDEX(V514:AG514,1,MATCH(Parametres!$B$3,V$1:AG$1,0)-1)*IF(OR(C514="L",C514="S",C514="I"),-1,1),"")</f>
        <v>0</v>
      </c>
      <c r="AW514" s="1030">
        <f t="shared" si="47"/>
        <v>0</v>
      </c>
      <c r="AX514" s="1030">
        <f>INDEX(V514:AG514,1,MATCH(Parametres!$B$3,V$1:AG$1,0))*IF(OR(C514="L",C514="S",C514="I"),-1,1)</f>
        <v>0</v>
      </c>
      <c r="AY514" s="598" t="s">
        <v>337</v>
      </c>
      <c r="AZ514" s="598" t="e">
        <f>+VLOOKUP($AJ514,Data_Validation!$A:$E,5,0)</f>
        <v>#N/A</v>
      </c>
    </row>
    <row r="515" spans="1:52" ht="15" customHeight="1">
      <c r="A515" s="832" t="s">
        <v>1150</v>
      </c>
      <c r="B515" s="832">
        <v>2025</v>
      </c>
      <c r="C515" s="832" t="s">
        <v>2171</v>
      </c>
      <c r="D515" s="832" t="s">
        <v>2172</v>
      </c>
      <c r="E515" s="832" t="s">
        <v>333</v>
      </c>
      <c r="F515" s="832" t="s">
        <v>1153</v>
      </c>
      <c r="G515" s="832">
        <v>0</v>
      </c>
      <c r="H515" s="832">
        <v>0</v>
      </c>
      <c r="I515" s="832">
        <v>0</v>
      </c>
      <c r="J515" s="832">
        <v>0</v>
      </c>
      <c r="K515" s="832">
        <v>0</v>
      </c>
      <c r="L515" s="832">
        <v>0</v>
      </c>
      <c r="M515" s="832">
        <v>0</v>
      </c>
      <c r="N515" s="832">
        <v>0</v>
      </c>
      <c r="O515" s="832">
        <v>0</v>
      </c>
      <c r="P515" s="832">
        <v>0</v>
      </c>
      <c r="Q515" s="832">
        <v>0</v>
      </c>
      <c r="R515" s="832">
        <v>0</v>
      </c>
      <c r="S515" s="832">
        <v>0</v>
      </c>
      <c r="T515" s="832">
        <v>0</v>
      </c>
      <c r="U515" s="832">
        <v>0</v>
      </c>
      <c r="V515" s="832">
        <v>0</v>
      </c>
      <c r="W515" s="832">
        <v>0</v>
      </c>
      <c r="X515" s="832">
        <v>0</v>
      </c>
      <c r="Y515" s="832">
        <v>0</v>
      </c>
      <c r="Z515" s="832">
        <v>0</v>
      </c>
      <c r="AA515" s="832">
        <v>0</v>
      </c>
      <c r="AB515" s="832">
        <v>0</v>
      </c>
      <c r="AC515" s="832">
        <v>0</v>
      </c>
      <c r="AD515" s="832">
        <v>0</v>
      </c>
      <c r="AE515" s="832">
        <v>0</v>
      </c>
      <c r="AF515" s="832">
        <v>0</v>
      </c>
      <c r="AG515" s="832">
        <v>0</v>
      </c>
      <c r="AH515" s="832">
        <v>0</v>
      </c>
      <c r="AI515" s="832">
        <v>0</v>
      </c>
      <c r="AJ515" s="1030" t="str">
        <f t="shared" si="48"/>
        <v>H26021</v>
      </c>
      <c r="AK515" s="1030" t="str">
        <f t="shared" si="49"/>
        <v>AVANCES AVEC STE-MARIE</v>
      </c>
      <c r="AL515" s="1030">
        <f>IFERROR(INDEX(G515:R515,1,MATCH(Parametres!$B$3,G$1:R$1,0)-1)*IF(OR(F515="L",F515="S",F515="I"),-1,1),"")</f>
        <v>0</v>
      </c>
      <c r="AM515" s="1030">
        <f t="shared" si="44"/>
        <v>0</v>
      </c>
      <c r="AN515" s="1030">
        <f>INDEX(G515:R515,1,MATCH(Parametres!$B$3,G$1:R$1,0))*IF(OR(F515="L",F515="S",F515="I"),-1,1)</f>
        <v>0</v>
      </c>
      <c r="AO515" s="598" t="e">
        <f>+VLOOKUP($AJ515,Data_Validation!$A:$D,1,0)</f>
        <v>#N/A</v>
      </c>
      <c r="AP515" s="598" t="e">
        <f>+VLOOKUP($AJ515,Data_Validation!$A:$D,3,0)</f>
        <v>#N/A</v>
      </c>
      <c r="AQ515" s="598" t="e">
        <f>+VLOOKUP($AJ515,Data_Validation!$A:$D,4,0)</f>
        <v>#N/A</v>
      </c>
      <c r="AR515" s="598" t="s">
        <v>299</v>
      </c>
      <c r="AS515" s="598" t="e">
        <f>+VLOOKUP($AJ515,Data_Validation!$A:$E,5,0)</f>
        <v>#N/A</v>
      </c>
      <c r="AT515" s="1036" t="str">
        <f t="shared" si="45"/>
        <v>H26021</v>
      </c>
      <c r="AU515" s="599" t="str">
        <f t="shared" si="46"/>
        <v>AVANCES AVEC STE-MARIE</v>
      </c>
      <c r="AV515" s="1030">
        <f>IFERROR(INDEX(V515:AG515,1,MATCH(Parametres!$B$3,V$1:AG$1,0)-1)*IF(OR(C515="L",C515="S",C515="I"),-1,1),"")</f>
        <v>0</v>
      </c>
      <c r="AW515" s="1030">
        <f t="shared" si="47"/>
        <v>0</v>
      </c>
      <c r="AX515" s="1030">
        <f>INDEX(V515:AG515,1,MATCH(Parametres!$B$3,V$1:AG$1,0))*IF(OR(C515="L",C515="S",C515="I"),-1,1)</f>
        <v>0</v>
      </c>
      <c r="AY515" s="598" t="s">
        <v>337</v>
      </c>
      <c r="AZ515" s="598" t="e">
        <f>+VLOOKUP($AJ515,Data_Validation!$A:$E,5,0)</f>
        <v>#N/A</v>
      </c>
    </row>
    <row r="516" spans="1:52" ht="15" customHeight="1">
      <c r="A516" s="832" t="s">
        <v>1150</v>
      </c>
      <c r="B516" s="832">
        <v>2025</v>
      </c>
      <c r="C516" s="832" t="s">
        <v>2173</v>
      </c>
      <c r="D516" s="832" t="s">
        <v>2174</v>
      </c>
      <c r="E516" s="832" t="s">
        <v>333</v>
      </c>
      <c r="F516" s="832" t="s">
        <v>1153</v>
      </c>
      <c r="G516" s="832">
        <v>0</v>
      </c>
      <c r="H516" s="832">
        <v>0</v>
      </c>
      <c r="I516" s="832">
        <v>0</v>
      </c>
      <c r="J516" s="832">
        <v>0</v>
      </c>
      <c r="K516" s="832">
        <v>0</v>
      </c>
      <c r="L516" s="832">
        <v>0</v>
      </c>
      <c r="M516" s="832">
        <v>0</v>
      </c>
      <c r="N516" s="832">
        <v>0</v>
      </c>
      <c r="O516" s="832">
        <v>0</v>
      </c>
      <c r="P516" s="832">
        <v>0</v>
      </c>
      <c r="Q516" s="832">
        <v>0</v>
      </c>
      <c r="R516" s="832">
        <v>0</v>
      </c>
      <c r="S516" s="832">
        <v>0</v>
      </c>
      <c r="T516" s="832">
        <v>0</v>
      </c>
      <c r="U516" s="832">
        <v>0</v>
      </c>
      <c r="V516" s="832">
        <v>0</v>
      </c>
      <c r="W516" s="832">
        <v>0</v>
      </c>
      <c r="X516" s="832">
        <v>0</v>
      </c>
      <c r="Y516" s="832">
        <v>0</v>
      </c>
      <c r="Z516" s="832">
        <v>0</v>
      </c>
      <c r="AA516" s="832">
        <v>0</v>
      </c>
      <c r="AB516" s="832">
        <v>0</v>
      </c>
      <c r="AC516" s="832">
        <v>0</v>
      </c>
      <c r="AD516" s="832">
        <v>0</v>
      </c>
      <c r="AE516" s="832">
        <v>0</v>
      </c>
      <c r="AF516" s="832">
        <v>0</v>
      </c>
      <c r="AG516" s="832">
        <v>0</v>
      </c>
      <c r="AH516" s="832">
        <v>0</v>
      </c>
      <c r="AI516" s="832">
        <v>0</v>
      </c>
      <c r="AJ516" s="1030" t="str">
        <f t="shared" si="48"/>
        <v>H26900</v>
      </c>
      <c r="AK516" s="1030" t="str">
        <f t="shared" si="49"/>
        <v>AVANCE CIBC</v>
      </c>
      <c r="AL516" s="1030">
        <f>IFERROR(INDEX(G516:R516,1,MATCH(Parametres!$B$3,G$1:R$1,0)-1)*IF(OR(F516="L",F516="S",F516="I"),-1,1),"")</f>
        <v>0</v>
      </c>
      <c r="AM516" s="1030">
        <f t="shared" ref="AM516:AM579" si="50">AN516-N(AL516)</f>
        <v>0</v>
      </c>
      <c r="AN516" s="1030">
        <f>INDEX(G516:R516,1,MATCH(Parametres!$B$3,G$1:R$1,0))*IF(OR(F516="L",F516="S",F516="I"),-1,1)</f>
        <v>0</v>
      </c>
      <c r="AO516" s="598" t="e">
        <f>+VLOOKUP($AJ516,Data_Validation!$A:$D,1,0)</f>
        <v>#N/A</v>
      </c>
      <c r="AP516" s="598" t="e">
        <f>+VLOOKUP($AJ516,Data_Validation!$A:$D,3,0)</f>
        <v>#N/A</v>
      </c>
      <c r="AQ516" s="598" t="e">
        <f>+VLOOKUP($AJ516,Data_Validation!$A:$D,4,0)</f>
        <v>#N/A</v>
      </c>
      <c r="AR516" s="598" t="s">
        <v>299</v>
      </c>
      <c r="AS516" s="598" t="e">
        <f>+VLOOKUP($AJ516,Data_Validation!$A:$E,5,0)</f>
        <v>#N/A</v>
      </c>
      <c r="AT516" s="1036" t="str">
        <f t="shared" ref="AT516:AT579" si="51">C516</f>
        <v>H26900</v>
      </c>
      <c r="AU516" s="599" t="str">
        <f t="shared" ref="AU516:AU579" si="52">D516</f>
        <v>AVANCE CIBC</v>
      </c>
      <c r="AV516" s="1030">
        <f>IFERROR(INDEX(V516:AG516,1,MATCH(Parametres!$B$3,V$1:AG$1,0)-1)*IF(OR(C516="L",C516="S",C516="I"),-1,1),"")</f>
        <v>0</v>
      </c>
      <c r="AW516" s="1030">
        <f t="shared" ref="AW516:AW579" si="53">AX516-N(AV516)</f>
        <v>0</v>
      </c>
      <c r="AX516" s="1030">
        <f>INDEX(V516:AG516,1,MATCH(Parametres!$B$3,V$1:AG$1,0))*IF(OR(C516="L",C516="S",C516="I"),-1,1)</f>
        <v>0</v>
      </c>
      <c r="AY516" s="598" t="s">
        <v>337</v>
      </c>
      <c r="AZ516" s="598" t="e">
        <f>+VLOOKUP($AJ516,Data_Validation!$A:$E,5,0)</f>
        <v>#N/A</v>
      </c>
    </row>
    <row r="517" spans="1:52" ht="15" customHeight="1">
      <c r="A517" s="832" t="s">
        <v>1150</v>
      </c>
      <c r="B517" s="832">
        <v>2025</v>
      </c>
      <c r="C517" s="832" t="s">
        <v>2175</v>
      </c>
      <c r="D517" s="832" t="s">
        <v>2176</v>
      </c>
      <c r="E517" s="832" t="s">
        <v>333</v>
      </c>
      <c r="F517" s="832" t="s">
        <v>1153</v>
      </c>
      <c r="G517" s="832">
        <v>0</v>
      </c>
      <c r="H517" s="832">
        <v>0</v>
      </c>
      <c r="I517" s="832">
        <v>0</v>
      </c>
      <c r="J517" s="832">
        <v>0</v>
      </c>
      <c r="K517" s="832">
        <v>0</v>
      </c>
      <c r="L517" s="832">
        <v>0</v>
      </c>
      <c r="M517" s="832">
        <v>0</v>
      </c>
      <c r="N517" s="832">
        <v>0</v>
      </c>
      <c r="O517" s="832">
        <v>0</v>
      </c>
      <c r="P517" s="832">
        <v>0</v>
      </c>
      <c r="Q517" s="832">
        <v>0</v>
      </c>
      <c r="R517" s="832">
        <v>0</v>
      </c>
      <c r="S517" s="832">
        <v>0</v>
      </c>
      <c r="T517" s="832">
        <v>0</v>
      </c>
      <c r="U517" s="832">
        <v>0</v>
      </c>
      <c r="V517" s="832">
        <v>0</v>
      </c>
      <c r="W517" s="832">
        <v>0</v>
      </c>
      <c r="X517" s="832">
        <v>0</v>
      </c>
      <c r="Y517" s="832">
        <v>0</v>
      </c>
      <c r="Z517" s="832">
        <v>0</v>
      </c>
      <c r="AA517" s="832">
        <v>0</v>
      </c>
      <c r="AB517" s="832">
        <v>0</v>
      </c>
      <c r="AC517" s="832">
        <v>0</v>
      </c>
      <c r="AD517" s="832">
        <v>0</v>
      </c>
      <c r="AE517" s="832">
        <v>0</v>
      </c>
      <c r="AF517" s="832">
        <v>0</v>
      </c>
      <c r="AG517" s="832">
        <v>0</v>
      </c>
      <c r="AH517" s="832">
        <v>0</v>
      </c>
      <c r="AI517" s="832">
        <v>0</v>
      </c>
      <c r="AJ517" s="1030" t="str">
        <f t="shared" si="48"/>
        <v>H28000</v>
      </c>
      <c r="AK517" s="1030" t="str">
        <f t="shared" si="49"/>
        <v>CAPITAL-ACTIONS ORDINAIRE</v>
      </c>
      <c r="AL517" s="1030">
        <f>IFERROR(INDEX(G517:R517,1,MATCH(Parametres!$B$3,G$1:R$1,0)-1)*IF(OR(F517="L",F517="S",F517="I"),-1,1),"")</f>
        <v>0</v>
      </c>
      <c r="AM517" s="1030">
        <f t="shared" si="50"/>
        <v>0</v>
      </c>
      <c r="AN517" s="1030">
        <f>INDEX(G517:R517,1,MATCH(Parametres!$B$3,G$1:R$1,0))*IF(OR(F517="L",F517="S",F517="I"),-1,1)</f>
        <v>0</v>
      </c>
      <c r="AO517" s="598" t="e">
        <f>+VLOOKUP($AJ517,Data_Validation!$A:$D,1,0)</f>
        <v>#N/A</v>
      </c>
      <c r="AP517" s="598" t="e">
        <f>+VLOOKUP($AJ517,Data_Validation!$A:$D,3,0)</f>
        <v>#N/A</v>
      </c>
      <c r="AQ517" s="598" t="e">
        <f>+VLOOKUP($AJ517,Data_Validation!$A:$D,4,0)</f>
        <v>#N/A</v>
      </c>
      <c r="AR517" s="598" t="s">
        <v>299</v>
      </c>
      <c r="AS517" s="598" t="e">
        <f>+VLOOKUP($AJ517,Data_Validation!$A:$E,5,0)</f>
        <v>#N/A</v>
      </c>
      <c r="AT517" s="1036" t="str">
        <f t="shared" si="51"/>
        <v>H28000</v>
      </c>
      <c r="AU517" s="599" t="str">
        <f t="shared" si="52"/>
        <v>CAPITAL-ACTIONS ORDINAIRE</v>
      </c>
      <c r="AV517" s="1030">
        <f>IFERROR(INDEX(V517:AG517,1,MATCH(Parametres!$B$3,V$1:AG$1,0)-1)*IF(OR(C517="L",C517="S",C517="I"),-1,1),"")</f>
        <v>0</v>
      </c>
      <c r="AW517" s="1030">
        <f t="shared" si="53"/>
        <v>0</v>
      </c>
      <c r="AX517" s="1030">
        <f>INDEX(V517:AG517,1,MATCH(Parametres!$B$3,V$1:AG$1,0))*IF(OR(C517="L",C517="S",C517="I"),-1,1)</f>
        <v>0</v>
      </c>
      <c r="AY517" s="598" t="s">
        <v>337</v>
      </c>
      <c r="AZ517" s="598" t="e">
        <f>+VLOOKUP($AJ517,Data_Validation!$A:$E,5,0)</f>
        <v>#N/A</v>
      </c>
    </row>
    <row r="518" spans="1:52" ht="15" customHeight="1">
      <c r="A518" s="832" t="s">
        <v>1150</v>
      </c>
      <c r="B518" s="832">
        <v>2025</v>
      </c>
      <c r="C518" s="832" t="s">
        <v>2177</v>
      </c>
      <c r="D518" s="832" t="s">
        <v>2178</v>
      </c>
      <c r="E518" s="832" t="s">
        <v>333</v>
      </c>
      <c r="F518" s="832" t="s">
        <v>1153</v>
      </c>
      <c r="G518" s="832">
        <v>367349</v>
      </c>
      <c r="H518" s="832">
        <v>367349</v>
      </c>
      <c r="I518" s="832">
        <v>367349</v>
      </c>
      <c r="J518" s="832">
        <v>367349</v>
      </c>
      <c r="K518" s="832">
        <v>367349</v>
      </c>
      <c r="L518" s="832">
        <v>367349</v>
      </c>
      <c r="M518" s="832">
        <v>367349</v>
      </c>
      <c r="N518" s="832">
        <v>0</v>
      </c>
      <c r="O518" s="832">
        <v>0</v>
      </c>
      <c r="P518" s="832">
        <v>0</v>
      </c>
      <c r="Q518" s="832">
        <v>0</v>
      </c>
      <c r="R518" s="832">
        <v>0</v>
      </c>
      <c r="S518" s="832">
        <v>0</v>
      </c>
      <c r="T518" s="832">
        <v>0</v>
      </c>
      <c r="U518" s="832">
        <v>0</v>
      </c>
      <c r="V518" s="832">
        <v>0</v>
      </c>
      <c r="W518" s="832">
        <v>0</v>
      </c>
      <c r="X518" s="832">
        <v>0</v>
      </c>
      <c r="Y518" s="832">
        <v>0</v>
      </c>
      <c r="Z518" s="832">
        <v>0</v>
      </c>
      <c r="AA518" s="832">
        <v>0</v>
      </c>
      <c r="AB518" s="832">
        <v>0</v>
      </c>
      <c r="AC518" s="832">
        <v>0</v>
      </c>
      <c r="AD518" s="832">
        <v>0</v>
      </c>
      <c r="AE518" s="832">
        <v>0</v>
      </c>
      <c r="AF518" s="832">
        <v>0</v>
      </c>
      <c r="AG518" s="832">
        <v>0</v>
      </c>
      <c r="AH518" s="832">
        <v>0</v>
      </c>
      <c r="AI518" s="832">
        <v>0</v>
      </c>
      <c r="AJ518" s="1030" t="str">
        <f t="shared" si="48"/>
        <v>H28010</v>
      </c>
      <c r="AK518" s="1030" t="str">
        <f t="shared" si="49"/>
        <v>CAPITAL ACTION CAT A</v>
      </c>
      <c r="AL518" s="1030">
        <f>IFERROR(INDEX(G518:R518,1,MATCH(Parametres!$B$3,G$1:R$1,0)-1)*IF(OR(F518="L",F518="S",F518="I"),-1,1),"")</f>
        <v>-367349</v>
      </c>
      <c r="AM518" s="1030">
        <f t="shared" si="50"/>
        <v>0</v>
      </c>
      <c r="AN518" s="1030">
        <f>INDEX(G518:R518,1,MATCH(Parametres!$B$3,G$1:R$1,0))*IF(OR(F518="L",F518="S",F518="I"),-1,1)</f>
        <v>-367349</v>
      </c>
      <c r="AO518" s="598" t="str">
        <f>+VLOOKUP($AJ518,Data_Validation!$A:$D,1,0)</f>
        <v>H28010</v>
      </c>
      <c r="AP518" s="598" t="str">
        <f>+VLOOKUP($AJ518,Data_Validation!$A:$D,3,0)</f>
        <v>Bilan</v>
      </c>
      <c r="AQ518" s="598" t="str">
        <f>+VLOOKUP($AJ518,Data_Validation!$A:$D,4,0)</f>
        <v>Capital Actions</v>
      </c>
      <c r="AR518" s="598" t="s">
        <v>299</v>
      </c>
      <c r="AS518" s="598">
        <f>+VLOOKUP($AJ518,Data_Validation!$A:$E,5,0)</f>
        <v>0</v>
      </c>
      <c r="AT518" s="1036" t="str">
        <f t="shared" si="51"/>
        <v>H28010</v>
      </c>
      <c r="AU518" s="599" t="str">
        <f t="shared" si="52"/>
        <v>CAPITAL ACTION CAT A</v>
      </c>
      <c r="AV518" s="1030">
        <f>IFERROR(INDEX(V518:AG518,1,MATCH(Parametres!$B$3,V$1:AG$1,0)-1)*IF(OR(C518="L",C518="S",C518="I"),-1,1),"")</f>
        <v>0</v>
      </c>
      <c r="AW518" s="1030">
        <f t="shared" si="53"/>
        <v>0</v>
      </c>
      <c r="AX518" s="1030">
        <f>INDEX(V518:AG518,1,MATCH(Parametres!$B$3,V$1:AG$1,0))*IF(OR(C518="L",C518="S",C518="I"),-1,1)</f>
        <v>0</v>
      </c>
      <c r="AY518" s="598" t="s">
        <v>337</v>
      </c>
      <c r="AZ518" s="598">
        <f>+VLOOKUP($AJ518,Data_Validation!$A:$E,5,0)</f>
        <v>0</v>
      </c>
    </row>
    <row r="519" spans="1:52" ht="15" customHeight="1">
      <c r="A519" s="832" t="s">
        <v>1150</v>
      </c>
      <c r="B519" s="832">
        <v>2025</v>
      </c>
      <c r="C519" s="832" t="s">
        <v>2179</v>
      </c>
      <c r="D519" s="832" t="s">
        <v>2180</v>
      </c>
      <c r="E519" s="832" t="s">
        <v>333</v>
      </c>
      <c r="F519" s="832" t="s">
        <v>1153</v>
      </c>
      <c r="G519" s="832">
        <v>0</v>
      </c>
      <c r="H519" s="832">
        <v>0</v>
      </c>
      <c r="I519" s="832">
        <v>0</v>
      </c>
      <c r="J519" s="832">
        <v>0</v>
      </c>
      <c r="K519" s="832">
        <v>0</v>
      </c>
      <c r="L519" s="832">
        <v>0</v>
      </c>
      <c r="M519" s="832">
        <v>0</v>
      </c>
      <c r="N519" s="832">
        <v>20</v>
      </c>
      <c r="O519" s="832">
        <v>20</v>
      </c>
      <c r="P519" s="832">
        <v>20</v>
      </c>
      <c r="Q519" s="832">
        <v>20</v>
      </c>
      <c r="R519" s="832">
        <v>20</v>
      </c>
      <c r="S519" s="832">
        <v>0</v>
      </c>
      <c r="T519" s="832">
        <v>0</v>
      </c>
      <c r="U519" s="832">
        <v>0</v>
      </c>
      <c r="V519" s="832">
        <v>0</v>
      </c>
      <c r="W519" s="832">
        <v>0</v>
      </c>
      <c r="X519" s="832">
        <v>0</v>
      </c>
      <c r="Y519" s="832">
        <v>0</v>
      </c>
      <c r="Z519" s="832">
        <v>0</v>
      </c>
      <c r="AA519" s="832">
        <v>0</v>
      </c>
      <c r="AB519" s="832">
        <v>0</v>
      </c>
      <c r="AC519" s="832">
        <v>0</v>
      </c>
      <c r="AD519" s="832">
        <v>0</v>
      </c>
      <c r="AE519" s="832">
        <v>0</v>
      </c>
      <c r="AF519" s="832">
        <v>0</v>
      </c>
      <c r="AG519" s="832">
        <v>0</v>
      </c>
      <c r="AH519" s="832">
        <v>0</v>
      </c>
      <c r="AI519" s="832">
        <v>0</v>
      </c>
      <c r="AJ519" s="1030" t="str">
        <f t="shared" si="48"/>
        <v>H28011</v>
      </c>
      <c r="AK519" s="1030" t="str">
        <f t="shared" si="49"/>
        <v>CAPITAL ACTION BA</v>
      </c>
      <c r="AL519" s="1030">
        <f>IFERROR(INDEX(G519:R519,1,MATCH(Parametres!$B$3,G$1:R$1,0)-1)*IF(OR(F519="L",F519="S",F519="I"),-1,1),"")</f>
        <v>0</v>
      </c>
      <c r="AM519" s="1030">
        <f t="shared" si="50"/>
        <v>0</v>
      </c>
      <c r="AN519" s="1030">
        <f>INDEX(G519:R519,1,MATCH(Parametres!$B$3,G$1:R$1,0))*IF(OR(F519="L",F519="S",F519="I"),-1,1)</f>
        <v>0</v>
      </c>
      <c r="AO519" s="598" t="str">
        <f>+VLOOKUP($AJ519,Data_Validation!$A:$D,1,0)</f>
        <v>H28011</v>
      </c>
      <c r="AP519" s="598" t="str">
        <f>+VLOOKUP($AJ519,Data_Validation!$A:$D,3,0)</f>
        <v>Bilan</v>
      </c>
      <c r="AQ519" s="598" t="str">
        <f>+VLOOKUP($AJ519,Data_Validation!$A:$D,4,0)</f>
        <v>Capital Actions</v>
      </c>
      <c r="AR519" s="598" t="s">
        <v>299</v>
      </c>
      <c r="AS519" s="598">
        <f>+VLOOKUP($AJ519,Data_Validation!$A:$E,5,0)</f>
        <v>0</v>
      </c>
      <c r="AT519" s="1036" t="str">
        <f t="shared" si="51"/>
        <v>H28011</v>
      </c>
      <c r="AU519" s="599" t="str">
        <f t="shared" si="52"/>
        <v>CAPITAL ACTION BA</v>
      </c>
      <c r="AV519" s="1030">
        <f>IFERROR(INDEX(V519:AG519,1,MATCH(Parametres!$B$3,V$1:AG$1,0)-1)*IF(OR(C519="L",C519="S",C519="I"),-1,1),"")</f>
        <v>0</v>
      </c>
      <c r="AW519" s="1030">
        <f t="shared" si="53"/>
        <v>0</v>
      </c>
      <c r="AX519" s="1030">
        <f>INDEX(V519:AG519,1,MATCH(Parametres!$B$3,V$1:AG$1,0))*IF(OR(C519="L",C519="S",C519="I"),-1,1)</f>
        <v>0</v>
      </c>
      <c r="AY519" s="598" t="s">
        <v>337</v>
      </c>
      <c r="AZ519" s="598">
        <f>+VLOOKUP($AJ519,Data_Validation!$A:$E,5,0)</f>
        <v>0</v>
      </c>
    </row>
    <row r="520" spans="1:52" ht="15" customHeight="1">
      <c r="A520" s="832" t="s">
        <v>1150</v>
      </c>
      <c r="B520" s="832">
        <v>2025</v>
      </c>
      <c r="C520" s="832" t="s">
        <v>2181</v>
      </c>
      <c r="D520" s="832" t="s">
        <v>2182</v>
      </c>
      <c r="E520" s="832" t="s">
        <v>333</v>
      </c>
      <c r="F520" s="832" t="s">
        <v>1153</v>
      </c>
      <c r="G520" s="832">
        <v>0</v>
      </c>
      <c r="H520" s="832">
        <v>0</v>
      </c>
      <c r="I520" s="832">
        <v>0</v>
      </c>
      <c r="J520" s="832">
        <v>0</v>
      </c>
      <c r="K520" s="832">
        <v>0</v>
      </c>
      <c r="L520" s="832">
        <v>0</v>
      </c>
      <c r="M520" s="832">
        <v>0</v>
      </c>
      <c r="N520" s="832">
        <v>100</v>
      </c>
      <c r="O520" s="832">
        <v>100</v>
      </c>
      <c r="P520" s="832">
        <v>100</v>
      </c>
      <c r="Q520" s="832">
        <v>100</v>
      </c>
      <c r="R520" s="832">
        <v>100</v>
      </c>
      <c r="S520" s="832">
        <v>0</v>
      </c>
      <c r="T520" s="832">
        <v>0</v>
      </c>
      <c r="U520" s="832">
        <v>0</v>
      </c>
      <c r="V520" s="832">
        <v>0</v>
      </c>
      <c r="W520" s="832">
        <v>0</v>
      </c>
      <c r="X520" s="832">
        <v>0</v>
      </c>
      <c r="Y520" s="832">
        <v>0</v>
      </c>
      <c r="Z520" s="832">
        <v>0</v>
      </c>
      <c r="AA520" s="832">
        <v>0</v>
      </c>
      <c r="AB520" s="832">
        <v>0</v>
      </c>
      <c r="AC520" s="832">
        <v>0</v>
      </c>
      <c r="AD520" s="832">
        <v>0</v>
      </c>
      <c r="AE520" s="832">
        <v>0</v>
      </c>
      <c r="AF520" s="832">
        <v>0</v>
      </c>
      <c r="AG520" s="832">
        <v>0</v>
      </c>
      <c r="AH520" s="832">
        <v>0</v>
      </c>
      <c r="AI520" s="832">
        <v>0</v>
      </c>
      <c r="AJ520" s="1030" t="str">
        <f t="shared" si="48"/>
        <v>H28012</v>
      </c>
      <c r="AK520" s="1030" t="str">
        <f t="shared" si="49"/>
        <v>CAPITAL ACTION C</v>
      </c>
      <c r="AL520" s="1030">
        <f>IFERROR(INDEX(G520:R520,1,MATCH(Parametres!$B$3,G$1:R$1,0)-1)*IF(OR(F520="L",F520="S",F520="I"),-1,1),"")</f>
        <v>0</v>
      </c>
      <c r="AM520" s="1030">
        <f t="shared" si="50"/>
        <v>0</v>
      </c>
      <c r="AN520" s="1030">
        <f>INDEX(G520:R520,1,MATCH(Parametres!$B$3,G$1:R$1,0))*IF(OR(F520="L",F520="S",F520="I"),-1,1)</f>
        <v>0</v>
      </c>
      <c r="AO520" s="598" t="str">
        <f>+VLOOKUP($AJ520,Data_Validation!$A:$D,1,0)</f>
        <v>H28012</v>
      </c>
      <c r="AP520" s="598" t="str">
        <f>+VLOOKUP($AJ520,Data_Validation!$A:$D,3,0)</f>
        <v>Bilan</v>
      </c>
      <c r="AQ520" s="598" t="str">
        <f>+VLOOKUP($AJ520,Data_Validation!$A:$D,4,0)</f>
        <v>Capital Actions</v>
      </c>
      <c r="AR520" s="598" t="s">
        <v>299</v>
      </c>
      <c r="AS520" s="598">
        <f>+VLOOKUP($AJ520,Data_Validation!$A:$E,5,0)</f>
        <v>0</v>
      </c>
      <c r="AT520" s="1036" t="str">
        <f t="shared" si="51"/>
        <v>H28012</v>
      </c>
      <c r="AU520" s="599" t="str">
        <f t="shared" si="52"/>
        <v>CAPITAL ACTION C</v>
      </c>
      <c r="AV520" s="1030">
        <f>IFERROR(INDEX(V520:AG520,1,MATCH(Parametres!$B$3,V$1:AG$1,0)-1)*IF(OR(C520="L",C520="S",C520="I"),-1,1),"")</f>
        <v>0</v>
      </c>
      <c r="AW520" s="1030">
        <f t="shared" si="53"/>
        <v>0</v>
      </c>
      <c r="AX520" s="1030">
        <f>INDEX(V520:AG520,1,MATCH(Parametres!$B$3,V$1:AG$1,0))*IF(OR(C520="L",C520="S",C520="I"),-1,1)</f>
        <v>0</v>
      </c>
      <c r="AY520" s="598" t="s">
        <v>337</v>
      </c>
      <c r="AZ520" s="598">
        <f>+VLOOKUP($AJ520,Data_Validation!$A:$E,5,0)</f>
        <v>0</v>
      </c>
    </row>
    <row r="521" spans="1:52" ht="15" customHeight="1">
      <c r="A521" s="832" t="s">
        <v>1150</v>
      </c>
      <c r="B521" s="832">
        <v>2025</v>
      </c>
      <c r="C521" s="832" t="s">
        <v>2183</v>
      </c>
      <c r="D521" s="832" t="s">
        <v>2184</v>
      </c>
      <c r="E521" s="832" t="s">
        <v>333</v>
      </c>
      <c r="F521" s="832" t="s">
        <v>1153</v>
      </c>
      <c r="G521" s="832">
        <v>0</v>
      </c>
      <c r="H521" s="832">
        <v>0</v>
      </c>
      <c r="I521" s="832">
        <v>0</v>
      </c>
      <c r="J521" s="832">
        <v>0</v>
      </c>
      <c r="K521" s="832">
        <v>0</v>
      </c>
      <c r="L521" s="832">
        <v>0</v>
      </c>
      <c r="M521" s="832">
        <v>0</v>
      </c>
      <c r="N521" s="832">
        <v>0</v>
      </c>
      <c r="O521" s="832">
        <v>0</v>
      </c>
      <c r="P521" s="832">
        <v>0</v>
      </c>
      <c r="Q521" s="832">
        <v>0</v>
      </c>
      <c r="R521" s="832">
        <v>0</v>
      </c>
      <c r="S521" s="832">
        <v>0</v>
      </c>
      <c r="T521" s="832">
        <v>0</v>
      </c>
      <c r="U521" s="832">
        <v>0</v>
      </c>
      <c r="V521" s="832">
        <v>0</v>
      </c>
      <c r="W521" s="832">
        <v>0</v>
      </c>
      <c r="X521" s="832">
        <v>0</v>
      </c>
      <c r="Y521" s="832">
        <v>0</v>
      </c>
      <c r="Z521" s="832">
        <v>0</v>
      </c>
      <c r="AA521" s="832">
        <v>0</v>
      </c>
      <c r="AB521" s="832">
        <v>0</v>
      </c>
      <c r="AC521" s="832">
        <v>0</v>
      </c>
      <c r="AD521" s="832">
        <v>0</v>
      </c>
      <c r="AE521" s="832">
        <v>0</v>
      </c>
      <c r="AF521" s="832">
        <v>0</v>
      </c>
      <c r="AG521" s="832">
        <v>0</v>
      </c>
      <c r="AH521" s="832">
        <v>0</v>
      </c>
      <c r="AI521" s="832">
        <v>0</v>
      </c>
      <c r="AJ521" s="1030" t="str">
        <f t="shared" si="48"/>
        <v>H28020</v>
      </c>
      <c r="AK521" s="1030" t="str">
        <f t="shared" si="49"/>
        <v>CAPITAL ACTION CAT B</v>
      </c>
      <c r="AL521" s="1030">
        <f>IFERROR(INDEX(G521:R521,1,MATCH(Parametres!$B$3,G$1:R$1,0)-1)*IF(OR(F521="L",F521="S",F521="I"),-1,1),"")</f>
        <v>0</v>
      </c>
      <c r="AM521" s="1030">
        <f t="shared" si="50"/>
        <v>0</v>
      </c>
      <c r="AN521" s="1030">
        <f>INDEX(G521:R521,1,MATCH(Parametres!$B$3,G$1:R$1,0))*IF(OR(F521="L",F521="S",F521="I"),-1,1)</f>
        <v>0</v>
      </c>
      <c r="AO521" s="598" t="e">
        <f>+VLOOKUP($AJ521,Data_Validation!$A:$D,1,0)</f>
        <v>#N/A</v>
      </c>
      <c r="AP521" s="598" t="e">
        <f>+VLOOKUP($AJ521,Data_Validation!$A:$D,3,0)</f>
        <v>#N/A</v>
      </c>
      <c r="AQ521" s="598" t="e">
        <f>+VLOOKUP($AJ521,Data_Validation!$A:$D,4,0)</f>
        <v>#N/A</v>
      </c>
      <c r="AR521" s="598" t="s">
        <v>299</v>
      </c>
      <c r="AS521" s="598" t="e">
        <f>+VLOOKUP($AJ521,Data_Validation!$A:$E,5,0)</f>
        <v>#N/A</v>
      </c>
      <c r="AT521" s="1036" t="str">
        <f t="shared" si="51"/>
        <v>H28020</v>
      </c>
      <c r="AU521" s="599" t="str">
        <f t="shared" si="52"/>
        <v>CAPITAL ACTION CAT B</v>
      </c>
      <c r="AV521" s="1030">
        <f>IFERROR(INDEX(V521:AG521,1,MATCH(Parametres!$B$3,V$1:AG$1,0)-1)*IF(OR(C521="L",C521="S",C521="I"),-1,1),"")</f>
        <v>0</v>
      </c>
      <c r="AW521" s="1030">
        <f t="shared" si="53"/>
        <v>0</v>
      </c>
      <c r="AX521" s="1030">
        <f>INDEX(V521:AG521,1,MATCH(Parametres!$B$3,V$1:AG$1,0))*IF(OR(C521="L",C521="S",C521="I"),-1,1)</f>
        <v>0</v>
      </c>
      <c r="AY521" s="598" t="s">
        <v>337</v>
      </c>
      <c r="AZ521" s="598" t="e">
        <f>+VLOOKUP($AJ521,Data_Validation!$A:$E,5,0)</f>
        <v>#N/A</v>
      </c>
    </row>
    <row r="522" spans="1:52" ht="15" customHeight="1">
      <c r="A522" s="832" t="s">
        <v>1150</v>
      </c>
      <c r="B522" s="832">
        <v>2025</v>
      </c>
      <c r="C522" s="832" t="s">
        <v>2185</v>
      </c>
      <c r="D522" s="832" t="s">
        <v>2186</v>
      </c>
      <c r="E522" s="832" t="s">
        <v>333</v>
      </c>
      <c r="F522" s="832" t="s">
        <v>1153</v>
      </c>
      <c r="G522" s="832">
        <v>7</v>
      </c>
      <c r="H522" s="832">
        <v>7</v>
      </c>
      <c r="I522" s="832">
        <v>7</v>
      </c>
      <c r="J522" s="832">
        <v>7</v>
      </c>
      <c r="K522" s="832">
        <v>7</v>
      </c>
      <c r="L522" s="832">
        <v>7</v>
      </c>
      <c r="M522" s="832">
        <v>7</v>
      </c>
      <c r="N522" s="832">
        <v>0</v>
      </c>
      <c r="O522" s="832">
        <v>0</v>
      </c>
      <c r="P522" s="832">
        <v>0</v>
      </c>
      <c r="Q522" s="832">
        <v>0</v>
      </c>
      <c r="R522" s="832">
        <v>0</v>
      </c>
      <c r="S522" s="832">
        <v>0</v>
      </c>
      <c r="T522" s="832">
        <v>0</v>
      </c>
      <c r="U522" s="832">
        <v>0</v>
      </c>
      <c r="V522" s="832">
        <v>0</v>
      </c>
      <c r="W522" s="832">
        <v>0</v>
      </c>
      <c r="X522" s="832">
        <v>0</v>
      </c>
      <c r="Y522" s="832">
        <v>0</v>
      </c>
      <c r="Z522" s="832">
        <v>0</v>
      </c>
      <c r="AA522" s="832">
        <v>0</v>
      </c>
      <c r="AB522" s="832">
        <v>0</v>
      </c>
      <c r="AC522" s="832">
        <v>0</v>
      </c>
      <c r="AD522" s="832">
        <v>0</v>
      </c>
      <c r="AE522" s="832">
        <v>0</v>
      </c>
      <c r="AF522" s="832">
        <v>0</v>
      </c>
      <c r="AG522" s="832">
        <v>0</v>
      </c>
      <c r="AH522" s="832">
        <v>0</v>
      </c>
      <c r="AI522" s="832">
        <v>0</v>
      </c>
      <c r="AJ522" s="1030" t="str">
        <f t="shared" si="48"/>
        <v>H28030</v>
      </c>
      <c r="AK522" s="1030" t="str">
        <f t="shared" si="49"/>
        <v>CAPITAL ACTION CAT C</v>
      </c>
      <c r="AL522" s="1030">
        <f>IFERROR(INDEX(G522:R522,1,MATCH(Parametres!$B$3,G$1:R$1,0)-1)*IF(OR(F522="L",F522="S",F522="I"),-1,1),"")</f>
        <v>-7</v>
      </c>
      <c r="AM522" s="1030">
        <f t="shared" si="50"/>
        <v>0</v>
      </c>
      <c r="AN522" s="1030">
        <f>INDEX(G522:R522,1,MATCH(Parametres!$B$3,G$1:R$1,0))*IF(OR(F522="L",F522="S",F522="I"),-1,1)</f>
        <v>-7</v>
      </c>
      <c r="AO522" s="598" t="str">
        <f>+VLOOKUP($AJ522,Data_Validation!$A:$D,1,0)</f>
        <v>H28030</v>
      </c>
      <c r="AP522" s="598" t="str">
        <f>+VLOOKUP($AJ522,Data_Validation!$A:$D,3,0)</f>
        <v>Bilan</v>
      </c>
      <c r="AQ522" s="598" t="str">
        <f>+VLOOKUP($AJ522,Data_Validation!$A:$D,4,0)</f>
        <v>Capital Actions</v>
      </c>
      <c r="AR522" s="598" t="s">
        <v>299</v>
      </c>
      <c r="AS522" s="598">
        <f>+VLOOKUP($AJ522,Data_Validation!$A:$E,5,0)</f>
        <v>0</v>
      </c>
      <c r="AT522" s="1036" t="str">
        <f t="shared" si="51"/>
        <v>H28030</v>
      </c>
      <c r="AU522" s="599" t="str">
        <f t="shared" si="52"/>
        <v>CAPITAL ACTION CAT C</v>
      </c>
      <c r="AV522" s="1030">
        <f>IFERROR(INDEX(V522:AG522,1,MATCH(Parametres!$B$3,V$1:AG$1,0)-1)*IF(OR(C522="L",C522="S",C522="I"),-1,1),"")</f>
        <v>0</v>
      </c>
      <c r="AW522" s="1030">
        <f t="shared" si="53"/>
        <v>0</v>
      </c>
      <c r="AX522" s="1030">
        <f>INDEX(V522:AG522,1,MATCH(Parametres!$B$3,V$1:AG$1,0))*IF(OR(C522="L",C522="S",C522="I"),-1,1)</f>
        <v>0</v>
      </c>
      <c r="AY522" s="598" t="s">
        <v>337</v>
      </c>
      <c r="AZ522" s="598">
        <f>+VLOOKUP($AJ522,Data_Validation!$A:$E,5,0)</f>
        <v>0</v>
      </c>
    </row>
    <row r="523" spans="1:52" ht="15" customHeight="1">
      <c r="A523" s="832" t="s">
        <v>1150</v>
      </c>
      <c r="B523" s="832">
        <v>2025</v>
      </c>
      <c r="C523" s="832" t="s">
        <v>2187</v>
      </c>
      <c r="D523" s="832" t="s">
        <v>2188</v>
      </c>
      <c r="E523" s="832" t="s">
        <v>333</v>
      </c>
      <c r="F523" s="832" t="s">
        <v>1153</v>
      </c>
      <c r="G523" s="832">
        <v>0</v>
      </c>
      <c r="H523" s="832">
        <v>0</v>
      </c>
      <c r="I523" s="832">
        <v>0</v>
      </c>
      <c r="J523" s="832">
        <v>0</v>
      </c>
      <c r="K523" s="832">
        <v>0</v>
      </c>
      <c r="L523" s="832">
        <v>0</v>
      </c>
      <c r="M523" s="832">
        <v>0</v>
      </c>
      <c r="N523" s="832">
        <v>0</v>
      </c>
      <c r="O523" s="832">
        <v>0</v>
      </c>
      <c r="P523" s="832">
        <v>0</v>
      </c>
      <c r="Q523" s="832">
        <v>0</v>
      </c>
      <c r="R523" s="832">
        <v>0</v>
      </c>
      <c r="S523" s="832">
        <v>0</v>
      </c>
      <c r="T523" s="832">
        <v>0</v>
      </c>
      <c r="U523" s="832">
        <v>0</v>
      </c>
      <c r="V523" s="832">
        <v>0</v>
      </c>
      <c r="W523" s="832">
        <v>0</v>
      </c>
      <c r="X523" s="832">
        <v>0</v>
      </c>
      <c r="Y523" s="832">
        <v>0</v>
      </c>
      <c r="Z523" s="832">
        <v>0</v>
      </c>
      <c r="AA523" s="832">
        <v>0</v>
      </c>
      <c r="AB523" s="832">
        <v>0</v>
      </c>
      <c r="AC523" s="832">
        <v>0</v>
      </c>
      <c r="AD523" s="832">
        <v>0</v>
      </c>
      <c r="AE523" s="832">
        <v>0</v>
      </c>
      <c r="AF523" s="832">
        <v>0</v>
      </c>
      <c r="AG523" s="832">
        <v>0</v>
      </c>
      <c r="AH523" s="832">
        <v>0</v>
      </c>
      <c r="AI523" s="832">
        <v>0</v>
      </c>
      <c r="AJ523" s="1030" t="str">
        <f t="shared" si="48"/>
        <v>H28040</v>
      </c>
      <c r="AK523" s="1030" t="str">
        <f t="shared" si="49"/>
        <v>CAPITAL ACTION CAT D</v>
      </c>
      <c r="AL523" s="1030">
        <f>IFERROR(INDEX(G523:R523,1,MATCH(Parametres!$B$3,G$1:R$1,0)-1)*IF(OR(F523="L",F523="S",F523="I"),-1,1),"")</f>
        <v>0</v>
      </c>
      <c r="AM523" s="1030">
        <f t="shared" si="50"/>
        <v>0</v>
      </c>
      <c r="AN523" s="1030">
        <f>INDEX(G523:R523,1,MATCH(Parametres!$B$3,G$1:R$1,0))*IF(OR(F523="L",F523="S",F523="I"),-1,1)</f>
        <v>0</v>
      </c>
      <c r="AO523" s="598" t="e">
        <f>+VLOOKUP($AJ523,Data_Validation!$A:$D,1,0)</f>
        <v>#N/A</v>
      </c>
      <c r="AP523" s="598" t="e">
        <f>+VLOOKUP($AJ523,Data_Validation!$A:$D,3,0)</f>
        <v>#N/A</v>
      </c>
      <c r="AQ523" s="598" t="e">
        <f>+VLOOKUP($AJ523,Data_Validation!$A:$D,4,0)</f>
        <v>#N/A</v>
      </c>
      <c r="AR523" s="598" t="s">
        <v>299</v>
      </c>
      <c r="AS523" s="598" t="e">
        <f>+VLOOKUP($AJ523,Data_Validation!$A:$E,5,0)</f>
        <v>#N/A</v>
      </c>
      <c r="AT523" s="1036" t="str">
        <f t="shared" si="51"/>
        <v>H28040</v>
      </c>
      <c r="AU523" s="599" t="str">
        <f t="shared" si="52"/>
        <v>CAPITAL ACTION CAT D</v>
      </c>
      <c r="AV523" s="1030">
        <f>IFERROR(INDEX(V523:AG523,1,MATCH(Parametres!$B$3,V$1:AG$1,0)-1)*IF(OR(C523="L",C523="S",C523="I"),-1,1),"")</f>
        <v>0</v>
      </c>
      <c r="AW523" s="1030">
        <f t="shared" si="53"/>
        <v>0</v>
      </c>
      <c r="AX523" s="1030">
        <f>INDEX(V523:AG523,1,MATCH(Parametres!$B$3,V$1:AG$1,0))*IF(OR(C523="L",C523="S",C523="I"),-1,1)</f>
        <v>0</v>
      </c>
      <c r="AY523" s="598" t="s">
        <v>337</v>
      </c>
      <c r="AZ523" s="598" t="e">
        <f>+VLOOKUP($AJ523,Data_Validation!$A:$E,5,0)</f>
        <v>#N/A</v>
      </c>
    </row>
    <row r="524" spans="1:52" ht="15" customHeight="1">
      <c r="A524" s="832" t="s">
        <v>1150</v>
      </c>
      <c r="B524" s="832">
        <v>2025</v>
      </c>
      <c r="C524" s="832" t="s">
        <v>2189</v>
      </c>
      <c r="D524" s="832" t="s">
        <v>2190</v>
      </c>
      <c r="E524" s="832" t="s">
        <v>333</v>
      </c>
      <c r="F524" s="832" t="s">
        <v>1153</v>
      </c>
      <c r="G524" s="832">
        <v>0</v>
      </c>
      <c r="H524" s="832">
        <v>0</v>
      </c>
      <c r="I524" s="832">
        <v>0</v>
      </c>
      <c r="J524" s="832">
        <v>0</v>
      </c>
      <c r="K524" s="832">
        <v>0</v>
      </c>
      <c r="L524" s="832">
        <v>0</v>
      </c>
      <c r="M524" s="832">
        <v>0</v>
      </c>
      <c r="N524" s="832">
        <v>0</v>
      </c>
      <c r="O524" s="832">
        <v>0</v>
      </c>
      <c r="P524" s="832">
        <v>0</v>
      </c>
      <c r="Q524" s="832">
        <v>0</v>
      </c>
      <c r="R524" s="832">
        <v>0</v>
      </c>
      <c r="S524" s="832">
        <v>0</v>
      </c>
      <c r="T524" s="832">
        <v>0</v>
      </c>
      <c r="U524" s="832">
        <v>0</v>
      </c>
      <c r="V524" s="832">
        <v>0</v>
      </c>
      <c r="W524" s="832">
        <v>0</v>
      </c>
      <c r="X524" s="832">
        <v>0</v>
      </c>
      <c r="Y524" s="832">
        <v>0</v>
      </c>
      <c r="Z524" s="832">
        <v>0</v>
      </c>
      <c r="AA524" s="832">
        <v>0</v>
      </c>
      <c r="AB524" s="832">
        <v>0</v>
      </c>
      <c r="AC524" s="832">
        <v>0</v>
      </c>
      <c r="AD524" s="832">
        <v>0</v>
      </c>
      <c r="AE524" s="832">
        <v>0</v>
      </c>
      <c r="AF524" s="832">
        <v>0</v>
      </c>
      <c r="AG524" s="832">
        <v>0</v>
      </c>
      <c r="AH524" s="832">
        <v>0</v>
      </c>
      <c r="AI524" s="832">
        <v>0</v>
      </c>
      <c r="AJ524" s="1030" t="str">
        <f t="shared" si="48"/>
        <v>H28050</v>
      </c>
      <c r="AK524" s="1030" t="str">
        <f t="shared" si="49"/>
        <v>CAPITAL ACTION CAT E</v>
      </c>
      <c r="AL524" s="1030">
        <f>IFERROR(INDEX(G524:R524,1,MATCH(Parametres!$B$3,G$1:R$1,0)-1)*IF(OR(F524="L",F524="S",F524="I"),-1,1),"")</f>
        <v>0</v>
      </c>
      <c r="AM524" s="1030">
        <f t="shared" si="50"/>
        <v>0</v>
      </c>
      <c r="AN524" s="1030">
        <f>INDEX(G524:R524,1,MATCH(Parametres!$B$3,G$1:R$1,0))*IF(OR(F524="L",F524="S",F524="I"),-1,1)</f>
        <v>0</v>
      </c>
      <c r="AO524" s="598" t="e">
        <f>+VLOOKUP($AJ524,Data_Validation!$A:$D,1,0)</f>
        <v>#N/A</v>
      </c>
      <c r="AP524" s="598" t="e">
        <f>+VLOOKUP($AJ524,Data_Validation!$A:$D,3,0)</f>
        <v>#N/A</v>
      </c>
      <c r="AQ524" s="598" t="e">
        <f>+VLOOKUP($AJ524,Data_Validation!$A:$D,4,0)</f>
        <v>#N/A</v>
      </c>
      <c r="AR524" s="598" t="s">
        <v>299</v>
      </c>
      <c r="AS524" s="598" t="e">
        <f>+VLOOKUP($AJ524,Data_Validation!$A:$E,5,0)</f>
        <v>#N/A</v>
      </c>
      <c r="AT524" s="1036" t="str">
        <f t="shared" si="51"/>
        <v>H28050</v>
      </c>
      <c r="AU524" s="599" t="str">
        <f t="shared" si="52"/>
        <v>CAPITAL ACTION CAT E</v>
      </c>
      <c r="AV524" s="1030">
        <f>IFERROR(INDEX(V524:AG524,1,MATCH(Parametres!$B$3,V$1:AG$1,0)-1)*IF(OR(C524="L",C524="S",C524="I"),-1,1),"")</f>
        <v>0</v>
      </c>
      <c r="AW524" s="1030">
        <f t="shared" si="53"/>
        <v>0</v>
      </c>
      <c r="AX524" s="1030">
        <f>INDEX(V524:AG524,1,MATCH(Parametres!$B$3,V$1:AG$1,0))*IF(OR(C524="L",C524="S",C524="I"),-1,1)</f>
        <v>0</v>
      </c>
      <c r="AY524" s="598" t="s">
        <v>337</v>
      </c>
      <c r="AZ524" s="598" t="e">
        <f>+VLOOKUP($AJ524,Data_Validation!$A:$E,5,0)</f>
        <v>#N/A</v>
      </c>
    </row>
    <row r="525" spans="1:52" ht="15" customHeight="1">
      <c r="A525" s="832" t="s">
        <v>1150</v>
      </c>
      <c r="B525" s="832">
        <v>2025</v>
      </c>
      <c r="C525" s="832" t="s">
        <v>2191</v>
      </c>
      <c r="D525" s="832" t="s">
        <v>2192</v>
      </c>
      <c r="E525" s="832" t="s">
        <v>333</v>
      </c>
      <c r="F525" s="832" t="s">
        <v>1153</v>
      </c>
      <c r="G525" s="832">
        <v>0</v>
      </c>
      <c r="H525" s="832">
        <v>0</v>
      </c>
      <c r="I525" s="832">
        <v>0</v>
      </c>
      <c r="J525" s="832">
        <v>0</v>
      </c>
      <c r="K525" s="832">
        <v>0</v>
      </c>
      <c r="L525" s="832">
        <v>0</v>
      </c>
      <c r="M525" s="832">
        <v>0</v>
      </c>
      <c r="N525" s="832">
        <v>0</v>
      </c>
      <c r="O525" s="832">
        <v>0</v>
      </c>
      <c r="P525" s="832">
        <v>0</v>
      </c>
      <c r="Q525" s="832">
        <v>0</v>
      </c>
      <c r="R525" s="832">
        <v>0</v>
      </c>
      <c r="S525" s="832">
        <v>0</v>
      </c>
      <c r="T525" s="832">
        <v>0</v>
      </c>
      <c r="U525" s="832">
        <v>0</v>
      </c>
      <c r="V525" s="832">
        <v>0</v>
      </c>
      <c r="W525" s="832">
        <v>0</v>
      </c>
      <c r="X525" s="832">
        <v>0</v>
      </c>
      <c r="Y525" s="832">
        <v>0</v>
      </c>
      <c r="Z525" s="832">
        <v>0</v>
      </c>
      <c r="AA525" s="832">
        <v>0</v>
      </c>
      <c r="AB525" s="832">
        <v>0</v>
      </c>
      <c r="AC525" s="832">
        <v>0</v>
      </c>
      <c r="AD525" s="832">
        <v>0</v>
      </c>
      <c r="AE525" s="832">
        <v>0</v>
      </c>
      <c r="AF525" s="832">
        <v>0</v>
      </c>
      <c r="AG525" s="832">
        <v>0</v>
      </c>
      <c r="AH525" s="832">
        <v>0</v>
      </c>
      <c r="AI525" s="832">
        <v>0</v>
      </c>
      <c r="AJ525" s="1030" t="str">
        <f t="shared" si="48"/>
        <v>H28060</v>
      </c>
      <c r="AK525" s="1030" t="str">
        <f t="shared" si="49"/>
        <v>CAPITAL ACTION CAT F</v>
      </c>
      <c r="AL525" s="1030">
        <f>IFERROR(INDEX(G525:R525,1,MATCH(Parametres!$B$3,G$1:R$1,0)-1)*IF(OR(F525="L",F525="S",F525="I"),-1,1),"")</f>
        <v>0</v>
      </c>
      <c r="AM525" s="1030">
        <f t="shared" si="50"/>
        <v>0</v>
      </c>
      <c r="AN525" s="1030">
        <f>INDEX(G525:R525,1,MATCH(Parametres!$B$3,G$1:R$1,0))*IF(OR(F525="L",F525="S",F525="I"),-1,1)</f>
        <v>0</v>
      </c>
      <c r="AO525" s="598" t="e">
        <f>+VLOOKUP($AJ525,Data_Validation!$A:$D,1,0)</f>
        <v>#N/A</v>
      </c>
      <c r="AP525" s="598" t="e">
        <f>+VLOOKUP($AJ525,Data_Validation!$A:$D,3,0)</f>
        <v>#N/A</v>
      </c>
      <c r="AQ525" s="598" t="e">
        <f>+VLOOKUP($AJ525,Data_Validation!$A:$D,4,0)</f>
        <v>#N/A</v>
      </c>
      <c r="AR525" s="598" t="s">
        <v>299</v>
      </c>
      <c r="AS525" s="598" t="e">
        <f>+VLOOKUP($AJ525,Data_Validation!$A:$E,5,0)</f>
        <v>#N/A</v>
      </c>
      <c r="AT525" s="1036" t="str">
        <f t="shared" si="51"/>
        <v>H28060</v>
      </c>
      <c r="AU525" s="599" t="str">
        <f t="shared" si="52"/>
        <v>CAPITAL ACTION CAT F</v>
      </c>
      <c r="AV525" s="1030">
        <f>IFERROR(INDEX(V525:AG525,1,MATCH(Parametres!$B$3,V$1:AG$1,0)-1)*IF(OR(C525="L",C525="S",C525="I"),-1,1),"")</f>
        <v>0</v>
      </c>
      <c r="AW525" s="1030">
        <f t="shared" si="53"/>
        <v>0</v>
      </c>
      <c r="AX525" s="1030">
        <f>INDEX(V525:AG525,1,MATCH(Parametres!$B$3,V$1:AG$1,0))*IF(OR(C525="L",C525="S",C525="I"),-1,1)</f>
        <v>0</v>
      </c>
      <c r="AY525" s="598" t="s">
        <v>337</v>
      </c>
      <c r="AZ525" s="598" t="e">
        <f>+VLOOKUP($AJ525,Data_Validation!$A:$E,5,0)</f>
        <v>#N/A</v>
      </c>
    </row>
    <row r="526" spans="1:52" ht="15" customHeight="1">
      <c r="A526" s="832" t="s">
        <v>1150</v>
      </c>
      <c r="B526" s="832">
        <v>2025</v>
      </c>
      <c r="C526" s="832" t="s">
        <v>2193</v>
      </c>
      <c r="D526" s="832" t="s">
        <v>2194</v>
      </c>
      <c r="E526" s="832" t="s">
        <v>333</v>
      </c>
      <c r="F526" s="832" t="s">
        <v>1153</v>
      </c>
      <c r="G526" s="832">
        <v>2</v>
      </c>
      <c r="H526" s="832">
        <v>2</v>
      </c>
      <c r="I526" s="832">
        <v>2</v>
      </c>
      <c r="J526" s="832">
        <v>2</v>
      </c>
      <c r="K526" s="832">
        <v>2</v>
      </c>
      <c r="L526" s="832">
        <v>2</v>
      </c>
      <c r="M526" s="832">
        <v>2</v>
      </c>
      <c r="N526" s="832">
        <v>0</v>
      </c>
      <c r="O526" s="832">
        <v>0</v>
      </c>
      <c r="P526" s="832">
        <v>0</v>
      </c>
      <c r="Q526" s="832">
        <v>0</v>
      </c>
      <c r="R526" s="832">
        <v>0</v>
      </c>
      <c r="S526" s="832">
        <v>0</v>
      </c>
      <c r="T526" s="832">
        <v>0</v>
      </c>
      <c r="U526" s="832">
        <v>0</v>
      </c>
      <c r="V526" s="832">
        <v>0</v>
      </c>
      <c r="W526" s="832">
        <v>0</v>
      </c>
      <c r="X526" s="832">
        <v>0</v>
      </c>
      <c r="Y526" s="832">
        <v>0</v>
      </c>
      <c r="Z526" s="832">
        <v>0</v>
      </c>
      <c r="AA526" s="832">
        <v>0</v>
      </c>
      <c r="AB526" s="832">
        <v>0</v>
      </c>
      <c r="AC526" s="832">
        <v>0</v>
      </c>
      <c r="AD526" s="832">
        <v>0</v>
      </c>
      <c r="AE526" s="832">
        <v>0</v>
      </c>
      <c r="AF526" s="832">
        <v>0</v>
      </c>
      <c r="AG526" s="832">
        <v>0</v>
      </c>
      <c r="AH526" s="832">
        <v>0</v>
      </c>
      <c r="AI526" s="832">
        <v>0</v>
      </c>
      <c r="AJ526" s="1030" t="str">
        <f t="shared" si="48"/>
        <v>H28070</v>
      </c>
      <c r="AK526" s="1030" t="str">
        <f t="shared" si="49"/>
        <v>CAPITAL ACTION CAT G</v>
      </c>
      <c r="AL526" s="1030">
        <f>IFERROR(INDEX(G526:R526,1,MATCH(Parametres!$B$3,G$1:R$1,0)-1)*IF(OR(F526="L",F526="S",F526="I"),-1,1),"")</f>
        <v>-2</v>
      </c>
      <c r="AM526" s="1030">
        <f t="shared" si="50"/>
        <v>0</v>
      </c>
      <c r="AN526" s="1030">
        <f>INDEX(G526:R526,1,MATCH(Parametres!$B$3,G$1:R$1,0))*IF(OR(F526="L",F526="S",F526="I"),-1,1)</f>
        <v>-2</v>
      </c>
      <c r="AO526" s="598" t="str">
        <f>+VLOOKUP($AJ526,Data_Validation!$A:$D,1,0)</f>
        <v>H28070</v>
      </c>
      <c r="AP526" s="598" t="str">
        <f>+VLOOKUP($AJ526,Data_Validation!$A:$D,3,0)</f>
        <v>Bilan</v>
      </c>
      <c r="AQ526" s="598" t="str">
        <f>+VLOOKUP($AJ526,Data_Validation!$A:$D,4,0)</f>
        <v>Capital Actions</v>
      </c>
      <c r="AR526" s="598" t="s">
        <v>299</v>
      </c>
      <c r="AS526" s="598">
        <f>+VLOOKUP($AJ526,Data_Validation!$A:$E,5,0)</f>
        <v>0</v>
      </c>
      <c r="AT526" s="1036" t="str">
        <f t="shared" si="51"/>
        <v>H28070</v>
      </c>
      <c r="AU526" s="599" t="str">
        <f t="shared" si="52"/>
        <v>CAPITAL ACTION CAT G</v>
      </c>
      <c r="AV526" s="1030">
        <f>IFERROR(INDEX(V526:AG526,1,MATCH(Parametres!$B$3,V$1:AG$1,0)-1)*IF(OR(C526="L",C526="S",C526="I"),-1,1),"")</f>
        <v>0</v>
      </c>
      <c r="AW526" s="1030">
        <f t="shared" si="53"/>
        <v>0</v>
      </c>
      <c r="AX526" s="1030">
        <f>INDEX(V526:AG526,1,MATCH(Parametres!$B$3,V$1:AG$1,0))*IF(OR(C526="L",C526="S",C526="I"),-1,1)</f>
        <v>0</v>
      </c>
      <c r="AY526" s="598" t="s">
        <v>337</v>
      </c>
      <c r="AZ526" s="598">
        <f>+VLOOKUP($AJ526,Data_Validation!$A:$E,5,0)</f>
        <v>0</v>
      </c>
    </row>
    <row r="527" spans="1:52" ht="15" customHeight="1">
      <c r="A527" s="832" t="s">
        <v>1150</v>
      </c>
      <c r="B527" s="832">
        <v>2025</v>
      </c>
      <c r="C527" s="832" t="s">
        <v>2195</v>
      </c>
      <c r="D527" s="832" t="s">
        <v>2196</v>
      </c>
      <c r="E527" s="832" t="s">
        <v>333</v>
      </c>
      <c r="F527" s="832" t="s">
        <v>1153</v>
      </c>
      <c r="G527" s="832">
        <v>0</v>
      </c>
      <c r="H527" s="832">
        <v>0</v>
      </c>
      <c r="I527" s="832">
        <v>0</v>
      </c>
      <c r="J527" s="832">
        <v>0</v>
      </c>
      <c r="K527" s="832">
        <v>0</v>
      </c>
      <c r="L527" s="832">
        <v>0</v>
      </c>
      <c r="M527" s="832">
        <v>0</v>
      </c>
      <c r="N527" s="832">
        <v>0</v>
      </c>
      <c r="O527" s="832">
        <v>0</v>
      </c>
      <c r="P527" s="832">
        <v>0</v>
      </c>
      <c r="Q527" s="832">
        <v>0</v>
      </c>
      <c r="R527" s="832">
        <v>0</v>
      </c>
      <c r="S527" s="832">
        <v>0</v>
      </c>
      <c r="T527" s="832">
        <v>0</v>
      </c>
      <c r="U527" s="832">
        <v>0</v>
      </c>
      <c r="V527" s="832">
        <v>0</v>
      </c>
      <c r="W527" s="832">
        <v>0</v>
      </c>
      <c r="X527" s="832">
        <v>0</v>
      </c>
      <c r="Y527" s="832">
        <v>0</v>
      </c>
      <c r="Z527" s="832">
        <v>0</v>
      </c>
      <c r="AA527" s="832">
        <v>0</v>
      </c>
      <c r="AB527" s="832">
        <v>0</v>
      </c>
      <c r="AC527" s="832">
        <v>0</v>
      </c>
      <c r="AD527" s="832">
        <v>0</v>
      </c>
      <c r="AE527" s="832">
        <v>0</v>
      </c>
      <c r="AF527" s="832">
        <v>0</v>
      </c>
      <c r="AG527" s="832">
        <v>0</v>
      </c>
      <c r="AH527" s="832">
        <v>0</v>
      </c>
      <c r="AI527" s="832">
        <v>0</v>
      </c>
      <c r="AJ527" s="1030" t="str">
        <f t="shared" si="48"/>
        <v>H28080</v>
      </c>
      <c r="AK527" s="1030" t="str">
        <f t="shared" si="49"/>
        <v>SURPLUS APPORT CAT '' F '</v>
      </c>
      <c r="AL527" s="1030">
        <f>IFERROR(INDEX(G527:R527,1,MATCH(Parametres!$B$3,G$1:R$1,0)-1)*IF(OR(F527="L",F527="S",F527="I"),-1,1),"")</f>
        <v>0</v>
      </c>
      <c r="AM527" s="1030">
        <f t="shared" si="50"/>
        <v>0</v>
      </c>
      <c r="AN527" s="1030">
        <f>INDEX(G527:R527,1,MATCH(Parametres!$B$3,G$1:R$1,0))*IF(OR(F527="L",F527="S",F527="I"),-1,1)</f>
        <v>0</v>
      </c>
      <c r="AO527" s="598" t="e">
        <f>+VLOOKUP($AJ527,Data_Validation!$A:$D,1,0)</f>
        <v>#N/A</v>
      </c>
      <c r="AP527" s="598" t="e">
        <f>+VLOOKUP($AJ527,Data_Validation!$A:$D,3,0)</f>
        <v>#N/A</v>
      </c>
      <c r="AQ527" s="598" t="e">
        <f>+VLOOKUP($AJ527,Data_Validation!$A:$D,4,0)</f>
        <v>#N/A</v>
      </c>
      <c r="AR527" s="598" t="s">
        <v>299</v>
      </c>
      <c r="AS527" s="598" t="e">
        <f>+VLOOKUP($AJ527,Data_Validation!$A:$E,5,0)</f>
        <v>#N/A</v>
      </c>
      <c r="AT527" s="1036" t="str">
        <f t="shared" si="51"/>
        <v>H28080</v>
      </c>
      <c r="AU527" s="599" t="str">
        <f t="shared" si="52"/>
        <v>SURPLUS APPORT CAT '' F '</v>
      </c>
      <c r="AV527" s="1030">
        <f>IFERROR(INDEX(V527:AG527,1,MATCH(Parametres!$B$3,V$1:AG$1,0)-1)*IF(OR(C527="L",C527="S",C527="I"),-1,1),"")</f>
        <v>0</v>
      </c>
      <c r="AW527" s="1030">
        <f t="shared" si="53"/>
        <v>0</v>
      </c>
      <c r="AX527" s="1030">
        <f>INDEX(V527:AG527,1,MATCH(Parametres!$B$3,V$1:AG$1,0))*IF(OR(C527="L",C527="S",C527="I"),-1,1)</f>
        <v>0</v>
      </c>
      <c r="AY527" s="598" t="s">
        <v>337</v>
      </c>
      <c r="AZ527" s="598" t="e">
        <f>+VLOOKUP($AJ527,Data_Validation!$A:$E,5,0)</f>
        <v>#N/A</v>
      </c>
    </row>
    <row r="528" spans="1:52" ht="15" customHeight="1">
      <c r="A528" s="832" t="s">
        <v>1150</v>
      </c>
      <c r="B528" s="832">
        <v>2025</v>
      </c>
      <c r="C528" s="832" t="s">
        <v>2197</v>
      </c>
      <c r="D528" s="832" t="s">
        <v>2198</v>
      </c>
      <c r="E528" s="832" t="s">
        <v>333</v>
      </c>
      <c r="F528" s="832" t="s">
        <v>1153</v>
      </c>
      <c r="G528" s="832">
        <v>998</v>
      </c>
      <c r="H528" s="832">
        <v>998</v>
      </c>
      <c r="I528" s="832">
        <v>998</v>
      </c>
      <c r="J528" s="832">
        <v>998</v>
      </c>
      <c r="K528" s="832">
        <v>998</v>
      </c>
      <c r="L528" s="832">
        <v>998</v>
      </c>
      <c r="M528" s="832">
        <v>998</v>
      </c>
      <c r="N528" s="832">
        <v>0</v>
      </c>
      <c r="O528" s="832">
        <v>0</v>
      </c>
      <c r="P528" s="832">
        <v>0</v>
      </c>
      <c r="Q528" s="832">
        <v>0</v>
      </c>
      <c r="R528" s="832">
        <v>0</v>
      </c>
      <c r="S528" s="832">
        <v>0</v>
      </c>
      <c r="T528" s="832">
        <v>0</v>
      </c>
      <c r="U528" s="832">
        <v>0</v>
      </c>
      <c r="V528" s="832">
        <v>0</v>
      </c>
      <c r="W528" s="832">
        <v>0</v>
      </c>
      <c r="X528" s="832">
        <v>0</v>
      </c>
      <c r="Y528" s="832">
        <v>0</v>
      </c>
      <c r="Z528" s="832">
        <v>0</v>
      </c>
      <c r="AA528" s="832">
        <v>0</v>
      </c>
      <c r="AB528" s="832">
        <v>0</v>
      </c>
      <c r="AC528" s="832">
        <v>0</v>
      </c>
      <c r="AD528" s="832">
        <v>0</v>
      </c>
      <c r="AE528" s="832">
        <v>0</v>
      </c>
      <c r="AF528" s="832">
        <v>0</v>
      </c>
      <c r="AG528" s="832">
        <v>0</v>
      </c>
      <c r="AH528" s="832">
        <v>0</v>
      </c>
      <c r="AI528" s="832">
        <v>0</v>
      </c>
      <c r="AJ528" s="1030" t="str">
        <f t="shared" si="48"/>
        <v>H28090</v>
      </c>
      <c r="AK528" s="1030" t="str">
        <f t="shared" si="49"/>
        <v>SURPLUS APPORT CAT G</v>
      </c>
      <c r="AL528" s="1030">
        <f>IFERROR(INDEX(G528:R528,1,MATCH(Parametres!$B$3,G$1:R$1,0)-1)*IF(OR(F528="L",F528="S",F528="I"),-1,1),"")</f>
        <v>-998</v>
      </c>
      <c r="AM528" s="1030">
        <f t="shared" si="50"/>
        <v>0</v>
      </c>
      <c r="AN528" s="1030">
        <f>INDEX(G528:R528,1,MATCH(Parametres!$B$3,G$1:R$1,0))*IF(OR(F528="L",F528="S",F528="I"),-1,1)</f>
        <v>-998</v>
      </c>
      <c r="AO528" s="598" t="str">
        <f>+VLOOKUP($AJ528,Data_Validation!$A:$D,1,0)</f>
        <v>H28090</v>
      </c>
      <c r="AP528" s="598" t="str">
        <f>+VLOOKUP($AJ528,Data_Validation!$A:$D,3,0)</f>
        <v>Bilan</v>
      </c>
      <c r="AQ528" s="598" t="str">
        <f>+VLOOKUP($AJ528,Data_Validation!$A:$D,4,0)</f>
        <v>Bénéfices non répartis</v>
      </c>
      <c r="AR528" s="598" t="s">
        <v>299</v>
      </c>
      <c r="AS528" s="598">
        <f>+VLOOKUP($AJ528,Data_Validation!$A:$E,5,0)</f>
        <v>0</v>
      </c>
      <c r="AT528" s="1036" t="str">
        <f t="shared" si="51"/>
        <v>H28090</v>
      </c>
      <c r="AU528" s="599" t="str">
        <f t="shared" si="52"/>
        <v>SURPLUS APPORT CAT G</v>
      </c>
      <c r="AV528" s="1030">
        <f>IFERROR(INDEX(V528:AG528,1,MATCH(Parametres!$B$3,V$1:AG$1,0)-1)*IF(OR(C528="L",C528="S",C528="I"),-1,1),"")</f>
        <v>0</v>
      </c>
      <c r="AW528" s="1030">
        <f t="shared" si="53"/>
        <v>0</v>
      </c>
      <c r="AX528" s="1030">
        <f>INDEX(V528:AG528,1,MATCH(Parametres!$B$3,V$1:AG$1,0))*IF(OR(C528="L",C528="S",C528="I"),-1,1)</f>
        <v>0</v>
      </c>
      <c r="AY528" s="598" t="s">
        <v>337</v>
      </c>
      <c r="AZ528" s="598">
        <f>+VLOOKUP($AJ528,Data_Validation!$A:$E,5,0)</f>
        <v>0</v>
      </c>
    </row>
    <row r="529" spans="1:52" ht="15" customHeight="1">
      <c r="A529" s="832" t="s">
        <v>1150</v>
      </c>
      <c r="B529" s="832">
        <v>2025</v>
      </c>
      <c r="C529" s="832" t="s">
        <v>2199</v>
      </c>
      <c r="D529" s="832" t="s">
        <v>2200</v>
      </c>
      <c r="E529" s="832" t="s">
        <v>333</v>
      </c>
      <c r="F529" s="832" t="s">
        <v>1153</v>
      </c>
      <c r="G529" s="832">
        <v>0</v>
      </c>
      <c r="H529" s="832">
        <v>0</v>
      </c>
      <c r="I529" s="832">
        <v>0</v>
      </c>
      <c r="J529" s="832">
        <v>0</v>
      </c>
      <c r="K529" s="832">
        <v>0</v>
      </c>
      <c r="L529" s="832">
        <v>0</v>
      </c>
      <c r="M529" s="832">
        <v>0</v>
      </c>
      <c r="N529" s="832">
        <v>0</v>
      </c>
      <c r="O529" s="832">
        <v>0</v>
      </c>
      <c r="P529" s="832">
        <v>0</v>
      </c>
      <c r="Q529" s="832">
        <v>0</v>
      </c>
      <c r="R529" s="832">
        <v>0</v>
      </c>
      <c r="S529" s="832">
        <v>0</v>
      </c>
      <c r="T529" s="832">
        <v>0</v>
      </c>
      <c r="U529" s="832">
        <v>0</v>
      </c>
      <c r="V529" s="832">
        <v>0</v>
      </c>
      <c r="W529" s="832">
        <v>0</v>
      </c>
      <c r="X529" s="832">
        <v>0</v>
      </c>
      <c r="Y529" s="832">
        <v>0</v>
      </c>
      <c r="Z529" s="832">
        <v>0</v>
      </c>
      <c r="AA529" s="832">
        <v>0</v>
      </c>
      <c r="AB529" s="832">
        <v>0</v>
      </c>
      <c r="AC529" s="832">
        <v>0</v>
      </c>
      <c r="AD529" s="832">
        <v>0</v>
      </c>
      <c r="AE529" s="832">
        <v>0</v>
      </c>
      <c r="AF529" s="832">
        <v>0</v>
      </c>
      <c r="AG529" s="832">
        <v>0</v>
      </c>
      <c r="AH529" s="832">
        <v>0</v>
      </c>
      <c r="AI529" s="832">
        <v>0</v>
      </c>
      <c r="AJ529" s="1030" t="str">
        <f t="shared" si="48"/>
        <v>H28200</v>
      </c>
      <c r="AK529" s="1030" t="str">
        <f t="shared" si="49"/>
        <v>SURPLUS D APPORT CAPITAL</v>
      </c>
      <c r="AL529" s="1030">
        <f>IFERROR(INDEX(G529:R529,1,MATCH(Parametres!$B$3,G$1:R$1,0)-1)*IF(OR(F529="L",F529="S",F529="I"),-1,1),"")</f>
        <v>0</v>
      </c>
      <c r="AM529" s="1030">
        <f t="shared" si="50"/>
        <v>0</v>
      </c>
      <c r="AN529" s="1030">
        <f>INDEX(G529:R529,1,MATCH(Parametres!$B$3,G$1:R$1,0))*IF(OR(F529="L",F529="S",F529="I"),-1,1)</f>
        <v>0</v>
      </c>
      <c r="AO529" s="598" t="e">
        <f>+VLOOKUP($AJ529,Data_Validation!$A:$D,1,0)</f>
        <v>#N/A</v>
      </c>
      <c r="AP529" s="598" t="e">
        <f>+VLOOKUP($AJ529,Data_Validation!$A:$D,3,0)</f>
        <v>#N/A</v>
      </c>
      <c r="AQ529" s="598" t="e">
        <f>+VLOOKUP($AJ529,Data_Validation!$A:$D,4,0)</f>
        <v>#N/A</v>
      </c>
      <c r="AR529" s="598" t="s">
        <v>299</v>
      </c>
      <c r="AS529" s="598" t="e">
        <f>+VLOOKUP($AJ529,Data_Validation!$A:$E,5,0)</f>
        <v>#N/A</v>
      </c>
      <c r="AT529" s="1036" t="str">
        <f t="shared" si="51"/>
        <v>H28200</v>
      </c>
      <c r="AU529" s="599" t="str">
        <f t="shared" si="52"/>
        <v>SURPLUS D APPORT CAPITAL</v>
      </c>
      <c r="AV529" s="1030">
        <f>IFERROR(INDEX(V529:AG529,1,MATCH(Parametres!$B$3,V$1:AG$1,0)-1)*IF(OR(C529="L",C529="S",C529="I"),-1,1),"")</f>
        <v>0</v>
      </c>
      <c r="AW529" s="1030">
        <f t="shared" si="53"/>
        <v>0</v>
      </c>
      <c r="AX529" s="1030">
        <f>INDEX(V529:AG529,1,MATCH(Parametres!$B$3,V$1:AG$1,0))*IF(OR(C529="L",C529="S",C529="I"),-1,1)</f>
        <v>0</v>
      </c>
      <c r="AY529" s="598" t="s">
        <v>337</v>
      </c>
      <c r="AZ529" s="598" t="e">
        <f>+VLOOKUP($AJ529,Data_Validation!$A:$E,5,0)</f>
        <v>#N/A</v>
      </c>
    </row>
    <row r="530" spans="1:52" ht="15" customHeight="1">
      <c r="A530" s="832" t="s">
        <v>1150</v>
      </c>
      <c r="B530" s="832">
        <v>2025</v>
      </c>
      <c r="C530" s="832" t="s">
        <v>2201</v>
      </c>
      <c r="D530" s="832" t="s">
        <v>2202</v>
      </c>
      <c r="E530" s="832" t="s">
        <v>333</v>
      </c>
      <c r="F530" s="832" t="s">
        <v>1153</v>
      </c>
      <c r="G530" s="832">
        <v>0</v>
      </c>
      <c r="H530" s="832">
        <v>0</v>
      </c>
      <c r="I530" s="832">
        <v>0</v>
      </c>
      <c r="J530" s="832">
        <v>0</v>
      </c>
      <c r="K530" s="832">
        <v>0</v>
      </c>
      <c r="L530" s="832">
        <v>0</v>
      </c>
      <c r="M530" s="832">
        <v>0</v>
      </c>
      <c r="N530" s="832">
        <v>0</v>
      </c>
      <c r="O530" s="832">
        <v>0</v>
      </c>
      <c r="P530" s="832">
        <v>0</v>
      </c>
      <c r="Q530" s="832">
        <v>0</v>
      </c>
      <c r="R530" s="832">
        <v>0</v>
      </c>
      <c r="S530" s="832">
        <v>0</v>
      </c>
      <c r="T530" s="832">
        <v>0</v>
      </c>
      <c r="U530" s="832">
        <v>0</v>
      </c>
      <c r="V530" s="832">
        <v>0</v>
      </c>
      <c r="W530" s="832">
        <v>0</v>
      </c>
      <c r="X530" s="832">
        <v>0</v>
      </c>
      <c r="Y530" s="832">
        <v>0</v>
      </c>
      <c r="Z530" s="832">
        <v>0</v>
      </c>
      <c r="AA530" s="832">
        <v>0</v>
      </c>
      <c r="AB530" s="832">
        <v>0</v>
      </c>
      <c r="AC530" s="832">
        <v>0</v>
      </c>
      <c r="AD530" s="832">
        <v>0</v>
      </c>
      <c r="AE530" s="832">
        <v>0</v>
      </c>
      <c r="AF530" s="832">
        <v>0</v>
      </c>
      <c r="AG530" s="832">
        <v>0</v>
      </c>
      <c r="AH530" s="832">
        <v>0</v>
      </c>
      <c r="AI530" s="832">
        <v>0</v>
      </c>
      <c r="AJ530" s="1030" t="str">
        <f t="shared" si="48"/>
        <v>H28210</v>
      </c>
      <c r="AK530" s="1030" t="str">
        <f t="shared" si="49"/>
        <v>SURPLUS APPORT CAT F</v>
      </c>
      <c r="AL530" s="1030">
        <f>IFERROR(INDEX(G530:R530,1,MATCH(Parametres!$B$3,G$1:R$1,0)-1)*IF(OR(F530="L",F530="S",F530="I"),-1,1),"")</f>
        <v>0</v>
      </c>
      <c r="AM530" s="1030">
        <f t="shared" si="50"/>
        <v>0</v>
      </c>
      <c r="AN530" s="1030">
        <f>INDEX(G530:R530,1,MATCH(Parametres!$B$3,G$1:R$1,0))*IF(OR(F530="L",F530="S",F530="I"),-1,1)</f>
        <v>0</v>
      </c>
      <c r="AO530" s="598" t="e">
        <f>+VLOOKUP($AJ530,Data_Validation!$A:$D,1,0)</f>
        <v>#N/A</v>
      </c>
      <c r="AP530" s="598" t="e">
        <f>+VLOOKUP($AJ530,Data_Validation!$A:$D,3,0)</f>
        <v>#N/A</v>
      </c>
      <c r="AQ530" s="598" t="e">
        <f>+VLOOKUP($AJ530,Data_Validation!$A:$D,4,0)</f>
        <v>#N/A</v>
      </c>
      <c r="AR530" s="598" t="s">
        <v>299</v>
      </c>
      <c r="AS530" s="598" t="e">
        <f>+VLOOKUP($AJ530,Data_Validation!$A:$E,5,0)</f>
        <v>#N/A</v>
      </c>
      <c r="AT530" s="1036" t="str">
        <f t="shared" si="51"/>
        <v>H28210</v>
      </c>
      <c r="AU530" s="599" t="str">
        <f t="shared" si="52"/>
        <v>SURPLUS APPORT CAT F</v>
      </c>
      <c r="AV530" s="1030">
        <f>IFERROR(INDEX(V530:AG530,1,MATCH(Parametres!$B$3,V$1:AG$1,0)-1)*IF(OR(C530="L",C530="S",C530="I"),-1,1),"")</f>
        <v>0</v>
      </c>
      <c r="AW530" s="1030">
        <f t="shared" si="53"/>
        <v>0</v>
      </c>
      <c r="AX530" s="1030">
        <f>INDEX(V530:AG530,1,MATCH(Parametres!$B$3,V$1:AG$1,0))*IF(OR(C530="L",C530="S",C530="I"),-1,1)</f>
        <v>0</v>
      </c>
      <c r="AY530" s="598" t="s">
        <v>337</v>
      </c>
      <c r="AZ530" s="598" t="e">
        <f>+VLOOKUP($AJ530,Data_Validation!$A:$E,5,0)</f>
        <v>#N/A</v>
      </c>
    </row>
    <row r="531" spans="1:52" ht="15" customHeight="1">
      <c r="A531" s="832" t="s">
        <v>1150</v>
      </c>
      <c r="B531" s="832">
        <v>2025</v>
      </c>
      <c r="C531" s="832" t="s">
        <v>2203</v>
      </c>
      <c r="D531" s="832" t="s">
        <v>2198</v>
      </c>
      <c r="E531" s="832" t="s">
        <v>333</v>
      </c>
      <c r="F531" s="832" t="s">
        <v>1153</v>
      </c>
      <c r="G531" s="832">
        <v>0</v>
      </c>
      <c r="H531" s="832">
        <v>0</v>
      </c>
      <c r="I531" s="832">
        <v>0</v>
      </c>
      <c r="J531" s="832">
        <v>0</v>
      </c>
      <c r="K531" s="832">
        <v>0</v>
      </c>
      <c r="L531" s="832">
        <v>0</v>
      </c>
      <c r="M531" s="832">
        <v>0</v>
      </c>
      <c r="N531" s="832">
        <v>0</v>
      </c>
      <c r="O531" s="832">
        <v>0</v>
      </c>
      <c r="P531" s="832">
        <v>0</v>
      </c>
      <c r="Q531" s="832">
        <v>0</v>
      </c>
      <c r="R531" s="832">
        <v>0</v>
      </c>
      <c r="S531" s="832">
        <v>0</v>
      </c>
      <c r="T531" s="832">
        <v>0</v>
      </c>
      <c r="U531" s="832">
        <v>0</v>
      </c>
      <c r="V531" s="832">
        <v>0</v>
      </c>
      <c r="W531" s="832">
        <v>0</v>
      </c>
      <c r="X531" s="832">
        <v>0</v>
      </c>
      <c r="Y531" s="832">
        <v>0</v>
      </c>
      <c r="Z531" s="832">
        <v>0</v>
      </c>
      <c r="AA531" s="832">
        <v>0</v>
      </c>
      <c r="AB531" s="832">
        <v>0</v>
      </c>
      <c r="AC531" s="832">
        <v>0</v>
      </c>
      <c r="AD531" s="832">
        <v>0</v>
      </c>
      <c r="AE531" s="832">
        <v>0</v>
      </c>
      <c r="AF531" s="832">
        <v>0</v>
      </c>
      <c r="AG531" s="832">
        <v>0</v>
      </c>
      <c r="AH531" s="832">
        <v>0</v>
      </c>
      <c r="AI531" s="832">
        <v>0</v>
      </c>
      <c r="AJ531" s="1030" t="str">
        <f t="shared" ref="AJ531:AJ594" si="54">C531</f>
        <v>H28220</v>
      </c>
      <c r="AK531" s="1030" t="str">
        <f t="shared" ref="AK531:AK594" si="55">D531</f>
        <v>SURPLUS APPORT CAT G</v>
      </c>
      <c r="AL531" s="1030">
        <f>IFERROR(INDEX(G531:R531,1,MATCH(Parametres!$B$3,G$1:R$1,0)-1)*IF(OR(F531="L",F531="S",F531="I"),-1,1),"")</f>
        <v>0</v>
      </c>
      <c r="AM531" s="1030">
        <f t="shared" si="50"/>
        <v>0</v>
      </c>
      <c r="AN531" s="1030">
        <f>INDEX(G531:R531,1,MATCH(Parametres!$B$3,G$1:R$1,0))*IF(OR(F531="L",F531="S",F531="I"),-1,1)</f>
        <v>0</v>
      </c>
      <c r="AO531" s="598" t="e">
        <f>+VLOOKUP($AJ531,Data_Validation!$A:$D,1,0)</f>
        <v>#N/A</v>
      </c>
      <c r="AP531" s="598" t="e">
        <f>+VLOOKUP($AJ531,Data_Validation!$A:$D,3,0)</f>
        <v>#N/A</v>
      </c>
      <c r="AQ531" s="598" t="e">
        <f>+VLOOKUP($AJ531,Data_Validation!$A:$D,4,0)</f>
        <v>#N/A</v>
      </c>
      <c r="AR531" s="598" t="s">
        <v>299</v>
      </c>
      <c r="AS531" s="598" t="e">
        <f>+VLOOKUP($AJ531,Data_Validation!$A:$E,5,0)</f>
        <v>#N/A</v>
      </c>
      <c r="AT531" s="1036" t="str">
        <f t="shared" si="51"/>
        <v>H28220</v>
      </c>
      <c r="AU531" s="599" t="str">
        <f t="shared" si="52"/>
        <v>SURPLUS APPORT CAT G</v>
      </c>
      <c r="AV531" s="1030">
        <f>IFERROR(INDEX(V531:AG531,1,MATCH(Parametres!$B$3,V$1:AG$1,0)-1)*IF(OR(C531="L",C531="S",C531="I"),-1,1),"")</f>
        <v>0</v>
      </c>
      <c r="AW531" s="1030">
        <f t="shared" si="53"/>
        <v>0</v>
      </c>
      <c r="AX531" s="1030">
        <f>INDEX(V531:AG531,1,MATCH(Parametres!$B$3,V$1:AG$1,0))*IF(OR(C531="L",C531="S",C531="I"),-1,1)</f>
        <v>0</v>
      </c>
      <c r="AY531" s="598" t="s">
        <v>337</v>
      </c>
      <c r="AZ531" s="598" t="e">
        <f>+VLOOKUP($AJ531,Data_Validation!$A:$E,5,0)</f>
        <v>#N/A</v>
      </c>
    </row>
    <row r="532" spans="1:52" ht="15" customHeight="1">
      <c r="A532" s="832" t="s">
        <v>1150</v>
      </c>
      <c r="B532" s="832">
        <v>2025</v>
      </c>
      <c r="C532" s="832" t="s">
        <v>2204</v>
      </c>
      <c r="D532" s="832" t="s">
        <v>2205</v>
      </c>
      <c r="E532" s="832" t="s">
        <v>333</v>
      </c>
      <c r="F532" s="832" t="s">
        <v>1153</v>
      </c>
      <c r="G532" s="832">
        <v>3074394.55</v>
      </c>
      <c r="H532" s="832">
        <v>3074394.55</v>
      </c>
      <c r="I532" s="832">
        <v>3074394.55</v>
      </c>
      <c r="J532" s="832">
        <v>3074394.55</v>
      </c>
      <c r="K532" s="832">
        <v>3074394.55</v>
      </c>
      <c r="L532" s="832">
        <v>3074394.55</v>
      </c>
      <c r="M532" s="832">
        <v>3074394.55</v>
      </c>
      <c r="N532" s="832">
        <v>819248.55</v>
      </c>
      <c r="O532" s="832">
        <v>764248.55</v>
      </c>
      <c r="P532" s="832">
        <v>764286.55</v>
      </c>
      <c r="Q532" s="832">
        <v>764286.55</v>
      </c>
      <c r="R532" s="832">
        <v>764286.55</v>
      </c>
      <c r="S532" s="832">
        <v>0</v>
      </c>
      <c r="T532" s="832">
        <v>0</v>
      </c>
      <c r="U532" s="832">
        <v>0</v>
      </c>
      <c r="V532" s="832">
        <v>0</v>
      </c>
      <c r="W532" s="832">
        <v>0</v>
      </c>
      <c r="X532" s="832">
        <v>0</v>
      </c>
      <c r="Y532" s="832">
        <v>0</v>
      </c>
      <c r="Z532" s="832">
        <v>0</v>
      </c>
      <c r="AA532" s="832">
        <v>0</v>
      </c>
      <c r="AB532" s="832">
        <v>0</v>
      </c>
      <c r="AC532" s="832">
        <v>0</v>
      </c>
      <c r="AD532" s="832">
        <v>0</v>
      </c>
      <c r="AE532" s="832">
        <v>0</v>
      </c>
      <c r="AF532" s="832">
        <v>0</v>
      </c>
      <c r="AG532" s="832">
        <v>0</v>
      </c>
      <c r="AH532" s="832">
        <v>0</v>
      </c>
      <c r="AI532" s="832">
        <v>0</v>
      </c>
      <c r="AJ532" s="1030" t="str">
        <f t="shared" si="54"/>
        <v>H28500</v>
      </c>
      <c r="AK532" s="1030" t="str">
        <f t="shared" si="55"/>
        <v>BENEFICE NON REPARTI</v>
      </c>
      <c r="AL532" s="1030">
        <f>IFERROR(INDEX(G532:R532,1,MATCH(Parametres!$B$3,G$1:R$1,0)-1)*IF(OR(F532="L",F532="S",F532="I"),-1,1),"")</f>
        <v>-3074394.55</v>
      </c>
      <c r="AM532" s="1030">
        <f t="shared" si="50"/>
        <v>0</v>
      </c>
      <c r="AN532" s="1030">
        <f>INDEX(G532:R532,1,MATCH(Parametres!$B$3,G$1:R$1,0))*IF(OR(F532="L",F532="S",F532="I"),-1,1)</f>
        <v>-3074394.55</v>
      </c>
      <c r="AO532" s="598" t="str">
        <f>+VLOOKUP($AJ532,Data_Validation!$A:$D,1,0)</f>
        <v>H28500</v>
      </c>
      <c r="AP532" s="598" t="str">
        <f>+VLOOKUP($AJ532,Data_Validation!$A:$D,3,0)</f>
        <v>Bilan</v>
      </c>
      <c r="AQ532" s="598" t="str">
        <f>+VLOOKUP($AJ532,Data_Validation!$A:$D,4,0)</f>
        <v>Bénéfices non répartis</v>
      </c>
      <c r="AR532" s="598" t="s">
        <v>299</v>
      </c>
      <c r="AS532" s="598">
        <f>+VLOOKUP($AJ532,Data_Validation!$A:$E,5,0)</f>
        <v>0</v>
      </c>
      <c r="AT532" s="1036" t="str">
        <f t="shared" si="51"/>
        <v>H28500</v>
      </c>
      <c r="AU532" s="599" t="str">
        <f t="shared" si="52"/>
        <v>BENEFICE NON REPARTI</v>
      </c>
      <c r="AV532" s="1030">
        <f>IFERROR(INDEX(V532:AG532,1,MATCH(Parametres!$B$3,V$1:AG$1,0)-1)*IF(OR(C532="L",C532="S",C532="I"),-1,1),"")</f>
        <v>0</v>
      </c>
      <c r="AW532" s="1030">
        <f t="shared" si="53"/>
        <v>0</v>
      </c>
      <c r="AX532" s="1030">
        <f>INDEX(V532:AG532,1,MATCH(Parametres!$B$3,V$1:AG$1,0))*IF(OR(C532="L",C532="S",C532="I"),-1,1)</f>
        <v>0</v>
      </c>
      <c r="AY532" s="598" t="s">
        <v>337</v>
      </c>
      <c r="AZ532" s="598">
        <f>+VLOOKUP($AJ532,Data_Validation!$A:$E,5,0)</f>
        <v>0</v>
      </c>
    </row>
    <row r="533" spans="1:52" ht="15" customHeight="1">
      <c r="A533" s="832" t="s">
        <v>1150</v>
      </c>
      <c r="B533" s="832">
        <v>2025</v>
      </c>
      <c r="C533" s="832" t="s">
        <v>2206</v>
      </c>
      <c r="D533" s="832" t="s">
        <v>2207</v>
      </c>
      <c r="E533" s="832" t="s">
        <v>333</v>
      </c>
      <c r="F533" s="832" t="s">
        <v>1153</v>
      </c>
      <c r="G533" s="832">
        <v>0</v>
      </c>
      <c r="H533" s="832">
        <v>0</v>
      </c>
      <c r="I533" s="832">
        <v>0</v>
      </c>
      <c r="J533" s="832">
        <v>0</v>
      </c>
      <c r="K533" s="832">
        <v>0</v>
      </c>
      <c r="L533" s="832">
        <v>0</v>
      </c>
      <c r="M533" s="832">
        <v>0</v>
      </c>
      <c r="N533" s="832">
        <v>0</v>
      </c>
      <c r="O533" s="832">
        <v>0</v>
      </c>
      <c r="P533" s="832">
        <v>0</v>
      </c>
      <c r="Q533" s="832">
        <v>0</v>
      </c>
      <c r="R533" s="832">
        <v>0</v>
      </c>
      <c r="S533" s="832">
        <v>0</v>
      </c>
      <c r="T533" s="832">
        <v>0</v>
      </c>
      <c r="U533" s="832">
        <v>0</v>
      </c>
      <c r="V533" s="832">
        <v>0</v>
      </c>
      <c r="W533" s="832">
        <v>0</v>
      </c>
      <c r="X533" s="832">
        <v>0</v>
      </c>
      <c r="Y533" s="832">
        <v>0</v>
      </c>
      <c r="Z533" s="832">
        <v>0</v>
      </c>
      <c r="AA533" s="832">
        <v>0</v>
      </c>
      <c r="AB533" s="832">
        <v>0</v>
      </c>
      <c r="AC533" s="832">
        <v>0</v>
      </c>
      <c r="AD533" s="832">
        <v>0</v>
      </c>
      <c r="AE533" s="832">
        <v>0</v>
      </c>
      <c r="AF533" s="832">
        <v>0</v>
      </c>
      <c r="AG533" s="832">
        <v>0</v>
      </c>
      <c r="AH533" s="832">
        <v>0</v>
      </c>
      <c r="AI533" s="832">
        <v>0</v>
      </c>
      <c r="AJ533" s="1030" t="str">
        <f t="shared" si="54"/>
        <v>H28700</v>
      </c>
      <c r="AK533" s="1030" t="str">
        <f t="shared" si="55"/>
        <v>INVESTISS DES ASSOCIES</v>
      </c>
      <c r="AL533" s="1030">
        <f>IFERROR(INDEX(G533:R533,1,MATCH(Parametres!$B$3,G$1:R$1,0)-1)*IF(OR(F533="L",F533="S",F533="I"),-1,1),"")</f>
        <v>0</v>
      </c>
      <c r="AM533" s="1030">
        <f t="shared" si="50"/>
        <v>0</v>
      </c>
      <c r="AN533" s="1030">
        <f>INDEX(G533:R533,1,MATCH(Parametres!$B$3,G$1:R$1,0))*IF(OR(F533="L",F533="S",F533="I"),-1,1)</f>
        <v>0</v>
      </c>
      <c r="AO533" s="598" t="e">
        <f>+VLOOKUP($AJ533,Data_Validation!$A:$D,1,0)</f>
        <v>#N/A</v>
      </c>
      <c r="AP533" s="598" t="e">
        <f>+VLOOKUP($AJ533,Data_Validation!$A:$D,3,0)</f>
        <v>#N/A</v>
      </c>
      <c r="AQ533" s="598" t="e">
        <f>+VLOOKUP($AJ533,Data_Validation!$A:$D,4,0)</f>
        <v>#N/A</v>
      </c>
      <c r="AR533" s="598" t="s">
        <v>299</v>
      </c>
      <c r="AS533" s="598" t="e">
        <f>+VLOOKUP($AJ533,Data_Validation!$A:$E,5,0)</f>
        <v>#N/A</v>
      </c>
      <c r="AT533" s="1036" t="str">
        <f t="shared" si="51"/>
        <v>H28700</v>
      </c>
      <c r="AU533" s="599" t="str">
        <f t="shared" si="52"/>
        <v>INVESTISS DES ASSOCIES</v>
      </c>
      <c r="AV533" s="1030">
        <f>IFERROR(INDEX(V533:AG533,1,MATCH(Parametres!$B$3,V$1:AG$1,0)-1)*IF(OR(C533="L",C533="S",C533="I"),-1,1),"")</f>
        <v>0</v>
      </c>
      <c r="AW533" s="1030">
        <f t="shared" si="53"/>
        <v>0</v>
      </c>
      <c r="AX533" s="1030">
        <f>INDEX(V533:AG533,1,MATCH(Parametres!$B$3,V$1:AG$1,0))*IF(OR(C533="L",C533="S",C533="I"),-1,1)</f>
        <v>0</v>
      </c>
      <c r="AY533" s="598" t="s">
        <v>337</v>
      </c>
      <c r="AZ533" s="598" t="e">
        <f>+VLOOKUP($AJ533,Data_Validation!$A:$E,5,0)</f>
        <v>#N/A</v>
      </c>
    </row>
    <row r="534" spans="1:52" ht="15" customHeight="1">
      <c r="A534" s="832" t="s">
        <v>1150</v>
      </c>
      <c r="B534" s="832">
        <v>2025</v>
      </c>
      <c r="C534" s="832" t="s">
        <v>2208</v>
      </c>
      <c r="D534" s="832" t="s">
        <v>2209</v>
      </c>
      <c r="E534" s="832" t="s">
        <v>333</v>
      </c>
      <c r="F534" s="832" t="s">
        <v>1153</v>
      </c>
      <c r="G534" s="832">
        <v>0</v>
      </c>
      <c r="H534" s="832">
        <v>0</v>
      </c>
      <c r="I534" s="832">
        <v>0</v>
      </c>
      <c r="J534" s="832">
        <v>0</v>
      </c>
      <c r="K534" s="832">
        <v>0</v>
      </c>
      <c r="L534" s="832">
        <v>0</v>
      </c>
      <c r="M534" s="832">
        <v>0</v>
      </c>
      <c r="N534" s="832">
        <v>0</v>
      </c>
      <c r="O534" s="832">
        <v>0</v>
      </c>
      <c r="P534" s="832">
        <v>0</v>
      </c>
      <c r="Q534" s="832">
        <v>0</v>
      </c>
      <c r="R534" s="832">
        <v>0</v>
      </c>
      <c r="S534" s="832">
        <v>0</v>
      </c>
      <c r="T534" s="832">
        <v>0</v>
      </c>
      <c r="U534" s="832">
        <v>0</v>
      </c>
      <c r="V534" s="832">
        <v>0</v>
      </c>
      <c r="W534" s="832">
        <v>0</v>
      </c>
      <c r="X534" s="832">
        <v>0</v>
      </c>
      <c r="Y534" s="832">
        <v>0</v>
      </c>
      <c r="Z534" s="832">
        <v>0</v>
      </c>
      <c r="AA534" s="832">
        <v>0</v>
      </c>
      <c r="AB534" s="832">
        <v>0</v>
      </c>
      <c r="AC534" s="832">
        <v>0</v>
      </c>
      <c r="AD534" s="832">
        <v>0</v>
      </c>
      <c r="AE534" s="832">
        <v>0</v>
      </c>
      <c r="AF534" s="832">
        <v>0</v>
      </c>
      <c r="AG534" s="832">
        <v>0</v>
      </c>
      <c r="AH534" s="832">
        <v>0</v>
      </c>
      <c r="AI534" s="832">
        <v>0</v>
      </c>
      <c r="AJ534" s="1030" t="str">
        <f t="shared" si="54"/>
        <v>H29000</v>
      </c>
      <c r="AK534" s="1030" t="str">
        <f t="shared" si="55"/>
        <v>RETRAITS DIVIDENDES</v>
      </c>
      <c r="AL534" s="1030">
        <f>IFERROR(INDEX(G534:R534,1,MATCH(Parametres!$B$3,G$1:R$1,0)-1)*IF(OR(F534="L",F534="S",F534="I"),-1,1),"")</f>
        <v>0</v>
      </c>
      <c r="AM534" s="1030">
        <f t="shared" si="50"/>
        <v>0</v>
      </c>
      <c r="AN534" s="1030">
        <f>INDEX(G534:R534,1,MATCH(Parametres!$B$3,G$1:R$1,0))*IF(OR(F534="L",F534="S",F534="I"),-1,1)</f>
        <v>0</v>
      </c>
      <c r="AO534" s="598" t="e">
        <f>+VLOOKUP($AJ534,Data_Validation!$A:$D,1,0)</f>
        <v>#N/A</v>
      </c>
      <c r="AP534" s="598" t="e">
        <f>+VLOOKUP($AJ534,Data_Validation!$A:$D,3,0)</f>
        <v>#N/A</v>
      </c>
      <c r="AQ534" s="598" t="e">
        <f>+VLOOKUP($AJ534,Data_Validation!$A:$D,4,0)</f>
        <v>#N/A</v>
      </c>
      <c r="AR534" s="598" t="s">
        <v>299</v>
      </c>
      <c r="AS534" s="598" t="e">
        <f>+VLOOKUP($AJ534,Data_Validation!$A:$E,5,0)</f>
        <v>#N/A</v>
      </c>
      <c r="AT534" s="1036" t="str">
        <f t="shared" si="51"/>
        <v>H29000</v>
      </c>
      <c r="AU534" s="599" t="str">
        <f t="shared" si="52"/>
        <v>RETRAITS DIVIDENDES</v>
      </c>
      <c r="AV534" s="1030">
        <f>IFERROR(INDEX(V534:AG534,1,MATCH(Parametres!$B$3,V$1:AG$1,0)-1)*IF(OR(C534="L",C534="S",C534="I"),-1,1),"")</f>
        <v>0</v>
      </c>
      <c r="AW534" s="1030">
        <f t="shared" si="53"/>
        <v>0</v>
      </c>
      <c r="AX534" s="1030">
        <f>INDEX(V534:AG534,1,MATCH(Parametres!$B$3,V$1:AG$1,0))*IF(OR(C534="L",C534="S",C534="I"),-1,1)</f>
        <v>0</v>
      </c>
      <c r="AY534" s="598" t="s">
        <v>337</v>
      </c>
      <c r="AZ534" s="598" t="e">
        <f>+VLOOKUP($AJ534,Data_Validation!$A:$E,5,0)</f>
        <v>#N/A</v>
      </c>
    </row>
    <row r="535" spans="1:52" ht="15" customHeight="1">
      <c r="A535" s="832" t="s">
        <v>1150</v>
      </c>
      <c r="B535" s="832">
        <v>2025</v>
      </c>
      <c r="C535" s="832" t="s">
        <v>2210</v>
      </c>
      <c r="D535" s="832" t="s">
        <v>2211</v>
      </c>
      <c r="E535" s="832" t="s">
        <v>333</v>
      </c>
      <c r="F535" s="832" t="s">
        <v>1153</v>
      </c>
      <c r="G535" s="832">
        <v>0</v>
      </c>
      <c r="H535" s="832">
        <v>0</v>
      </c>
      <c r="I535" s="832">
        <v>0</v>
      </c>
      <c r="J535" s="832">
        <v>0</v>
      </c>
      <c r="K535" s="832">
        <v>0</v>
      </c>
      <c r="L535" s="832">
        <v>0</v>
      </c>
      <c r="M535" s="832">
        <v>0</v>
      </c>
      <c r="N535" s="832">
        <v>0</v>
      </c>
      <c r="O535" s="832">
        <v>0</v>
      </c>
      <c r="P535" s="832">
        <v>0</v>
      </c>
      <c r="Q535" s="832">
        <v>0</v>
      </c>
      <c r="R535" s="832">
        <v>0</v>
      </c>
      <c r="S535" s="832">
        <v>0</v>
      </c>
      <c r="T535" s="832">
        <v>0</v>
      </c>
      <c r="U535" s="832">
        <v>0</v>
      </c>
      <c r="V535" s="832">
        <v>0</v>
      </c>
      <c r="W535" s="832">
        <v>0</v>
      </c>
      <c r="X535" s="832">
        <v>0</v>
      </c>
      <c r="Y535" s="832">
        <v>0</v>
      </c>
      <c r="Z535" s="832">
        <v>0</v>
      </c>
      <c r="AA535" s="832">
        <v>0</v>
      </c>
      <c r="AB535" s="832">
        <v>0</v>
      </c>
      <c r="AC535" s="832">
        <v>0</v>
      </c>
      <c r="AD535" s="832">
        <v>0</v>
      </c>
      <c r="AE535" s="832">
        <v>0</v>
      </c>
      <c r="AF535" s="832">
        <v>0</v>
      </c>
      <c r="AG535" s="832">
        <v>0</v>
      </c>
      <c r="AH535" s="832">
        <v>0</v>
      </c>
      <c r="AI535" s="832">
        <v>0</v>
      </c>
      <c r="AJ535" s="1030" t="str">
        <f t="shared" si="54"/>
        <v>H29002</v>
      </c>
      <c r="AK535" s="1030" t="str">
        <f t="shared" si="55"/>
        <v>DIVIDENDES-CAT ¨C¨</v>
      </c>
      <c r="AL535" s="1030">
        <f>IFERROR(INDEX(G535:R535,1,MATCH(Parametres!$B$3,G$1:R$1,0)-1)*IF(OR(F535="L",F535="S",F535="I"),-1,1),"")</f>
        <v>0</v>
      </c>
      <c r="AM535" s="1030">
        <f t="shared" si="50"/>
        <v>0</v>
      </c>
      <c r="AN535" s="1030">
        <f>INDEX(G535:R535,1,MATCH(Parametres!$B$3,G$1:R$1,0))*IF(OR(F535="L",F535="S",F535="I"),-1,1)</f>
        <v>0</v>
      </c>
      <c r="AO535" s="598" t="e">
        <f>+VLOOKUP($AJ535,Data_Validation!$A:$D,1,0)</f>
        <v>#N/A</v>
      </c>
      <c r="AP535" s="598" t="e">
        <f>+VLOOKUP($AJ535,Data_Validation!$A:$D,3,0)</f>
        <v>#N/A</v>
      </c>
      <c r="AQ535" s="598" t="e">
        <f>+VLOOKUP($AJ535,Data_Validation!$A:$D,4,0)</f>
        <v>#N/A</v>
      </c>
      <c r="AR535" s="598" t="s">
        <v>299</v>
      </c>
      <c r="AS535" s="598" t="e">
        <f>+VLOOKUP($AJ535,Data_Validation!$A:$E,5,0)</f>
        <v>#N/A</v>
      </c>
      <c r="AT535" s="1036" t="str">
        <f t="shared" si="51"/>
        <v>H29002</v>
      </c>
      <c r="AU535" s="599" t="str">
        <f t="shared" si="52"/>
        <v>DIVIDENDES-CAT ¨C¨</v>
      </c>
      <c r="AV535" s="1030">
        <f>IFERROR(INDEX(V535:AG535,1,MATCH(Parametres!$B$3,V$1:AG$1,0)-1)*IF(OR(C535="L",C535="S",C535="I"),-1,1),"")</f>
        <v>0</v>
      </c>
      <c r="AW535" s="1030">
        <f t="shared" si="53"/>
        <v>0</v>
      </c>
      <c r="AX535" s="1030">
        <f>INDEX(V535:AG535,1,MATCH(Parametres!$B$3,V$1:AG$1,0))*IF(OR(C535="L",C535="S",C535="I"),-1,1)</f>
        <v>0</v>
      </c>
      <c r="AY535" s="598" t="s">
        <v>337</v>
      </c>
      <c r="AZ535" s="598" t="e">
        <f>+VLOOKUP($AJ535,Data_Validation!$A:$E,5,0)</f>
        <v>#N/A</v>
      </c>
    </row>
    <row r="536" spans="1:52" ht="15" customHeight="1">
      <c r="A536" s="832" t="s">
        <v>1150</v>
      </c>
      <c r="B536" s="832">
        <v>2025</v>
      </c>
      <c r="C536" s="832" t="s">
        <v>2212</v>
      </c>
      <c r="D536" s="832" t="s">
        <v>2213</v>
      </c>
      <c r="E536" s="832" t="s">
        <v>333</v>
      </c>
      <c r="F536" s="832" t="s">
        <v>1153</v>
      </c>
      <c r="G536" s="832">
        <v>0</v>
      </c>
      <c r="H536" s="832">
        <v>0</v>
      </c>
      <c r="I536" s="832">
        <v>0</v>
      </c>
      <c r="J536" s="832">
        <v>0</v>
      </c>
      <c r="K536" s="832">
        <v>0</v>
      </c>
      <c r="L536" s="832">
        <v>0</v>
      </c>
      <c r="M536" s="832">
        <v>0</v>
      </c>
      <c r="N536" s="832">
        <v>0</v>
      </c>
      <c r="O536" s="832">
        <v>0</v>
      </c>
      <c r="P536" s="832">
        <v>0</v>
      </c>
      <c r="Q536" s="832">
        <v>0</v>
      </c>
      <c r="R536" s="832">
        <v>0</v>
      </c>
      <c r="S536" s="832">
        <v>0</v>
      </c>
      <c r="T536" s="832">
        <v>0</v>
      </c>
      <c r="U536" s="832">
        <v>0</v>
      </c>
      <c r="V536" s="832">
        <v>0</v>
      </c>
      <c r="W536" s="832">
        <v>0</v>
      </c>
      <c r="X536" s="832">
        <v>0</v>
      </c>
      <c r="Y536" s="832">
        <v>0</v>
      </c>
      <c r="Z536" s="832">
        <v>0</v>
      </c>
      <c r="AA536" s="832">
        <v>0</v>
      </c>
      <c r="AB536" s="832">
        <v>0</v>
      </c>
      <c r="AC536" s="832">
        <v>0</v>
      </c>
      <c r="AD536" s="832">
        <v>0</v>
      </c>
      <c r="AE536" s="832">
        <v>0</v>
      </c>
      <c r="AF536" s="832">
        <v>0</v>
      </c>
      <c r="AG536" s="832">
        <v>0</v>
      </c>
      <c r="AH536" s="832">
        <v>0</v>
      </c>
      <c r="AI536" s="832">
        <v>0</v>
      </c>
      <c r="AJ536" s="1030" t="str">
        <f t="shared" si="54"/>
        <v>H29003</v>
      </c>
      <c r="AK536" s="1030" t="str">
        <f t="shared" si="55"/>
        <v>DIVIDENDES-CAT ¨F¨</v>
      </c>
      <c r="AL536" s="1030">
        <f>IFERROR(INDEX(G536:R536,1,MATCH(Parametres!$B$3,G$1:R$1,0)-1)*IF(OR(F536="L",F536="S",F536="I"),-1,1),"")</f>
        <v>0</v>
      </c>
      <c r="AM536" s="1030">
        <f t="shared" si="50"/>
        <v>0</v>
      </c>
      <c r="AN536" s="1030">
        <f>INDEX(G536:R536,1,MATCH(Parametres!$B$3,G$1:R$1,0))*IF(OR(F536="L",F536="S",F536="I"),-1,1)</f>
        <v>0</v>
      </c>
      <c r="AO536" s="598" t="e">
        <f>+VLOOKUP($AJ536,Data_Validation!$A:$D,1,0)</f>
        <v>#N/A</v>
      </c>
      <c r="AP536" s="598" t="e">
        <f>+VLOOKUP($AJ536,Data_Validation!$A:$D,3,0)</f>
        <v>#N/A</v>
      </c>
      <c r="AQ536" s="598" t="e">
        <f>+VLOOKUP($AJ536,Data_Validation!$A:$D,4,0)</f>
        <v>#N/A</v>
      </c>
      <c r="AR536" s="598" t="s">
        <v>299</v>
      </c>
      <c r="AS536" s="598" t="e">
        <f>+VLOOKUP($AJ536,Data_Validation!$A:$E,5,0)</f>
        <v>#N/A</v>
      </c>
      <c r="AT536" s="1036" t="str">
        <f t="shared" si="51"/>
        <v>H29003</v>
      </c>
      <c r="AU536" s="599" t="str">
        <f t="shared" si="52"/>
        <v>DIVIDENDES-CAT ¨F¨</v>
      </c>
      <c r="AV536" s="1030">
        <f>IFERROR(INDEX(V536:AG536,1,MATCH(Parametres!$B$3,V$1:AG$1,0)-1)*IF(OR(C536="L",C536="S",C536="I"),-1,1),"")</f>
        <v>0</v>
      </c>
      <c r="AW536" s="1030">
        <f t="shared" si="53"/>
        <v>0</v>
      </c>
      <c r="AX536" s="1030">
        <f>INDEX(V536:AG536,1,MATCH(Parametres!$B$3,V$1:AG$1,0))*IF(OR(C536="L",C536="S",C536="I"),-1,1)</f>
        <v>0</v>
      </c>
      <c r="AY536" s="598" t="s">
        <v>337</v>
      </c>
      <c r="AZ536" s="598" t="e">
        <f>+VLOOKUP($AJ536,Data_Validation!$A:$E,5,0)</f>
        <v>#N/A</v>
      </c>
    </row>
    <row r="537" spans="1:52" ht="15" customHeight="1">
      <c r="A537" s="832" t="s">
        <v>1150</v>
      </c>
      <c r="B537" s="832">
        <v>2025</v>
      </c>
      <c r="C537" s="832" t="s">
        <v>2214</v>
      </c>
      <c r="D537" s="832" t="s">
        <v>2215</v>
      </c>
      <c r="E537" s="832" t="s">
        <v>333</v>
      </c>
      <c r="F537" s="832" t="s">
        <v>1153</v>
      </c>
      <c r="G537" s="832">
        <v>0</v>
      </c>
      <c r="H537" s="832">
        <v>0</v>
      </c>
      <c r="I537" s="832">
        <v>0</v>
      </c>
      <c r="J537" s="832">
        <v>0</v>
      </c>
      <c r="K537" s="832">
        <v>0</v>
      </c>
      <c r="L537" s="832">
        <v>0</v>
      </c>
      <c r="M537" s="832">
        <v>0</v>
      </c>
      <c r="N537" s="832">
        <v>0</v>
      </c>
      <c r="O537" s="832">
        <v>0</v>
      </c>
      <c r="P537" s="832">
        <v>0</v>
      </c>
      <c r="Q537" s="832">
        <v>0</v>
      </c>
      <c r="R537" s="832">
        <v>0</v>
      </c>
      <c r="S537" s="832">
        <v>0</v>
      </c>
      <c r="T537" s="832">
        <v>0</v>
      </c>
      <c r="U537" s="832">
        <v>0</v>
      </c>
      <c r="V537" s="832">
        <v>0</v>
      </c>
      <c r="W537" s="832">
        <v>0</v>
      </c>
      <c r="X537" s="832">
        <v>0</v>
      </c>
      <c r="Y537" s="832">
        <v>0</v>
      </c>
      <c r="Z537" s="832">
        <v>0</v>
      </c>
      <c r="AA537" s="832">
        <v>0</v>
      </c>
      <c r="AB537" s="832">
        <v>0</v>
      </c>
      <c r="AC537" s="832">
        <v>0</v>
      </c>
      <c r="AD537" s="832">
        <v>0</v>
      </c>
      <c r="AE537" s="832">
        <v>0</v>
      </c>
      <c r="AF537" s="832">
        <v>0</v>
      </c>
      <c r="AG537" s="832">
        <v>0</v>
      </c>
      <c r="AH537" s="832">
        <v>0</v>
      </c>
      <c r="AI537" s="832">
        <v>0</v>
      </c>
      <c r="AJ537" s="1030" t="str">
        <f t="shared" si="54"/>
        <v>H29005</v>
      </c>
      <c r="AK537" s="1030" t="str">
        <f t="shared" si="55"/>
        <v>DIVIDENDES-CAT ¨D¨</v>
      </c>
      <c r="AL537" s="1030">
        <f>IFERROR(INDEX(G537:R537,1,MATCH(Parametres!$B$3,G$1:R$1,0)-1)*IF(OR(F537="L",F537="S",F537="I"),-1,1),"")</f>
        <v>0</v>
      </c>
      <c r="AM537" s="1030">
        <f t="shared" si="50"/>
        <v>0</v>
      </c>
      <c r="AN537" s="1030">
        <f>INDEX(G537:R537,1,MATCH(Parametres!$B$3,G$1:R$1,0))*IF(OR(F537="L",F537="S",F537="I"),-1,1)</f>
        <v>0</v>
      </c>
      <c r="AO537" s="598" t="e">
        <f>+VLOOKUP($AJ537,Data_Validation!$A:$D,1,0)</f>
        <v>#N/A</v>
      </c>
      <c r="AP537" s="598" t="e">
        <f>+VLOOKUP($AJ537,Data_Validation!$A:$D,3,0)</f>
        <v>#N/A</v>
      </c>
      <c r="AQ537" s="598" t="e">
        <f>+VLOOKUP($AJ537,Data_Validation!$A:$D,4,0)</f>
        <v>#N/A</v>
      </c>
      <c r="AR537" s="598" t="s">
        <v>299</v>
      </c>
      <c r="AS537" s="598" t="e">
        <f>+VLOOKUP($AJ537,Data_Validation!$A:$E,5,0)</f>
        <v>#N/A</v>
      </c>
      <c r="AT537" s="1036" t="str">
        <f t="shared" si="51"/>
        <v>H29005</v>
      </c>
      <c r="AU537" s="599" t="str">
        <f t="shared" si="52"/>
        <v>DIVIDENDES-CAT ¨D¨</v>
      </c>
      <c r="AV537" s="1030">
        <f>IFERROR(INDEX(V537:AG537,1,MATCH(Parametres!$B$3,V$1:AG$1,0)-1)*IF(OR(C537="L",C537="S",C537="I"),-1,1),"")</f>
        <v>0</v>
      </c>
      <c r="AW537" s="1030">
        <f t="shared" si="53"/>
        <v>0</v>
      </c>
      <c r="AX537" s="1030">
        <f>INDEX(V537:AG537,1,MATCH(Parametres!$B$3,V$1:AG$1,0))*IF(OR(C537="L",C537="S",C537="I"),-1,1)</f>
        <v>0</v>
      </c>
      <c r="AY537" s="598" t="s">
        <v>337</v>
      </c>
      <c r="AZ537" s="598" t="e">
        <f>+VLOOKUP($AJ537,Data_Validation!$A:$E,5,0)</f>
        <v>#N/A</v>
      </c>
    </row>
    <row r="538" spans="1:52" ht="15" customHeight="1">
      <c r="A538" s="832" t="s">
        <v>1150</v>
      </c>
      <c r="B538" s="832">
        <v>2025</v>
      </c>
      <c r="C538" s="832" t="s">
        <v>2216</v>
      </c>
      <c r="D538" s="832" t="s">
        <v>2217</v>
      </c>
      <c r="E538" s="832" t="s">
        <v>333</v>
      </c>
      <c r="F538" s="832" t="s">
        <v>1153</v>
      </c>
      <c r="G538" s="832">
        <v>0</v>
      </c>
      <c r="H538" s="832">
        <v>0</v>
      </c>
      <c r="I538" s="832">
        <v>0</v>
      </c>
      <c r="J538" s="832">
        <v>0</v>
      </c>
      <c r="K538" s="832">
        <v>0</v>
      </c>
      <c r="L538" s="832">
        <v>0</v>
      </c>
      <c r="M538" s="832">
        <v>0</v>
      </c>
      <c r="N538" s="832">
        <v>0</v>
      </c>
      <c r="O538" s="832">
        <v>0</v>
      </c>
      <c r="P538" s="832">
        <v>0</v>
      </c>
      <c r="Q538" s="832">
        <v>0</v>
      </c>
      <c r="R538" s="832">
        <v>0</v>
      </c>
      <c r="S538" s="832">
        <v>0</v>
      </c>
      <c r="T538" s="832">
        <v>0</v>
      </c>
      <c r="U538" s="832">
        <v>0</v>
      </c>
      <c r="V538" s="832">
        <v>0</v>
      </c>
      <c r="W538" s="832">
        <v>0</v>
      </c>
      <c r="X538" s="832">
        <v>0</v>
      </c>
      <c r="Y538" s="832">
        <v>0</v>
      </c>
      <c r="Z538" s="832">
        <v>0</v>
      </c>
      <c r="AA538" s="832">
        <v>0</v>
      </c>
      <c r="AB538" s="832">
        <v>0</v>
      </c>
      <c r="AC538" s="832">
        <v>0</v>
      </c>
      <c r="AD538" s="832">
        <v>0</v>
      </c>
      <c r="AE538" s="832">
        <v>0</v>
      </c>
      <c r="AF538" s="832">
        <v>0</v>
      </c>
      <c r="AG538" s="832">
        <v>0</v>
      </c>
      <c r="AH538" s="832">
        <v>0</v>
      </c>
      <c r="AI538" s="832">
        <v>0</v>
      </c>
      <c r="AJ538" s="1030" t="str">
        <f t="shared" si="54"/>
        <v>H29900</v>
      </c>
      <c r="AK538" s="1030" t="str">
        <f t="shared" si="55"/>
        <v>PROFIT OR LOSS</v>
      </c>
      <c r="AL538" s="1030">
        <f>IFERROR(INDEX(G538:R538,1,MATCH(Parametres!$B$3,G$1:R$1,0)-1)*IF(OR(F538="L",F538="S",F538="I"),-1,1),"")</f>
        <v>0</v>
      </c>
      <c r="AM538" s="1030">
        <f t="shared" si="50"/>
        <v>0</v>
      </c>
      <c r="AN538" s="1030">
        <f>INDEX(G538:R538,1,MATCH(Parametres!$B$3,G$1:R$1,0))*IF(OR(F538="L",F538="S",F538="I"),-1,1)</f>
        <v>0</v>
      </c>
      <c r="AO538" s="598" t="e">
        <f>+VLOOKUP($AJ538,Data_Validation!$A:$D,1,0)</f>
        <v>#N/A</v>
      </c>
      <c r="AP538" s="598" t="e">
        <f>+VLOOKUP($AJ538,Data_Validation!$A:$D,3,0)</f>
        <v>#N/A</v>
      </c>
      <c r="AQ538" s="598" t="e">
        <f>+VLOOKUP($AJ538,Data_Validation!$A:$D,4,0)</f>
        <v>#N/A</v>
      </c>
      <c r="AR538" s="598" t="s">
        <v>299</v>
      </c>
      <c r="AS538" s="598" t="e">
        <f>+VLOOKUP($AJ538,Data_Validation!$A:$E,5,0)</f>
        <v>#N/A</v>
      </c>
      <c r="AT538" s="1036" t="str">
        <f t="shared" si="51"/>
        <v>H29900</v>
      </c>
      <c r="AU538" s="599" t="str">
        <f t="shared" si="52"/>
        <v>PROFIT OR LOSS</v>
      </c>
      <c r="AV538" s="1030">
        <f>IFERROR(INDEX(V538:AG538,1,MATCH(Parametres!$B$3,V$1:AG$1,0)-1)*IF(OR(C538="L",C538="S",C538="I"),-1,1),"")</f>
        <v>0</v>
      </c>
      <c r="AW538" s="1030">
        <f t="shared" si="53"/>
        <v>0</v>
      </c>
      <c r="AX538" s="1030">
        <f>INDEX(V538:AG538,1,MATCH(Parametres!$B$3,V$1:AG$1,0))*IF(OR(C538="L",C538="S",C538="I"),-1,1)</f>
        <v>0</v>
      </c>
      <c r="AY538" s="598" t="s">
        <v>337</v>
      </c>
      <c r="AZ538" s="598" t="e">
        <f>+VLOOKUP($AJ538,Data_Validation!$A:$E,5,0)</f>
        <v>#N/A</v>
      </c>
    </row>
    <row r="539" spans="1:52" ht="15" customHeight="1">
      <c r="A539" s="832" t="s">
        <v>1150</v>
      </c>
      <c r="B539" s="832">
        <v>2025</v>
      </c>
      <c r="C539" s="832" t="s">
        <v>2218</v>
      </c>
      <c r="D539" s="832" t="s">
        <v>2219</v>
      </c>
      <c r="E539" s="832" t="s">
        <v>333</v>
      </c>
      <c r="F539" s="832" t="s">
        <v>1153</v>
      </c>
      <c r="G539" s="832">
        <v>0</v>
      </c>
      <c r="H539" s="832">
        <v>0</v>
      </c>
      <c r="I539" s="832">
        <v>0</v>
      </c>
      <c r="J539" s="832">
        <v>0</v>
      </c>
      <c r="K539" s="832">
        <v>0</v>
      </c>
      <c r="L539" s="832">
        <v>0</v>
      </c>
      <c r="M539" s="832">
        <v>0</v>
      </c>
      <c r="N539" s="832">
        <v>0</v>
      </c>
      <c r="O539" s="832">
        <v>0</v>
      </c>
      <c r="P539" s="832">
        <v>0</v>
      </c>
      <c r="Q539" s="832">
        <v>0</v>
      </c>
      <c r="R539" s="832">
        <v>0</v>
      </c>
      <c r="S539" s="832">
        <v>0</v>
      </c>
      <c r="T539" s="832">
        <v>0</v>
      </c>
      <c r="U539" s="832">
        <v>0</v>
      </c>
      <c r="V539" s="832">
        <v>0</v>
      </c>
      <c r="W539" s="832">
        <v>0</v>
      </c>
      <c r="X539" s="832">
        <v>0</v>
      </c>
      <c r="Y539" s="832">
        <v>0</v>
      </c>
      <c r="Z539" s="832">
        <v>0</v>
      </c>
      <c r="AA539" s="832">
        <v>0</v>
      </c>
      <c r="AB539" s="832">
        <v>0</v>
      </c>
      <c r="AC539" s="832">
        <v>0</v>
      </c>
      <c r="AD539" s="832">
        <v>0</v>
      </c>
      <c r="AE539" s="832">
        <v>0</v>
      </c>
      <c r="AF539" s="832">
        <v>0</v>
      </c>
      <c r="AG539" s="832">
        <v>0</v>
      </c>
      <c r="AH539" s="832">
        <v>0</v>
      </c>
      <c r="AI539" s="832">
        <v>0</v>
      </c>
      <c r="AJ539" s="1030" t="str">
        <f t="shared" si="54"/>
        <v>H29901</v>
      </c>
      <c r="AK539" s="1030" t="str">
        <f t="shared" si="55"/>
        <v>PROFIT AND LOSS-CLEARING</v>
      </c>
      <c r="AL539" s="1030">
        <f>IFERROR(INDEX(G539:R539,1,MATCH(Parametres!$B$3,G$1:R$1,0)-1)*IF(OR(F539="L",F539="S",F539="I"),-1,1),"")</f>
        <v>0</v>
      </c>
      <c r="AM539" s="1030">
        <f t="shared" si="50"/>
        <v>0</v>
      </c>
      <c r="AN539" s="1030">
        <f>INDEX(G539:R539,1,MATCH(Parametres!$B$3,G$1:R$1,0))*IF(OR(F539="L",F539="S",F539="I"),-1,1)</f>
        <v>0</v>
      </c>
      <c r="AO539" s="598" t="e">
        <f>+VLOOKUP($AJ539,Data_Validation!$A:$D,1,0)</f>
        <v>#N/A</v>
      </c>
      <c r="AP539" s="598" t="e">
        <f>+VLOOKUP($AJ539,Data_Validation!$A:$D,3,0)</f>
        <v>#N/A</v>
      </c>
      <c r="AQ539" s="598" t="e">
        <f>+VLOOKUP($AJ539,Data_Validation!$A:$D,4,0)</f>
        <v>#N/A</v>
      </c>
      <c r="AR539" s="598" t="s">
        <v>299</v>
      </c>
      <c r="AS539" s="598" t="e">
        <f>+VLOOKUP($AJ539,Data_Validation!$A:$E,5,0)</f>
        <v>#N/A</v>
      </c>
      <c r="AT539" s="1036" t="str">
        <f t="shared" si="51"/>
        <v>H29901</v>
      </c>
      <c r="AU539" s="599" t="str">
        <f t="shared" si="52"/>
        <v>PROFIT AND LOSS-CLEARING</v>
      </c>
      <c r="AV539" s="1030">
        <f>IFERROR(INDEX(V539:AG539,1,MATCH(Parametres!$B$3,V$1:AG$1,0)-1)*IF(OR(C539="L",C539="S",C539="I"),-1,1),"")</f>
        <v>0</v>
      </c>
      <c r="AW539" s="1030">
        <f t="shared" si="53"/>
        <v>0</v>
      </c>
      <c r="AX539" s="1030">
        <f>INDEX(V539:AG539,1,MATCH(Parametres!$B$3,V$1:AG$1,0))*IF(OR(C539="L",C539="S",C539="I"),-1,1)</f>
        <v>0</v>
      </c>
      <c r="AY539" s="598" t="s">
        <v>337</v>
      </c>
      <c r="AZ539" s="598" t="e">
        <f>+VLOOKUP($AJ539,Data_Validation!$A:$E,5,0)</f>
        <v>#N/A</v>
      </c>
    </row>
    <row r="540" spans="1:52" ht="15" customHeight="1">
      <c r="A540" s="832" t="s">
        <v>1150</v>
      </c>
      <c r="B540" s="832">
        <v>2025</v>
      </c>
      <c r="C540" s="832" t="s">
        <v>2220</v>
      </c>
      <c r="D540" s="832" t="s">
        <v>2221</v>
      </c>
      <c r="E540" s="832" t="s">
        <v>2222</v>
      </c>
      <c r="F540" s="832" t="s">
        <v>2222</v>
      </c>
      <c r="G540" s="832">
        <v>0</v>
      </c>
      <c r="H540" s="832">
        <v>0</v>
      </c>
      <c r="I540" s="832">
        <v>0</v>
      </c>
      <c r="J540" s="832">
        <v>0</v>
      </c>
      <c r="K540" s="832">
        <v>0</v>
      </c>
      <c r="L540" s="832">
        <v>0</v>
      </c>
      <c r="M540" s="832">
        <v>0</v>
      </c>
      <c r="N540" s="832">
        <v>0</v>
      </c>
      <c r="O540" s="832">
        <v>0</v>
      </c>
      <c r="P540" s="832">
        <v>0</v>
      </c>
      <c r="Q540" s="832">
        <v>0</v>
      </c>
      <c r="R540" s="832">
        <v>0</v>
      </c>
      <c r="S540" s="832">
        <v>0</v>
      </c>
      <c r="T540" s="832">
        <v>0</v>
      </c>
      <c r="U540" s="832">
        <v>0</v>
      </c>
      <c r="V540" s="832">
        <v>0</v>
      </c>
      <c r="W540" s="832">
        <v>0</v>
      </c>
      <c r="X540" s="832">
        <v>0</v>
      </c>
      <c r="Y540" s="832">
        <v>0</v>
      </c>
      <c r="Z540" s="832">
        <v>0</v>
      </c>
      <c r="AA540" s="832">
        <v>0</v>
      </c>
      <c r="AB540" s="832">
        <v>0</v>
      </c>
      <c r="AC540" s="832">
        <v>0</v>
      </c>
      <c r="AD540" s="832">
        <v>0</v>
      </c>
      <c r="AE540" s="832">
        <v>0</v>
      </c>
      <c r="AF540" s="832">
        <v>0</v>
      </c>
      <c r="AG540" s="832">
        <v>0</v>
      </c>
      <c r="AH540" s="832">
        <v>0</v>
      </c>
      <c r="AI540" s="832">
        <v>0</v>
      </c>
      <c r="AJ540" s="1030" t="str">
        <f t="shared" si="54"/>
        <v>H30100</v>
      </c>
      <c r="AK540" s="1030" t="str">
        <f t="shared" si="55"/>
        <v>VTE VEH NF ACCENT 4 P</v>
      </c>
      <c r="AL540" s="1030">
        <f>IFERROR(INDEX(G540:R540,1,MATCH(Parametres!$B$3,G$1:R$1,0)-1)*IF(OR(F540="L",F540="S",F540="I"),-1,1),"")</f>
        <v>0</v>
      </c>
      <c r="AM540" s="1030">
        <f t="shared" si="50"/>
        <v>0</v>
      </c>
      <c r="AN540" s="1030">
        <f>INDEX(G540:R540,1,MATCH(Parametres!$B$3,G$1:R$1,0))*IF(OR(F540="L",F540="S",F540="I"),-1,1)</f>
        <v>0</v>
      </c>
      <c r="AO540" s="598" t="e">
        <f>+VLOOKUP($AJ540,Data_Validation!$A:$D,1,0)</f>
        <v>#N/A</v>
      </c>
      <c r="AP540" s="598" t="e">
        <f>+VLOOKUP($AJ540,Data_Validation!$A:$D,3,0)</f>
        <v>#N/A</v>
      </c>
      <c r="AQ540" s="598" t="e">
        <f>+VLOOKUP($AJ540,Data_Validation!$A:$D,4,0)</f>
        <v>#N/A</v>
      </c>
      <c r="AR540" s="598" t="s">
        <v>299</v>
      </c>
      <c r="AS540" s="598" t="e">
        <f>+VLOOKUP($AJ540,Data_Validation!$A:$E,5,0)</f>
        <v>#N/A</v>
      </c>
      <c r="AT540" s="1036" t="str">
        <f t="shared" si="51"/>
        <v>H30100</v>
      </c>
      <c r="AU540" s="599" t="str">
        <f t="shared" si="52"/>
        <v>VTE VEH NF ACCENT 4 P</v>
      </c>
      <c r="AV540" s="1030">
        <f>IFERROR(INDEX(V540:AG540,1,MATCH(Parametres!$B$3,V$1:AG$1,0)-1)*IF(OR(C540="L",C540="S",C540="I"),-1,1),"")</f>
        <v>0</v>
      </c>
      <c r="AW540" s="1030">
        <f t="shared" si="53"/>
        <v>0</v>
      </c>
      <c r="AX540" s="1030">
        <f>INDEX(V540:AG540,1,MATCH(Parametres!$B$3,V$1:AG$1,0))*IF(OR(C540="L",C540="S",C540="I"),-1,1)</f>
        <v>0</v>
      </c>
      <c r="AY540" s="598" t="s">
        <v>337</v>
      </c>
      <c r="AZ540" s="598" t="e">
        <f>+VLOOKUP($AJ540,Data_Validation!$A:$E,5,0)</f>
        <v>#N/A</v>
      </c>
    </row>
    <row r="541" spans="1:52" ht="15" customHeight="1">
      <c r="A541" s="832" t="s">
        <v>1150</v>
      </c>
      <c r="B541" s="832">
        <v>2025</v>
      </c>
      <c r="C541" s="832" t="s">
        <v>2223</v>
      </c>
      <c r="D541" s="832" t="s">
        <v>2224</v>
      </c>
      <c r="E541" s="832" t="s">
        <v>2222</v>
      </c>
      <c r="F541" s="832" t="s">
        <v>2222</v>
      </c>
      <c r="G541" s="832">
        <v>0</v>
      </c>
      <c r="H541" s="832">
        <v>0</v>
      </c>
      <c r="I541" s="832">
        <v>0</v>
      </c>
      <c r="J541" s="832">
        <v>0</v>
      </c>
      <c r="K541" s="832">
        <v>0</v>
      </c>
      <c r="L541" s="832">
        <v>0</v>
      </c>
      <c r="M541" s="832">
        <v>0</v>
      </c>
      <c r="N541" s="832">
        <v>0</v>
      </c>
      <c r="O541" s="832">
        <v>0</v>
      </c>
      <c r="P541" s="832">
        <v>0</v>
      </c>
      <c r="Q541" s="832">
        <v>0</v>
      </c>
      <c r="R541" s="832">
        <v>0</v>
      </c>
      <c r="S541" s="832">
        <v>0</v>
      </c>
      <c r="T541" s="832">
        <v>0</v>
      </c>
      <c r="U541" s="832">
        <v>0</v>
      </c>
      <c r="V541" s="832">
        <v>0</v>
      </c>
      <c r="W541" s="832">
        <v>0</v>
      </c>
      <c r="X541" s="832">
        <v>0</v>
      </c>
      <c r="Y541" s="832">
        <v>0</v>
      </c>
      <c r="Z541" s="832">
        <v>0</v>
      </c>
      <c r="AA541" s="832">
        <v>0</v>
      </c>
      <c r="AB541" s="832">
        <v>0</v>
      </c>
      <c r="AC541" s="832">
        <v>0</v>
      </c>
      <c r="AD541" s="832">
        <v>0</v>
      </c>
      <c r="AE541" s="832">
        <v>0</v>
      </c>
      <c r="AF541" s="832">
        <v>0</v>
      </c>
      <c r="AG541" s="832">
        <v>0</v>
      </c>
      <c r="AH541" s="832">
        <v>0</v>
      </c>
      <c r="AI541" s="832">
        <v>0</v>
      </c>
      <c r="AJ541" s="1030" t="str">
        <f t="shared" si="54"/>
        <v>H30101</v>
      </c>
      <c r="AK541" s="1030" t="str">
        <f t="shared" si="55"/>
        <v>VTE ACCENT BERLINE  4P</v>
      </c>
      <c r="AL541" s="1030">
        <f>IFERROR(INDEX(G541:R541,1,MATCH(Parametres!$B$3,G$1:R$1,0)-1)*IF(OR(F541="L",F541="S",F541="I"),-1,1),"")</f>
        <v>0</v>
      </c>
      <c r="AM541" s="1030">
        <f t="shared" si="50"/>
        <v>0</v>
      </c>
      <c r="AN541" s="1030">
        <f>INDEX(G541:R541,1,MATCH(Parametres!$B$3,G$1:R$1,0))*IF(OR(F541="L",F541="S",F541="I"),-1,1)</f>
        <v>0</v>
      </c>
      <c r="AO541" s="598" t="e">
        <f>+VLOOKUP($AJ541,Data_Validation!$A:$D,1,0)</f>
        <v>#N/A</v>
      </c>
      <c r="AP541" s="598" t="e">
        <f>+VLOOKUP($AJ541,Data_Validation!$A:$D,3,0)</f>
        <v>#N/A</v>
      </c>
      <c r="AQ541" s="598" t="e">
        <f>+VLOOKUP($AJ541,Data_Validation!$A:$D,4,0)</f>
        <v>#N/A</v>
      </c>
      <c r="AR541" s="598" t="s">
        <v>299</v>
      </c>
      <c r="AS541" s="598" t="e">
        <f>+VLOOKUP($AJ541,Data_Validation!$A:$E,5,0)</f>
        <v>#N/A</v>
      </c>
      <c r="AT541" s="1036" t="str">
        <f t="shared" si="51"/>
        <v>H30101</v>
      </c>
      <c r="AU541" s="599" t="str">
        <f t="shared" si="52"/>
        <v>VTE ACCENT BERLINE  4P</v>
      </c>
      <c r="AV541" s="1030">
        <f>IFERROR(INDEX(V541:AG541,1,MATCH(Parametres!$B$3,V$1:AG$1,0)-1)*IF(OR(C541="L",C541="S",C541="I"),-1,1),"")</f>
        <v>0</v>
      </c>
      <c r="AW541" s="1030">
        <f t="shared" si="53"/>
        <v>0</v>
      </c>
      <c r="AX541" s="1030">
        <f>INDEX(V541:AG541,1,MATCH(Parametres!$B$3,V$1:AG$1,0))*IF(OR(C541="L",C541="S",C541="I"),-1,1)</f>
        <v>0</v>
      </c>
      <c r="AY541" s="598" t="s">
        <v>337</v>
      </c>
      <c r="AZ541" s="598" t="e">
        <f>+VLOOKUP($AJ541,Data_Validation!$A:$E,5,0)</f>
        <v>#N/A</v>
      </c>
    </row>
    <row r="542" spans="1:52" ht="15" customHeight="1">
      <c r="A542" s="832" t="s">
        <v>1150</v>
      </c>
      <c r="B542" s="832">
        <v>2025</v>
      </c>
      <c r="C542" s="832" t="s">
        <v>2225</v>
      </c>
      <c r="D542" s="832" t="s">
        <v>2226</v>
      </c>
      <c r="E542" s="832" t="s">
        <v>2222</v>
      </c>
      <c r="F542" s="832" t="s">
        <v>2222</v>
      </c>
      <c r="G542" s="832">
        <v>0</v>
      </c>
      <c r="H542" s="832">
        <v>0</v>
      </c>
      <c r="I542" s="832">
        <v>0</v>
      </c>
      <c r="J542" s="832">
        <v>0</v>
      </c>
      <c r="K542" s="832">
        <v>0</v>
      </c>
      <c r="L542" s="832">
        <v>0</v>
      </c>
      <c r="M542" s="832">
        <v>0</v>
      </c>
      <c r="N542" s="832">
        <v>0</v>
      </c>
      <c r="O542" s="832">
        <v>0</v>
      </c>
      <c r="P542" s="832">
        <v>0</v>
      </c>
      <c r="Q542" s="832">
        <v>0</v>
      </c>
      <c r="R542" s="832">
        <v>0</v>
      </c>
      <c r="S542" s="832">
        <v>0</v>
      </c>
      <c r="T542" s="832">
        <v>0</v>
      </c>
      <c r="U542" s="832">
        <v>0</v>
      </c>
      <c r="V542" s="832">
        <v>0</v>
      </c>
      <c r="W542" s="832">
        <v>0</v>
      </c>
      <c r="X542" s="832">
        <v>0</v>
      </c>
      <c r="Y542" s="832">
        <v>0</v>
      </c>
      <c r="Z542" s="832">
        <v>0</v>
      </c>
      <c r="AA542" s="832">
        <v>0</v>
      </c>
      <c r="AB542" s="832">
        <v>0</v>
      </c>
      <c r="AC542" s="832">
        <v>0</v>
      </c>
      <c r="AD542" s="832">
        <v>0</v>
      </c>
      <c r="AE542" s="832">
        <v>0</v>
      </c>
      <c r="AF542" s="832">
        <v>0</v>
      </c>
      <c r="AG542" s="832">
        <v>0</v>
      </c>
      <c r="AH542" s="832">
        <v>0</v>
      </c>
      <c r="AI542" s="832">
        <v>0</v>
      </c>
      <c r="AJ542" s="1030" t="str">
        <f t="shared" si="54"/>
        <v>H30200</v>
      </c>
      <c r="AK542" s="1030" t="str">
        <f t="shared" si="55"/>
        <v>VTE VEH NF ACCENT 5 P</v>
      </c>
      <c r="AL542" s="1030">
        <f>IFERROR(INDEX(G542:R542,1,MATCH(Parametres!$B$3,G$1:R$1,0)-1)*IF(OR(F542="L",F542="S",F542="I"),-1,1),"")</f>
        <v>0</v>
      </c>
      <c r="AM542" s="1030">
        <f t="shared" si="50"/>
        <v>0</v>
      </c>
      <c r="AN542" s="1030">
        <f>INDEX(G542:R542,1,MATCH(Parametres!$B$3,G$1:R$1,0))*IF(OR(F542="L",F542="S",F542="I"),-1,1)</f>
        <v>0</v>
      </c>
      <c r="AO542" s="598" t="e">
        <f>+VLOOKUP($AJ542,Data_Validation!$A:$D,1,0)</f>
        <v>#N/A</v>
      </c>
      <c r="AP542" s="598" t="e">
        <f>+VLOOKUP($AJ542,Data_Validation!$A:$D,3,0)</f>
        <v>#N/A</v>
      </c>
      <c r="AQ542" s="598" t="e">
        <f>+VLOOKUP($AJ542,Data_Validation!$A:$D,4,0)</f>
        <v>#N/A</v>
      </c>
      <c r="AR542" s="598" t="s">
        <v>299</v>
      </c>
      <c r="AS542" s="598" t="e">
        <f>+VLOOKUP($AJ542,Data_Validation!$A:$E,5,0)</f>
        <v>#N/A</v>
      </c>
      <c r="AT542" s="1036" t="str">
        <f t="shared" si="51"/>
        <v>H30200</v>
      </c>
      <c r="AU542" s="599" t="str">
        <f t="shared" si="52"/>
        <v>VTE VEH NF ACCENT 5 P</v>
      </c>
      <c r="AV542" s="1030">
        <f>IFERROR(INDEX(V542:AG542,1,MATCH(Parametres!$B$3,V$1:AG$1,0)-1)*IF(OR(C542="L",C542="S",C542="I"),-1,1),"")</f>
        <v>0</v>
      </c>
      <c r="AW542" s="1030">
        <f t="shared" si="53"/>
        <v>0</v>
      </c>
      <c r="AX542" s="1030">
        <f>INDEX(V542:AG542,1,MATCH(Parametres!$B$3,V$1:AG$1,0))*IF(OR(C542="L",C542="S",C542="I"),-1,1)</f>
        <v>0</v>
      </c>
      <c r="AY542" s="598" t="s">
        <v>337</v>
      </c>
      <c r="AZ542" s="598" t="e">
        <f>+VLOOKUP($AJ542,Data_Validation!$A:$E,5,0)</f>
        <v>#N/A</v>
      </c>
    </row>
    <row r="543" spans="1:52" ht="15" customHeight="1">
      <c r="A543" s="832" t="s">
        <v>1150</v>
      </c>
      <c r="B543" s="832">
        <v>2025</v>
      </c>
      <c r="C543" s="832" t="s">
        <v>2227</v>
      </c>
      <c r="D543" s="832" t="s">
        <v>2228</v>
      </c>
      <c r="E543" s="832" t="s">
        <v>2222</v>
      </c>
      <c r="F543" s="832" t="s">
        <v>2222</v>
      </c>
      <c r="G543" s="832">
        <v>0</v>
      </c>
      <c r="H543" s="832">
        <v>0</v>
      </c>
      <c r="I543" s="832">
        <v>0</v>
      </c>
      <c r="J543" s="832">
        <v>0</v>
      </c>
      <c r="K543" s="832">
        <v>0</v>
      </c>
      <c r="L543" s="832">
        <v>0</v>
      </c>
      <c r="M543" s="832">
        <v>0</v>
      </c>
      <c r="N543" s="832">
        <v>0</v>
      </c>
      <c r="O543" s="832">
        <v>0</v>
      </c>
      <c r="P543" s="832">
        <v>0</v>
      </c>
      <c r="Q543" s="832">
        <v>0</v>
      </c>
      <c r="R543" s="832">
        <v>0</v>
      </c>
      <c r="S543" s="832">
        <v>0</v>
      </c>
      <c r="T543" s="832">
        <v>0</v>
      </c>
      <c r="U543" s="832">
        <v>0</v>
      </c>
      <c r="V543" s="832">
        <v>0</v>
      </c>
      <c r="W543" s="832">
        <v>0</v>
      </c>
      <c r="X543" s="832">
        <v>0</v>
      </c>
      <c r="Y543" s="832">
        <v>0</v>
      </c>
      <c r="Z543" s="832">
        <v>0</v>
      </c>
      <c r="AA543" s="832">
        <v>0</v>
      </c>
      <c r="AB543" s="832">
        <v>0</v>
      </c>
      <c r="AC543" s="832">
        <v>0</v>
      </c>
      <c r="AD543" s="832">
        <v>0</v>
      </c>
      <c r="AE543" s="832">
        <v>0</v>
      </c>
      <c r="AF543" s="832">
        <v>0</v>
      </c>
      <c r="AG543" s="832">
        <v>0</v>
      </c>
      <c r="AH543" s="832">
        <v>0</v>
      </c>
      <c r="AI543" s="832">
        <v>0</v>
      </c>
      <c r="AJ543" s="1030" t="str">
        <f t="shared" si="54"/>
        <v>H30300</v>
      </c>
      <c r="AK543" s="1030" t="str">
        <f t="shared" si="55"/>
        <v>VTE GENESIS COUPE</v>
      </c>
      <c r="AL543" s="1030">
        <f>IFERROR(INDEX(G543:R543,1,MATCH(Parametres!$B$3,G$1:R$1,0)-1)*IF(OR(F543="L",F543="S",F543="I"),-1,1),"")</f>
        <v>0</v>
      </c>
      <c r="AM543" s="1030">
        <f t="shared" si="50"/>
        <v>0</v>
      </c>
      <c r="AN543" s="1030">
        <f>INDEX(G543:R543,1,MATCH(Parametres!$B$3,G$1:R$1,0))*IF(OR(F543="L",F543="S",F543="I"),-1,1)</f>
        <v>0</v>
      </c>
      <c r="AO543" s="598" t="e">
        <f>+VLOOKUP($AJ543,Data_Validation!$A:$D,1,0)</f>
        <v>#N/A</v>
      </c>
      <c r="AP543" s="598" t="e">
        <f>+VLOOKUP($AJ543,Data_Validation!$A:$D,3,0)</f>
        <v>#N/A</v>
      </c>
      <c r="AQ543" s="598" t="e">
        <f>+VLOOKUP($AJ543,Data_Validation!$A:$D,4,0)</f>
        <v>#N/A</v>
      </c>
      <c r="AR543" s="598" t="s">
        <v>299</v>
      </c>
      <c r="AS543" s="598" t="e">
        <f>+VLOOKUP($AJ543,Data_Validation!$A:$E,5,0)</f>
        <v>#N/A</v>
      </c>
      <c r="AT543" s="1036" t="str">
        <f t="shared" si="51"/>
        <v>H30300</v>
      </c>
      <c r="AU543" s="599" t="str">
        <f t="shared" si="52"/>
        <v>VTE GENESIS COUPE</v>
      </c>
      <c r="AV543" s="1030">
        <f>IFERROR(INDEX(V543:AG543,1,MATCH(Parametres!$B$3,V$1:AG$1,0)-1)*IF(OR(C543="L",C543="S",C543="I"),-1,1),"")</f>
        <v>0</v>
      </c>
      <c r="AW543" s="1030">
        <f t="shared" si="53"/>
        <v>0</v>
      </c>
      <c r="AX543" s="1030">
        <f>INDEX(V543:AG543,1,MATCH(Parametres!$B$3,V$1:AG$1,0))*IF(OR(C543="L",C543="S",C543="I"),-1,1)</f>
        <v>0</v>
      </c>
      <c r="AY543" s="598" t="s">
        <v>337</v>
      </c>
      <c r="AZ543" s="598" t="e">
        <f>+VLOOKUP($AJ543,Data_Validation!$A:$E,5,0)</f>
        <v>#N/A</v>
      </c>
    </row>
    <row r="544" spans="1:52" ht="15" customHeight="1">
      <c r="A544" s="832" t="s">
        <v>1150</v>
      </c>
      <c r="B544" s="832">
        <v>2025</v>
      </c>
      <c r="C544" s="832" t="s">
        <v>2229</v>
      </c>
      <c r="D544" s="832" t="s">
        <v>2230</v>
      </c>
      <c r="E544" s="832" t="s">
        <v>2222</v>
      </c>
      <c r="F544" s="832" t="s">
        <v>2222</v>
      </c>
      <c r="G544" s="832">
        <v>0</v>
      </c>
      <c r="H544" s="832">
        <v>0</v>
      </c>
      <c r="I544" s="832">
        <v>106546</v>
      </c>
      <c r="J544" s="832">
        <v>160294</v>
      </c>
      <c r="K544" s="832">
        <v>213292</v>
      </c>
      <c r="L544" s="832">
        <v>389462.92</v>
      </c>
      <c r="M544" s="832">
        <v>389462.92</v>
      </c>
      <c r="N544" s="832">
        <v>436010.92</v>
      </c>
      <c r="O544" s="832">
        <v>681361.58</v>
      </c>
      <c r="P544" s="832">
        <v>681361.58</v>
      </c>
      <c r="Q544" s="832">
        <v>731209.58</v>
      </c>
      <c r="R544" s="832">
        <v>793630.04</v>
      </c>
      <c r="S544" s="832">
        <v>66473.600000000006</v>
      </c>
      <c r="T544" s="832">
        <v>66473.600000000006</v>
      </c>
      <c r="U544" s="832">
        <v>0</v>
      </c>
      <c r="V544" s="832">
        <v>0</v>
      </c>
      <c r="W544" s="832">
        <v>0</v>
      </c>
      <c r="X544" s="832">
        <v>2</v>
      </c>
      <c r="Y544" s="832">
        <v>3</v>
      </c>
      <c r="Z544" s="832">
        <v>4</v>
      </c>
      <c r="AA544" s="832">
        <v>7</v>
      </c>
      <c r="AB544" s="832">
        <v>7</v>
      </c>
      <c r="AC544" s="832">
        <v>8</v>
      </c>
      <c r="AD544" s="832">
        <v>13</v>
      </c>
      <c r="AE544" s="832">
        <v>13</v>
      </c>
      <c r="AF544" s="832">
        <v>14</v>
      </c>
      <c r="AG544" s="832">
        <v>15</v>
      </c>
      <c r="AH544" s="832">
        <v>1</v>
      </c>
      <c r="AI544" s="832">
        <v>1</v>
      </c>
      <c r="AJ544" s="1030" t="str">
        <f t="shared" si="54"/>
        <v>H30400</v>
      </c>
      <c r="AK544" s="1030" t="str">
        <f t="shared" si="55"/>
        <v>VTE SANTA FE</v>
      </c>
      <c r="AL544" s="1030">
        <f>IFERROR(INDEX(G544:R544,1,MATCH(Parametres!$B$3,G$1:R$1,0)-1)*IF(OR(F544="L",F544="S",F544="I"),-1,1),"")</f>
        <v>0</v>
      </c>
      <c r="AM544" s="1030">
        <f t="shared" si="50"/>
        <v>0</v>
      </c>
      <c r="AN544" s="1030">
        <f>INDEX(G544:R544,1,MATCH(Parametres!$B$3,G$1:R$1,0))*IF(OR(F544="L",F544="S",F544="I"),-1,1)</f>
        <v>0</v>
      </c>
      <c r="AO544" s="598" t="str">
        <f>+VLOOKUP($AJ544,Data_Validation!$A:$D,1,0)</f>
        <v>H30400</v>
      </c>
      <c r="AP544" s="598" t="str">
        <f>+VLOOKUP($AJ544,Data_Validation!$A:$D,3,0)</f>
        <v>Véhicules neufs</v>
      </c>
      <c r="AQ544" s="598" t="str">
        <f>+VLOOKUP($AJ544,Data_Validation!$A:$D,4,0)</f>
        <v>Camions détail</v>
      </c>
      <c r="AR544" s="598" t="s">
        <v>299</v>
      </c>
      <c r="AS544" s="598" t="str">
        <f>+VLOOKUP($AJ544,Data_Validation!$A:$E,5,0)</f>
        <v>Oui</v>
      </c>
      <c r="AT544" s="1036" t="str">
        <f t="shared" si="51"/>
        <v>H30400</v>
      </c>
      <c r="AU544" s="599" t="str">
        <f t="shared" si="52"/>
        <v>VTE SANTA FE</v>
      </c>
      <c r="AV544" s="1030">
        <f>IFERROR(INDEX(V544:AG544,1,MATCH(Parametres!$B$3,V$1:AG$1,0)-1)*IF(OR(C544="L",C544="S",C544="I"),-1,1),"")</f>
        <v>0</v>
      </c>
      <c r="AW544" s="1030">
        <f t="shared" si="53"/>
        <v>0</v>
      </c>
      <c r="AX544" s="1030">
        <f>INDEX(V544:AG544,1,MATCH(Parametres!$B$3,V$1:AG$1,0))*IF(OR(C544="L",C544="S",C544="I"),-1,1)</f>
        <v>0</v>
      </c>
      <c r="AY544" s="598" t="s">
        <v>337</v>
      </c>
      <c r="AZ544" s="598" t="str">
        <f>+VLOOKUP($AJ544,Data_Validation!$A:$E,5,0)</f>
        <v>Oui</v>
      </c>
    </row>
    <row r="545" spans="1:52" ht="15" customHeight="1">
      <c r="A545" s="832" t="s">
        <v>1150</v>
      </c>
      <c r="B545" s="832">
        <v>2025</v>
      </c>
      <c r="C545" s="832" t="s">
        <v>2231</v>
      </c>
      <c r="D545" s="832" t="s">
        <v>2232</v>
      </c>
      <c r="E545" s="832" t="s">
        <v>2222</v>
      </c>
      <c r="F545" s="832" t="s">
        <v>2222</v>
      </c>
      <c r="G545" s="832">
        <v>0</v>
      </c>
      <c r="H545" s="832">
        <v>0</v>
      </c>
      <c r="I545" s="832">
        <v>0</v>
      </c>
      <c r="J545" s="832">
        <v>0</v>
      </c>
      <c r="K545" s="832">
        <v>0</v>
      </c>
      <c r="L545" s="832">
        <v>0</v>
      </c>
      <c r="M545" s="832">
        <v>0</v>
      </c>
      <c r="N545" s="832">
        <v>0</v>
      </c>
      <c r="O545" s="832">
        <v>0</v>
      </c>
      <c r="P545" s="832">
        <v>0</v>
      </c>
      <c r="Q545" s="832">
        <v>0</v>
      </c>
      <c r="R545" s="832">
        <v>0</v>
      </c>
      <c r="S545" s="832">
        <v>0</v>
      </c>
      <c r="T545" s="832">
        <v>0</v>
      </c>
      <c r="U545" s="832">
        <v>0</v>
      </c>
      <c r="V545" s="832">
        <v>0</v>
      </c>
      <c r="W545" s="832">
        <v>0</v>
      </c>
      <c r="X545" s="832">
        <v>0</v>
      </c>
      <c r="Y545" s="832">
        <v>0</v>
      </c>
      <c r="Z545" s="832">
        <v>0</v>
      </c>
      <c r="AA545" s="832">
        <v>0</v>
      </c>
      <c r="AB545" s="832">
        <v>0</v>
      </c>
      <c r="AC545" s="832">
        <v>0</v>
      </c>
      <c r="AD545" s="832">
        <v>0</v>
      </c>
      <c r="AE545" s="832">
        <v>0</v>
      </c>
      <c r="AF545" s="832">
        <v>0</v>
      </c>
      <c r="AG545" s="832">
        <v>0</v>
      </c>
      <c r="AH545" s="832">
        <v>0</v>
      </c>
      <c r="AI545" s="832">
        <v>0</v>
      </c>
      <c r="AJ545" s="1030" t="str">
        <f t="shared" si="54"/>
        <v>H30401</v>
      </c>
      <c r="AK545" s="1030" t="str">
        <f t="shared" si="55"/>
        <v>VTE SANTA FE XL</v>
      </c>
      <c r="AL545" s="1030">
        <f>IFERROR(INDEX(G545:R545,1,MATCH(Parametres!$B$3,G$1:R$1,0)-1)*IF(OR(F545="L",F545="S",F545="I"),-1,1),"")</f>
        <v>0</v>
      </c>
      <c r="AM545" s="1030">
        <f t="shared" si="50"/>
        <v>0</v>
      </c>
      <c r="AN545" s="1030">
        <f>INDEX(G545:R545,1,MATCH(Parametres!$B$3,G$1:R$1,0))*IF(OR(F545="L",F545="S",F545="I"),-1,1)</f>
        <v>0</v>
      </c>
      <c r="AO545" s="598" t="e">
        <f>+VLOOKUP($AJ545,Data_Validation!$A:$D,1,0)</f>
        <v>#N/A</v>
      </c>
      <c r="AP545" s="598" t="e">
        <f>+VLOOKUP($AJ545,Data_Validation!$A:$D,3,0)</f>
        <v>#N/A</v>
      </c>
      <c r="AQ545" s="598" t="e">
        <f>+VLOOKUP($AJ545,Data_Validation!$A:$D,4,0)</f>
        <v>#N/A</v>
      </c>
      <c r="AR545" s="598" t="s">
        <v>299</v>
      </c>
      <c r="AS545" s="598" t="e">
        <f>+VLOOKUP($AJ545,Data_Validation!$A:$E,5,0)</f>
        <v>#N/A</v>
      </c>
      <c r="AT545" s="1036" t="str">
        <f t="shared" si="51"/>
        <v>H30401</v>
      </c>
      <c r="AU545" s="599" t="str">
        <f t="shared" si="52"/>
        <v>VTE SANTA FE XL</v>
      </c>
      <c r="AV545" s="1030">
        <f>IFERROR(INDEX(V545:AG545,1,MATCH(Parametres!$B$3,V$1:AG$1,0)-1)*IF(OR(C545="L",C545="S",C545="I"),-1,1),"")</f>
        <v>0</v>
      </c>
      <c r="AW545" s="1030">
        <f t="shared" si="53"/>
        <v>0</v>
      </c>
      <c r="AX545" s="1030">
        <f>INDEX(V545:AG545,1,MATCH(Parametres!$B$3,V$1:AG$1,0))*IF(OR(C545="L",C545="S",C545="I"),-1,1)</f>
        <v>0</v>
      </c>
      <c r="AY545" s="598" t="s">
        <v>337</v>
      </c>
      <c r="AZ545" s="598" t="e">
        <f>+VLOOKUP($AJ545,Data_Validation!$A:$E,5,0)</f>
        <v>#N/A</v>
      </c>
    </row>
    <row r="546" spans="1:52" ht="15" customHeight="1">
      <c r="A546" s="832" t="s">
        <v>1150</v>
      </c>
      <c r="B546" s="832">
        <v>2025</v>
      </c>
      <c r="C546" s="832" t="s">
        <v>2233</v>
      </c>
      <c r="D546" s="832" t="s">
        <v>2234</v>
      </c>
      <c r="E546" s="832" t="s">
        <v>2222</v>
      </c>
      <c r="F546" s="832" t="s">
        <v>2222</v>
      </c>
      <c r="G546" s="832">
        <v>247268.74</v>
      </c>
      <c r="H546" s="832">
        <v>247268.74</v>
      </c>
      <c r="I546" s="832">
        <v>390842.28</v>
      </c>
      <c r="J546" s="832">
        <v>581963.09</v>
      </c>
      <c r="K546" s="832">
        <v>859778.09</v>
      </c>
      <c r="L546" s="832">
        <v>1054110.04</v>
      </c>
      <c r="M546" s="832">
        <v>1150709.0900000001</v>
      </c>
      <c r="N546" s="832">
        <v>1150709.0900000001</v>
      </c>
      <c r="O546" s="832">
        <v>1200257.0900000001</v>
      </c>
      <c r="P546" s="832">
        <v>1251105.0900000001</v>
      </c>
      <c r="Q546" s="832">
        <v>1251105.0900000001</v>
      </c>
      <c r="R546" s="832">
        <v>1309005.99</v>
      </c>
      <c r="S546" s="832">
        <v>113736.83</v>
      </c>
      <c r="T546" s="832">
        <v>113736.83</v>
      </c>
      <c r="U546" s="832">
        <v>0</v>
      </c>
      <c r="V546" s="832">
        <v>5</v>
      </c>
      <c r="W546" s="832">
        <v>5</v>
      </c>
      <c r="X546" s="832">
        <v>8</v>
      </c>
      <c r="Y546" s="832">
        <v>12</v>
      </c>
      <c r="Z546" s="832">
        <v>18</v>
      </c>
      <c r="AA546" s="832">
        <v>22</v>
      </c>
      <c r="AB546" s="832">
        <v>24</v>
      </c>
      <c r="AC546" s="832">
        <v>24</v>
      </c>
      <c r="AD546" s="832">
        <v>25</v>
      </c>
      <c r="AE546" s="832">
        <v>26</v>
      </c>
      <c r="AF546" s="832">
        <v>26</v>
      </c>
      <c r="AG546" s="832">
        <v>27</v>
      </c>
      <c r="AH546" s="832">
        <v>2</v>
      </c>
      <c r="AI546" s="832">
        <v>2</v>
      </c>
      <c r="AJ546" s="1030" t="str">
        <f t="shared" si="54"/>
        <v>H30402</v>
      </c>
      <c r="AK546" s="1030" t="str">
        <f t="shared" si="55"/>
        <v>VTE SANTA FE HYBRIDE</v>
      </c>
      <c r="AL546" s="1030">
        <f>IFERROR(INDEX(G546:R546,1,MATCH(Parametres!$B$3,G$1:R$1,0)-1)*IF(OR(F546="L",F546="S",F546="I"),-1,1),"")</f>
        <v>-247268.74</v>
      </c>
      <c r="AM546" s="1030">
        <f t="shared" si="50"/>
        <v>0</v>
      </c>
      <c r="AN546" s="1030">
        <f>INDEX(G546:R546,1,MATCH(Parametres!$B$3,G$1:R$1,0))*IF(OR(F546="L",F546="S",F546="I"),-1,1)</f>
        <v>-247268.74</v>
      </c>
      <c r="AO546" s="598" t="str">
        <f>+VLOOKUP($AJ546,Data_Validation!$A:$D,1,0)</f>
        <v>H30402</v>
      </c>
      <c r="AP546" s="598" t="str">
        <f>+VLOOKUP($AJ546,Data_Validation!$A:$D,3,0)</f>
        <v>Véhicules neufs</v>
      </c>
      <c r="AQ546" s="598" t="str">
        <f>+VLOOKUP($AJ546,Data_Validation!$A:$D,4,0)</f>
        <v>Camions détail</v>
      </c>
      <c r="AR546" s="598" t="s">
        <v>299</v>
      </c>
      <c r="AS546" s="598" t="str">
        <f>+VLOOKUP($AJ546,Data_Validation!$A:$E,5,0)</f>
        <v>Oui</v>
      </c>
      <c r="AT546" s="1036" t="str">
        <f t="shared" si="51"/>
        <v>H30402</v>
      </c>
      <c r="AU546" s="599" t="str">
        <f t="shared" si="52"/>
        <v>VTE SANTA FE HYBRIDE</v>
      </c>
      <c r="AV546" s="1030">
        <f>IFERROR(INDEX(V546:AG546,1,MATCH(Parametres!$B$3,V$1:AG$1,0)-1)*IF(OR(C546="L",C546="S",C546="I"),-1,1),"")</f>
        <v>5</v>
      </c>
      <c r="AW546" s="1030">
        <f t="shared" si="53"/>
        <v>0</v>
      </c>
      <c r="AX546" s="1030">
        <f>INDEX(V546:AG546,1,MATCH(Parametres!$B$3,V$1:AG$1,0))*IF(OR(C546="L",C546="S",C546="I"),-1,1)</f>
        <v>5</v>
      </c>
      <c r="AY546" s="598" t="s">
        <v>337</v>
      </c>
      <c r="AZ546" s="598" t="str">
        <f>+VLOOKUP($AJ546,Data_Validation!$A:$E,5,0)</f>
        <v>Oui</v>
      </c>
    </row>
    <row r="547" spans="1:52" ht="15" customHeight="1">
      <c r="A547" s="832" t="s">
        <v>1150</v>
      </c>
      <c r="B547" s="832">
        <v>2025</v>
      </c>
      <c r="C547" s="832" t="s">
        <v>2235</v>
      </c>
      <c r="D547" s="832" t="s">
        <v>2236</v>
      </c>
      <c r="E547" s="832" t="s">
        <v>2222</v>
      </c>
      <c r="F547" s="832" t="s">
        <v>2222</v>
      </c>
      <c r="G547" s="832">
        <v>0</v>
      </c>
      <c r="H547" s="832">
        <v>0</v>
      </c>
      <c r="I547" s="832">
        <v>0</v>
      </c>
      <c r="J547" s="832">
        <v>0</v>
      </c>
      <c r="K547" s="832">
        <v>0</v>
      </c>
      <c r="L547" s="832">
        <v>0</v>
      </c>
      <c r="M547" s="832">
        <v>0</v>
      </c>
      <c r="N547" s="832">
        <v>0</v>
      </c>
      <c r="O547" s="832">
        <v>0</v>
      </c>
      <c r="P547" s="832">
        <v>0</v>
      </c>
      <c r="Q547" s="832">
        <v>0</v>
      </c>
      <c r="R547" s="832">
        <v>0</v>
      </c>
      <c r="S547" s="832">
        <v>0</v>
      </c>
      <c r="T547" s="832">
        <v>0</v>
      </c>
      <c r="U547" s="832">
        <v>0</v>
      </c>
      <c r="V547" s="832">
        <v>0</v>
      </c>
      <c r="W547" s="832">
        <v>0</v>
      </c>
      <c r="X547" s="832">
        <v>0</v>
      </c>
      <c r="Y547" s="832">
        <v>0</v>
      </c>
      <c r="Z547" s="832">
        <v>0</v>
      </c>
      <c r="AA547" s="832">
        <v>0</v>
      </c>
      <c r="AB547" s="832">
        <v>0</v>
      </c>
      <c r="AC547" s="832">
        <v>0</v>
      </c>
      <c r="AD547" s="832">
        <v>0</v>
      </c>
      <c r="AE547" s="832">
        <v>0</v>
      </c>
      <c r="AF547" s="832">
        <v>0</v>
      </c>
      <c r="AG547" s="832">
        <v>0</v>
      </c>
      <c r="AH547" s="832">
        <v>0</v>
      </c>
      <c r="AI547" s="832">
        <v>0</v>
      </c>
      <c r="AJ547" s="1030" t="str">
        <f t="shared" si="54"/>
        <v>H30403</v>
      </c>
      <c r="AK547" s="1030" t="str">
        <f t="shared" si="55"/>
        <v>VTE SANTA FE PHEV</v>
      </c>
      <c r="AL547" s="1030">
        <f>IFERROR(INDEX(G547:R547,1,MATCH(Parametres!$B$3,G$1:R$1,0)-1)*IF(OR(F547="L",F547="S",F547="I"),-1,1),"")</f>
        <v>0</v>
      </c>
      <c r="AM547" s="1030">
        <f t="shared" si="50"/>
        <v>0</v>
      </c>
      <c r="AN547" s="1030">
        <f>INDEX(G547:R547,1,MATCH(Parametres!$B$3,G$1:R$1,0))*IF(OR(F547="L",F547="S",F547="I"),-1,1)</f>
        <v>0</v>
      </c>
      <c r="AO547" s="598" t="e">
        <f>+VLOOKUP($AJ547,Data_Validation!$A:$D,1,0)</f>
        <v>#N/A</v>
      </c>
      <c r="AP547" s="598" t="e">
        <f>+VLOOKUP($AJ547,Data_Validation!$A:$D,3,0)</f>
        <v>#N/A</v>
      </c>
      <c r="AQ547" s="598" t="e">
        <f>+VLOOKUP($AJ547,Data_Validation!$A:$D,4,0)</f>
        <v>#N/A</v>
      </c>
      <c r="AR547" s="598" t="s">
        <v>299</v>
      </c>
      <c r="AS547" s="598" t="e">
        <f>+VLOOKUP($AJ547,Data_Validation!$A:$E,5,0)</f>
        <v>#N/A</v>
      </c>
      <c r="AT547" s="1036" t="str">
        <f t="shared" si="51"/>
        <v>H30403</v>
      </c>
      <c r="AU547" s="599" t="str">
        <f t="shared" si="52"/>
        <v>VTE SANTA FE PHEV</v>
      </c>
      <c r="AV547" s="1030">
        <f>IFERROR(INDEX(V547:AG547,1,MATCH(Parametres!$B$3,V$1:AG$1,0)-1)*IF(OR(C547="L",C547="S",C547="I"),-1,1),"")</f>
        <v>0</v>
      </c>
      <c r="AW547" s="1030">
        <f t="shared" si="53"/>
        <v>0</v>
      </c>
      <c r="AX547" s="1030">
        <f>INDEX(V547:AG547,1,MATCH(Parametres!$B$3,V$1:AG$1,0))*IF(OR(C547="L",C547="S",C547="I"),-1,1)</f>
        <v>0</v>
      </c>
      <c r="AY547" s="598" t="s">
        <v>337</v>
      </c>
      <c r="AZ547" s="598" t="e">
        <f>+VLOOKUP($AJ547,Data_Validation!$A:$E,5,0)</f>
        <v>#N/A</v>
      </c>
    </row>
    <row r="548" spans="1:52" ht="15" customHeight="1">
      <c r="A548" s="832" t="s">
        <v>1150</v>
      </c>
      <c r="B548" s="832">
        <v>2025</v>
      </c>
      <c r="C548" s="832" t="s">
        <v>2237</v>
      </c>
      <c r="D548" s="832" t="s">
        <v>2238</v>
      </c>
      <c r="E548" s="832" t="s">
        <v>2222</v>
      </c>
      <c r="F548" s="832" t="s">
        <v>2222</v>
      </c>
      <c r="G548" s="832">
        <v>0</v>
      </c>
      <c r="H548" s="832">
        <v>0</v>
      </c>
      <c r="I548" s="832">
        <v>0</v>
      </c>
      <c r="J548" s="832">
        <v>0</v>
      </c>
      <c r="K548" s="832">
        <v>0</v>
      </c>
      <c r="L548" s="832">
        <v>0</v>
      </c>
      <c r="M548" s="832">
        <v>0</v>
      </c>
      <c r="N548" s="832">
        <v>0</v>
      </c>
      <c r="O548" s="832">
        <v>0</v>
      </c>
      <c r="P548" s="832">
        <v>0</v>
      </c>
      <c r="Q548" s="832">
        <v>0</v>
      </c>
      <c r="R548" s="832">
        <v>0</v>
      </c>
      <c r="S548" s="832">
        <v>0</v>
      </c>
      <c r="T548" s="832">
        <v>0</v>
      </c>
      <c r="U548" s="832">
        <v>0</v>
      </c>
      <c r="V548" s="832">
        <v>0</v>
      </c>
      <c r="W548" s="832">
        <v>0</v>
      </c>
      <c r="X548" s="832">
        <v>0</v>
      </c>
      <c r="Y548" s="832">
        <v>0</v>
      </c>
      <c r="Z548" s="832">
        <v>0</v>
      </c>
      <c r="AA548" s="832">
        <v>0</v>
      </c>
      <c r="AB548" s="832">
        <v>0</v>
      </c>
      <c r="AC548" s="832">
        <v>0</v>
      </c>
      <c r="AD548" s="832">
        <v>0</v>
      </c>
      <c r="AE548" s="832">
        <v>0</v>
      </c>
      <c r="AF548" s="832">
        <v>0</v>
      </c>
      <c r="AG548" s="832">
        <v>0</v>
      </c>
      <c r="AH548" s="832">
        <v>0</v>
      </c>
      <c r="AI548" s="832">
        <v>0</v>
      </c>
      <c r="AJ548" s="1030" t="str">
        <f t="shared" si="54"/>
        <v>H30410</v>
      </c>
      <c r="AK548" s="1030" t="str">
        <f t="shared" si="55"/>
        <v>VTE SANTA FE  LWB</v>
      </c>
      <c r="AL548" s="1030">
        <f>IFERROR(INDEX(G548:R548,1,MATCH(Parametres!$B$3,G$1:R$1,0)-1)*IF(OR(F548="L",F548="S",F548="I"),-1,1),"")</f>
        <v>0</v>
      </c>
      <c r="AM548" s="1030">
        <f t="shared" si="50"/>
        <v>0</v>
      </c>
      <c r="AN548" s="1030">
        <f>INDEX(G548:R548,1,MATCH(Parametres!$B$3,G$1:R$1,0))*IF(OR(F548="L",F548="S",F548="I"),-1,1)</f>
        <v>0</v>
      </c>
      <c r="AO548" s="598" t="e">
        <f>+VLOOKUP($AJ548,Data_Validation!$A:$D,1,0)</f>
        <v>#N/A</v>
      </c>
      <c r="AP548" s="598" t="e">
        <f>+VLOOKUP($AJ548,Data_Validation!$A:$D,3,0)</f>
        <v>#N/A</v>
      </c>
      <c r="AQ548" s="598" t="e">
        <f>+VLOOKUP($AJ548,Data_Validation!$A:$D,4,0)</f>
        <v>#N/A</v>
      </c>
      <c r="AR548" s="598" t="s">
        <v>299</v>
      </c>
      <c r="AS548" s="598" t="e">
        <f>+VLOOKUP($AJ548,Data_Validation!$A:$E,5,0)</f>
        <v>#N/A</v>
      </c>
      <c r="AT548" s="1036" t="str">
        <f t="shared" si="51"/>
        <v>H30410</v>
      </c>
      <c r="AU548" s="599" t="str">
        <f t="shared" si="52"/>
        <v>VTE SANTA FE  LWB</v>
      </c>
      <c r="AV548" s="1030">
        <f>IFERROR(INDEX(V548:AG548,1,MATCH(Parametres!$B$3,V$1:AG$1,0)-1)*IF(OR(C548="L",C548="S",C548="I"),-1,1),"")</f>
        <v>0</v>
      </c>
      <c r="AW548" s="1030">
        <f t="shared" si="53"/>
        <v>0</v>
      </c>
      <c r="AX548" s="1030">
        <f>INDEX(V548:AG548,1,MATCH(Parametres!$B$3,V$1:AG$1,0))*IF(OR(C548="L",C548="S",C548="I"),-1,1)</f>
        <v>0</v>
      </c>
      <c r="AY548" s="598" t="s">
        <v>337</v>
      </c>
      <c r="AZ548" s="598" t="e">
        <f>+VLOOKUP($AJ548,Data_Validation!$A:$E,5,0)</f>
        <v>#N/A</v>
      </c>
    </row>
    <row r="549" spans="1:52" ht="15" customHeight="1">
      <c r="A549" s="832" t="s">
        <v>1150</v>
      </c>
      <c r="B549" s="832">
        <v>2025</v>
      </c>
      <c r="C549" s="832" t="s">
        <v>2239</v>
      </c>
      <c r="D549" s="832" t="s">
        <v>2240</v>
      </c>
      <c r="E549" s="832" t="s">
        <v>2222</v>
      </c>
      <c r="F549" s="832" t="s">
        <v>2222</v>
      </c>
      <c r="G549" s="832">
        <v>0</v>
      </c>
      <c r="H549" s="832">
        <v>0</v>
      </c>
      <c r="I549" s="832">
        <v>0</v>
      </c>
      <c r="J549" s="832">
        <v>0</v>
      </c>
      <c r="K549" s="832">
        <v>0</v>
      </c>
      <c r="L549" s="832">
        <v>0</v>
      </c>
      <c r="M549" s="832">
        <v>0</v>
      </c>
      <c r="N549" s="832">
        <v>0</v>
      </c>
      <c r="O549" s="832">
        <v>0</v>
      </c>
      <c r="P549" s="832">
        <v>0</v>
      </c>
      <c r="Q549" s="832">
        <v>0</v>
      </c>
      <c r="R549" s="832">
        <v>0</v>
      </c>
      <c r="S549" s="832">
        <v>0</v>
      </c>
      <c r="T549" s="832">
        <v>0</v>
      </c>
      <c r="U549" s="832">
        <v>0</v>
      </c>
      <c r="V549" s="832">
        <v>0</v>
      </c>
      <c r="W549" s="832">
        <v>0</v>
      </c>
      <c r="X549" s="832">
        <v>0</v>
      </c>
      <c r="Y549" s="832">
        <v>0</v>
      </c>
      <c r="Z549" s="832">
        <v>0</v>
      </c>
      <c r="AA549" s="832">
        <v>0</v>
      </c>
      <c r="AB549" s="832">
        <v>0</v>
      </c>
      <c r="AC549" s="832">
        <v>0</v>
      </c>
      <c r="AD549" s="832">
        <v>0</v>
      </c>
      <c r="AE549" s="832">
        <v>0</v>
      </c>
      <c r="AF549" s="832">
        <v>0</v>
      </c>
      <c r="AG549" s="832">
        <v>0</v>
      </c>
      <c r="AH549" s="832">
        <v>0</v>
      </c>
      <c r="AI549" s="832">
        <v>0</v>
      </c>
      <c r="AJ549" s="1030" t="str">
        <f t="shared" si="54"/>
        <v>H30500</v>
      </c>
      <c r="AK549" s="1030" t="str">
        <f t="shared" si="55"/>
        <v>VTE SONATA HYBRIDE</v>
      </c>
      <c r="AL549" s="1030">
        <f>IFERROR(INDEX(G549:R549,1,MATCH(Parametres!$B$3,G$1:R$1,0)-1)*IF(OR(F549="L",F549="S",F549="I"),-1,1),"")</f>
        <v>0</v>
      </c>
      <c r="AM549" s="1030">
        <f t="shared" si="50"/>
        <v>0</v>
      </c>
      <c r="AN549" s="1030">
        <f>INDEX(G549:R549,1,MATCH(Parametres!$B$3,G$1:R$1,0))*IF(OR(F549="L",F549="S",F549="I"),-1,1)</f>
        <v>0</v>
      </c>
      <c r="AO549" s="598" t="e">
        <f>+VLOOKUP($AJ549,Data_Validation!$A:$D,1,0)</f>
        <v>#N/A</v>
      </c>
      <c r="AP549" s="598" t="e">
        <f>+VLOOKUP($AJ549,Data_Validation!$A:$D,3,0)</f>
        <v>#N/A</v>
      </c>
      <c r="AQ549" s="598" t="e">
        <f>+VLOOKUP($AJ549,Data_Validation!$A:$D,4,0)</f>
        <v>#N/A</v>
      </c>
      <c r="AR549" s="598" t="s">
        <v>299</v>
      </c>
      <c r="AS549" s="598" t="e">
        <f>+VLOOKUP($AJ549,Data_Validation!$A:$E,5,0)</f>
        <v>#N/A</v>
      </c>
      <c r="AT549" s="1036" t="str">
        <f t="shared" si="51"/>
        <v>H30500</v>
      </c>
      <c r="AU549" s="599" t="str">
        <f t="shared" si="52"/>
        <v>VTE SONATA HYBRIDE</v>
      </c>
      <c r="AV549" s="1030">
        <f>IFERROR(INDEX(V549:AG549,1,MATCH(Parametres!$B$3,V$1:AG$1,0)-1)*IF(OR(C549="L",C549="S",C549="I"),-1,1),"")</f>
        <v>0</v>
      </c>
      <c r="AW549" s="1030">
        <f t="shared" si="53"/>
        <v>0</v>
      </c>
      <c r="AX549" s="1030">
        <f>INDEX(V549:AG549,1,MATCH(Parametres!$B$3,V$1:AG$1,0))*IF(OR(C549="L",C549="S",C549="I"),-1,1)</f>
        <v>0</v>
      </c>
      <c r="AY549" s="598" t="s">
        <v>337</v>
      </c>
      <c r="AZ549" s="598" t="e">
        <f>+VLOOKUP($AJ549,Data_Validation!$A:$E,5,0)</f>
        <v>#N/A</v>
      </c>
    </row>
    <row r="550" spans="1:52" ht="15" customHeight="1">
      <c r="A550" s="832" t="s">
        <v>1150</v>
      </c>
      <c r="B550" s="832">
        <v>2025</v>
      </c>
      <c r="C550" s="832" t="s">
        <v>2241</v>
      </c>
      <c r="D550" s="832" t="s">
        <v>2242</v>
      </c>
      <c r="E550" s="832" t="s">
        <v>2222</v>
      </c>
      <c r="F550" s="832" t="s">
        <v>2222</v>
      </c>
      <c r="G550" s="832">
        <v>0</v>
      </c>
      <c r="H550" s="832">
        <v>0</v>
      </c>
      <c r="I550" s="832">
        <v>0</v>
      </c>
      <c r="J550" s="832">
        <v>0</v>
      </c>
      <c r="K550" s="832">
        <v>0</v>
      </c>
      <c r="L550" s="832">
        <v>0</v>
      </c>
      <c r="M550" s="832">
        <v>0</v>
      </c>
      <c r="N550" s="832">
        <v>0</v>
      </c>
      <c r="O550" s="832">
        <v>0</v>
      </c>
      <c r="P550" s="832">
        <v>0</v>
      </c>
      <c r="Q550" s="832">
        <v>0</v>
      </c>
      <c r="R550" s="832">
        <v>0</v>
      </c>
      <c r="S550" s="832">
        <v>0</v>
      </c>
      <c r="T550" s="832">
        <v>0</v>
      </c>
      <c r="U550" s="832">
        <v>0</v>
      </c>
      <c r="V550" s="832">
        <v>0</v>
      </c>
      <c r="W550" s="832">
        <v>0</v>
      </c>
      <c r="X550" s="832">
        <v>0</v>
      </c>
      <c r="Y550" s="832">
        <v>0</v>
      </c>
      <c r="Z550" s="832">
        <v>0</v>
      </c>
      <c r="AA550" s="832">
        <v>0</v>
      </c>
      <c r="AB550" s="832">
        <v>0</v>
      </c>
      <c r="AC550" s="832">
        <v>0</v>
      </c>
      <c r="AD550" s="832">
        <v>0</v>
      </c>
      <c r="AE550" s="832">
        <v>0</v>
      </c>
      <c r="AF550" s="832">
        <v>0</v>
      </c>
      <c r="AG550" s="832">
        <v>0</v>
      </c>
      <c r="AH550" s="832">
        <v>0</v>
      </c>
      <c r="AI550" s="832">
        <v>0</v>
      </c>
      <c r="AJ550" s="1030" t="str">
        <f t="shared" si="54"/>
        <v>H30600</v>
      </c>
      <c r="AK550" s="1030" t="str">
        <f t="shared" si="55"/>
        <v>VTE ELANTRA TOURING</v>
      </c>
      <c r="AL550" s="1030">
        <f>IFERROR(INDEX(G550:R550,1,MATCH(Parametres!$B$3,G$1:R$1,0)-1)*IF(OR(F550="L",F550="S",F550="I"),-1,1),"")</f>
        <v>0</v>
      </c>
      <c r="AM550" s="1030">
        <f t="shared" si="50"/>
        <v>0</v>
      </c>
      <c r="AN550" s="1030">
        <f>INDEX(G550:R550,1,MATCH(Parametres!$B$3,G$1:R$1,0))*IF(OR(F550="L",F550="S",F550="I"),-1,1)</f>
        <v>0</v>
      </c>
      <c r="AO550" s="598" t="e">
        <f>+VLOOKUP($AJ550,Data_Validation!$A:$D,1,0)</f>
        <v>#N/A</v>
      </c>
      <c r="AP550" s="598" t="e">
        <f>+VLOOKUP($AJ550,Data_Validation!$A:$D,3,0)</f>
        <v>#N/A</v>
      </c>
      <c r="AQ550" s="598" t="e">
        <f>+VLOOKUP($AJ550,Data_Validation!$A:$D,4,0)</f>
        <v>#N/A</v>
      </c>
      <c r="AR550" s="598" t="s">
        <v>299</v>
      </c>
      <c r="AS550" s="598" t="e">
        <f>+VLOOKUP($AJ550,Data_Validation!$A:$E,5,0)</f>
        <v>#N/A</v>
      </c>
      <c r="AT550" s="1036" t="str">
        <f t="shared" si="51"/>
        <v>H30600</v>
      </c>
      <c r="AU550" s="599" t="str">
        <f t="shared" si="52"/>
        <v>VTE ELANTRA TOURING</v>
      </c>
      <c r="AV550" s="1030">
        <f>IFERROR(INDEX(V550:AG550,1,MATCH(Parametres!$B$3,V$1:AG$1,0)-1)*IF(OR(C550="L",C550="S",C550="I"),-1,1),"")</f>
        <v>0</v>
      </c>
      <c r="AW550" s="1030">
        <f t="shared" si="53"/>
        <v>0</v>
      </c>
      <c r="AX550" s="1030">
        <f>INDEX(V550:AG550,1,MATCH(Parametres!$B$3,V$1:AG$1,0))*IF(OR(C550="L",C550="S",C550="I"),-1,1)</f>
        <v>0</v>
      </c>
      <c r="AY550" s="598" t="s">
        <v>337</v>
      </c>
      <c r="AZ550" s="598" t="e">
        <f>+VLOOKUP($AJ550,Data_Validation!$A:$E,5,0)</f>
        <v>#N/A</v>
      </c>
    </row>
    <row r="551" spans="1:52" ht="15" customHeight="1">
      <c r="A551" s="832" t="s">
        <v>1150</v>
      </c>
      <c r="B551" s="832">
        <v>2025</v>
      </c>
      <c r="C551" s="832" t="s">
        <v>2243</v>
      </c>
      <c r="D551" s="832" t="s">
        <v>2244</v>
      </c>
      <c r="E551" s="832" t="s">
        <v>2222</v>
      </c>
      <c r="F551" s="832" t="s">
        <v>2222</v>
      </c>
      <c r="G551" s="832">
        <v>234325.58</v>
      </c>
      <c r="H551" s="832">
        <v>352330.37</v>
      </c>
      <c r="I551" s="832">
        <v>461568.38</v>
      </c>
      <c r="J551" s="832">
        <v>917505.62</v>
      </c>
      <c r="K551" s="832">
        <v>1257981.1000000001</v>
      </c>
      <c r="L551" s="832">
        <v>1580777.63</v>
      </c>
      <c r="M551" s="832">
        <v>1893250.53</v>
      </c>
      <c r="N551" s="832">
        <v>2013366.29</v>
      </c>
      <c r="O551" s="832">
        <v>2183117.56</v>
      </c>
      <c r="P551" s="832">
        <v>2483843.94</v>
      </c>
      <c r="Q551" s="832">
        <v>2706364.9</v>
      </c>
      <c r="R551" s="832">
        <v>2816741.74</v>
      </c>
      <c r="S551" s="832">
        <v>246033.17</v>
      </c>
      <c r="T551" s="832">
        <v>246033.17</v>
      </c>
      <c r="U551" s="832">
        <v>0</v>
      </c>
      <c r="V551" s="832">
        <v>8</v>
      </c>
      <c r="W551" s="832">
        <v>12</v>
      </c>
      <c r="X551" s="832">
        <v>16</v>
      </c>
      <c r="Y551" s="832">
        <v>31</v>
      </c>
      <c r="Z551" s="832">
        <v>43</v>
      </c>
      <c r="AA551" s="832">
        <v>54</v>
      </c>
      <c r="AB551" s="832">
        <v>65</v>
      </c>
      <c r="AC551" s="832">
        <v>69</v>
      </c>
      <c r="AD551" s="832">
        <v>75</v>
      </c>
      <c r="AE551" s="832">
        <v>86</v>
      </c>
      <c r="AF551" s="832">
        <v>94</v>
      </c>
      <c r="AG551" s="832">
        <v>98</v>
      </c>
      <c r="AH551" s="832">
        <v>9</v>
      </c>
      <c r="AI551" s="832">
        <v>9</v>
      </c>
      <c r="AJ551" s="1030" t="str">
        <f t="shared" si="54"/>
        <v>H30601</v>
      </c>
      <c r="AK551" s="1030" t="str">
        <f t="shared" si="55"/>
        <v>VTE ELANTRA</v>
      </c>
      <c r="AL551" s="1030">
        <f>IFERROR(INDEX(G551:R551,1,MATCH(Parametres!$B$3,G$1:R$1,0)-1)*IF(OR(F551="L",F551="S",F551="I"),-1,1),"")</f>
        <v>-234325.58</v>
      </c>
      <c r="AM551" s="1030">
        <f t="shared" si="50"/>
        <v>-118004.79000000001</v>
      </c>
      <c r="AN551" s="1030">
        <f>INDEX(G551:R551,1,MATCH(Parametres!$B$3,G$1:R$1,0))*IF(OR(F551="L",F551="S",F551="I"),-1,1)</f>
        <v>-352330.37</v>
      </c>
      <c r="AO551" s="598" t="str">
        <f>+VLOOKUP($AJ551,Data_Validation!$A:$D,1,0)</f>
        <v>H30601</v>
      </c>
      <c r="AP551" s="598" t="str">
        <f>+VLOOKUP($AJ551,Data_Validation!$A:$D,3,0)</f>
        <v>Véhicules neufs</v>
      </c>
      <c r="AQ551" s="598" t="str">
        <f>+VLOOKUP($AJ551,Data_Validation!$A:$D,4,0)</f>
        <v>Autos détail</v>
      </c>
      <c r="AR551" s="598" t="s">
        <v>299</v>
      </c>
      <c r="AS551" s="598" t="str">
        <f>+VLOOKUP($AJ551,Data_Validation!$A:$E,5,0)</f>
        <v>Oui</v>
      </c>
      <c r="AT551" s="1036" t="str">
        <f t="shared" si="51"/>
        <v>H30601</v>
      </c>
      <c r="AU551" s="599" t="str">
        <f t="shared" si="52"/>
        <v>VTE ELANTRA</v>
      </c>
      <c r="AV551" s="1030">
        <f>IFERROR(INDEX(V551:AG551,1,MATCH(Parametres!$B$3,V$1:AG$1,0)-1)*IF(OR(C551="L",C551="S",C551="I"),-1,1),"")</f>
        <v>8</v>
      </c>
      <c r="AW551" s="1030">
        <f t="shared" si="53"/>
        <v>4</v>
      </c>
      <c r="AX551" s="1030">
        <f>INDEX(V551:AG551,1,MATCH(Parametres!$B$3,V$1:AG$1,0))*IF(OR(C551="L",C551="S",C551="I"),-1,1)</f>
        <v>12</v>
      </c>
      <c r="AY551" s="598" t="s">
        <v>337</v>
      </c>
      <c r="AZ551" s="598" t="str">
        <f>+VLOOKUP($AJ551,Data_Validation!$A:$E,5,0)</f>
        <v>Oui</v>
      </c>
    </row>
    <row r="552" spans="1:52" ht="15" customHeight="1">
      <c r="A552" s="832" t="s">
        <v>1150</v>
      </c>
      <c r="B552" s="832">
        <v>2025</v>
      </c>
      <c r="C552" s="832" t="s">
        <v>2245</v>
      </c>
      <c r="D552" s="832" t="s">
        <v>2246</v>
      </c>
      <c r="E552" s="832" t="s">
        <v>2222</v>
      </c>
      <c r="F552" s="832" t="s">
        <v>2222</v>
      </c>
      <c r="G552" s="832">
        <v>0</v>
      </c>
      <c r="H552" s="832">
        <v>0</v>
      </c>
      <c r="I552" s="832">
        <v>0</v>
      </c>
      <c r="J552" s="832">
        <v>0</v>
      </c>
      <c r="K552" s="832">
        <v>0</v>
      </c>
      <c r="L552" s="832">
        <v>0</v>
      </c>
      <c r="M552" s="832">
        <v>0</v>
      </c>
      <c r="N552" s="832">
        <v>0</v>
      </c>
      <c r="O552" s="832">
        <v>0</v>
      </c>
      <c r="P552" s="832">
        <v>0</v>
      </c>
      <c r="Q552" s="832">
        <v>0</v>
      </c>
      <c r="R552" s="832">
        <v>0</v>
      </c>
      <c r="S552" s="832">
        <v>0</v>
      </c>
      <c r="T552" s="832">
        <v>0</v>
      </c>
      <c r="U552" s="832">
        <v>0</v>
      </c>
      <c r="V552" s="832">
        <v>0</v>
      </c>
      <c r="W552" s="832">
        <v>0</v>
      </c>
      <c r="X552" s="832">
        <v>0</v>
      </c>
      <c r="Y552" s="832">
        <v>0</v>
      </c>
      <c r="Z552" s="832">
        <v>0</v>
      </c>
      <c r="AA552" s="832">
        <v>0</v>
      </c>
      <c r="AB552" s="832">
        <v>0</v>
      </c>
      <c r="AC552" s="832">
        <v>0</v>
      </c>
      <c r="AD552" s="832">
        <v>0</v>
      </c>
      <c r="AE552" s="832">
        <v>0</v>
      </c>
      <c r="AF552" s="832">
        <v>0</v>
      </c>
      <c r="AG552" s="832">
        <v>0</v>
      </c>
      <c r="AH552" s="832">
        <v>0</v>
      </c>
      <c r="AI552" s="832">
        <v>0</v>
      </c>
      <c r="AJ552" s="1030" t="str">
        <f t="shared" si="54"/>
        <v>H30602</v>
      </c>
      <c r="AK552" s="1030" t="str">
        <f t="shared" si="55"/>
        <v>VTE ELANTRA COUPE</v>
      </c>
      <c r="AL552" s="1030">
        <f>IFERROR(INDEX(G552:R552,1,MATCH(Parametres!$B$3,G$1:R$1,0)-1)*IF(OR(F552="L",F552="S",F552="I"),-1,1),"")</f>
        <v>0</v>
      </c>
      <c r="AM552" s="1030">
        <f t="shared" si="50"/>
        <v>0</v>
      </c>
      <c r="AN552" s="1030">
        <f>INDEX(G552:R552,1,MATCH(Parametres!$B$3,G$1:R$1,0))*IF(OR(F552="L",F552="S",F552="I"),-1,1)</f>
        <v>0</v>
      </c>
      <c r="AO552" s="598" t="e">
        <f>+VLOOKUP($AJ552,Data_Validation!$A:$D,1,0)</f>
        <v>#N/A</v>
      </c>
      <c r="AP552" s="598" t="e">
        <f>+VLOOKUP($AJ552,Data_Validation!$A:$D,3,0)</f>
        <v>#N/A</v>
      </c>
      <c r="AQ552" s="598" t="e">
        <f>+VLOOKUP($AJ552,Data_Validation!$A:$D,4,0)</f>
        <v>#N/A</v>
      </c>
      <c r="AR552" s="598" t="s">
        <v>299</v>
      </c>
      <c r="AS552" s="598" t="e">
        <f>+VLOOKUP($AJ552,Data_Validation!$A:$E,5,0)</f>
        <v>#N/A</v>
      </c>
      <c r="AT552" s="1036" t="str">
        <f t="shared" si="51"/>
        <v>H30602</v>
      </c>
      <c r="AU552" s="599" t="str">
        <f t="shared" si="52"/>
        <v>VTE ELANTRA COUPE</v>
      </c>
      <c r="AV552" s="1030">
        <f>IFERROR(INDEX(V552:AG552,1,MATCH(Parametres!$B$3,V$1:AG$1,0)-1)*IF(OR(C552="L",C552="S",C552="I"),-1,1),"")</f>
        <v>0</v>
      </c>
      <c r="AW552" s="1030">
        <f t="shared" si="53"/>
        <v>0</v>
      </c>
      <c r="AX552" s="1030">
        <f>INDEX(V552:AG552,1,MATCH(Parametres!$B$3,V$1:AG$1,0))*IF(OR(C552="L",C552="S",C552="I"),-1,1)</f>
        <v>0</v>
      </c>
      <c r="AY552" s="598" t="s">
        <v>337</v>
      </c>
      <c r="AZ552" s="598" t="e">
        <f>+VLOOKUP($AJ552,Data_Validation!$A:$E,5,0)</f>
        <v>#N/A</v>
      </c>
    </row>
    <row r="553" spans="1:52" ht="15" customHeight="1">
      <c r="A553" s="832" t="s">
        <v>1150</v>
      </c>
      <c r="B553" s="832">
        <v>2025</v>
      </c>
      <c r="C553" s="832" t="s">
        <v>2247</v>
      </c>
      <c r="D553" s="832" t="s">
        <v>2248</v>
      </c>
      <c r="E553" s="832" t="s">
        <v>2222</v>
      </c>
      <c r="F553" s="832" t="s">
        <v>2222</v>
      </c>
      <c r="G553" s="832">
        <v>0</v>
      </c>
      <c r="H553" s="832">
        <v>0</v>
      </c>
      <c r="I553" s="832">
        <v>0</v>
      </c>
      <c r="J553" s="832">
        <v>0</v>
      </c>
      <c r="K553" s="832">
        <v>0</v>
      </c>
      <c r="L553" s="832">
        <v>0</v>
      </c>
      <c r="M553" s="832">
        <v>0</v>
      </c>
      <c r="N553" s="832">
        <v>0</v>
      </c>
      <c r="O553" s="832">
        <v>0</v>
      </c>
      <c r="P553" s="832">
        <v>0</v>
      </c>
      <c r="Q553" s="832">
        <v>0</v>
      </c>
      <c r="R553" s="832">
        <v>0</v>
      </c>
      <c r="S553" s="832">
        <v>0</v>
      </c>
      <c r="T553" s="832">
        <v>0</v>
      </c>
      <c r="U553" s="832">
        <v>0</v>
      </c>
      <c r="V553" s="832">
        <v>0</v>
      </c>
      <c r="W553" s="832">
        <v>0</v>
      </c>
      <c r="X553" s="832">
        <v>0</v>
      </c>
      <c r="Y553" s="832">
        <v>0</v>
      </c>
      <c r="Z553" s="832">
        <v>0</v>
      </c>
      <c r="AA553" s="832">
        <v>0</v>
      </c>
      <c r="AB553" s="832">
        <v>0</v>
      </c>
      <c r="AC553" s="832">
        <v>0</v>
      </c>
      <c r="AD553" s="832">
        <v>0</v>
      </c>
      <c r="AE553" s="832">
        <v>0</v>
      </c>
      <c r="AF553" s="832">
        <v>0</v>
      </c>
      <c r="AG553" s="832">
        <v>0</v>
      </c>
      <c r="AH553" s="832">
        <v>0</v>
      </c>
      <c r="AI553" s="832">
        <v>0</v>
      </c>
      <c r="AJ553" s="1030" t="str">
        <f t="shared" si="54"/>
        <v>H30603</v>
      </c>
      <c r="AK553" s="1030" t="str">
        <f t="shared" si="55"/>
        <v>ELANTRA GT</v>
      </c>
      <c r="AL553" s="1030">
        <f>IFERROR(INDEX(G553:R553,1,MATCH(Parametres!$B$3,G$1:R$1,0)-1)*IF(OR(F553="L",F553="S",F553="I"),-1,1),"")</f>
        <v>0</v>
      </c>
      <c r="AM553" s="1030">
        <f t="shared" si="50"/>
        <v>0</v>
      </c>
      <c r="AN553" s="1030">
        <f>INDEX(G553:R553,1,MATCH(Parametres!$B$3,G$1:R$1,0))*IF(OR(F553="L",F553="S",F553="I"),-1,1)</f>
        <v>0</v>
      </c>
      <c r="AO553" s="598" t="e">
        <f>+VLOOKUP($AJ553,Data_Validation!$A:$D,1,0)</f>
        <v>#N/A</v>
      </c>
      <c r="AP553" s="598" t="e">
        <f>+VLOOKUP($AJ553,Data_Validation!$A:$D,3,0)</f>
        <v>#N/A</v>
      </c>
      <c r="AQ553" s="598" t="e">
        <f>+VLOOKUP($AJ553,Data_Validation!$A:$D,4,0)</f>
        <v>#N/A</v>
      </c>
      <c r="AR553" s="598" t="s">
        <v>299</v>
      </c>
      <c r="AS553" s="598" t="e">
        <f>+VLOOKUP($AJ553,Data_Validation!$A:$E,5,0)</f>
        <v>#N/A</v>
      </c>
      <c r="AT553" s="1036" t="str">
        <f t="shared" si="51"/>
        <v>H30603</v>
      </c>
      <c r="AU553" s="599" t="str">
        <f t="shared" si="52"/>
        <v>ELANTRA GT</v>
      </c>
      <c r="AV553" s="1030">
        <f>IFERROR(INDEX(V553:AG553,1,MATCH(Parametres!$B$3,V$1:AG$1,0)-1)*IF(OR(C553="L",C553="S",C553="I"),-1,1),"")</f>
        <v>0</v>
      </c>
      <c r="AW553" s="1030">
        <f t="shared" si="53"/>
        <v>0</v>
      </c>
      <c r="AX553" s="1030">
        <f>INDEX(V553:AG553,1,MATCH(Parametres!$B$3,V$1:AG$1,0))*IF(OR(C553="L",C553="S",C553="I"),-1,1)</f>
        <v>0</v>
      </c>
      <c r="AY553" s="598" t="s">
        <v>337</v>
      </c>
      <c r="AZ553" s="598" t="e">
        <f>+VLOOKUP($AJ553,Data_Validation!$A:$E,5,0)</f>
        <v>#N/A</v>
      </c>
    </row>
    <row r="554" spans="1:52" ht="15" customHeight="1">
      <c r="A554" s="832" t="s">
        <v>1150</v>
      </c>
      <c r="B554" s="832">
        <v>2025</v>
      </c>
      <c r="C554" s="832" t="s">
        <v>2249</v>
      </c>
      <c r="D554" s="832" t="s">
        <v>2250</v>
      </c>
      <c r="E554" s="832" t="s">
        <v>2222</v>
      </c>
      <c r="F554" s="832" t="s">
        <v>2222</v>
      </c>
      <c r="G554" s="832">
        <v>0</v>
      </c>
      <c r="H554" s="832">
        <v>0</v>
      </c>
      <c r="I554" s="832">
        <v>69068.149999999994</v>
      </c>
      <c r="J554" s="832">
        <v>69068.149999999994</v>
      </c>
      <c r="K554" s="832">
        <v>171308.15</v>
      </c>
      <c r="L554" s="832">
        <v>205381.15</v>
      </c>
      <c r="M554" s="832">
        <v>205381.15</v>
      </c>
      <c r="N554" s="832">
        <v>205381.15</v>
      </c>
      <c r="O554" s="832">
        <v>205381.15</v>
      </c>
      <c r="P554" s="832">
        <v>205381.15</v>
      </c>
      <c r="Q554" s="832">
        <v>238679.15</v>
      </c>
      <c r="R554" s="832">
        <v>270022.86</v>
      </c>
      <c r="S554" s="832">
        <v>21698.1</v>
      </c>
      <c r="T554" s="832">
        <v>21698.1</v>
      </c>
      <c r="U554" s="832">
        <v>0</v>
      </c>
      <c r="V554" s="832">
        <v>0</v>
      </c>
      <c r="W554" s="832">
        <v>0</v>
      </c>
      <c r="X554" s="832">
        <v>2</v>
      </c>
      <c r="Y554" s="832">
        <v>2</v>
      </c>
      <c r="Z554" s="832">
        <v>5</v>
      </c>
      <c r="AA554" s="832">
        <v>6</v>
      </c>
      <c r="AB554" s="832">
        <v>6</v>
      </c>
      <c r="AC554" s="832">
        <v>6</v>
      </c>
      <c r="AD554" s="832">
        <v>6</v>
      </c>
      <c r="AE554" s="832">
        <v>6</v>
      </c>
      <c r="AF554" s="832">
        <v>7</v>
      </c>
      <c r="AG554" s="832">
        <v>8</v>
      </c>
      <c r="AH554" s="832">
        <v>1</v>
      </c>
      <c r="AI554" s="832">
        <v>1</v>
      </c>
      <c r="AJ554" s="1030" t="str">
        <f t="shared" si="54"/>
        <v>H30604</v>
      </c>
      <c r="AK554" s="1030" t="str">
        <f t="shared" si="55"/>
        <v>VTE ELANTRA HYBRIDE</v>
      </c>
      <c r="AL554" s="1030">
        <f>IFERROR(INDEX(G554:R554,1,MATCH(Parametres!$B$3,G$1:R$1,0)-1)*IF(OR(F554="L",F554="S",F554="I"),-1,1),"")</f>
        <v>0</v>
      </c>
      <c r="AM554" s="1030">
        <f t="shared" si="50"/>
        <v>0</v>
      </c>
      <c r="AN554" s="1030">
        <f>INDEX(G554:R554,1,MATCH(Parametres!$B$3,G$1:R$1,0))*IF(OR(F554="L",F554="S",F554="I"),-1,1)</f>
        <v>0</v>
      </c>
      <c r="AO554" s="598" t="str">
        <f>+VLOOKUP($AJ554,Data_Validation!$A:$D,1,0)</f>
        <v>H30604</v>
      </c>
      <c r="AP554" s="598" t="str">
        <f>+VLOOKUP($AJ554,Data_Validation!$A:$D,3,0)</f>
        <v>Véhicules neufs</v>
      </c>
      <c r="AQ554" s="598" t="str">
        <f>+VLOOKUP($AJ554,Data_Validation!$A:$D,4,0)</f>
        <v>Autos détail</v>
      </c>
      <c r="AR554" s="598" t="s">
        <v>299</v>
      </c>
      <c r="AS554" s="598" t="str">
        <f>+VLOOKUP($AJ554,Data_Validation!$A:$E,5,0)</f>
        <v>Oui</v>
      </c>
      <c r="AT554" s="1036" t="str">
        <f t="shared" si="51"/>
        <v>H30604</v>
      </c>
      <c r="AU554" s="599" t="str">
        <f t="shared" si="52"/>
        <v>VTE ELANTRA HYBRIDE</v>
      </c>
      <c r="AV554" s="1030">
        <f>IFERROR(INDEX(V554:AG554,1,MATCH(Parametres!$B$3,V$1:AG$1,0)-1)*IF(OR(C554="L",C554="S",C554="I"),-1,1),"")</f>
        <v>0</v>
      </c>
      <c r="AW554" s="1030">
        <f t="shared" si="53"/>
        <v>0</v>
      </c>
      <c r="AX554" s="1030">
        <f>INDEX(V554:AG554,1,MATCH(Parametres!$B$3,V$1:AG$1,0))*IF(OR(C554="L",C554="S",C554="I"),-1,1)</f>
        <v>0</v>
      </c>
      <c r="AY554" s="598" t="s">
        <v>337</v>
      </c>
      <c r="AZ554" s="598" t="str">
        <f>+VLOOKUP($AJ554,Data_Validation!$A:$E,5,0)</f>
        <v>Oui</v>
      </c>
    </row>
    <row r="555" spans="1:52" ht="15" customHeight="1">
      <c r="A555" s="832" t="s">
        <v>1150</v>
      </c>
      <c r="B555" s="832">
        <v>2025</v>
      </c>
      <c r="C555" s="832" t="s">
        <v>2251</v>
      </c>
      <c r="D555" s="832" t="s">
        <v>2246</v>
      </c>
      <c r="E555" s="832" t="s">
        <v>2222</v>
      </c>
      <c r="F555" s="832" t="s">
        <v>2222</v>
      </c>
      <c r="G555" s="832">
        <v>0</v>
      </c>
      <c r="H555" s="832">
        <v>0</v>
      </c>
      <c r="I555" s="832">
        <v>0</v>
      </c>
      <c r="J555" s="832">
        <v>0</v>
      </c>
      <c r="K555" s="832">
        <v>0</v>
      </c>
      <c r="L555" s="832">
        <v>0</v>
      </c>
      <c r="M555" s="832">
        <v>0</v>
      </c>
      <c r="N555" s="832">
        <v>0</v>
      </c>
      <c r="O555" s="832">
        <v>0</v>
      </c>
      <c r="P555" s="832">
        <v>0</v>
      </c>
      <c r="Q555" s="832">
        <v>0</v>
      </c>
      <c r="R555" s="832">
        <v>0</v>
      </c>
      <c r="S555" s="832">
        <v>0</v>
      </c>
      <c r="T555" s="832">
        <v>0</v>
      </c>
      <c r="U555" s="832">
        <v>0</v>
      </c>
      <c r="V555" s="832">
        <v>0</v>
      </c>
      <c r="W555" s="832">
        <v>0</v>
      </c>
      <c r="X555" s="832">
        <v>0</v>
      </c>
      <c r="Y555" s="832">
        <v>0</v>
      </c>
      <c r="Z555" s="832">
        <v>0</v>
      </c>
      <c r="AA555" s="832">
        <v>0</v>
      </c>
      <c r="AB555" s="832">
        <v>0</v>
      </c>
      <c r="AC555" s="832">
        <v>0</v>
      </c>
      <c r="AD555" s="832">
        <v>0</v>
      </c>
      <c r="AE555" s="832">
        <v>0</v>
      </c>
      <c r="AF555" s="832">
        <v>0</v>
      </c>
      <c r="AG555" s="832">
        <v>0</v>
      </c>
      <c r="AH555" s="832">
        <v>0</v>
      </c>
      <c r="AI555" s="832">
        <v>0</v>
      </c>
      <c r="AJ555" s="1030" t="str">
        <f t="shared" si="54"/>
        <v>H30620</v>
      </c>
      <c r="AK555" s="1030" t="str">
        <f t="shared" si="55"/>
        <v>VTE ELANTRA COUPE</v>
      </c>
      <c r="AL555" s="1030">
        <f>IFERROR(INDEX(G555:R555,1,MATCH(Parametres!$B$3,G$1:R$1,0)-1)*IF(OR(F555="L",F555="S",F555="I"),-1,1),"")</f>
        <v>0</v>
      </c>
      <c r="AM555" s="1030">
        <f t="shared" si="50"/>
        <v>0</v>
      </c>
      <c r="AN555" s="1030">
        <f>INDEX(G555:R555,1,MATCH(Parametres!$B$3,G$1:R$1,0))*IF(OR(F555="L",F555="S",F555="I"),-1,1)</f>
        <v>0</v>
      </c>
      <c r="AO555" s="598" t="e">
        <f>+VLOOKUP($AJ555,Data_Validation!$A:$D,1,0)</f>
        <v>#N/A</v>
      </c>
      <c r="AP555" s="598" t="e">
        <f>+VLOOKUP($AJ555,Data_Validation!$A:$D,3,0)</f>
        <v>#N/A</v>
      </c>
      <c r="AQ555" s="598" t="e">
        <f>+VLOOKUP($AJ555,Data_Validation!$A:$D,4,0)</f>
        <v>#N/A</v>
      </c>
      <c r="AR555" s="598" t="s">
        <v>299</v>
      </c>
      <c r="AS555" s="598" t="e">
        <f>+VLOOKUP($AJ555,Data_Validation!$A:$E,5,0)</f>
        <v>#N/A</v>
      </c>
      <c r="AT555" s="1036" t="str">
        <f t="shared" si="51"/>
        <v>H30620</v>
      </c>
      <c r="AU555" s="599" t="str">
        <f t="shared" si="52"/>
        <v>VTE ELANTRA COUPE</v>
      </c>
      <c r="AV555" s="1030">
        <f>IFERROR(INDEX(V555:AG555,1,MATCH(Parametres!$B$3,V$1:AG$1,0)-1)*IF(OR(C555="L",C555="S",C555="I"),-1,1),"")</f>
        <v>0</v>
      </c>
      <c r="AW555" s="1030">
        <f t="shared" si="53"/>
        <v>0</v>
      </c>
      <c r="AX555" s="1030">
        <f>INDEX(V555:AG555,1,MATCH(Parametres!$B$3,V$1:AG$1,0))*IF(OR(C555="L",C555="S",C555="I"),-1,1)</f>
        <v>0</v>
      </c>
      <c r="AY555" s="598" t="s">
        <v>337</v>
      </c>
      <c r="AZ555" s="598" t="e">
        <f>+VLOOKUP($AJ555,Data_Validation!$A:$E,5,0)</f>
        <v>#N/A</v>
      </c>
    </row>
    <row r="556" spans="1:52" ht="15" customHeight="1">
      <c r="A556" s="832" t="s">
        <v>1150</v>
      </c>
      <c r="B556" s="832">
        <v>2025</v>
      </c>
      <c r="C556" s="832" t="s">
        <v>2252</v>
      </c>
      <c r="D556" s="832" t="s">
        <v>2253</v>
      </c>
      <c r="E556" s="832" t="s">
        <v>2222</v>
      </c>
      <c r="F556" s="832" t="s">
        <v>2222</v>
      </c>
      <c r="G556" s="832">
        <v>0</v>
      </c>
      <c r="H556" s="832">
        <v>0</v>
      </c>
      <c r="I556" s="832">
        <v>0</v>
      </c>
      <c r="J556" s="832">
        <v>0</v>
      </c>
      <c r="K556" s="832">
        <v>0</v>
      </c>
      <c r="L556" s="832">
        <v>0</v>
      </c>
      <c r="M556" s="832">
        <v>0</v>
      </c>
      <c r="N556" s="832">
        <v>0</v>
      </c>
      <c r="O556" s="832">
        <v>0</v>
      </c>
      <c r="P556" s="832">
        <v>0</v>
      </c>
      <c r="Q556" s="832">
        <v>0</v>
      </c>
      <c r="R556" s="832">
        <v>0</v>
      </c>
      <c r="S556" s="832">
        <v>0</v>
      </c>
      <c r="T556" s="832">
        <v>0</v>
      </c>
      <c r="U556" s="832">
        <v>0</v>
      </c>
      <c r="V556" s="832">
        <v>0</v>
      </c>
      <c r="W556" s="832">
        <v>0</v>
      </c>
      <c r="X556" s="832">
        <v>0</v>
      </c>
      <c r="Y556" s="832">
        <v>0</v>
      </c>
      <c r="Z556" s="832">
        <v>0</v>
      </c>
      <c r="AA556" s="832">
        <v>0</v>
      </c>
      <c r="AB556" s="832">
        <v>0</v>
      </c>
      <c r="AC556" s="832">
        <v>0</v>
      </c>
      <c r="AD556" s="832">
        <v>0</v>
      </c>
      <c r="AE556" s="832">
        <v>0</v>
      </c>
      <c r="AF556" s="832">
        <v>0</v>
      </c>
      <c r="AG556" s="832">
        <v>0</v>
      </c>
      <c r="AH556" s="832">
        <v>0</v>
      </c>
      <c r="AI556" s="832">
        <v>0</v>
      </c>
      <c r="AJ556" s="1030" t="str">
        <f t="shared" si="54"/>
        <v>H30700</v>
      </c>
      <c r="AK556" s="1030" t="str">
        <f t="shared" si="55"/>
        <v>VTE NEUFS GENESIS</v>
      </c>
      <c r="AL556" s="1030">
        <f>IFERROR(INDEX(G556:R556,1,MATCH(Parametres!$B$3,G$1:R$1,0)-1)*IF(OR(F556="L",F556="S",F556="I"),-1,1),"")</f>
        <v>0</v>
      </c>
      <c r="AM556" s="1030">
        <f t="shared" si="50"/>
        <v>0</v>
      </c>
      <c r="AN556" s="1030">
        <f>INDEX(G556:R556,1,MATCH(Parametres!$B$3,G$1:R$1,0))*IF(OR(F556="L",F556="S",F556="I"),-1,1)</f>
        <v>0</v>
      </c>
      <c r="AO556" s="598" t="e">
        <f>+VLOOKUP($AJ556,Data_Validation!$A:$D,1,0)</f>
        <v>#N/A</v>
      </c>
      <c r="AP556" s="598" t="e">
        <f>+VLOOKUP($AJ556,Data_Validation!$A:$D,3,0)</f>
        <v>#N/A</v>
      </c>
      <c r="AQ556" s="598" t="e">
        <f>+VLOOKUP($AJ556,Data_Validation!$A:$D,4,0)</f>
        <v>#N/A</v>
      </c>
      <c r="AR556" s="598" t="s">
        <v>299</v>
      </c>
      <c r="AS556" s="598" t="e">
        <f>+VLOOKUP($AJ556,Data_Validation!$A:$E,5,0)</f>
        <v>#N/A</v>
      </c>
      <c r="AT556" s="1036" t="str">
        <f t="shared" si="51"/>
        <v>H30700</v>
      </c>
      <c r="AU556" s="599" t="str">
        <f t="shared" si="52"/>
        <v>VTE NEUFS GENESIS</v>
      </c>
      <c r="AV556" s="1030">
        <f>IFERROR(INDEX(V556:AG556,1,MATCH(Parametres!$B$3,V$1:AG$1,0)-1)*IF(OR(C556="L",C556="S",C556="I"),-1,1),"")</f>
        <v>0</v>
      </c>
      <c r="AW556" s="1030">
        <f t="shared" si="53"/>
        <v>0</v>
      </c>
      <c r="AX556" s="1030">
        <f>INDEX(V556:AG556,1,MATCH(Parametres!$B$3,V$1:AG$1,0))*IF(OR(C556="L",C556="S",C556="I"),-1,1)</f>
        <v>0</v>
      </c>
      <c r="AY556" s="598" t="s">
        <v>337</v>
      </c>
      <c r="AZ556" s="598" t="e">
        <f>+VLOOKUP($AJ556,Data_Validation!$A:$E,5,0)</f>
        <v>#N/A</v>
      </c>
    </row>
    <row r="557" spans="1:52" ht="15" customHeight="1">
      <c r="A557" s="832" t="s">
        <v>1150</v>
      </c>
      <c r="B557" s="832">
        <v>2025</v>
      </c>
      <c r="C557" s="832" t="s">
        <v>2254</v>
      </c>
      <c r="D557" s="832" t="s">
        <v>2255</v>
      </c>
      <c r="E557" s="832" t="s">
        <v>2222</v>
      </c>
      <c r="F557" s="832" t="s">
        <v>2222</v>
      </c>
      <c r="G557" s="832">
        <v>0</v>
      </c>
      <c r="H557" s="832">
        <v>0</v>
      </c>
      <c r="I557" s="832">
        <v>0</v>
      </c>
      <c r="J557" s="832">
        <v>0</v>
      </c>
      <c r="K557" s="832">
        <v>0</v>
      </c>
      <c r="L557" s="832">
        <v>0</v>
      </c>
      <c r="M557" s="832">
        <v>0</v>
      </c>
      <c r="N557" s="832">
        <v>0</v>
      </c>
      <c r="O557" s="832">
        <v>0</v>
      </c>
      <c r="P557" s="832">
        <v>0</v>
      </c>
      <c r="Q557" s="832">
        <v>0</v>
      </c>
      <c r="R557" s="832">
        <v>0</v>
      </c>
      <c r="S557" s="832">
        <v>0</v>
      </c>
      <c r="T557" s="832">
        <v>0</v>
      </c>
      <c r="U557" s="832">
        <v>0</v>
      </c>
      <c r="V557" s="832">
        <v>0</v>
      </c>
      <c r="W557" s="832">
        <v>0</v>
      </c>
      <c r="X557" s="832">
        <v>0</v>
      </c>
      <c r="Y557" s="832">
        <v>0</v>
      </c>
      <c r="Z557" s="832">
        <v>0</v>
      </c>
      <c r="AA557" s="832">
        <v>0</v>
      </c>
      <c r="AB557" s="832">
        <v>0</v>
      </c>
      <c r="AC557" s="832">
        <v>0</v>
      </c>
      <c r="AD557" s="832">
        <v>0</v>
      </c>
      <c r="AE557" s="832">
        <v>0</v>
      </c>
      <c r="AF557" s="832">
        <v>0</v>
      </c>
      <c r="AG557" s="832">
        <v>0</v>
      </c>
      <c r="AH557" s="832">
        <v>0</v>
      </c>
      <c r="AI557" s="832">
        <v>0</v>
      </c>
      <c r="AJ557" s="1030" t="str">
        <f t="shared" si="54"/>
        <v>H30800</v>
      </c>
      <c r="AK557" s="1030" t="str">
        <f t="shared" si="55"/>
        <v>VTE IONIQ EV ET H</v>
      </c>
      <c r="AL557" s="1030">
        <f>IFERROR(INDEX(G557:R557,1,MATCH(Parametres!$B$3,G$1:R$1,0)-1)*IF(OR(F557="L",F557="S",F557="I"),-1,1),"")</f>
        <v>0</v>
      </c>
      <c r="AM557" s="1030">
        <f t="shared" si="50"/>
        <v>0</v>
      </c>
      <c r="AN557" s="1030">
        <f>INDEX(G557:R557,1,MATCH(Parametres!$B$3,G$1:R$1,0))*IF(OR(F557="L",F557="S",F557="I"),-1,1)</f>
        <v>0</v>
      </c>
      <c r="AO557" s="598" t="str">
        <f>+VLOOKUP($AJ557,Data_Validation!$A:$D,1,0)</f>
        <v>H30800</v>
      </c>
      <c r="AP557" s="598" t="str">
        <f>+VLOOKUP($AJ557,Data_Validation!$A:$D,3,0)</f>
        <v>Véhicules neufs</v>
      </c>
      <c r="AQ557" s="598" t="str">
        <f>+VLOOKUP($AJ557,Data_Validation!$A:$D,4,0)</f>
        <v>Voitures electriques</v>
      </c>
      <c r="AR557" s="598" t="s">
        <v>299</v>
      </c>
      <c r="AS557" s="598" t="str">
        <f>+VLOOKUP($AJ557,Data_Validation!$A:$E,5,0)</f>
        <v>Oui</v>
      </c>
      <c r="AT557" s="1036" t="str">
        <f t="shared" si="51"/>
        <v>H30800</v>
      </c>
      <c r="AU557" s="599" t="str">
        <f t="shared" si="52"/>
        <v>VTE IONIQ EV ET H</v>
      </c>
      <c r="AV557" s="1030">
        <f>IFERROR(INDEX(V557:AG557,1,MATCH(Parametres!$B$3,V$1:AG$1,0)-1)*IF(OR(C557="L",C557="S",C557="I"),-1,1),"")</f>
        <v>0</v>
      </c>
      <c r="AW557" s="1030">
        <f t="shared" si="53"/>
        <v>0</v>
      </c>
      <c r="AX557" s="1030">
        <f>INDEX(V557:AG557,1,MATCH(Parametres!$B$3,V$1:AG$1,0))*IF(OR(C557="L",C557="S",C557="I"),-1,1)</f>
        <v>0</v>
      </c>
      <c r="AY557" s="598" t="s">
        <v>337</v>
      </c>
      <c r="AZ557" s="598" t="str">
        <f>+VLOOKUP($AJ557,Data_Validation!$A:$E,5,0)</f>
        <v>Oui</v>
      </c>
    </row>
    <row r="558" spans="1:52" ht="15" customHeight="1">
      <c r="A558" s="832" t="s">
        <v>1150</v>
      </c>
      <c r="B558" s="832">
        <v>2025</v>
      </c>
      <c r="C558" s="832" t="s">
        <v>2256</v>
      </c>
      <c r="D558" s="832" t="s">
        <v>2257</v>
      </c>
      <c r="E558" s="832" t="s">
        <v>2222</v>
      </c>
      <c r="F558" s="832" t="s">
        <v>2222</v>
      </c>
      <c r="G558" s="832">
        <v>0</v>
      </c>
      <c r="H558" s="832">
        <v>0</v>
      </c>
      <c r="I558" s="832">
        <v>0</v>
      </c>
      <c r="J558" s="832">
        <v>0</v>
      </c>
      <c r="K558" s="832">
        <v>0</v>
      </c>
      <c r="L558" s="832">
        <v>0</v>
      </c>
      <c r="M558" s="832">
        <v>0</v>
      </c>
      <c r="N558" s="832">
        <v>0</v>
      </c>
      <c r="O558" s="832">
        <v>0</v>
      </c>
      <c r="P558" s="832">
        <v>0</v>
      </c>
      <c r="Q558" s="832">
        <v>0</v>
      </c>
      <c r="R558" s="832">
        <v>0</v>
      </c>
      <c r="S558" s="832">
        <v>0</v>
      </c>
      <c r="T558" s="832">
        <v>0</v>
      </c>
      <c r="U558" s="832">
        <v>0</v>
      </c>
      <c r="V558" s="832">
        <v>0</v>
      </c>
      <c r="W558" s="832">
        <v>0</v>
      </c>
      <c r="X558" s="832">
        <v>0</v>
      </c>
      <c r="Y558" s="832">
        <v>0</v>
      </c>
      <c r="Z558" s="832">
        <v>0</v>
      </c>
      <c r="AA558" s="832">
        <v>0</v>
      </c>
      <c r="AB558" s="832">
        <v>0</v>
      </c>
      <c r="AC558" s="832">
        <v>0</v>
      </c>
      <c r="AD558" s="832">
        <v>0</v>
      </c>
      <c r="AE558" s="832">
        <v>0</v>
      </c>
      <c r="AF558" s="832">
        <v>0</v>
      </c>
      <c r="AG558" s="832">
        <v>0</v>
      </c>
      <c r="AH558" s="832">
        <v>0</v>
      </c>
      <c r="AI558" s="832">
        <v>0</v>
      </c>
      <c r="AJ558" s="1030" t="str">
        <f t="shared" si="54"/>
        <v>H30801</v>
      </c>
      <c r="AK558" s="1030" t="str">
        <f t="shared" si="55"/>
        <v>VTE IONIQ PHEV ET EV</v>
      </c>
      <c r="AL558" s="1030">
        <f>IFERROR(INDEX(G558:R558,1,MATCH(Parametres!$B$3,G$1:R$1,0)-1)*IF(OR(F558="L",F558="S",F558="I"),-1,1),"")</f>
        <v>0</v>
      </c>
      <c r="AM558" s="1030">
        <f t="shared" si="50"/>
        <v>0</v>
      </c>
      <c r="AN558" s="1030">
        <f>INDEX(G558:R558,1,MATCH(Parametres!$B$3,G$1:R$1,0))*IF(OR(F558="L",F558="S",F558="I"),-1,1)</f>
        <v>0</v>
      </c>
      <c r="AO558" s="598" t="str">
        <f>+VLOOKUP($AJ558,Data_Validation!$A:$D,1,0)</f>
        <v>H30801</v>
      </c>
      <c r="AP558" s="598" t="str">
        <f>+VLOOKUP($AJ558,Data_Validation!$A:$D,3,0)</f>
        <v>Véhicules neufs</v>
      </c>
      <c r="AQ558" s="598" t="str">
        <f>+VLOOKUP($AJ558,Data_Validation!$A:$D,4,0)</f>
        <v>Voitures electriques</v>
      </c>
      <c r="AR558" s="598" t="s">
        <v>299</v>
      </c>
      <c r="AS558" s="598" t="str">
        <f>+VLOOKUP($AJ558,Data_Validation!$A:$E,5,0)</f>
        <v>Oui</v>
      </c>
      <c r="AT558" s="1036" t="str">
        <f t="shared" si="51"/>
        <v>H30801</v>
      </c>
      <c r="AU558" s="599" t="str">
        <f t="shared" si="52"/>
        <v>VTE IONIQ PHEV ET EV</v>
      </c>
      <c r="AV558" s="1030">
        <f>IFERROR(INDEX(V558:AG558,1,MATCH(Parametres!$B$3,V$1:AG$1,0)-1)*IF(OR(C558="L",C558="S",C558="I"),-1,1),"")</f>
        <v>0</v>
      </c>
      <c r="AW558" s="1030">
        <f t="shared" si="53"/>
        <v>0</v>
      </c>
      <c r="AX558" s="1030">
        <f>INDEX(V558:AG558,1,MATCH(Parametres!$B$3,V$1:AG$1,0))*IF(OR(C558="L",C558="S",C558="I"),-1,1)</f>
        <v>0</v>
      </c>
      <c r="AY558" s="598" t="s">
        <v>337</v>
      </c>
      <c r="AZ558" s="598" t="str">
        <f>+VLOOKUP($AJ558,Data_Validation!$A:$E,5,0)</f>
        <v>Oui</v>
      </c>
    </row>
    <row r="559" spans="1:52" ht="15" customHeight="1">
      <c r="A559" s="832" t="s">
        <v>1150</v>
      </c>
      <c r="B559" s="832">
        <v>2025</v>
      </c>
      <c r="C559" s="832" t="s">
        <v>2258</v>
      </c>
      <c r="D559" s="832" t="s">
        <v>2259</v>
      </c>
      <c r="E559" s="832" t="s">
        <v>2222</v>
      </c>
      <c r="F559" s="832" t="s">
        <v>2222</v>
      </c>
      <c r="G559" s="832">
        <v>432179.68</v>
      </c>
      <c r="H559" s="832">
        <v>848635.69</v>
      </c>
      <c r="I559" s="832">
        <v>1460789.6</v>
      </c>
      <c r="J559" s="832">
        <v>2374655.63</v>
      </c>
      <c r="K559" s="832">
        <v>2934817.11</v>
      </c>
      <c r="L559" s="832">
        <v>3892179.69</v>
      </c>
      <c r="M559" s="832">
        <v>4360360.5</v>
      </c>
      <c r="N559" s="832">
        <v>5388024.0700000003</v>
      </c>
      <c r="O559" s="832">
        <v>5854031.46</v>
      </c>
      <c r="P559" s="832">
        <v>6775493.3399999999</v>
      </c>
      <c r="Q559" s="832">
        <v>6975847</v>
      </c>
      <c r="R559" s="832">
        <v>7500517.4400000004</v>
      </c>
      <c r="S559" s="832">
        <v>634167.91</v>
      </c>
      <c r="T559" s="832">
        <v>634167.91</v>
      </c>
      <c r="U559" s="832">
        <v>0</v>
      </c>
      <c r="V559" s="832">
        <v>12</v>
      </c>
      <c r="W559" s="832">
        <v>24</v>
      </c>
      <c r="X559" s="832">
        <v>43</v>
      </c>
      <c r="Y559" s="832">
        <v>70</v>
      </c>
      <c r="Z559" s="832">
        <v>87</v>
      </c>
      <c r="AA559" s="832">
        <v>115</v>
      </c>
      <c r="AB559" s="832">
        <v>128</v>
      </c>
      <c r="AC559" s="832">
        <v>158</v>
      </c>
      <c r="AD559" s="832">
        <v>172</v>
      </c>
      <c r="AE559" s="832">
        <v>199</v>
      </c>
      <c r="AF559" s="832">
        <v>205</v>
      </c>
      <c r="AG559" s="832">
        <v>220</v>
      </c>
      <c r="AH559" s="832">
        <v>19</v>
      </c>
      <c r="AI559" s="832">
        <v>19</v>
      </c>
      <c r="AJ559" s="1030" t="str">
        <f t="shared" si="54"/>
        <v>H30900</v>
      </c>
      <c r="AK559" s="1030" t="str">
        <f t="shared" si="55"/>
        <v>VTE KONA</v>
      </c>
      <c r="AL559" s="1030">
        <f>IFERROR(INDEX(G559:R559,1,MATCH(Parametres!$B$3,G$1:R$1,0)-1)*IF(OR(F559="L",F559="S",F559="I"),-1,1),"")</f>
        <v>-432179.68</v>
      </c>
      <c r="AM559" s="1030">
        <f t="shared" si="50"/>
        <v>-416456.00999999995</v>
      </c>
      <c r="AN559" s="1030">
        <f>INDEX(G559:R559,1,MATCH(Parametres!$B$3,G$1:R$1,0))*IF(OR(F559="L",F559="S",F559="I"),-1,1)</f>
        <v>-848635.69</v>
      </c>
      <c r="AO559" s="598" t="str">
        <f>+VLOOKUP($AJ559,Data_Validation!$A:$D,1,0)</f>
        <v>H30900</v>
      </c>
      <c r="AP559" s="598" t="str">
        <f>+VLOOKUP($AJ559,Data_Validation!$A:$D,3,0)</f>
        <v>Véhicules neufs</v>
      </c>
      <c r="AQ559" s="598" t="str">
        <f>+VLOOKUP($AJ559,Data_Validation!$A:$D,4,0)</f>
        <v>Camions détail</v>
      </c>
      <c r="AR559" s="598" t="s">
        <v>299</v>
      </c>
      <c r="AS559" s="598" t="str">
        <f>+VLOOKUP($AJ559,Data_Validation!$A:$E,5,0)</f>
        <v>Oui</v>
      </c>
      <c r="AT559" s="1036" t="str">
        <f t="shared" si="51"/>
        <v>H30900</v>
      </c>
      <c r="AU559" s="599" t="str">
        <f t="shared" si="52"/>
        <v>VTE KONA</v>
      </c>
      <c r="AV559" s="1030">
        <f>IFERROR(INDEX(V559:AG559,1,MATCH(Parametres!$B$3,V$1:AG$1,0)-1)*IF(OR(C559="L",C559="S",C559="I"),-1,1),"")</f>
        <v>12</v>
      </c>
      <c r="AW559" s="1030">
        <f t="shared" si="53"/>
        <v>12</v>
      </c>
      <c r="AX559" s="1030">
        <f>INDEX(V559:AG559,1,MATCH(Parametres!$B$3,V$1:AG$1,0))*IF(OR(C559="L",C559="S",C559="I"),-1,1)</f>
        <v>24</v>
      </c>
      <c r="AY559" s="598" t="s">
        <v>337</v>
      </c>
      <c r="AZ559" s="598" t="str">
        <f>+VLOOKUP($AJ559,Data_Validation!$A:$E,5,0)</f>
        <v>Oui</v>
      </c>
    </row>
    <row r="560" spans="1:52" ht="15" customHeight="1">
      <c r="A560" s="832" t="s">
        <v>1150</v>
      </c>
      <c r="B560" s="832">
        <v>2025</v>
      </c>
      <c r="C560" s="832" t="s">
        <v>2260</v>
      </c>
      <c r="D560" s="832" t="s">
        <v>2261</v>
      </c>
      <c r="E560" s="832" t="s">
        <v>2222</v>
      </c>
      <c r="F560" s="832" t="s">
        <v>2222</v>
      </c>
      <c r="G560" s="832">
        <v>386265.71</v>
      </c>
      <c r="H560" s="832">
        <v>386265.71</v>
      </c>
      <c r="I560" s="832">
        <v>386265.71</v>
      </c>
      <c r="J560" s="832">
        <v>484996.71</v>
      </c>
      <c r="K560" s="832">
        <v>1107950.57</v>
      </c>
      <c r="L560" s="832">
        <v>1462772.16</v>
      </c>
      <c r="M560" s="832">
        <v>2351244.8199999998</v>
      </c>
      <c r="N560" s="832">
        <v>3002403.22</v>
      </c>
      <c r="O560" s="832">
        <v>3826037.53</v>
      </c>
      <c r="P560" s="832">
        <v>4504132.21</v>
      </c>
      <c r="Q560" s="832">
        <v>5041063.47</v>
      </c>
      <c r="R560" s="832">
        <v>5424722.0300000003</v>
      </c>
      <c r="S560" s="832">
        <v>458278.5</v>
      </c>
      <c r="T560" s="832">
        <v>458278.5</v>
      </c>
      <c r="U560" s="832">
        <v>0</v>
      </c>
      <c r="V560" s="832">
        <v>8</v>
      </c>
      <c r="W560" s="832">
        <v>8</v>
      </c>
      <c r="X560" s="832">
        <v>8</v>
      </c>
      <c r="Y560" s="832">
        <v>10</v>
      </c>
      <c r="Z560" s="832">
        <v>22</v>
      </c>
      <c r="AA560" s="832">
        <v>29</v>
      </c>
      <c r="AB560" s="832">
        <v>47</v>
      </c>
      <c r="AC560" s="832">
        <v>61</v>
      </c>
      <c r="AD560" s="832">
        <v>78</v>
      </c>
      <c r="AE560" s="832">
        <v>92</v>
      </c>
      <c r="AF560" s="832">
        <v>103</v>
      </c>
      <c r="AG560" s="832">
        <v>111</v>
      </c>
      <c r="AH560" s="832">
        <v>9</v>
      </c>
      <c r="AI560" s="832">
        <v>9</v>
      </c>
      <c r="AJ560" s="1030" t="str">
        <f t="shared" si="54"/>
        <v>H30901</v>
      </c>
      <c r="AK560" s="1030" t="str">
        <f t="shared" si="55"/>
        <v>VTE KONA EV</v>
      </c>
      <c r="AL560" s="1030">
        <f>IFERROR(INDEX(G560:R560,1,MATCH(Parametres!$B$3,G$1:R$1,0)-1)*IF(OR(F560="L",F560="S",F560="I"),-1,1),"")</f>
        <v>-386265.71</v>
      </c>
      <c r="AM560" s="1030">
        <f t="shared" si="50"/>
        <v>0</v>
      </c>
      <c r="AN560" s="1030">
        <f>INDEX(G560:R560,1,MATCH(Parametres!$B$3,G$1:R$1,0))*IF(OR(F560="L",F560="S",F560="I"),-1,1)</f>
        <v>-386265.71</v>
      </c>
      <c r="AO560" s="598" t="str">
        <f>+VLOOKUP($AJ560,Data_Validation!$A:$D,1,0)</f>
        <v>H30901</v>
      </c>
      <c r="AP560" s="598" t="str">
        <f>+VLOOKUP($AJ560,Data_Validation!$A:$D,3,0)</f>
        <v>Véhicules neufs</v>
      </c>
      <c r="AQ560" s="598" t="str">
        <f>+VLOOKUP($AJ560,Data_Validation!$A:$D,4,0)</f>
        <v>Voitures electriques</v>
      </c>
      <c r="AR560" s="598" t="s">
        <v>299</v>
      </c>
      <c r="AS560" s="598" t="str">
        <f>+VLOOKUP($AJ560,Data_Validation!$A:$E,5,0)</f>
        <v>Oui</v>
      </c>
      <c r="AT560" s="1036" t="str">
        <f t="shared" si="51"/>
        <v>H30901</v>
      </c>
      <c r="AU560" s="599" t="str">
        <f t="shared" si="52"/>
        <v>VTE KONA EV</v>
      </c>
      <c r="AV560" s="1030">
        <f>IFERROR(INDEX(V560:AG560,1,MATCH(Parametres!$B$3,V$1:AG$1,0)-1)*IF(OR(C560="L",C560="S",C560="I"),-1,1),"")</f>
        <v>8</v>
      </c>
      <c r="AW560" s="1030">
        <f t="shared" si="53"/>
        <v>0</v>
      </c>
      <c r="AX560" s="1030">
        <f>INDEX(V560:AG560,1,MATCH(Parametres!$B$3,V$1:AG$1,0))*IF(OR(C560="L",C560="S",C560="I"),-1,1)</f>
        <v>8</v>
      </c>
      <c r="AY560" s="598" t="s">
        <v>337</v>
      </c>
      <c r="AZ560" s="598" t="str">
        <f>+VLOOKUP($AJ560,Data_Validation!$A:$E,5,0)</f>
        <v>Oui</v>
      </c>
    </row>
    <row r="561" spans="1:52" ht="15" customHeight="1">
      <c r="A561" s="832" t="s">
        <v>1150</v>
      </c>
      <c r="B561" s="832">
        <v>2025</v>
      </c>
      <c r="C561" s="832" t="s">
        <v>2262</v>
      </c>
      <c r="D561" s="832" t="s">
        <v>2263</v>
      </c>
      <c r="E561" s="832" t="s">
        <v>2222</v>
      </c>
      <c r="F561" s="832" t="s">
        <v>2222</v>
      </c>
      <c r="G561" s="832">
        <v>0</v>
      </c>
      <c r="H561" s="832">
        <v>0</v>
      </c>
      <c r="I561" s="832">
        <v>38132.949999999997</v>
      </c>
      <c r="J561" s="832">
        <v>74763.179999999993</v>
      </c>
      <c r="K561" s="832">
        <v>113896.05</v>
      </c>
      <c r="L561" s="832">
        <v>187722.05</v>
      </c>
      <c r="M561" s="832">
        <v>187722.05</v>
      </c>
      <c r="N561" s="832">
        <v>226386.45</v>
      </c>
      <c r="O561" s="832">
        <v>226386.45</v>
      </c>
      <c r="P561" s="832">
        <v>303732.45</v>
      </c>
      <c r="Q561" s="832">
        <v>343657.18</v>
      </c>
      <c r="R561" s="832">
        <v>343657.18</v>
      </c>
      <c r="S561" s="832">
        <v>31241.56</v>
      </c>
      <c r="T561" s="832">
        <v>31241.56</v>
      </c>
      <c r="U561" s="832">
        <v>0</v>
      </c>
      <c r="V561" s="832">
        <v>0</v>
      </c>
      <c r="W561" s="832">
        <v>0</v>
      </c>
      <c r="X561" s="832">
        <v>1</v>
      </c>
      <c r="Y561" s="832">
        <v>2</v>
      </c>
      <c r="Z561" s="832">
        <v>3</v>
      </c>
      <c r="AA561" s="832">
        <v>5</v>
      </c>
      <c r="AB561" s="832">
        <v>5</v>
      </c>
      <c r="AC561" s="832">
        <v>6</v>
      </c>
      <c r="AD561" s="832">
        <v>6</v>
      </c>
      <c r="AE561" s="832">
        <v>8</v>
      </c>
      <c r="AF561" s="832">
        <v>9</v>
      </c>
      <c r="AG561" s="832">
        <v>9</v>
      </c>
      <c r="AH561" s="832">
        <v>1</v>
      </c>
      <c r="AI561" s="832">
        <v>1</v>
      </c>
      <c r="AJ561" s="1030" t="str">
        <f t="shared" si="54"/>
        <v>H31000</v>
      </c>
      <c r="AK561" s="1030" t="str">
        <f t="shared" si="55"/>
        <v>VTE SONATA</v>
      </c>
      <c r="AL561" s="1030">
        <f>IFERROR(INDEX(G561:R561,1,MATCH(Parametres!$B$3,G$1:R$1,0)-1)*IF(OR(F561="L",F561="S",F561="I"),-1,1),"")</f>
        <v>0</v>
      </c>
      <c r="AM561" s="1030">
        <f t="shared" si="50"/>
        <v>0</v>
      </c>
      <c r="AN561" s="1030">
        <f>INDEX(G561:R561,1,MATCH(Parametres!$B$3,G$1:R$1,0))*IF(OR(F561="L",F561="S",F561="I"),-1,1)</f>
        <v>0</v>
      </c>
      <c r="AO561" s="598" t="str">
        <f>+VLOOKUP($AJ561,Data_Validation!$A:$D,1,0)</f>
        <v>H31000</v>
      </c>
      <c r="AP561" s="598" t="str">
        <f>+VLOOKUP($AJ561,Data_Validation!$A:$D,3,0)</f>
        <v>Véhicules neufs</v>
      </c>
      <c r="AQ561" s="598" t="str">
        <f>+VLOOKUP($AJ561,Data_Validation!$A:$D,4,0)</f>
        <v>Autos détail</v>
      </c>
      <c r="AR561" s="598" t="s">
        <v>299</v>
      </c>
      <c r="AS561" s="598" t="str">
        <f>+VLOOKUP($AJ561,Data_Validation!$A:$E,5,0)</f>
        <v>Oui</v>
      </c>
      <c r="AT561" s="1036" t="str">
        <f t="shared" si="51"/>
        <v>H31000</v>
      </c>
      <c r="AU561" s="599" t="str">
        <f t="shared" si="52"/>
        <v>VTE SONATA</v>
      </c>
      <c r="AV561" s="1030">
        <f>IFERROR(INDEX(V561:AG561,1,MATCH(Parametres!$B$3,V$1:AG$1,0)-1)*IF(OR(C561="L",C561="S",C561="I"),-1,1),"")</f>
        <v>0</v>
      </c>
      <c r="AW561" s="1030">
        <f t="shared" si="53"/>
        <v>0</v>
      </c>
      <c r="AX561" s="1030">
        <f>INDEX(V561:AG561,1,MATCH(Parametres!$B$3,V$1:AG$1,0))*IF(OR(C561="L",C561="S",C561="I"),-1,1)</f>
        <v>0</v>
      </c>
      <c r="AY561" s="598" t="s">
        <v>337</v>
      </c>
      <c r="AZ561" s="598" t="str">
        <f>+VLOOKUP($AJ561,Data_Validation!$A:$E,5,0)</f>
        <v>Oui</v>
      </c>
    </row>
    <row r="562" spans="1:52" ht="15" customHeight="1">
      <c r="A562" s="832" t="s">
        <v>1150</v>
      </c>
      <c r="B562" s="832">
        <v>2025</v>
      </c>
      <c r="C562" s="832" t="s">
        <v>2264</v>
      </c>
      <c r="D562" s="832" t="s">
        <v>2265</v>
      </c>
      <c r="E562" s="832" t="s">
        <v>2222</v>
      </c>
      <c r="F562" s="832" t="s">
        <v>2222</v>
      </c>
      <c r="G562" s="832">
        <v>0</v>
      </c>
      <c r="H562" s="832">
        <v>0</v>
      </c>
      <c r="I562" s="832">
        <v>0</v>
      </c>
      <c r="J562" s="832">
        <v>0</v>
      </c>
      <c r="K562" s="832">
        <v>0</v>
      </c>
      <c r="L562" s="832">
        <v>0</v>
      </c>
      <c r="M562" s="832">
        <v>0</v>
      </c>
      <c r="N562" s="832">
        <v>0</v>
      </c>
      <c r="O562" s="832">
        <v>0</v>
      </c>
      <c r="P562" s="832">
        <v>0</v>
      </c>
      <c r="Q562" s="832">
        <v>0</v>
      </c>
      <c r="R562" s="832">
        <v>0</v>
      </c>
      <c r="S562" s="832">
        <v>0</v>
      </c>
      <c r="T562" s="832">
        <v>0</v>
      </c>
      <c r="U562" s="832">
        <v>0</v>
      </c>
      <c r="V562" s="832">
        <v>0</v>
      </c>
      <c r="W562" s="832">
        <v>0</v>
      </c>
      <c r="X562" s="832">
        <v>0</v>
      </c>
      <c r="Y562" s="832">
        <v>0</v>
      </c>
      <c r="Z562" s="832">
        <v>0</v>
      </c>
      <c r="AA562" s="832">
        <v>0</v>
      </c>
      <c r="AB562" s="832">
        <v>0</v>
      </c>
      <c r="AC562" s="832">
        <v>0</v>
      </c>
      <c r="AD562" s="832">
        <v>0</v>
      </c>
      <c r="AE562" s="832">
        <v>0</v>
      </c>
      <c r="AF562" s="832">
        <v>0</v>
      </c>
      <c r="AG562" s="832">
        <v>0</v>
      </c>
      <c r="AH562" s="832">
        <v>0</v>
      </c>
      <c r="AI562" s="832">
        <v>0</v>
      </c>
      <c r="AJ562" s="1030" t="str">
        <f t="shared" si="54"/>
        <v>H31100</v>
      </c>
      <c r="AK562" s="1030" t="str">
        <f t="shared" si="55"/>
        <v>VTE EQUUS</v>
      </c>
      <c r="AL562" s="1030">
        <f>IFERROR(INDEX(G562:R562,1,MATCH(Parametres!$B$3,G$1:R$1,0)-1)*IF(OR(F562="L",F562="S",F562="I"),-1,1),"")</f>
        <v>0</v>
      </c>
      <c r="AM562" s="1030">
        <f t="shared" si="50"/>
        <v>0</v>
      </c>
      <c r="AN562" s="1030">
        <f>INDEX(G562:R562,1,MATCH(Parametres!$B$3,G$1:R$1,0))*IF(OR(F562="L",F562="S",F562="I"),-1,1)</f>
        <v>0</v>
      </c>
      <c r="AO562" s="598" t="e">
        <f>+VLOOKUP($AJ562,Data_Validation!$A:$D,1,0)</f>
        <v>#N/A</v>
      </c>
      <c r="AP562" s="598" t="e">
        <f>+VLOOKUP($AJ562,Data_Validation!$A:$D,3,0)</f>
        <v>#N/A</v>
      </c>
      <c r="AQ562" s="598" t="e">
        <f>+VLOOKUP($AJ562,Data_Validation!$A:$D,4,0)</f>
        <v>#N/A</v>
      </c>
      <c r="AR562" s="598" t="s">
        <v>299</v>
      </c>
      <c r="AS562" s="598" t="e">
        <f>+VLOOKUP($AJ562,Data_Validation!$A:$E,5,0)</f>
        <v>#N/A</v>
      </c>
      <c r="AT562" s="1036" t="str">
        <f t="shared" si="51"/>
        <v>H31100</v>
      </c>
      <c r="AU562" s="599" t="str">
        <f t="shared" si="52"/>
        <v>VTE EQUUS</v>
      </c>
      <c r="AV562" s="1030">
        <f>IFERROR(INDEX(V562:AG562,1,MATCH(Parametres!$B$3,V$1:AG$1,0)-1)*IF(OR(C562="L",C562="S",C562="I"),-1,1),"")</f>
        <v>0</v>
      </c>
      <c r="AW562" s="1030">
        <f t="shared" si="53"/>
        <v>0</v>
      </c>
      <c r="AX562" s="1030">
        <f>INDEX(V562:AG562,1,MATCH(Parametres!$B$3,V$1:AG$1,0))*IF(OR(C562="L",C562="S",C562="I"),-1,1)</f>
        <v>0</v>
      </c>
      <c r="AY562" s="598" t="s">
        <v>337</v>
      </c>
      <c r="AZ562" s="598" t="e">
        <f>+VLOOKUP($AJ562,Data_Validation!$A:$E,5,0)</f>
        <v>#N/A</v>
      </c>
    </row>
    <row r="563" spans="1:52" ht="15" customHeight="1">
      <c r="A563" s="832" t="s">
        <v>1150</v>
      </c>
      <c r="B563" s="832">
        <v>2025</v>
      </c>
      <c r="C563" s="832" t="s">
        <v>2266</v>
      </c>
      <c r="D563" s="832" t="s">
        <v>2267</v>
      </c>
      <c r="E563" s="832" t="s">
        <v>2222</v>
      </c>
      <c r="F563" s="832" t="s">
        <v>2222</v>
      </c>
      <c r="G563" s="832">
        <v>0</v>
      </c>
      <c r="H563" s="832">
        <v>0</v>
      </c>
      <c r="I563" s="832">
        <v>0</v>
      </c>
      <c r="J563" s="832">
        <v>0</v>
      </c>
      <c r="K563" s="832">
        <v>0</v>
      </c>
      <c r="L563" s="832">
        <v>0</v>
      </c>
      <c r="M563" s="832">
        <v>0</v>
      </c>
      <c r="N563" s="832">
        <v>0</v>
      </c>
      <c r="O563" s="832">
        <v>0</v>
      </c>
      <c r="P563" s="832">
        <v>0</v>
      </c>
      <c r="Q563" s="832">
        <v>0</v>
      </c>
      <c r="R563" s="832">
        <v>0</v>
      </c>
      <c r="S563" s="832">
        <v>0</v>
      </c>
      <c r="T563" s="832">
        <v>0</v>
      </c>
      <c r="U563" s="832">
        <v>0</v>
      </c>
      <c r="V563" s="832">
        <v>0</v>
      </c>
      <c r="W563" s="832">
        <v>0</v>
      </c>
      <c r="X563" s="832">
        <v>0</v>
      </c>
      <c r="Y563" s="832">
        <v>0</v>
      </c>
      <c r="Z563" s="832">
        <v>0</v>
      </c>
      <c r="AA563" s="832">
        <v>0</v>
      </c>
      <c r="AB563" s="832">
        <v>0</v>
      </c>
      <c r="AC563" s="832">
        <v>0</v>
      </c>
      <c r="AD563" s="832">
        <v>0</v>
      </c>
      <c r="AE563" s="832">
        <v>0</v>
      </c>
      <c r="AF563" s="832">
        <v>0</v>
      </c>
      <c r="AG563" s="832">
        <v>0</v>
      </c>
      <c r="AH563" s="832">
        <v>0</v>
      </c>
      <c r="AI563" s="832">
        <v>0</v>
      </c>
      <c r="AJ563" s="1030" t="str">
        <f t="shared" si="54"/>
        <v>H31200</v>
      </c>
      <c r="AK563" s="1030" t="str">
        <f t="shared" si="55"/>
        <v>VTE VELOSTER</v>
      </c>
      <c r="AL563" s="1030">
        <f>IFERROR(INDEX(G563:R563,1,MATCH(Parametres!$B$3,G$1:R$1,0)-1)*IF(OR(F563="L",F563="S",F563="I"),-1,1),"")</f>
        <v>0</v>
      </c>
      <c r="AM563" s="1030">
        <f t="shared" si="50"/>
        <v>0</v>
      </c>
      <c r="AN563" s="1030">
        <f>INDEX(G563:R563,1,MATCH(Parametres!$B$3,G$1:R$1,0))*IF(OR(F563="L",F563="S",F563="I"),-1,1)</f>
        <v>0</v>
      </c>
      <c r="AO563" s="598" t="e">
        <f>+VLOOKUP($AJ563,Data_Validation!$A:$D,1,0)</f>
        <v>#N/A</v>
      </c>
      <c r="AP563" s="598" t="e">
        <f>+VLOOKUP($AJ563,Data_Validation!$A:$D,3,0)</f>
        <v>#N/A</v>
      </c>
      <c r="AQ563" s="598" t="e">
        <f>+VLOOKUP($AJ563,Data_Validation!$A:$D,4,0)</f>
        <v>#N/A</v>
      </c>
      <c r="AR563" s="598" t="s">
        <v>299</v>
      </c>
      <c r="AS563" s="598" t="e">
        <f>+VLOOKUP($AJ563,Data_Validation!$A:$E,5,0)</f>
        <v>#N/A</v>
      </c>
      <c r="AT563" s="1036" t="str">
        <f t="shared" si="51"/>
        <v>H31200</v>
      </c>
      <c r="AU563" s="599" t="str">
        <f t="shared" si="52"/>
        <v>VTE VELOSTER</v>
      </c>
      <c r="AV563" s="1030">
        <f>IFERROR(INDEX(V563:AG563,1,MATCH(Parametres!$B$3,V$1:AG$1,0)-1)*IF(OR(C563="L",C563="S",C563="I"),-1,1),"")</f>
        <v>0</v>
      </c>
      <c r="AW563" s="1030">
        <f t="shared" si="53"/>
        <v>0</v>
      </c>
      <c r="AX563" s="1030">
        <f>INDEX(V563:AG563,1,MATCH(Parametres!$B$3,V$1:AG$1,0))*IF(OR(C563="L",C563="S",C563="I"),-1,1)</f>
        <v>0</v>
      </c>
      <c r="AY563" s="598" t="s">
        <v>337</v>
      </c>
      <c r="AZ563" s="598" t="e">
        <f>+VLOOKUP($AJ563,Data_Validation!$A:$E,5,0)</f>
        <v>#N/A</v>
      </c>
    </row>
    <row r="564" spans="1:52" ht="15" customHeight="1">
      <c r="A564" s="832" t="s">
        <v>1150</v>
      </c>
      <c r="B564" s="832">
        <v>2025</v>
      </c>
      <c r="C564" s="832" t="s">
        <v>2268</v>
      </c>
      <c r="D564" s="832" t="s">
        <v>2269</v>
      </c>
      <c r="E564" s="832" t="s">
        <v>2222</v>
      </c>
      <c r="F564" s="832" t="s">
        <v>2222</v>
      </c>
      <c r="G564" s="832">
        <v>200240.38</v>
      </c>
      <c r="H564" s="832">
        <v>440762.14</v>
      </c>
      <c r="I564" s="832">
        <v>803461.5</v>
      </c>
      <c r="J564" s="832">
        <v>1289091.05</v>
      </c>
      <c r="K564" s="832">
        <v>1705965.11</v>
      </c>
      <c r="L564" s="832">
        <v>1789527.62</v>
      </c>
      <c r="M564" s="832">
        <v>2298356.7200000002</v>
      </c>
      <c r="N564" s="832">
        <v>2706206.15</v>
      </c>
      <c r="O564" s="832">
        <v>3027146.87</v>
      </c>
      <c r="P564" s="832">
        <v>3546169.75</v>
      </c>
      <c r="Q564" s="832">
        <v>3962747.29</v>
      </c>
      <c r="R564" s="832">
        <v>4375101.2300000004</v>
      </c>
      <c r="S564" s="832">
        <v>360249.75</v>
      </c>
      <c r="T564" s="832">
        <v>360249.75</v>
      </c>
      <c r="U564" s="832">
        <v>0</v>
      </c>
      <c r="V564" s="832">
        <v>5</v>
      </c>
      <c r="W564" s="832">
        <v>11</v>
      </c>
      <c r="X564" s="832">
        <v>20</v>
      </c>
      <c r="Y564" s="832">
        <v>32</v>
      </c>
      <c r="Z564" s="832">
        <v>42</v>
      </c>
      <c r="AA564" s="832">
        <v>44</v>
      </c>
      <c r="AB564" s="832">
        <v>57</v>
      </c>
      <c r="AC564" s="832">
        <v>67</v>
      </c>
      <c r="AD564" s="832">
        <v>75</v>
      </c>
      <c r="AE564" s="832">
        <v>88</v>
      </c>
      <c r="AF564" s="832">
        <v>98</v>
      </c>
      <c r="AG564" s="832">
        <v>108</v>
      </c>
      <c r="AH564" s="832">
        <v>9</v>
      </c>
      <c r="AI564" s="832">
        <v>9</v>
      </c>
      <c r="AJ564" s="1030" t="str">
        <f t="shared" si="54"/>
        <v>H31300</v>
      </c>
      <c r="AK564" s="1030" t="str">
        <f t="shared" si="55"/>
        <v>VTE TUCSON</v>
      </c>
      <c r="AL564" s="1030">
        <f>IFERROR(INDEX(G564:R564,1,MATCH(Parametres!$B$3,G$1:R$1,0)-1)*IF(OR(F564="L",F564="S",F564="I"),-1,1),"")</f>
        <v>-200240.38</v>
      </c>
      <c r="AM564" s="1030">
        <f t="shared" si="50"/>
        <v>-240521.76</v>
      </c>
      <c r="AN564" s="1030">
        <f>INDEX(G564:R564,1,MATCH(Parametres!$B$3,G$1:R$1,0))*IF(OR(F564="L",F564="S",F564="I"),-1,1)</f>
        <v>-440762.14</v>
      </c>
      <c r="AO564" s="598" t="str">
        <f>+VLOOKUP($AJ564,Data_Validation!$A:$D,1,0)</f>
        <v>H31300</v>
      </c>
      <c r="AP564" s="598" t="str">
        <f>+VLOOKUP($AJ564,Data_Validation!$A:$D,3,0)</f>
        <v>Véhicules neufs</v>
      </c>
      <c r="AQ564" s="598" t="str">
        <f>+VLOOKUP($AJ564,Data_Validation!$A:$D,4,0)</f>
        <v>Camions détail</v>
      </c>
      <c r="AR564" s="598" t="s">
        <v>299</v>
      </c>
      <c r="AS564" s="598" t="str">
        <f>+VLOOKUP($AJ564,Data_Validation!$A:$E,5,0)</f>
        <v>Oui</v>
      </c>
      <c r="AT564" s="1036" t="str">
        <f t="shared" si="51"/>
        <v>H31300</v>
      </c>
      <c r="AU564" s="599" t="str">
        <f t="shared" si="52"/>
        <v>VTE TUCSON</v>
      </c>
      <c r="AV564" s="1030">
        <f>IFERROR(INDEX(V564:AG564,1,MATCH(Parametres!$B$3,V$1:AG$1,0)-1)*IF(OR(C564="L",C564="S",C564="I"),-1,1),"")</f>
        <v>5</v>
      </c>
      <c r="AW564" s="1030">
        <f t="shared" si="53"/>
        <v>6</v>
      </c>
      <c r="AX564" s="1030">
        <f>INDEX(V564:AG564,1,MATCH(Parametres!$B$3,V$1:AG$1,0))*IF(OR(C564="L",C564="S",C564="I"),-1,1)</f>
        <v>11</v>
      </c>
      <c r="AY564" s="598" t="s">
        <v>337</v>
      </c>
      <c r="AZ564" s="598" t="str">
        <f>+VLOOKUP($AJ564,Data_Validation!$A:$E,5,0)</f>
        <v>Oui</v>
      </c>
    </row>
    <row r="565" spans="1:52" ht="15" customHeight="1">
      <c r="A565" s="832" t="s">
        <v>1150</v>
      </c>
      <c r="B565" s="832">
        <v>2025</v>
      </c>
      <c r="C565" s="832" t="s">
        <v>2270</v>
      </c>
      <c r="D565" s="832" t="s">
        <v>2271</v>
      </c>
      <c r="E565" s="832" t="s">
        <v>2222</v>
      </c>
      <c r="F565" s="832" t="s">
        <v>2222</v>
      </c>
      <c r="G565" s="832">
        <v>380407.41</v>
      </c>
      <c r="H565" s="832">
        <v>520776.04</v>
      </c>
      <c r="I565" s="832">
        <v>888292.5</v>
      </c>
      <c r="J565" s="832">
        <v>1413554.96</v>
      </c>
      <c r="K565" s="832">
        <v>1889444.67</v>
      </c>
      <c r="L565" s="832">
        <v>1889444.67</v>
      </c>
      <c r="M565" s="832">
        <v>1937644.59</v>
      </c>
      <c r="N565" s="832">
        <v>1937644.59</v>
      </c>
      <c r="O565" s="832">
        <v>1937644.59</v>
      </c>
      <c r="P565" s="832">
        <v>2027617.63</v>
      </c>
      <c r="Q565" s="832">
        <v>2311022.87</v>
      </c>
      <c r="R565" s="832">
        <v>2411463.6800000002</v>
      </c>
      <c r="S565" s="832">
        <v>210092.99</v>
      </c>
      <c r="T565" s="832">
        <v>210092.99</v>
      </c>
      <c r="U565" s="832">
        <v>0</v>
      </c>
      <c r="V565" s="832">
        <v>8</v>
      </c>
      <c r="W565" s="832">
        <v>11</v>
      </c>
      <c r="X565" s="832">
        <v>19</v>
      </c>
      <c r="Y565" s="832">
        <v>30</v>
      </c>
      <c r="Z565" s="832">
        <v>40</v>
      </c>
      <c r="AA565" s="832">
        <v>40</v>
      </c>
      <c r="AB565" s="832">
        <v>41</v>
      </c>
      <c r="AC565" s="832">
        <v>41</v>
      </c>
      <c r="AD565" s="832">
        <v>41</v>
      </c>
      <c r="AE565" s="832">
        <v>43</v>
      </c>
      <c r="AF565" s="832">
        <v>49</v>
      </c>
      <c r="AG565" s="832">
        <v>51</v>
      </c>
      <c r="AH565" s="832">
        <v>4</v>
      </c>
      <c r="AI565" s="832">
        <v>4</v>
      </c>
      <c r="AJ565" s="1030" t="str">
        <f t="shared" si="54"/>
        <v>H31301</v>
      </c>
      <c r="AK565" s="1030" t="str">
        <f t="shared" si="55"/>
        <v>VTE TUCSON HYBRIDE</v>
      </c>
      <c r="AL565" s="1030">
        <f>IFERROR(INDEX(G565:R565,1,MATCH(Parametres!$B$3,G$1:R$1,0)-1)*IF(OR(F565="L",F565="S",F565="I"),-1,1),"")</f>
        <v>-380407.41</v>
      </c>
      <c r="AM565" s="1030">
        <f t="shared" si="50"/>
        <v>-140368.63</v>
      </c>
      <c r="AN565" s="1030">
        <f>INDEX(G565:R565,1,MATCH(Parametres!$B$3,G$1:R$1,0))*IF(OR(F565="L",F565="S",F565="I"),-1,1)</f>
        <v>-520776.04</v>
      </c>
      <c r="AO565" s="598" t="str">
        <f>+VLOOKUP($AJ565,Data_Validation!$A:$D,1,0)</f>
        <v>H31301</v>
      </c>
      <c r="AP565" s="598" t="str">
        <f>+VLOOKUP($AJ565,Data_Validation!$A:$D,3,0)</f>
        <v>Véhicules neufs</v>
      </c>
      <c r="AQ565" s="598" t="str">
        <f>+VLOOKUP($AJ565,Data_Validation!$A:$D,4,0)</f>
        <v>Camions détail</v>
      </c>
      <c r="AR565" s="598" t="s">
        <v>299</v>
      </c>
      <c r="AS565" s="598" t="str">
        <f>+VLOOKUP($AJ565,Data_Validation!$A:$E,5,0)</f>
        <v>Oui</v>
      </c>
      <c r="AT565" s="1036" t="str">
        <f t="shared" si="51"/>
        <v>H31301</v>
      </c>
      <c r="AU565" s="599" t="str">
        <f t="shared" si="52"/>
        <v>VTE TUCSON HYBRIDE</v>
      </c>
      <c r="AV565" s="1030">
        <f>IFERROR(INDEX(V565:AG565,1,MATCH(Parametres!$B$3,V$1:AG$1,0)-1)*IF(OR(C565="L",C565="S",C565="I"),-1,1),"")</f>
        <v>8</v>
      </c>
      <c r="AW565" s="1030">
        <f t="shared" si="53"/>
        <v>3</v>
      </c>
      <c r="AX565" s="1030">
        <f>INDEX(V565:AG565,1,MATCH(Parametres!$B$3,V$1:AG$1,0))*IF(OR(C565="L",C565="S",C565="I"),-1,1)</f>
        <v>11</v>
      </c>
      <c r="AY565" s="598" t="s">
        <v>337</v>
      </c>
      <c r="AZ565" s="598" t="str">
        <f>+VLOOKUP($AJ565,Data_Validation!$A:$E,5,0)</f>
        <v>Oui</v>
      </c>
    </row>
    <row r="566" spans="1:52" ht="15" customHeight="1">
      <c r="A566" s="832" t="s">
        <v>1150</v>
      </c>
      <c r="B566" s="832">
        <v>2025</v>
      </c>
      <c r="C566" s="832" t="s">
        <v>2272</v>
      </c>
      <c r="D566" s="832" t="s">
        <v>2273</v>
      </c>
      <c r="E566" s="832" t="s">
        <v>2222</v>
      </c>
      <c r="F566" s="832" t="s">
        <v>2222</v>
      </c>
      <c r="G566" s="832">
        <v>169496.85</v>
      </c>
      <c r="H566" s="832">
        <v>215744.85</v>
      </c>
      <c r="I566" s="832">
        <v>274005.83</v>
      </c>
      <c r="J566" s="832">
        <v>386161.83</v>
      </c>
      <c r="K566" s="832">
        <v>542517.82999999996</v>
      </c>
      <c r="L566" s="832">
        <v>935489.69</v>
      </c>
      <c r="M566" s="832">
        <v>1467952.74</v>
      </c>
      <c r="N566" s="832">
        <v>1803047.26</v>
      </c>
      <c r="O566" s="832">
        <v>2040067.87</v>
      </c>
      <c r="P566" s="832">
        <v>2040067.87</v>
      </c>
      <c r="Q566" s="832">
        <v>2147629.52</v>
      </c>
      <c r="R566" s="832">
        <v>2311559.62</v>
      </c>
      <c r="S566" s="832">
        <v>195239.05</v>
      </c>
      <c r="T566" s="832">
        <v>195239.05</v>
      </c>
      <c r="U566" s="832">
        <v>0</v>
      </c>
      <c r="V566" s="832">
        <v>3</v>
      </c>
      <c r="W566" s="832">
        <v>4</v>
      </c>
      <c r="X566" s="832">
        <v>5</v>
      </c>
      <c r="Y566" s="832">
        <v>7</v>
      </c>
      <c r="Z566" s="832">
        <v>10</v>
      </c>
      <c r="AA566" s="832">
        <v>18</v>
      </c>
      <c r="AB566" s="832">
        <v>29</v>
      </c>
      <c r="AC566" s="832">
        <v>36</v>
      </c>
      <c r="AD566" s="832">
        <v>41</v>
      </c>
      <c r="AE566" s="832">
        <v>41</v>
      </c>
      <c r="AF566" s="832">
        <v>43</v>
      </c>
      <c r="AG566" s="832">
        <v>46</v>
      </c>
      <c r="AH566" s="832">
        <v>4</v>
      </c>
      <c r="AI566" s="832">
        <v>4</v>
      </c>
      <c r="AJ566" s="1030" t="str">
        <f t="shared" si="54"/>
        <v>H31302</v>
      </c>
      <c r="AK566" s="1030" t="str">
        <f t="shared" si="55"/>
        <v>VTE TUCSON PHEV</v>
      </c>
      <c r="AL566" s="1030">
        <f>IFERROR(INDEX(G566:R566,1,MATCH(Parametres!$B$3,G$1:R$1,0)-1)*IF(OR(F566="L",F566="S",F566="I"),-1,1),"")</f>
        <v>-169496.85</v>
      </c>
      <c r="AM566" s="1030">
        <f t="shared" si="50"/>
        <v>-46248</v>
      </c>
      <c r="AN566" s="1030">
        <f>INDEX(G566:R566,1,MATCH(Parametres!$B$3,G$1:R$1,0))*IF(OR(F566="L",F566="S",F566="I"),-1,1)</f>
        <v>-215744.85</v>
      </c>
      <c r="AO566" s="598" t="str">
        <f>+VLOOKUP($AJ566,Data_Validation!$A:$D,1,0)</f>
        <v>H31302</v>
      </c>
      <c r="AP566" s="598" t="str">
        <f>+VLOOKUP($AJ566,Data_Validation!$A:$D,3,0)</f>
        <v>Véhicules neufs</v>
      </c>
      <c r="AQ566" s="598" t="str">
        <f>+VLOOKUP($AJ566,Data_Validation!$A:$D,4,0)</f>
        <v>Voitures electriques</v>
      </c>
      <c r="AR566" s="598" t="s">
        <v>299</v>
      </c>
      <c r="AS566" s="598" t="str">
        <f>+VLOOKUP($AJ566,Data_Validation!$A:$E,5,0)</f>
        <v>Oui</v>
      </c>
      <c r="AT566" s="1036" t="str">
        <f t="shared" si="51"/>
        <v>H31302</v>
      </c>
      <c r="AU566" s="599" t="str">
        <f t="shared" si="52"/>
        <v>VTE TUCSON PHEV</v>
      </c>
      <c r="AV566" s="1030">
        <f>IFERROR(INDEX(V566:AG566,1,MATCH(Parametres!$B$3,V$1:AG$1,0)-1)*IF(OR(C566="L",C566="S",C566="I"),-1,1),"")</f>
        <v>3</v>
      </c>
      <c r="AW566" s="1030">
        <f t="shared" si="53"/>
        <v>1</v>
      </c>
      <c r="AX566" s="1030">
        <f>INDEX(V566:AG566,1,MATCH(Parametres!$B$3,V$1:AG$1,0))*IF(OR(C566="L",C566="S",C566="I"),-1,1)</f>
        <v>4</v>
      </c>
      <c r="AY566" s="598" t="s">
        <v>337</v>
      </c>
      <c r="AZ566" s="598" t="str">
        <f>+VLOOKUP($AJ566,Data_Validation!$A:$E,5,0)</f>
        <v>Oui</v>
      </c>
    </row>
    <row r="567" spans="1:52" ht="15" customHeight="1">
      <c r="A567" s="832" t="s">
        <v>1150</v>
      </c>
      <c r="B567" s="832">
        <v>2025</v>
      </c>
      <c r="C567" s="832" t="s">
        <v>2274</v>
      </c>
      <c r="D567" s="832" t="s">
        <v>2275</v>
      </c>
      <c r="E567" s="832" t="s">
        <v>333</v>
      </c>
      <c r="F567" s="832" t="s">
        <v>2222</v>
      </c>
      <c r="G567" s="832">
        <v>0</v>
      </c>
      <c r="H567" s="832">
        <v>0</v>
      </c>
      <c r="I567" s="832">
        <v>0</v>
      </c>
      <c r="J567" s="832">
        <v>0</v>
      </c>
      <c r="K567" s="832">
        <v>0</v>
      </c>
      <c r="L567" s="832">
        <v>0</v>
      </c>
      <c r="M567" s="832">
        <v>0</v>
      </c>
      <c r="N567" s="832">
        <v>0</v>
      </c>
      <c r="O567" s="832">
        <v>0</v>
      </c>
      <c r="P567" s="832">
        <v>0</v>
      </c>
      <c r="Q567" s="832">
        <v>0</v>
      </c>
      <c r="R567" s="832">
        <v>0</v>
      </c>
      <c r="S567" s="832">
        <v>0</v>
      </c>
      <c r="T567" s="832">
        <v>0</v>
      </c>
      <c r="U567" s="832">
        <v>0</v>
      </c>
      <c r="V567" s="832">
        <v>0</v>
      </c>
      <c r="W567" s="832">
        <v>0</v>
      </c>
      <c r="X567" s="832">
        <v>0</v>
      </c>
      <c r="Y567" s="832">
        <v>0</v>
      </c>
      <c r="Z567" s="832">
        <v>0</v>
      </c>
      <c r="AA567" s="832">
        <v>0</v>
      </c>
      <c r="AB567" s="832">
        <v>0</v>
      </c>
      <c r="AC567" s="832">
        <v>0</v>
      </c>
      <c r="AD567" s="832">
        <v>0</v>
      </c>
      <c r="AE567" s="832">
        <v>0</v>
      </c>
      <c r="AF567" s="832">
        <v>0</v>
      </c>
      <c r="AG567" s="832">
        <v>0</v>
      </c>
      <c r="AH567" s="832">
        <v>0</v>
      </c>
      <c r="AI567" s="832">
        <v>0</v>
      </c>
      <c r="AJ567" s="1030" t="str">
        <f t="shared" si="54"/>
        <v>H31400</v>
      </c>
      <c r="AK567" s="1030" t="str">
        <f t="shared" si="55"/>
        <v>VTE ACCESSOIRES INSTALL.</v>
      </c>
      <c r="AL567" s="1030">
        <f>IFERROR(INDEX(G567:R567,1,MATCH(Parametres!$B$3,G$1:R$1,0)-1)*IF(OR(F567="L",F567="S",F567="I"),-1,1),"")</f>
        <v>0</v>
      </c>
      <c r="AM567" s="1030">
        <f t="shared" si="50"/>
        <v>0</v>
      </c>
      <c r="AN567" s="1030">
        <f>INDEX(G567:R567,1,MATCH(Parametres!$B$3,G$1:R$1,0))*IF(OR(F567="L",F567="S",F567="I"),-1,1)</f>
        <v>0</v>
      </c>
      <c r="AO567" s="598" t="e">
        <f>+VLOOKUP($AJ567,Data_Validation!$A:$D,1,0)</f>
        <v>#N/A</v>
      </c>
      <c r="AP567" s="598" t="e">
        <f>+VLOOKUP($AJ567,Data_Validation!$A:$D,3,0)</f>
        <v>#N/A</v>
      </c>
      <c r="AQ567" s="598" t="e">
        <f>+VLOOKUP($AJ567,Data_Validation!$A:$D,4,0)</f>
        <v>#N/A</v>
      </c>
      <c r="AR567" s="598" t="s">
        <v>299</v>
      </c>
      <c r="AS567" s="598" t="e">
        <f>+VLOOKUP($AJ567,Data_Validation!$A:$E,5,0)</f>
        <v>#N/A</v>
      </c>
      <c r="AT567" s="1036" t="str">
        <f t="shared" si="51"/>
        <v>H31400</v>
      </c>
      <c r="AU567" s="599" t="str">
        <f t="shared" si="52"/>
        <v>VTE ACCESSOIRES INSTALL.</v>
      </c>
      <c r="AV567" s="1030">
        <f>IFERROR(INDEX(V567:AG567,1,MATCH(Parametres!$B$3,V$1:AG$1,0)-1)*IF(OR(C567="L",C567="S",C567="I"),-1,1),"")</f>
        <v>0</v>
      </c>
      <c r="AW567" s="1030">
        <f t="shared" si="53"/>
        <v>0</v>
      </c>
      <c r="AX567" s="1030">
        <f>INDEX(V567:AG567,1,MATCH(Parametres!$B$3,V$1:AG$1,0))*IF(OR(C567="L",C567="S",C567="I"),-1,1)</f>
        <v>0</v>
      </c>
      <c r="AY567" s="598" t="s">
        <v>337</v>
      </c>
      <c r="AZ567" s="598" t="e">
        <f>+VLOOKUP($AJ567,Data_Validation!$A:$E,5,0)</f>
        <v>#N/A</v>
      </c>
    </row>
    <row r="568" spans="1:52" ht="15" customHeight="1">
      <c r="A568" s="832" t="s">
        <v>1150</v>
      </c>
      <c r="B568" s="832">
        <v>2025</v>
      </c>
      <c r="C568" s="832" t="s">
        <v>2276</v>
      </c>
      <c r="D568" s="832" t="s">
        <v>2277</v>
      </c>
      <c r="E568" s="832" t="s">
        <v>333</v>
      </c>
      <c r="F568" s="832" t="s">
        <v>2222</v>
      </c>
      <c r="G568" s="832">
        <v>129445</v>
      </c>
      <c r="H568" s="832">
        <v>179373</v>
      </c>
      <c r="I568" s="832">
        <v>247800</v>
      </c>
      <c r="J568" s="832">
        <v>436684</v>
      </c>
      <c r="K568" s="832">
        <v>558298</v>
      </c>
      <c r="L568" s="832">
        <v>650244</v>
      </c>
      <c r="M568" s="832">
        <v>739654</v>
      </c>
      <c r="N568" s="832">
        <v>839647</v>
      </c>
      <c r="O568" s="832">
        <v>911430</v>
      </c>
      <c r="P568" s="832">
        <v>1025090</v>
      </c>
      <c r="Q568" s="832">
        <v>1080028</v>
      </c>
      <c r="R568" s="832">
        <v>1131627</v>
      </c>
      <c r="S568" s="832">
        <v>98184.36</v>
      </c>
      <c r="T568" s="832">
        <v>98184.36</v>
      </c>
      <c r="U568" s="832">
        <v>0</v>
      </c>
      <c r="V568" s="832">
        <v>63</v>
      </c>
      <c r="W568" s="832">
        <v>85</v>
      </c>
      <c r="X568" s="832">
        <v>116</v>
      </c>
      <c r="Y568" s="832">
        <v>220</v>
      </c>
      <c r="Z568" s="832">
        <v>282</v>
      </c>
      <c r="AA568" s="832">
        <v>321</v>
      </c>
      <c r="AB568" s="832">
        <v>358</v>
      </c>
      <c r="AC568" s="832">
        <v>402</v>
      </c>
      <c r="AD568" s="832">
        <v>431</v>
      </c>
      <c r="AE568" s="832">
        <v>476</v>
      </c>
      <c r="AF568" s="832">
        <v>500</v>
      </c>
      <c r="AG568" s="832">
        <v>520</v>
      </c>
      <c r="AH568" s="832">
        <v>45</v>
      </c>
      <c r="AI568" s="832">
        <v>45</v>
      </c>
      <c r="AJ568" s="1030" t="str">
        <f t="shared" si="54"/>
        <v>H31500</v>
      </c>
      <c r="AK568" s="1030" t="str">
        <f t="shared" si="55"/>
        <v>VTE P.P.H.</v>
      </c>
      <c r="AL568" s="1030">
        <f>IFERROR(INDEX(G568:R568,1,MATCH(Parametres!$B$3,G$1:R$1,0)-1)*IF(OR(F568="L",F568="S",F568="I"),-1,1),"")</f>
        <v>-129445</v>
      </c>
      <c r="AM568" s="1030">
        <f t="shared" si="50"/>
        <v>-49928</v>
      </c>
      <c r="AN568" s="1030">
        <f>INDEX(G568:R568,1,MATCH(Parametres!$B$3,G$1:R$1,0))*IF(OR(F568="L",F568="S",F568="I"),-1,1)</f>
        <v>-179373</v>
      </c>
      <c r="AO568" s="598" t="str">
        <f>+VLOOKUP($AJ568,Data_Validation!$A:$D,1,0)</f>
        <v>H31500</v>
      </c>
      <c r="AP568" s="598" t="str">
        <f>+VLOOKUP($AJ568,Data_Validation!$A:$D,3,0)</f>
        <v>Véhicules neufs</v>
      </c>
      <c r="AQ568" s="598" t="str">
        <f>+VLOOKUP($AJ568,Data_Validation!$A:$D,4,0)</f>
        <v>Rev. Protections</v>
      </c>
      <c r="AR568" s="598" t="s">
        <v>299</v>
      </c>
      <c r="AS568" s="598" t="str">
        <f>+VLOOKUP($AJ568,Data_Validation!$A:$E,5,0)</f>
        <v>Oui</v>
      </c>
      <c r="AT568" s="1036" t="str">
        <f t="shared" si="51"/>
        <v>H31500</v>
      </c>
      <c r="AU568" s="599" t="str">
        <f t="shared" si="52"/>
        <v>VTE P.P.H.</v>
      </c>
      <c r="AV568" s="1030">
        <f>IFERROR(INDEX(V568:AG568,1,MATCH(Parametres!$B$3,V$1:AG$1,0)-1)*IF(OR(C568="L",C568="S",C568="I"),-1,1),"")</f>
        <v>63</v>
      </c>
      <c r="AW568" s="1030">
        <f t="shared" si="53"/>
        <v>22</v>
      </c>
      <c r="AX568" s="1030">
        <f>INDEX(V568:AG568,1,MATCH(Parametres!$B$3,V$1:AG$1,0))*IF(OR(C568="L",C568="S",C568="I"),-1,1)</f>
        <v>85</v>
      </c>
      <c r="AY568" s="598" t="s">
        <v>337</v>
      </c>
      <c r="AZ568" s="598" t="str">
        <f>+VLOOKUP($AJ568,Data_Validation!$A:$E,5,0)</f>
        <v>Oui</v>
      </c>
    </row>
    <row r="569" spans="1:52" ht="15" customHeight="1">
      <c r="A569" s="832" t="s">
        <v>1150</v>
      </c>
      <c r="B569" s="832">
        <v>2025</v>
      </c>
      <c r="C569" s="832" t="s">
        <v>2278</v>
      </c>
      <c r="D569" s="832" t="s">
        <v>2279</v>
      </c>
      <c r="E569" s="832" t="s">
        <v>333</v>
      </c>
      <c r="F569" s="832" t="s">
        <v>2222</v>
      </c>
      <c r="G569" s="832">
        <v>0</v>
      </c>
      <c r="H569" s="832">
        <v>0</v>
      </c>
      <c r="I569" s="832">
        <v>2188.08</v>
      </c>
      <c r="J569" s="832">
        <v>5130.8900000000003</v>
      </c>
      <c r="K569" s="832">
        <v>12927.77</v>
      </c>
      <c r="L569" s="832">
        <v>29498.26</v>
      </c>
      <c r="M569" s="832">
        <v>39892.51</v>
      </c>
      <c r="N569" s="832">
        <v>48242.23</v>
      </c>
      <c r="O569" s="832">
        <v>63911.07</v>
      </c>
      <c r="P569" s="832">
        <v>63911.07</v>
      </c>
      <c r="Q569" s="832">
        <v>63911.07</v>
      </c>
      <c r="R569" s="832">
        <v>63911.07</v>
      </c>
      <c r="S569" s="832">
        <v>5810.1</v>
      </c>
      <c r="T569" s="832">
        <v>5810.1</v>
      </c>
      <c r="U569" s="832">
        <v>0</v>
      </c>
      <c r="V569" s="832">
        <v>0</v>
      </c>
      <c r="W569" s="832">
        <v>0</v>
      </c>
      <c r="X569" s="832">
        <v>1</v>
      </c>
      <c r="Y569" s="832">
        <v>2</v>
      </c>
      <c r="Z569" s="832">
        <v>5</v>
      </c>
      <c r="AA569" s="832">
        <v>12</v>
      </c>
      <c r="AB569" s="832">
        <v>16</v>
      </c>
      <c r="AC569" s="832">
        <v>19</v>
      </c>
      <c r="AD569" s="832">
        <v>22</v>
      </c>
      <c r="AE569" s="832">
        <v>22</v>
      </c>
      <c r="AF569" s="832">
        <v>22</v>
      </c>
      <c r="AG569" s="832">
        <v>22</v>
      </c>
      <c r="AH569" s="832">
        <v>2</v>
      </c>
      <c r="AI569" s="832">
        <v>2</v>
      </c>
      <c r="AJ569" s="1030" t="str">
        <f t="shared" si="54"/>
        <v>H31600</v>
      </c>
      <c r="AK569" s="1030" t="str">
        <f t="shared" si="55"/>
        <v>VTE ASSURANCE</v>
      </c>
      <c r="AL569" s="1030">
        <f>IFERROR(INDEX(G569:R569,1,MATCH(Parametres!$B$3,G$1:R$1,0)-1)*IF(OR(F569="L",F569="S",F569="I"),-1,1),"")</f>
        <v>0</v>
      </c>
      <c r="AM569" s="1030">
        <f t="shared" si="50"/>
        <v>0</v>
      </c>
      <c r="AN569" s="1030">
        <f>INDEX(G569:R569,1,MATCH(Parametres!$B$3,G$1:R$1,0))*IF(OR(F569="L",F569="S",F569="I"),-1,1)</f>
        <v>0</v>
      </c>
      <c r="AO569" s="598" t="str">
        <f>+VLOOKUP($AJ569,Data_Validation!$A:$D,1,0)</f>
        <v>H31600</v>
      </c>
      <c r="AP569" s="598" t="str">
        <f>+VLOOKUP($AJ569,Data_Validation!$A:$D,3,0)</f>
        <v>Véhicules neufs</v>
      </c>
      <c r="AQ569" s="598" t="str">
        <f>+VLOOKUP($AJ569,Data_Validation!$A:$D,4,0)</f>
        <v>Rev. Protections</v>
      </c>
      <c r="AR569" s="598" t="s">
        <v>299</v>
      </c>
      <c r="AS569" s="598" t="str">
        <f>+VLOOKUP($AJ569,Data_Validation!$A:$E,5,0)</f>
        <v>Oui</v>
      </c>
      <c r="AT569" s="1036" t="str">
        <f t="shared" si="51"/>
        <v>H31600</v>
      </c>
      <c r="AU569" s="599" t="str">
        <f t="shared" si="52"/>
        <v>VTE ASSURANCE</v>
      </c>
      <c r="AV569" s="1030">
        <f>IFERROR(INDEX(V569:AG569,1,MATCH(Parametres!$B$3,V$1:AG$1,0)-1)*IF(OR(C569="L",C569="S",C569="I"),-1,1),"")</f>
        <v>0</v>
      </c>
      <c r="AW569" s="1030">
        <f t="shared" si="53"/>
        <v>0</v>
      </c>
      <c r="AX569" s="1030">
        <f>INDEX(V569:AG569,1,MATCH(Parametres!$B$3,V$1:AG$1,0))*IF(OR(C569="L",C569="S",C569="I"),-1,1)</f>
        <v>0</v>
      </c>
      <c r="AY569" s="598" t="s">
        <v>337</v>
      </c>
      <c r="AZ569" s="598" t="str">
        <f>+VLOOKUP($AJ569,Data_Validation!$A:$E,5,0)</f>
        <v>Oui</v>
      </c>
    </row>
    <row r="570" spans="1:52" ht="15" customHeight="1">
      <c r="A570" s="832" t="s">
        <v>1150</v>
      </c>
      <c r="B570" s="832">
        <v>2025</v>
      </c>
      <c r="C570" s="832" t="s">
        <v>2280</v>
      </c>
      <c r="D570" s="832" t="s">
        <v>2281</v>
      </c>
      <c r="E570" s="832" t="s">
        <v>333</v>
      </c>
      <c r="F570" s="832" t="s">
        <v>2222</v>
      </c>
      <c r="G570" s="832">
        <v>0</v>
      </c>
      <c r="H570" s="832">
        <v>0</v>
      </c>
      <c r="I570" s="832">
        <v>0</v>
      </c>
      <c r="J570" s="832">
        <v>0</v>
      </c>
      <c r="K570" s="832">
        <v>0</v>
      </c>
      <c r="L570" s="832">
        <v>0</v>
      </c>
      <c r="M570" s="832">
        <v>0</v>
      </c>
      <c r="N570" s="832">
        <v>0</v>
      </c>
      <c r="O570" s="832">
        <v>0</v>
      </c>
      <c r="P570" s="832">
        <v>0</v>
      </c>
      <c r="Q570" s="832">
        <v>0</v>
      </c>
      <c r="R570" s="832">
        <v>0</v>
      </c>
      <c r="S570" s="832">
        <v>0</v>
      </c>
      <c r="T570" s="832">
        <v>0</v>
      </c>
      <c r="U570" s="832">
        <v>0</v>
      </c>
      <c r="V570" s="832">
        <v>0</v>
      </c>
      <c r="W570" s="832">
        <v>0</v>
      </c>
      <c r="X570" s="832">
        <v>0</v>
      </c>
      <c r="Y570" s="832">
        <v>0</v>
      </c>
      <c r="Z570" s="832">
        <v>0</v>
      </c>
      <c r="AA570" s="832">
        <v>0</v>
      </c>
      <c r="AB570" s="832">
        <v>0</v>
      </c>
      <c r="AC570" s="832">
        <v>0</v>
      </c>
      <c r="AD570" s="832">
        <v>0</v>
      </c>
      <c r="AE570" s="832">
        <v>0</v>
      </c>
      <c r="AF570" s="832">
        <v>0</v>
      </c>
      <c r="AG570" s="832">
        <v>0</v>
      </c>
      <c r="AH570" s="832">
        <v>0</v>
      </c>
      <c r="AI570" s="832">
        <v>0</v>
      </c>
      <c r="AJ570" s="1030" t="str">
        <f t="shared" si="54"/>
        <v>H31610</v>
      </c>
      <c r="AK570" s="1030" t="str">
        <f t="shared" si="55"/>
        <v>VTE ASSURANCE ROUTIERE</v>
      </c>
      <c r="AL570" s="1030">
        <f>IFERROR(INDEX(G570:R570,1,MATCH(Parametres!$B$3,G$1:R$1,0)-1)*IF(OR(F570="L",F570="S",F570="I"),-1,1),"")</f>
        <v>0</v>
      </c>
      <c r="AM570" s="1030">
        <f t="shared" si="50"/>
        <v>0</v>
      </c>
      <c r="AN570" s="1030">
        <f>INDEX(G570:R570,1,MATCH(Parametres!$B$3,G$1:R$1,0))*IF(OR(F570="L",F570="S",F570="I"),-1,1)</f>
        <v>0</v>
      </c>
      <c r="AO570" s="598" t="e">
        <f>+VLOOKUP($AJ570,Data_Validation!$A:$D,1,0)</f>
        <v>#N/A</v>
      </c>
      <c r="AP570" s="598" t="e">
        <f>+VLOOKUP($AJ570,Data_Validation!$A:$D,3,0)</f>
        <v>#N/A</v>
      </c>
      <c r="AQ570" s="598" t="e">
        <f>+VLOOKUP($AJ570,Data_Validation!$A:$D,4,0)</f>
        <v>#N/A</v>
      </c>
      <c r="AR570" s="598" t="s">
        <v>299</v>
      </c>
      <c r="AS570" s="598" t="e">
        <f>+VLOOKUP($AJ570,Data_Validation!$A:$E,5,0)</f>
        <v>#N/A</v>
      </c>
      <c r="AT570" s="1036" t="str">
        <f t="shared" si="51"/>
        <v>H31610</v>
      </c>
      <c r="AU570" s="599" t="str">
        <f t="shared" si="52"/>
        <v>VTE ASSURANCE ROUTIERE</v>
      </c>
      <c r="AV570" s="1030">
        <f>IFERROR(INDEX(V570:AG570,1,MATCH(Parametres!$B$3,V$1:AG$1,0)-1)*IF(OR(C570="L",C570="S",C570="I"),-1,1),"")</f>
        <v>0</v>
      </c>
      <c r="AW570" s="1030">
        <f t="shared" si="53"/>
        <v>0</v>
      </c>
      <c r="AX570" s="1030">
        <f>INDEX(V570:AG570,1,MATCH(Parametres!$B$3,V$1:AG$1,0))*IF(OR(C570="L",C570="S",C570="I"),-1,1)</f>
        <v>0</v>
      </c>
      <c r="AY570" s="598" t="s">
        <v>337</v>
      </c>
      <c r="AZ570" s="598" t="e">
        <f>+VLOOKUP($AJ570,Data_Validation!$A:$E,5,0)</f>
        <v>#N/A</v>
      </c>
    </row>
    <row r="571" spans="1:52" ht="15" customHeight="1">
      <c r="A571" s="832" t="s">
        <v>1150</v>
      </c>
      <c r="B571" s="832">
        <v>2025</v>
      </c>
      <c r="C571" s="832" t="s">
        <v>2282</v>
      </c>
      <c r="D571" s="832" t="s">
        <v>2281</v>
      </c>
      <c r="E571" s="832" t="s">
        <v>333</v>
      </c>
      <c r="F571" s="832" t="s">
        <v>2222</v>
      </c>
      <c r="G571" s="832">
        <v>3500</v>
      </c>
      <c r="H571" s="832">
        <v>3500</v>
      </c>
      <c r="I571" s="832">
        <v>3500</v>
      </c>
      <c r="J571" s="832">
        <v>3500</v>
      </c>
      <c r="K571" s="832">
        <v>3500</v>
      </c>
      <c r="L571" s="832">
        <v>3500</v>
      </c>
      <c r="M571" s="832">
        <v>3500</v>
      </c>
      <c r="N571" s="832">
        <v>5644</v>
      </c>
      <c r="O571" s="832">
        <v>5644</v>
      </c>
      <c r="P571" s="832">
        <v>5644</v>
      </c>
      <c r="Q571" s="832">
        <v>5644</v>
      </c>
      <c r="R571" s="832">
        <v>11710</v>
      </c>
      <c r="S571" s="832">
        <v>513.09</v>
      </c>
      <c r="T571" s="832">
        <v>513.09</v>
      </c>
      <c r="U571" s="832">
        <v>0</v>
      </c>
      <c r="V571" s="832">
        <v>1</v>
      </c>
      <c r="W571" s="832">
        <v>1</v>
      </c>
      <c r="X571" s="832">
        <v>1</v>
      </c>
      <c r="Y571" s="832">
        <v>1</v>
      </c>
      <c r="Z571" s="832">
        <v>1</v>
      </c>
      <c r="AA571" s="832">
        <v>1</v>
      </c>
      <c r="AB571" s="832">
        <v>1</v>
      </c>
      <c r="AC571" s="832">
        <v>2</v>
      </c>
      <c r="AD571" s="832">
        <v>2</v>
      </c>
      <c r="AE571" s="832">
        <v>2</v>
      </c>
      <c r="AF571" s="832">
        <v>2</v>
      </c>
      <c r="AG571" s="832">
        <v>4</v>
      </c>
      <c r="AH571" s="832">
        <v>0</v>
      </c>
      <c r="AI571" s="832">
        <v>0</v>
      </c>
      <c r="AJ571" s="1030" t="str">
        <f t="shared" si="54"/>
        <v>H31640</v>
      </c>
      <c r="AK571" s="1030" t="str">
        <f t="shared" si="55"/>
        <v>VTE ASSURANCE ROUTIERE</v>
      </c>
      <c r="AL571" s="1030">
        <f>IFERROR(INDEX(G571:R571,1,MATCH(Parametres!$B$3,G$1:R$1,0)-1)*IF(OR(F571="L",F571="S",F571="I"),-1,1),"")</f>
        <v>-3500</v>
      </c>
      <c r="AM571" s="1030">
        <f t="shared" si="50"/>
        <v>0</v>
      </c>
      <c r="AN571" s="1030">
        <f>INDEX(G571:R571,1,MATCH(Parametres!$B$3,G$1:R$1,0))*IF(OR(F571="L",F571="S",F571="I"),-1,1)</f>
        <v>-3500</v>
      </c>
      <c r="AO571" s="598" t="str">
        <f>+VLOOKUP($AJ571,Data_Validation!$A:$D,1,0)</f>
        <v>H31640</v>
      </c>
      <c r="AP571" s="598" t="str">
        <f>+VLOOKUP($AJ571,Data_Validation!$A:$D,3,0)</f>
        <v>Véhicules neufs</v>
      </c>
      <c r="AQ571" s="598" t="str">
        <f>+VLOOKUP($AJ571,Data_Validation!$A:$D,4,0)</f>
        <v>Rev. Protections</v>
      </c>
      <c r="AR571" s="598" t="s">
        <v>299</v>
      </c>
      <c r="AS571" s="598" t="str">
        <f>+VLOOKUP($AJ571,Data_Validation!$A:$E,5,0)</f>
        <v>Oui</v>
      </c>
      <c r="AT571" s="1036" t="str">
        <f t="shared" si="51"/>
        <v>H31640</v>
      </c>
      <c r="AU571" s="599" t="str">
        <f t="shared" si="52"/>
        <v>VTE ASSURANCE ROUTIERE</v>
      </c>
      <c r="AV571" s="1030">
        <f>IFERROR(INDEX(V571:AG571,1,MATCH(Parametres!$B$3,V$1:AG$1,0)-1)*IF(OR(C571="L",C571="S",C571="I"),-1,1),"")</f>
        <v>1</v>
      </c>
      <c r="AW571" s="1030">
        <f t="shared" si="53"/>
        <v>0</v>
      </c>
      <c r="AX571" s="1030">
        <f>INDEX(V571:AG571,1,MATCH(Parametres!$B$3,V$1:AG$1,0))*IF(OR(C571="L",C571="S",C571="I"),-1,1)</f>
        <v>1</v>
      </c>
      <c r="AY571" s="598" t="s">
        <v>337</v>
      </c>
      <c r="AZ571" s="598" t="str">
        <f>+VLOOKUP($AJ571,Data_Validation!$A:$E,5,0)</f>
        <v>Oui</v>
      </c>
    </row>
    <row r="572" spans="1:52" ht="15" customHeight="1">
      <c r="A572" s="832" t="s">
        <v>1150</v>
      </c>
      <c r="B572" s="832">
        <v>2025</v>
      </c>
      <c r="C572" s="832" t="s">
        <v>2283</v>
      </c>
      <c r="D572" s="832" t="s">
        <v>2284</v>
      </c>
      <c r="E572" s="832" t="s">
        <v>333</v>
      </c>
      <c r="F572" s="832" t="s">
        <v>2222</v>
      </c>
      <c r="G572" s="832">
        <v>26.16</v>
      </c>
      <c r="H572" s="832">
        <v>626.16</v>
      </c>
      <c r="I572" s="832">
        <v>655.35</v>
      </c>
      <c r="J572" s="832">
        <v>685.97</v>
      </c>
      <c r="K572" s="832">
        <v>1980.69</v>
      </c>
      <c r="L572" s="832">
        <v>1980.69</v>
      </c>
      <c r="M572" s="832">
        <v>4881.41</v>
      </c>
      <c r="N572" s="832">
        <v>4881.41</v>
      </c>
      <c r="O572" s="832">
        <v>4881.41</v>
      </c>
      <c r="P572" s="832">
        <v>6055.49</v>
      </c>
      <c r="Q572" s="832">
        <v>6055.49</v>
      </c>
      <c r="R572" s="832">
        <v>6055.49</v>
      </c>
      <c r="S572" s="832">
        <v>550.5</v>
      </c>
      <c r="T572" s="832">
        <v>550.5</v>
      </c>
      <c r="U572" s="832">
        <v>0</v>
      </c>
      <c r="V572" s="832">
        <v>1</v>
      </c>
      <c r="W572" s="832">
        <v>2</v>
      </c>
      <c r="X572" s="832">
        <v>3</v>
      </c>
      <c r="Y572" s="832">
        <v>4</v>
      </c>
      <c r="Z572" s="832">
        <v>5</v>
      </c>
      <c r="AA572" s="832">
        <v>5</v>
      </c>
      <c r="AB572" s="832">
        <v>8</v>
      </c>
      <c r="AC572" s="832">
        <v>8</v>
      </c>
      <c r="AD572" s="832">
        <v>8</v>
      </c>
      <c r="AE572" s="832">
        <v>10</v>
      </c>
      <c r="AF572" s="832">
        <v>10</v>
      </c>
      <c r="AG572" s="832">
        <v>10</v>
      </c>
      <c r="AH572" s="832">
        <v>1</v>
      </c>
      <c r="AI572" s="832">
        <v>1</v>
      </c>
      <c r="AJ572" s="1030" t="str">
        <f t="shared" si="54"/>
        <v>H31700</v>
      </c>
      <c r="AK572" s="1030" t="str">
        <f t="shared" si="55"/>
        <v>VTE REVENUS FINANCE</v>
      </c>
      <c r="AL572" s="1030">
        <f>IFERROR(INDEX(G572:R572,1,MATCH(Parametres!$B$3,G$1:R$1,0)-1)*IF(OR(F572="L",F572="S",F572="I"),-1,1),"")</f>
        <v>-26.16</v>
      </c>
      <c r="AM572" s="1030">
        <f t="shared" si="50"/>
        <v>-600</v>
      </c>
      <c r="AN572" s="1030">
        <f>INDEX(G572:R572,1,MATCH(Parametres!$B$3,G$1:R$1,0))*IF(OR(F572="L",F572="S",F572="I"),-1,1)</f>
        <v>-626.16</v>
      </c>
      <c r="AO572" s="598" t="str">
        <f>+VLOOKUP($AJ572,Data_Validation!$A:$D,1,0)</f>
        <v>H31700</v>
      </c>
      <c r="AP572" s="598" t="str">
        <f>+VLOOKUP($AJ572,Data_Validation!$A:$D,3,0)</f>
        <v>Véhicules neufs</v>
      </c>
      <c r="AQ572" s="598" t="str">
        <f>+VLOOKUP($AJ572,Data_Validation!$A:$D,4,0)</f>
        <v>Rev. Finances</v>
      </c>
      <c r="AR572" s="598" t="s">
        <v>299</v>
      </c>
      <c r="AS572" s="598" t="str">
        <f>+VLOOKUP($AJ572,Data_Validation!$A:$E,5,0)</f>
        <v>Oui</v>
      </c>
      <c r="AT572" s="1036" t="str">
        <f t="shared" si="51"/>
        <v>H31700</v>
      </c>
      <c r="AU572" s="599" t="str">
        <f t="shared" si="52"/>
        <v>VTE REVENUS FINANCE</v>
      </c>
      <c r="AV572" s="1030">
        <f>IFERROR(INDEX(V572:AG572,1,MATCH(Parametres!$B$3,V$1:AG$1,0)-1)*IF(OR(C572="L",C572="S",C572="I"),-1,1),"")</f>
        <v>1</v>
      </c>
      <c r="AW572" s="1030">
        <f t="shared" si="53"/>
        <v>1</v>
      </c>
      <c r="AX572" s="1030">
        <f>INDEX(V572:AG572,1,MATCH(Parametres!$B$3,V$1:AG$1,0))*IF(OR(C572="L",C572="S",C572="I"),-1,1)</f>
        <v>2</v>
      </c>
      <c r="AY572" s="598" t="s">
        <v>337</v>
      </c>
      <c r="AZ572" s="598" t="str">
        <f>+VLOOKUP($AJ572,Data_Validation!$A:$E,5,0)</f>
        <v>Oui</v>
      </c>
    </row>
    <row r="573" spans="1:52" ht="15" customHeight="1">
      <c r="A573" s="832" t="s">
        <v>1150</v>
      </c>
      <c r="B573" s="832">
        <v>2025</v>
      </c>
      <c r="C573" s="832" t="s">
        <v>2285</v>
      </c>
      <c r="D573" s="832" t="s">
        <v>2286</v>
      </c>
      <c r="E573" s="832" t="s">
        <v>333</v>
      </c>
      <c r="F573" s="832" t="s">
        <v>2222</v>
      </c>
      <c r="G573" s="832">
        <v>53623</v>
      </c>
      <c r="H573" s="832">
        <v>95893</v>
      </c>
      <c r="I573" s="832">
        <v>137562</v>
      </c>
      <c r="J573" s="832">
        <v>200962</v>
      </c>
      <c r="K573" s="832">
        <v>279560</v>
      </c>
      <c r="L573" s="832">
        <v>336445</v>
      </c>
      <c r="M573" s="832">
        <v>384676</v>
      </c>
      <c r="N573" s="832">
        <v>457285</v>
      </c>
      <c r="O573" s="832">
        <v>498853.75</v>
      </c>
      <c r="P573" s="832">
        <v>571851.75</v>
      </c>
      <c r="Q573" s="832">
        <v>603296.75</v>
      </c>
      <c r="R573" s="832">
        <v>635744.75</v>
      </c>
      <c r="S573" s="832">
        <v>54845.16</v>
      </c>
      <c r="T573" s="832">
        <v>54845.16</v>
      </c>
      <c r="U573" s="832">
        <v>0</v>
      </c>
      <c r="V573" s="832">
        <v>43</v>
      </c>
      <c r="W573" s="832">
        <v>81</v>
      </c>
      <c r="X573" s="832">
        <v>123</v>
      </c>
      <c r="Y573" s="832">
        <v>184</v>
      </c>
      <c r="Z573" s="832">
        <v>254</v>
      </c>
      <c r="AA573" s="832">
        <v>309</v>
      </c>
      <c r="AB573" s="832">
        <v>349</v>
      </c>
      <c r="AC573" s="832">
        <v>415</v>
      </c>
      <c r="AD573" s="832">
        <v>455</v>
      </c>
      <c r="AE573" s="832">
        <v>528</v>
      </c>
      <c r="AF573" s="832">
        <v>565</v>
      </c>
      <c r="AG573" s="832">
        <v>600</v>
      </c>
      <c r="AH573" s="832">
        <v>51</v>
      </c>
      <c r="AI573" s="832">
        <v>51</v>
      </c>
      <c r="AJ573" s="1030" t="str">
        <f t="shared" si="54"/>
        <v>H31800</v>
      </c>
      <c r="AK573" s="1030" t="str">
        <f t="shared" si="55"/>
        <v>VTE CHIMIQUES</v>
      </c>
      <c r="AL573" s="1030">
        <f>IFERROR(INDEX(G573:R573,1,MATCH(Parametres!$B$3,G$1:R$1,0)-1)*IF(OR(F573="L",F573="S",F573="I"),-1,1),"")</f>
        <v>-53623</v>
      </c>
      <c r="AM573" s="1030">
        <f t="shared" si="50"/>
        <v>-42270</v>
      </c>
      <c r="AN573" s="1030">
        <f>INDEX(G573:R573,1,MATCH(Parametres!$B$3,G$1:R$1,0))*IF(OR(F573="L",F573="S",F573="I"),-1,1)</f>
        <v>-95893</v>
      </c>
      <c r="AO573" s="598" t="str">
        <f>+VLOOKUP($AJ573,Data_Validation!$A:$D,1,0)</f>
        <v>H31800</v>
      </c>
      <c r="AP573" s="598" t="str">
        <f>+VLOOKUP($AJ573,Data_Validation!$A:$D,3,0)</f>
        <v>Véhicules neufs</v>
      </c>
      <c r="AQ573" s="598" t="str">
        <f>+VLOOKUP($AJ573,Data_Validation!$A:$D,4,0)</f>
        <v>Rev. Protections</v>
      </c>
      <c r="AR573" s="598" t="s">
        <v>299</v>
      </c>
      <c r="AS573" s="598" t="str">
        <f>+VLOOKUP($AJ573,Data_Validation!$A:$E,5,0)</f>
        <v>Oui</v>
      </c>
      <c r="AT573" s="1036" t="str">
        <f t="shared" si="51"/>
        <v>H31800</v>
      </c>
      <c r="AU573" s="599" t="str">
        <f t="shared" si="52"/>
        <v>VTE CHIMIQUES</v>
      </c>
      <c r="AV573" s="1030">
        <f>IFERROR(INDEX(V573:AG573,1,MATCH(Parametres!$B$3,V$1:AG$1,0)-1)*IF(OR(C573="L",C573="S",C573="I"),-1,1),"")</f>
        <v>43</v>
      </c>
      <c r="AW573" s="1030">
        <f t="shared" si="53"/>
        <v>38</v>
      </c>
      <c r="AX573" s="1030">
        <f>INDEX(V573:AG573,1,MATCH(Parametres!$B$3,V$1:AG$1,0))*IF(OR(C573="L",C573="S",C573="I"),-1,1)</f>
        <v>81</v>
      </c>
      <c r="AY573" s="598" t="s">
        <v>337</v>
      </c>
      <c r="AZ573" s="598" t="str">
        <f>+VLOOKUP($AJ573,Data_Validation!$A:$E,5,0)</f>
        <v>Oui</v>
      </c>
    </row>
    <row r="574" spans="1:52" ht="15" customHeight="1">
      <c r="A574" s="832" t="s">
        <v>1150</v>
      </c>
      <c r="B574" s="832">
        <v>2025</v>
      </c>
      <c r="C574" s="832" t="s">
        <v>2287</v>
      </c>
      <c r="D574" s="832" t="s">
        <v>2288</v>
      </c>
      <c r="E574" s="832" t="s">
        <v>333</v>
      </c>
      <c r="F574" s="832" t="s">
        <v>2222</v>
      </c>
      <c r="G574" s="832">
        <v>0</v>
      </c>
      <c r="H574" s="832">
        <v>0</v>
      </c>
      <c r="I574" s="832">
        <v>0</v>
      </c>
      <c r="J574" s="832">
        <v>0</v>
      </c>
      <c r="K574" s="832">
        <v>0</v>
      </c>
      <c r="L574" s="832">
        <v>0</v>
      </c>
      <c r="M574" s="832">
        <v>0</v>
      </c>
      <c r="N574" s="832">
        <v>0</v>
      </c>
      <c r="O574" s="832">
        <v>0</v>
      </c>
      <c r="P574" s="832">
        <v>0</v>
      </c>
      <c r="Q574" s="832">
        <v>0</v>
      </c>
      <c r="R574" s="832">
        <v>0</v>
      </c>
      <c r="S574" s="832">
        <v>0</v>
      </c>
      <c r="T574" s="832">
        <v>0</v>
      </c>
      <c r="U574" s="832">
        <v>0</v>
      </c>
      <c r="V574" s="832">
        <v>0</v>
      </c>
      <c r="W574" s="832">
        <v>0</v>
      </c>
      <c r="X574" s="832">
        <v>0</v>
      </c>
      <c r="Y574" s="832">
        <v>0</v>
      </c>
      <c r="Z574" s="832">
        <v>0</v>
      </c>
      <c r="AA574" s="832">
        <v>0</v>
      </c>
      <c r="AB574" s="832">
        <v>0</v>
      </c>
      <c r="AC574" s="832">
        <v>0</v>
      </c>
      <c r="AD574" s="832">
        <v>0</v>
      </c>
      <c r="AE574" s="832">
        <v>0</v>
      </c>
      <c r="AF574" s="832">
        <v>0</v>
      </c>
      <c r="AG574" s="832">
        <v>0</v>
      </c>
      <c r="AH574" s="832">
        <v>0</v>
      </c>
      <c r="AI574" s="832">
        <v>0</v>
      </c>
      <c r="AJ574" s="1030" t="str">
        <f t="shared" si="54"/>
        <v>H31810</v>
      </c>
      <c r="AK574" s="1030" t="str">
        <f t="shared" si="55"/>
        <v>VTE ENREGISTR &amp; LICENSE</v>
      </c>
      <c r="AL574" s="1030">
        <f>IFERROR(INDEX(G574:R574,1,MATCH(Parametres!$B$3,G$1:R$1,0)-1)*IF(OR(F574="L",F574="S",F574="I"),-1,1),"")</f>
        <v>0</v>
      </c>
      <c r="AM574" s="1030">
        <f t="shared" si="50"/>
        <v>0</v>
      </c>
      <c r="AN574" s="1030">
        <f>INDEX(G574:R574,1,MATCH(Parametres!$B$3,G$1:R$1,0))*IF(OR(F574="L",F574="S",F574="I"),-1,1)</f>
        <v>0</v>
      </c>
      <c r="AO574" s="598" t="e">
        <f>+VLOOKUP($AJ574,Data_Validation!$A:$D,1,0)</f>
        <v>#N/A</v>
      </c>
      <c r="AP574" s="598" t="e">
        <f>+VLOOKUP($AJ574,Data_Validation!$A:$D,3,0)</f>
        <v>#N/A</v>
      </c>
      <c r="AQ574" s="598" t="e">
        <f>+VLOOKUP($AJ574,Data_Validation!$A:$D,4,0)</f>
        <v>#N/A</v>
      </c>
      <c r="AR574" s="598" t="s">
        <v>299</v>
      </c>
      <c r="AS574" s="598" t="e">
        <f>+VLOOKUP($AJ574,Data_Validation!$A:$E,5,0)</f>
        <v>#N/A</v>
      </c>
      <c r="AT574" s="1036" t="str">
        <f t="shared" si="51"/>
        <v>H31810</v>
      </c>
      <c r="AU574" s="599" t="str">
        <f t="shared" si="52"/>
        <v>VTE ENREGISTR &amp; LICENSE</v>
      </c>
      <c r="AV574" s="1030">
        <f>IFERROR(INDEX(V574:AG574,1,MATCH(Parametres!$B$3,V$1:AG$1,0)-1)*IF(OR(C574="L",C574="S",C574="I"),-1,1),"")</f>
        <v>0</v>
      </c>
      <c r="AW574" s="1030">
        <f t="shared" si="53"/>
        <v>0</v>
      </c>
      <c r="AX574" s="1030">
        <f>INDEX(V574:AG574,1,MATCH(Parametres!$B$3,V$1:AG$1,0))*IF(OR(C574="L",C574="S",C574="I"),-1,1)</f>
        <v>0</v>
      </c>
      <c r="AY574" s="598" t="s">
        <v>337</v>
      </c>
      <c r="AZ574" s="598" t="e">
        <f>+VLOOKUP($AJ574,Data_Validation!$A:$E,5,0)</f>
        <v>#N/A</v>
      </c>
    </row>
    <row r="575" spans="1:52" ht="15" customHeight="1">
      <c r="A575" s="832" t="s">
        <v>1150</v>
      </c>
      <c r="B575" s="832">
        <v>2025</v>
      </c>
      <c r="C575" s="832" t="s">
        <v>2289</v>
      </c>
      <c r="D575" s="832" t="s">
        <v>2290</v>
      </c>
      <c r="E575" s="832" t="s">
        <v>333</v>
      </c>
      <c r="F575" s="832" t="s">
        <v>2222</v>
      </c>
      <c r="G575" s="832">
        <v>0</v>
      </c>
      <c r="H575" s="832">
        <v>0</v>
      </c>
      <c r="I575" s="832">
        <v>0</v>
      </c>
      <c r="J575" s="832">
        <v>0</v>
      </c>
      <c r="K575" s="832">
        <v>0</v>
      </c>
      <c r="L575" s="832">
        <v>34573</v>
      </c>
      <c r="M575" s="832">
        <v>71612</v>
      </c>
      <c r="N575" s="832">
        <v>113631</v>
      </c>
      <c r="O575" s="832">
        <v>149253</v>
      </c>
      <c r="P575" s="832">
        <v>175541</v>
      </c>
      <c r="Q575" s="832">
        <v>204328</v>
      </c>
      <c r="R575" s="832">
        <v>220678</v>
      </c>
      <c r="S575" s="832">
        <v>18575.27</v>
      </c>
      <c r="T575" s="832">
        <v>18575.27</v>
      </c>
      <c r="U575" s="832">
        <v>0</v>
      </c>
      <c r="V575" s="832">
        <v>0</v>
      </c>
      <c r="W575" s="832">
        <v>0</v>
      </c>
      <c r="X575" s="832">
        <v>0</v>
      </c>
      <c r="Y575" s="832">
        <v>0</v>
      </c>
      <c r="Z575" s="832">
        <v>0</v>
      </c>
      <c r="AA575" s="832">
        <v>21</v>
      </c>
      <c r="AB575" s="832">
        <v>44</v>
      </c>
      <c r="AC575" s="832">
        <v>72</v>
      </c>
      <c r="AD575" s="832">
        <v>95</v>
      </c>
      <c r="AE575" s="832">
        <v>112</v>
      </c>
      <c r="AF575" s="832">
        <v>130</v>
      </c>
      <c r="AG575" s="832">
        <v>141</v>
      </c>
      <c r="AH575" s="832">
        <v>12</v>
      </c>
      <c r="AI575" s="832">
        <v>12</v>
      </c>
      <c r="AJ575" s="1030" t="str">
        <f t="shared" si="54"/>
        <v>H31811</v>
      </c>
      <c r="AK575" s="1030" t="str">
        <f t="shared" si="55"/>
        <v>VTE ASS. USURE</v>
      </c>
      <c r="AL575" s="1030">
        <f>IFERROR(INDEX(G575:R575,1,MATCH(Parametres!$B$3,G$1:R$1,0)-1)*IF(OR(F575="L",F575="S",F575="I"),-1,1),"")</f>
        <v>0</v>
      </c>
      <c r="AM575" s="1030">
        <f t="shared" si="50"/>
        <v>0</v>
      </c>
      <c r="AN575" s="1030">
        <f>INDEX(G575:R575,1,MATCH(Parametres!$B$3,G$1:R$1,0))*IF(OR(F575="L",F575="S",F575="I"),-1,1)</f>
        <v>0</v>
      </c>
      <c r="AO575" s="598" t="str">
        <f>+VLOOKUP($AJ575,Data_Validation!$A:$D,1,0)</f>
        <v>H31811</v>
      </c>
      <c r="AP575" s="598" t="str">
        <f>+VLOOKUP($AJ575,Data_Validation!$A:$D,3,0)</f>
        <v>Véhicules neufs</v>
      </c>
      <c r="AQ575" s="598" t="str">
        <f>+VLOOKUP($AJ575,Data_Validation!$A:$D,4,0)</f>
        <v>Rev. Protections</v>
      </c>
      <c r="AR575" s="598" t="s">
        <v>299</v>
      </c>
      <c r="AS575" s="598" t="str">
        <f>+VLOOKUP($AJ575,Data_Validation!$A:$E,5,0)</f>
        <v>Oui</v>
      </c>
      <c r="AT575" s="1036" t="str">
        <f t="shared" si="51"/>
        <v>H31811</v>
      </c>
      <c r="AU575" s="599" t="str">
        <f t="shared" si="52"/>
        <v>VTE ASS. USURE</v>
      </c>
      <c r="AV575" s="1030">
        <f>IFERROR(INDEX(V575:AG575,1,MATCH(Parametres!$B$3,V$1:AG$1,0)-1)*IF(OR(C575="L",C575="S",C575="I"),-1,1),"")</f>
        <v>0</v>
      </c>
      <c r="AW575" s="1030">
        <f t="shared" si="53"/>
        <v>0</v>
      </c>
      <c r="AX575" s="1030">
        <f>INDEX(V575:AG575,1,MATCH(Parametres!$B$3,V$1:AG$1,0))*IF(OR(C575="L",C575="S",C575="I"),-1,1)</f>
        <v>0</v>
      </c>
      <c r="AY575" s="598" t="s">
        <v>337</v>
      </c>
      <c r="AZ575" s="598" t="str">
        <f>+VLOOKUP($AJ575,Data_Validation!$A:$E,5,0)</f>
        <v>Oui</v>
      </c>
    </row>
    <row r="576" spans="1:52" ht="15" customHeight="1">
      <c r="A576" s="832" t="s">
        <v>1150</v>
      </c>
      <c r="B576" s="832">
        <v>2025</v>
      </c>
      <c r="C576" s="832" t="s">
        <v>2291</v>
      </c>
      <c r="D576" s="832" t="s">
        <v>2292</v>
      </c>
      <c r="E576" s="832" t="s">
        <v>2222</v>
      </c>
      <c r="F576" s="832" t="s">
        <v>2222</v>
      </c>
      <c r="G576" s="832">
        <v>0</v>
      </c>
      <c r="H576" s="832">
        <v>0</v>
      </c>
      <c r="I576" s="832">
        <v>0</v>
      </c>
      <c r="J576" s="832">
        <v>36711</v>
      </c>
      <c r="K576" s="832">
        <v>62084</v>
      </c>
      <c r="L576" s="832">
        <v>62084</v>
      </c>
      <c r="M576" s="832">
        <v>62084</v>
      </c>
      <c r="N576" s="832">
        <v>62084</v>
      </c>
      <c r="O576" s="832">
        <v>62084</v>
      </c>
      <c r="P576" s="832">
        <v>62084</v>
      </c>
      <c r="Q576" s="832">
        <v>62084</v>
      </c>
      <c r="R576" s="832">
        <v>62084</v>
      </c>
      <c r="S576" s="832">
        <v>5644</v>
      </c>
      <c r="T576" s="832">
        <v>5644</v>
      </c>
      <c r="U576" s="832">
        <v>0</v>
      </c>
      <c r="V576" s="832">
        <v>0</v>
      </c>
      <c r="W576" s="832">
        <v>0</v>
      </c>
      <c r="X576" s="832">
        <v>0</v>
      </c>
      <c r="Y576" s="832">
        <v>1</v>
      </c>
      <c r="Z576" s="832">
        <v>2</v>
      </c>
      <c r="AA576" s="832">
        <v>2</v>
      </c>
      <c r="AB576" s="832">
        <v>2</v>
      </c>
      <c r="AC576" s="832">
        <v>2</v>
      </c>
      <c r="AD576" s="832">
        <v>2</v>
      </c>
      <c r="AE576" s="832">
        <v>2</v>
      </c>
      <c r="AF576" s="832">
        <v>2</v>
      </c>
      <c r="AG576" s="832">
        <v>2</v>
      </c>
      <c r="AH576" s="832">
        <v>0</v>
      </c>
      <c r="AI576" s="832">
        <v>0</v>
      </c>
      <c r="AJ576" s="1030" t="str">
        <f t="shared" si="54"/>
        <v>H31900</v>
      </c>
      <c r="AK576" s="1030" t="str">
        <f t="shared" si="55"/>
        <v>VTE PARCS NEUF</v>
      </c>
      <c r="AL576" s="1030">
        <f>IFERROR(INDEX(G576:R576,1,MATCH(Parametres!$B$3,G$1:R$1,0)-1)*IF(OR(F576="L",F576="S",F576="I"),-1,1),"")</f>
        <v>0</v>
      </c>
      <c r="AM576" s="1030">
        <f t="shared" si="50"/>
        <v>0</v>
      </c>
      <c r="AN576" s="1030">
        <f>INDEX(G576:R576,1,MATCH(Parametres!$B$3,G$1:R$1,0))*IF(OR(F576="L",F576="S",F576="I"),-1,1)</f>
        <v>0</v>
      </c>
      <c r="AO576" s="598" t="str">
        <f>+VLOOKUP($AJ576,Data_Validation!$A:$D,1,0)</f>
        <v>H31900</v>
      </c>
      <c r="AP576" s="598" t="str">
        <f>+VLOOKUP($AJ576,Data_Validation!$A:$D,3,0)</f>
        <v>Véhicules neufs</v>
      </c>
      <c r="AQ576" s="598" t="str">
        <f>+VLOOKUP($AJ576,Data_Validation!$A:$D,4,0)</f>
        <v>Flottes</v>
      </c>
      <c r="AR576" s="598" t="s">
        <v>299</v>
      </c>
      <c r="AS576" s="598" t="str">
        <f>+VLOOKUP($AJ576,Data_Validation!$A:$E,5,0)</f>
        <v>Oui</v>
      </c>
      <c r="AT576" s="1036" t="str">
        <f t="shared" si="51"/>
        <v>H31900</v>
      </c>
      <c r="AU576" s="599" t="str">
        <f t="shared" si="52"/>
        <v>VTE PARCS NEUF</v>
      </c>
      <c r="AV576" s="1030">
        <f>IFERROR(INDEX(V576:AG576,1,MATCH(Parametres!$B$3,V$1:AG$1,0)-1)*IF(OR(C576="L",C576="S",C576="I"),-1,1),"")</f>
        <v>0</v>
      </c>
      <c r="AW576" s="1030">
        <f t="shared" si="53"/>
        <v>0</v>
      </c>
      <c r="AX576" s="1030">
        <f>INDEX(V576:AG576,1,MATCH(Parametres!$B$3,V$1:AG$1,0))*IF(OR(C576="L",C576="S",C576="I"),-1,1)</f>
        <v>0</v>
      </c>
      <c r="AY576" s="598" t="s">
        <v>337</v>
      </c>
      <c r="AZ576" s="598" t="str">
        <f>+VLOOKUP($AJ576,Data_Validation!$A:$E,5,0)</f>
        <v>Oui</v>
      </c>
    </row>
    <row r="577" spans="1:52" ht="15" customHeight="1">
      <c r="A577" s="832" t="s">
        <v>1150</v>
      </c>
      <c r="B577" s="832">
        <v>2025</v>
      </c>
      <c r="C577" s="832" t="s">
        <v>2293</v>
      </c>
      <c r="D577" s="832" t="s">
        <v>2294</v>
      </c>
      <c r="E577" s="832" t="s">
        <v>2222</v>
      </c>
      <c r="F577" s="832" t="s">
        <v>2222</v>
      </c>
      <c r="G577" s="832">
        <v>0</v>
      </c>
      <c r="H577" s="832">
        <v>46812.51</v>
      </c>
      <c r="I577" s="832">
        <v>46812.51</v>
      </c>
      <c r="J577" s="832">
        <v>46812.51</v>
      </c>
      <c r="K577" s="832">
        <v>46812.51</v>
      </c>
      <c r="L577" s="832">
        <v>46812.51</v>
      </c>
      <c r="M577" s="832">
        <v>46812.51</v>
      </c>
      <c r="N577" s="832">
        <v>46812.51</v>
      </c>
      <c r="O577" s="832">
        <v>87028.51</v>
      </c>
      <c r="P577" s="832">
        <v>362538.31</v>
      </c>
      <c r="Q577" s="832">
        <v>362538.31</v>
      </c>
      <c r="R577" s="832">
        <v>403948.31</v>
      </c>
      <c r="S577" s="832">
        <v>32958.03</v>
      </c>
      <c r="T577" s="832">
        <v>32958.03</v>
      </c>
      <c r="U577" s="832">
        <v>0</v>
      </c>
      <c r="V577" s="832">
        <v>0</v>
      </c>
      <c r="W577" s="832">
        <v>1</v>
      </c>
      <c r="X577" s="832">
        <v>1</v>
      </c>
      <c r="Y577" s="832">
        <v>1</v>
      </c>
      <c r="Z577" s="832">
        <v>1</v>
      </c>
      <c r="AA577" s="832">
        <v>1</v>
      </c>
      <c r="AB577" s="832">
        <v>1</v>
      </c>
      <c r="AC577" s="832">
        <v>1</v>
      </c>
      <c r="AD577" s="832">
        <v>2</v>
      </c>
      <c r="AE577" s="832">
        <v>9</v>
      </c>
      <c r="AF577" s="832">
        <v>9</v>
      </c>
      <c r="AG577" s="832">
        <v>10</v>
      </c>
      <c r="AH577" s="832">
        <v>1</v>
      </c>
      <c r="AI577" s="832">
        <v>1</v>
      </c>
      <c r="AJ577" s="1030" t="str">
        <f t="shared" si="54"/>
        <v>H31910</v>
      </c>
      <c r="AK577" s="1030" t="str">
        <f t="shared" si="55"/>
        <v>VTE PARC CAMIONS</v>
      </c>
      <c r="AL577" s="1030">
        <f>IFERROR(INDEX(G577:R577,1,MATCH(Parametres!$B$3,G$1:R$1,0)-1)*IF(OR(F577="L",F577="S",F577="I"),-1,1),"")</f>
        <v>0</v>
      </c>
      <c r="AM577" s="1030">
        <f t="shared" si="50"/>
        <v>-46812.51</v>
      </c>
      <c r="AN577" s="1030">
        <f>INDEX(G577:R577,1,MATCH(Parametres!$B$3,G$1:R$1,0))*IF(OR(F577="L",F577="S",F577="I"),-1,1)</f>
        <v>-46812.51</v>
      </c>
      <c r="AO577" s="598" t="str">
        <f>+VLOOKUP($AJ577,Data_Validation!$A:$D,1,0)</f>
        <v>H31910</v>
      </c>
      <c r="AP577" s="598" t="str">
        <f>+VLOOKUP($AJ577,Data_Validation!$A:$D,3,0)</f>
        <v>Véhicules neufs</v>
      </c>
      <c r="AQ577" s="598" t="str">
        <f>+VLOOKUP($AJ577,Data_Validation!$A:$D,4,0)</f>
        <v>Flottes</v>
      </c>
      <c r="AR577" s="598" t="s">
        <v>299</v>
      </c>
      <c r="AS577" s="598" t="str">
        <f>+VLOOKUP($AJ577,Data_Validation!$A:$E,5,0)</f>
        <v>Oui</v>
      </c>
      <c r="AT577" s="1036" t="str">
        <f t="shared" si="51"/>
        <v>H31910</v>
      </c>
      <c r="AU577" s="599" t="str">
        <f t="shared" si="52"/>
        <v>VTE PARC CAMIONS</v>
      </c>
      <c r="AV577" s="1030">
        <f>IFERROR(INDEX(V577:AG577,1,MATCH(Parametres!$B$3,V$1:AG$1,0)-1)*IF(OR(C577="L",C577="S",C577="I"),-1,1),"")</f>
        <v>0</v>
      </c>
      <c r="AW577" s="1030">
        <f t="shared" si="53"/>
        <v>1</v>
      </c>
      <c r="AX577" s="1030">
        <f>INDEX(V577:AG577,1,MATCH(Parametres!$B$3,V$1:AG$1,0))*IF(OR(C577="L",C577="S",C577="I"),-1,1)</f>
        <v>1</v>
      </c>
      <c r="AY577" s="598" t="s">
        <v>337</v>
      </c>
      <c r="AZ577" s="598" t="str">
        <f>+VLOOKUP($AJ577,Data_Validation!$A:$E,5,0)</f>
        <v>Oui</v>
      </c>
    </row>
    <row r="578" spans="1:52" ht="15" customHeight="1">
      <c r="A578" s="832" t="s">
        <v>1150</v>
      </c>
      <c r="B578" s="832">
        <v>2025</v>
      </c>
      <c r="C578" s="832" t="s">
        <v>2295</v>
      </c>
      <c r="D578" s="832" t="s">
        <v>2296</v>
      </c>
      <c r="E578" s="832" t="s">
        <v>2222</v>
      </c>
      <c r="F578" s="832" t="s">
        <v>2222</v>
      </c>
      <c r="G578" s="832">
        <v>189533.03</v>
      </c>
      <c r="H578" s="832">
        <v>248422.53</v>
      </c>
      <c r="I578" s="832">
        <v>315865.46999999997</v>
      </c>
      <c r="J578" s="832">
        <v>448297.64</v>
      </c>
      <c r="K578" s="832">
        <v>534014.51</v>
      </c>
      <c r="L578" s="832">
        <v>662472.28</v>
      </c>
      <c r="M578" s="832">
        <v>738832.26</v>
      </c>
      <c r="N578" s="832">
        <v>817304.95</v>
      </c>
      <c r="O578" s="832">
        <v>1007181.42</v>
      </c>
      <c r="P578" s="832">
        <v>1107874.98</v>
      </c>
      <c r="Q578" s="832">
        <v>1141306.67</v>
      </c>
      <c r="R578" s="832">
        <v>1215520.03</v>
      </c>
      <c r="S578" s="832">
        <v>103755.15</v>
      </c>
      <c r="T578" s="832">
        <v>103755.15</v>
      </c>
      <c r="U578" s="832">
        <v>0</v>
      </c>
      <c r="V578" s="832">
        <v>11</v>
      </c>
      <c r="W578" s="832">
        <v>16</v>
      </c>
      <c r="X578" s="832">
        <v>21</v>
      </c>
      <c r="Y578" s="832">
        <v>29</v>
      </c>
      <c r="Z578" s="832">
        <v>34</v>
      </c>
      <c r="AA578" s="832">
        <v>41</v>
      </c>
      <c r="AB578" s="832">
        <v>46</v>
      </c>
      <c r="AC578" s="832">
        <v>53</v>
      </c>
      <c r="AD578" s="832">
        <v>61</v>
      </c>
      <c r="AE578" s="832">
        <v>66</v>
      </c>
      <c r="AF578" s="832">
        <v>67</v>
      </c>
      <c r="AG578" s="832">
        <v>73</v>
      </c>
      <c r="AH578" s="832">
        <v>6</v>
      </c>
      <c r="AI578" s="832">
        <v>6</v>
      </c>
      <c r="AJ578" s="1030" t="str">
        <f t="shared" si="54"/>
        <v>H32000</v>
      </c>
      <c r="AK578" s="1030" t="str">
        <f t="shared" si="55"/>
        <v>VTE RACHAT LOCATION</v>
      </c>
      <c r="AL578" s="1030">
        <f>IFERROR(INDEX(G578:R578,1,MATCH(Parametres!$B$3,G$1:R$1,0)-1)*IF(OR(F578="L",F578="S",F578="I"),-1,1),"")</f>
        <v>-189533.03</v>
      </c>
      <c r="AM578" s="1030">
        <f t="shared" si="50"/>
        <v>-58889.5</v>
      </c>
      <c r="AN578" s="1030">
        <f>INDEX(G578:R578,1,MATCH(Parametres!$B$3,G$1:R$1,0))*IF(OR(F578="L",F578="S",F578="I"),-1,1)</f>
        <v>-248422.53</v>
      </c>
      <c r="AO578" s="598" t="str">
        <f>+VLOOKUP($AJ578,Data_Validation!$A:$D,1,0)</f>
        <v>H32000</v>
      </c>
      <c r="AP578" s="598" t="str">
        <f>+VLOOKUP($AJ578,Data_Validation!$A:$D,3,0)</f>
        <v>Véhicules usagés</v>
      </c>
      <c r="AQ578" s="598" t="str">
        <f>+VLOOKUP($AJ578,Data_Validation!$A:$D,4,0)</f>
        <v>Rachat bail</v>
      </c>
      <c r="AR578" s="598" t="s">
        <v>299</v>
      </c>
      <c r="AS578" s="598" t="str">
        <f>+VLOOKUP($AJ578,Data_Validation!$A:$E,5,0)</f>
        <v>Oui</v>
      </c>
      <c r="AT578" s="1036" t="str">
        <f t="shared" si="51"/>
        <v>H32000</v>
      </c>
      <c r="AU578" s="599" t="str">
        <f t="shared" si="52"/>
        <v>VTE RACHAT LOCATION</v>
      </c>
      <c r="AV578" s="1030">
        <f>IFERROR(INDEX(V578:AG578,1,MATCH(Parametres!$B$3,V$1:AG$1,0)-1)*IF(OR(C578="L",C578="S",C578="I"),-1,1),"")</f>
        <v>11</v>
      </c>
      <c r="AW578" s="1030">
        <f t="shared" si="53"/>
        <v>5</v>
      </c>
      <c r="AX578" s="1030">
        <f>INDEX(V578:AG578,1,MATCH(Parametres!$B$3,V$1:AG$1,0))*IF(OR(C578="L",C578="S",C578="I"),-1,1)</f>
        <v>16</v>
      </c>
      <c r="AY578" s="598" t="s">
        <v>337</v>
      </c>
      <c r="AZ578" s="598" t="str">
        <f>+VLOOKUP($AJ578,Data_Validation!$A:$E,5,0)</f>
        <v>Oui</v>
      </c>
    </row>
    <row r="579" spans="1:52" ht="15" customHeight="1">
      <c r="A579" s="832" t="s">
        <v>1150</v>
      </c>
      <c r="B579" s="832">
        <v>2025</v>
      </c>
      <c r="C579" s="832" t="s">
        <v>2297</v>
      </c>
      <c r="D579" s="832" t="s">
        <v>2298</v>
      </c>
      <c r="E579" s="832" t="s">
        <v>2222</v>
      </c>
      <c r="F579" s="832" t="s">
        <v>2222</v>
      </c>
      <c r="G579" s="832">
        <v>0</v>
      </c>
      <c r="H579" s="832">
        <v>63705.19</v>
      </c>
      <c r="I579" s="832">
        <v>250512.73</v>
      </c>
      <c r="J579" s="832">
        <v>250512.73</v>
      </c>
      <c r="K579" s="832">
        <v>311360.96999999997</v>
      </c>
      <c r="L579" s="832">
        <v>311360.96999999997</v>
      </c>
      <c r="M579" s="832">
        <v>375868.18</v>
      </c>
      <c r="N579" s="832">
        <v>502014.18</v>
      </c>
      <c r="O579" s="832">
        <v>502014.18</v>
      </c>
      <c r="P579" s="832">
        <v>502014.18</v>
      </c>
      <c r="Q579" s="832">
        <v>633847.18999999994</v>
      </c>
      <c r="R579" s="832">
        <v>700185.16</v>
      </c>
      <c r="S579" s="832">
        <v>57622.47</v>
      </c>
      <c r="T579" s="832">
        <v>57622.47</v>
      </c>
      <c r="U579" s="832">
        <v>0</v>
      </c>
      <c r="V579" s="832">
        <v>0</v>
      </c>
      <c r="W579" s="832">
        <v>1</v>
      </c>
      <c r="X579" s="832">
        <v>4</v>
      </c>
      <c r="Y579" s="832">
        <v>4</v>
      </c>
      <c r="Z579" s="832">
        <v>5</v>
      </c>
      <c r="AA579" s="832">
        <v>5</v>
      </c>
      <c r="AB579" s="832">
        <v>6</v>
      </c>
      <c r="AC579" s="832">
        <v>8</v>
      </c>
      <c r="AD579" s="832">
        <v>8</v>
      </c>
      <c r="AE579" s="832">
        <v>8</v>
      </c>
      <c r="AF579" s="832">
        <v>10</v>
      </c>
      <c r="AG579" s="832">
        <v>11</v>
      </c>
      <c r="AH579" s="832">
        <v>1</v>
      </c>
      <c r="AI579" s="832">
        <v>1</v>
      </c>
      <c r="AJ579" s="1030" t="str">
        <f t="shared" si="54"/>
        <v>H32100</v>
      </c>
      <c r="AK579" s="1030" t="str">
        <f t="shared" si="55"/>
        <v>VTE PALISADE</v>
      </c>
      <c r="AL579" s="1030">
        <f>IFERROR(INDEX(G579:R579,1,MATCH(Parametres!$B$3,G$1:R$1,0)-1)*IF(OR(F579="L",F579="S",F579="I"),-1,1),"")</f>
        <v>0</v>
      </c>
      <c r="AM579" s="1030">
        <f t="shared" si="50"/>
        <v>-63705.19</v>
      </c>
      <c r="AN579" s="1030">
        <f>INDEX(G579:R579,1,MATCH(Parametres!$B$3,G$1:R$1,0))*IF(OR(F579="L",F579="S",F579="I"),-1,1)</f>
        <v>-63705.19</v>
      </c>
      <c r="AO579" s="598" t="str">
        <f>+VLOOKUP($AJ579,Data_Validation!$A:$D,1,0)</f>
        <v>H32100</v>
      </c>
      <c r="AP579" s="598" t="str">
        <f>+VLOOKUP($AJ579,Data_Validation!$A:$D,3,0)</f>
        <v>Véhicules neufs</v>
      </c>
      <c r="AQ579" s="598" t="str">
        <f>+VLOOKUP($AJ579,Data_Validation!$A:$D,4,0)</f>
        <v>Camions détail</v>
      </c>
      <c r="AR579" s="598" t="s">
        <v>299</v>
      </c>
      <c r="AS579" s="598" t="str">
        <f>+VLOOKUP($AJ579,Data_Validation!$A:$E,5,0)</f>
        <v>Oui</v>
      </c>
      <c r="AT579" s="1036" t="str">
        <f t="shared" si="51"/>
        <v>H32100</v>
      </c>
      <c r="AU579" s="599" t="str">
        <f t="shared" si="52"/>
        <v>VTE PALISADE</v>
      </c>
      <c r="AV579" s="1030">
        <f>IFERROR(INDEX(V579:AG579,1,MATCH(Parametres!$B$3,V$1:AG$1,0)-1)*IF(OR(C579="L",C579="S",C579="I"),-1,1),"")</f>
        <v>0</v>
      </c>
      <c r="AW579" s="1030">
        <f t="shared" si="53"/>
        <v>1</v>
      </c>
      <c r="AX579" s="1030">
        <f>INDEX(V579:AG579,1,MATCH(Parametres!$B$3,V$1:AG$1,0))*IF(OR(C579="L",C579="S",C579="I"),-1,1)</f>
        <v>1</v>
      </c>
      <c r="AY579" s="598" t="s">
        <v>337</v>
      </c>
      <c r="AZ579" s="598" t="str">
        <f>+VLOOKUP($AJ579,Data_Validation!$A:$E,5,0)</f>
        <v>Oui</v>
      </c>
    </row>
    <row r="580" spans="1:52" ht="15" customHeight="1">
      <c r="A580" s="832" t="s">
        <v>1150</v>
      </c>
      <c r="B580" s="832">
        <v>2025</v>
      </c>
      <c r="C580" s="832" t="s">
        <v>2299</v>
      </c>
      <c r="D580" s="832" t="s">
        <v>2300</v>
      </c>
      <c r="E580" s="832" t="s">
        <v>2222</v>
      </c>
      <c r="F580" s="832" t="s">
        <v>2222</v>
      </c>
      <c r="G580" s="832">
        <v>235155.62</v>
      </c>
      <c r="H580" s="832">
        <v>343825.54</v>
      </c>
      <c r="I580" s="832">
        <v>474272.18</v>
      </c>
      <c r="J580" s="832">
        <v>626559.02</v>
      </c>
      <c r="K580" s="832">
        <v>961985.94</v>
      </c>
      <c r="L580" s="832">
        <v>1373021.45</v>
      </c>
      <c r="M580" s="832">
        <v>1714748.21</v>
      </c>
      <c r="N580" s="832">
        <v>2319545.19</v>
      </c>
      <c r="O580" s="832">
        <v>2719401.47</v>
      </c>
      <c r="P580" s="832">
        <v>3022561.41</v>
      </c>
      <c r="Q580" s="832">
        <v>3292011.77</v>
      </c>
      <c r="R580" s="832">
        <v>3346581.53</v>
      </c>
      <c r="S580" s="832">
        <v>299273.8</v>
      </c>
      <c r="T580" s="832">
        <v>299273.8</v>
      </c>
      <c r="U580" s="832">
        <v>0</v>
      </c>
      <c r="V580" s="832">
        <v>9</v>
      </c>
      <c r="W580" s="832">
        <v>13</v>
      </c>
      <c r="X580" s="832">
        <v>18</v>
      </c>
      <c r="Y580" s="832">
        <v>24</v>
      </c>
      <c r="Z580" s="832">
        <v>37</v>
      </c>
      <c r="AA580" s="832">
        <v>53</v>
      </c>
      <c r="AB580" s="832">
        <v>66</v>
      </c>
      <c r="AC580" s="832">
        <v>89</v>
      </c>
      <c r="AD580" s="832">
        <v>104</v>
      </c>
      <c r="AE580" s="832">
        <v>115</v>
      </c>
      <c r="AF580" s="832">
        <v>125</v>
      </c>
      <c r="AG580" s="832">
        <v>127</v>
      </c>
      <c r="AH580" s="832">
        <v>11</v>
      </c>
      <c r="AI580" s="832">
        <v>11</v>
      </c>
      <c r="AJ580" s="1030" t="str">
        <f t="shared" si="54"/>
        <v>H32200</v>
      </c>
      <c r="AK580" s="1030" t="str">
        <f t="shared" si="55"/>
        <v>VTE VENUE</v>
      </c>
      <c r="AL580" s="1030">
        <f>IFERROR(INDEX(G580:R580,1,MATCH(Parametres!$B$3,G$1:R$1,0)-1)*IF(OR(F580="L",F580="S",F580="I"),-1,1),"")</f>
        <v>-235155.62</v>
      </c>
      <c r="AM580" s="1030">
        <f t="shared" ref="AM580:AM643" si="56">AN580-N(AL580)</f>
        <v>-108669.91999999998</v>
      </c>
      <c r="AN580" s="1030">
        <f>INDEX(G580:R580,1,MATCH(Parametres!$B$3,G$1:R$1,0))*IF(OR(F580="L",F580="S",F580="I"),-1,1)</f>
        <v>-343825.54</v>
      </c>
      <c r="AO580" s="598" t="str">
        <f>+VLOOKUP($AJ580,Data_Validation!$A:$D,1,0)</f>
        <v>H32200</v>
      </c>
      <c r="AP580" s="598" t="str">
        <f>+VLOOKUP($AJ580,Data_Validation!$A:$D,3,0)</f>
        <v>Véhicules neufs</v>
      </c>
      <c r="AQ580" s="598" t="str">
        <f>+VLOOKUP($AJ580,Data_Validation!$A:$D,4,0)</f>
        <v>Camions détail</v>
      </c>
      <c r="AR580" s="598" t="s">
        <v>299</v>
      </c>
      <c r="AS580" s="598" t="str">
        <f>+VLOOKUP($AJ580,Data_Validation!$A:$E,5,0)</f>
        <v>Oui</v>
      </c>
      <c r="AT580" s="1036" t="str">
        <f t="shared" ref="AT580:AT643" si="57">C580</f>
        <v>H32200</v>
      </c>
      <c r="AU580" s="599" t="str">
        <f t="shared" ref="AU580:AU643" si="58">D580</f>
        <v>VTE VENUE</v>
      </c>
      <c r="AV580" s="1030">
        <f>IFERROR(INDEX(V580:AG580,1,MATCH(Parametres!$B$3,V$1:AG$1,0)-1)*IF(OR(C580="L",C580="S",C580="I"),-1,1),"")</f>
        <v>9</v>
      </c>
      <c r="AW580" s="1030">
        <f t="shared" ref="AW580:AW643" si="59">AX580-N(AV580)</f>
        <v>4</v>
      </c>
      <c r="AX580" s="1030">
        <f>INDEX(V580:AG580,1,MATCH(Parametres!$B$3,V$1:AG$1,0))*IF(OR(C580="L",C580="S",C580="I"),-1,1)</f>
        <v>13</v>
      </c>
      <c r="AY580" s="598" t="s">
        <v>337</v>
      </c>
      <c r="AZ580" s="598" t="str">
        <f>+VLOOKUP($AJ580,Data_Validation!$A:$E,5,0)</f>
        <v>Oui</v>
      </c>
    </row>
    <row r="581" spans="1:52" ht="15" customHeight="1">
      <c r="A581" s="832" t="s">
        <v>1150</v>
      </c>
      <c r="B581" s="832">
        <v>2025</v>
      </c>
      <c r="C581" s="832" t="s">
        <v>2301</v>
      </c>
      <c r="D581" s="832" t="s">
        <v>2302</v>
      </c>
      <c r="E581" s="832" t="s">
        <v>2222</v>
      </c>
      <c r="F581" s="832" t="s">
        <v>2222</v>
      </c>
      <c r="G581" s="832">
        <v>101131.51</v>
      </c>
      <c r="H581" s="832">
        <v>176460.46</v>
      </c>
      <c r="I581" s="832">
        <v>246709.21</v>
      </c>
      <c r="J581" s="832">
        <v>269796.82</v>
      </c>
      <c r="K581" s="832">
        <v>322895.82</v>
      </c>
      <c r="L581" s="832">
        <v>322895.82</v>
      </c>
      <c r="M581" s="832">
        <v>322895.82</v>
      </c>
      <c r="N581" s="832">
        <v>365023.16</v>
      </c>
      <c r="O581" s="832">
        <v>442305.38</v>
      </c>
      <c r="P581" s="832">
        <v>554440.35</v>
      </c>
      <c r="Q581" s="832">
        <v>770351.33</v>
      </c>
      <c r="R581" s="832">
        <v>953129.46</v>
      </c>
      <c r="S581" s="832">
        <v>70031.94</v>
      </c>
      <c r="T581" s="832">
        <v>70031.94</v>
      </c>
      <c r="U581" s="832">
        <v>0</v>
      </c>
      <c r="V581" s="832">
        <v>5</v>
      </c>
      <c r="W581" s="832">
        <v>8</v>
      </c>
      <c r="X581" s="832">
        <v>10</v>
      </c>
      <c r="Y581" s="832">
        <v>11</v>
      </c>
      <c r="Z581" s="832">
        <v>13</v>
      </c>
      <c r="AA581" s="832">
        <v>13</v>
      </c>
      <c r="AB581" s="832">
        <v>13</v>
      </c>
      <c r="AC581" s="832">
        <v>15</v>
      </c>
      <c r="AD581" s="832">
        <v>18</v>
      </c>
      <c r="AE581" s="832">
        <v>23</v>
      </c>
      <c r="AF581" s="832">
        <v>31</v>
      </c>
      <c r="AG581" s="832">
        <v>39</v>
      </c>
      <c r="AH581" s="832">
        <v>3</v>
      </c>
      <c r="AI581" s="832">
        <v>3</v>
      </c>
      <c r="AJ581" s="1030" t="str">
        <f t="shared" si="54"/>
        <v>H32300</v>
      </c>
      <c r="AK581" s="1030" t="str">
        <f t="shared" si="55"/>
        <v>VTE USAGES CERTIFIES</v>
      </c>
      <c r="AL581" s="1030">
        <f>IFERROR(INDEX(G581:R581,1,MATCH(Parametres!$B$3,G$1:R$1,0)-1)*IF(OR(F581="L",F581="S",F581="I"),-1,1),"")</f>
        <v>-101131.51</v>
      </c>
      <c r="AM581" s="1030">
        <f t="shared" si="56"/>
        <v>-75328.95</v>
      </c>
      <c r="AN581" s="1030">
        <f>INDEX(G581:R581,1,MATCH(Parametres!$B$3,G$1:R$1,0))*IF(OR(F581="L",F581="S",F581="I"),-1,1)</f>
        <v>-176460.46</v>
      </c>
      <c r="AO581" s="598" t="str">
        <f>+VLOOKUP($AJ581,Data_Validation!$A:$D,1,0)</f>
        <v>H32300</v>
      </c>
      <c r="AP581" s="598" t="str">
        <f>+VLOOKUP($AJ581,Data_Validation!$A:$D,3,0)</f>
        <v>Véhicules usagés</v>
      </c>
      <c r="AQ581" s="598" t="str">
        <f>+VLOOKUP($AJ581,Data_Validation!$A:$D,4,0)</f>
        <v>Certifié</v>
      </c>
      <c r="AR581" s="598" t="s">
        <v>299</v>
      </c>
      <c r="AS581" s="598" t="str">
        <f>+VLOOKUP($AJ581,Data_Validation!$A:$E,5,0)</f>
        <v>Oui</v>
      </c>
      <c r="AT581" s="1036" t="str">
        <f t="shared" si="57"/>
        <v>H32300</v>
      </c>
      <c r="AU581" s="599" t="str">
        <f t="shared" si="58"/>
        <v>VTE USAGES CERTIFIES</v>
      </c>
      <c r="AV581" s="1030">
        <f>IFERROR(INDEX(V581:AG581,1,MATCH(Parametres!$B$3,V$1:AG$1,0)-1)*IF(OR(C581="L",C581="S",C581="I"),-1,1),"")</f>
        <v>5</v>
      </c>
      <c r="AW581" s="1030">
        <f t="shared" si="59"/>
        <v>3</v>
      </c>
      <c r="AX581" s="1030">
        <f>INDEX(V581:AG581,1,MATCH(Parametres!$B$3,V$1:AG$1,0))*IF(OR(C581="L",C581="S",C581="I"),-1,1)</f>
        <v>8</v>
      </c>
      <c r="AY581" s="598" t="s">
        <v>337</v>
      </c>
      <c r="AZ581" s="598" t="str">
        <f>+VLOOKUP($AJ581,Data_Validation!$A:$E,5,0)</f>
        <v>Oui</v>
      </c>
    </row>
    <row r="582" spans="1:52" ht="15" customHeight="1">
      <c r="A582" s="832" t="s">
        <v>1150</v>
      </c>
      <c r="B582" s="832">
        <v>2025</v>
      </c>
      <c r="C582" s="832" t="s">
        <v>2303</v>
      </c>
      <c r="D582" s="832" t="s">
        <v>2304</v>
      </c>
      <c r="E582" s="832" t="s">
        <v>333</v>
      </c>
      <c r="F582" s="832" t="s">
        <v>2222</v>
      </c>
      <c r="G582" s="832">
        <v>0</v>
      </c>
      <c r="H582" s="832">
        <v>0</v>
      </c>
      <c r="I582" s="832">
        <v>0</v>
      </c>
      <c r="J582" s="832">
        <v>0</v>
      </c>
      <c r="K582" s="832">
        <v>0</v>
      </c>
      <c r="L582" s="832">
        <v>0</v>
      </c>
      <c r="M582" s="832">
        <v>0</v>
      </c>
      <c r="N582" s="832">
        <v>0</v>
      </c>
      <c r="O582" s="832">
        <v>0</v>
      </c>
      <c r="P582" s="832">
        <v>0</v>
      </c>
      <c r="Q582" s="832">
        <v>0</v>
      </c>
      <c r="R582" s="832">
        <v>0</v>
      </c>
      <c r="S582" s="832">
        <v>0</v>
      </c>
      <c r="T582" s="832">
        <v>0</v>
      </c>
      <c r="U582" s="832">
        <v>0</v>
      </c>
      <c r="V582" s="832">
        <v>0</v>
      </c>
      <c r="W582" s="832">
        <v>0</v>
      </c>
      <c r="X582" s="832">
        <v>0</v>
      </c>
      <c r="Y582" s="832">
        <v>0</v>
      </c>
      <c r="Z582" s="832">
        <v>0</v>
      </c>
      <c r="AA582" s="832">
        <v>0</v>
      </c>
      <c r="AB582" s="832">
        <v>0</v>
      </c>
      <c r="AC582" s="832">
        <v>0</v>
      </c>
      <c r="AD582" s="832">
        <v>0</v>
      </c>
      <c r="AE582" s="832">
        <v>0</v>
      </c>
      <c r="AF582" s="832">
        <v>0</v>
      </c>
      <c r="AG582" s="832">
        <v>0</v>
      </c>
      <c r="AH582" s="832">
        <v>0</v>
      </c>
      <c r="AI582" s="832">
        <v>0</v>
      </c>
      <c r="AJ582" s="1030" t="str">
        <f t="shared" si="54"/>
        <v>H32400</v>
      </c>
      <c r="AK582" s="1030" t="str">
        <f t="shared" si="55"/>
        <v>VTE OCC CERTIF HYUNDAI</v>
      </c>
      <c r="AL582" s="1030">
        <f>IFERROR(INDEX(G582:R582,1,MATCH(Parametres!$B$3,G$1:R$1,0)-1)*IF(OR(F582="L",F582="S",F582="I"),-1,1),"")</f>
        <v>0</v>
      </c>
      <c r="AM582" s="1030">
        <f t="shared" si="56"/>
        <v>0</v>
      </c>
      <c r="AN582" s="1030">
        <f>INDEX(G582:R582,1,MATCH(Parametres!$B$3,G$1:R$1,0))*IF(OR(F582="L",F582="S",F582="I"),-1,1)</f>
        <v>0</v>
      </c>
      <c r="AO582" s="598" t="e">
        <f>+VLOOKUP($AJ582,Data_Validation!$A:$D,1,0)</f>
        <v>#N/A</v>
      </c>
      <c r="AP582" s="598" t="e">
        <f>+VLOOKUP($AJ582,Data_Validation!$A:$D,3,0)</f>
        <v>#N/A</v>
      </c>
      <c r="AQ582" s="598" t="e">
        <f>+VLOOKUP($AJ582,Data_Validation!$A:$D,4,0)</f>
        <v>#N/A</v>
      </c>
      <c r="AR582" s="598" t="s">
        <v>299</v>
      </c>
      <c r="AS582" s="598" t="e">
        <f>+VLOOKUP($AJ582,Data_Validation!$A:$E,5,0)</f>
        <v>#N/A</v>
      </c>
      <c r="AT582" s="1036" t="str">
        <f t="shared" si="57"/>
        <v>H32400</v>
      </c>
      <c r="AU582" s="599" t="str">
        <f t="shared" si="58"/>
        <v>VTE OCC CERTIF HYUNDAI</v>
      </c>
      <c r="AV582" s="1030">
        <f>IFERROR(INDEX(V582:AG582,1,MATCH(Parametres!$B$3,V$1:AG$1,0)-1)*IF(OR(C582="L",C582="S",C582="I"),-1,1),"")</f>
        <v>0</v>
      </c>
      <c r="AW582" s="1030">
        <f t="shared" si="59"/>
        <v>0</v>
      </c>
      <c r="AX582" s="1030">
        <f>INDEX(V582:AG582,1,MATCH(Parametres!$B$3,V$1:AG$1,0))*IF(OR(C582="L",C582="S",C582="I"),-1,1)</f>
        <v>0</v>
      </c>
      <c r="AY582" s="598" t="s">
        <v>337</v>
      </c>
      <c r="AZ582" s="598" t="e">
        <f>+VLOOKUP($AJ582,Data_Validation!$A:$E,5,0)</f>
        <v>#N/A</v>
      </c>
    </row>
    <row r="583" spans="1:52" ht="15" customHeight="1">
      <c r="A583" s="832" t="s">
        <v>1150</v>
      </c>
      <c r="B583" s="832">
        <v>2025</v>
      </c>
      <c r="C583" s="832" t="s">
        <v>2305</v>
      </c>
      <c r="D583" s="832" t="s">
        <v>2306</v>
      </c>
      <c r="E583" s="832" t="s">
        <v>2222</v>
      </c>
      <c r="F583" s="832" t="s">
        <v>2222</v>
      </c>
      <c r="G583" s="832">
        <v>19084.95</v>
      </c>
      <c r="H583" s="832">
        <v>68311.47</v>
      </c>
      <c r="I583" s="832">
        <v>89311.47</v>
      </c>
      <c r="J583" s="832">
        <v>89311.47</v>
      </c>
      <c r="K583" s="832">
        <v>120811.47</v>
      </c>
      <c r="L583" s="832">
        <v>120811.47</v>
      </c>
      <c r="M583" s="832">
        <v>120811.47</v>
      </c>
      <c r="N583" s="832">
        <v>140311.47</v>
      </c>
      <c r="O583" s="832">
        <v>196151.61</v>
      </c>
      <c r="P583" s="832">
        <v>312722.51</v>
      </c>
      <c r="Q583" s="832">
        <v>353391.56</v>
      </c>
      <c r="R583" s="832">
        <v>394391.56</v>
      </c>
      <c r="S583" s="832">
        <v>32126.51</v>
      </c>
      <c r="T583" s="832">
        <v>32126.51</v>
      </c>
      <c r="U583" s="832">
        <v>0</v>
      </c>
      <c r="V583" s="832">
        <v>1</v>
      </c>
      <c r="W583" s="832">
        <v>3</v>
      </c>
      <c r="X583" s="832">
        <v>4</v>
      </c>
      <c r="Y583" s="832">
        <v>4</v>
      </c>
      <c r="Z583" s="832">
        <v>5</v>
      </c>
      <c r="AA583" s="832">
        <v>5</v>
      </c>
      <c r="AB583" s="832">
        <v>5</v>
      </c>
      <c r="AC583" s="832">
        <v>6</v>
      </c>
      <c r="AD583" s="832">
        <v>8</v>
      </c>
      <c r="AE583" s="832">
        <v>12</v>
      </c>
      <c r="AF583" s="832">
        <v>14</v>
      </c>
      <c r="AG583" s="832">
        <v>16</v>
      </c>
      <c r="AH583" s="832">
        <v>1</v>
      </c>
      <c r="AI583" s="832">
        <v>1</v>
      </c>
      <c r="AJ583" s="1030" t="str">
        <f t="shared" si="54"/>
        <v>H32500</v>
      </c>
      <c r="AK583" s="1030" t="str">
        <f t="shared" si="55"/>
        <v>VTE OCC DETAIL</v>
      </c>
      <c r="AL583" s="1030">
        <f>IFERROR(INDEX(G583:R583,1,MATCH(Parametres!$B$3,G$1:R$1,0)-1)*IF(OR(F583="L",F583="S",F583="I"),-1,1),"")</f>
        <v>-19084.95</v>
      </c>
      <c r="AM583" s="1030">
        <f t="shared" si="56"/>
        <v>-49226.520000000004</v>
      </c>
      <c r="AN583" s="1030">
        <f>INDEX(G583:R583,1,MATCH(Parametres!$B$3,G$1:R$1,0))*IF(OR(F583="L",F583="S",F583="I"),-1,1)</f>
        <v>-68311.47</v>
      </c>
      <c r="AO583" s="598" t="str">
        <f>+VLOOKUP($AJ583,Data_Validation!$A:$D,1,0)</f>
        <v>H32500</v>
      </c>
      <c r="AP583" s="598" t="str">
        <f>+VLOOKUP($AJ583,Data_Validation!$A:$D,3,0)</f>
        <v>Véhicules usagés</v>
      </c>
      <c r="AQ583" s="598" t="str">
        <f>+VLOOKUP($AJ583,Data_Validation!$A:$D,4,0)</f>
        <v>Non Certifié</v>
      </c>
      <c r="AR583" s="598" t="s">
        <v>299</v>
      </c>
      <c r="AS583" s="598" t="str">
        <f>+VLOOKUP($AJ583,Data_Validation!$A:$E,5,0)</f>
        <v>Oui</v>
      </c>
      <c r="AT583" s="1036" t="str">
        <f t="shared" si="57"/>
        <v>H32500</v>
      </c>
      <c r="AU583" s="599" t="str">
        <f t="shared" si="58"/>
        <v>VTE OCC DETAIL</v>
      </c>
      <c r="AV583" s="1030">
        <f>IFERROR(INDEX(V583:AG583,1,MATCH(Parametres!$B$3,V$1:AG$1,0)-1)*IF(OR(C583="L",C583="S",C583="I"),-1,1),"")</f>
        <v>1</v>
      </c>
      <c r="AW583" s="1030">
        <f t="shared" si="59"/>
        <v>2</v>
      </c>
      <c r="AX583" s="1030">
        <f>INDEX(V583:AG583,1,MATCH(Parametres!$B$3,V$1:AG$1,0))*IF(OR(C583="L",C583="S",C583="I"),-1,1)</f>
        <v>3</v>
      </c>
      <c r="AY583" s="598" t="s">
        <v>337</v>
      </c>
      <c r="AZ583" s="598" t="str">
        <f>+VLOOKUP($AJ583,Data_Validation!$A:$E,5,0)</f>
        <v>Oui</v>
      </c>
    </row>
    <row r="584" spans="1:52" ht="15" customHeight="1">
      <c r="A584" s="832" t="s">
        <v>1150</v>
      </c>
      <c r="B584" s="832">
        <v>2025</v>
      </c>
      <c r="C584" s="832" t="s">
        <v>2307</v>
      </c>
      <c r="D584" s="832" t="s">
        <v>2308</v>
      </c>
      <c r="E584" s="832" t="s">
        <v>333</v>
      </c>
      <c r="F584" s="832" t="s">
        <v>2222</v>
      </c>
      <c r="G584" s="832">
        <v>0</v>
      </c>
      <c r="H584" s="832">
        <v>0</v>
      </c>
      <c r="I584" s="832">
        <v>0</v>
      </c>
      <c r="J584" s="832">
        <v>0</v>
      </c>
      <c r="K584" s="832">
        <v>0</v>
      </c>
      <c r="L584" s="832">
        <v>0</v>
      </c>
      <c r="M584" s="832">
        <v>0</v>
      </c>
      <c r="N584" s="832">
        <v>0</v>
      </c>
      <c r="O584" s="832">
        <v>0</v>
      </c>
      <c r="P584" s="832">
        <v>0</v>
      </c>
      <c r="Q584" s="832">
        <v>0</v>
      </c>
      <c r="R584" s="832">
        <v>0</v>
      </c>
      <c r="S584" s="832">
        <v>0</v>
      </c>
      <c r="T584" s="832">
        <v>0</v>
      </c>
      <c r="U584" s="832">
        <v>0</v>
      </c>
      <c r="V584" s="832">
        <v>0</v>
      </c>
      <c r="W584" s="832">
        <v>0</v>
      </c>
      <c r="X584" s="832">
        <v>0</v>
      </c>
      <c r="Y584" s="832">
        <v>0</v>
      </c>
      <c r="Z584" s="832">
        <v>0</v>
      </c>
      <c r="AA584" s="832">
        <v>0</v>
      </c>
      <c r="AB584" s="832">
        <v>0</v>
      </c>
      <c r="AC584" s="832">
        <v>0</v>
      </c>
      <c r="AD584" s="832">
        <v>0</v>
      </c>
      <c r="AE584" s="832">
        <v>0</v>
      </c>
      <c r="AF584" s="832">
        <v>0</v>
      </c>
      <c r="AG584" s="832">
        <v>0</v>
      </c>
      <c r="AH584" s="832">
        <v>0</v>
      </c>
      <c r="AI584" s="832">
        <v>0</v>
      </c>
      <c r="AJ584" s="1030" t="str">
        <f t="shared" si="54"/>
        <v>H32600</v>
      </c>
      <c r="AK584" s="1030" t="str">
        <f t="shared" si="55"/>
        <v>REMISE EN ETAT VEH OCCASS</v>
      </c>
      <c r="AL584" s="1030">
        <f>IFERROR(INDEX(G584:R584,1,MATCH(Parametres!$B$3,G$1:R$1,0)-1)*IF(OR(F584="L",F584="S",F584="I"),-1,1),"")</f>
        <v>0</v>
      </c>
      <c r="AM584" s="1030">
        <f t="shared" si="56"/>
        <v>0</v>
      </c>
      <c r="AN584" s="1030">
        <f>INDEX(G584:R584,1,MATCH(Parametres!$B$3,G$1:R$1,0))*IF(OR(F584="L",F584="S",F584="I"),-1,1)</f>
        <v>0</v>
      </c>
      <c r="AO584" s="598" t="e">
        <f>+VLOOKUP($AJ584,Data_Validation!$A:$D,1,0)</f>
        <v>#N/A</v>
      </c>
      <c r="AP584" s="598" t="e">
        <f>+VLOOKUP($AJ584,Data_Validation!$A:$D,3,0)</f>
        <v>#N/A</v>
      </c>
      <c r="AQ584" s="598" t="e">
        <f>+VLOOKUP($AJ584,Data_Validation!$A:$D,4,0)</f>
        <v>#N/A</v>
      </c>
      <c r="AR584" s="598" t="s">
        <v>299</v>
      </c>
      <c r="AS584" s="598" t="e">
        <f>+VLOOKUP($AJ584,Data_Validation!$A:$E,5,0)</f>
        <v>#N/A</v>
      </c>
      <c r="AT584" s="1036" t="str">
        <f t="shared" si="57"/>
        <v>H32600</v>
      </c>
      <c r="AU584" s="599" t="str">
        <f t="shared" si="58"/>
        <v>REMISE EN ETAT VEH OCCASS</v>
      </c>
      <c r="AV584" s="1030">
        <f>IFERROR(INDEX(V584:AG584,1,MATCH(Parametres!$B$3,V$1:AG$1,0)-1)*IF(OR(C584="L",C584="S",C584="I"),-1,1),"")</f>
        <v>0</v>
      </c>
      <c r="AW584" s="1030">
        <f t="shared" si="59"/>
        <v>0</v>
      </c>
      <c r="AX584" s="1030">
        <f>INDEX(V584:AG584,1,MATCH(Parametres!$B$3,V$1:AG$1,0))*IF(OR(C584="L",C584="S",C584="I"),-1,1)</f>
        <v>0</v>
      </c>
      <c r="AY584" s="598" t="s">
        <v>337</v>
      </c>
      <c r="AZ584" s="598" t="e">
        <f>+VLOOKUP($AJ584,Data_Validation!$A:$E,5,0)</f>
        <v>#N/A</v>
      </c>
    </row>
    <row r="585" spans="1:52" ht="15" customHeight="1">
      <c r="A585" s="832" t="s">
        <v>1150</v>
      </c>
      <c r="B585" s="832">
        <v>2025</v>
      </c>
      <c r="C585" s="832" t="s">
        <v>2309</v>
      </c>
      <c r="D585" s="832" t="s">
        <v>2310</v>
      </c>
      <c r="E585" s="832" t="s">
        <v>2222</v>
      </c>
      <c r="F585" s="832" t="s">
        <v>2222</v>
      </c>
      <c r="G585" s="832">
        <v>0</v>
      </c>
      <c r="H585" s="832">
        <v>0</v>
      </c>
      <c r="I585" s="832">
        <v>0</v>
      </c>
      <c r="J585" s="832">
        <v>0</v>
      </c>
      <c r="K585" s="832">
        <v>0</v>
      </c>
      <c r="L585" s="832">
        <v>0</v>
      </c>
      <c r="M585" s="832">
        <v>0</v>
      </c>
      <c r="N585" s="832">
        <v>37400</v>
      </c>
      <c r="O585" s="832">
        <v>37400</v>
      </c>
      <c r="P585" s="832">
        <v>68978.39</v>
      </c>
      <c r="Q585" s="832">
        <v>68978.39</v>
      </c>
      <c r="R585" s="832">
        <v>68978.39</v>
      </c>
      <c r="S585" s="832">
        <v>6270.76</v>
      </c>
      <c r="T585" s="832">
        <v>6270.76</v>
      </c>
      <c r="U585" s="832">
        <v>0</v>
      </c>
      <c r="V585" s="832">
        <v>0</v>
      </c>
      <c r="W585" s="832">
        <v>0</v>
      </c>
      <c r="X585" s="832">
        <v>0</v>
      </c>
      <c r="Y585" s="832">
        <v>0</v>
      </c>
      <c r="Z585" s="832">
        <v>0</v>
      </c>
      <c r="AA585" s="832">
        <v>0</v>
      </c>
      <c r="AB585" s="832">
        <v>0</v>
      </c>
      <c r="AC585" s="832">
        <v>1</v>
      </c>
      <c r="AD585" s="832">
        <v>1</v>
      </c>
      <c r="AE585" s="832">
        <v>2</v>
      </c>
      <c r="AF585" s="832">
        <v>2</v>
      </c>
      <c r="AG585" s="832">
        <v>2</v>
      </c>
      <c r="AH585" s="832">
        <v>0</v>
      </c>
      <c r="AI585" s="832">
        <v>0</v>
      </c>
      <c r="AJ585" s="1030" t="str">
        <f t="shared" si="54"/>
        <v>H32700</v>
      </c>
      <c r="AK585" s="1030" t="str">
        <f t="shared" si="55"/>
        <v>VTE OCC AUTRE DETAIL</v>
      </c>
      <c r="AL585" s="1030">
        <f>IFERROR(INDEX(G585:R585,1,MATCH(Parametres!$B$3,G$1:R$1,0)-1)*IF(OR(F585="L",F585="S",F585="I"),-1,1),"")</f>
        <v>0</v>
      </c>
      <c r="AM585" s="1030">
        <f t="shared" si="56"/>
        <v>0</v>
      </c>
      <c r="AN585" s="1030">
        <f>INDEX(G585:R585,1,MATCH(Parametres!$B$3,G$1:R$1,0))*IF(OR(F585="L",F585="S",F585="I"),-1,1)</f>
        <v>0</v>
      </c>
      <c r="AO585" s="598" t="str">
        <f>+VLOOKUP($AJ585,Data_Validation!$A:$D,1,0)</f>
        <v>H32700</v>
      </c>
      <c r="AP585" s="598" t="str">
        <f>+VLOOKUP($AJ585,Data_Validation!$A:$D,3,0)</f>
        <v>Véhicules usagés</v>
      </c>
      <c r="AQ585" s="598" t="str">
        <f>+VLOOKUP($AJ585,Data_Validation!$A:$D,4,0)</f>
        <v>Autres Marques</v>
      </c>
      <c r="AR585" s="598" t="s">
        <v>299</v>
      </c>
      <c r="AS585" s="598" t="str">
        <f>+VLOOKUP($AJ585,Data_Validation!$A:$E,5,0)</f>
        <v>Oui</v>
      </c>
      <c r="AT585" s="1036" t="str">
        <f t="shared" si="57"/>
        <v>H32700</v>
      </c>
      <c r="AU585" s="599" t="str">
        <f t="shared" si="58"/>
        <v>VTE OCC AUTRE DETAIL</v>
      </c>
      <c r="AV585" s="1030">
        <f>IFERROR(INDEX(V585:AG585,1,MATCH(Parametres!$B$3,V$1:AG$1,0)-1)*IF(OR(C585="L",C585="S",C585="I"),-1,1),"")</f>
        <v>0</v>
      </c>
      <c r="AW585" s="1030">
        <f t="shared" si="59"/>
        <v>0</v>
      </c>
      <c r="AX585" s="1030">
        <f>INDEX(V585:AG585,1,MATCH(Parametres!$B$3,V$1:AG$1,0))*IF(OR(C585="L",C585="S",C585="I"),-1,1)</f>
        <v>0</v>
      </c>
      <c r="AY585" s="598" t="s">
        <v>337</v>
      </c>
      <c r="AZ585" s="598" t="str">
        <f>+VLOOKUP($AJ585,Data_Validation!$A:$E,5,0)</f>
        <v>Oui</v>
      </c>
    </row>
    <row r="586" spans="1:52" ht="15" customHeight="1">
      <c r="A586" s="832" t="s">
        <v>1150</v>
      </c>
      <c r="B586" s="832">
        <v>2025</v>
      </c>
      <c r="C586" s="832" t="s">
        <v>2311</v>
      </c>
      <c r="D586" s="832" t="s">
        <v>2312</v>
      </c>
      <c r="E586" s="832" t="s">
        <v>333</v>
      </c>
      <c r="F586" s="832" t="s">
        <v>2222</v>
      </c>
      <c r="G586" s="832">
        <v>0</v>
      </c>
      <c r="H586" s="832">
        <v>0</v>
      </c>
      <c r="I586" s="832">
        <v>0</v>
      </c>
      <c r="J586" s="832">
        <v>0</v>
      </c>
      <c r="K586" s="832">
        <v>0</v>
      </c>
      <c r="L586" s="832">
        <v>0</v>
      </c>
      <c r="M586" s="832">
        <v>0</v>
      </c>
      <c r="N586" s="832">
        <v>0</v>
      </c>
      <c r="O586" s="832">
        <v>0</v>
      </c>
      <c r="P586" s="832">
        <v>0</v>
      </c>
      <c r="Q586" s="832">
        <v>0</v>
      </c>
      <c r="R586" s="832">
        <v>0</v>
      </c>
      <c r="S586" s="832">
        <v>0</v>
      </c>
      <c r="T586" s="832">
        <v>0</v>
      </c>
      <c r="U586" s="832">
        <v>0</v>
      </c>
      <c r="V586" s="832">
        <v>0</v>
      </c>
      <c r="W586" s="832">
        <v>0</v>
      </c>
      <c r="X586" s="832">
        <v>0</v>
      </c>
      <c r="Y586" s="832">
        <v>0</v>
      </c>
      <c r="Z586" s="832">
        <v>0</v>
      </c>
      <c r="AA586" s="832">
        <v>0</v>
      </c>
      <c r="AB586" s="832">
        <v>0</v>
      </c>
      <c r="AC586" s="832">
        <v>0</v>
      </c>
      <c r="AD586" s="832">
        <v>0</v>
      </c>
      <c r="AE586" s="832">
        <v>0</v>
      </c>
      <c r="AF586" s="832">
        <v>0</v>
      </c>
      <c r="AG586" s="832">
        <v>0</v>
      </c>
      <c r="AH586" s="832">
        <v>0</v>
      </c>
      <c r="AI586" s="832">
        <v>0</v>
      </c>
      <c r="AJ586" s="1030" t="str">
        <f t="shared" si="54"/>
        <v>H32800</v>
      </c>
      <c r="AK586" s="1030" t="str">
        <f t="shared" si="55"/>
        <v>REMISE ETAT VEH OCC AUTRE</v>
      </c>
      <c r="AL586" s="1030">
        <f>IFERROR(INDEX(G586:R586,1,MATCH(Parametres!$B$3,G$1:R$1,0)-1)*IF(OR(F586="L",F586="S",F586="I"),-1,1),"")</f>
        <v>0</v>
      </c>
      <c r="AM586" s="1030">
        <f t="shared" si="56"/>
        <v>0</v>
      </c>
      <c r="AN586" s="1030">
        <f>INDEX(G586:R586,1,MATCH(Parametres!$B$3,G$1:R$1,0))*IF(OR(F586="L",F586="S",F586="I"),-1,1)</f>
        <v>0</v>
      </c>
      <c r="AO586" s="598" t="e">
        <f>+VLOOKUP($AJ586,Data_Validation!$A:$D,1,0)</f>
        <v>#N/A</v>
      </c>
      <c r="AP586" s="598" t="e">
        <f>+VLOOKUP($AJ586,Data_Validation!$A:$D,3,0)</f>
        <v>#N/A</v>
      </c>
      <c r="AQ586" s="598" t="e">
        <f>+VLOOKUP($AJ586,Data_Validation!$A:$D,4,0)</f>
        <v>#N/A</v>
      </c>
      <c r="AR586" s="598" t="s">
        <v>299</v>
      </c>
      <c r="AS586" s="598" t="e">
        <f>+VLOOKUP($AJ586,Data_Validation!$A:$E,5,0)</f>
        <v>#N/A</v>
      </c>
      <c r="AT586" s="1036" t="str">
        <f t="shared" si="57"/>
        <v>H32800</v>
      </c>
      <c r="AU586" s="599" t="str">
        <f t="shared" si="58"/>
        <v>REMISE ETAT VEH OCC AUTRE</v>
      </c>
      <c r="AV586" s="1030">
        <f>IFERROR(INDEX(V586:AG586,1,MATCH(Parametres!$B$3,V$1:AG$1,0)-1)*IF(OR(C586="L",C586="S",C586="I"),-1,1),"")</f>
        <v>0</v>
      </c>
      <c r="AW586" s="1030">
        <f t="shared" si="59"/>
        <v>0</v>
      </c>
      <c r="AX586" s="1030">
        <f>INDEX(V586:AG586,1,MATCH(Parametres!$B$3,V$1:AG$1,0))*IF(OR(C586="L",C586="S",C586="I"),-1,1)</f>
        <v>0</v>
      </c>
      <c r="AY586" s="598" t="s">
        <v>337</v>
      </c>
      <c r="AZ586" s="598" t="e">
        <f>+VLOOKUP($AJ586,Data_Validation!$A:$E,5,0)</f>
        <v>#N/A</v>
      </c>
    </row>
    <row r="587" spans="1:52" ht="15" customHeight="1">
      <c r="A587" s="832" t="s">
        <v>1150</v>
      </c>
      <c r="B587" s="832">
        <v>2025</v>
      </c>
      <c r="C587" s="832" t="s">
        <v>2313</v>
      </c>
      <c r="D587" s="832" t="s">
        <v>2314</v>
      </c>
      <c r="E587" s="832" t="s">
        <v>2222</v>
      </c>
      <c r="F587" s="832" t="s">
        <v>2222</v>
      </c>
      <c r="G587" s="832">
        <v>89200</v>
      </c>
      <c r="H587" s="832">
        <v>95200</v>
      </c>
      <c r="I587" s="832">
        <v>146700</v>
      </c>
      <c r="J587" s="832">
        <v>146700</v>
      </c>
      <c r="K587" s="832">
        <v>209348.77</v>
      </c>
      <c r="L587" s="832">
        <v>264498.77</v>
      </c>
      <c r="M587" s="832">
        <v>264498.77</v>
      </c>
      <c r="N587" s="832">
        <v>349498.77</v>
      </c>
      <c r="O587" s="832">
        <v>374998.77</v>
      </c>
      <c r="P587" s="832">
        <v>415248.77</v>
      </c>
      <c r="Q587" s="832">
        <v>420248.77</v>
      </c>
      <c r="R587" s="832">
        <v>420248.77</v>
      </c>
      <c r="S587" s="832">
        <v>38204.43</v>
      </c>
      <c r="T587" s="832">
        <v>38204.43</v>
      </c>
      <c r="U587" s="832">
        <v>0</v>
      </c>
      <c r="V587" s="832">
        <v>4</v>
      </c>
      <c r="W587" s="832">
        <v>5</v>
      </c>
      <c r="X587" s="832">
        <v>7</v>
      </c>
      <c r="Y587" s="832">
        <v>7</v>
      </c>
      <c r="Z587" s="832">
        <v>11</v>
      </c>
      <c r="AA587" s="832">
        <v>14</v>
      </c>
      <c r="AB587" s="832">
        <v>14</v>
      </c>
      <c r="AC587" s="832">
        <v>17</v>
      </c>
      <c r="AD587" s="832">
        <v>18</v>
      </c>
      <c r="AE587" s="832">
        <v>21</v>
      </c>
      <c r="AF587" s="832">
        <v>22</v>
      </c>
      <c r="AG587" s="832">
        <v>22</v>
      </c>
      <c r="AH587" s="832">
        <v>2</v>
      </c>
      <c r="AI587" s="832">
        <v>2</v>
      </c>
      <c r="AJ587" s="1030" t="str">
        <f t="shared" si="54"/>
        <v>H32900</v>
      </c>
      <c r="AK587" s="1030" t="str">
        <f t="shared" si="55"/>
        <v>VTE ACCOMODATION</v>
      </c>
      <c r="AL587" s="1030">
        <f>IFERROR(INDEX(G587:R587,1,MATCH(Parametres!$B$3,G$1:R$1,0)-1)*IF(OR(F587="L",F587="S",F587="I"),-1,1),"")</f>
        <v>-89200</v>
      </c>
      <c r="AM587" s="1030">
        <f t="shared" si="56"/>
        <v>-6000</v>
      </c>
      <c r="AN587" s="1030">
        <f>INDEX(G587:R587,1,MATCH(Parametres!$B$3,G$1:R$1,0))*IF(OR(F587="L",F587="S",F587="I"),-1,1)</f>
        <v>-95200</v>
      </c>
      <c r="AO587" s="598" t="str">
        <f>+VLOOKUP($AJ587,Data_Validation!$A:$D,1,0)</f>
        <v>H32900</v>
      </c>
      <c r="AP587" s="598" t="str">
        <f>+VLOOKUP($AJ587,Data_Validation!$A:$D,3,0)</f>
        <v>Véhicules usagés</v>
      </c>
      <c r="AQ587" s="598" t="str">
        <f>+VLOOKUP($AJ587,Data_Validation!$A:$D,4,0)</f>
        <v>Non Certifié</v>
      </c>
      <c r="AR587" s="598" t="s">
        <v>299</v>
      </c>
      <c r="AS587" s="598" t="str">
        <f>+VLOOKUP($AJ587,Data_Validation!$A:$E,5,0)</f>
        <v>Oui</v>
      </c>
      <c r="AT587" s="1036" t="str">
        <f t="shared" si="57"/>
        <v>H32900</v>
      </c>
      <c r="AU587" s="599" t="str">
        <f t="shared" si="58"/>
        <v>VTE ACCOMODATION</v>
      </c>
      <c r="AV587" s="1030">
        <f>IFERROR(INDEX(V587:AG587,1,MATCH(Parametres!$B$3,V$1:AG$1,0)-1)*IF(OR(C587="L",C587="S",C587="I"),-1,1),"")</f>
        <v>4</v>
      </c>
      <c r="AW587" s="1030">
        <f t="shared" si="59"/>
        <v>1</v>
      </c>
      <c r="AX587" s="1030">
        <f>INDEX(V587:AG587,1,MATCH(Parametres!$B$3,V$1:AG$1,0))*IF(OR(C587="L",C587="S",C587="I"),-1,1)</f>
        <v>5</v>
      </c>
      <c r="AY587" s="598" t="s">
        <v>337</v>
      </c>
      <c r="AZ587" s="598" t="str">
        <f>+VLOOKUP($AJ587,Data_Validation!$A:$E,5,0)</f>
        <v>Oui</v>
      </c>
    </row>
    <row r="588" spans="1:52" ht="15" customHeight="1">
      <c r="A588" s="832" t="s">
        <v>1150</v>
      </c>
      <c r="B588" s="832">
        <v>2025</v>
      </c>
      <c r="C588" s="832" t="s">
        <v>2315</v>
      </c>
      <c r="D588" s="832" t="s">
        <v>2316</v>
      </c>
      <c r="E588" s="832" t="s">
        <v>333</v>
      </c>
      <c r="F588" s="832" t="s">
        <v>2317</v>
      </c>
      <c r="G588" s="832">
        <v>0</v>
      </c>
      <c r="H588" s="832">
        <v>0</v>
      </c>
      <c r="I588" s="832">
        <v>0</v>
      </c>
      <c r="J588" s="832">
        <v>0</v>
      </c>
      <c r="K588" s="832">
        <v>0</v>
      </c>
      <c r="L588" s="832">
        <v>0</v>
      </c>
      <c r="M588" s="832">
        <v>0</v>
      </c>
      <c r="N588" s="832">
        <v>0</v>
      </c>
      <c r="O588" s="832">
        <v>0</v>
      </c>
      <c r="P588" s="832">
        <v>0</v>
      </c>
      <c r="Q588" s="832">
        <v>0</v>
      </c>
      <c r="R588" s="832">
        <v>0</v>
      </c>
      <c r="S588" s="832">
        <v>0</v>
      </c>
      <c r="T588" s="832">
        <v>0</v>
      </c>
      <c r="U588" s="832">
        <v>0</v>
      </c>
      <c r="V588" s="832">
        <v>0</v>
      </c>
      <c r="W588" s="832">
        <v>0</v>
      </c>
      <c r="X588" s="832">
        <v>0</v>
      </c>
      <c r="Y588" s="832">
        <v>0</v>
      </c>
      <c r="Z588" s="832">
        <v>0</v>
      </c>
      <c r="AA588" s="832">
        <v>0</v>
      </c>
      <c r="AB588" s="832">
        <v>0</v>
      </c>
      <c r="AC588" s="832">
        <v>0</v>
      </c>
      <c r="AD588" s="832">
        <v>0</v>
      </c>
      <c r="AE588" s="832">
        <v>0</v>
      </c>
      <c r="AF588" s="832">
        <v>0</v>
      </c>
      <c r="AG588" s="832">
        <v>0</v>
      </c>
      <c r="AH588" s="832">
        <v>0</v>
      </c>
      <c r="AI588" s="832">
        <v>0</v>
      </c>
      <c r="AJ588" s="1030" t="str">
        <f t="shared" si="54"/>
        <v>H32950</v>
      </c>
      <c r="AK588" s="1030" t="str">
        <f t="shared" si="55"/>
        <v>DIS INC GENESIS SUV</v>
      </c>
      <c r="AL588" s="1030">
        <f>IFERROR(INDEX(G588:R588,1,MATCH(Parametres!$B$3,G$1:R$1,0)-1)*IF(OR(F588="L",F588="S",F588="I"),-1,1),"")</f>
        <v>0</v>
      </c>
      <c r="AM588" s="1030">
        <f t="shared" si="56"/>
        <v>0</v>
      </c>
      <c r="AN588" s="1030">
        <f>INDEX(G588:R588,1,MATCH(Parametres!$B$3,G$1:R$1,0))*IF(OR(F588="L",F588="S",F588="I"),-1,1)</f>
        <v>0</v>
      </c>
      <c r="AO588" s="598" t="e">
        <f>+VLOOKUP($AJ588,Data_Validation!$A:$D,1,0)</f>
        <v>#N/A</v>
      </c>
      <c r="AP588" s="598" t="e">
        <f>+VLOOKUP($AJ588,Data_Validation!$A:$D,3,0)</f>
        <v>#N/A</v>
      </c>
      <c r="AQ588" s="598" t="e">
        <f>+VLOOKUP($AJ588,Data_Validation!$A:$D,4,0)</f>
        <v>#N/A</v>
      </c>
      <c r="AR588" s="598" t="s">
        <v>299</v>
      </c>
      <c r="AS588" s="598" t="e">
        <f>+VLOOKUP($AJ588,Data_Validation!$A:$E,5,0)</f>
        <v>#N/A</v>
      </c>
      <c r="AT588" s="1036" t="str">
        <f t="shared" si="57"/>
        <v>H32950</v>
      </c>
      <c r="AU588" s="599" t="str">
        <f t="shared" si="58"/>
        <v>DIS INC GENESIS SUV</v>
      </c>
      <c r="AV588" s="1030">
        <f>IFERROR(INDEX(V588:AG588,1,MATCH(Parametres!$B$3,V$1:AG$1,0)-1)*IF(OR(C588="L",C588="S",C588="I"),-1,1),"")</f>
        <v>0</v>
      </c>
      <c r="AW588" s="1030">
        <f t="shared" si="59"/>
        <v>0</v>
      </c>
      <c r="AX588" s="1030">
        <f>INDEX(V588:AG588,1,MATCH(Parametres!$B$3,V$1:AG$1,0))*IF(OR(C588="L",C588="S",C588="I"),-1,1)</f>
        <v>0</v>
      </c>
      <c r="AY588" s="598" t="s">
        <v>337</v>
      </c>
      <c r="AZ588" s="598" t="e">
        <f>+VLOOKUP($AJ588,Data_Validation!$A:$E,5,0)</f>
        <v>#N/A</v>
      </c>
    </row>
    <row r="589" spans="1:52" ht="15" customHeight="1">
      <c r="A589" s="832" t="s">
        <v>1150</v>
      </c>
      <c r="B589" s="832">
        <v>2025</v>
      </c>
      <c r="C589" s="832" t="s">
        <v>2318</v>
      </c>
      <c r="D589" s="832" t="s">
        <v>2319</v>
      </c>
      <c r="E589" s="832" t="s">
        <v>2222</v>
      </c>
      <c r="F589" s="832" t="s">
        <v>2222</v>
      </c>
      <c r="G589" s="832">
        <v>106106</v>
      </c>
      <c r="H589" s="832">
        <v>106106</v>
      </c>
      <c r="I589" s="832">
        <v>446134</v>
      </c>
      <c r="J589" s="832">
        <v>889723</v>
      </c>
      <c r="K589" s="832">
        <v>1527456</v>
      </c>
      <c r="L589" s="832">
        <v>1707114</v>
      </c>
      <c r="M589" s="832">
        <v>2623710.61</v>
      </c>
      <c r="N589" s="832">
        <v>3086602.27</v>
      </c>
      <c r="O589" s="832">
        <v>4154447.58</v>
      </c>
      <c r="P589" s="832">
        <v>4580306.58</v>
      </c>
      <c r="Q589" s="832">
        <v>4798625.24</v>
      </c>
      <c r="R589" s="832">
        <v>5338557.24</v>
      </c>
      <c r="S589" s="832">
        <v>436238.66</v>
      </c>
      <c r="T589" s="832">
        <v>436238.66</v>
      </c>
      <c r="U589" s="832">
        <v>0</v>
      </c>
      <c r="V589" s="832">
        <v>2</v>
      </c>
      <c r="W589" s="832">
        <v>2</v>
      </c>
      <c r="X589" s="832">
        <v>9</v>
      </c>
      <c r="Y589" s="832">
        <v>20</v>
      </c>
      <c r="Z589" s="832">
        <v>35</v>
      </c>
      <c r="AA589" s="832">
        <v>40</v>
      </c>
      <c r="AB589" s="832">
        <v>63</v>
      </c>
      <c r="AC589" s="832">
        <v>72</v>
      </c>
      <c r="AD589" s="832">
        <v>99</v>
      </c>
      <c r="AE589" s="832">
        <v>106</v>
      </c>
      <c r="AF589" s="832">
        <v>110</v>
      </c>
      <c r="AG589" s="832">
        <v>121</v>
      </c>
      <c r="AH589" s="832">
        <v>10</v>
      </c>
      <c r="AI589" s="832">
        <v>10</v>
      </c>
      <c r="AJ589" s="1030" t="str">
        <f t="shared" si="54"/>
        <v>H32999</v>
      </c>
      <c r="AK589" s="1030" t="str">
        <f t="shared" si="55"/>
        <v>ECHANGE CONCESSIONNAIRE</v>
      </c>
      <c r="AL589" s="1030">
        <f>IFERROR(INDEX(G589:R589,1,MATCH(Parametres!$B$3,G$1:R$1,0)-1)*IF(OR(F589="L",F589="S",F589="I"),-1,1),"")</f>
        <v>-106106</v>
      </c>
      <c r="AM589" s="1030">
        <f t="shared" si="56"/>
        <v>0</v>
      </c>
      <c r="AN589" s="1030">
        <f>INDEX(G589:R589,1,MATCH(Parametres!$B$3,G$1:R$1,0))*IF(OR(F589="L",F589="S",F589="I"),-1,1)</f>
        <v>-106106</v>
      </c>
      <c r="AO589" s="598" t="str">
        <f>+VLOOKUP($AJ589,Data_Validation!$A:$D,1,0)</f>
        <v>H32999</v>
      </c>
      <c r="AP589" s="598" t="str">
        <f>+VLOOKUP($AJ589,Data_Validation!$A:$D,3,0)</f>
        <v>Véhicules neufs</v>
      </c>
      <c r="AQ589" s="598" t="str">
        <f>+VLOOKUP($AJ589,Data_Validation!$A:$D,4,0)</f>
        <v>Dealer trade</v>
      </c>
      <c r="AR589" s="598" t="s">
        <v>299</v>
      </c>
      <c r="AS589" s="598">
        <f>+VLOOKUP($AJ589,Data_Validation!$A:$E,5,0)</f>
        <v>0</v>
      </c>
      <c r="AT589" s="1036" t="str">
        <f t="shared" si="57"/>
        <v>H32999</v>
      </c>
      <c r="AU589" s="599" t="str">
        <f t="shared" si="58"/>
        <v>ECHANGE CONCESSIONNAIRE</v>
      </c>
      <c r="AV589" s="1030">
        <f>IFERROR(INDEX(V589:AG589,1,MATCH(Parametres!$B$3,V$1:AG$1,0)-1)*IF(OR(C589="L",C589="S",C589="I"),-1,1),"")</f>
        <v>2</v>
      </c>
      <c r="AW589" s="1030">
        <f t="shared" si="59"/>
        <v>0</v>
      </c>
      <c r="AX589" s="1030">
        <f>INDEX(V589:AG589,1,MATCH(Parametres!$B$3,V$1:AG$1,0))*IF(OR(C589="L",C589="S",C589="I"),-1,1)</f>
        <v>2</v>
      </c>
      <c r="AY589" s="598" t="s">
        <v>337</v>
      </c>
      <c r="AZ589" s="598">
        <f>+VLOOKUP($AJ589,Data_Validation!$A:$E,5,0)</f>
        <v>0</v>
      </c>
    </row>
    <row r="590" spans="1:52" ht="15" customHeight="1">
      <c r="A590" s="832" t="s">
        <v>1150</v>
      </c>
      <c r="B590" s="832">
        <v>2025</v>
      </c>
      <c r="C590" s="832" t="s">
        <v>2320</v>
      </c>
      <c r="D590" s="832" t="s">
        <v>2244</v>
      </c>
      <c r="E590" s="832" t="s">
        <v>2222</v>
      </c>
      <c r="F590" s="832" t="s">
        <v>2222</v>
      </c>
      <c r="G590" s="832">
        <v>0</v>
      </c>
      <c r="H590" s="832">
        <v>0</v>
      </c>
      <c r="I590" s="832">
        <v>0</v>
      </c>
      <c r="J590" s="832">
        <v>0</v>
      </c>
      <c r="K590" s="832">
        <v>0</v>
      </c>
      <c r="L590" s="832">
        <v>0</v>
      </c>
      <c r="M590" s="832">
        <v>0</v>
      </c>
      <c r="N590" s="832">
        <v>0</v>
      </c>
      <c r="O590" s="832">
        <v>0</v>
      </c>
      <c r="P590" s="832">
        <v>0</v>
      </c>
      <c r="Q590" s="832">
        <v>0</v>
      </c>
      <c r="R590" s="832">
        <v>0</v>
      </c>
      <c r="S590" s="832">
        <v>0</v>
      </c>
      <c r="T590" s="832">
        <v>0</v>
      </c>
      <c r="U590" s="832">
        <v>0</v>
      </c>
      <c r="V590" s="832">
        <v>0</v>
      </c>
      <c r="W590" s="832">
        <v>0</v>
      </c>
      <c r="X590" s="832">
        <v>0</v>
      </c>
      <c r="Y590" s="832">
        <v>0</v>
      </c>
      <c r="Z590" s="832">
        <v>0</v>
      </c>
      <c r="AA590" s="832">
        <v>0</v>
      </c>
      <c r="AB590" s="832">
        <v>0</v>
      </c>
      <c r="AC590" s="832">
        <v>0</v>
      </c>
      <c r="AD590" s="832">
        <v>0</v>
      </c>
      <c r="AE590" s="832">
        <v>0</v>
      </c>
      <c r="AF590" s="832">
        <v>0</v>
      </c>
      <c r="AG590" s="832">
        <v>0</v>
      </c>
      <c r="AH590" s="832">
        <v>0</v>
      </c>
      <c r="AI590" s="832">
        <v>0</v>
      </c>
      <c r="AJ590" s="1030" t="str">
        <f t="shared" si="54"/>
        <v>H33000</v>
      </c>
      <c r="AK590" s="1030" t="str">
        <f t="shared" si="55"/>
        <v>VTE ELANTRA</v>
      </c>
      <c r="AL590" s="1030">
        <f>IFERROR(INDEX(G590:R590,1,MATCH(Parametres!$B$3,G$1:R$1,0)-1)*IF(OR(F590="L",F590="S",F590="I"),-1,1),"")</f>
        <v>0</v>
      </c>
      <c r="AM590" s="1030">
        <f t="shared" si="56"/>
        <v>0</v>
      </c>
      <c r="AN590" s="1030">
        <f>INDEX(G590:R590,1,MATCH(Parametres!$B$3,G$1:R$1,0))*IF(OR(F590="L",F590="S",F590="I"),-1,1)</f>
        <v>0</v>
      </c>
      <c r="AO590" s="598" t="str">
        <f>+VLOOKUP($AJ590,Data_Validation!$A:$D,1,0)</f>
        <v>H33000</v>
      </c>
      <c r="AP590" s="598" t="str">
        <f>+VLOOKUP($AJ590,Data_Validation!$A:$D,3,0)</f>
        <v>Véhicules neufs</v>
      </c>
      <c r="AQ590" s="598" t="str">
        <f>+VLOOKUP($AJ590,Data_Validation!$A:$D,4,0)</f>
        <v>Autos détail</v>
      </c>
      <c r="AR590" s="598" t="s">
        <v>299</v>
      </c>
      <c r="AS590" s="598" t="str">
        <f>+VLOOKUP($AJ590,Data_Validation!$A:$E,5,0)</f>
        <v>Oui</v>
      </c>
      <c r="AT590" s="1036" t="str">
        <f t="shared" si="57"/>
        <v>H33000</v>
      </c>
      <c r="AU590" s="599" t="str">
        <f t="shared" si="58"/>
        <v>VTE ELANTRA</v>
      </c>
      <c r="AV590" s="1030">
        <f>IFERROR(INDEX(V590:AG590,1,MATCH(Parametres!$B$3,V$1:AG$1,0)-1)*IF(OR(C590="L",C590="S",C590="I"),-1,1),"")</f>
        <v>0</v>
      </c>
      <c r="AW590" s="1030">
        <f t="shared" si="59"/>
        <v>0</v>
      </c>
      <c r="AX590" s="1030">
        <f>INDEX(V590:AG590,1,MATCH(Parametres!$B$3,V$1:AG$1,0))*IF(OR(C590="L",C590="S",C590="I"),-1,1)</f>
        <v>0</v>
      </c>
      <c r="AY590" s="598" t="s">
        <v>337</v>
      </c>
      <c r="AZ590" s="598" t="str">
        <f>+VLOOKUP($AJ590,Data_Validation!$A:$E,5,0)</f>
        <v>Oui</v>
      </c>
    </row>
    <row r="591" spans="1:52" ht="15" customHeight="1">
      <c r="A591" s="832" t="s">
        <v>1150</v>
      </c>
      <c r="B591" s="832">
        <v>2025</v>
      </c>
      <c r="C591" s="832" t="s">
        <v>2321</v>
      </c>
      <c r="D591" s="832" t="s">
        <v>2322</v>
      </c>
      <c r="E591" s="832" t="s">
        <v>2222</v>
      </c>
      <c r="F591" s="832" t="s">
        <v>2222</v>
      </c>
      <c r="G591" s="832">
        <v>552623</v>
      </c>
      <c r="H591" s="832">
        <v>582623</v>
      </c>
      <c r="I591" s="832">
        <v>582623</v>
      </c>
      <c r="J591" s="832">
        <v>582623</v>
      </c>
      <c r="K591" s="832">
        <v>607230</v>
      </c>
      <c r="L591" s="832">
        <v>667154</v>
      </c>
      <c r="M591" s="832">
        <v>667154</v>
      </c>
      <c r="N591" s="832">
        <v>667154</v>
      </c>
      <c r="O591" s="832">
        <v>667154</v>
      </c>
      <c r="P591" s="832">
        <v>692054</v>
      </c>
      <c r="Q591" s="832">
        <v>692054</v>
      </c>
      <c r="R591" s="832">
        <v>692054</v>
      </c>
      <c r="S591" s="832">
        <v>62914</v>
      </c>
      <c r="T591" s="832">
        <v>62914</v>
      </c>
      <c r="U591" s="832">
        <v>0</v>
      </c>
      <c r="V591" s="832">
        <v>39</v>
      </c>
      <c r="W591" s="832">
        <v>40</v>
      </c>
      <c r="X591" s="832">
        <v>40</v>
      </c>
      <c r="Y591" s="832">
        <v>40</v>
      </c>
      <c r="Z591" s="832">
        <v>41</v>
      </c>
      <c r="AA591" s="832">
        <v>43</v>
      </c>
      <c r="AB591" s="832">
        <v>43</v>
      </c>
      <c r="AC591" s="832">
        <v>43</v>
      </c>
      <c r="AD591" s="832">
        <v>43</v>
      </c>
      <c r="AE591" s="832">
        <v>44</v>
      </c>
      <c r="AF591" s="832">
        <v>44</v>
      </c>
      <c r="AG591" s="832">
        <v>44</v>
      </c>
      <c r="AH591" s="832">
        <v>4</v>
      </c>
      <c r="AI591" s="832">
        <v>4</v>
      </c>
      <c r="AJ591" s="1030" t="str">
        <f t="shared" si="54"/>
        <v>H33200</v>
      </c>
      <c r="AK591" s="1030" t="str">
        <f t="shared" si="55"/>
        <v>VTE OCC EN GROS</v>
      </c>
      <c r="AL591" s="1030">
        <f>IFERROR(INDEX(G591:R591,1,MATCH(Parametres!$B$3,G$1:R$1,0)-1)*IF(OR(F591="L",F591="S",F591="I"),-1,1),"")</f>
        <v>-552623</v>
      </c>
      <c r="AM591" s="1030">
        <f t="shared" si="56"/>
        <v>-30000</v>
      </c>
      <c r="AN591" s="1030">
        <f>INDEX(G591:R591,1,MATCH(Parametres!$B$3,G$1:R$1,0))*IF(OR(F591="L",F591="S",F591="I"),-1,1)</f>
        <v>-582623</v>
      </c>
      <c r="AO591" s="598" t="str">
        <f>+VLOOKUP($AJ591,Data_Validation!$A:$D,1,0)</f>
        <v>H33200</v>
      </c>
      <c r="AP591" s="598" t="str">
        <f>+VLOOKUP($AJ591,Data_Validation!$A:$D,3,0)</f>
        <v>Véhicules usagés</v>
      </c>
      <c r="AQ591" s="598" t="str">
        <f>+VLOOKUP($AJ591,Data_Validation!$A:$D,4,0)</f>
        <v>Ventes au Gros</v>
      </c>
      <c r="AR591" s="598" t="s">
        <v>299</v>
      </c>
      <c r="AS591" s="598" t="str">
        <f>+VLOOKUP($AJ591,Data_Validation!$A:$E,5,0)</f>
        <v>Oui</v>
      </c>
      <c r="AT591" s="1036" t="str">
        <f t="shared" si="57"/>
        <v>H33200</v>
      </c>
      <c r="AU591" s="599" t="str">
        <f t="shared" si="58"/>
        <v>VTE OCC EN GROS</v>
      </c>
      <c r="AV591" s="1030">
        <f>IFERROR(INDEX(V591:AG591,1,MATCH(Parametres!$B$3,V$1:AG$1,0)-1)*IF(OR(C591="L",C591="S",C591="I"),-1,1),"")</f>
        <v>39</v>
      </c>
      <c r="AW591" s="1030">
        <f t="shared" si="59"/>
        <v>1</v>
      </c>
      <c r="AX591" s="1030">
        <f>INDEX(V591:AG591,1,MATCH(Parametres!$B$3,V$1:AG$1,0))*IF(OR(C591="L",C591="S",C591="I"),-1,1)</f>
        <v>40</v>
      </c>
      <c r="AY591" s="598" t="s">
        <v>337</v>
      </c>
      <c r="AZ591" s="598" t="str">
        <f>+VLOOKUP($AJ591,Data_Validation!$A:$E,5,0)</f>
        <v>Oui</v>
      </c>
    </row>
    <row r="592" spans="1:52" ht="15" customHeight="1">
      <c r="A592" s="832" t="s">
        <v>1150</v>
      </c>
      <c r="B592" s="832">
        <v>2025</v>
      </c>
      <c r="C592" s="832" t="s">
        <v>2323</v>
      </c>
      <c r="D592" s="832" t="s">
        <v>2324</v>
      </c>
      <c r="E592" s="832" t="s">
        <v>2222</v>
      </c>
      <c r="F592" s="832" t="s">
        <v>2222</v>
      </c>
      <c r="G592" s="832">
        <v>290728</v>
      </c>
      <c r="H592" s="832">
        <v>700302</v>
      </c>
      <c r="I592" s="832">
        <v>1281124</v>
      </c>
      <c r="J592" s="832">
        <v>2467017</v>
      </c>
      <c r="K592" s="832">
        <v>3549572.84</v>
      </c>
      <c r="L592" s="832">
        <v>4454018.84</v>
      </c>
      <c r="M592" s="832">
        <v>5079474.84</v>
      </c>
      <c r="N592" s="832">
        <v>5717347.8399999999</v>
      </c>
      <c r="O592" s="832">
        <v>6334522.8399999999</v>
      </c>
      <c r="P592" s="832">
        <v>6700240.8399999999</v>
      </c>
      <c r="Q592" s="832">
        <v>7056095.8399999999</v>
      </c>
      <c r="R592" s="832">
        <v>7165275.8399999999</v>
      </c>
      <c r="S592" s="832">
        <v>641463.26</v>
      </c>
      <c r="T592" s="832">
        <v>641463.26</v>
      </c>
      <c r="U592" s="832">
        <v>0</v>
      </c>
      <c r="V592" s="832">
        <v>15</v>
      </c>
      <c r="W592" s="832">
        <v>46</v>
      </c>
      <c r="X592" s="832">
        <v>79</v>
      </c>
      <c r="Y592" s="832">
        <v>141</v>
      </c>
      <c r="Z592" s="832">
        <v>199</v>
      </c>
      <c r="AA592" s="832">
        <v>249</v>
      </c>
      <c r="AB592" s="832">
        <v>294</v>
      </c>
      <c r="AC592" s="832">
        <v>338</v>
      </c>
      <c r="AD592" s="832">
        <v>384</v>
      </c>
      <c r="AE592" s="832">
        <v>413</v>
      </c>
      <c r="AF592" s="832">
        <v>441</v>
      </c>
      <c r="AG592" s="832">
        <v>453</v>
      </c>
      <c r="AH592" s="832">
        <v>40</v>
      </c>
      <c r="AI592" s="832">
        <v>40</v>
      </c>
      <c r="AJ592" s="1030" t="str">
        <f t="shared" si="54"/>
        <v>H33201</v>
      </c>
      <c r="AK592" s="1030" t="str">
        <f t="shared" si="55"/>
        <v>VTE EBLOCK - EN GROS</v>
      </c>
      <c r="AL592" s="1030">
        <f>IFERROR(INDEX(G592:R592,1,MATCH(Parametres!$B$3,G$1:R$1,0)-1)*IF(OR(F592="L",F592="S",F592="I"),-1,1),"")</f>
        <v>-290728</v>
      </c>
      <c r="AM592" s="1030">
        <f t="shared" si="56"/>
        <v>-409574</v>
      </c>
      <c r="AN592" s="1030">
        <f>INDEX(G592:R592,1,MATCH(Parametres!$B$3,G$1:R$1,0))*IF(OR(F592="L",F592="S",F592="I"),-1,1)</f>
        <v>-700302</v>
      </c>
      <c r="AO592" s="598" t="str">
        <f>+VLOOKUP($AJ592,Data_Validation!$A:$D,1,0)</f>
        <v>H33201</v>
      </c>
      <c r="AP592" s="598" t="str">
        <f>+VLOOKUP($AJ592,Data_Validation!$A:$D,3,0)</f>
        <v>Véhicules usagés</v>
      </c>
      <c r="AQ592" s="598" t="str">
        <f>+VLOOKUP($AJ592,Data_Validation!$A:$D,4,0)</f>
        <v>Ventes au Gros</v>
      </c>
      <c r="AR592" s="598" t="s">
        <v>299</v>
      </c>
      <c r="AS592" s="598" t="str">
        <f>+VLOOKUP($AJ592,Data_Validation!$A:$E,5,0)</f>
        <v>Oui</v>
      </c>
      <c r="AT592" s="1036" t="str">
        <f t="shared" si="57"/>
        <v>H33201</v>
      </c>
      <c r="AU592" s="599" t="str">
        <f t="shared" si="58"/>
        <v>VTE EBLOCK - EN GROS</v>
      </c>
      <c r="AV592" s="1030">
        <f>IFERROR(INDEX(V592:AG592,1,MATCH(Parametres!$B$3,V$1:AG$1,0)-1)*IF(OR(C592="L",C592="S",C592="I"),-1,1),"")</f>
        <v>15</v>
      </c>
      <c r="AW592" s="1030">
        <f t="shared" si="59"/>
        <v>31</v>
      </c>
      <c r="AX592" s="1030">
        <f>INDEX(V592:AG592,1,MATCH(Parametres!$B$3,V$1:AG$1,0))*IF(OR(C592="L",C592="S",C592="I"),-1,1)</f>
        <v>46</v>
      </c>
      <c r="AY592" s="598" t="s">
        <v>337</v>
      </c>
      <c r="AZ592" s="598" t="str">
        <f>+VLOOKUP($AJ592,Data_Validation!$A:$E,5,0)</f>
        <v>Oui</v>
      </c>
    </row>
    <row r="593" spans="1:52" ht="15" customHeight="1">
      <c r="A593" s="832" t="s">
        <v>1150</v>
      </c>
      <c r="B593" s="832">
        <v>2025</v>
      </c>
      <c r="C593" s="832" t="s">
        <v>2325</v>
      </c>
      <c r="D593" s="832" t="s">
        <v>2716</v>
      </c>
      <c r="E593" s="832" t="s">
        <v>2222</v>
      </c>
      <c r="F593" s="832" t="s">
        <v>2222</v>
      </c>
      <c r="G593" s="832">
        <v>0</v>
      </c>
      <c r="H593" s="832">
        <v>0</v>
      </c>
      <c r="I593" s="832">
        <v>0</v>
      </c>
      <c r="J593" s="832">
        <v>0</v>
      </c>
      <c r="K593" s="832">
        <v>0</v>
      </c>
      <c r="L593" s="832">
        <v>0</v>
      </c>
      <c r="M593" s="832">
        <v>0</v>
      </c>
      <c r="N593" s="832">
        <v>0</v>
      </c>
      <c r="O593" s="832">
        <v>0</v>
      </c>
      <c r="P593" s="832">
        <v>0</v>
      </c>
      <c r="Q593" s="832">
        <v>0</v>
      </c>
      <c r="R593" s="832">
        <v>0</v>
      </c>
      <c r="S593" s="832">
        <v>0</v>
      </c>
      <c r="T593" s="832">
        <v>0</v>
      </c>
      <c r="U593" s="832">
        <v>0</v>
      </c>
      <c r="V593" s="832">
        <v>0</v>
      </c>
      <c r="W593" s="832">
        <v>0</v>
      </c>
      <c r="X593" s="832">
        <v>0</v>
      </c>
      <c r="Y593" s="832">
        <v>0</v>
      </c>
      <c r="Z593" s="832">
        <v>0</v>
      </c>
      <c r="AA593" s="832">
        <v>0</v>
      </c>
      <c r="AB593" s="832">
        <v>0</v>
      </c>
      <c r="AC593" s="832">
        <v>0</v>
      </c>
      <c r="AD593" s="832">
        <v>0</v>
      </c>
      <c r="AE593" s="832">
        <v>0</v>
      </c>
      <c r="AF593" s="832">
        <v>0</v>
      </c>
      <c r="AG593" s="832">
        <v>0</v>
      </c>
      <c r="AH593" s="832">
        <v>0</v>
      </c>
      <c r="AI593" s="832">
        <v>0</v>
      </c>
      <c r="AJ593" s="1030" t="str">
        <f t="shared" si="54"/>
        <v>H33202</v>
      </c>
      <c r="AK593" s="1030" t="str">
        <f t="shared" si="55"/>
        <v>WHOLESALE PAT</v>
      </c>
      <c r="AL593" s="1030">
        <f>IFERROR(INDEX(G593:R593,1,MATCH(Parametres!$B$3,G$1:R$1,0)-1)*IF(OR(F593="L",F593="S",F593="I"),-1,1),"")</f>
        <v>0</v>
      </c>
      <c r="AM593" s="1030">
        <f t="shared" si="56"/>
        <v>0</v>
      </c>
      <c r="AN593" s="1030">
        <f>INDEX(G593:R593,1,MATCH(Parametres!$B$3,G$1:R$1,0))*IF(OR(F593="L",F593="S",F593="I"),-1,1)</f>
        <v>0</v>
      </c>
      <c r="AO593" s="598" t="e">
        <f>+VLOOKUP($AJ593,Data_Validation!$A:$D,1,0)</f>
        <v>#N/A</v>
      </c>
      <c r="AP593" s="598" t="e">
        <f>+VLOOKUP($AJ593,Data_Validation!$A:$D,3,0)</f>
        <v>#N/A</v>
      </c>
      <c r="AQ593" s="598" t="e">
        <f>+VLOOKUP($AJ593,Data_Validation!$A:$D,4,0)</f>
        <v>#N/A</v>
      </c>
      <c r="AR593" s="598" t="s">
        <v>299</v>
      </c>
      <c r="AS593" s="598" t="e">
        <f>+VLOOKUP($AJ593,Data_Validation!$A:$E,5,0)</f>
        <v>#N/A</v>
      </c>
      <c r="AT593" s="1036" t="str">
        <f t="shared" si="57"/>
        <v>H33202</v>
      </c>
      <c r="AU593" s="599" t="str">
        <f t="shared" si="58"/>
        <v>WHOLESALE PAT</v>
      </c>
      <c r="AV593" s="1030">
        <f>IFERROR(INDEX(V593:AG593,1,MATCH(Parametres!$B$3,V$1:AG$1,0)-1)*IF(OR(C593="L",C593="S",C593="I"),-1,1),"")</f>
        <v>0</v>
      </c>
      <c r="AW593" s="1030">
        <f t="shared" si="59"/>
        <v>0</v>
      </c>
      <c r="AX593" s="1030">
        <f>INDEX(V593:AG593,1,MATCH(Parametres!$B$3,V$1:AG$1,0))*IF(OR(C593="L",C593="S",C593="I"),-1,1)</f>
        <v>0</v>
      </c>
      <c r="AY593" s="598" t="s">
        <v>337</v>
      </c>
      <c r="AZ593" s="598" t="e">
        <f>+VLOOKUP($AJ593,Data_Validation!$A:$E,5,0)</f>
        <v>#N/A</v>
      </c>
    </row>
    <row r="594" spans="1:52" ht="15" customHeight="1">
      <c r="A594" s="832" t="s">
        <v>1150</v>
      </c>
      <c r="B594" s="832">
        <v>2025</v>
      </c>
      <c r="C594" s="832" t="s">
        <v>2326</v>
      </c>
      <c r="D594" s="832" t="s">
        <v>2327</v>
      </c>
      <c r="E594" s="832" t="s">
        <v>2222</v>
      </c>
      <c r="F594" s="832" t="s">
        <v>2222</v>
      </c>
      <c r="G594" s="832">
        <v>0</v>
      </c>
      <c r="H594" s="832">
        <v>0</v>
      </c>
      <c r="I594" s="832">
        <v>0</v>
      </c>
      <c r="J594" s="832">
        <v>0</v>
      </c>
      <c r="K594" s="832">
        <v>0</v>
      </c>
      <c r="L594" s="832">
        <v>0</v>
      </c>
      <c r="M594" s="832">
        <v>0</v>
      </c>
      <c r="N594" s="832">
        <v>0</v>
      </c>
      <c r="O594" s="832">
        <v>0</v>
      </c>
      <c r="P594" s="832">
        <v>0</v>
      </c>
      <c r="Q594" s="832">
        <v>0</v>
      </c>
      <c r="R594" s="832">
        <v>0</v>
      </c>
      <c r="S594" s="832">
        <v>0</v>
      </c>
      <c r="T594" s="832">
        <v>0</v>
      </c>
      <c r="U594" s="832">
        <v>0</v>
      </c>
      <c r="V594" s="832">
        <v>0</v>
      </c>
      <c r="W594" s="832">
        <v>0</v>
      </c>
      <c r="X594" s="832">
        <v>0</v>
      </c>
      <c r="Y594" s="832">
        <v>0</v>
      </c>
      <c r="Z594" s="832">
        <v>0</v>
      </c>
      <c r="AA594" s="832">
        <v>0</v>
      </c>
      <c r="AB594" s="832">
        <v>0</v>
      </c>
      <c r="AC594" s="832">
        <v>0</v>
      </c>
      <c r="AD594" s="832">
        <v>0</v>
      </c>
      <c r="AE594" s="832">
        <v>0</v>
      </c>
      <c r="AF594" s="832">
        <v>0</v>
      </c>
      <c r="AG594" s="832">
        <v>0</v>
      </c>
      <c r="AH594" s="832">
        <v>0</v>
      </c>
      <c r="AI594" s="832">
        <v>0</v>
      </c>
      <c r="AJ594" s="1030" t="str">
        <f t="shared" si="54"/>
        <v>H33300</v>
      </c>
      <c r="AK594" s="1030" t="str">
        <f t="shared" si="55"/>
        <v>VTE USAGE RACHAT LOCATION</v>
      </c>
      <c r="AL594" s="1030">
        <f>IFERROR(INDEX(G594:R594,1,MATCH(Parametres!$B$3,G$1:R$1,0)-1)*IF(OR(F594="L",F594="S",F594="I"),-1,1),"")</f>
        <v>0</v>
      </c>
      <c r="AM594" s="1030">
        <f t="shared" si="56"/>
        <v>0</v>
      </c>
      <c r="AN594" s="1030">
        <f>INDEX(G594:R594,1,MATCH(Parametres!$B$3,G$1:R$1,0))*IF(OR(F594="L",F594="S",F594="I"),-1,1)</f>
        <v>0</v>
      </c>
      <c r="AO594" s="598" t="str">
        <f>+VLOOKUP($AJ594,Data_Validation!$A:$D,1,0)</f>
        <v>H33300</v>
      </c>
      <c r="AP594" s="598" t="str">
        <f>+VLOOKUP($AJ594,Data_Validation!$A:$D,3,0)</f>
        <v>Véhicules usagés</v>
      </c>
      <c r="AQ594" s="598" t="str">
        <f>+VLOOKUP($AJ594,Data_Validation!$A:$D,4,0)</f>
        <v>Rachat bail</v>
      </c>
      <c r="AR594" s="598" t="s">
        <v>299</v>
      </c>
      <c r="AS594" s="598" t="str">
        <f>+VLOOKUP($AJ594,Data_Validation!$A:$E,5,0)</f>
        <v>Oui</v>
      </c>
      <c r="AT594" s="1036" t="str">
        <f t="shared" si="57"/>
        <v>H33300</v>
      </c>
      <c r="AU594" s="599" t="str">
        <f t="shared" si="58"/>
        <v>VTE USAGE RACHAT LOCATION</v>
      </c>
      <c r="AV594" s="1030">
        <f>IFERROR(INDEX(V594:AG594,1,MATCH(Parametres!$B$3,V$1:AG$1,0)-1)*IF(OR(C594="L",C594="S",C594="I"),-1,1),"")</f>
        <v>0</v>
      </c>
      <c r="AW594" s="1030">
        <f t="shared" si="59"/>
        <v>0</v>
      </c>
      <c r="AX594" s="1030">
        <f>INDEX(V594:AG594,1,MATCH(Parametres!$B$3,V$1:AG$1,0))*IF(OR(C594="L",C594="S",C594="I"),-1,1)</f>
        <v>0</v>
      </c>
      <c r="AY594" s="598" t="s">
        <v>337</v>
      </c>
      <c r="AZ594" s="598" t="str">
        <f>+VLOOKUP($AJ594,Data_Validation!$A:$E,5,0)</f>
        <v>Oui</v>
      </c>
    </row>
    <row r="595" spans="1:52" ht="15" customHeight="1">
      <c r="A595" s="832" t="s">
        <v>1150</v>
      </c>
      <c r="B595" s="832">
        <v>2025</v>
      </c>
      <c r="C595" s="832" t="s">
        <v>2328</v>
      </c>
      <c r="D595" s="832" t="s">
        <v>2329</v>
      </c>
      <c r="E595" s="832" t="s">
        <v>333</v>
      </c>
      <c r="F595" s="832" t="s">
        <v>2222</v>
      </c>
      <c r="G595" s="832">
        <v>0</v>
      </c>
      <c r="H595" s="832">
        <v>0</v>
      </c>
      <c r="I595" s="832">
        <v>0</v>
      </c>
      <c r="J595" s="832">
        <v>0</v>
      </c>
      <c r="K595" s="832">
        <v>0</v>
      </c>
      <c r="L595" s="832">
        <v>0</v>
      </c>
      <c r="M595" s="832">
        <v>0</v>
      </c>
      <c r="N595" s="832">
        <v>0</v>
      </c>
      <c r="O595" s="832">
        <v>0</v>
      </c>
      <c r="P595" s="832">
        <v>0</v>
      </c>
      <c r="Q595" s="832">
        <v>0</v>
      </c>
      <c r="R595" s="832">
        <v>0</v>
      </c>
      <c r="S595" s="832">
        <v>0</v>
      </c>
      <c r="T595" s="832">
        <v>0</v>
      </c>
      <c r="U595" s="832">
        <v>0</v>
      </c>
      <c r="V595" s="832">
        <v>0</v>
      </c>
      <c r="W595" s="832">
        <v>0</v>
      </c>
      <c r="X595" s="832">
        <v>0</v>
      </c>
      <c r="Y595" s="832">
        <v>0</v>
      </c>
      <c r="Z595" s="832">
        <v>0</v>
      </c>
      <c r="AA595" s="832">
        <v>0</v>
      </c>
      <c r="AB595" s="832">
        <v>0</v>
      </c>
      <c r="AC595" s="832">
        <v>0</v>
      </c>
      <c r="AD595" s="832">
        <v>0</v>
      </c>
      <c r="AE595" s="832">
        <v>0</v>
      </c>
      <c r="AF595" s="832">
        <v>0</v>
      </c>
      <c r="AG595" s="832">
        <v>0</v>
      </c>
      <c r="AH595" s="832">
        <v>0</v>
      </c>
      <c r="AI595" s="832">
        <v>0</v>
      </c>
      <c r="AJ595" s="1030" t="str">
        <f t="shared" ref="AJ595:AJ658" si="60">C595</f>
        <v>H33310</v>
      </c>
      <c r="AK595" s="1030" t="str">
        <f t="shared" ref="AK595:AK658" si="61">D595</f>
        <v>VTE P.P.H./REVENU FINANCE</v>
      </c>
      <c r="AL595" s="1030">
        <f>IFERROR(INDEX(G595:R595,1,MATCH(Parametres!$B$3,G$1:R$1,0)-1)*IF(OR(F595="L",F595="S",F595="I"),-1,1),"")</f>
        <v>0</v>
      </c>
      <c r="AM595" s="1030">
        <f t="shared" si="56"/>
        <v>0</v>
      </c>
      <c r="AN595" s="1030">
        <f>INDEX(G595:R595,1,MATCH(Parametres!$B$3,G$1:R$1,0))*IF(OR(F595="L",F595="S",F595="I"),-1,1)</f>
        <v>0</v>
      </c>
      <c r="AO595" s="598" t="e">
        <f>+VLOOKUP($AJ595,Data_Validation!$A:$D,1,0)</f>
        <v>#N/A</v>
      </c>
      <c r="AP595" s="598" t="e">
        <f>+VLOOKUP($AJ595,Data_Validation!$A:$D,3,0)</f>
        <v>#N/A</v>
      </c>
      <c r="AQ595" s="598" t="e">
        <f>+VLOOKUP($AJ595,Data_Validation!$A:$D,4,0)</f>
        <v>#N/A</v>
      </c>
      <c r="AR595" s="598" t="s">
        <v>299</v>
      </c>
      <c r="AS595" s="598" t="e">
        <f>+VLOOKUP($AJ595,Data_Validation!$A:$E,5,0)</f>
        <v>#N/A</v>
      </c>
      <c r="AT595" s="1036" t="str">
        <f t="shared" si="57"/>
        <v>H33310</v>
      </c>
      <c r="AU595" s="599" t="str">
        <f t="shared" si="58"/>
        <v>VTE P.P.H./REVENU FINANCE</v>
      </c>
      <c r="AV595" s="1030">
        <f>IFERROR(INDEX(V595:AG595,1,MATCH(Parametres!$B$3,V$1:AG$1,0)-1)*IF(OR(C595="L",C595="S",C595="I"),-1,1),"")</f>
        <v>0</v>
      </c>
      <c r="AW595" s="1030">
        <f t="shared" si="59"/>
        <v>0</v>
      </c>
      <c r="AX595" s="1030">
        <f>INDEX(V595:AG595,1,MATCH(Parametres!$B$3,V$1:AG$1,0))*IF(OR(C595="L",C595="S",C595="I"),-1,1)</f>
        <v>0</v>
      </c>
      <c r="AY595" s="598" t="s">
        <v>337</v>
      </c>
      <c r="AZ595" s="598" t="e">
        <f>+VLOOKUP($AJ595,Data_Validation!$A:$E,5,0)</f>
        <v>#N/A</v>
      </c>
    </row>
    <row r="596" spans="1:52" ht="15" customHeight="1">
      <c r="A596" s="832" t="s">
        <v>1150</v>
      </c>
      <c r="B596" s="832">
        <v>2025</v>
      </c>
      <c r="C596" s="832" t="s">
        <v>2330</v>
      </c>
      <c r="D596" s="832" t="s">
        <v>2331</v>
      </c>
      <c r="E596" s="832" t="s">
        <v>333</v>
      </c>
      <c r="F596" s="832" t="s">
        <v>2222</v>
      </c>
      <c r="G596" s="832">
        <v>0</v>
      </c>
      <c r="H596" s="832">
        <v>0</v>
      </c>
      <c r="I596" s="832">
        <v>0</v>
      </c>
      <c r="J596" s="832">
        <v>0</v>
      </c>
      <c r="K596" s="832">
        <v>0</v>
      </c>
      <c r="L596" s="832">
        <v>0</v>
      </c>
      <c r="M596" s="832">
        <v>0</v>
      </c>
      <c r="N596" s="832">
        <v>0</v>
      </c>
      <c r="O596" s="832">
        <v>0</v>
      </c>
      <c r="P596" s="832">
        <v>0</v>
      </c>
      <c r="Q596" s="832">
        <v>0</v>
      </c>
      <c r="R596" s="832">
        <v>0</v>
      </c>
      <c r="S596" s="832">
        <v>0</v>
      </c>
      <c r="T596" s="832">
        <v>0</v>
      </c>
      <c r="U596" s="832">
        <v>0</v>
      </c>
      <c r="V596" s="832">
        <v>0</v>
      </c>
      <c r="W596" s="832">
        <v>0</v>
      </c>
      <c r="X596" s="832">
        <v>0</v>
      </c>
      <c r="Y596" s="832">
        <v>0</v>
      </c>
      <c r="Z596" s="832">
        <v>0</v>
      </c>
      <c r="AA596" s="832">
        <v>0</v>
      </c>
      <c r="AB596" s="832">
        <v>0</v>
      </c>
      <c r="AC596" s="832">
        <v>0</v>
      </c>
      <c r="AD596" s="832">
        <v>0</v>
      </c>
      <c r="AE596" s="832">
        <v>0</v>
      </c>
      <c r="AF596" s="832">
        <v>0</v>
      </c>
      <c r="AG596" s="832">
        <v>0</v>
      </c>
      <c r="AH596" s="832">
        <v>0</v>
      </c>
      <c r="AI596" s="832">
        <v>0</v>
      </c>
      <c r="AJ596" s="1030" t="str">
        <f t="shared" si="60"/>
        <v>H33320</v>
      </c>
      <c r="AK596" s="1030" t="str">
        <f t="shared" si="61"/>
        <v>VTE ASSURANCE USAGES</v>
      </c>
      <c r="AL596" s="1030">
        <f>IFERROR(INDEX(G596:R596,1,MATCH(Parametres!$B$3,G$1:R$1,0)-1)*IF(OR(F596="L",F596="S",F596="I"),-1,1),"")</f>
        <v>0</v>
      </c>
      <c r="AM596" s="1030">
        <f t="shared" si="56"/>
        <v>0</v>
      </c>
      <c r="AN596" s="1030">
        <f>INDEX(G596:R596,1,MATCH(Parametres!$B$3,G$1:R$1,0))*IF(OR(F596="L",F596="S",F596="I"),-1,1)</f>
        <v>0</v>
      </c>
      <c r="AO596" s="598" t="e">
        <f>+VLOOKUP($AJ596,Data_Validation!$A:$D,1,0)</f>
        <v>#N/A</v>
      </c>
      <c r="AP596" s="598" t="e">
        <f>+VLOOKUP($AJ596,Data_Validation!$A:$D,3,0)</f>
        <v>#N/A</v>
      </c>
      <c r="AQ596" s="598" t="e">
        <f>+VLOOKUP($AJ596,Data_Validation!$A:$D,4,0)</f>
        <v>#N/A</v>
      </c>
      <c r="AR596" s="598" t="s">
        <v>299</v>
      </c>
      <c r="AS596" s="598" t="e">
        <f>+VLOOKUP($AJ596,Data_Validation!$A:$E,5,0)</f>
        <v>#N/A</v>
      </c>
      <c r="AT596" s="1036" t="str">
        <f t="shared" si="57"/>
        <v>H33320</v>
      </c>
      <c r="AU596" s="599" t="str">
        <f t="shared" si="58"/>
        <v>VTE ASSURANCE USAGES</v>
      </c>
      <c r="AV596" s="1030">
        <f>IFERROR(INDEX(V596:AG596,1,MATCH(Parametres!$B$3,V$1:AG$1,0)-1)*IF(OR(C596="L",C596="S",C596="I"),-1,1),"")</f>
        <v>0</v>
      </c>
      <c r="AW596" s="1030">
        <f t="shared" si="59"/>
        <v>0</v>
      </c>
      <c r="AX596" s="1030">
        <f>INDEX(V596:AG596,1,MATCH(Parametres!$B$3,V$1:AG$1,0))*IF(OR(C596="L",C596="S",C596="I"),-1,1)</f>
        <v>0</v>
      </c>
      <c r="AY596" s="598" t="s">
        <v>337</v>
      </c>
      <c r="AZ596" s="598" t="e">
        <f>+VLOOKUP($AJ596,Data_Validation!$A:$E,5,0)</f>
        <v>#N/A</v>
      </c>
    </row>
    <row r="597" spans="1:52" ht="15" customHeight="1">
      <c r="A597" s="832" t="s">
        <v>1150</v>
      </c>
      <c r="B597" s="832">
        <v>2025</v>
      </c>
      <c r="C597" s="832" t="s">
        <v>2332</v>
      </c>
      <c r="D597" s="832" t="s">
        <v>2333</v>
      </c>
      <c r="E597" s="832" t="s">
        <v>333</v>
      </c>
      <c r="F597" s="832" t="s">
        <v>2222</v>
      </c>
      <c r="G597" s="832">
        <v>0</v>
      </c>
      <c r="H597" s="832">
        <v>0</v>
      </c>
      <c r="I597" s="832">
        <v>0</v>
      </c>
      <c r="J597" s="832">
        <v>0</v>
      </c>
      <c r="K597" s="832">
        <v>0</v>
      </c>
      <c r="L597" s="832">
        <v>0</v>
      </c>
      <c r="M597" s="832">
        <v>0</v>
      </c>
      <c r="N597" s="832">
        <v>0</v>
      </c>
      <c r="O597" s="832">
        <v>0</v>
      </c>
      <c r="P597" s="832">
        <v>0</v>
      </c>
      <c r="Q597" s="832">
        <v>0</v>
      </c>
      <c r="R597" s="832">
        <v>0</v>
      </c>
      <c r="S597" s="832">
        <v>0</v>
      </c>
      <c r="T597" s="832">
        <v>0</v>
      </c>
      <c r="U597" s="832">
        <v>0</v>
      </c>
      <c r="V597" s="832">
        <v>0</v>
      </c>
      <c r="W597" s="832">
        <v>0</v>
      </c>
      <c r="X597" s="832">
        <v>0</v>
      </c>
      <c r="Y597" s="832">
        <v>0</v>
      </c>
      <c r="Z597" s="832">
        <v>0</v>
      </c>
      <c r="AA597" s="832">
        <v>0</v>
      </c>
      <c r="AB597" s="832">
        <v>0</v>
      </c>
      <c r="AC597" s="832">
        <v>0</v>
      </c>
      <c r="AD597" s="832">
        <v>0</v>
      </c>
      <c r="AE597" s="832">
        <v>0</v>
      </c>
      <c r="AF597" s="832">
        <v>0</v>
      </c>
      <c r="AG597" s="832">
        <v>0</v>
      </c>
      <c r="AH597" s="832">
        <v>0</v>
      </c>
      <c r="AI597" s="832">
        <v>0</v>
      </c>
      <c r="AJ597" s="1030" t="str">
        <f t="shared" si="60"/>
        <v>H33330</v>
      </c>
      <c r="AK597" s="1030" t="str">
        <f t="shared" si="61"/>
        <v>VTE OCC REVENU FINANCE</v>
      </c>
      <c r="AL597" s="1030">
        <f>IFERROR(INDEX(G597:R597,1,MATCH(Parametres!$B$3,G$1:R$1,0)-1)*IF(OR(F597="L",F597="S",F597="I"),-1,1),"")</f>
        <v>0</v>
      </c>
      <c r="AM597" s="1030">
        <f t="shared" si="56"/>
        <v>0</v>
      </c>
      <c r="AN597" s="1030">
        <f>INDEX(G597:R597,1,MATCH(Parametres!$B$3,G$1:R$1,0))*IF(OR(F597="L",F597="S",F597="I"),-1,1)</f>
        <v>0</v>
      </c>
      <c r="AO597" s="598" t="e">
        <f>+VLOOKUP($AJ597,Data_Validation!$A:$D,1,0)</f>
        <v>#N/A</v>
      </c>
      <c r="AP597" s="598" t="e">
        <f>+VLOOKUP($AJ597,Data_Validation!$A:$D,3,0)</f>
        <v>#N/A</v>
      </c>
      <c r="AQ597" s="598" t="e">
        <f>+VLOOKUP($AJ597,Data_Validation!$A:$D,4,0)</f>
        <v>#N/A</v>
      </c>
      <c r="AR597" s="598" t="s">
        <v>299</v>
      </c>
      <c r="AS597" s="598" t="e">
        <f>+VLOOKUP($AJ597,Data_Validation!$A:$E,5,0)</f>
        <v>#N/A</v>
      </c>
      <c r="AT597" s="1036" t="str">
        <f t="shared" si="57"/>
        <v>H33330</v>
      </c>
      <c r="AU597" s="599" t="str">
        <f t="shared" si="58"/>
        <v>VTE OCC REVENU FINANCE</v>
      </c>
      <c r="AV597" s="1030">
        <f>IFERROR(INDEX(V597:AG597,1,MATCH(Parametres!$B$3,V$1:AG$1,0)-1)*IF(OR(C597="L",C597="S",C597="I"),-1,1),"")</f>
        <v>0</v>
      </c>
      <c r="AW597" s="1030">
        <f t="shared" si="59"/>
        <v>0</v>
      </c>
      <c r="AX597" s="1030">
        <f>INDEX(V597:AG597,1,MATCH(Parametres!$B$3,V$1:AG$1,0))*IF(OR(C597="L",C597="S",C597="I"),-1,1)</f>
        <v>0</v>
      </c>
      <c r="AY597" s="598" t="s">
        <v>337</v>
      </c>
      <c r="AZ597" s="598" t="e">
        <f>+VLOOKUP($AJ597,Data_Validation!$A:$E,5,0)</f>
        <v>#N/A</v>
      </c>
    </row>
    <row r="598" spans="1:52" ht="15" customHeight="1">
      <c r="A598" s="832" t="s">
        <v>1150</v>
      </c>
      <c r="B598" s="832">
        <v>2025</v>
      </c>
      <c r="C598" s="832" t="s">
        <v>2334</v>
      </c>
      <c r="D598" s="832" t="s">
        <v>2335</v>
      </c>
      <c r="E598" s="832" t="s">
        <v>333</v>
      </c>
      <c r="F598" s="832" t="s">
        <v>2222</v>
      </c>
      <c r="G598" s="832">
        <v>0</v>
      </c>
      <c r="H598" s="832">
        <v>0</v>
      </c>
      <c r="I598" s="832">
        <v>0</v>
      </c>
      <c r="J598" s="832">
        <v>0</v>
      </c>
      <c r="K598" s="832">
        <v>0</v>
      </c>
      <c r="L598" s="832">
        <v>0</v>
      </c>
      <c r="M598" s="832">
        <v>0</v>
      </c>
      <c r="N598" s="832">
        <v>0</v>
      </c>
      <c r="O598" s="832">
        <v>0</v>
      </c>
      <c r="P598" s="832">
        <v>0</v>
      </c>
      <c r="Q598" s="832">
        <v>0</v>
      </c>
      <c r="R598" s="832">
        <v>0</v>
      </c>
      <c r="S598" s="832">
        <v>0</v>
      </c>
      <c r="T598" s="832">
        <v>0</v>
      </c>
      <c r="U598" s="832">
        <v>0</v>
      </c>
      <c r="V598" s="832">
        <v>0</v>
      </c>
      <c r="W598" s="832">
        <v>0</v>
      </c>
      <c r="X598" s="832">
        <v>0</v>
      </c>
      <c r="Y598" s="832">
        <v>0</v>
      </c>
      <c r="Z598" s="832">
        <v>0</v>
      </c>
      <c r="AA598" s="832">
        <v>0</v>
      </c>
      <c r="AB598" s="832">
        <v>0</v>
      </c>
      <c r="AC598" s="832">
        <v>0</v>
      </c>
      <c r="AD598" s="832">
        <v>0</v>
      </c>
      <c r="AE598" s="832">
        <v>0</v>
      </c>
      <c r="AF598" s="832">
        <v>0</v>
      </c>
      <c r="AG598" s="832">
        <v>0</v>
      </c>
      <c r="AH598" s="832">
        <v>0</v>
      </c>
      <c r="AI598" s="832">
        <v>0</v>
      </c>
      <c r="AJ598" s="1030" t="str">
        <f t="shared" si="60"/>
        <v>H33340</v>
      </c>
      <c r="AK598" s="1030" t="str">
        <f t="shared" si="61"/>
        <v>VTE OCC CHIMIQUES</v>
      </c>
      <c r="AL598" s="1030">
        <f>IFERROR(INDEX(G598:R598,1,MATCH(Parametres!$B$3,G$1:R$1,0)-1)*IF(OR(F598="L",F598="S",F598="I"),-1,1),"")</f>
        <v>0</v>
      </c>
      <c r="AM598" s="1030">
        <f t="shared" si="56"/>
        <v>0</v>
      </c>
      <c r="AN598" s="1030">
        <f>INDEX(G598:R598,1,MATCH(Parametres!$B$3,G$1:R$1,0))*IF(OR(F598="L",F598="S",F598="I"),-1,1)</f>
        <v>0</v>
      </c>
      <c r="AO598" s="598" t="e">
        <f>+VLOOKUP($AJ598,Data_Validation!$A:$D,1,0)</f>
        <v>#N/A</v>
      </c>
      <c r="AP598" s="598" t="e">
        <f>+VLOOKUP($AJ598,Data_Validation!$A:$D,3,0)</f>
        <v>#N/A</v>
      </c>
      <c r="AQ598" s="598" t="e">
        <f>+VLOOKUP($AJ598,Data_Validation!$A:$D,4,0)</f>
        <v>#N/A</v>
      </c>
      <c r="AR598" s="598" t="s">
        <v>299</v>
      </c>
      <c r="AS598" s="598" t="e">
        <f>+VLOOKUP($AJ598,Data_Validation!$A:$E,5,0)</f>
        <v>#N/A</v>
      </c>
      <c r="AT598" s="1036" t="str">
        <f t="shared" si="57"/>
        <v>H33340</v>
      </c>
      <c r="AU598" s="599" t="str">
        <f t="shared" si="58"/>
        <v>VTE OCC CHIMIQUES</v>
      </c>
      <c r="AV598" s="1030">
        <f>IFERROR(INDEX(V598:AG598,1,MATCH(Parametres!$B$3,V$1:AG$1,0)-1)*IF(OR(C598="L",C598="S",C598="I"),-1,1),"")</f>
        <v>0</v>
      </c>
      <c r="AW598" s="1030">
        <f t="shared" si="59"/>
        <v>0</v>
      </c>
      <c r="AX598" s="1030">
        <f>INDEX(V598:AG598,1,MATCH(Parametres!$B$3,V$1:AG$1,0))*IF(OR(C598="L",C598="S",C598="I"),-1,1)</f>
        <v>0</v>
      </c>
      <c r="AY598" s="598" t="s">
        <v>337</v>
      </c>
      <c r="AZ598" s="598" t="e">
        <f>+VLOOKUP($AJ598,Data_Validation!$A:$E,5,0)</f>
        <v>#N/A</v>
      </c>
    </row>
    <row r="599" spans="1:52" ht="15" customHeight="1">
      <c r="A599" s="832" t="s">
        <v>1150</v>
      </c>
      <c r="B599" s="832">
        <v>2025</v>
      </c>
      <c r="C599" s="832" t="s">
        <v>2336</v>
      </c>
      <c r="D599" s="832" t="s">
        <v>2337</v>
      </c>
      <c r="E599" s="832" t="s">
        <v>333</v>
      </c>
      <c r="F599" s="832" t="s">
        <v>2222</v>
      </c>
      <c r="G599" s="832">
        <v>0</v>
      </c>
      <c r="H599" s="832">
        <v>0</v>
      </c>
      <c r="I599" s="832">
        <v>0</v>
      </c>
      <c r="J599" s="832">
        <v>0</v>
      </c>
      <c r="K599" s="832">
        <v>0</v>
      </c>
      <c r="L599" s="832">
        <v>0</v>
      </c>
      <c r="M599" s="832">
        <v>0</v>
      </c>
      <c r="N599" s="832">
        <v>0</v>
      </c>
      <c r="O599" s="832">
        <v>0</v>
      </c>
      <c r="P599" s="832">
        <v>0</v>
      </c>
      <c r="Q599" s="832">
        <v>0</v>
      </c>
      <c r="R599" s="832">
        <v>0</v>
      </c>
      <c r="S599" s="832">
        <v>0</v>
      </c>
      <c r="T599" s="832">
        <v>0</v>
      </c>
      <c r="U599" s="832">
        <v>0</v>
      </c>
      <c r="V599" s="832">
        <v>0</v>
      </c>
      <c r="W599" s="832">
        <v>0</v>
      </c>
      <c r="X599" s="832">
        <v>0</v>
      </c>
      <c r="Y599" s="832">
        <v>0</v>
      </c>
      <c r="Z599" s="832">
        <v>0</v>
      </c>
      <c r="AA599" s="832">
        <v>0</v>
      </c>
      <c r="AB599" s="832">
        <v>0</v>
      </c>
      <c r="AC599" s="832">
        <v>0</v>
      </c>
      <c r="AD599" s="832">
        <v>0</v>
      </c>
      <c r="AE599" s="832">
        <v>0</v>
      </c>
      <c r="AF599" s="832">
        <v>0</v>
      </c>
      <c r="AG599" s="832">
        <v>0</v>
      </c>
      <c r="AH599" s="832">
        <v>0</v>
      </c>
      <c r="AI599" s="832">
        <v>0</v>
      </c>
      <c r="AJ599" s="1030" t="str">
        <f t="shared" si="60"/>
        <v>H33350</v>
      </c>
      <c r="AK599" s="1030" t="str">
        <f t="shared" si="61"/>
        <v>VTE OCC ANTIVOL</v>
      </c>
      <c r="AL599" s="1030">
        <f>IFERROR(INDEX(G599:R599,1,MATCH(Parametres!$B$3,G$1:R$1,0)-1)*IF(OR(F599="L",F599="S",F599="I"),-1,1),"")</f>
        <v>0</v>
      </c>
      <c r="AM599" s="1030">
        <f t="shared" si="56"/>
        <v>0</v>
      </c>
      <c r="AN599" s="1030">
        <f>INDEX(G599:R599,1,MATCH(Parametres!$B$3,G$1:R$1,0))*IF(OR(F599="L",F599="S",F599="I"),-1,1)</f>
        <v>0</v>
      </c>
      <c r="AO599" s="598" t="e">
        <f>+VLOOKUP($AJ599,Data_Validation!$A:$D,1,0)</f>
        <v>#N/A</v>
      </c>
      <c r="AP599" s="598" t="e">
        <f>+VLOOKUP($AJ599,Data_Validation!$A:$D,3,0)</f>
        <v>#N/A</v>
      </c>
      <c r="AQ599" s="598" t="e">
        <f>+VLOOKUP($AJ599,Data_Validation!$A:$D,4,0)</f>
        <v>#N/A</v>
      </c>
      <c r="AR599" s="598" t="s">
        <v>299</v>
      </c>
      <c r="AS599" s="598" t="e">
        <f>+VLOOKUP($AJ599,Data_Validation!$A:$E,5,0)</f>
        <v>#N/A</v>
      </c>
      <c r="AT599" s="1036" t="str">
        <f t="shared" si="57"/>
        <v>H33350</v>
      </c>
      <c r="AU599" s="599" t="str">
        <f t="shared" si="58"/>
        <v>VTE OCC ANTIVOL</v>
      </c>
      <c r="AV599" s="1030">
        <f>IFERROR(INDEX(V599:AG599,1,MATCH(Parametres!$B$3,V$1:AG$1,0)-1)*IF(OR(C599="L",C599="S",C599="I"),-1,1),"")</f>
        <v>0</v>
      </c>
      <c r="AW599" s="1030">
        <f t="shared" si="59"/>
        <v>0</v>
      </c>
      <c r="AX599" s="1030">
        <f>INDEX(V599:AG599,1,MATCH(Parametres!$B$3,V$1:AG$1,0))*IF(OR(C599="L",C599="S",C599="I"),-1,1)</f>
        <v>0</v>
      </c>
      <c r="AY599" s="598" t="s">
        <v>337</v>
      </c>
      <c r="AZ599" s="598" t="e">
        <f>+VLOOKUP($AJ599,Data_Validation!$A:$E,5,0)</f>
        <v>#N/A</v>
      </c>
    </row>
    <row r="600" spans="1:52" ht="15" customHeight="1">
      <c r="A600" s="832" t="s">
        <v>1150</v>
      </c>
      <c r="B600" s="832">
        <v>2025</v>
      </c>
      <c r="C600" s="832" t="s">
        <v>2338</v>
      </c>
      <c r="D600" s="832" t="s">
        <v>2339</v>
      </c>
      <c r="E600" s="832" t="s">
        <v>333</v>
      </c>
      <c r="F600" s="832" t="s">
        <v>2222</v>
      </c>
      <c r="G600" s="832">
        <v>0</v>
      </c>
      <c r="H600" s="832">
        <v>0</v>
      </c>
      <c r="I600" s="832">
        <v>0</v>
      </c>
      <c r="J600" s="832">
        <v>0</v>
      </c>
      <c r="K600" s="832">
        <v>0</v>
      </c>
      <c r="L600" s="832">
        <v>0</v>
      </c>
      <c r="M600" s="832">
        <v>0</v>
      </c>
      <c r="N600" s="832">
        <v>0</v>
      </c>
      <c r="O600" s="832">
        <v>0</v>
      </c>
      <c r="P600" s="832">
        <v>0</v>
      </c>
      <c r="Q600" s="832">
        <v>0</v>
      </c>
      <c r="R600" s="832">
        <v>0</v>
      </c>
      <c r="S600" s="832">
        <v>0</v>
      </c>
      <c r="T600" s="832">
        <v>0</v>
      </c>
      <c r="U600" s="832">
        <v>0</v>
      </c>
      <c r="V600" s="832">
        <v>0</v>
      </c>
      <c r="W600" s="832">
        <v>0</v>
      </c>
      <c r="X600" s="832">
        <v>0</v>
      </c>
      <c r="Y600" s="832">
        <v>0</v>
      </c>
      <c r="Z600" s="832">
        <v>0</v>
      </c>
      <c r="AA600" s="832">
        <v>0</v>
      </c>
      <c r="AB600" s="832">
        <v>0</v>
      </c>
      <c r="AC600" s="832">
        <v>0</v>
      </c>
      <c r="AD600" s="832">
        <v>0</v>
      </c>
      <c r="AE600" s="832">
        <v>0</v>
      </c>
      <c r="AF600" s="832">
        <v>0</v>
      </c>
      <c r="AG600" s="832">
        <v>0</v>
      </c>
      <c r="AH600" s="832">
        <v>0</v>
      </c>
      <c r="AI600" s="832">
        <v>0</v>
      </c>
      <c r="AJ600" s="1030" t="str">
        <f t="shared" si="60"/>
        <v>H33360</v>
      </c>
      <c r="AK600" s="1030" t="str">
        <f t="shared" si="61"/>
        <v>VTE OCC AUTRE PRODUIT</v>
      </c>
      <c r="AL600" s="1030">
        <f>IFERROR(INDEX(G600:R600,1,MATCH(Parametres!$B$3,G$1:R$1,0)-1)*IF(OR(F600="L",F600="S",F600="I"),-1,1),"")</f>
        <v>0</v>
      </c>
      <c r="AM600" s="1030">
        <f t="shared" si="56"/>
        <v>0</v>
      </c>
      <c r="AN600" s="1030">
        <f>INDEX(G600:R600,1,MATCH(Parametres!$B$3,G$1:R$1,0))*IF(OR(F600="L",F600="S",F600="I"),-1,1)</f>
        <v>0</v>
      </c>
      <c r="AO600" s="598" t="e">
        <f>+VLOOKUP($AJ600,Data_Validation!$A:$D,1,0)</f>
        <v>#N/A</v>
      </c>
      <c r="AP600" s="598" t="e">
        <f>+VLOOKUP($AJ600,Data_Validation!$A:$D,3,0)</f>
        <v>#N/A</v>
      </c>
      <c r="AQ600" s="598" t="e">
        <f>+VLOOKUP($AJ600,Data_Validation!$A:$D,4,0)</f>
        <v>#N/A</v>
      </c>
      <c r="AR600" s="598" t="s">
        <v>299</v>
      </c>
      <c r="AS600" s="598" t="e">
        <f>+VLOOKUP($AJ600,Data_Validation!$A:$E,5,0)</f>
        <v>#N/A</v>
      </c>
      <c r="AT600" s="1036" t="str">
        <f t="shared" si="57"/>
        <v>H33360</v>
      </c>
      <c r="AU600" s="599" t="str">
        <f t="shared" si="58"/>
        <v>VTE OCC AUTRE PRODUIT</v>
      </c>
      <c r="AV600" s="1030">
        <f>IFERROR(INDEX(V600:AG600,1,MATCH(Parametres!$B$3,V$1:AG$1,0)-1)*IF(OR(C600="L",C600="S",C600="I"),-1,1),"")</f>
        <v>0</v>
      </c>
      <c r="AW600" s="1030">
        <f t="shared" si="59"/>
        <v>0</v>
      </c>
      <c r="AX600" s="1030">
        <f>INDEX(V600:AG600,1,MATCH(Parametres!$B$3,V$1:AG$1,0))*IF(OR(C600="L",C600="S",C600="I"),-1,1)</f>
        <v>0</v>
      </c>
      <c r="AY600" s="598" t="s">
        <v>337</v>
      </c>
      <c r="AZ600" s="598" t="e">
        <f>+VLOOKUP($AJ600,Data_Validation!$A:$E,5,0)</f>
        <v>#N/A</v>
      </c>
    </row>
    <row r="601" spans="1:52" ht="15" customHeight="1">
      <c r="A601" s="832" t="s">
        <v>1150</v>
      </c>
      <c r="B601" s="832">
        <v>2025</v>
      </c>
      <c r="C601" s="832" t="s">
        <v>2340</v>
      </c>
      <c r="D601" s="832" t="s">
        <v>2341</v>
      </c>
      <c r="E601" s="832" t="s">
        <v>2222</v>
      </c>
      <c r="F601" s="832" t="s">
        <v>2222</v>
      </c>
      <c r="G601" s="832">
        <v>0</v>
      </c>
      <c r="H601" s="832">
        <v>0</v>
      </c>
      <c r="I601" s="832">
        <v>0</v>
      </c>
      <c r="J601" s="832">
        <v>0</v>
      </c>
      <c r="K601" s="832">
        <v>0</v>
      </c>
      <c r="L601" s="832">
        <v>0</v>
      </c>
      <c r="M601" s="832">
        <v>0</v>
      </c>
      <c r="N601" s="832">
        <v>0</v>
      </c>
      <c r="O601" s="832">
        <v>0</v>
      </c>
      <c r="P601" s="832">
        <v>0</v>
      </c>
      <c r="Q601" s="832">
        <v>0</v>
      </c>
      <c r="R601" s="832">
        <v>0</v>
      </c>
      <c r="S601" s="832">
        <v>0</v>
      </c>
      <c r="T601" s="832">
        <v>0</v>
      </c>
      <c r="U601" s="832">
        <v>0</v>
      </c>
      <c r="V601" s="832">
        <v>0</v>
      </c>
      <c r="W601" s="832">
        <v>0</v>
      </c>
      <c r="X601" s="832">
        <v>0</v>
      </c>
      <c r="Y601" s="832">
        <v>0</v>
      </c>
      <c r="Z601" s="832">
        <v>0</v>
      </c>
      <c r="AA601" s="832">
        <v>0</v>
      </c>
      <c r="AB601" s="832">
        <v>0</v>
      </c>
      <c r="AC601" s="832">
        <v>0</v>
      </c>
      <c r="AD601" s="832">
        <v>0</v>
      </c>
      <c r="AE601" s="832">
        <v>0</v>
      </c>
      <c r="AF601" s="832">
        <v>0</v>
      </c>
      <c r="AG601" s="832">
        <v>0</v>
      </c>
      <c r="AH601" s="832">
        <v>0</v>
      </c>
      <c r="AI601" s="832">
        <v>0</v>
      </c>
      <c r="AJ601" s="1030" t="str">
        <f t="shared" si="60"/>
        <v>H33390</v>
      </c>
      <c r="AK601" s="1030" t="str">
        <f t="shared" si="61"/>
        <v>VTE OCC RACHAT CONT LOC</v>
      </c>
      <c r="AL601" s="1030">
        <f>IFERROR(INDEX(G601:R601,1,MATCH(Parametres!$B$3,G$1:R$1,0)-1)*IF(OR(F601="L",F601="S",F601="I"),-1,1),"")</f>
        <v>0</v>
      </c>
      <c r="AM601" s="1030">
        <f t="shared" si="56"/>
        <v>0</v>
      </c>
      <c r="AN601" s="1030">
        <f>INDEX(G601:R601,1,MATCH(Parametres!$B$3,G$1:R$1,0))*IF(OR(F601="L",F601="S",F601="I"),-1,1)</f>
        <v>0</v>
      </c>
      <c r="AO601" s="598" t="e">
        <f>+VLOOKUP($AJ601,Data_Validation!$A:$D,1,0)</f>
        <v>#N/A</v>
      </c>
      <c r="AP601" s="598" t="e">
        <f>+VLOOKUP($AJ601,Data_Validation!$A:$D,3,0)</f>
        <v>#N/A</v>
      </c>
      <c r="AQ601" s="598" t="e">
        <f>+VLOOKUP($AJ601,Data_Validation!$A:$D,4,0)</f>
        <v>#N/A</v>
      </c>
      <c r="AR601" s="598" t="s">
        <v>299</v>
      </c>
      <c r="AS601" s="598" t="e">
        <f>+VLOOKUP($AJ601,Data_Validation!$A:$E,5,0)</f>
        <v>#N/A</v>
      </c>
      <c r="AT601" s="1036" t="str">
        <f t="shared" si="57"/>
        <v>H33390</v>
      </c>
      <c r="AU601" s="599" t="str">
        <f t="shared" si="58"/>
        <v>VTE OCC RACHAT CONT LOC</v>
      </c>
      <c r="AV601" s="1030">
        <f>IFERROR(INDEX(V601:AG601,1,MATCH(Parametres!$B$3,V$1:AG$1,0)-1)*IF(OR(C601="L",C601="S",C601="I"),-1,1),"")</f>
        <v>0</v>
      </c>
      <c r="AW601" s="1030">
        <f t="shared" si="59"/>
        <v>0</v>
      </c>
      <c r="AX601" s="1030">
        <f>INDEX(V601:AG601,1,MATCH(Parametres!$B$3,V$1:AG$1,0))*IF(OR(C601="L",C601="S",C601="I"),-1,1)</f>
        <v>0</v>
      </c>
      <c r="AY601" s="598" t="s">
        <v>337</v>
      </c>
      <c r="AZ601" s="598" t="e">
        <f>+VLOOKUP($AJ601,Data_Validation!$A:$E,5,0)</f>
        <v>#N/A</v>
      </c>
    </row>
    <row r="602" spans="1:52" ht="15" customHeight="1">
      <c r="A602" s="832" t="s">
        <v>1150</v>
      </c>
      <c r="B602" s="832">
        <v>2025</v>
      </c>
      <c r="C602" s="832" t="s">
        <v>2342</v>
      </c>
      <c r="D602" s="832" t="s">
        <v>2343</v>
      </c>
      <c r="E602" s="832" t="s">
        <v>333</v>
      </c>
      <c r="F602" s="832" t="s">
        <v>2222</v>
      </c>
      <c r="G602" s="832">
        <v>26515</v>
      </c>
      <c r="H602" s="832">
        <v>41590</v>
      </c>
      <c r="I602" s="832">
        <v>54770</v>
      </c>
      <c r="J602" s="832">
        <v>67625</v>
      </c>
      <c r="K602" s="832">
        <v>73115</v>
      </c>
      <c r="L602" s="832">
        <v>73115</v>
      </c>
      <c r="M602" s="832">
        <v>76675</v>
      </c>
      <c r="N602" s="832">
        <v>91926</v>
      </c>
      <c r="O602" s="832">
        <v>106171</v>
      </c>
      <c r="P602" s="832">
        <v>127751</v>
      </c>
      <c r="Q602" s="832">
        <v>152466</v>
      </c>
      <c r="R602" s="832">
        <v>188978</v>
      </c>
      <c r="S602" s="832">
        <v>13860.55</v>
      </c>
      <c r="T602" s="832">
        <v>13860.55</v>
      </c>
      <c r="U602" s="832">
        <v>0</v>
      </c>
      <c r="V602" s="832">
        <v>9</v>
      </c>
      <c r="W602" s="832">
        <v>14</v>
      </c>
      <c r="X602" s="832">
        <v>18</v>
      </c>
      <c r="Y602" s="832">
        <v>22</v>
      </c>
      <c r="Z602" s="832">
        <v>24</v>
      </c>
      <c r="AA602" s="832">
        <v>24</v>
      </c>
      <c r="AB602" s="832">
        <v>25</v>
      </c>
      <c r="AC602" s="832">
        <v>30</v>
      </c>
      <c r="AD602" s="832">
        <v>34</v>
      </c>
      <c r="AE602" s="832">
        <v>41</v>
      </c>
      <c r="AF602" s="832">
        <v>50</v>
      </c>
      <c r="AG602" s="832">
        <v>62</v>
      </c>
      <c r="AH602" s="832">
        <v>5</v>
      </c>
      <c r="AI602" s="832">
        <v>5</v>
      </c>
      <c r="AJ602" s="1030" t="str">
        <f t="shared" si="60"/>
        <v>H33400</v>
      </c>
      <c r="AK602" s="1030" t="str">
        <f t="shared" si="61"/>
        <v>VTE OCC MARQUG-ANTVOL-HPP</v>
      </c>
      <c r="AL602" s="1030">
        <f>IFERROR(INDEX(G602:R602,1,MATCH(Parametres!$B$3,G$1:R$1,0)-1)*IF(OR(F602="L",F602="S",F602="I"),-1,1),"")</f>
        <v>-26515</v>
      </c>
      <c r="AM602" s="1030">
        <f t="shared" si="56"/>
        <v>-15075</v>
      </c>
      <c r="AN602" s="1030">
        <f>INDEX(G602:R602,1,MATCH(Parametres!$B$3,G$1:R$1,0))*IF(OR(F602="L",F602="S",F602="I"),-1,1)</f>
        <v>-41590</v>
      </c>
      <c r="AO602" s="598" t="str">
        <f>+VLOOKUP($AJ602,Data_Validation!$A:$D,1,0)</f>
        <v>H33400</v>
      </c>
      <c r="AP602" s="598" t="str">
        <f>+VLOOKUP($AJ602,Data_Validation!$A:$D,3,0)</f>
        <v>Véhicules usagés</v>
      </c>
      <c r="AQ602" s="598" t="str">
        <f>+VLOOKUP($AJ602,Data_Validation!$A:$D,4,0)</f>
        <v>Rev. Protections</v>
      </c>
      <c r="AR602" s="598" t="s">
        <v>299</v>
      </c>
      <c r="AS602" s="598" t="str">
        <f>+VLOOKUP($AJ602,Data_Validation!$A:$E,5,0)</f>
        <v>Oui</v>
      </c>
      <c r="AT602" s="1036" t="str">
        <f t="shared" si="57"/>
        <v>H33400</v>
      </c>
      <c r="AU602" s="599" t="str">
        <f t="shared" si="58"/>
        <v>VTE OCC MARQUG-ANTVOL-HPP</v>
      </c>
      <c r="AV602" s="1030">
        <f>IFERROR(INDEX(V602:AG602,1,MATCH(Parametres!$B$3,V$1:AG$1,0)-1)*IF(OR(C602="L",C602="S",C602="I"),-1,1),"")</f>
        <v>9</v>
      </c>
      <c r="AW602" s="1030">
        <f t="shared" si="59"/>
        <v>5</v>
      </c>
      <c r="AX602" s="1030">
        <f>INDEX(V602:AG602,1,MATCH(Parametres!$B$3,V$1:AG$1,0))*IF(OR(C602="L",C602="S",C602="I"),-1,1)</f>
        <v>14</v>
      </c>
      <c r="AY602" s="598" t="s">
        <v>337</v>
      </c>
      <c r="AZ602" s="598" t="str">
        <f>+VLOOKUP($AJ602,Data_Validation!$A:$E,5,0)</f>
        <v>Oui</v>
      </c>
    </row>
    <row r="603" spans="1:52" ht="15" customHeight="1">
      <c r="A603" s="832" t="s">
        <v>1150</v>
      </c>
      <c r="B603" s="832">
        <v>2025</v>
      </c>
      <c r="C603" s="832" t="s">
        <v>2344</v>
      </c>
      <c r="D603" s="832" t="s">
        <v>2345</v>
      </c>
      <c r="E603" s="832" t="s">
        <v>333</v>
      </c>
      <c r="F603" s="832" t="s">
        <v>2222</v>
      </c>
      <c r="G603" s="832">
        <v>0</v>
      </c>
      <c r="H603" s="832">
        <v>0</v>
      </c>
      <c r="I603" s="832">
        <v>4685.6400000000003</v>
      </c>
      <c r="J603" s="832">
        <v>8770.64</v>
      </c>
      <c r="K603" s="832">
        <v>8770.64</v>
      </c>
      <c r="L603" s="832">
        <v>8770.64</v>
      </c>
      <c r="M603" s="832">
        <v>8770.64</v>
      </c>
      <c r="N603" s="832">
        <v>15397.64</v>
      </c>
      <c r="O603" s="832">
        <v>22188.14</v>
      </c>
      <c r="P603" s="832">
        <v>32693.279999999999</v>
      </c>
      <c r="Q603" s="832">
        <v>44538.28</v>
      </c>
      <c r="R603" s="832">
        <v>55201.78</v>
      </c>
      <c r="S603" s="832">
        <v>4048.93</v>
      </c>
      <c r="T603" s="832">
        <v>4048.93</v>
      </c>
      <c r="U603" s="832">
        <v>0</v>
      </c>
      <c r="V603" s="832">
        <v>0</v>
      </c>
      <c r="W603" s="832">
        <v>0</v>
      </c>
      <c r="X603" s="832">
        <v>2</v>
      </c>
      <c r="Y603" s="832">
        <v>4</v>
      </c>
      <c r="Z603" s="832">
        <v>4</v>
      </c>
      <c r="AA603" s="832">
        <v>4</v>
      </c>
      <c r="AB603" s="832">
        <v>4</v>
      </c>
      <c r="AC603" s="832">
        <v>7</v>
      </c>
      <c r="AD603" s="832">
        <v>9</v>
      </c>
      <c r="AE603" s="832">
        <v>14</v>
      </c>
      <c r="AF603" s="832">
        <v>18</v>
      </c>
      <c r="AG603" s="832">
        <v>23</v>
      </c>
      <c r="AH603" s="832">
        <v>2</v>
      </c>
      <c r="AI603" s="832">
        <v>2</v>
      </c>
      <c r="AJ603" s="1030" t="str">
        <f t="shared" si="60"/>
        <v>H33410</v>
      </c>
      <c r="AK603" s="1030" t="str">
        <f t="shared" si="61"/>
        <v>VTE OCC ASSURANCE</v>
      </c>
      <c r="AL603" s="1030">
        <f>IFERROR(INDEX(G603:R603,1,MATCH(Parametres!$B$3,G$1:R$1,0)-1)*IF(OR(F603="L",F603="S",F603="I"),-1,1),"")</f>
        <v>0</v>
      </c>
      <c r="AM603" s="1030">
        <f t="shared" si="56"/>
        <v>0</v>
      </c>
      <c r="AN603" s="1030">
        <f>INDEX(G603:R603,1,MATCH(Parametres!$B$3,G$1:R$1,0))*IF(OR(F603="L",F603="S",F603="I"),-1,1)</f>
        <v>0</v>
      </c>
      <c r="AO603" s="598" t="str">
        <f>+VLOOKUP($AJ603,Data_Validation!$A:$D,1,0)</f>
        <v>H33410</v>
      </c>
      <c r="AP603" s="598" t="str">
        <f>+VLOOKUP($AJ603,Data_Validation!$A:$D,3,0)</f>
        <v>Véhicules usagés</v>
      </c>
      <c r="AQ603" s="598" t="str">
        <f>+VLOOKUP($AJ603,Data_Validation!$A:$D,4,0)</f>
        <v>Rev. Protections</v>
      </c>
      <c r="AR603" s="598" t="s">
        <v>299</v>
      </c>
      <c r="AS603" s="598" t="str">
        <f>+VLOOKUP($AJ603,Data_Validation!$A:$E,5,0)</f>
        <v>Oui</v>
      </c>
      <c r="AT603" s="1036" t="str">
        <f t="shared" si="57"/>
        <v>H33410</v>
      </c>
      <c r="AU603" s="599" t="str">
        <f t="shared" si="58"/>
        <v>VTE OCC ASSURANCE</v>
      </c>
      <c r="AV603" s="1030">
        <f>IFERROR(INDEX(V603:AG603,1,MATCH(Parametres!$B$3,V$1:AG$1,0)-1)*IF(OR(C603="L",C603="S",C603="I"),-1,1),"")</f>
        <v>0</v>
      </c>
      <c r="AW603" s="1030">
        <f t="shared" si="59"/>
        <v>0</v>
      </c>
      <c r="AX603" s="1030">
        <f>INDEX(V603:AG603,1,MATCH(Parametres!$B$3,V$1:AG$1,0))*IF(OR(C603="L",C603="S",C603="I"),-1,1)</f>
        <v>0</v>
      </c>
      <c r="AY603" s="598" t="s">
        <v>337</v>
      </c>
      <c r="AZ603" s="598" t="str">
        <f>+VLOOKUP($AJ603,Data_Validation!$A:$E,5,0)</f>
        <v>Oui</v>
      </c>
    </row>
    <row r="604" spans="1:52" ht="15" customHeight="1">
      <c r="A604" s="832" t="s">
        <v>1150</v>
      </c>
      <c r="B604" s="832">
        <v>2025</v>
      </c>
      <c r="C604" s="832" t="s">
        <v>2346</v>
      </c>
      <c r="D604" s="832" t="s">
        <v>2333</v>
      </c>
      <c r="E604" s="832" t="s">
        <v>333</v>
      </c>
      <c r="F604" s="832" t="s">
        <v>2222</v>
      </c>
      <c r="G604" s="832">
        <v>4181.67</v>
      </c>
      <c r="H604" s="832">
        <v>5955.23</v>
      </c>
      <c r="I604" s="832">
        <v>9192.43</v>
      </c>
      <c r="J604" s="832">
        <v>11173.43</v>
      </c>
      <c r="K604" s="832">
        <v>12200.8</v>
      </c>
      <c r="L604" s="832">
        <v>12200.8</v>
      </c>
      <c r="M604" s="832">
        <v>12200.8</v>
      </c>
      <c r="N604" s="832">
        <v>15664.04</v>
      </c>
      <c r="O604" s="832">
        <v>17693.48</v>
      </c>
      <c r="P604" s="832">
        <v>24494.87</v>
      </c>
      <c r="Q604" s="832">
        <v>33054.54</v>
      </c>
      <c r="R604" s="832">
        <v>40899.17</v>
      </c>
      <c r="S604" s="832">
        <v>3004.96</v>
      </c>
      <c r="T604" s="832">
        <v>3004.96</v>
      </c>
      <c r="U604" s="832">
        <v>0</v>
      </c>
      <c r="V604" s="832">
        <v>7</v>
      </c>
      <c r="W604" s="832">
        <v>12</v>
      </c>
      <c r="X604" s="832">
        <v>17</v>
      </c>
      <c r="Y604" s="832">
        <v>21</v>
      </c>
      <c r="Z604" s="832">
        <v>23</v>
      </c>
      <c r="AA604" s="832">
        <v>23</v>
      </c>
      <c r="AB604" s="832">
        <v>23</v>
      </c>
      <c r="AC604" s="832">
        <v>28</v>
      </c>
      <c r="AD604" s="832">
        <v>30</v>
      </c>
      <c r="AE604" s="832">
        <v>38</v>
      </c>
      <c r="AF604" s="832">
        <v>48</v>
      </c>
      <c r="AG604" s="832">
        <v>59</v>
      </c>
      <c r="AH604" s="832">
        <v>4</v>
      </c>
      <c r="AI604" s="832">
        <v>4</v>
      </c>
      <c r="AJ604" s="1030" t="str">
        <f t="shared" si="60"/>
        <v>H33420</v>
      </c>
      <c r="AK604" s="1030" t="str">
        <f t="shared" si="61"/>
        <v>VTE OCC REVENU FINANCE</v>
      </c>
      <c r="AL604" s="1030">
        <f>IFERROR(INDEX(G604:R604,1,MATCH(Parametres!$B$3,G$1:R$1,0)-1)*IF(OR(F604="L",F604="S",F604="I"),-1,1),"")</f>
        <v>-4181.67</v>
      </c>
      <c r="AM604" s="1030">
        <f t="shared" si="56"/>
        <v>-1773.5599999999995</v>
      </c>
      <c r="AN604" s="1030">
        <f>INDEX(G604:R604,1,MATCH(Parametres!$B$3,G$1:R$1,0))*IF(OR(F604="L",F604="S",F604="I"),-1,1)</f>
        <v>-5955.23</v>
      </c>
      <c r="AO604" s="598" t="str">
        <f>+VLOOKUP($AJ604,Data_Validation!$A:$D,1,0)</f>
        <v>H33420</v>
      </c>
      <c r="AP604" s="598" t="str">
        <f>+VLOOKUP($AJ604,Data_Validation!$A:$D,3,0)</f>
        <v>Véhicules usagés</v>
      </c>
      <c r="AQ604" s="598" t="str">
        <f>+VLOOKUP($AJ604,Data_Validation!$A:$D,4,0)</f>
        <v>Rev. Finances</v>
      </c>
      <c r="AR604" s="598" t="s">
        <v>299</v>
      </c>
      <c r="AS604" s="598" t="str">
        <f>+VLOOKUP($AJ604,Data_Validation!$A:$E,5,0)</f>
        <v>Oui</v>
      </c>
      <c r="AT604" s="1036" t="str">
        <f t="shared" si="57"/>
        <v>H33420</v>
      </c>
      <c r="AU604" s="599" t="str">
        <f t="shared" si="58"/>
        <v>VTE OCC REVENU FINANCE</v>
      </c>
      <c r="AV604" s="1030">
        <f>IFERROR(INDEX(V604:AG604,1,MATCH(Parametres!$B$3,V$1:AG$1,0)-1)*IF(OR(C604="L",C604="S",C604="I"),-1,1),"")</f>
        <v>7</v>
      </c>
      <c r="AW604" s="1030">
        <f t="shared" si="59"/>
        <v>5</v>
      </c>
      <c r="AX604" s="1030">
        <f>INDEX(V604:AG604,1,MATCH(Parametres!$B$3,V$1:AG$1,0))*IF(OR(C604="L",C604="S",C604="I"),-1,1)</f>
        <v>12</v>
      </c>
      <c r="AY604" s="598" t="s">
        <v>337</v>
      </c>
      <c r="AZ604" s="598" t="str">
        <f>+VLOOKUP($AJ604,Data_Validation!$A:$E,5,0)</f>
        <v>Oui</v>
      </c>
    </row>
    <row r="605" spans="1:52" ht="15" customHeight="1">
      <c r="A605" s="832" t="s">
        <v>1150</v>
      </c>
      <c r="B605" s="832">
        <v>2025</v>
      </c>
      <c r="C605" s="832" t="s">
        <v>2347</v>
      </c>
      <c r="D605" s="832" t="s">
        <v>2348</v>
      </c>
      <c r="E605" s="832" t="s">
        <v>333</v>
      </c>
      <c r="F605" s="832" t="s">
        <v>2222</v>
      </c>
      <c r="G605" s="832">
        <v>0</v>
      </c>
      <c r="H605" s="832">
        <v>949</v>
      </c>
      <c r="I605" s="832">
        <v>949</v>
      </c>
      <c r="J605" s="832">
        <v>949</v>
      </c>
      <c r="K605" s="832">
        <v>1648</v>
      </c>
      <c r="L605" s="832">
        <v>1648</v>
      </c>
      <c r="M605" s="832">
        <v>1648</v>
      </c>
      <c r="N605" s="832">
        <v>2247</v>
      </c>
      <c r="O605" s="832">
        <v>2868</v>
      </c>
      <c r="P605" s="832">
        <v>10137</v>
      </c>
      <c r="Q605" s="832">
        <v>17315</v>
      </c>
      <c r="R605" s="832">
        <v>20194</v>
      </c>
      <c r="S605" s="832">
        <v>1574.09</v>
      </c>
      <c r="T605" s="832">
        <v>1574.09</v>
      </c>
      <c r="U605" s="832">
        <v>0</v>
      </c>
      <c r="V605" s="832">
        <v>0</v>
      </c>
      <c r="W605" s="832">
        <v>1</v>
      </c>
      <c r="X605" s="832">
        <v>1</v>
      </c>
      <c r="Y605" s="832">
        <v>1</v>
      </c>
      <c r="Z605" s="832">
        <v>2</v>
      </c>
      <c r="AA605" s="832">
        <v>2</v>
      </c>
      <c r="AB605" s="832">
        <v>2</v>
      </c>
      <c r="AC605" s="832">
        <v>3</v>
      </c>
      <c r="AD605" s="832">
        <v>4</v>
      </c>
      <c r="AE605" s="832">
        <v>13</v>
      </c>
      <c r="AF605" s="832">
        <v>20</v>
      </c>
      <c r="AG605" s="832">
        <v>23</v>
      </c>
      <c r="AH605" s="832">
        <v>2</v>
      </c>
      <c r="AI605" s="832">
        <v>2</v>
      </c>
      <c r="AJ605" s="1030" t="str">
        <f t="shared" si="60"/>
        <v>H33430</v>
      </c>
      <c r="AK605" s="1030" t="str">
        <f t="shared" si="61"/>
        <v>VTE OCC PRODUIT CHIMIQUE</v>
      </c>
      <c r="AL605" s="1030">
        <f>IFERROR(INDEX(G605:R605,1,MATCH(Parametres!$B$3,G$1:R$1,0)-1)*IF(OR(F605="L",F605="S",F605="I"),-1,1),"")</f>
        <v>0</v>
      </c>
      <c r="AM605" s="1030">
        <f t="shared" si="56"/>
        <v>-949</v>
      </c>
      <c r="AN605" s="1030">
        <f>INDEX(G605:R605,1,MATCH(Parametres!$B$3,G$1:R$1,0))*IF(OR(F605="L",F605="S",F605="I"),-1,1)</f>
        <v>-949</v>
      </c>
      <c r="AO605" s="598" t="str">
        <f>+VLOOKUP($AJ605,Data_Validation!$A:$D,1,0)</f>
        <v>H33430</v>
      </c>
      <c r="AP605" s="598" t="str">
        <f>+VLOOKUP($AJ605,Data_Validation!$A:$D,3,0)</f>
        <v>Véhicules usagés</v>
      </c>
      <c r="AQ605" s="598" t="str">
        <f>+VLOOKUP($AJ605,Data_Validation!$A:$D,4,0)</f>
        <v>Rev. Protections</v>
      </c>
      <c r="AR605" s="598" t="s">
        <v>299</v>
      </c>
      <c r="AS605" s="598" t="str">
        <f>+VLOOKUP($AJ605,Data_Validation!$A:$E,5,0)</f>
        <v>Oui</v>
      </c>
      <c r="AT605" s="1036" t="str">
        <f t="shared" si="57"/>
        <v>H33430</v>
      </c>
      <c r="AU605" s="599" t="str">
        <f t="shared" si="58"/>
        <v>VTE OCC PRODUIT CHIMIQUE</v>
      </c>
      <c r="AV605" s="1030">
        <f>IFERROR(INDEX(V605:AG605,1,MATCH(Parametres!$B$3,V$1:AG$1,0)-1)*IF(OR(C605="L",C605="S",C605="I"),-1,1),"")</f>
        <v>0</v>
      </c>
      <c r="AW605" s="1030">
        <f t="shared" si="59"/>
        <v>1</v>
      </c>
      <c r="AX605" s="1030">
        <f>INDEX(V605:AG605,1,MATCH(Parametres!$B$3,V$1:AG$1,0))*IF(OR(C605="L",C605="S",C605="I"),-1,1)</f>
        <v>1</v>
      </c>
      <c r="AY605" s="598" t="s">
        <v>337</v>
      </c>
      <c r="AZ605" s="598" t="str">
        <f>+VLOOKUP($AJ605,Data_Validation!$A:$E,5,0)</f>
        <v>Oui</v>
      </c>
    </row>
    <row r="606" spans="1:52" ht="15" customHeight="1">
      <c r="A606" s="832" t="s">
        <v>1150</v>
      </c>
      <c r="B606" s="832">
        <v>2025</v>
      </c>
      <c r="C606" s="832" t="s">
        <v>2349</v>
      </c>
      <c r="D606" s="832" t="s">
        <v>2281</v>
      </c>
      <c r="E606" s="832" t="s">
        <v>333</v>
      </c>
      <c r="F606" s="832" t="s">
        <v>2222</v>
      </c>
      <c r="G606" s="832">
        <v>0</v>
      </c>
      <c r="H606" s="832">
        <v>1300</v>
      </c>
      <c r="I606" s="832">
        <v>2600</v>
      </c>
      <c r="J606" s="832">
        <v>4875</v>
      </c>
      <c r="K606" s="832">
        <v>7150</v>
      </c>
      <c r="L606" s="832">
        <v>9645</v>
      </c>
      <c r="M606" s="832">
        <v>11595</v>
      </c>
      <c r="N606" s="832">
        <v>13870</v>
      </c>
      <c r="O606" s="832">
        <v>15836</v>
      </c>
      <c r="P606" s="832">
        <v>16161</v>
      </c>
      <c r="Q606" s="832">
        <v>21188</v>
      </c>
      <c r="R606" s="832">
        <v>24942</v>
      </c>
      <c r="S606" s="832">
        <v>1926.18</v>
      </c>
      <c r="T606" s="832">
        <v>1926.18</v>
      </c>
      <c r="U606" s="832">
        <v>0</v>
      </c>
      <c r="V606" s="832">
        <v>0</v>
      </c>
      <c r="W606" s="832">
        <v>4</v>
      </c>
      <c r="X606" s="832">
        <v>8</v>
      </c>
      <c r="Y606" s="832">
        <v>15</v>
      </c>
      <c r="Z606" s="832">
        <v>19</v>
      </c>
      <c r="AA606" s="832">
        <v>25</v>
      </c>
      <c r="AB606" s="832">
        <v>30</v>
      </c>
      <c r="AC606" s="832">
        <v>37</v>
      </c>
      <c r="AD606" s="832">
        <v>38</v>
      </c>
      <c r="AE606" s="832">
        <v>39</v>
      </c>
      <c r="AF606" s="832">
        <v>42</v>
      </c>
      <c r="AG606" s="832">
        <v>47</v>
      </c>
      <c r="AH606" s="832">
        <v>4</v>
      </c>
      <c r="AI606" s="832">
        <v>4</v>
      </c>
      <c r="AJ606" s="1030" t="str">
        <f t="shared" si="60"/>
        <v>H33440</v>
      </c>
      <c r="AK606" s="1030" t="str">
        <f t="shared" si="61"/>
        <v>VTE ASSURANCE ROUTIERE</v>
      </c>
      <c r="AL606" s="1030">
        <f>IFERROR(INDEX(G606:R606,1,MATCH(Parametres!$B$3,G$1:R$1,0)-1)*IF(OR(F606="L",F606="S",F606="I"),-1,1),"")</f>
        <v>0</v>
      </c>
      <c r="AM606" s="1030">
        <f t="shared" si="56"/>
        <v>-1300</v>
      </c>
      <c r="AN606" s="1030">
        <f>INDEX(G606:R606,1,MATCH(Parametres!$B$3,G$1:R$1,0))*IF(OR(F606="L",F606="S",F606="I"),-1,1)</f>
        <v>-1300</v>
      </c>
      <c r="AO606" s="598" t="str">
        <f>+VLOOKUP($AJ606,Data_Validation!$A:$D,1,0)</f>
        <v>H33440</v>
      </c>
      <c r="AP606" s="598" t="str">
        <f>+VLOOKUP($AJ606,Data_Validation!$A:$D,3,0)</f>
        <v>Véhicules usagés</v>
      </c>
      <c r="AQ606" s="598" t="str">
        <f>+VLOOKUP($AJ606,Data_Validation!$A:$D,4,0)</f>
        <v>Rev. Protections</v>
      </c>
      <c r="AR606" s="598" t="s">
        <v>299</v>
      </c>
      <c r="AS606" s="598" t="str">
        <f>+VLOOKUP($AJ606,Data_Validation!$A:$E,5,0)</f>
        <v>Oui</v>
      </c>
      <c r="AT606" s="1036" t="str">
        <f t="shared" si="57"/>
        <v>H33440</v>
      </c>
      <c r="AU606" s="599" t="str">
        <f t="shared" si="58"/>
        <v>VTE ASSURANCE ROUTIERE</v>
      </c>
      <c r="AV606" s="1030">
        <f>IFERROR(INDEX(V606:AG606,1,MATCH(Parametres!$B$3,V$1:AG$1,0)-1)*IF(OR(C606="L",C606="S",C606="I"),-1,1),"")</f>
        <v>0</v>
      </c>
      <c r="AW606" s="1030">
        <f t="shared" si="59"/>
        <v>4</v>
      </c>
      <c r="AX606" s="1030">
        <f>INDEX(V606:AG606,1,MATCH(Parametres!$B$3,V$1:AG$1,0))*IF(OR(C606="L",C606="S",C606="I"),-1,1)</f>
        <v>4</v>
      </c>
      <c r="AY606" s="598" t="s">
        <v>337</v>
      </c>
      <c r="AZ606" s="598" t="str">
        <f>+VLOOKUP($AJ606,Data_Validation!$A:$E,5,0)</f>
        <v>Oui</v>
      </c>
    </row>
    <row r="607" spans="1:52" ht="15" customHeight="1">
      <c r="A607" s="832" t="s">
        <v>1150</v>
      </c>
      <c r="B607" s="832">
        <v>2025</v>
      </c>
      <c r="C607" s="832" t="s">
        <v>2350</v>
      </c>
      <c r="D607" s="832" t="s">
        <v>2351</v>
      </c>
      <c r="E607" s="832" t="s">
        <v>333</v>
      </c>
      <c r="F607" s="832" t="s">
        <v>2222</v>
      </c>
      <c r="G607" s="832">
        <v>0</v>
      </c>
      <c r="H607" s="832">
        <v>0</v>
      </c>
      <c r="I607" s="832">
        <v>0</v>
      </c>
      <c r="J607" s="832">
        <v>0</v>
      </c>
      <c r="K607" s="832">
        <v>0</v>
      </c>
      <c r="L607" s="832">
        <v>0</v>
      </c>
      <c r="M607" s="832">
        <v>0</v>
      </c>
      <c r="N607" s="832">
        <v>0</v>
      </c>
      <c r="O607" s="832">
        <v>0</v>
      </c>
      <c r="P607" s="832">
        <v>0</v>
      </c>
      <c r="Q607" s="832">
        <v>0</v>
      </c>
      <c r="R607" s="832">
        <v>0</v>
      </c>
      <c r="S607" s="832">
        <v>0</v>
      </c>
      <c r="T607" s="832">
        <v>0</v>
      </c>
      <c r="U607" s="832">
        <v>0</v>
      </c>
      <c r="V607" s="832">
        <v>0</v>
      </c>
      <c r="W607" s="832">
        <v>0</v>
      </c>
      <c r="X607" s="832">
        <v>0</v>
      </c>
      <c r="Y607" s="832">
        <v>0</v>
      </c>
      <c r="Z607" s="832">
        <v>0</v>
      </c>
      <c r="AA607" s="832">
        <v>0</v>
      </c>
      <c r="AB607" s="832">
        <v>0</v>
      </c>
      <c r="AC607" s="832">
        <v>0</v>
      </c>
      <c r="AD607" s="832">
        <v>0</v>
      </c>
      <c r="AE607" s="832">
        <v>0</v>
      </c>
      <c r="AF607" s="832">
        <v>0</v>
      </c>
      <c r="AG607" s="832">
        <v>0</v>
      </c>
      <c r="AH607" s="832">
        <v>0</v>
      </c>
      <c r="AI607" s="832">
        <v>0</v>
      </c>
      <c r="AJ607" s="1030" t="str">
        <f t="shared" si="60"/>
        <v>H33500</v>
      </c>
      <c r="AK607" s="1030" t="str">
        <f t="shared" si="61"/>
        <v>REEVALUATION DU STOCK</v>
      </c>
      <c r="AL607" s="1030">
        <f>IFERROR(INDEX(G607:R607,1,MATCH(Parametres!$B$3,G$1:R$1,0)-1)*IF(OR(F607="L",F607="S",F607="I"),-1,1),"")</f>
        <v>0</v>
      </c>
      <c r="AM607" s="1030">
        <f t="shared" si="56"/>
        <v>0</v>
      </c>
      <c r="AN607" s="1030">
        <f>INDEX(G607:R607,1,MATCH(Parametres!$B$3,G$1:R$1,0))*IF(OR(F607="L",F607="S",F607="I"),-1,1)</f>
        <v>0</v>
      </c>
      <c r="AO607" s="598" t="e">
        <f>+VLOOKUP($AJ607,Data_Validation!$A:$D,1,0)</f>
        <v>#N/A</v>
      </c>
      <c r="AP607" s="598" t="e">
        <f>+VLOOKUP($AJ607,Data_Validation!$A:$D,3,0)</f>
        <v>#N/A</v>
      </c>
      <c r="AQ607" s="598" t="e">
        <f>+VLOOKUP($AJ607,Data_Validation!$A:$D,4,0)</f>
        <v>#N/A</v>
      </c>
      <c r="AR607" s="598" t="s">
        <v>299</v>
      </c>
      <c r="AS607" s="598" t="e">
        <f>+VLOOKUP($AJ607,Data_Validation!$A:$E,5,0)</f>
        <v>#N/A</v>
      </c>
      <c r="AT607" s="1036" t="str">
        <f t="shared" si="57"/>
        <v>H33500</v>
      </c>
      <c r="AU607" s="599" t="str">
        <f t="shared" si="58"/>
        <v>REEVALUATION DU STOCK</v>
      </c>
      <c r="AV607" s="1030">
        <f>IFERROR(INDEX(V607:AG607,1,MATCH(Parametres!$B$3,V$1:AG$1,0)-1)*IF(OR(C607="L",C607="S",C607="I"),-1,1),"")</f>
        <v>0</v>
      </c>
      <c r="AW607" s="1030">
        <f t="shared" si="59"/>
        <v>0</v>
      </c>
      <c r="AX607" s="1030">
        <f>INDEX(V607:AG607,1,MATCH(Parametres!$B$3,V$1:AG$1,0))*IF(OR(C607="L",C607="S",C607="I"),-1,1)</f>
        <v>0</v>
      </c>
      <c r="AY607" s="598" t="s">
        <v>337</v>
      </c>
      <c r="AZ607" s="598" t="e">
        <f>+VLOOKUP($AJ607,Data_Validation!$A:$E,5,0)</f>
        <v>#N/A</v>
      </c>
    </row>
    <row r="608" spans="1:52" ht="15" customHeight="1">
      <c r="A608" s="832" t="s">
        <v>1150</v>
      </c>
      <c r="B608" s="832">
        <v>2025</v>
      </c>
      <c r="C608" s="832" t="s">
        <v>2352</v>
      </c>
      <c r="D608" s="832" t="s">
        <v>2353</v>
      </c>
      <c r="E608" s="832" t="s">
        <v>2222</v>
      </c>
      <c r="F608" s="832" t="s">
        <v>2222</v>
      </c>
      <c r="G608" s="832">
        <v>0</v>
      </c>
      <c r="H608" s="832">
        <v>0</v>
      </c>
      <c r="I608" s="832">
        <v>0</v>
      </c>
      <c r="J608" s="832">
        <v>0</v>
      </c>
      <c r="K608" s="832">
        <v>0</v>
      </c>
      <c r="L608" s="832">
        <v>0</v>
      </c>
      <c r="M608" s="832">
        <v>0</v>
      </c>
      <c r="N608" s="832">
        <v>0</v>
      </c>
      <c r="O608" s="832">
        <v>46245.62</v>
      </c>
      <c r="P608" s="832">
        <v>46245.62</v>
      </c>
      <c r="Q608" s="832">
        <v>46245.62</v>
      </c>
      <c r="R608" s="832">
        <v>46245.62</v>
      </c>
      <c r="S608" s="832">
        <v>4204.1499999999996</v>
      </c>
      <c r="T608" s="832">
        <v>4204.1499999999996</v>
      </c>
      <c r="U608" s="832">
        <v>0</v>
      </c>
      <c r="V608" s="832">
        <v>0</v>
      </c>
      <c r="W608" s="832">
        <v>0</v>
      </c>
      <c r="X608" s="832">
        <v>0</v>
      </c>
      <c r="Y608" s="832">
        <v>0</v>
      </c>
      <c r="Z608" s="832">
        <v>0</v>
      </c>
      <c r="AA608" s="832">
        <v>0</v>
      </c>
      <c r="AB608" s="832">
        <v>0</v>
      </c>
      <c r="AC608" s="832">
        <v>0</v>
      </c>
      <c r="AD608" s="832">
        <v>1</v>
      </c>
      <c r="AE608" s="832">
        <v>1</v>
      </c>
      <c r="AF608" s="832">
        <v>1</v>
      </c>
      <c r="AG608" s="832">
        <v>1</v>
      </c>
      <c r="AH608" s="832">
        <v>0</v>
      </c>
      <c r="AI608" s="832">
        <v>0</v>
      </c>
      <c r="AJ608" s="1030" t="str">
        <f t="shared" si="60"/>
        <v>H33700</v>
      </c>
      <c r="AK608" s="1030" t="str">
        <f t="shared" si="61"/>
        <v>VTE SANTA CRUZ</v>
      </c>
      <c r="AL608" s="1030">
        <f>IFERROR(INDEX(G608:R608,1,MATCH(Parametres!$B$3,G$1:R$1,0)-1)*IF(OR(F608="L",F608="S",F608="I"),-1,1),"")</f>
        <v>0</v>
      </c>
      <c r="AM608" s="1030">
        <f t="shared" si="56"/>
        <v>0</v>
      </c>
      <c r="AN608" s="1030">
        <f>INDEX(G608:R608,1,MATCH(Parametres!$B$3,G$1:R$1,0))*IF(OR(F608="L",F608="S",F608="I"),-1,1)</f>
        <v>0</v>
      </c>
      <c r="AO608" s="598" t="str">
        <f>+VLOOKUP($AJ608,Data_Validation!$A:$D,1,0)</f>
        <v>H33700</v>
      </c>
      <c r="AP608" s="598" t="str">
        <f>+VLOOKUP($AJ608,Data_Validation!$A:$D,3,0)</f>
        <v>Véhicules neufs</v>
      </c>
      <c r="AQ608" s="598" t="str">
        <f>+VLOOKUP($AJ608,Data_Validation!$A:$D,4,0)</f>
        <v>Camions détail</v>
      </c>
      <c r="AR608" s="598" t="s">
        <v>299</v>
      </c>
      <c r="AS608" s="598" t="str">
        <f>+VLOOKUP($AJ608,Data_Validation!$A:$E,5,0)</f>
        <v>Oui</v>
      </c>
      <c r="AT608" s="1036" t="str">
        <f t="shared" si="57"/>
        <v>H33700</v>
      </c>
      <c r="AU608" s="599" t="str">
        <f t="shared" si="58"/>
        <v>VTE SANTA CRUZ</v>
      </c>
      <c r="AV608" s="1030">
        <f>IFERROR(INDEX(V608:AG608,1,MATCH(Parametres!$B$3,V$1:AG$1,0)-1)*IF(OR(C608="L",C608="S",C608="I"),-1,1),"")</f>
        <v>0</v>
      </c>
      <c r="AW608" s="1030">
        <f t="shared" si="59"/>
        <v>0</v>
      </c>
      <c r="AX608" s="1030">
        <f>INDEX(V608:AG608,1,MATCH(Parametres!$B$3,V$1:AG$1,0))*IF(OR(C608="L",C608="S",C608="I"),-1,1)</f>
        <v>0</v>
      </c>
      <c r="AY608" s="598" t="s">
        <v>337</v>
      </c>
      <c r="AZ608" s="598" t="str">
        <f>+VLOOKUP($AJ608,Data_Validation!$A:$E,5,0)</f>
        <v>Oui</v>
      </c>
    </row>
    <row r="609" spans="1:52" ht="15" customHeight="1">
      <c r="A609" s="832" t="s">
        <v>1150</v>
      </c>
      <c r="B609" s="832">
        <v>2025</v>
      </c>
      <c r="C609" s="832" t="s">
        <v>2354</v>
      </c>
      <c r="D609" s="832" t="s">
        <v>2355</v>
      </c>
      <c r="E609" s="832" t="s">
        <v>2222</v>
      </c>
      <c r="F609" s="832" t="s">
        <v>2222</v>
      </c>
      <c r="G609" s="832">
        <v>1312112.57</v>
      </c>
      <c r="H609" s="832">
        <v>1433518.34</v>
      </c>
      <c r="I609" s="832">
        <v>1433518.34</v>
      </c>
      <c r="J609" s="832">
        <v>3887023.43</v>
      </c>
      <c r="K609" s="832">
        <v>4361644.95</v>
      </c>
      <c r="L609" s="832">
        <v>4361644.95</v>
      </c>
      <c r="M609" s="832">
        <v>4421230.2300000004</v>
      </c>
      <c r="N609" s="832">
        <v>4623233.1500000004</v>
      </c>
      <c r="O609" s="832">
        <v>4623233.1500000004</v>
      </c>
      <c r="P609" s="832">
        <v>4943394.05</v>
      </c>
      <c r="Q609" s="832">
        <v>5004648</v>
      </c>
      <c r="R609" s="832">
        <v>5264967.96</v>
      </c>
      <c r="S609" s="832">
        <v>454968</v>
      </c>
      <c r="T609" s="832">
        <v>454968</v>
      </c>
      <c r="U609" s="832">
        <v>0</v>
      </c>
      <c r="V609" s="832">
        <v>21</v>
      </c>
      <c r="W609" s="832">
        <v>23</v>
      </c>
      <c r="X609" s="832">
        <v>23</v>
      </c>
      <c r="Y609" s="832">
        <v>65</v>
      </c>
      <c r="Z609" s="832">
        <v>73</v>
      </c>
      <c r="AA609" s="832">
        <v>73</v>
      </c>
      <c r="AB609" s="832">
        <v>74</v>
      </c>
      <c r="AC609" s="832">
        <v>77</v>
      </c>
      <c r="AD609" s="832">
        <v>77</v>
      </c>
      <c r="AE609" s="832">
        <v>82</v>
      </c>
      <c r="AF609" s="832">
        <v>83</v>
      </c>
      <c r="AG609" s="832">
        <v>87</v>
      </c>
      <c r="AH609" s="832">
        <v>8</v>
      </c>
      <c r="AI609" s="832">
        <v>8</v>
      </c>
      <c r="AJ609" s="1030" t="str">
        <f t="shared" si="60"/>
        <v>H33800</v>
      </c>
      <c r="AK609" s="1030" t="str">
        <f t="shared" si="61"/>
        <v>VTE IONIQ 5</v>
      </c>
      <c r="AL609" s="1030">
        <f>IFERROR(INDEX(G609:R609,1,MATCH(Parametres!$B$3,G$1:R$1,0)-1)*IF(OR(F609="L",F609="S",F609="I"),-1,1),"")</f>
        <v>-1312112.57</v>
      </c>
      <c r="AM609" s="1030">
        <f t="shared" si="56"/>
        <v>-121405.77000000002</v>
      </c>
      <c r="AN609" s="1030">
        <f>INDEX(G609:R609,1,MATCH(Parametres!$B$3,G$1:R$1,0))*IF(OR(F609="L",F609="S",F609="I"),-1,1)</f>
        <v>-1433518.34</v>
      </c>
      <c r="AO609" s="598" t="str">
        <f>+VLOOKUP($AJ609,Data_Validation!$A:$D,1,0)</f>
        <v>H33800</v>
      </c>
      <c r="AP609" s="598" t="str">
        <f>+VLOOKUP($AJ609,Data_Validation!$A:$D,3,0)</f>
        <v>Véhicules neufs</v>
      </c>
      <c r="AQ609" s="598" t="str">
        <f>+VLOOKUP($AJ609,Data_Validation!$A:$D,4,0)</f>
        <v>Voitures electriques</v>
      </c>
      <c r="AR609" s="598" t="s">
        <v>299</v>
      </c>
      <c r="AS609" s="598" t="str">
        <f>+VLOOKUP($AJ609,Data_Validation!$A:$E,5,0)</f>
        <v>Oui</v>
      </c>
      <c r="AT609" s="1036" t="str">
        <f t="shared" si="57"/>
        <v>H33800</v>
      </c>
      <c r="AU609" s="599" t="str">
        <f t="shared" si="58"/>
        <v>VTE IONIQ 5</v>
      </c>
      <c r="AV609" s="1030">
        <f>IFERROR(INDEX(V609:AG609,1,MATCH(Parametres!$B$3,V$1:AG$1,0)-1)*IF(OR(C609="L",C609="S",C609="I"),-1,1),"")</f>
        <v>21</v>
      </c>
      <c r="AW609" s="1030">
        <f t="shared" si="59"/>
        <v>2</v>
      </c>
      <c r="AX609" s="1030">
        <f>INDEX(V609:AG609,1,MATCH(Parametres!$B$3,V$1:AG$1,0))*IF(OR(C609="L",C609="S",C609="I"),-1,1)</f>
        <v>23</v>
      </c>
      <c r="AY609" s="598" t="s">
        <v>337</v>
      </c>
      <c r="AZ609" s="598" t="str">
        <f>+VLOOKUP($AJ609,Data_Validation!$A:$E,5,0)</f>
        <v>Oui</v>
      </c>
    </row>
    <row r="610" spans="1:52" ht="15" customHeight="1">
      <c r="A610" s="832" t="s">
        <v>1150</v>
      </c>
      <c r="B610" s="832">
        <v>2025</v>
      </c>
      <c r="C610" s="832" t="s">
        <v>2356</v>
      </c>
      <c r="D610" s="832" t="s">
        <v>2357</v>
      </c>
      <c r="E610" s="832" t="s">
        <v>2222</v>
      </c>
      <c r="F610" s="832" t="s">
        <v>2222</v>
      </c>
      <c r="G610" s="832">
        <v>190332.33</v>
      </c>
      <c r="H610" s="832">
        <v>251732.28</v>
      </c>
      <c r="I610" s="832">
        <v>251732.28</v>
      </c>
      <c r="J610" s="832">
        <v>304365.28000000003</v>
      </c>
      <c r="K610" s="832">
        <v>358528.03</v>
      </c>
      <c r="L610" s="832">
        <v>410781.45</v>
      </c>
      <c r="M610" s="832">
        <v>516677.45</v>
      </c>
      <c r="N610" s="832">
        <v>750548.99</v>
      </c>
      <c r="O610" s="832">
        <v>916541.9</v>
      </c>
      <c r="P610" s="832">
        <v>1302129.76</v>
      </c>
      <c r="Q610" s="832">
        <v>1511993.98</v>
      </c>
      <c r="R610" s="832">
        <v>1738143.91</v>
      </c>
      <c r="S610" s="832">
        <v>137454</v>
      </c>
      <c r="T610" s="832">
        <v>137454</v>
      </c>
      <c r="U610" s="832">
        <v>0</v>
      </c>
      <c r="V610" s="832">
        <v>3</v>
      </c>
      <c r="W610" s="832">
        <v>4</v>
      </c>
      <c r="X610" s="832">
        <v>4</v>
      </c>
      <c r="Y610" s="832">
        <v>5</v>
      </c>
      <c r="Z610" s="832">
        <v>6</v>
      </c>
      <c r="AA610" s="832">
        <v>7</v>
      </c>
      <c r="AB610" s="832">
        <v>9</v>
      </c>
      <c r="AC610" s="832">
        <v>13</v>
      </c>
      <c r="AD610" s="832">
        <v>16</v>
      </c>
      <c r="AE610" s="832">
        <v>23</v>
      </c>
      <c r="AF610" s="832">
        <v>27</v>
      </c>
      <c r="AG610" s="832">
        <v>31</v>
      </c>
      <c r="AH610" s="832">
        <v>2</v>
      </c>
      <c r="AI610" s="832">
        <v>2</v>
      </c>
      <c r="AJ610" s="1030" t="str">
        <f t="shared" si="60"/>
        <v>H34200</v>
      </c>
      <c r="AK610" s="1030" t="str">
        <f t="shared" si="61"/>
        <v>VTE IONIQ 6</v>
      </c>
      <c r="AL610" s="1030">
        <f>IFERROR(INDEX(G610:R610,1,MATCH(Parametres!$B$3,G$1:R$1,0)-1)*IF(OR(F610="L",F610="S",F610="I"),-1,1),"")</f>
        <v>-190332.33</v>
      </c>
      <c r="AM610" s="1030">
        <f t="shared" si="56"/>
        <v>-61399.950000000012</v>
      </c>
      <c r="AN610" s="1030">
        <f>INDEX(G610:R610,1,MATCH(Parametres!$B$3,G$1:R$1,0))*IF(OR(F610="L",F610="S",F610="I"),-1,1)</f>
        <v>-251732.28</v>
      </c>
      <c r="AO610" s="598" t="str">
        <f>+VLOOKUP($AJ610,Data_Validation!$A:$D,1,0)</f>
        <v>H34200</v>
      </c>
      <c r="AP610" s="598" t="str">
        <f>+VLOOKUP($AJ610,Data_Validation!$A:$D,3,0)</f>
        <v>Véhicules neufs</v>
      </c>
      <c r="AQ610" s="598" t="str">
        <f>+VLOOKUP($AJ610,Data_Validation!$A:$D,4,0)</f>
        <v>Voitures electriques</v>
      </c>
      <c r="AR610" s="598" t="s">
        <v>299</v>
      </c>
      <c r="AS610" s="598" t="str">
        <f>+VLOOKUP($AJ610,Data_Validation!$A:$E,5,0)</f>
        <v>Oui</v>
      </c>
      <c r="AT610" s="1036" t="str">
        <f t="shared" si="57"/>
        <v>H34200</v>
      </c>
      <c r="AU610" s="599" t="str">
        <f t="shared" si="58"/>
        <v>VTE IONIQ 6</v>
      </c>
      <c r="AV610" s="1030">
        <f>IFERROR(INDEX(V610:AG610,1,MATCH(Parametres!$B$3,V$1:AG$1,0)-1)*IF(OR(C610="L",C610="S",C610="I"),-1,1),"")</f>
        <v>3</v>
      </c>
      <c r="AW610" s="1030">
        <f t="shared" si="59"/>
        <v>1</v>
      </c>
      <c r="AX610" s="1030">
        <f>INDEX(V610:AG610,1,MATCH(Parametres!$B$3,V$1:AG$1,0))*IF(OR(C610="L",C610="S",C610="I"),-1,1)</f>
        <v>4</v>
      </c>
      <c r="AY610" s="598" t="s">
        <v>337</v>
      </c>
      <c r="AZ610" s="598" t="str">
        <f>+VLOOKUP($AJ610,Data_Validation!$A:$E,5,0)</f>
        <v>Oui</v>
      </c>
    </row>
    <row r="611" spans="1:52" ht="15" customHeight="1">
      <c r="A611" s="832" t="s">
        <v>1150</v>
      </c>
      <c r="B611" s="832">
        <v>2025</v>
      </c>
      <c r="C611" s="832" t="s">
        <v>2358</v>
      </c>
      <c r="D611" s="832" t="s">
        <v>2355</v>
      </c>
      <c r="E611" s="832" t="s">
        <v>2222</v>
      </c>
      <c r="F611" s="832" t="s">
        <v>2222</v>
      </c>
      <c r="G611" s="832">
        <v>0</v>
      </c>
      <c r="H611" s="832">
        <v>0</v>
      </c>
      <c r="I611" s="832">
        <v>0</v>
      </c>
      <c r="J611" s="832">
        <v>0</v>
      </c>
      <c r="K611" s="832">
        <v>0</v>
      </c>
      <c r="L611" s="832">
        <v>0</v>
      </c>
      <c r="M611" s="832">
        <v>0</v>
      </c>
      <c r="N611" s="832">
        <v>0</v>
      </c>
      <c r="O611" s="832">
        <v>0</v>
      </c>
      <c r="P611" s="832">
        <v>0</v>
      </c>
      <c r="Q611" s="832">
        <v>0</v>
      </c>
      <c r="R611" s="832">
        <v>0</v>
      </c>
      <c r="S611" s="832">
        <v>0</v>
      </c>
      <c r="T611" s="832">
        <v>0</v>
      </c>
      <c r="U611" s="832">
        <v>0</v>
      </c>
      <c r="V611" s="832">
        <v>0</v>
      </c>
      <c r="W611" s="832">
        <v>0</v>
      </c>
      <c r="X611" s="832">
        <v>0</v>
      </c>
      <c r="Y611" s="832">
        <v>0</v>
      </c>
      <c r="Z611" s="832">
        <v>0</v>
      </c>
      <c r="AA611" s="832">
        <v>0</v>
      </c>
      <c r="AB611" s="832">
        <v>0</v>
      </c>
      <c r="AC611" s="832">
        <v>0</v>
      </c>
      <c r="AD611" s="832">
        <v>0</v>
      </c>
      <c r="AE611" s="832">
        <v>0</v>
      </c>
      <c r="AF611" s="832">
        <v>0</v>
      </c>
      <c r="AG611" s="832">
        <v>0</v>
      </c>
      <c r="AH611" s="832">
        <v>0</v>
      </c>
      <c r="AI611" s="832">
        <v>0</v>
      </c>
      <c r="AJ611" s="1030" t="str">
        <f t="shared" si="60"/>
        <v>H34300</v>
      </c>
      <c r="AK611" s="1030" t="str">
        <f t="shared" si="61"/>
        <v>VTE IONIQ 5</v>
      </c>
      <c r="AL611" s="1030">
        <f>IFERROR(INDEX(G611:R611,1,MATCH(Parametres!$B$3,G$1:R$1,0)-1)*IF(OR(F611="L",F611="S",F611="I"),-1,1),"")</f>
        <v>0</v>
      </c>
      <c r="AM611" s="1030">
        <f t="shared" si="56"/>
        <v>0</v>
      </c>
      <c r="AN611" s="1030">
        <f>INDEX(G611:R611,1,MATCH(Parametres!$B$3,G$1:R$1,0))*IF(OR(F611="L",F611="S",F611="I"),-1,1)</f>
        <v>0</v>
      </c>
      <c r="AO611" s="598" t="e">
        <f>+VLOOKUP($AJ611,Data_Validation!$A:$D,1,0)</f>
        <v>#N/A</v>
      </c>
      <c r="AP611" s="598" t="e">
        <f>+VLOOKUP($AJ611,Data_Validation!$A:$D,3,0)</f>
        <v>#N/A</v>
      </c>
      <c r="AQ611" s="598" t="e">
        <f>+VLOOKUP($AJ611,Data_Validation!$A:$D,4,0)</f>
        <v>#N/A</v>
      </c>
      <c r="AR611" s="598" t="s">
        <v>299</v>
      </c>
      <c r="AS611" s="598" t="e">
        <f>+VLOOKUP($AJ611,Data_Validation!$A:$E,5,0)</f>
        <v>#N/A</v>
      </c>
      <c r="AT611" s="1036" t="str">
        <f t="shared" si="57"/>
        <v>H34300</v>
      </c>
      <c r="AU611" s="599" t="str">
        <f t="shared" si="58"/>
        <v>VTE IONIQ 5</v>
      </c>
      <c r="AV611" s="1030">
        <f>IFERROR(INDEX(V611:AG611,1,MATCH(Parametres!$B$3,V$1:AG$1,0)-1)*IF(OR(C611="L",C611="S",C611="I"),-1,1),"")</f>
        <v>0</v>
      </c>
      <c r="AW611" s="1030">
        <f t="shared" si="59"/>
        <v>0</v>
      </c>
      <c r="AX611" s="1030">
        <f>INDEX(V611:AG611,1,MATCH(Parametres!$B$3,V$1:AG$1,0))*IF(OR(C611="L",C611="S",C611="I"),-1,1)</f>
        <v>0</v>
      </c>
      <c r="AY611" s="598" t="s">
        <v>337</v>
      </c>
      <c r="AZ611" s="598" t="e">
        <f>+VLOOKUP($AJ611,Data_Validation!$A:$E,5,0)</f>
        <v>#N/A</v>
      </c>
    </row>
    <row r="612" spans="1:52" ht="15" customHeight="1">
      <c r="A612" s="832" t="s">
        <v>1150</v>
      </c>
      <c r="B612" s="832">
        <v>2025</v>
      </c>
      <c r="C612" s="832" t="s">
        <v>2359</v>
      </c>
      <c r="D612" s="832" t="s">
        <v>2360</v>
      </c>
      <c r="E612" s="832" t="s">
        <v>2222</v>
      </c>
      <c r="F612" s="832" t="s">
        <v>2222</v>
      </c>
      <c r="G612" s="832">
        <v>0</v>
      </c>
      <c r="H612" s="832">
        <v>0</v>
      </c>
      <c r="I612" s="832">
        <v>0</v>
      </c>
      <c r="J612" s="832">
        <v>0</v>
      </c>
      <c r="K612" s="832">
        <v>0</v>
      </c>
      <c r="L612" s="832">
        <v>152439.99</v>
      </c>
      <c r="M612" s="832">
        <v>220738.17</v>
      </c>
      <c r="N612" s="832">
        <v>370577.99</v>
      </c>
      <c r="O612" s="832">
        <v>540232.43000000005</v>
      </c>
      <c r="P612" s="832">
        <v>676696.78</v>
      </c>
      <c r="Q612" s="832">
        <v>829540.1</v>
      </c>
      <c r="R612" s="832">
        <v>1063187.27</v>
      </c>
      <c r="S612" s="832">
        <v>75412.740000000005</v>
      </c>
      <c r="T612" s="832">
        <v>75412.740000000005</v>
      </c>
      <c r="U612" s="832">
        <v>0</v>
      </c>
      <c r="V612" s="832">
        <v>0</v>
      </c>
      <c r="W612" s="832">
        <v>0</v>
      </c>
      <c r="X612" s="832">
        <v>0</v>
      </c>
      <c r="Y612" s="832">
        <v>0</v>
      </c>
      <c r="Z612" s="832">
        <v>0</v>
      </c>
      <c r="AA612" s="832">
        <v>2</v>
      </c>
      <c r="AB612" s="832">
        <v>3</v>
      </c>
      <c r="AC612" s="832">
        <v>5</v>
      </c>
      <c r="AD612" s="832">
        <v>7</v>
      </c>
      <c r="AE612" s="832">
        <v>9</v>
      </c>
      <c r="AF612" s="832">
        <v>11</v>
      </c>
      <c r="AG612" s="832">
        <v>14</v>
      </c>
      <c r="AH612" s="832">
        <v>1</v>
      </c>
      <c r="AI612" s="832">
        <v>1</v>
      </c>
      <c r="AJ612" s="1030" t="str">
        <f t="shared" si="60"/>
        <v>H34400</v>
      </c>
      <c r="AK612" s="1030" t="str">
        <f t="shared" si="61"/>
        <v>VTE IONIQ 9</v>
      </c>
      <c r="AL612" s="1030">
        <f>IFERROR(INDEX(G612:R612,1,MATCH(Parametres!$B$3,G$1:R$1,0)-1)*IF(OR(F612="L",F612="S",F612="I"),-1,1),"")</f>
        <v>0</v>
      </c>
      <c r="AM612" s="1030">
        <f t="shared" si="56"/>
        <v>0</v>
      </c>
      <c r="AN612" s="1030">
        <f>INDEX(G612:R612,1,MATCH(Parametres!$B$3,G$1:R$1,0))*IF(OR(F612="L",F612="S",F612="I"),-1,1)</f>
        <v>0</v>
      </c>
      <c r="AO612" s="598" t="str">
        <f>+VLOOKUP($AJ612,Data_Validation!$A:$D,1,0)</f>
        <v>H34400</v>
      </c>
      <c r="AP612" s="598" t="str">
        <f>+VLOOKUP($AJ612,Data_Validation!$A:$D,3,0)</f>
        <v>Véhicules neufs</v>
      </c>
      <c r="AQ612" s="598" t="str">
        <f>+VLOOKUP($AJ612,Data_Validation!$A:$D,4,0)</f>
        <v>Voitures electriques</v>
      </c>
      <c r="AR612" s="598" t="s">
        <v>299</v>
      </c>
      <c r="AS612" s="598" t="str">
        <f>+VLOOKUP($AJ612,Data_Validation!$A:$E,5,0)</f>
        <v>Oui</v>
      </c>
      <c r="AT612" s="1036" t="str">
        <f t="shared" si="57"/>
        <v>H34400</v>
      </c>
      <c r="AU612" s="599" t="str">
        <f t="shared" si="58"/>
        <v>VTE IONIQ 9</v>
      </c>
      <c r="AV612" s="1030">
        <f>IFERROR(INDEX(V612:AG612,1,MATCH(Parametres!$B$3,V$1:AG$1,0)-1)*IF(OR(C612="L",C612="S",C612="I"),-1,1),"")</f>
        <v>0</v>
      </c>
      <c r="AW612" s="1030">
        <f t="shared" si="59"/>
        <v>0</v>
      </c>
      <c r="AX612" s="1030">
        <f>INDEX(V612:AG612,1,MATCH(Parametres!$B$3,V$1:AG$1,0))*IF(OR(C612="L",C612="S",C612="I"),-1,1)</f>
        <v>0</v>
      </c>
      <c r="AY612" s="598" t="s">
        <v>337</v>
      </c>
      <c r="AZ612" s="598" t="str">
        <f>+VLOOKUP($AJ612,Data_Validation!$A:$E,5,0)</f>
        <v>Oui</v>
      </c>
    </row>
    <row r="613" spans="1:52" ht="15" customHeight="1">
      <c r="A613" s="832" t="s">
        <v>1150</v>
      </c>
      <c r="B613" s="832">
        <v>2025</v>
      </c>
      <c r="C613" s="832" t="s">
        <v>2361</v>
      </c>
      <c r="D613" s="832" t="s">
        <v>2362</v>
      </c>
      <c r="E613" s="832" t="s">
        <v>2363</v>
      </c>
      <c r="F613" s="832" t="s">
        <v>2222</v>
      </c>
      <c r="G613" s="832">
        <v>421311.65</v>
      </c>
      <c r="H613" s="832">
        <v>786296.01</v>
      </c>
      <c r="I613" s="832">
        <v>1131864.74</v>
      </c>
      <c r="J613" s="832">
        <v>1505011.1</v>
      </c>
      <c r="K613" s="832">
        <v>1837819.15</v>
      </c>
      <c r="L613" s="832">
        <v>2109359.58</v>
      </c>
      <c r="M613" s="832">
        <v>2427310</v>
      </c>
      <c r="N613" s="832">
        <v>2774352.66</v>
      </c>
      <c r="O613" s="832">
        <v>3121167.71</v>
      </c>
      <c r="P613" s="832">
        <v>3440713.44</v>
      </c>
      <c r="Q613" s="832">
        <v>3730521.35</v>
      </c>
      <c r="R613" s="832">
        <v>4055141.16</v>
      </c>
      <c r="S613" s="832">
        <v>339138.3</v>
      </c>
      <c r="T613" s="832">
        <v>339138.3</v>
      </c>
      <c r="U613" s="832">
        <v>0</v>
      </c>
      <c r="V613" s="832">
        <v>1168</v>
      </c>
      <c r="W613" s="832">
        <v>2141</v>
      </c>
      <c r="X613" s="832">
        <v>3218</v>
      </c>
      <c r="Y613" s="832">
        <v>4298</v>
      </c>
      <c r="Z613" s="832">
        <v>5249</v>
      </c>
      <c r="AA613" s="832">
        <v>5968</v>
      </c>
      <c r="AB613" s="832">
        <v>6730</v>
      </c>
      <c r="AC613" s="832">
        <v>7474</v>
      </c>
      <c r="AD613" s="832">
        <v>8233</v>
      </c>
      <c r="AE613" s="832">
        <v>9064</v>
      </c>
      <c r="AF613" s="832">
        <v>9753</v>
      </c>
      <c r="AG613" s="832">
        <v>10430</v>
      </c>
      <c r="AH613" s="832">
        <v>887</v>
      </c>
      <c r="AI613" s="832">
        <v>887</v>
      </c>
      <c r="AJ613" s="1030" t="str">
        <f t="shared" si="60"/>
        <v>H35000</v>
      </c>
      <c r="AK613" s="1030" t="str">
        <f t="shared" si="61"/>
        <v>VTE PCS - COMPTOIR - GROS</v>
      </c>
      <c r="AL613" s="1030">
        <f>IFERROR(INDEX(G613:R613,1,MATCH(Parametres!$B$3,G$1:R$1,0)-1)*IF(OR(F613="L",F613="S",F613="I"),-1,1),"")</f>
        <v>-421311.65</v>
      </c>
      <c r="AM613" s="1030">
        <f t="shared" si="56"/>
        <v>-364984.36</v>
      </c>
      <c r="AN613" s="1030">
        <f>INDEX(G613:R613,1,MATCH(Parametres!$B$3,G$1:R$1,0))*IF(OR(F613="L",F613="S",F613="I"),-1,1)</f>
        <v>-786296.01</v>
      </c>
      <c r="AO613" s="598" t="str">
        <f>+VLOOKUP($AJ613,Data_Validation!$A:$D,1,0)</f>
        <v>H35000</v>
      </c>
      <c r="AP613" s="598" t="str">
        <f>+VLOOKUP($AJ613,Data_Validation!$A:$D,3,0)</f>
        <v>Pièces</v>
      </c>
      <c r="AQ613" s="598" t="str">
        <f>+VLOOKUP($AJ613,Data_Validation!$A:$D,4,0)</f>
        <v>Ventes de Gros</v>
      </c>
      <c r="AR613" s="598" t="s">
        <v>299</v>
      </c>
      <c r="AS613" s="598" t="str">
        <f>+VLOOKUP($AJ613,Data_Validation!$A:$E,5,0)</f>
        <v>Oui</v>
      </c>
      <c r="AT613" s="1036" t="str">
        <f t="shared" si="57"/>
        <v>H35000</v>
      </c>
      <c r="AU613" s="599" t="str">
        <f t="shared" si="58"/>
        <v>VTE PCS - COMPTOIR - GROS</v>
      </c>
      <c r="AV613" s="1030">
        <f>IFERROR(INDEX(V613:AG613,1,MATCH(Parametres!$B$3,V$1:AG$1,0)-1)*IF(OR(C613="L",C613="S",C613="I"),-1,1),"")</f>
        <v>1168</v>
      </c>
      <c r="AW613" s="1030">
        <f t="shared" si="59"/>
        <v>973</v>
      </c>
      <c r="AX613" s="1030">
        <f>INDEX(V613:AG613,1,MATCH(Parametres!$B$3,V$1:AG$1,0))*IF(OR(C613="L",C613="S",C613="I"),-1,1)</f>
        <v>2141</v>
      </c>
      <c r="AY613" s="598" t="s">
        <v>337</v>
      </c>
      <c r="AZ613" s="598" t="str">
        <f>+VLOOKUP($AJ613,Data_Validation!$A:$E,5,0)</f>
        <v>Oui</v>
      </c>
    </row>
    <row r="614" spans="1:52" ht="15" customHeight="1">
      <c r="A614" s="832" t="s">
        <v>1150</v>
      </c>
      <c r="B614" s="832">
        <v>2025</v>
      </c>
      <c r="C614" s="832" t="s">
        <v>2364</v>
      </c>
      <c r="D614" s="832" t="s">
        <v>2365</v>
      </c>
      <c r="E614" s="832" t="s">
        <v>2363</v>
      </c>
      <c r="F614" s="832" t="s">
        <v>2222</v>
      </c>
      <c r="G614" s="832">
        <v>3076.77</v>
      </c>
      <c r="H614" s="832">
        <v>8297.48</v>
      </c>
      <c r="I614" s="832">
        <v>10771.65</v>
      </c>
      <c r="J614" s="832">
        <v>20497.7</v>
      </c>
      <c r="K614" s="832">
        <v>28807.040000000001</v>
      </c>
      <c r="L614" s="832">
        <v>40028.300000000003</v>
      </c>
      <c r="M614" s="832">
        <v>52942.29</v>
      </c>
      <c r="N614" s="832">
        <v>63567.61</v>
      </c>
      <c r="O614" s="832">
        <v>73912.88</v>
      </c>
      <c r="P614" s="832">
        <v>86612.27</v>
      </c>
      <c r="Q614" s="832">
        <v>98008.82</v>
      </c>
      <c r="R614" s="832">
        <v>106318.8</v>
      </c>
      <c r="S614" s="832">
        <v>8909.89</v>
      </c>
      <c r="T614" s="832">
        <v>8909.89</v>
      </c>
      <c r="U614" s="832">
        <v>0</v>
      </c>
      <c r="V614" s="832">
        <v>64</v>
      </c>
      <c r="W614" s="832">
        <v>110</v>
      </c>
      <c r="X614" s="832">
        <v>173</v>
      </c>
      <c r="Y614" s="832">
        <v>269</v>
      </c>
      <c r="Z614" s="832">
        <v>342</v>
      </c>
      <c r="AA614" s="832">
        <v>417</v>
      </c>
      <c r="AB614" s="832">
        <v>508</v>
      </c>
      <c r="AC614" s="832">
        <v>591</v>
      </c>
      <c r="AD614" s="832">
        <v>683</v>
      </c>
      <c r="AE614" s="832">
        <v>798</v>
      </c>
      <c r="AF614" s="832">
        <v>892</v>
      </c>
      <c r="AG614" s="832">
        <v>968</v>
      </c>
      <c r="AH614" s="832">
        <v>81</v>
      </c>
      <c r="AI614" s="832">
        <v>81</v>
      </c>
      <c r="AJ614" s="1030" t="str">
        <f t="shared" si="60"/>
        <v>H35200</v>
      </c>
      <c r="AK614" s="1030" t="str">
        <f t="shared" si="61"/>
        <v>VTE PCS COMPTOIR - DETAIL</v>
      </c>
      <c r="AL614" s="1030">
        <f>IFERROR(INDEX(G614:R614,1,MATCH(Parametres!$B$3,G$1:R$1,0)-1)*IF(OR(F614="L",F614="S",F614="I"),-1,1),"")</f>
        <v>-3076.77</v>
      </c>
      <c r="AM614" s="1030">
        <f t="shared" si="56"/>
        <v>-5220.7099999999991</v>
      </c>
      <c r="AN614" s="1030">
        <f>INDEX(G614:R614,1,MATCH(Parametres!$B$3,G$1:R$1,0))*IF(OR(F614="L",F614="S",F614="I"),-1,1)</f>
        <v>-8297.48</v>
      </c>
      <c r="AO614" s="598" t="str">
        <f>+VLOOKUP($AJ614,Data_Validation!$A:$D,1,0)</f>
        <v>H35200</v>
      </c>
      <c r="AP614" s="598" t="str">
        <f>+VLOOKUP($AJ614,Data_Validation!$A:$D,3,0)</f>
        <v>Pièces</v>
      </c>
      <c r="AQ614" s="598" t="str">
        <f>+VLOOKUP($AJ614,Data_Validation!$A:$D,4,0)</f>
        <v>Ventes Détails</v>
      </c>
      <c r="AR614" s="598" t="s">
        <v>299</v>
      </c>
      <c r="AS614" s="598" t="str">
        <f>+VLOOKUP($AJ614,Data_Validation!$A:$E,5,0)</f>
        <v>Oui</v>
      </c>
      <c r="AT614" s="1036" t="str">
        <f t="shared" si="57"/>
        <v>H35200</v>
      </c>
      <c r="AU614" s="599" t="str">
        <f t="shared" si="58"/>
        <v>VTE PCS COMPTOIR - DETAIL</v>
      </c>
      <c r="AV614" s="1030">
        <f>IFERROR(INDEX(V614:AG614,1,MATCH(Parametres!$B$3,V$1:AG$1,0)-1)*IF(OR(C614="L",C614="S",C614="I"),-1,1),"")</f>
        <v>64</v>
      </c>
      <c r="AW614" s="1030">
        <f t="shared" si="59"/>
        <v>46</v>
      </c>
      <c r="AX614" s="1030">
        <f>INDEX(V614:AG614,1,MATCH(Parametres!$B$3,V$1:AG$1,0))*IF(OR(C614="L",C614="S",C614="I"),-1,1)</f>
        <v>110</v>
      </c>
      <c r="AY614" s="598" t="s">
        <v>337</v>
      </c>
      <c r="AZ614" s="598" t="str">
        <f>+VLOOKUP($AJ614,Data_Validation!$A:$E,5,0)</f>
        <v>Oui</v>
      </c>
    </row>
    <row r="615" spans="1:52" ht="15" customHeight="1">
      <c r="A615" s="832" t="s">
        <v>1150</v>
      </c>
      <c r="B615" s="832">
        <v>2025</v>
      </c>
      <c r="C615" s="832" t="s">
        <v>2366</v>
      </c>
      <c r="D615" s="832" t="s">
        <v>2367</v>
      </c>
      <c r="E615" s="832" t="s">
        <v>2363</v>
      </c>
      <c r="F615" s="832" t="s">
        <v>2222</v>
      </c>
      <c r="G615" s="832">
        <v>25296.48</v>
      </c>
      <c r="H615" s="832">
        <v>38306.71</v>
      </c>
      <c r="I615" s="832">
        <v>57047.85</v>
      </c>
      <c r="J615" s="832">
        <v>78668.929999999993</v>
      </c>
      <c r="K615" s="832">
        <v>93766.33</v>
      </c>
      <c r="L615" s="832">
        <v>111765.75999999999</v>
      </c>
      <c r="M615" s="832">
        <v>131940.34</v>
      </c>
      <c r="N615" s="832">
        <v>150598.6</v>
      </c>
      <c r="O615" s="832">
        <v>170896.5</v>
      </c>
      <c r="P615" s="832">
        <v>194280.69</v>
      </c>
      <c r="Q615" s="832">
        <v>222788.03</v>
      </c>
      <c r="R615" s="832">
        <v>244255.83</v>
      </c>
      <c r="S615" s="832">
        <v>20253.46</v>
      </c>
      <c r="T615" s="832">
        <v>20253.46</v>
      </c>
      <c r="U615" s="832">
        <v>0</v>
      </c>
      <c r="V615" s="832">
        <v>137</v>
      </c>
      <c r="W615" s="832">
        <v>253</v>
      </c>
      <c r="X615" s="832">
        <v>348</v>
      </c>
      <c r="Y615" s="832">
        <v>491</v>
      </c>
      <c r="Z615" s="832">
        <v>620</v>
      </c>
      <c r="AA615" s="832">
        <v>730</v>
      </c>
      <c r="AB615" s="832">
        <v>863</v>
      </c>
      <c r="AC615" s="832">
        <v>970</v>
      </c>
      <c r="AD615" s="832">
        <v>1085</v>
      </c>
      <c r="AE615" s="832">
        <v>1213</v>
      </c>
      <c r="AF615" s="832">
        <v>1358</v>
      </c>
      <c r="AG615" s="832">
        <v>1484</v>
      </c>
      <c r="AH615" s="832">
        <v>123</v>
      </c>
      <c r="AI615" s="832">
        <v>123</v>
      </c>
      <c r="AJ615" s="1030" t="str">
        <f t="shared" si="60"/>
        <v>H35300</v>
      </c>
      <c r="AK615" s="1030" t="str">
        <f t="shared" si="61"/>
        <v>VTE ACCESS DETAIL</v>
      </c>
      <c r="AL615" s="1030">
        <f>IFERROR(INDEX(G615:R615,1,MATCH(Parametres!$B$3,G$1:R$1,0)-1)*IF(OR(F615="L",F615="S",F615="I"),-1,1),"")</f>
        <v>-25296.48</v>
      </c>
      <c r="AM615" s="1030">
        <f t="shared" si="56"/>
        <v>-13010.23</v>
      </c>
      <c r="AN615" s="1030">
        <f>INDEX(G615:R615,1,MATCH(Parametres!$B$3,G$1:R$1,0))*IF(OR(F615="L",F615="S",F615="I"),-1,1)</f>
        <v>-38306.71</v>
      </c>
      <c r="AO615" s="598" t="str">
        <f>+VLOOKUP($AJ615,Data_Validation!$A:$D,1,0)</f>
        <v>H35300</v>
      </c>
      <c r="AP615" s="598" t="str">
        <f>+VLOOKUP($AJ615,Data_Validation!$A:$D,3,0)</f>
        <v>Pièces</v>
      </c>
      <c r="AQ615" s="598" t="str">
        <f>+VLOOKUP($AJ615,Data_Validation!$A:$D,4,0)</f>
        <v>Ventes Détails</v>
      </c>
      <c r="AR615" s="598" t="s">
        <v>299</v>
      </c>
      <c r="AS615" s="598" t="str">
        <f>+VLOOKUP($AJ615,Data_Validation!$A:$E,5,0)</f>
        <v>Oui</v>
      </c>
      <c r="AT615" s="1036" t="str">
        <f t="shared" si="57"/>
        <v>H35300</v>
      </c>
      <c r="AU615" s="599" t="str">
        <f t="shared" si="58"/>
        <v>VTE ACCESS DETAIL</v>
      </c>
      <c r="AV615" s="1030">
        <f>IFERROR(INDEX(V615:AG615,1,MATCH(Parametres!$B$3,V$1:AG$1,0)-1)*IF(OR(C615="L",C615="S",C615="I"),-1,1),"")</f>
        <v>137</v>
      </c>
      <c r="AW615" s="1030">
        <f t="shared" si="59"/>
        <v>116</v>
      </c>
      <c r="AX615" s="1030">
        <f>INDEX(V615:AG615,1,MATCH(Parametres!$B$3,V$1:AG$1,0))*IF(OR(C615="L",C615="S",C615="I"),-1,1)</f>
        <v>253</v>
      </c>
      <c r="AY615" s="598" t="s">
        <v>337</v>
      </c>
      <c r="AZ615" s="598" t="str">
        <f>+VLOOKUP($AJ615,Data_Validation!$A:$E,5,0)</f>
        <v>Oui</v>
      </c>
    </row>
    <row r="616" spans="1:52" ht="15" customHeight="1">
      <c r="A616" s="832" t="s">
        <v>1150</v>
      </c>
      <c r="B616" s="832">
        <v>2025</v>
      </c>
      <c r="C616" s="832" t="s">
        <v>2368</v>
      </c>
      <c r="D616" s="832" t="s">
        <v>2369</v>
      </c>
      <c r="E616" s="832" t="s">
        <v>2363</v>
      </c>
      <c r="F616" s="832" t="s">
        <v>2222</v>
      </c>
      <c r="G616" s="832">
        <v>64769.74</v>
      </c>
      <c r="H616" s="832">
        <v>112426.43</v>
      </c>
      <c r="I616" s="832">
        <v>165636.68</v>
      </c>
      <c r="J616" s="832">
        <v>255246.3</v>
      </c>
      <c r="K616" s="832">
        <v>361352.77</v>
      </c>
      <c r="L616" s="832">
        <v>444616.8</v>
      </c>
      <c r="M616" s="832">
        <v>513987.36</v>
      </c>
      <c r="N616" s="832">
        <v>560923.84</v>
      </c>
      <c r="O616" s="832">
        <v>611902.9</v>
      </c>
      <c r="P616" s="832">
        <v>691191.52</v>
      </c>
      <c r="Q616" s="832">
        <v>766784.97</v>
      </c>
      <c r="R616" s="832">
        <v>818001.02</v>
      </c>
      <c r="S616" s="832">
        <v>69707.72</v>
      </c>
      <c r="T616" s="832">
        <v>69707.72</v>
      </c>
      <c r="U616" s="832">
        <v>0</v>
      </c>
      <c r="V616" s="832">
        <v>442</v>
      </c>
      <c r="W616" s="832">
        <v>807</v>
      </c>
      <c r="X616" s="832">
        <v>1234</v>
      </c>
      <c r="Y616" s="832">
        <v>1973</v>
      </c>
      <c r="Z616" s="832">
        <v>2651</v>
      </c>
      <c r="AA616" s="832">
        <v>3151</v>
      </c>
      <c r="AB616" s="832">
        <v>3612</v>
      </c>
      <c r="AC616" s="832">
        <v>3948</v>
      </c>
      <c r="AD616" s="832">
        <v>4355</v>
      </c>
      <c r="AE616" s="832">
        <v>4957</v>
      </c>
      <c r="AF616" s="832">
        <v>5626</v>
      </c>
      <c r="AG616" s="832">
        <v>6036</v>
      </c>
      <c r="AH616" s="832">
        <v>511</v>
      </c>
      <c r="AI616" s="832">
        <v>511</v>
      </c>
      <c r="AJ616" s="1030" t="str">
        <f t="shared" si="60"/>
        <v>H35400</v>
      </c>
      <c r="AK616" s="1030" t="str">
        <f t="shared" si="61"/>
        <v>VTE PCS B.R CLIENT - MEC</v>
      </c>
      <c r="AL616" s="1030">
        <f>IFERROR(INDEX(G616:R616,1,MATCH(Parametres!$B$3,G$1:R$1,0)-1)*IF(OR(F616="L",F616="S",F616="I"),-1,1),"")</f>
        <v>-64769.74</v>
      </c>
      <c r="AM616" s="1030">
        <f t="shared" si="56"/>
        <v>-47656.689999999995</v>
      </c>
      <c r="AN616" s="1030">
        <f>INDEX(G616:R616,1,MATCH(Parametres!$B$3,G$1:R$1,0))*IF(OR(F616="L",F616="S",F616="I"),-1,1)</f>
        <v>-112426.43</v>
      </c>
      <c r="AO616" s="598" t="str">
        <f>+VLOOKUP($AJ616,Data_Validation!$A:$D,1,0)</f>
        <v>H35400</v>
      </c>
      <c r="AP616" s="598" t="str">
        <f>+VLOOKUP($AJ616,Data_Validation!$A:$D,3,0)</f>
        <v>Pièces</v>
      </c>
      <c r="AQ616" s="598" t="str">
        <f>+VLOOKUP($AJ616,Data_Validation!$A:$D,4,0)</f>
        <v>Pièces Ro Clients</v>
      </c>
      <c r="AR616" s="598" t="s">
        <v>299</v>
      </c>
      <c r="AS616" s="598" t="str">
        <f>+VLOOKUP($AJ616,Data_Validation!$A:$E,5,0)</f>
        <v>Oui</v>
      </c>
      <c r="AT616" s="1036" t="str">
        <f t="shared" si="57"/>
        <v>H35400</v>
      </c>
      <c r="AU616" s="599" t="str">
        <f t="shared" si="58"/>
        <v>VTE PCS B.R CLIENT - MEC</v>
      </c>
      <c r="AV616" s="1030">
        <f>IFERROR(INDEX(V616:AG616,1,MATCH(Parametres!$B$3,V$1:AG$1,0)-1)*IF(OR(C616="L",C616="S",C616="I"),-1,1),"")</f>
        <v>442</v>
      </c>
      <c r="AW616" s="1030">
        <f t="shared" si="59"/>
        <v>365</v>
      </c>
      <c r="AX616" s="1030">
        <f>INDEX(V616:AG616,1,MATCH(Parametres!$B$3,V$1:AG$1,0))*IF(OR(C616="L",C616="S",C616="I"),-1,1)</f>
        <v>807</v>
      </c>
      <c r="AY616" s="598" t="s">
        <v>337</v>
      </c>
      <c r="AZ616" s="598" t="str">
        <f>+VLOOKUP($AJ616,Data_Validation!$A:$E,5,0)</f>
        <v>Oui</v>
      </c>
    </row>
    <row r="617" spans="1:52" ht="15" customHeight="1">
      <c r="A617" s="832" t="s">
        <v>1150</v>
      </c>
      <c r="B617" s="832">
        <v>2025</v>
      </c>
      <c r="C617" s="832" t="s">
        <v>2370</v>
      </c>
      <c r="D617" s="832" t="s">
        <v>2371</v>
      </c>
      <c r="E617" s="832" t="s">
        <v>2363</v>
      </c>
      <c r="F617" s="832" t="s">
        <v>2222</v>
      </c>
      <c r="G617" s="832">
        <v>0</v>
      </c>
      <c r="H617" s="832">
        <v>0</v>
      </c>
      <c r="I617" s="832">
        <v>0</v>
      </c>
      <c r="J617" s="832">
        <v>0</v>
      </c>
      <c r="K617" s="832">
        <v>0</v>
      </c>
      <c r="L617" s="832">
        <v>0</v>
      </c>
      <c r="M617" s="832">
        <v>0</v>
      </c>
      <c r="N617" s="832">
        <v>0</v>
      </c>
      <c r="O617" s="832">
        <v>0</v>
      </c>
      <c r="P617" s="832">
        <v>0</v>
      </c>
      <c r="Q617" s="832">
        <v>0</v>
      </c>
      <c r="R617" s="832">
        <v>0</v>
      </c>
      <c r="S617" s="832">
        <v>0</v>
      </c>
      <c r="T617" s="832">
        <v>0</v>
      </c>
      <c r="U617" s="832">
        <v>0</v>
      </c>
      <c r="V617" s="832">
        <v>0</v>
      </c>
      <c r="W617" s="832">
        <v>0</v>
      </c>
      <c r="X617" s="832">
        <v>0</v>
      </c>
      <c r="Y617" s="832">
        <v>0</v>
      </c>
      <c r="Z617" s="832">
        <v>0</v>
      </c>
      <c r="AA617" s="832">
        <v>0</v>
      </c>
      <c r="AB617" s="832">
        <v>0</v>
      </c>
      <c r="AC617" s="832">
        <v>0</v>
      </c>
      <c r="AD617" s="832">
        <v>0</v>
      </c>
      <c r="AE617" s="832">
        <v>0</v>
      </c>
      <c r="AF617" s="832">
        <v>0</v>
      </c>
      <c r="AG617" s="832">
        <v>0</v>
      </c>
      <c r="AH617" s="832">
        <v>0</v>
      </c>
      <c r="AI617" s="832">
        <v>0</v>
      </c>
      <c r="AJ617" s="1030" t="str">
        <f t="shared" si="60"/>
        <v>H35410</v>
      </c>
      <c r="AK617" s="1030" t="str">
        <f t="shared" si="61"/>
        <v>VTE PIECES DETAIL HPP</v>
      </c>
      <c r="AL617" s="1030">
        <f>IFERROR(INDEX(G617:R617,1,MATCH(Parametres!$B$3,G$1:R$1,0)-1)*IF(OR(F617="L",F617="S",F617="I"),-1,1),"")</f>
        <v>0</v>
      </c>
      <c r="AM617" s="1030">
        <f t="shared" si="56"/>
        <v>0</v>
      </c>
      <c r="AN617" s="1030">
        <f>INDEX(G617:R617,1,MATCH(Parametres!$B$3,G$1:R$1,0))*IF(OR(F617="L",F617="S",F617="I"),-1,1)</f>
        <v>0</v>
      </c>
      <c r="AO617" s="598" t="e">
        <f>+VLOOKUP($AJ617,Data_Validation!$A:$D,1,0)</f>
        <v>#N/A</v>
      </c>
      <c r="AP617" s="598" t="e">
        <f>+VLOOKUP($AJ617,Data_Validation!$A:$D,3,0)</f>
        <v>#N/A</v>
      </c>
      <c r="AQ617" s="598" t="e">
        <f>+VLOOKUP($AJ617,Data_Validation!$A:$D,4,0)</f>
        <v>#N/A</v>
      </c>
      <c r="AR617" s="598" t="s">
        <v>299</v>
      </c>
      <c r="AS617" s="598" t="e">
        <f>+VLOOKUP($AJ617,Data_Validation!$A:$E,5,0)</f>
        <v>#N/A</v>
      </c>
      <c r="AT617" s="1036" t="str">
        <f t="shared" si="57"/>
        <v>H35410</v>
      </c>
      <c r="AU617" s="599" t="str">
        <f t="shared" si="58"/>
        <v>VTE PIECES DETAIL HPP</v>
      </c>
      <c r="AV617" s="1030">
        <f>IFERROR(INDEX(V617:AG617,1,MATCH(Parametres!$B$3,V$1:AG$1,0)-1)*IF(OR(C617="L",C617="S",C617="I"),-1,1),"")</f>
        <v>0</v>
      </c>
      <c r="AW617" s="1030">
        <f t="shared" si="59"/>
        <v>0</v>
      </c>
      <c r="AX617" s="1030">
        <f>INDEX(V617:AG617,1,MATCH(Parametres!$B$3,V$1:AG$1,0))*IF(OR(C617="L",C617="S",C617="I"),-1,1)</f>
        <v>0</v>
      </c>
      <c r="AY617" s="598" t="s">
        <v>337</v>
      </c>
      <c r="AZ617" s="598" t="e">
        <f>+VLOOKUP($AJ617,Data_Validation!$A:$E,5,0)</f>
        <v>#N/A</v>
      </c>
    </row>
    <row r="618" spans="1:52" ht="15" customHeight="1">
      <c r="A618" s="832" t="s">
        <v>1150</v>
      </c>
      <c r="B618" s="832">
        <v>2025</v>
      </c>
      <c r="C618" s="832" t="s">
        <v>2372</v>
      </c>
      <c r="D618" s="832" t="s">
        <v>2373</v>
      </c>
      <c r="E618" s="832" t="s">
        <v>2363</v>
      </c>
      <c r="F618" s="832" t="s">
        <v>2222</v>
      </c>
      <c r="G618" s="832">
        <v>0</v>
      </c>
      <c r="H618" s="832">
        <v>0</v>
      </c>
      <c r="I618" s="832">
        <v>0</v>
      </c>
      <c r="J618" s="832">
        <v>0</v>
      </c>
      <c r="K618" s="832">
        <v>0</v>
      </c>
      <c r="L618" s="832">
        <v>0</v>
      </c>
      <c r="M618" s="832">
        <v>0</v>
      </c>
      <c r="N618" s="832">
        <v>0</v>
      </c>
      <c r="O618" s="832">
        <v>0</v>
      </c>
      <c r="P618" s="832">
        <v>0</v>
      </c>
      <c r="Q618" s="832">
        <v>0</v>
      </c>
      <c r="R618" s="832">
        <v>0</v>
      </c>
      <c r="S618" s="832">
        <v>0</v>
      </c>
      <c r="T618" s="832">
        <v>0</v>
      </c>
      <c r="U618" s="832">
        <v>0</v>
      </c>
      <c r="V618" s="832">
        <v>0</v>
      </c>
      <c r="W618" s="832">
        <v>0</v>
      </c>
      <c r="X618" s="832">
        <v>0</v>
      </c>
      <c r="Y618" s="832">
        <v>0</v>
      </c>
      <c r="Z618" s="832">
        <v>0</v>
      </c>
      <c r="AA618" s="832">
        <v>0</v>
      </c>
      <c r="AB618" s="832">
        <v>0</v>
      </c>
      <c r="AC618" s="832">
        <v>0</v>
      </c>
      <c r="AD618" s="832">
        <v>0</v>
      </c>
      <c r="AE618" s="832">
        <v>0</v>
      </c>
      <c r="AF618" s="832">
        <v>0</v>
      </c>
      <c r="AG618" s="832">
        <v>0</v>
      </c>
      <c r="AH618" s="832">
        <v>0</v>
      </c>
      <c r="AI618" s="832">
        <v>0</v>
      </c>
      <c r="AJ618" s="1030" t="str">
        <f t="shared" si="60"/>
        <v>H35500</v>
      </c>
      <c r="AK618" s="1030" t="str">
        <f t="shared" si="61"/>
        <v>VTE PCS B.R CLIENT - CARR</v>
      </c>
      <c r="AL618" s="1030">
        <f>IFERROR(INDEX(G618:R618,1,MATCH(Parametres!$B$3,G$1:R$1,0)-1)*IF(OR(F618="L",F618="S",F618="I"),-1,1),"")</f>
        <v>0</v>
      </c>
      <c r="AM618" s="1030">
        <f t="shared" si="56"/>
        <v>0</v>
      </c>
      <c r="AN618" s="1030">
        <f>INDEX(G618:R618,1,MATCH(Parametres!$B$3,G$1:R$1,0))*IF(OR(F618="L",F618="S",F618="I"),-1,1)</f>
        <v>0</v>
      </c>
      <c r="AO618" s="598" t="e">
        <f>+VLOOKUP($AJ618,Data_Validation!$A:$D,1,0)</f>
        <v>#N/A</v>
      </c>
      <c r="AP618" s="598" t="e">
        <f>+VLOOKUP($AJ618,Data_Validation!$A:$D,3,0)</f>
        <v>#N/A</v>
      </c>
      <c r="AQ618" s="598" t="e">
        <f>+VLOOKUP($AJ618,Data_Validation!$A:$D,4,0)</f>
        <v>#N/A</v>
      </c>
      <c r="AR618" s="598" t="s">
        <v>299</v>
      </c>
      <c r="AS618" s="598" t="e">
        <f>+VLOOKUP($AJ618,Data_Validation!$A:$E,5,0)</f>
        <v>#N/A</v>
      </c>
      <c r="AT618" s="1036" t="str">
        <f t="shared" si="57"/>
        <v>H35500</v>
      </c>
      <c r="AU618" s="599" t="str">
        <f t="shared" si="58"/>
        <v>VTE PCS B.R CLIENT - CARR</v>
      </c>
      <c r="AV618" s="1030">
        <f>IFERROR(INDEX(V618:AG618,1,MATCH(Parametres!$B$3,V$1:AG$1,0)-1)*IF(OR(C618="L",C618="S",C618="I"),-1,1),"")</f>
        <v>0</v>
      </c>
      <c r="AW618" s="1030">
        <f t="shared" si="59"/>
        <v>0</v>
      </c>
      <c r="AX618" s="1030">
        <f>INDEX(V618:AG618,1,MATCH(Parametres!$B$3,V$1:AG$1,0))*IF(OR(C618="L",C618="S",C618="I"),-1,1)</f>
        <v>0</v>
      </c>
      <c r="AY618" s="598" t="s">
        <v>337</v>
      </c>
      <c r="AZ618" s="598" t="e">
        <f>+VLOOKUP($AJ618,Data_Validation!$A:$E,5,0)</f>
        <v>#N/A</v>
      </c>
    </row>
    <row r="619" spans="1:52" ht="15" customHeight="1">
      <c r="A619" s="832" t="s">
        <v>1150</v>
      </c>
      <c r="B619" s="832">
        <v>2025</v>
      </c>
      <c r="C619" s="832" t="s">
        <v>2374</v>
      </c>
      <c r="D619" s="832" t="s">
        <v>2375</v>
      </c>
      <c r="E619" s="832" t="s">
        <v>2363</v>
      </c>
      <c r="F619" s="832" t="s">
        <v>2222</v>
      </c>
      <c r="G619" s="832">
        <v>129177.47</v>
      </c>
      <c r="H619" s="832">
        <v>226175.68</v>
      </c>
      <c r="I619" s="832">
        <v>347796.14</v>
      </c>
      <c r="J619" s="832">
        <v>405763.36</v>
      </c>
      <c r="K619" s="832">
        <v>488778.36</v>
      </c>
      <c r="L619" s="832">
        <v>596302.44999999995</v>
      </c>
      <c r="M619" s="832">
        <v>735760.77</v>
      </c>
      <c r="N619" s="832">
        <v>851777.41</v>
      </c>
      <c r="O619" s="832">
        <v>1030044.5</v>
      </c>
      <c r="P619" s="832">
        <v>1129376.45</v>
      </c>
      <c r="Q619" s="832">
        <v>1148185.53</v>
      </c>
      <c r="R619" s="832">
        <v>1239525.31</v>
      </c>
      <c r="S619" s="832">
        <v>104380.5</v>
      </c>
      <c r="T619" s="832">
        <v>104380.5</v>
      </c>
      <c r="U619" s="832">
        <v>0</v>
      </c>
      <c r="V619" s="832">
        <v>241</v>
      </c>
      <c r="W619" s="832">
        <v>441</v>
      </c>
      <c r="X619" s="832">
        <v>711</v>
      </c>
      <c r="Y619" s="832">
        <v>824</v>
      </c>
      <c r="Z619" s="832">
        <v>995</v>
      </c>
      <c r="AA619" s="832">
        <v>1278</v>
      </c>
      <c r="AB619" s="832">
        <v>1531</v>
      </c>
      <c r="AC619" s="832">
        <v>1709</v>
      </c>
      <c r="AD619" s="832">
        <v>1976</v>
      </c>
      <c r="AE619" s="832">
        <v>2142</v>
      </c>
      <c r="AF619" s="832">
        <v>2212</v>
      </c>
      <c r="AG619" s="832">
        <v>2409</v>
      </c>
      <c r="AH619" s="832">
        <v>201</v>
      </c>
      <c r="AI619" s="832">
        <v>201</v>
      </c>
      <c r="AJ619" s="1030" t="str">
        <f t="shared" si="60"/>
        <v>H35600</v>
      </c>
      <c r="AK619" s="1030" t="str">
        <f t="shared" si="61"/>
        <v>VTE PCS B.R GARANTIE -MEC</v>
      </c>
      <c r="AL619" s="1030">
        <f>IFERROR(INDEX(G619:R619,1,MATCH(Parametres!$B$3,G$1:R$1,0)-1)*IF(OR(F619="L",F619="S",F619="I"),-1,1),"")</f>
        <v>-129177.47</v>
      </c>
      <c r="AM619" s="1030">
        <f t="shared" si="56"/>
        <v>-96998.209999999992</v>
      </c>
      <c r="AN619" s="1030">
        <f>INDEX(G619:R619,1,MATCH(Parametres!$B$3,G$1:R$1,0))*IF(OR(F619="L",F619="S",F619="I"),-1,1)</f>
        <v>-226175.68</v>
      </c>
      <c r="AO619" s="598" t="str">
        <f>+VLOOKUP($AJ619,Data_Validation!$A:$D,1,0)</f>
        <v>H35600</v>
      </c>
      <c r="AP619" s="598" t="str">
        <f>+VLOOKUP($AJ619,Data_Validation!$A:$D,3,0)</f>
        <v>Pièces</v>
      </c>
      <c r="AQ619" s="598" t="str">
        <f>+VLOOKUP($AJ619,Data_Validation!$A:$D,4,0)</f>
        <v>P/A Garantie</v>
      </c>
      <c r="AR619" s="598" t="s">
        <v>299</v>
      </c>
      <c r="AS619" s="598" t="str">
        <f>+VLOOKUP($AJ619,Data_Validation!$A:$E,5,0)</f>
        <v>Oui</v>
      </c>
      <c r="AT619" s="1036" t="str">
        <f t="shared" si="57"/>
        <v>H35600</v>
      </c>
      <c r="AU619" s="599" t="str">
        <f t="shared" si="58"/>
        <v>VTE PCS B.R GARANTIE -MEC</v>
      </c>
      <c r="AV619" s="1030">
        <f>IFERROR(INDEX(V619:AG619,1,MATCH(Parametres!$B$3,V$1:AG$1,0)-1)*IF(OR(C619="L",C619="S",C619="I"),-1,1),"")</f>
        <v>241</v>
      </c>
      <c r="AW619" s="1030">
        <f t="shared" si="59"/>
        <v>200</v>
      </c>
      <c r="AX619" s="1030">
        <f>INDEX(V619:AG619,1,MATCH(Parametres!$B$3,V$1:AG$1,0))*IF(OR(C619="L",C619="S",C619="I"),-1,1)</f>
        <v>441</v>
      </c>
      <c r="AY619" s="598" t="s">
        <v>337</v>
      </c>
      <c r="AZ619" s="598" t="str">
        <f>+VLOOKUP($AJ619,Data_Validation!$A:$E,5,0)</f>
        <v>Oui</v>
      </c>
    </row>
    <row r="620" spans="1:52" ht="15" customHeight="1">
      <c r="A620" s="832" t="s">
        <v>1150</v>
      </c>
      <c r="B620" s="832">
        <v>2025</v>
      </c>
      <c r="C620" s="832" t="s">
        <v>2376</v>
      </c>
      <c r="D620" s="832" t="s">
        <v>2377</v>
      </c>
      <c r="E620" s="832" t="s">
        <v>2363</v>
      </c>
      <c r="F620" s="832" t="s">
        <v>2222</v>
      </c>
      <c r="G620" s="832">
        <v>10268.86</v>
      </c>
      <c r="H620" s="832">
        <v>18822.04</v>
      </c>
      <c r="I620" s="832">
        <v>24550.19</v>
      </c>
      <c r="J620" s="832">
        <v>29509.599999999999</v>
      </c>
      <c r="K620" s="832">
        <v>38622.71</v>
      </c>
      <c r="L620" s="832">
        <v>45227.83</v>
      </c>
      <c r="M620" s="832">
        <v>56993.42</v>
      </c>
      <c r="N620" s="832">
        <v>64391.11</v>
      </c>
      <c r="O620" s="832">
        <v>76777.679999999993</v>
      </c>
      <c r="P620" s="832">
        <v>88079.85</v>
      </c>
      <c r="Q620" s="832">
        <v>102995.32</v>
      </c>
      <c r="R620" s="832">
        <v>119096.68</v>
      </c>
      <c r="S620" s="832">
        <v>9363.2099999999991</v>
      </c>
      <c r="T620" s="832">
        <v>9363.2099999999991</v>
      </c>
      <c r="U620" s="832">
        <v>0</v>
      </c>
      <c r="V620" s="832">
        <v>127</v>
      </c>
      <c r="W620" s="832">
        <v>239</v>
      </c>
      <c r="X620" s="832">
        <v>336</v>
      </c>
      <c r="Y620" s="832">
        <v>460</v>
      </c>
      <c r="Z620" s="832">
        <v>610</v>
      </c>
      <c r="AA620" s="832">
        <v>735</v>
      </c>
      <c r="AB620" s="832">
        <v>874</v>
      </c>
      <c r="AC620" s="832">
        <v>974</v>
      </c>
      <c r="AD620" s="832">
        <v>1082</v>
      </c>
      <c r="AE620" s="832">
        <v>1185</v>
      </c>
      <c r="AF620" s="832">
        <v>1285</v>
      </c>
      <c r="AG620" s="832">
        <v>1378</v>
      </c>
      <c r="AH620" s="832">
        <v>117</v>
      </c>
      <c r="AI620" s="832">
        <v>117</v>
      </c>
      <c r="AJ620" s="1030" t="str">
        <f t="shared" si="60"/>
        <v>H35800</v>
      </c>
      <c r="AK620" s="1030" t="str">
        <f t="shared" si="61"/>
        <v>VTE PCS B.R INTERNE -MEC</v>
      </c>
      <c r="AL620" s="1030">
        <f>IFERROR(INDEX(G620:R620,1,MATCH(Parametres!$B$3,G$1:R$1,0)-1)*IF(OR(F620="L",F620="S",F620="I"),-1,1),"")</f>
        <v>-10268.86</v>
      </c>
      <c r="AM620" s="1030">
        <f t="shared" si="56"/>
        <v>-8553.18</v>
      </c>
      <c r="AN620" s="1030">
        <f>INDEX(G620:R620,1,MATCH(Parametres!$B$3,G$1:R$1,0))*IF(OR(F620="L",F620="S",F620="I"),-1,1)</f>
        <v>-18822.04</v>
      </c>
      <c r="AO620" s="598" t="str">
        <f>+VLOOKUP($AJ620,Data_Validation!$A:$D,1,0)</f>
        <v>H35800</v>
      </c>
      <c r="AP620" s="598" t="str">
        <f>+VLOOKUP($AJ620,Data_Validation!$A:$D,3,0)</f>
        <v>Pièces</v>
      </c>
      <c r="AQ620" s="598" t="str">
        <f>+VLOOKUP($AJ620,Data_Validation!$A:$D,4,0)</f>
        <v>Ventes Internes</v>
      </c>
      <c r="AR620" s="598" t="s">
        <v>299</v>
      </c>
      <c r="AS620" s="598" t="str">
        <f>+VLOOKUP($AJ620,Data_Validation!$A:$E,5,0)</f>
        <v>Oui</v>
      </c>
      <c r="AT620" s="1036" t="str">
        <f t="shared" si="57"/>
        <v>H35800</v>
      </c>
      <c r="AU620" s="599" t="str">
        <f t="shared" si="58"/>
        <v>VTE PCS B.R INTERNE -MEC</v>
      </c>
      <c r="AV620" s="1030">
        <f>IFERROR(INDEX(V620:AG620,1,MATCH(Parametres!$B$3,V$1:AG$1,0)-1)*IF(OR(C620="L",C620="S",C620="I"),-1,1),"")</f>
        <v>127</v>
      </c>
      <c r="AW620" s="1030">
        <f t="shared" si="59"/>
        <v>112</v>
      </c>
      <c r="AX620" s="1030">
        <f>INDEX(V620:AG620,1,MATCH(Parametres!$B$3,V$1:AG$1,0))*IF(OR(C620="L",C620="S",C620="I"),-1,1)</f>
        <v>239</v>
      </c>
      <c r="AY620" s="598" t="s">
        <v>337</v>
      </c>
      <c r="AZ620" s="598" t="str">
        <f>+VLOOKUP($AJ620,Data_Validation!$A:$E,5,0)</f>
        <v>Oui</v>
      </c>
    </row>
    <row r="621" spans="1:52" ht="15" customHeight="1">
      <c r="A621" s="832" t="s">
        <v>1150</v>
      </c>
      <c r="B621" s="832">
        <v>2025</v>
      </c>
      <c r="C621" s="832" t="s">
        <v>2378</v>
      </c>
      <c r="D621" s="832" t="s">
        <v>2379</v>
      </c>
      <c r="E621" s="832" t="s">
        <v>2363</v>
      </c>
      <c r="F621" s="832" t="s">
        <v>2222</v>
      </c>
      <c r="G621" s="832">
        <v>0</v>
      </c>
      <c r="H621" s="832">
        <v>0</v>
      </c>
      <c r="I621" s="832">
        <v>0</v>
      </c>
      <c r="J621" s="832">
        <v>0</v>
      </c>
      <c r="K621" s="832">
        <v>0</v>
      </c>
      <c r="L621" s="832">
        <v>0</v>
      </c>
      <c r="M621" s="832">
        <v>0</v>
      </c>
      <c r="N621" s="832">
        <v>0</v>
      </c>
      <c r="O621" s="832">
        <v>0</v>
      </c>
      <c r="P621" s="832">
        <v>0</v>
      </c>
      <c r="Q621" s="832">
        <v>0</v>
      </c>
      <c r="R621" s="832">
        <v>0</v>
      </c>
      <c r="S621" s="832">
        <v>0</v>
      </c>
      <c r="T621" s="832">
        <v>0</v>
      </c>
      <c r="U621" s="832">
        <v>0</v>
      </c>
      <c r="V621" s="832">
        <v>0</v>
      </c>
      <c r="W621" s="832">
        <v>0</v>
      </c>
      <c r="X621" s="832">
        <v>0</v>
      </c>
      <c r="Y621" s="832">
        <v>0</v>
      </c>
      <c r="Z621" s="832">
        <v>0</v>
      </c>
      <c r="AA621" s="832">
        <v>0</v>
      </c>
      <c r="AB621" s="832">
        <v>0</v>
      </c>
      <c r="AC621" s="832">
        <v>0</v>
      </c>
      <c r="AD621" s="832">
        <v>0</v>
      </c>
      <c r="AE621" s="832">
        <v>0</v>
      </c>
      <c r="AF621" s="832">
        <v>0</v>
      </c>
      <c r="AG621" s="832">
        <v>0</v>
      </c>
      <c r="AH621" s="832">
        <v>0</v>
      </c>
      <c r="AI621" s="832">
        <v>0</v>
      </c>
      <c r="AJ621" s="1030" t="str">
        <f t="shared" si="60"/>
        <v>H36000</v>
      </c>
      <c r="AK621" s="1030" t="str">
        <f t="shared" si="61"/>
        <v>VTE PIECES DIVERSES (AUTO</v>
      </c>
      <c r="AL621" s="1030">
        <f>IFERROR(INDEX(G621:R621,1,MATCH(Parametres!$B$3,G$1:R$1,0)-1)*IF(OR(F621="L",F621="S",F621="I"),-1,1),"")</f>
        <v>0</v>
      </c>
      <c r="AM621" s="1030">
        <f t="shared" si="56"/>
        <v>0</v>
      </c>
      <c r="AN621" s="1030">
        <f>INDEX(G621:R621,1,MATCH(Parametres!$B$3,G$1:R$1,0))*IF(OR(F621="L",F621="S",F621="I"),-1,1)</f>
        <v>0</v>
      </c>
      <c r="AO621" s="598" t="e">
        <f>+VLOOKUP($AJ621,Data_Validation!$A:$D,1,0)</f>
        <v>#N/A</v>
      </c>
      <c r="AP621" s="598" t="e">
        <f>+VLOOKUP($AJ621,Data_Validation!$A:$D,3,0)</f>
        <v>#N/A</v>
      </c>
      <c r="AQ621" s="598" t="e">
        <f>+VLOOKUP($AJ621,Data_Validation!$A:$D,4,0)</f>
        <v>#N/A</v>
      </c>
      <c r="AR621" s="598" t="s">
        <v>299</v>
      </c>
      <c r="AS621" s="598" t="e">
        <f>+VLOOKUP($AJ621,Data_Validation!$A:$E,5,0)</f>
        <v>#N/A</v>
      </c>
      <c r="AT621" s="1036" t="str">
        <f t="shared" si="57"/>
        <v>H36000</v>
      </c>
      <c r="AU621" s="599" t="str">
        <f t="shared" si="58"/>
        <v>VTE PIECES DIVERSES (AUTO</v>
      </c>
      <c r="AV621" s="1030">
        <f>IFERROR(INDEX(V621:AG621,1,MATCH(Parametres!$B$3,V$1:AG$1,0)-1)*IF(OR(C621="L",C621="S",C621="I"),-1,1),"")</f>
        <v>0</v>
      </c>
      <c r="AW621" s="1030">
        <f t="shared" si="59"/>
        <v>0</v>
      </c>
      <c r="AX621" s="1030">
        <f>INDEX(V621:AG621,1,MATCH(Parametres!$B$3,V$1:AG$1,0))*IF(OR(C621="L",C621="S",C621="I"),-1,1)</f>
        <v>0</v>
      </c>
      <c r="AY621" s="598" t="s">
        <v>337</v>
      </c>
      <c r="AZ621" s="598" t="e">
        <f>+VLOOKUP($AJ621,Data_Validation!$A:$E,5,0)</f>
        <v>#N/A</v>
      </c>
    </row>
    <row r="622" spans="1:52" ht="15" customHeight="1">
      <c r="A622" s="832" t="s">
        <v>1150</v>
      </c>
      <c r="B622" s="832">
        <v>2025</v>
      </c>
      <c r="C622" s="832" t="s">
        <v>2380</v>
      </c>
      <c r="D622" s="832" t="s">
        <v>2381</v>
      </c>
      <c r="E622" s="832" t="s">
        <v>2363</v>
      </c>
      <c r="F622" s="832" t="s">
        <v>2222</v>
      </c>
      <c r="G622" s="832">
        <v>81279.009999999995</v>
      </c>
      <c r="H622" s="832">
        <v>110591.31</v>
      </c>
      <c r="I622" s="832">
        <v>146427.87</v>
      </c>
      <c r="J622" s="832">
        <v>205615</v>
      </c>
      <c r="K622" s="832">
        <v>245782.01</v>
      </c>
      <c r="L622" s="832">
        <v>270247.76</v>
      </c>
      <c r="M622" s="832">
        <v>299772.53000000003</v>
      </c>
      <c r="N622" s="832">
        <v>334282.03999999998</v>
      </c>
      <c r="O622" s="832">
        <v>377083.32</v>
      </c>
      <c r="P622" s="832">
        <v>459383.74</v>
      </c>
      <c r="Q622" s="832">
        <v>577341</v>
      </c>
      <c r="R622" s="832">
        <v>638645.32999999996</v>
      </c>
      <c r="S622" s="832">
        <v>52485.55</v>
      </c>
      <c r="T622" s="832">
        <v>52485.55</v>
      </c>
      <c r="U622" s="832">
        <v>0</v>
      </c>
      <c r="V622" s="832">
        <v>89</v>
      </c>
      <c r="W622" s="832">
        <v>125</v>
      </c>
      <c r="X622" s="832">
        <v>170</v>
      </c>
      <c r="Y622" s="832">
        <v>244</v>
      </c>
      <c r="Z622" s="832">
        <v>298</v>
      </c>
      <c r="AA622" s="832">
        <v>328</v>
      </c>
      <c r="AB622" s="832">
        <v>368</v>
      </c>
      <c r="AC622" s="832">
        <v>413</v>
      </c>
      <c r="AD622" s="832">
        <v>467</v>
      </c>
      <c r="AE622" s="832">
        <v>566</v>
      </c>
      <c r="AF622" s="832">
        <v>705</v>
      </c>
      <c r="AG622" s="832">
        <v>783</v>
      </c>
      <c r="AH622" s="832">
        <v>64</v>
      </c>
      <c r="AI622" s="832">
        <v>64</v>
      </c>
      <c r="AJ622" s="1030" t="str">
        <f t="shared" si="60"/>
        <v>H36200</v>
      </c>
      <c r="AK622" s="1030" t="str">
        <f t="shared" si="61"/>
        <v>VTE PNEUS</v>
      </c>
      <c r="AL622" s="1030">
        <f>IFERROR(INDEX(G622:R622,1,MATCH(Parametres!$B$3,G$1:R$1,0)-1)*IF(OR(F622="L",F622="S",F622="I"),-1,1),"")</f>
        <v>-81279.009999999995</v>
      </c>
      <c r="AM622" s="1030">
        <f t="shared" si="56"/>
        <v>-29312.300000000003</v>
      </c>
      <c r="AN622" s="1030">
        <f>INDEX(G622:R622,1,MATCH(Parametres!$B$3,G$1:R$1,0))*IF(OR(F622="L",F622="S",F622="I"),-1,1)</f>
        <v>-110591.31</v>
      </c>
      <c r="AO622" s="598" t="str">
        <f>+VLOOKUP($AJ622,Data_Validation!$A:$D,1,0)</f>
        <v>H36200</v>
      </c>
      <c r="AP622" s="598" t="str">
        <f>+VLOOKUP($AJ622,Data_Validation!$A:$D,3,0)</f>
        <v>Pièces</v>
      </c>
      <c r="AQ622" s="598" t="str">
        <f>+VLOOKUP($AJ622,Data_Validation!$A:$D,4,0)</f>
        <v>Ventes Pneus</v>
      </c>
      <c r="AR622" s="598" t="s">
        <v>299</v>
      </c>
      <c r="AS622" s="598" t="str">
        <f>+VLOOKUP($AJ622,Data_Validation!$A:$E,5,0)</f>
        <v>Oui</v>
      </c>
      <c r="AT622" s="1036" t="str">
        <f t="shared" si="57"/>
        <v>H36200</v>
      </c>
      <c r="AU622" s="599" t="str">
        <f t="shared" si="58"/>
        <v>VTE PNEUS</v>
      </c>
      <c r="AV622" s="1030">
        <f>IFERROR(INDEX(V622:AG622,1,MATCH(Parametres!$B$3,V$1:AG$1,0)-1)*IF(OR(C622="L",C622="S",C622="I"),-1,1),"")</f>
        <v>89</v>
      </c>
      <c r="AW622" s="1030">
        <f t="shared" si="59"/>
        <v>36</v>
      </c>
      <c r="AX622" s="1030">
        <f>INDEX(V622:AG622,1,MATCH(Parametres!$B$3,V$1:AG$1,0))*IF(OR(C622="L",C622="S",C622="I"),-1,1)</f>
        <v>125</v>
      </c>
      <c r="AY622" s="598" t="s">
        <v>337</v>
      </c>
      <c r="AZ622" s="598" t="str">
        <f>+VLOOKUP($AJ622,Data_Validation!$A:$E,5,0)</f>
        <v>Oui</v>
      </c>
    </row>
    <row r="623" spans="1:52" ht="15" customHeight="1">
      <c r="A623" s="832" t="s">
        <v>1150</v>
      </c>
      <c r="B623" s="832">
        <v>2025</v>
      </c>
      <c r="C623" s="832" t="s">
        <v>2382</v>
      </c>
      <c r="D623" s="832" t="s">
        <v>2383</v>
      </c>
      <c r="E623" s="832" t="s">
        <v>333</v>
      </c>
      <c r="F623" s="832" t="s">
        <v>2222</v>
      </c>
      <c r="G623" s="832">
        <v>0</v>
      </c>
      <c r="H623" s="832">
        <v>0</v>
      </c>
      <c r="I623" s="832">
        <v>0</v>
      </c>
      <c r="J623" s="832">
        <v>0</v>
      </c>
      <c r="K623" s="832">
        <v>0</v>
      </c>
      <c r="L623" s="832">
        <v>0</v>
      </c>
      <c r="M623" s="832">
        <v>0</v>
      </c>
      <c r="N623" s="832">
        <v>0</v>
      </c>
      <c r="O623" s="832">
        <v>0</v>
      </c>
      <c r="P623" s="832">
        <v>0</v>
      </c>
      <c r="Q623" s="832">
        <v>0</v>
      </c>
      <c r="R623" s="832">
        <v>0</v>
      </c>
      <c r="S623" s="832">
        <v>0</v>
      </c>
      <c r="T623" s="832">
        <v>0</v>
      </c>
      <c r="U623" s="832">
        <v>0</v>
      </c>
      <c r="V623" s="832">
        <v>0</v>
      </c>
      <c r="W623" s="832">
        <v>0</v>
      </c>
      <c r="X623" s="832">
        <v>0</v>
      </c>
      <c r="Y623" s="832">
        <v>0</v>
      </c>
      <c r="Z623" s="832">
        <v>0</v>
      </c>
      <c r="AA623" s="832">
        <v>0</v>
      </c>
      <c r="AB623" s="832">
        <v>0</v>
      </c>
      <c r="AC623" s="832">
        <v>0</v>
      </c>
      <c r="AD623" s="832">
        <v>0</v>
      </c>
      <c r="AE623" s="832">
        <v>0</v>
      </c>
      <c r="AF623" s="832">
        <v>0</v>
      </c>
      <c r="AG623" s="832">
        <v>0</v>
      </c>
      <c r="AH623" s="832">
        <v>0</v>
      </c>
      <c r="AI623" s="832">
        <v>0</v>
      </c>
      <c r="AJ623" s="1030" t="str">
        <f t="shared" si="60"/>
        <v>H36300</v>
      </c>
      <c r="AK623" s="1030" t="str">
        <f t="shared" si="61"/>
        <v>ESCOMPTE PIECES (M.S.O)</v>
      </c>
      <c r="AL623" s="1030">
        <f>IFERROR(INDEX(G623:R623,1,MATCH(Parametres!$B$3,G$1:R$1,0)-1)*IF(OR(F623="L",F623="S",F623="I"),-1,1),"")</f>
        <v>0</v>
      </c>
      <c r="AM623" s="1030">
        <f t="shared" si="56"/>
        <v>0</v>
      </c>
      <c r="AN623" s="1030">
        <f>INDEX(G623:R623,1,MATCH(Parametres!$B$3,G$1:R$1,0))*IF(OR(F623="L",F623="S",F623="I"),-1,1)</f>
        <v>0</v>
      </c>
      <c r="AO623" s="598" t="e">
        <f>+VLOOKUP($AJ623,Data_Validation!$A:$D,1,0)</f>
        <v>#N/A</v>
      </c>
      <c r="AP623" s="598" t="e">
        <f>+VLOOKUP($AJ623,Data_Validation!$A:$D,3,0)</f>
        <v>#N/A</v>
      </c>
      <c r="AQ623" s="598" t="e">
        <f>+VLOOKUP($AJ623,Data_Validation!$A:$D,4,0)</f>
        <v>#N/A</v>
      </c>
      <c r="AR623" s="598" t="s">
        <v>299</v>
      </c>
      <c r="AS623" s="598" t="e">
        <f>+VLOOKUP($AJ623,Data_Validation!$A:$E,5,0)</f>
        <v>#N/A</v>
      </c>
      <c r="AT623" s="1036" t="str">
        <f t="shared" si="57"/>
        <v>H36300</v>
      </c>
      <c r="AU623" s="599" t="str">
        <f t="shared" si="58"/>
        <v>ESCOMPTE PIECES (M.S.O)</v>
      </c>
      <c r="AV623" s="1030">
        <f>IFERROR(INDEX(V623:AG623,1,MATCH(Parametres!$B$3,V$1:AG$1,0)-1)*IF(OR(C623="L",C623="S",C623="I"),-1,1),"")</f>
        <v>0</v>
      </c>
      <c r="AW623" s="1030">
        <f t="shared" si="59"/>
        <v>0</v>
      </c>
      <c r="AX623" s="1030">
        <f>INDEX(V623:AG623,1,MATCH(Parametres!$B$3,V$1:AG$1,0))*IF(OR(C623="L",C623="S",C623="I"),-1,1)</f>
        <v>0</v>
      </c>
      <c r="AY623" s="598" t="s">
        <v>337</v>
      </c>
      <c r="AZ623" s="598" t="e">
        <f>+VLOOKUP($AJ623,Data_Validation!$A:$E,5,0)</f>
        <v>#N/A</v>
      </c>
    </row>
    <row r="624" spans="1:52" ht="15" customHeight="1">
      <c r="A624" s="832" t="s">
        <v>1150</v>
      </c>
      <c r="B624" s="832">
        <v>2025</v>
      </c>
      <c r="C624" s="832" t="s">
        <v>2384</v>
      </c>
      <c r="D624" s="832" t="s">
        <v>2385</v>
      </c>
      <c r="E624" s="832" t="s">
        <v>333</v>
      </c>
      <c r="F624" s="832" t="s">
        <v>2222</v>
      </c>
      <c r="G624" s="832">
        <v>0</v>
      </c>
      <c r="H624" s="832">
        <v>0</v>
      </c>
      <c r="I624" s="832">
        <v>0</v>
      </c>
      <c r="J624" s="832">
        <v>0</v>
      </c>
      <c r="K624" s="832">
        <v>0</v>
      </c>
      <c r="L624" s="832">
        <v>0</v>
      </c>
      <c r="M624" s="832">
        <v>0</v>
      </c>
      <c r="N624" s="832">
        <v>0</v>
      </c>
      <c r="O624" s="832">
        <v>0</v>
      </c>
      <c r="P624" s="832">
        <v>0</v>
      </c>
      <c r="Q624" s="832">
        <v>0</v>
      </c>
      <c r="R624" s="832">
        <v>0</v>
      </c>
      <c r="S624" s="832">
        <v>0</v>
      </c>
      <c r="T624" s="832">
        <v>0</v>
      </c>
      <c r="U624" s="832">
        <v>0</v>
      </c>
      <c r="V624" s="832">
        <v>0</v>
      </c>
      <c r="W624" s="832">
        <v>0</v>
      </c>
      <c r="X624" s="832">
        <v>0</v>
      </c>
      <c r="Y624" s="832">
        <v>0</v>
      </c>
      <c r="Z624" s="832">
        <v>0</v>
      </c>
      <c r="AA624" s="832">
        <v>0</v>
      </c>
      <c r="AB624" s="832">
        <v>0</v>
      </c>
      <c r="AC624" s="832">
        <v>0</v>
      </c>
      <c r="AD624" s="832">
        <v>0</v>
      </c>
      <c r="AE624" s="832">
        <v>0</v>
      </c>
      <c r="AF624" s="832">
        <v>0</v>
      </c>
      <c r="AG624" s="832">
        <v>0</v>
      </c>
      <c r="AH624" s="832">
        <v>0</v>
      </c>
      <c r="AI624" s="832">
        <v>0</v>
      </c>
      <c r="AJ624" s="1030" t="str">
        <f t="shared" si="60"/>
        <v>H36400</v>
      </c>
      <c r="AK624" s="1030" t="str">
        <f t="shared" si="61"/>
        <v>REGULARISATION D INV.</v>
      </c>
      <c r="AL624" s="1030">
        <f>IFERROR(INDEX(G624:R624,1,MATCH(Parametres!$B$3,G$1:R$1,0)-1)*IF(OR(F624="L",F624="S",F624="I"),-1,1),"")</f>
        <v>0</v>
      </c>
      <c r="AM624" s="1030">
        <f t="shared" si="56"/>
        <v>0</v>
      </c>
      <c r="AN624" s="1030">
        <f>INDEX(G624:R624,1,MATCH(Parametres!$B$3,G$1:R$1,0))*IF(OR(F624="L",F624="S",F624="I"),-1,1)</f>
        <v>0</v>
      </c>
      <c r="AO624" s="598" t="e">
        <f>+VLOOKUP($AJ624,Data_Validation!$A:$D,1,0)</f>
        <v>#N/A</v>
      </c>
      <c r="AP624" s="598" t="e">
        <f>+VLOOKUP($AJ624,Data_Validation!$A:$D,3,0)</f>
        <v>#N/A</v>
      </c>
      <c r="AQ624" s="598" t="e">
        <f>+VLOOKUP($AJ624,Data_Validation!$A:$D,4,0)</f>
        <v>#N/A</v>
      </c>
      <c r="AR624" s="598" t="s">
        <v>299</v>
      </c>
      <c r="AS624" s="598" t="e">
        <f>+VLOOKUP($AJ624,Data_Validation!$A:$E,5,0)</f>
        <v>#N/A</v>
      </c>
      <c r="AT624" s="1036" t="str">
        <f t="shared" si="57"/>
        <v>H36400</v>
      </c>
      <c r="AU624" s="599" t="str">
        <f t="shared" si="58"/>
        <v>REGULARISATION D INV.</v>
      </c>
      <c r="AV624" s="1030">
        <f>IFERROR(INDEX(V624:AG624,1,MATCH(Parametres!$B$3,V$1:AG$1,0)-1)*IF(OR(C624="L",C624="S",C624="I"),-1,1),"")</f>
        <v>0</v>
      </c>
      <c r="AW624" s="1030">
        <f t="shared" si="59"/>
        <v>0</v>
      </c>
      <c r="AX624" s="1030">
        <f>INDEX(V624:AG624,1,MATCH(Parametres!$B$3,V$1:AG$1,0))*IF(OR(C624="L",C624="S",C624="I"),-1,1)</f>
        <v>0</v>
      </c>
      <c r="AY624" s="598" t="s">
        <v>337</v>
      </c>
      <c r="AZ624" s="598" t="e">
        <f>+VLOOKUP($AJ624,Data_Validation!$A:$E,5,0)</f>
        <v>#N/A</v>
      </c>
    </row>
    <row r="625" spans="1:52" ht="15" customHeight="1">
      <c r="A625" s="832" t="s">
        <v>1150</v>
      </c>
      <c r="B625" s="832">
        <v>2025</v>
      </c>
      <c r="C625" s="832" t="s">
        <v>2386</v>
      </c>
      <c r="D625" s="832" t="s">
        <v>2387</v>
      </c>
      <c r="E625" s="832" t="s">
        <v>2363</v>
      </c>
      <c r="F625" s="832" t="s">
        <v>2222</v>
      </c>
      <c r="G625" s="832">
        <v>0</v>
      </c>
      <c r="H625" s="832">
        <v>0</v>
      </c>
      <c r="I625" s="832">
        <v>0</v>
      </c>
      <c r="J625" s="832">
        <v>0</v>
      </c>
      <c r="K625" s="832">
        <v>0</v>
      </c>
      <c r="L625" s="832">
        <v>0</v>
      </c>
      <c r="M625" s="832">
        <v>0</v>
      </c>
      <c r="N625" s="832">
        <v>0</v>
      </c>
      <c r="O625" s="832">
        <v>0</v>
      </c>
      <c r="P625" s="832">
        <v>0</v>
      </c>
      <c r="Q625" s="832">
        <v>0</v>
      </c>
      <c r="R625" s="832">
        <v>0</v>
      </c>
      <c r="S625" s="832">
        <v>0</v>
      </c>
      <c r="T625" s="832">
        <v>0</v>
      </c>
      <c r="U625" s="832">
        <v>0</v>
      </c>
      <c r="V625" s="832">
        <v>0</v>
      </c>
      <c r="W625" s="832">
        <v>0</v>
      </c>
      <c r="X625" s="832">
        <v>0</v>
      </c>
      <c r="Y625" s="832">
        <v>0</v>
      </c>
      <c r="Z625" s="832">
        <v>0</v>
      </c>
      <c r="AA625" s="832">
        <v>0</v>
      </c>
      <c r="AB625" s="832">
        <v>0</v>
      </c>
      <c r="AC625" s="832">
        <v>0</v>
      </c>
      <c r="AD625" s="832">
        <v>0</v>
      </c>
      <c r="AE625" s="832">
        <v>0</v>
      </c>
      <c r="AF625" s="832">
        <v>0</v>
      </c>
      <c r="AG625" s="832">
        <v>0</v>
      </c>
      <c r="AH625" s="832">
        <v>0</v>
      </c>
      <c r="AI625" s="832">
        <v>0</v>
      </c>
      <c r="AJ625" s="1030" t="str">
        <f t="shared" si="60"/>
        <v>H36500</v>
      </c>
      <c r="AK625" s="1030" t="str">
        <f t="shared" si="61"/>
        <v>VTE FOURN CARR/PEINTURE</v>
      </c>
      <c r="AL625" s="1030">
        <f>IFERROR(INDEX(G625:R625,1,MATCH(Parametres!$B$3,G$1:R$1,0)-1)*IF(OR(F625="L",F625="S",F625="I"),-1,1),"")</f>
        <v>0</v>
      </c>
      <c r="AM625" s="1030">
        <f t="shared" si="56"/>
        <v>0</v>
      </c>
      <c r="AN625" s="1030">
        <f>INDEX(G625:R625,1,MATCH(Parametres!$B$3,G$1:R$1,0))*IF(OR(F625="L",F625="S",F625="I"),-1,1)</f>
        <v>0</v>
      </c>
      <c r="AO625" s="598" t="e">
        <f>+VLOOKUP($AJ625,Data_Validation!$A:$D,1,0)</f>
        <v>#N/A</v>
      </c>
      <c r="AP625" s="598" t="e">
        <f>+VLOOKUP($AJ625,Data_Validation!$A:$D,3,0)</f>
        <v>#N/A</v>
      </c>
      <c r="AQ625" s="598" t="e">
        <f>+VLOOKUP($AJ625,Data_Validation!$A:$D,4,0)</f>
        <v>#N/A</v>
      </c>
      <c r="AR625" s="598" t="s">
        <v>299</v>
      </c>
      <c r="AS625" s="598" t="e">
        <f>+VLOOKUP($AJ625,Data_Validation!$A:$E,5,0)</f>
        <v>#N/A</v>
      </c>
      <c r="AT625" s="1036" t="str">
        <f t="shared" si="57"/>
        <v>H36500</v>
      </c>
      <c r="AU625" s="599" t="str">
        <f t="shared" si="58"/>
        <v>VTE FOURN CARR/PEINTURE</v>
      </c>
      <c r="AV625" s="1030">
        <f>IFERROR(INDEX(V625:AG625,1,MATCH(Parametres!$B$3,V$1:AG$1,0)-1)*IF(OR(C625="L",C625="S",C625="I"),-1,1),"")</f>
        <v>0</v>
      </c>
      <c r="AW625" s="1030">
        <f t="shared" si="59"/>
        <v>0</v>
      </c>
      <c r="AX625" s="1030">
        <f>INDEX(V625:AG625,1,MATCH(Parametres!$B$3,V$1:AG$1,0))*IF(OR(C625="L",C625="S",C625="I"),-1,1)</f>
        <v>0</v>
      </c>
      <c r="AY625" s="598" t="s">
        <v>337</v>
      </c>
      <c r="AZ625" s="598" t="e">
        <f>+VLOOKUP($AJ625,Data_Validation!$A:$E,5,0)</f>
        <v>#N/A</v>
      </c>
    </row>
    <row r="626" spans="1:52" ht="15" customHeight="1">
      <c r="A626" s="832" t="s">
        <v>1150</v>
      </c>
      <c r="B626" s="832">
        <v>2025</v>
      </c>
      <c r="C626" s="832" t="s">
        <v>2388</v>
      </c>
      <c r="D626" s="832" t="s">
        <v>2389</v>
      </c>
      <c r="E626" s="832" t="s">
        <v>2363</v>
      </c>
      <c r="F626" s="832" t="s">
        <v>2222</v>
      </c>
      <c r="G626" s="832">
        <v>69366.210000000006</v>
      </c>
      <c r="H626" s="832">
        <v>135577.97</v>
      </c>
      <c r="I626" s="832">
        <v>220457.04</v>
      </c>
      <c r="J626" s="832">
        <v>391856.27</v>
      </c>
      <c r="K626" s="832">
        <v>548074.72</v>
      </c>
      <c r="L626" s="832">
        <v>653280.39</v>
      </c>
      <c r="M626" s="832">
        <v>736687.74</v>
      </c>
      <c r="N626" s="832">
        <v>795152.59</v>
      </c>
      <c r="O626" s="832">
        <v>862820.94</v>
      </c>
      <c r="P626" s="832">
        <v>990227.51</v>
      </c>
      <c r="Q626" s="832">
        <v>1139959.18</v>
      </c>
      <c r="R626" s="832">
        <v>1215663.96</v>
      </c>
      <c r="S626" s="832">
        <v>103632.65</v>
      </c>
      <c r="T626" s="832">
        <v>103632.65</v>
      </c>
      <c r="U626" s="832">
        <v>0</v>
      </c>
      <c r="V626" s="832">
        <v>610</v>
      </c>
      <c r="W626" s="832">
        <v>1177</v>
      </c>
      <c r="X626" s="832">
        <v>1791</v>
      </c>
      <c r="Y626" s="832">
        <v>2916</v>
      </c>
      <c r="Z626" s="832">
        <v>3883</v>
      </c>
      <c r="AA626" s="832">
        <v>4576</v>
      </c>
      <c r="AB626" s="832">
        <v>5195</v>
      </c>
      <c r="AC626" s="832">
        <v>5681</v>
      </c>
      <c r="AD626" s="832">
        <v>6245</v>
      </c>
      <c r="AE626" s="832">
        <v>7093</v>
      </c>
      <c r="AF626" s="832">
        <v>8169</v>
      </c>
      <c r="AG626" s="832">
        <v>8806</v>
      </c>
      <c r="AH626" s="832">
        <v>743</v>
      </c>
      <c r="AI626" s="832">
        <v>743</v>
      </c>
      <c r="AJ626" s="1030" t="str">
        <f t="shared" si="60"/>
        <v>H37000</v>
      </c>
      <c r="AK626" s="1030" t="str">
        <f t="shared" si="61"/>
        <v>VTE M.O B.R CLIENT- MEC.</v>
      </c>
      <c r="AL626" s="1030">
        <f>IFERROR(INDEX(G626:R626,1,MATCH(Parametres!$B$3,G$1:R$1,0)-1)*IF(OR(F626="L",F626="S",F626="I"),-1,1),"")</f>
        <v>-69366.210000000006</v>
      </c>
      <c r="AM626" s="1030">
        <f t="shared" si="56"/>
        <v>-66211.759999999995</v>
      </c>
      <c r="AN626" s="1030">
        <f>INDEX(G626:R626,1,MATCH(Parametres!$B$3,G$1:R$1,0))*IF(OR(F626="L",F626="S",F626="I"),-1,1)</f>
        <v>-135577.97</v>
      </c>
      <c r="AO626" s="598" t="str">
        <f>+VLOOKUP($AJ626,Data_Validation!$A:$D,1,0)</f>
        <v>H37000</v>
      </c>
      <c r="AP626" s="598" t="str">
        <f>+VLOOKUP($AJ626,Data_Validation!$A:$D,3,0)</f>
        <v>Service</v>
      </c>
      <c r="AQ626" s="598" t="str">
        <f>+VLOOKUP($AJ626,Data_Validation!$A:$D,4,0)</f>
        <v>M/O Client</v>
      </c>
      <c r="AR626" s="598" t="s">
        <v>299</v>
      </c>
      <c r="AS626" s="598" t="str">
        <f>+VLOOKUP($AJ626,Data_Validation!$A:$E,5,0)</f>
        <v>Oui</v>
      </c>
      <c r="AT626" s="1036" t="str">
        <f t="shared" si="57"/>
        <v>H37000</v>
      </c>
      <c r="AU626" s="599" t="str">
        <f t="shared" si="58"/>
        <v>VTE M.O B.R CLIENT- MEC.</v>
      </c>
      <c r="AV626" s="1030">
        <f>IFERROR(INDEX(V626:AG626,1,MATCH(Parametres!$B$3,V$1:AG$1,0)-1)*IF(OR(C626="L",C626="S",C626="I"),-1,1),"")</f>
        <v>610</v>
      </c>
      <c r="AW626" s="1030">
        <f t="shared" si="59"/>
        <v>567</v>
      </c>
      <c r="AX626" s="1030">
        <f>INDEX(V626:AG626,1,MATCH(Parametres!$B$3,V$1:AG$1,0))*IF(OR(C626="L",C626="S",C626="I"),-1,1)</f>
        <v>1177</v>
      </c>
      <c r="AY626" s="598" t="s">
        <v>337</v>
      </c>
      <c r="AZ626" s="598" t="str">
        <f>+VLOOKUP($AJ626,Data_Validation!$A:$E,5,0)</f>
        <v>Oui</v>
      </c>
    </row>
    <row r="627" spans="1:52" ht="15" customHeight="1">
      <c r="A627" s="832" t="s">
        <v>1150</v>
      </c>
      <c r="B627" s="832">
        <v>2025</v>
      </c>
      <c r="C627" s="832" t="s">
        <v>2390</v>
      </c>
      <c r="D627" s="832" t="s">
        <v>2391</v>
      </c>
      <c r="E627" s="832" t="s">
        <v>2363</v>
      </c>
      <c r="F627" s="832" t="s">
        <v>2222</v>
      </c>
      <c r="G627" s="832">
        <v>0</v>
      </c>
      <c r="H627" s="832">
        <v>0</v>
      </c>
      <c r="I627" s="832">
        <v>0</v>
      </c>
      <c r="J627" s="832">
        <v>0</v>
      </c>
      <c r="K627" s="832">
        <v>0</v>
      </c>
      <c r="L627" s="832">
        <v>0</v>
      </c>
      <c r="M627" s="832">
        <v>0</v>
      </c>
      <c r="N627" s="832">
        <v>0</v>
      </c>
      <c r="O627" s="832">
        <v>0</v>
      </c>
      <c r="P627" s="832">
        <v>0</v>
      </c>
      <c r="Q627" s="832">
        <v>0</v>
      </c>
      <c r="R627" s="832">
        <v>0</v>
      </c>
      <c r="S627" s="832">
        <v>0</v>
      </c>
      <c r="T627" s="832">
        <v>0</v>
      </c>
      <c r="U627" s="832">
        <v>0</v>
      </c>
      <c r="V627" s="832">
        <v>0</v>
      </c>
      <c r="W627" s="832">
        <v>0</v>
      </c>
      <c r="X627" s="832">
        <v>0</v>
      </c>
      <c r="Y627" s="832">
        <v>0</v>
      </c>
      <c r="Z627" s="832">
        <v>0</v>
      </c>
      <c r="AA627" s="832">
        <v>0</v>
      </c>
      <c r="AB627" s="832">
        <v>0</v>
      </c>
      <c r="AC627" s="832">
        <v>0</v>
      </c>
      <c r="AD627" s="832">
        <v>0</v>
      </c>
      <c r="AE627" s="832">
        <v>0</v>
      </c>
      <c r="AF627" s="832">
        <v>0</v>
      </c>
      <c r="AG627" s="832">
        <v>0</v>
      </c>
      <c r="AH627" s="832">
        <v>0</v>
      </c>
      <c r="AI627" s="832">
        <v>0</v>
      </c>
      <c r="AJ627" s="1030" t="str">
        <f t="shared" si="60"/>
        <v>H37010</v>
      </c>
      <c r="AK627" s="1030" t="str">
        <f t="shared" si="61"/>
        <v>VTE MO HPP</v>
      </c>
      <c r="AL627" s="1030">
        <f>IFERROR(INDEX(G627:R627,1,MATCH(Parametres!$B$3,G$1:R$1,0)-1)*IF(OR(F627="L",F627="S",F627="I"),-1,1),"")</f>
        <v>0</v>
      </c>
      <c r="AM627" s="1030">
        <f t="shared" si="56"/>
        <v>0</v>
      </c>
      <c r="AN627" s="1030">
        <f>INDEX(G627:R627,1,MATCH(Parametres!$B$3,G$1:R$1,0))*IF(OR(F627="L",F627="S",F627="I"),-1,1)</f>
        <v>0</v>
      </c>
      <c r="AO627" s="598" t="e">
        <f>+VLOOKUP($AJ627,Data_Validation!$A:$D,1,0)</f>
        <v>#N/A</v>
      </c>
      <c r="AP627" s="598" t="e">
        <f>+VLOOKUP($AJ627,Data_Validation!$A:$D,3,0)</f>
        <v>#N/A</v>
      </c>
      <c r="AQ627" s="598" t="e">
        <f>+VLOOKUP($AJ627,Data_Validation!$A:$D,4,0)</f>
        <v>#N/A</v>
      </c>
      <c r="AR627" s="598" t="s">
        <v>299</v>
      </c>
      <c r="AS627" s="598" t="e">
        <f>+VLOOKUP($AJ627,Data_Validation!$A:$E,5,0)</f>
        <v>#N/A</v>
      </c>
      <c r="AT627" s="1036" t="str">
        <f t="shared" si="57"/>
        <v>H37010</v>
      </c>
      <c r="AU627" s="599" t="str">
        <f t="shared" si="58"/>
        <v>VTE MO HPP</v>
      </c>
      <c r="AV627" s="1030">
        <f>IFERROR(INDEX(V627:AG627,1,MATCH(Parametres!$B$3,V$1:AG$1,0)-1)*IF(OR(C627="L",C627="S",C627="I"),-1,1),"")</f>
        <v>0</v>
      </c>
      <c r="AW627" s="1030">
        <f t="shared" si="59"/>
        <v>0</v>
      </c>
      <c r="AX627" s="1030">
        <f>INDEX(V627:AG627,1,MATCH(Parametres!$B$3,V$1:AG$1,0))*IF(OR(C627="L",C627="S",C627="I"),-1,1)</f>
        <v>0</v>
      </c>
      <c r="AY627" s="598" t="s">
        <v>337</v>
      </c>
      <c r="AZ627" s="598" t="e">
        <f>+VLOOKUP($AJ627,Data_Validation!$A:$E,5,0)</f>
        <v>#N/A</v>
      </c>
    </row>
    <row r="628" spans="1:52" ht="15" customHeight="1">
      <c r="A628" s="832" t="s">
        <v>1150</v>
      </c>
      <c r="B628" s="832">
        <v>2025</v>
      </c>
      <c r="C628" s="832" t="s">
        <v>2392</v>
      </c>
      <c r="D628" s="832" t="s">
        <v>2393</v>
      </c>
      <c r="E628" s="832" t="s">
        <v>2363</v>
      </c>
      <c r="F628" s="832" t="s">
        <v>2222</v>
      </c>
      <c r="G628" s="832">
        <v>0</v>
      </c>
      <c r="H628" s="832">
        <v>0</v>
      </c>
      <c r="I628" s="832">
        <v>0</v>
      </c>
      <c r="J628" s="832">
        <v>0</v>
      </c>
      <c r="K628" s="832">
        <v>0</v>
      </c>
      <c r="L628" s="832">
        <v>0</v>
      </c>
      <c r="M628" s="832">
        <v>0</v>
      </c>
      <c r="N628" s="832">
        <v>0</v>
      </c>
      <c r="O628" s="832">
        <v>0</v>
      </c>
      <c r="P628" s="832">
        <v>0</v>
      </c>
      <c r="Q628" s="832">
        <v>0</v>
      </c>
      <c r="R628" s="832">
        <v>0</v>
      </c>
      <c r="S628" s="832">
        <v>0</v>
      </c>
      <c r="T628" s="832">
        <v>0</v>
      </c>
      <c r="U628" s="832">
        <v>0</v>
      </c>
      <c r="V628" s="832">
        <v>0</v>
      </c>
      <c r="W628" s="832">
        <v>0</v>
      </c>
      <c r="X628" s="832">
        <v>0</v>
      </c>
      <c r="Y628" s="832">
        <v>0</v>
      </c>
      <c r="Z628" s="832">
        <v>0</v>
      </c>
      <c r="AA628" s="832">
        <v>0</v>
      </c>
      <c r="AB628" s="832">
        <v>0</v>
      </c>
      <c r="AC628" s="832">
        <v>0</v>
      </c>
      <c r="AD628" s="832">
        <v>0</v>
      </c>
      <c r="AE628" s="832">
        <v>0</v>
      </c>
      <c r="AF628" s="832">
        <v>0</v>
      </c>
      <c r="AG628" s="832">
        <v>0</v>
      </c>
      <c r="AH628" s="832">
        <v>0</v>
      </c>
      <c r="AI628" s="832">
        <v>0</v>
      </c>
      <c r="AJ628" s="1030" t="str">
        <f t="shared" si="60"/>
        <v>H37100</v>
      </c>
      <c r="AK628" s="1030" t="str">
        <f t="shared" si="61"/>
        <v>VTE M.O B.R CLIENT- CARR</v>
      </c>
      <c r="AL628" s="1030">
        <f>IFERROR(INDEX(G628:R628,1,MATCH(Parametres!$B$3,G$1:R$1,0)-1)*IF(OR(F628="L",F628="S",F628="I"),-1,1),"")</f>
        <v>0</v>
      </c>
      <c r="AM628" s="1030">
        <f t="shared" si="56"/>
        <v>0</v>
      </c>
      <c r="AN628" s="1030">
        <f>INDEX(G628:R628,1,MATCH(Parametres!$B$3,G$1:R$1,0))*IF(OR(F628="L",F628="S",F628="I"),-1,1)</f>
        <v>0</v>
      </c>
      <c r="AO628" s="598" t="e">
        <f>+VLOOKUP($AJ628,Data_Validation!$A:$D,1,0)</f>
        <v>#N/A</v>
      </c>
      <c r="AP628" s="598" t="e">
        <f>+VLOOKUP($AJ628,Data_Validation!$A:$D,3,0)</f>
        <v>#N/A</v>
      </c>
      <c r="AQ628" s="598" t="e">
        <f>+VLOOKUP($AJ628,Data_Validation!$A:$D,4,0)</f>
        <v>#N/A</v>
      </c>
      <c r="AR628" s="598" t="s">
        <v>299</v>
      </c>
      <c r="AS628" s="598" t="e">
        <f>+VLOOKUP($AJ628,Data_Validation!$A:$E,5,0)</f>
        <v>#N/A</v>
      </c>
      <c r="AT628" s="1036" t="str">
        <f t="shared" si="57"/>
        <v>H37100</v>
      </c>
      <c r="AU628" s="599" t="str">
        <f t="shared" si="58"/>
        <v>VTE M.O B.R CLIENT- CARR</v>
      </c>
      <c r="AV628" s="1030">
        <f>IFERROR(INDEX(V628:AG628,1,MATCH(Parametres!$B$3,V$1:AG$1,0)-1)*IF(OR(C628="L",C628="S",C628="I"),-1,1),"")</f>
        <v>0</v>
      </c>
      <c r="AW628" s="1030">
        <f t="shared" si="59"/>
        <v>0</v>
      </c>
      <c r="AX628" s="1030">
        <f>INDEX(V628:AG628,1,MATCH(Parametres!$B$3,V$1:AG$1,0))*IF(OR(C628="L",C628="S",C628="I"),-1,1)</f>
        <v>0</v>
      </c>
      <c r="AY628" s="598" t="s">
        <v>337</v>
      </c>
      <c r="AZ628" s="598" t="e">
        <f>+VLOOKUP($AJ628,Data_Validation!$A:$E,5,0)</f>
        <v>#N/A</v>
      </c>
    </row>
    <row r="629" spans="1:52" ht="15" customHeight="1">
      <c r="A629" s="832" t="s">
        <v>1150</v>
      </c>
      <c r="B629" s="832">
        <v>2025</v>
      </c>
      <c r="C629" s="832" t="s">
        <v>2394</v>
      </c>
      <c r="D629" s="832" t="s">
        <v>2395</v>
      </c>
      <c r="E629" s="832" t="s">
        <v>2363</v>
      </c>
      <c r="F629" s="832" t="s">
        <v>2222</v>
      </c>
      <c r="G629" s="832">
        <v>70670.22</v>
      </c>
      <c r="H629" s="832">
        <v>124227.62</v>
      </c>
      <c r="I629" s="832">
        <v>185832.99</v>
      </c>
      <c r="J629" s="832">
        <v>212771.20000000001</v>
      </c>
      <c r="K629" s="832">
        <v>250449.31</v>
      </c>
      <c r="L629" s="832">
        <v>315089.91999999998</v>
      </c>
      <c r="M629" s="832">
        <v>373590.74</v>
      </c>
      <c r="N629" s="832">
        <v>413601.02</v>
      </c>
      <c r="O629" s="832">
        <v>467403.99</v>
      </c>
      <c r="P629" s="832">
        <v>511217.31</v>
      </c>
      <c r="Q629" s="832">
        <v>522467.98</v>
      </c>
      <c r="R629" s="832">
        <v>560234.62</v>
      </c>
      <c r="S629" s="832">
        <v>47497.09</v>
      </c>
      <c r="T629" s="832">
        <v>47497.09</v>
      </c>
      <c r="U629" s="832">
        <v>0</v>
      </c>
      <c r="V629" s="832">
        <v>415</v>
      </c>
      <c r="W629" s="832">
        <v>764</v>
      </c>
      <c r="X629" s="832">
        <v>1120</v>
      </c>
      <c r="Y629" s="832">
        <v>1281</v>
      </c>
      <c r="Z629" s="832">
        <v>1521</v>
      </c>
      <c r="AA629" s="832">
        <v>1847</v>
      </c>
      <c r="AB629" s="832">
        <v>2140</v>
      </c>
      <c r="AC629" s="832">
        <v>2364</v>
      </c>
      <c r="AD629" s="832">
        <v>2699</v>
      </c>
      <c r="AE629" s="832">
        <v>2916</v>
      </c>
      <c r="AF629" s="832">
        <v>3008</v>
      </c>
      <c r="AG629" s="832">
        <v>3249</v>
      </c>
      <c r="AH629" s="832">
        <v>273</v>
      </c>
      <c r="AI629" s="832">
        <v>273</v>
      </c>
      <c r="AJ629" s="1030" t="str">
        <f t="shared" si="60"/>
        <v>H37200</v>
      </c>
      <c r="AK629" s="1030" t="str">
        <f t="shared" si="61"/>
        <v>VTE M.O B.R GARANTIE- MEC</v>
      </c>
      <c r="AL629" s="1030">
        <f>IFERROR(INDEX(G629:R629,1,MATCH(Parametres!$B$3,G$1:R$1,0)-1)*IF(OR(F629="L",F629="S",F629="I"),-1,1),"")</f>
        <v>-70670.22</v>
      </c>
      <c r="AM629" s="1030">
        <f t="shared" si="56"/>
        <v>-53557.399999999994</v>
      </c>
      <c r="AN629" s="1030">
        <f>INDEX(G629:R629,1,MATCH(Parametres!$B$3,G$1:R$1,0))*IF(OR(F629="L",F629="S",F629="I"),-1,1)</f>
        <v>-124227.62</v>
      </c>
      <c r="AO629" s="598" t="str">
        <f>+VLOOKUP($AJ629,Data_Validation!$A:$D,1,0)</f>
        <v>H37200</v>
      </c>
      <c r="AP629" s="598" t="str">
        <f>+VLOOKUP($AJ629,Data_Validation!$A:$D,3,0)</f>
        <v>Service</v>
      </c>
      <c r="AQ629" s="598" t="str">
        <f>+VLOOKUP($AJ629,Data_Validation!$A:$D,4,0)</f>
        <v>M/O Garantie</v>
      </c>
      <c r="AR629" s="598" t="s">
        <v>299</v>
      </c>
      <c r="AS629" s="598" t="str">
        <f>+VLOOKUP($AJ629,Data_Validation!$A:$E,5,0)</f>
        <v>Oui</v>
      </c>
      <c r="AT629" s="1036" t="str">
        <f t="shared" si="57"/>
        <v>H37200</v>
      </c>
      <c r="AU629" s="599" t="str">
        <f t="shared" si="58"/>
        <v>VTE M.O B.R GARANTIE- MEC</v>
      </c>
      <c r="AV629" s="1030">
        <f>IFERROR(INDEX(V629:AG629,1,MATCH(Parametres!$B$3,V$1:AG$1,0)-1)*IF(OR(C629="L",C629="S",C629="I"),-1,1),"")</f>
        <v>415</v>
      </c>
      <c r="AW629" s="1030">
        <f t="shared" si="59"/>
        <v>349</v>
      </c>
      <c r="AX629" s="1030">
        <f>INDEX(V629:AG629,1,MATCH(Parametres!$B$3,V$1:AG$1,0))*IF(OR(C629="L",C629="S",C629="I"),-1,1)</f>
        <v>764</v>
      </c>
      <c r="AY629" s="598" t="s">
        <v>337</v>
      </c>
      <c r="AZ629" s="598" t="str">
        <f>+VLOOKUP($AJ629,Data_Validation!$A:$E,5,0)</f>
        <v>Oui</v>
      </c>
    </row>
    <row r="630" spans="1:52" ht="15" customHeight="1">
      <c r="A630" s="832" t="s">
        <v>1150</v>
      </c>
      <c r="B630" s="832">
        <v>2025</v>
      </c>
      <c r="C630" s="832" t="s">
        <v>2396</v>
      </c>
      <c r="D630" s="832" t="s">
        <v>2397</v>
      </c>
      <c r="E630" s="832" t="s">
        <v>2363</v>
      </c>
      <c r="F630" s="832" t="s">
        <v>2222</v>
      </c>
      <c r="G630" s="832">
        <v>32273.41</v>
      </c>
      <c r="H630" s="832">
        <v>54470.52</v>
      </c>
      <c r="I630" s="832">
        <v>72909.149999999994</v>
      </c>
      <c r="J630" s="832">
        <v>91676.53</v>
      </c>
      <c r="K630" s="832">
        <v>116188.4</v>
      </c>
      <c r="L630" s="832">
        <v>138059.03</v>
      </c>
      <c r="M630" s="832">
        <v>159270.07</v>
      </c>
      <c r="N630" s="832">
        <v>179423.89</v>
      </c>
      <c r="O630" s="832">
        <v>203300.17</v>
      </c>
      <c r="P630" s="832">
        <v>227263.58</v>
      </c>
      <c r="Q630" s="832">
        <v>255036.48</v>
      </c>
      <c r="R630" s="832">
        <v>281314.12</v>
      </c>
      <c r="S630" s="832">
        <v>23185.13</v>
      </c>
      <c r="T630" s="832">
        <v>23185.13</v>
      </c>
      <c r="U630" s="832">
        <v>0</v>
      </c>
      <c r="V630" s="832">
        <v>157</v>
      </c>
      <c r="W630" s="832">
        <v>292</v>
      </c>
      <c r="X630" s="832">
        <v>408</v>
      </c>
      <c r="Y630" s="832">
        <v>557</v>
      </c>
      <c r="Z630" s="832">
        <v>722</v>
      </c>
      <c r="AA630" s="832">
        <v>871</v>
      </c>
      <c r="AB630" s="832">
        <v>1027</v>
      </c>
      <c r="AC630" s="832">
        <v>1161</v>
      </c>
      <c r="AD630" s="832">
        <v>1305</v>
      </c>
      <c r="AE630" s="832">
        <v>1439</v>
      </c>
      <c r="AF630" s="832">
        <v>1576</v>
      </c>
      <c r="AG630" s="832">
        <v>1693</v>
      </c>
      <c r="AH630" s="832">
        <v>143</v>
      </c>
      <c r="AI630" s="832">
        <v>143</v>
      </c>
      <c r="AJ630" s="1030" t="str">
        <f t="shared" si="60"/>
        <v>H37400</v>
      </c>
      <c r="AK630" s="1030" t="str">
        <f t="shared" si="61"/>
        <v>VTE M.O B.R INTERNE- MEC</v>
      </c>
      <c r="AL630" s="1030">
        <f>IFERROR(INDEX(G630:R630,1,MATCH(Parametres!$B$3,G$1:R$1,0)-1)*IF(OR(F630="L",F630="S",F630="I"),-1,1),"")</f>
        <v>-32273.41</v>
      </c>
      <c r="AM630" s="1030">
        <f t="shared" si="56"/>
        <v>-22197.109999999997</v>
      </c>
      <c r="AN630" s="1030">
        <f>INDEX(G630:R630,1,MATCH(Parametres!$B$3,G$1:R$1,0))*IF(OR(F630="L",F630="S",F630="I"),-1,1)</f>
        <v>-54470.52</v>
      </c>
      <c r="AO630" s="598" t="str">
        <f>+VLOOKUP($AJ630,Data_Validation!$A:$D,1,0)</f>
        <v>H37400</v>
      </c>
      <c r="AP630" s="598" t="str">
        <f>+VLOOKUP($AJ630,Data_Validation!$A:$D,3,0)</f>
        <v>Service</v>
      </c>
      <c r="AQ630" s="598" t="str">
        <f>+VLOOKUP($AJ630,Data_Validation!$A:$D,4,0)</f>
        <v>M/O Interne</v>
      </c>
      <c r="AR630" s="598" t="s">
        <v>299</v>
      </c>
      <c r="AS630" s="598" t="str">
        <f>+VLOOKUP($AJ630,Data_Validation!$A:$E,5,0)</f>
        <v>Oui</v>
      </c>
      <c r="AT630" s="1036" t="str">
        <f t="shared" si="57"/>
        <v>H37400</v>
      </c>
      <c r="AU630" s="599" t="str">
        <f t="shared" si="58"/>
        <v>VTE M.O B.R INTERNE- MEC</v>
      </c>
      <c r="AV630" s="1030">
        <f>IFERROR(INDEX(V630:AG630,1,MATCH(Parametres!$B$3,V$1:AG$1,0)-1)*IF(OR(C630="L",C630="S",C630="I"),-1,1),"")</f>
        <v>157</v>
      </c>
      <c r="AW630" s="1030">
        <f t="shared" si="59"/>
        <v>135</v>
      </c>
      <c r="AX630" s="1030">
        <f>INDEX(V630:AG630,1,MATCH(Parametres!$B$3,V$1:AG$1,0))*IF(OR(C630="L",C630="S",C630="I"),-1,1)</f>
        <v>292</v>
      </c>
      <c r="AY630" s="598" t="s">
        <v>337</v>
      </c>
      <c r="AZ630" s="598" t="str">
        <f>+VLOOKUP($AJ630,Data_Validation!$A:$E,5,0)</f>
        <v>Oui</v>
      </c>
    </row>
    <row r="631" spans="1:52" ht="15" customHeight="1">
      <c r="A631" s="832" t="s">
        <v>1150</v>
      </c>
      <c r="B631" s="832">
        <v>2025</v>
      </c>
      <c r="C631" s="832" t="s">
        <v>2398</v>
      </c>
      <c r="D631" s="832" t="s">
        <v>2399</v>
      </c>
      <c r="E631" s="832" t="s">
        <v>2363</v>
      </c>
      <c r="F631" s="832" t="s">
        <v>2222</v>
      </c>
      <c r="G631" s="832">
        <v>0</v>
      </c>
      <c r="H631" s="832">
        <v>0</v>
      </c>
      <c r="I631" s="832">
        <v>0</v>
      </c>
      <c r="J631" s="832">
        <v>0</v>
      </c>
      <c r="K631" s="832">
        <v>0</v>
      </c>
      <c r="L631" s="832">
        <v>0</v>
      </c>
      <c r="M631" s="832">
        <v>0</v>
      </c>
      <c r="N631" s="832">
        <v>0</v>
      </c>
      <c r="O631" s="832">
        <v>0</v>
      </c>
      <c r="P631" s="832">
        <v>0</v>
      </c>
      <c r="Q631" s="832">
        <v>0</v>
      </c>
      <c r="R631" s="832">
        <v>0</v>
      </c>
      <c r="S631" s="832">
        <v>0</v>
      </c>
      <c r="T631" s="832">
        <v>0</v>
      </c>
      <c r="U631" s="832">
        <v>0</v>
      </c>
      <c r="V631" s="832">
        <v>0</v>
      </c>
      <c r="W631" s="832">
        <v>0</v>
      </c>
      <c r="X631" s="832">
        <v>0</v>
      </c>
      <c r="Y631" s="832">
        <v>0</v>
      </c>
      <c r="Z631" s="832">
        <v>0</v>
      </c>
      <c r="AA631" s="832">
        <v>0</v>
      </c>
      <c r="AB631" s="832">
        <v>0</v>
      </c>
      <c r="AC631" s="832">
        <v>0</v>
      </c>
      <c r="AD631" s="832">
        <v>0</v>
      </c>
      <c r="AE631" s="832">
        <v>0</v>
      </c>
      <c r="AF631" s="832">
        <v>0</v>
      </c>
      <c r="AG631" s="832">
        <v>0</v>
      </c>
      <c r="AH631" s="832">
        <v>0</v>
      </c>
      <c r="AI631" s="832">
        <v>0</v>
      </c>
      <c r="AJ631" s="1030" t="str">
        <f t="shared" si="60"/>
        <v>H37500</v>
      </c>
      <c r="AK631" s="1030" t="str">
        <f t="shared" si="61"/>
        <v>VTE M.O B.R INTERNE- CARR</v>
      </c>
      <c r="AL631" s="1030">
        <f>IFERROR(INDEX(G631:R631,1,MATCH(Parametres!$B$3,G$1:R$1,0)-1)*IF(OR(F631="L",F631="S",F631="I"),-1,1),"")</f>
        <v>0</v>
      </c>
      <c r="AM631" s="1030">
        <f t="shared" si="56"/>
        <v>0</v>
      </c>
      <c r="AN631" s="1030">
        <f>INDEX(G631:R631,1,MATCH(Parametres!$B$3,G$1:R$1,0))*IF(OR(F631="L",F631="S",F631="I"),-1,1)</f>
        <v>0</v>
      </c>
      <c r="AO631" s="598" t="e">
        <f>+VLOOKUP($AJ631,Data_Validation!$A:$D,1,0)</f>
        <v>#N/A</v>
      </c>
      <c r="AP631" s="598" t="e">
        <f>+VLOOKUP($AJ631,Data_Validation!$A:$D,3,0)</f>
        <v>#N/A</v>
      </c>
      <c r="AQ631" s="598" t="e">
        <f>+VLOOKUP($AJ631,Data_Validation!$A:$D,4,0)</f>
        <v>#N/A</v>
      </c>
      <c r="AR631" s="598" t="s">
        <v>299</v>
      </c>
      <c r="AS631" s="598" t="e">
        <f>+VLOOKUP($AJ631,Data_Validation!$A:$E,5,0)</f>
        <v>#N/A</v>
      </c>
      <c r="AT631" s="1036" t="str">
        <f t="shared" si="57"/>
        <v>H37500</v>
      </c>
      <c r="AU631" s="599" t="str">
        <f t="shared" si="58"/>
        <v>VTE M.O B.R INTERNE- CARR</v>
      </c>
      <c r="AV631" s="1030">
        <f>IFERROR(INDEX(V631:AG631,1,MATCH(Parametres!$B$3,V$1:AG$1,0)-1)*IF(OR(C631="L",C631="S",C631="I"),-1,1),"")</f>
        <v>0</v>
      </c>
      <c r="AW631" s="1030">
        <f t="shared" si="59"/>
        <v>0</v>
      </c>
      <c r="AX631" s="1030">
        <f>INDEX(V631:AG631,1,MATCH(Parametres!$B$3,V$1:AG$1,0))*IF(OR(C631="L",C631="S",C631="I"),-1,1)</f>
        <v>0</v>
      </c>
      <c r="AY631" s="598" t="s">
        <v>337</v>
      </c>
      <c r="AZ631" s="598" t="e">
        <f>+VLOOKUP($AJ631,Data_Validation!$A:$E,5,0)</f>
        <v>#N/A</v>
      </c>
    </row>
    <row r="632" spans="1:52" ht="15" customHeight="1">
      <c r="A632" s="832" t="s">
        <v>1150</v>
      </c>
      <c r="B632" s="832">
        <v>2025</v>
      </c>
      <c r="C632" s="832" t="s">
        <v>2400</v>
      </c>
      <c r="D632" s="832" t="s">
        <v>2401</v>
      </c>
      <c r="E632" s="832" t="s">
        <v>2363</v>
      </c>
      <c r="F632" s="832" t="s">
        <v>2222</v>
      </c>
      <c r="G632" s="832">
        <v>0</v>
      </c>
      <c r="H632" s="832">
        <v>0</v>
      </c>
      <c r="I632" s="832">
        <v>0</v>
      </c>
      <c r="J632" s="832">
        <v>0</v>
      </c>
      <c r="K632" s="832">
        <v>0</v>
      </c>
      <c r="L632" s="832">
        <v>0</v>
      </c>
      <c r="M632" s="832">
        <v>0</v>
      </c>
      <c r="N632" s="832">
        <v>0</v>
      </c>
      <c r="O632" s="832">
        <v>0</v>
      </c>
      <c r="P632" s="832">
        <v>0</v>
      </c>
      <c r="Q632" s="832">
        <v>0</v>
      </c>
      <c r="R632" s="832">
        <v>0</v>
      </c>
      <c r="S632" s="832">
        <v>0</v>
      </c>
      <c r="T632" s="832">
        <v>0</v>
      </c>
      <c r="U632" s="832">
        <v>0</v>
      </c>
      <c r="V632" s="832">
        <v>0</v>
      </c>
      <c r="W632" s="832">
        <v>0</v>
      </c>
      <c r="X632" s="832">
        <v>0</v>
      </c>
      <c r="Y632" s="832">
        <v>0</v>
      </c>
      <c r="Z632" s="832">
        <v>0</v>
      </c>
      <c r="AA632" s="832">
        <v>0</v>
      </c>
      <c r="AB632" s="832">
        <v>0</v>
      </c>
      <c r="AC632" s="832">
        <v>0</v>
      </c>
      <c r="AD632" s="832">
        <v>0</v>
      </c>
      <c r="AE632" s="832">
        <v>0</v>
      </c>
      <c r="AF632" s="832">
        <v>0</v>
      </c>
      <c r="AG632" s="832">
        <v>0</v>
      </c>
      <c r="AH632" s="832">
        <v>0</v>
      </c>
      <c r="AI632" s="832">
        <v>0</v>
      </c>
      <c r="AJ632" s="1030" t="str">
        <f t="shared" si="60"/>
        <v>H37600</v>
      </c>
      <c r="AK632" s="1030" t="str">
        <f t="shared" si="61"/>
        <v>VTE M.O SOUS-TRAITANCE -</v>
      </c>
      <c r="AL632" s="1030">
        <f>IFERROR(INDEX(G632:R632,1,MATCH(Parametres!$B$3,G$1:R$1,0)-1)*IF(OR(F632="L",F632="S",F632="I"),-1,1),"")</f>
        <v>0</v>
      </c>
      <c r="AM632" s="1030">
        <f t="shared" si="56"/>
        <v>0</v>
      </c>
      <c r="AN632" s="1030">
        <f>INDEX(G632:R632,1,MATCH(Parametres!$B$3,G$1:R$1,0))*IF(OR(F632="L",F632="S",F632="I"),-1,1)</f>
        <v>0</v>
      </c>
      <c r="AO632" s="598" t="e">
        <f>+VLOOKUP($AJ632,Data_Validation!$A:$D,1,0)</f>
        <v>#N/A</v>
      </c>
      <c r="AP632" s="598" t="e">
        <f>+VLOOKUP($AJ632,Data_Validation!$A:$D,3,0)</f>
        <v>#N/A</v>
      </c>
      <c r="AQ632" s="598" t="e">
        <f>+VLOOKUP($AJ632,Data_Validation!$A:$D,4,0)</f>
        <v>#N/A</v>
      </c>
      <c r="AR632" s="598" t="s">
        <v>299</v>
      </c>
      <c r="AS632" s="598" t="e">
        <f>+VLOOKUP($AJ632,Data_Validation!$A:$E,5,0)</f>
        <v>#N/A</v>
      </c>
      <c r="AT632" s="1036" t="str">
        <f t="shared" si="57"/>
        <v>H37600</v>
      </c>
      <c r="AU632" s="599" t="str">
        <f t="shared" si="58"/>
        <v>VTE M.O SOUS-TRAITANCE -</v>
      </c>
      <c r="AV632" s="1030">
        <f>IFERROR(INDEX(V632:AG632,1,MATCH(Parametres!$B$3,V$1:AG$1,0)-1)*IF(OR(C632="L",C632="S",C632="I"),-1,1),"")</f>
        <v>0</v>
      </c>
      <c r="AW632" s="1030">
        <f t="shared" si="59"/>
        <v>0</v>
      </c>
      <c r="AX632" s="1030">
        <f>INDEX(V632:AG632,1,MATCH(Parametres!$B$3,V$1:AG$1,0))*IF(OR(C632="L",C632="S",C632="I"),-1,1)</f>
        <v>0</v>
      </c>
      <c r="AY632" s="598" t="s">
        <v>337</v>
      </c>
      <c r="AZ632" s="598" t="e">
        <f>+VLOOKUP($AJ632,Data_Validation!$A:$E,5,0)</f>
        <v>#N/A</v>
      </c>
    </row>
    <row r="633" spans="1:52" ht="15" customHeight="1">
      <c r="A633" s="832" t="s">
        <v>1150</v>
      </c>
      <c r="B633" s="832">
        <v>2025</v>
      </c>
      <c r="C633" s="832" t="s">
        <v>2402</v>
      </c>
      <c r="D633" s="832" t="s">
        <v>2403</v>
      </c>
      <c r="E633" s="832" t="s">
        <v>2363</v>
      </c>
      <c r="F633" s="832" t="s">
        <v>2222</v>
      </c>
      <c r="G633" s="832">
        <v>0</v>
      </c>
      <c r="H633" s="832">
        <v>0</v>
      </c>
      <c r="I633" s="832">
        <v>0</v>
      </c>
      <c r="J633" s="832">
        <v>0</v>
      </c>
      <c r="K633" s="832">
        <v>0</v>
      </c>
      <c r="L633" s="832">
        <v>0</v>
      </c>
      <c r="M633" s="832">
        <v>0</v>
      </c>
      <c r="N633" s="832">
        <v>0</v>
      </c>
      <c r="O633" s="832">
        <v>0</v>
      </c>
      <c r="P633" s="832">
        <v>0</v>
      </c>
      <c r="Q633" s="832">
        <v>0</v>
      </c>
      <c r="R633" s="832">
        <v>0</v>
      </c>
      <c r="S633" s="832">
        <v>0</v>
      </c>
      <c r="T633" s="832">
        <v>0</v>
      </c>
      <c r="U633" s="832">
        <v>0</v>
      </c>
      <c r="V633" s="832">
        <v>0</v>
      </c>
      <c r="W633" s="832">
        <v>0</v>
      </c>
      <c r="X633" s="832">
        <v>0</v>
      </c>
      <c r="Y633" s="832">
        <v>0</v>
      </c>
      <c r="Z633" s="832">
        <v>0</v>
      </c>
      <c r="AA633" s="832">
        <v>0</v>
      </c>
      <c r="AB633" s="832">
        <v>0</v>
      </c>
      <c r="AC633" s="832">
        <v>0</v>
      </c>
      <c r="AD633" s="832">
        <v>0</v>
      </c>
      <c r="AE633" s="832">
        <v>0</v>
      </c>
      <c r="AF633" s="832">
        <v>0</v>
      </c>
      <c r="AG633" s="832">
        <v>0</v>
      </c>
      <c r="AH633" s="832">
        <v>0</v>
      </c>
      <c r="AI633" s="832">
        <v>0</v>
      </c>
      <c r="AJ633" s="1030" t="str">
        <f t="shared" si="60"/>
        <v>H37610</v>
      </c>
      <c r="AK633" s="1030" t="str">
        <f t="shared" si="61"/>
        <v>S-TRAITANCE INTERNE CARR</v>
      </c>
      <c r="AL633" s="1030">
        <f>IFERROR(INDEX(G633:R633,1,MATCH(Parametres!$B$3,G$1:R$1,0)-1)*IF(OR(F633="L",F633="S",F633="I"),-1,1),"")</f>
        <v>0</v>
      </c>
      <c r="AM633" s="1030">
        <f t="shared" si="56"/>
        <v>0</v>
      </c>
      <c r="AN633" s="1030">
        <f>INDEX(G633:R633,1,MATCH(Parametres!$B$3,G$1:R$1,0))*IF(OR(F633="L",F633="S",F633="I"),-1,1)</f>
        <v>0</v>
      </c>
      <c r="AO633" s="598" t="e">
        <f>+VLOOKUP($AJ633,Data_Validation!$A:$D,1,0)</f>
        <v>#N/A</v>
      </c>
      <c r="AP633" s="598" t="e">
        <f>+VLOOKUP($AJ633,Data_Validation!$A:$D,3,0)</f>
        <v>#N/A</v>
      </c>
      <c r="AQ633" s="598" t="e">
        <f>+VLOOKUP($AJ633,Data_Validation!$A:$D,4,0)</f>
        <v>#N/A</v>
      </c>
      <c r="AR633" s="598" t="s">
        <v>299</v>
      </c>
      <c r="AS633" s="598" t="e">
        <f>+VLOOKUP($AJ633,Data_Validation!$A:$E,5,0)</f>
        <v>#N/A</v>
      </c>
      <c r="AT633" s="1036" t="str">
        <f t="shared" si="57"/>
        <v>H37610</v>
      </c>
      <c r="AU633" s="599" t="str">
        <f t="shared" si="58"/>
        <v>S-TRAITANCE INTERNE CARR</v>
      </c>
      <c r="AV633" s="1030">
        <f>IFERROR(INDEX(V633:AG633,1,MATCH(Parametres!$B$3,V$1:AG$1,0)-1)*IF(OR(C633="L",C633="S",C633="I"),-1,1),"")</f>
        <v>0</v>
      </c>
      <c r="AW633" s="1030">
        <f t="shared" si="59"/>
        <v>0</v>
      </c>
      <c r="AX633" s="1030">
        <f>INDEX(V633:AG633,1,MATCH(Parametres!$B$3,V$1:AG$1,0))*IF(OR(C633="L",C633="S",C633="I"),-1,1)</f>
        <v>0</v>
      </c>
      <c r="AY633" s="598" t="s">
        <v>337</v>
      </c>
      <c r="AZ633" s="598" t="e">
        <f>+VLOOKUP($AJ633,Data_Validation!$A:$E,5,0)</f>
        <v>#N/A</v>
      </c>
    </row>
    <row r="634" spans="1:52" ht="15" customHeight="1">
      <c r="A634" s="832" t="s">
        <v>1150</v>
      </c>
      <c r="B634" s="832">
        <v>2025</v>
      </c>
      <c r="C634" s="832" t="s">
        <v>2404</v>
      </c>
      <c r="D634" s="832" t="s">
        <v>2405</v>
      </c>
      <c r="E634" s="832" t="s">
        <v>2363</v>
      </c>
      <c r="F634" s="832" t="s">
        <v>2222</v>
      </c>
      <c r="G634" s="832">
        <v>0</v>
      </c>
      <c r="H634" s="832">
        <v>0</v>
      </c>
      <c r="I634" s="832">
        <v>0</v>
      </c>
      <c r="J634" s="832">
        <v>0</v>
      </c>
      <c r="K634" s="832">
        <v>0</v>
      </c>
      <c r="L634" s="832">
        <v>0</v>
      </c>
      <c r="M634" s="832">
        <v>0</v>
      </c>
      <c r="N634" s="832">
        <v>0</v>
      </c>
      <c r="O634" s="832">
        <v>0</v>
      </c>
      <c r="P634" s="832">
        <v>0</v>
      </c>
      <c r="Q634" s="832">
        <v>0</v>
      </c>
      <c r="R634" s="832">
        <v>0</v>
      </c>
      <c r="S634" s="832">
        <v>0</v>
      </c>
      <c r="T634" s="832">
        <v>0</v>
      </c>
      <c r="U634" s="832">
        <v>0</v>
      </c>
      <c r="V634" s="832">
        <v>0</v>
      </c>
      <c r="W634" s="832">
        <v>0</v>
      </c>
      <c r="X634" s="832">
        <v>0</v>
      </c>
      <c r="Y634" s="832">
        <v>0</v>
      </c>
      <c r="Z634" s="832">
        <v>0</v>
      </c>
      <c r="AA634" s="832">
        <v>0</v>
      </c>
      <c r="AB634" s="832">
        <v>0</v>
      </c>
      <c r="AC634" s="832">
        <v>0</v>
      </c>
      <c r="AD634" s="832">
        <v>0</v>
      </c>
      <c r="AE634" s="832">
        <v>0</v>
      </c>
      <c r="AF634" s="832">
        <v>0</v>
      </c>
      <c r="AG634" s="832">
        <v>0</v>
      </c>
      <c r="AH634" s="832">
        <v>0</v>
      </c>
      <c r="AI634" s="832">
        <v>0</v>
      </c>
      <c r="AJ634" s="1030" t="str">
        <f t="shared" si="60"/>
        <v>H37700</v>
      </c>
      <c r="AK634" s="1030" t="str">
        <f t="shared" si="61"/>
        <v>VTE M.O B.R GARANTIE- CAR</v>
      </c>
      <c r="AL634" s="1030">
        <f>IFERROR(INDEX(G634:R634,1,MATCH(Parametres!$B$3,G$1:R$1,0)-1)*IF(OR(F634="L",F634="S",F634="I"),-1,1),"")</f>
        <v>0</v>
      </c>
      <c r="AM634" s="1030">
        <f t="shared" si="56"/>
        <v>0</v>
      </c>
      <c r="AN634" s="1030">
        <f>INDEX(G634:R634,1,MATCH(Parametres!$B$3,G$1:R$1,0))*IF(OR(F634="L",F634="S",F634="I"),-1,1)</f>
        <v>0</v>
      </c>
      <c r="AO634" s="598" t="e">
        <f>+VLOOKUP($AJ634,Data_Validation!$A:$D,1,0)</f>
        <v>#N/A</v>
      </c>
      <c r="AP634" s="598" t="e">
        <f>+VLOOKUP($AJ634,Data_Validation!$A:$D,3,0)</f>
        <v>#N/A</v>
      </c>
      <c r="AQ634" s="598" t="e">
        <f>+VLOOKUP($AJ634,Data_Validation!$A:$D,4,0)</f>
        <v>#N/A</v>
      </c>
      <c r="AR634" s="598" t="s">
        <v>299</v>
      </c>
      <c r="AS634" s="598" t="e">
        <f>+VLOOKUP($AJ634,Data_Validation!$A:$E,5,0)</f>
        <v>#N/A</v>
      </c>
      <c r="AT634" s="1036" t="str">
        <f t="shared" si="57"/>
        <v>H37700</v>
      </c>
      <c r="AU634" s="599" t="str">
        <f t="shared" si="58"/>
        <v>VTE M.O B.R GARANTIE- CAR</v>
      </c>
      <c r="AV634" s="1030">
        <f>IFERROR(INDEX(V634:AG634,1,MATCH(Parametres!$B$3,V$1:AG$1,0)-1)*IF(OR(C634="L",C634="S",C634="I"),-1,1),"")</f>
        <v>0</v>
      </c>
      <c r="AW634" s="1030">
        <f t="shared" si="59"/>
        <v>0</v>
      </c>
      <c r="AX634" s="1030">
        <f>INDEX(V634:AG634,1,MATCH(Parametres!$B$3,V$1:AG$1,0))*IF(OR(C634="L",C634="S",C634="I"),-1,1)</f>
        <v>0</v>
      </c>
      <c r="AY634" s="598" t="s">
        <v>337</v>
      </c>
      <c r="AZ634" s="598" t="e">
        <f>+VLOOKUP($AJ634,Data_Validation!$A:$E,5,0)</f>
        <v>#N/A</v>
      </c>
    </row>
    <row r="635" spans="1:52" ht="15" customHeight="1">
      <c r="A635" s="832" t="s">
        <v>1150</v>
      </c>
      <c r="B635" s="832">
        <v>2025</v>
      </c>
      <c r="C635" s="832" t="s">
        <v>2406</v>
      </c>
      <c r="D635" s="832" t="s">
        <v>2407</v>
      </c>
      <c r="E635" s="832" t="s">
        <v>2363</v>
      </c>
      <c r="F635" s="832" t="s">
        <v>2222</v>
      </c>
      <c r="G635" s="832">
        <v>0</v>
      </c>
      <c r="H635" s="832">
        <v>0</v>
      </c>
      <c r="I635" s="832">
        <v>0</v>
      </c>
      <c r="J635" s="832">
        <v>0</v>
      </c>
      <c r="K635" s="832">
        <v>0</v>
      </c>
      <c r="L635" s="832">
        <v>0</v>
      </c>
      <c r="M635" s="832">
        <v>0</v>
      </c>
      <c r="N635" s="832">
        <v>0</v>
      </c>
      <c r="O635" s="832">
        <v>0</v>
      </c>
      <c r="P635" s="832">
        <v>0</v>
      </c>
      <c r="Q635" s="832">
        <v>0</v>
      </c>
      <c r="R635" s="832">
        <v>0</v>
      </c>
      <c r="S635" s="832">
        <v>0</v>
      </c>
      <c r="T635" s="832">
        <v>0</v>
      </c>
      <c r="U635" s="832">
        <v>0</v>
      </c>
      <c r="V635" s="832">
        <v>0</v>
      </c>
      <c r="W635" s="832">
        <v>0</v>
      </c>
      <c r="X635" s="832">
        <v>0</v>
      </c>
      <c r="Y635" s="832">
        <v>0</v>
      </c>
      <c r="Z635" s="832">
        <v>0</v>
      </c>
      <c r="AA635" s="832">
        <v>0</v>
      </c>
      <c r="AB635" s="832">
        <v>0</v>
      </c>
      <c r="AC635" s="832">
        <v>0</v>
      </c>
      <c r="AD635" s="832">
        <v>0</v>
      </c>
      <c r="AE635" s="832">
        <v>0</v>
      </c>
      <c r="AF635" s="832">
        <v>0</v>
      </c>
      <c r="AG635" s="832">
        <v>0</v>
      </c>
      <c r="AH635" s="832">
        <v>0</v>
      </c>
      <c r="AI635" s="832">
        <v>0</v>
      </c>
      <c r="AJ635" s="1030" t="str">
        <f t="shared" si="60"/>
        <v>H37800</v>
      </c>
      <c r="AK635" s="1030" t="str">
        <f t="shared" si="61"/>
        <v>VTE M.O DIVERSES (AUTOS)_</v>
      </c>
      <c r="AL635" s="1030">
        <f>IFERROR(INDEX(G635:R635,1,MATCH(Parametres!$B$3,G$1:R$1,0)-1)*IF(OR(F635="L",F635="S",F635="I"),-1,1),"")</f>
        <v>0</v>
      </c>
      <c r="AM635" s="1030">
        <f t="shared" si="56"/>
        <v>0</v>
      </c>
      <c r="AN635" s="1030">
        <f>INDEX(G635:R635,1,MATCH(Parametres!$B$3,G$1:R$1,0))*IF(OR(F635="L",F635="S",F635="I"),-1,1)</f>
        <v>0</v>
      </c>
      <c r="AO635" s="598" t="e">
        <f>+VLOOKUP($AJ635,Data_Validation!$A:$D,1,0)</f>
        <v>#N/A</v>
      </c>
      <c r="AP635" s="598" t="e">
        <f>+VLOOKUP($AJ635,Data_Validation!$A:$D,3,0)</f>
        <v>#N/A</v>
      </c>
      <c r="AQ635" s="598" t="e">
        <f>+VLOOKUP($AJ635,Data_Validation!$A:$D,4,0)</f>
        <v>#N/A</v>
      </c>
      <c r="AR635" s="598" t="s">
        <v>299</v>
      </c>
      <c r="AS635" s="598" t="e">
        <f>+VLOOKUP($AJ635,Data_Validation!$A:$E,5,0)</f>
        <v>#N/A</v>
      </c>
      <c r="AT635" s="1036" t="str">
        <f t="shared" si="57"/>
        <v>H37800</v>
      </c>
      <c r="AU635" s="599" t="str">
        <f t="shared" si="58"/>
        <v>VTE M.O DIVERSES (AUTOS)_</v>
      </c>
      <c r="AV635" s="1030">
        <f>IFERROR(INDEX(V635:AG635,1,MATCH(Parametres!$B$3,V$1:AG$1,0)-1)*IF(OR(C635="L",C635="S",C635="I"),-1,1),"")</f>
        <v>0</v>
      </c>
      <c r="AW635" s="1030">
        <f t="shared" si="59"/>
        <v>0</v>
      </c>
      <c r="AX635" s="1030">
        <f>INDEX(V635:AG635,1,MATCH(Parametres!$B$3,V$1:AG$1,0))*IF(OR(C635="L",C635="S",C635="I"),-1,1)</f>
        <v>0</v>
      </c>
      <c r="AY635" s="598" t="s">
        <v>337</v>
      </c>
      <c r="AZ635" s="598" t="e">
        <f>+VLOOKUP($AJ635,Data_Validation!$A:$E,5,0)</f>
        <v>#N/A</v>
      </c>
    </row>
    <row r="636" spans="1:52" ht="15" customHeight="1">
      <c r="A636" s="832" t="s">
        <v>1150</v>
      </c>
      <c r="B636" s="832">
        <v>2025</v>
      </c>
      <c r="C636" s="832" t="s">
        <v>2408</v>
      </c>
      <c r="D636" s="832" t="s">
        <v>2409</v>
      </c>
      <c r="E636" s="832" t="s">
        <v>333</v>
      </c>
      <c r="F636" s="832" t="s">
        <v>2222</v>
      </c>
      <c r="G636" s="832">
        <v>0</v>
      </c>
      <c r="H636" s="832">
        <v>0</v>
      </c>
      <c r="I636" s="832">
        <v>0</v>
      </c>
      <c r="J636" s="832">
        <v>0</v>
      </c>
      <c r="K636" s="832">
        <v>0</v>
      </c>
      <c r="L636" s="832">
        <v>0</v>
      </c>
      <c r="M636" s="832">
        <v>0</v>
      </c>
      <c r="N636" s="832">
        <v>0</v>
      </c>
      <c r="O636" s="832">
        <v>0</v>
      </c>
      <c r="P636" s="832">
        <v>0</v>
      </c>
      <c r="Q636" s="832">
        <v>0</v>
      </c>
      <c r="R636" s="832">
        <v>0</v>
      </c>
      <c r="S636" s="832">
        <v>0</v>
      </c>
      <c r="T636" s="832">
        <v>0</v>
      </c>
      <c r="U636" s="832">
        <v>0</v>
      </c>
      <c r="V636" s="832">
        <v>0</v>
      </c>
      <c r="W636" s="832">
        <v>0</v>
      </c>
      <c r="X636" s="832">
        <v>0</v>
      </c>
      <c r="Y636" s="832">
        <v>0</v>
      </c>
      <c r="Z636" s="832">
        <v>0</v>
      </c>
      <c r="AA636" s="832">
        <v>0</v>
      </c>
      <c r="AB636" s="832">
        <v>0</v>
      </c>
      <c r="AC636" s="832">
        <v>0</v>
      </c>
      <c r="AD636" s="832">
        <v>0</v>
      </c>
      <c r="AE636" s="832">
        <v>0</v>
      </c>
      <c r="AF636" s="832">
        <v>0</v>
      </c>
      <c r="AG636" s="832">
        <v>0</v>
      </c>
      <c r="AH636" s="832">
        <v>0</v>
      </c>
      <c r="AI636" s="832">
        <v>0</v>
      </c>
      <c r="AJ636" s="1030" t="str">
        <f t="shared" si="60"/>
        <v>H38000</v>
      </c>
      <c r="AK636" s="1030" t="str">
        <f t="shared" si="61"/>
        <v>VTE TEMPS MORT MECANIQUE</v>
      </c>
      <c r="AL636" s="1030">
        <f>IFERROR(INDEX(G636:R636,1,MATCH(Parametres!$B$3,G$1:R$1,0)-1)*IF(OR(F636="L",F636="S",F636="I"),-1,1),"")</f>
        <v>0</v>
      </c>
      <c r="AM636" s="1030">
        <f t="shared" si="56"/>
        <v>0</v>
      </c>
      <c r="AN636" s="1030">
        <f>INDEX(G636:R636,1,MATCH(Parametres!$B$3,G$1:R$1,0))*IF(OR(F636="L",F636="S",F636="I"),-1,1)</f>
        <v>0</v>
      </c>
      <c r="AO636" s="598" t="e">
        <f>+VLOOKUP($AJ636,Data_Validation!$A:$D,1,0)</f>
        <v>#N/A</v>
      </c>
      <c r="AP636" s="598" t="e">
        <f>+VLOOKUP($AJ636,Data_Validation!$A:$D,3,0)</f>
        <v>#N/A</v>
      </c>
      <c r="AQ636" s="598" t="e">
        <f>+VLOOKUP($AJ636,Data_Validation!$A:$D,4,0)</f>
        <v>#N/A</v>
      </c>
      <c r="AR636" s="598" t="s">
        <v>299</v>
      </c>
      <c r="AS636" s="598" t="e">
        <f>+VLOOKUP($AJ636,Data_Validation!$A:$E,5,0)</f>
        <v>#N/A</v>
      </c>
      <c r="AT636" s="1036" t="str">
        <f t="shared" si="57"/>
        <v>H38000</v>
      </c>
      <c r="AU636" s="599" t="str">
        <f t="shared" si="58"/>
        <v>VTE TEMPS MORT MECANIQUE</v>
      </c>
      <c r="AV636" s="1030">
        <f>IFERROR(INDEX(V636:AG636,1,MATCH(Parametres!$B$3,V$1:AG$1,0)-1)*IF(OR(C636="L",C636="S",C636="I"),-1,1),"")</f>
        <v>0</v>
      </c>
      <c r="AW636" s="1030">
        <f t="shared" si="59"/>
        <v>0</v>
      </c>
      <c r="AX636" s="1030">
        <f>INDEX(V636:AG636,1,MATCH(Parametres!$B$3,V$1:AG$1,0))*IF(OR(C636="L",C636="S",C636="I"),-1,1)</f>
        <v>0</v>
      </c>
      <c r="AY636" s="598" t="s">
        <v>337</v>
      </c>
      <c r="AZ636" s="598" t="e">
        <f>+VLOOKUP($AJ636,Data_Validation!$A:$E,5,0)</f>
        <v>#N/A</v>
      </c>
    </row>
    <row r="637" spans="1:52" ht="15" customHeight="1">
      <c r="A637" s="832" t="s">
        <v>1150</v>
      </c>
      <c r="B637" s="832">
        <v>2025</v>
      </c>
      <c r="C637" s="832" t="s">
        <v>2410</v>
      </c>
      <c r="D637" s="832" t="s">
        <v>2411</v>
      </c>
      <c r="E637" s="832" t="s">
        <v>333</v>
      </c>
      <c r="F637" s="832" t="s">
        <v>2222</v>
      </c>
      <c r="G637" s="832">
        <v>0</v>
      </c>
      <c r="H637" s="832">
        <v>0</v>
      </c>
      <c r="I637" s="832">
        <v>0</v>
      </c>
      <c r="J637" s="832">
        <v>0</v>
      </c>
      <c r="K637" s="832">
        <v>0</v>
      </c>
      <c r="L637" s="832">
        <v>0</v>
      </c>
      <c r="M637" s="832">
        <v>0</v>
      </c>
      <c r="N637" s="832">
        <v>0</v>
      </c>
      <c r="O637" s="832">
        <v>0</v>
      </c>
      <c r="P637" s="832">
        <v>0</v>
      </c>
      <c r="Q637" s="832">
        <v>0</v>
      </c>
      <c r="R637" s="832">
        <v>0</v>
      </c>
      <c r="S637" s="832">
        <v>0</v>
      </c>
      <c r="T637" s="832">
        <v>0</v>
      </c>
      <c r="U637" s="832">
        <v>0</v>
      </c>
      <c r="V637" s="832">
        <v>0</v>
      </c>
      <c r="W637" s="832">
        <v>0</v>
      </c>
      <c r="X637" s="832">
        <v>0</v>
      </c>
      <c r="Y637" s="832">
        <v>0</v>
      </c>
      <c r="Z637" s="832">
        <v>0</v>
      </c>
      <c r="AA637" s="832">
        <v>0</v>
      </c>
      <c r="AB637" s="832">
        <v>0</v>
      </c>
      <c r="AC637" s="832">
        <v>0</v>
      </c>
      <c r="AD637" s="832">
        <v>0</v>
      </c>
      <c r="AE637" s="832">
        <v>0</v>
      </c>
      <c r="AF637" s="832">
        <v>0</v>
      </c>
      <c r="AG637" s="832">
        <v>0</v>
      </c>
      <c r="AH637" s="832">
        <v>0</v>
      </c>
      <c r="AI637" s="832">
        <v>0</v>
      </c>
      <c r="AJ637" s="1030" t="str">
        <f t="shared" si="60"/>
        <v>H38100</v>
      </c>
      <c r="AK637" s="1030" t="str">
        <f t="shared" si="61"/>
        <v>VTE TEMPS MORT CARR</v>
      </c>
      <c r="AL637" s="1030">
        <f>IFERROR(INDEX(G637:R637,1,MATCH(Parametres!$B$3,G$1:R$1,0)-1)*IF(OR(F637="L",F637="S",F637="I"),-1,1),"")</f>
        <v>0</v>
      </c>
      <c r="AM637" s="1030">
        <f t="shared" si="56"/>
        <v>0</v>
      </c>
      <c r="AN637" s="1030">
        <f>INDEX(G637:R637,1,MATCH(Parametres!$B$3,G$1:R$1,0))*IF(OR(F637="L",F637="S",F637="I"),-1,1)</f>
        <v>0</v>
      </c>
      <c r="AO637" s="598" t="e">
        <f>+VLOOKUP($AJ637,Data_Validation!$A:$D,1,0)</f>
        <v>#N/A</v>
      </c>
      <c r="AP637" s="598" t="e">
        <f>+VLOOKUP($AJ637,Data_Validation!$A:$D,3,0)</f>
        <v>#N/A</v>
      </c>
      <c r="AQ637" s="598" t="e">
        <f>+VLOOKUP($AJ637,Data_Validation!$A:$D,4,0)</f>
        <v>#N/A</v>
      </c>
      <c r="AR637" s="598" t="s">
        <v>299</v>
      </c>
      <c r="AS637" s="598" t="e">
        <f>+VLOOKUP($AJ637,Data_Validation!$A:$E,5,0)</f>
        <v>#N/A</v>
      </c>
      <c r="AT637" s="1036" t="str">
        <f t="shared" si="57"/>
        <v>H38100</v>
      </c>
      <c r="AU637" s="599" t="str">
        <f t="shared" si="58"/>
        <v>VTE TEMPS MORT CARR</v>
      </c>
      <c r="AV637" s="1030">
        <f>IFERROR(INDEX(V637:AG637,1,MATCH(Parametres!$B$3,V$1:AG$1,0)-1)*IF(OR(C637="L",C637="S",C637="I"),-1,1),"")</f>
        <v>0</v>
      </c>
      <c r="AW637" s="1030">
        <f t="shared" si="59"/>
        <v>0</v>
      </c>
      <c r="AX637" s="1030">
        <f>INDEX(V637:AG637,1,MATCH(Parametres!$B$3,V$1:AG$1,0))*IF(OR(C637="L",C637="S",C637="I"),-1,1)</f>
        <v>0</v>
      </c>
      <c r="AY637" s="598" t="s">
        <v>337</v>
      </c>
      <c r="AZ637" s="598" t="e">
        <f>+VLOOKUP($AJ637,Data_Validation!$A:$E,5,0)</f>
        <v>#N/A</v>
      </c>
    </row>
    <row r="638" spans="1:52" ht="15" customHeight="1">
      <c r="A638" s="832" t="s">
        <v>1150</v>
      </c>
      <c r="B638" s="832">
        <v>2025</v>
      </c>
      <c r="C638" s="832" t="s">
        <v>2412</v>
      </c>
      <c r="D638" s="832" t="s">
        <v>2413</v>
      </c>
      <c r="E638" s="832" t="s">
        <v>2363</v>
      </c>
      <c r="F638" s="832" t="s">
        <v>2222</v>
      </c>
      <c r="G638" s="832">
        <v>45982.16</v>
      </c>
      <c r="H638" s="832">
        <v>74622.289999999994</v>
      </c>
      <c r="I638" s="832">
        <v>109688.36</v>
      </c>
      <c r="J638" s="832">
        <v>172490.23</v>
      </c>
      <c r="K638" s="832">
        <v>226202.53</v>
      </c>
      <c r="L638" s="832">
        <v>268955.53000000003</v>
      </c>
      <c r="M638" s="832">
        <v>303806.59000000003</v>
      </c>
      <c r="N638" s="832">
        <v>353813.36</v>
      </c>
      <c r="O638" s="832">
        <v>392799.62</v>
      </c>
      <c r="P638" s="832">
        <v>459367.53</v>
      </c>
      <c r="Q638" s="832">
        <v>516384.66</v>
      </c>
      <c r="R638" s="832">
        <v>553819.56000000006</v>
      </c>
      <c r="S638" s="832">
        <v>46944.06</v>
      </c>
      <c r="T638" s="832">
        <v>46944.06</v>
      </c>
      <c r="U638" s="832">
        <v>0</v>
      </c>
      <c r="V638" s="832">
        <v>191</v>
      </c>
      <c r="W638" s="832">
        <v>308</v>
      </c>
      <c r="X638" s="832">
        <v>509</v>
      </c>
      <c r="Y638" s="832">
        <v>1057</v>
      </c>
      <c r="Z638" s="832">
        <v>1441</v>
      </c>
      <c r="AA638" s="832">
        <v>1650</v>
      </c>
      <c r="AB638" s="832">
        <v>1824</v>
      </c>
      <c r="AC638" s="832">
        <v>2016</v>
      </c>
      <c r="AD638" s="832">
        <v>2196</v>
      </c>
      <c r="AE638" s="832">
        <v>2578</v>
      </c>
      <c r="AF638" s="832">
        <v>3099</v>
      </c>
      <c r="AG638" s="832">
        <v>3296</v>
      </c>
      <c r="AH638" s="832">
        <v>282</v>
      </c>
      <c r="AI638" s="832">
        <v>282</v>
      </c>
      <c r="AJ638" s="1030" t="str">
        <f t="shared" si="60"/>
        <v>H38200</v>
      </c>
      <c r="AK638" s="1030" t="str">
        <f t="shared" si="61"/>
        <v>VTE M.O S-TRAITANCE -MEC</v>
      </c>
      <c r="AL638" s="1030">
        <f>IFERROR(INDEX(G638:R638,1,MATCH(Parametres!$B$3,G$1:R$1,0)-1)*IF(OR(F638="L",F638="S",F638="I"),-1,1),"")</f>
        <v>-45982.16</v>
      </c>
      <c r="AM638" s="1030">
        <f t="shared" si="56"/>
        <v>-28640.12999999999</v>
      </c>
      <c r="AN638" s="1030">
        <f>INDEX(G638:R638,1,MATCH(Parametres!$B$3,G$1:R$1,0))*IF(OR(F638="L",F638="S",F638="I"),-1,1)</f>
        <v>-74622.289999999994</v>
      </c>
      <c r="AO638" s="598" t="str">
        <f>+VLOOKUP($AJ638,Data_Validation!$A:$D,1,0)</f>
        <v>H38200</v>
      </c>
      <c r="AP638" s="598" t="str">
        <f>+VLOOKUP($AJ638,Data_Validation!$A:$D,3,0)</f>
        <v>Service</v>
      </c>
      <c r="AQ638" s="598" t="str">
        <f>+VLOOKUP($AJ638,Data_Validation!$A:$D,4,0)</f>
        <v>Sous-traitement</v>
      </c>
      <c r="AR638" s="598" t="s">
        <v>299</v>
      </c>
      <c r="AS638" s="598" t="str">
        <f>+VLOOKUP($AJ638,Data_Validation!$A:$E,5,0)</f>
        <v>Oui</v>
      </c>
      <c r="AT638" s="1036" t="str">
        <f t="shared" si="57"/>
        <v>H38200</v>
      </c>
      <c r="AU638" s="599" t="str">
        <f t="shared" si="58"/>
        <v>VTE M.O S-TRAITANCE -MEC</v>
      </c>
      <c r="AV638" s="1030">
        <f>IFERROR(INDEX(V638:AG638,1,MATCH(Parametres!$B$3,V$1:AG$1,0)-1)*IF(OR(C638="L",C638="S",C638="I"),-1,1),"")</f>
        <v>191</v>
      </c>
      <c r="AW638" s="1030">
        <f t="shared" si="59"/>
        <v>117</v>
      </c>
      <c r="AX638" s="1030">
        <f>INDEX(V638:AG638,1,MATCH(Parametres!$B$3,V$1:AG$1,0))*IF(OR(C638="L",C638="S",C638="I"),-1,1)</f>
        <v>308</v>
      </c>
      <c r="AY638" s="598" t="s">
        <v>337</v>
      </c>
      <c r="AZ638" s="598" t="str">
        <f>+VLOOKUP($AJ638,Data_Validation!$A:$E,5,0)</f>
        <v>Oui</v>
      </c>
    </row>
    <row r="639" spans="1:52" ht="15" customHeight="1">
      <c r="A639" s="832" t="s">
        <v>1150</v>
      </c>
      <c r="B639" s="832">
        <v>2025</v>
      </c>
      <c r="C639" s="832" t="s">
        <v>2414</v>
      </c>
      <c r="D639" s="832" t="s">
        <v>2415</v>
      </c>
      <c r="E639" s="832" t="s">
        <v>2363</v>
      </c>
      <c r="F639" s="832" t="s">
        <v>2222</v>
      </c>
      <c r="G639" s="832">
        <v>0</v>
      </c>
      <c r="H639" s="832">
        <v>0</v>
      </c>
      <c r="I639" s="832">
        <v>0</v>
      </c>
      <c r="J639" s="832">
        <v>0</v>
      </c>
      <c r="K639" s="832">
        <v>0</v>
      </c>
      <c r="L639" s="832">
        <v>0</v>
      </c>
      <c r="M639" s="832">
        <v>0</v>
      </c>
      <c r="N639" s="832">
        <v>0</v>
      </c>
      <c r="O639" s="832">
        <v>0</v>
      </c>
      <c r="P639" s="832">
        <v>0</v>
      </c>
      <c r="Q639" s="832">
        <v>0</v>
      </c>
      <c r="R639" s="832">
        <v>0</v>
      </c>
      <c r="S639" s="832">
        <v>0</v>
      </c>
      <c r="T639" s="832">
        <v>0</v>
      </c>
      <c r="U639" s="832">
        <v>0</v>
      </c>
      <c r="V639" s="832">
        <v>0</v>
      </c>
      <c r="W639" s="832">
        <v>0</v>
      </c>
      <c r="X639" s="832">
        <v>0</v>
      </c>
      <c r="Y639" s="832">
        <v>0</v>
      </c>
      <c r="Z639" s="832">
        <v>0</v>
      </c>
      <c r="AA639" s="832">
        <v>0</v>
      </c>
      <c r="AB639" s="832">
        <v>0</v>
      </c>
      <c r="AC639" s="832">
        <v>0</v>
      </c>
      <c r="AD639" s="832">
        <v>0</v>
      </c>
      <c r="AE639" s="832">
        <v>0</v>
      </c>
      <c r="AF639" s="832">
        <v>0</v>
      </c>
      <c r="AG639" s="832">
        <v>0</v>
      </c>
      <c r="AH639" s="832">
        <v>0</v>
      </c>
      <c r="AI639" s="832">
        <v>0</v>
      </c>
      <c r="AJ639" s="1030" t="str">
        <f t="shared" si="60"/>
        <v>H38210</v>
      </c>
      <c r="AK639" s="1030" t="str">
        <f t="shared" si="61"/>
        <v>VTE SOUS TRAITANCE HPP</v>
      </c>
      <c r="AL639" s="1030">
        <f>IFERROR(INDEX(G639:R639,1,MATCH(Parametres!$B$3,G$1:R$1,0)-1)*IF(OR(F639="L",F639="S",F639="I"),-1,1),"")</f>
        <v>0</v>
      </c>
      <c r="AM639" s="1030">
        <f t="shared" si="56"/>
        <v>0</v>
      </c>
      <c r="AN639" s="1030">
        <f>INDEX(G639:R639,1,MATCH(Parametres!$B$3,G$1:R$1,0))*IF(OR(F639="L",F639="S",F639="I"),-1,1)</f>
        <v>0</v>
      </c>
      <c r="AO639" s="598" t="e">
        <f>+VLOOKUP($AJ639,Data_Validation!$A:$D,1,0)</f>
        <v>#N/A</v>
      </c>
      <c r="AP639" s="598" t="e">
        <f>+VLOOKUP($AJ639,Data_Validation!$A:$D,3,0)</f>
        <v>#N/A</v>
      </c>
      <c r="AQ639" s="598" t="e">
        <f>+VLOOKUP($AJ639,Data_Validation!$A:$D,4,0)</f>
        <v>#N/A</v>
      </c>
      <c r="AR639" s="598" t="s">
        <v>299</v>
      </c>
      <c r="AS639" s="598" t="e">
        <f>+VLOOKUP($AJ639,Data_Validation!$A:$E,5,0)</f>
        <v>#N/A</v>
      </c>
      <c r="AT639" s="1036" t="str">
        <f t="shared" si="57"/>
        <v>H38210</v>
      </c>
      <c r="AU639" s="599" t="str">
        <f t="shared" si="58"/>
        <v>VTE SOUS TRAITANCE HPP</v>
      </c>
      <c r="AV639" s="1030">
        <f>IFERROR(INDEX(V639:AG639,1,MATCH(Parametres!$B$3,V$1:AG$1,0)-1)*IF(OR(C639="L",C639="S",C639="I"),-1,1),"")</f>
        <v>0</v>
      </c>
      <c r="AW639" s="1030">
        <f t="shared" si="59"/>
        <v>0</v>
      </c>
      <c r="AX639" s="1030">
        <f>INDEX(V639:AG639,1,MATCH(Parametres!$B$3,V$1:AG$1,0))*IF(OR(C639="L",C639="S",C639="I"),-1,1)</f>
        <v>0</v>
      </c>
      <c r="AY639" s="598" t="s">
        <v>337</v>
      </c>
      <c r="AZ639" s="598" t="e">
        <f>+VLOOKUP($AJ639,Data_Validation!$A:$E,5,0)</f>
        <v>#N/A</v>
      </c>
    </row>
    <row r="640" spans="1:52" ht="15" customHeight="1">
      <c r="A640" s="832" t="s">
        <v>1150</v>
      </c>
      <c r="B640" s="832">
        <v>2025</v>
      </c>
      <c r="C640" s="832" t="s">
        <v>2416</v>
      </c>
      <c r="D640" s="832" t="s">
        <v>2417</v>
      </c>
      <c r="E640" s="832" t="s">
        <v>2363</v>
      </c>
      <c r="F640" s="832" t="s">
        <v>2222</v>
      </c>
      <c r="G640" s="832">
        <v>0</v>
      </c>
      <c r="H640" s="832">
        <v>0</v>
      </c>
      <c r="I640" s="832">
        <v>0</v>
      </c>
      <c r="J640" s="832">
        <v>0</v>
      </c>
      <c r="K640" s="832">
        <v>0</v>
      </c>
      <c r="L640" s="832">
        <v>0</v>
      </c>
      <c r="M640" s="832">
        <v>0</v>
      </c>
      <c r="N640" s="832">
        <v>0</v>
      </c>
      <c r="O640" s="832">
        <v>0</v>
      </c>
      <c r="P640" s="832">
        <v>0</v>
      </c>
      <c r="Q640" s="832">
        <v>0</v>
      </c>
      <c r="R640" s="832">
        <v>0</v>
      </c>
      <c r="S640" s="832">
        <v>0</v>
      </c>
      <c r="T640" s="832">
        <v>0</v>
      </c>
      <c r="U640" s="832">
        <v>0</v>
      </c>
      <c r="V640" s="832">
        <v>0</v>
      </c>
      <c r="W640" s="832">
        <v>0</v>
      </c>
      <c r="X640" s="832">
        <v>0</v>
      </c>
      <c r="Y640" s="832">
        <v>0</v>
      </c>
      <c r="Z640" s="832">
        <v>0</v>
      </c>
      <c r="AA640" s="832">
        <v>0</v>
      </c>
      <c r="AB640" s="832">
        <v>0</v>
      </c>
      <c r="AC640" s="832">
        <v>0</v>
      </c>
      <c r="AD640" s="832">
        <v>0</v>
      </c>
      <c r="AE640" s="832">
        <v>0</v>
      </c>
      <c r="AF640" s="832">
        <v>0</v>
      </c>
      <c r="AG640" s="832">
        <v>0</v>
      </c>
      <c r="AH640" s="832">
        <v>0</v>
      </c>
      <c r="AI640" s="832">
        <v>0</v>
      </c>
      <c r="AJ640" s="1030" t="str">
        <f t="shared" si="60"/>
        <v>H38300</v>
      </c>
      <c r="AK640" s="1030" t="str">
        <f t="shared" si="61"/>
        <v>VTE ENTREPOSAGE DE PNEU</v>
      </c>
      <c r="AL640" s="1030">
        <f>IFERROR(INDEX(G640:R640,1,MATCH(Parametres!$B$3,G$1:R$1,0)-1)*IF(OR(F640="L",F640="S",F640="I"),-1,1),"")</f>
        <v>0</v>
      </c>
      <c r="AM640" s="1030">
        <f t="shared" si="56"/>
        <v>0</v>
      </c>
      <c r="AN640" s="1030">
        <f>INDEX(G640:R640,1,MATCH(Parametres!$B$3,G$1:R$1,0))*IF(OR(F640="L",F640="S",F640="I"),-1,1)</f>
        <v>0</v>
      </c>
      <c r="AO640" s="598" t="e">
        <f>+VLOOKUP($AJ640,Data_Validation!$A:$D,1,0)</f>
        <v>#N/A</v>
      </c>
      <c r="AP640" s="598" t="e">
        <f>+VLOOKUP($AJ640,Data_Validation!$A:$D,3,0)</f>
        <v>#N/A</v>
      </c>
      <c r="AQ640" s="598" t="e">
        <f>+VLOOKUP($AJ640,Data_Validation!$A:$D,4,0)</f>
        <v>#N/A</v>
      </c>
      <c r="AR640" s="598" t="s">
        <v>299</v>
      </c>
      <c r="AS640" s="598" t="e">
        <f>+VLOOKUP($AJ640,Data_Validation!$A:$E,5,0)</f>
        <v>#N/A</v>
      </c>
      <c r="AT640" s="1036" t="str">
        <f t="shared" si="57"/>
        <v>H38300</v>
      </c>
      <c r="AU640" s="599" t="str">
        <f t="shared" si="58"/>
        <v>VTE ENTREPOSAGE DE PNEU</v>
      </c>
      <c r="AV640" s="1030">
        <f>IFERROR(INDEX(V640:AG640,1,MATCH(Parametres!$B$3,V$1:AG$1,0)-1)*IF(OR(C640="L",C640="S",C640="I"),-1,1),"")</f>
        <v>0</v>
      </c>
      <c r="AW640" s="1030">
        <f t="shared" si="59"/>
        <v>0</v>
      </c>
      <c r="AX640" s="1030">
        <f>INDEX(V640:AG640,1,MATCH(Parametres!$B$3,V$1:AG$1,0))*IF(OR(C640="L",C640="S",C640="I"),-1,1)</f>
        <v>0</v>
      </c>
      <c r="AY640" s="598" t="s">
        <v>337</v>
      </c>
      <c r="AZ640" s="598" t="e">
        <f>+VLOOKUP($AJ640,Data_Validation!$A:$E,5,0)</f>
        <v>#N/A</v>
      </c>
    </row>
    <row r="641" spans="1:52" ht="15" customHeight="1">
      <c r="A641" s="832" t="s">
        <v>1150</v>
      </c>
      <c r="B641" s="832">
        <v>2025</v>
      </c>
      <c r="C641" s="832" t="s">
        <v>2418</v>
      </c>
      <c r="D641" s="832" t="s">
        <v>2419</v>
      </c>
      <c r="E641" s="832" t="s">
        <v>2363</v>
      </c>
      <c r="F641" s="832" t="s">
        <v>2222</v>
      </c>
      <c r="G641" s="832">
        <v>14521.91</v>
      </c>
      <c r="H641" s="832">
        <v>26085.040000000001</v>
      </c>
      <c r="I641" s="832">
        <v>39353.01</v>
      </c>
      <c r="J641" s="832">
        <v>63247.48</v>
      </c>
      <c r="K641" s="832">
        <v>84081.96</v>
      </c>
      <c r="L641" s="832">
        <v>102030.31</v>
      </c>
      <c r="M641" s="832">
        <v>115598.65</v>
      </c>
      <c r="N641" s="832">
        <v>125800.37</v>
      </c>
      <c r="O641" s="832">
        <v>138572.85</v>
      </c>
      <c r="P641" s="832">
        <v>158268.95000000001</v>
      </c>
      <c r="Q641" s="832">
        <v>179787.22</v>
      </c>
      <c r="R641" s="832">
        <v>192208.73</v>
      </c>
      <c r="S641" s="832">
        <v>16344.29</v>
      </c>
      <c r="T641" s="832">
        <v>16344.29</v>
      </c>
      <c r="U641" s="832">
        <v>0</v>
      </c>
      <c r="V641" s="832">
        <v>343</v>
      </c>
      <c r="W641" s="832">
        <v>607</v>
      </c>
      <c r="X641" s="832">
        <v>944</v>
      </c>
      <c r="Y641" s="832">
        <v>1545</v>
      </c>
      <c r="Z641" s="832">
        <v>2063</v>
      </c>
      <c r="AA641" s="832">
        <v>2433</v>
      </c>
      <c r="AB641" s="832">
        <v>2762</v>
      </c>
      <c r="AC641" s="832">
        <v>3013</v>
      </c>
      <c r="AD641" s="832">
        <v>3342</v>
      </c>
      <c r="AE641" s="832">
        <v>3841</v>
      </c>
      <c r="AF641" s="832">
        <v>4400</v>
      </c>
      <c r="AG641" s="832">
        <v>4724</v>
      </c>
      <c r="AH641" s="832">
        <v>400</v>
      </c>
      <c r="AI641" s="832">
        <v>400</v>
      </c>
      <c r="AJ641" s="1030" t="str">
        <f t="shared" si="60"/>
        <v>H38400</v>
      </c>
      <c r="AK641" s="1030" t="str">
        <f t="shared" si="61"/>
        <v>VTE HUILE</v>
      </c>
      <c r="AL641" s="1030">
        <f>IFERROR(INDEX(G641:R641,1,MATCH(Parametres!$B$3,G$1:R$1,0)-1)*IF(OR(F641="L",F641="S",F641="I"),-1,1),"")</f>
        <v>-14521.91</v>
      </c>
      <c r="AM641" s="1030">
        <f t="shared" si="56"/>
        <v>-11563.130000000001</v>
      </c>
      <c r="AN641" s="1030">
        <f>INDEX(G641:R641,1,MATCH(Parametres!$B$3,G$1:R$1,0))*IF(OR(F641="L",F641="S",F641="I"),-1,1)</f>
        <v>-26085.040000000001</v>
      </c>
      <c r="AO641" s="598" t="str">
        <f>+VLOOKUP($AJ641,Data_Validation!$A:$D,1,0)</f>
        <v>H38400</v>
      </c>
      <c r="AP641" s="598" t="str">
        <f>+VLOOKUP($AJ641,Data_Validation!$A:$D,3,0)</f>
        <v>Pièces</v>
      </c>
      <c r="AQ641" s="598" t="str">
        <f>+VLOOKUP($AJ641,Data_Validation!$A:$D,4,0)</f>
        <v>Huiles et Graisse</v>
      </c>
      <c r="AR641" s="598" t="s">
        <v>299</v>
      </c>
      <c r="AS641" s="598" t="str">
        <f>+VLOOKUP($AJ641,Data_Validation!$A:$E,5,0)</f>
        <v>Oui</v>
      </c>
      <c r="AT641" s="1036" t="str">
        <f t="shared" si="57"/>
        <v>H38400</v>
      </c>
      <c r="AU641" s="599" t="str">
        <f t="shared" si="58"/>
        <v>VTE HUILE</v>
      </c>
      <c r="AV641" s="1030">
        <f>IFERROR(INDEX(V641:AG641,1,MATCH(Parametres!$B$3,V$1:AG$1,0)-1)*IF(OR(C641="L",C641="S",C641="I"),-1,1),"")</f>
        <v>343</v>
      </c>
      <c r="AW641" s="1030">
        <f t="shared" si="59"/>
        <v>264</v>
      </c>
      <c r="AX641" s="1030">
        <f>INDEX(V641:AG641,1,MATCH(Parametres!$B$3,V$1:AG$1,0))*IF(OR(C641="L",C641="S",C641="I"),-1,1)</f>
        <v>607</v>
      </c>
      <c r="AY641" s="598" t="s">
        <v>337</v>
      </c>
      <c r="AZ641" s="598" t="str">
        <f>+VLOOKUP($AJ641,Data_Validation!$A:$E,5,0)</f>
        <v>Oui</v>
      </c>
    </row>
    <row r="642" spans="1:52" ht="15" customHeight="1">
      <c r="A642" s="832" t="s">
        <v>1150</v>
      </c>
      <c r="B642" s="832">
        <v>2025</v>
      </c>
      <c r="C642" s="832" t="s">
        <v>2420</v>
      </c>
      <c r="D642" s="832" t="s">
        <v>2421</v>
      </c>
      <c r="E642" s="832" t="s">
        <v>2363</v>
      </c>
      <c r="F642" s="832" t="s">
        <v>2222</v>
      </c>
      <c r="G642" s="832">
        <v>4387.45</v>
      </c>
      <c r="H642" s="832">
        <v>6889.81</v>
      </c>
      <c r="I642" s="832">
        <v>11448.33</v>
      </c>
      <c r="J642" s="832">
        <v>16545.439999999999</v>
      </c>
      <c r="K642" s="832">
        <v>22273.39</v>
      </c>
      <c r="L642" s="832">
        <v>27328.63</v>
      </c>
      <c r="M642" s="832">
        <v>32927.9</v>
      </c>
      <c r="N642" s="832">
        <v>37274.239999999998</v>
      </c>
      <c r="O642" s="832">
        <v>42014.7</v>
      </c>
      <c r="P642" s="832">
        <v>46141.68</v>
      </c>
      <c r="Q642" s="832">
        <v>49049.29</v>
      </c>
      <c r="R642" s="832">
        <v>51532.62</v>
      </c>
      <c r="S642" s="832">
        <v>4459.03</v>
      </c>
      <c r="T642" s="832">
        <v>4459.03</v>
      </c>
      <c r="U642" s="832">
        <v>0</v>
      </c>
      <c r="V642" s="832">
        <v>66</v>
      </c>
      <c r="W642" s="832">
        <v>103</v>
      </c>
      <c r="X642" s="832">
        <v>169</v>
      </c>
      <c r="Y642" s="832">
        <v>248</v>
      </c>
      <c r="Z642" s="832">
        <v>335</v>
      </c>
      <c r="AA642" s="832">
        <v>417</v>
      </c>
      <c r="AB642" s="832">
        <v>504</v>
      </c>
      <c r="AC642" s="832">
        <v>576</v>
      </c>
      <c r="AD642" s="832">
        <v>650</v>
      </c>
      <c r="AE642" s="832">
        <v>716</v>
      </c>
      <c r="AF642" s="832">
        <v>761</v>
      </c>
      <c r="AG642" s="832">
        <v>803</v>
      </c>
      <c r="AH642" s="832">
        <v>69</v>
      </c>
      <c r="AI642" s="832">
        <v>69</v>
      </c>
      <c r="AJ642" s="1030" t="str">
        <f t="shared" si="60"/>
        <v>H38500</v>
      </c>
      <c r="AK642" s="1030" t="str">
        <f t="shared" si="61"/>
        <v>VTE ESSENCE</v>
      </c>
      <c r="AL642" s="1030">
        <f>IFERROR(INDEX(G642:R642,1,MATCH(Parametres!$B$3,G$1:R$1,0)-1)*IF(OR(F642="L",F642="S",F642="I"),-1,1),"")</f>
        <v>-4387.45</v>
      </c>
      <c r="AM642" s="1030">
        <f t="shared" si="56"/>
        <v>-2502.3600000000006</v>
      </c>
      <c r="AN642" s="1030">
        <f>INDEX(G642:R642,1,MATCH(Parametres!$B$3,G$1:R$1,0))*IF(OR(F642="L",F642="S",F642="I"),-1,1)</f>
        <v>-6889.81</v>
      </c>
      <c r="AO642" s="598" t="str">
        <f>+VLOOKUP($AJ642,Data_Validation!$A:$D,1,0)</f>
        <v>H38500</v>
      </c>
      <c r="AP642" s="598" t="str">
        <f>+VLOOKUP($AJ642,Data_Validation!$A:$D,3,0)</f>
        <v>Pièces</v>
      </c>
      <c r="AQ642" s="598" t="str">
        <f>+VLOOKUP($AJ642,Data_Validation!$A:$D,4,0)</f>
        <v>Huiles et Graisse</v>
      </c>
      <c r="AR642" s="598" t="s">
        <v>299</v>
      </c>
      <c r="AS642" s="598" t="str">
        <f>+VLOOKUP($AJ642,Data_Validation!$A:$E,5,0)</f>
        <v>Oui</v>
      </c>
      <c r="AT642" s="1036" t="str">
        <f t="shared" si="57"/>
        <v>H38500</v>
      </c>
      <c r="AU642" s="599" t="str">
        <f t="shared" si="58"/>
        <v>VTE ESSENCE</v>
      </c>
      <c r="AV642" s="1030">
        <f>IFERROR(INDEX(V642:AG642,1,MATCH(Parametres!$B$3,V$1:AG$1,0)-1)*IF(OR(C642="L",C642="S",C642="I"),-1,1),"")</f>
        <v>66</v>
      </c>
      <c r="AW642" s="1030">
        <f t="shared" si="59"/>
        <v>37</v>
      </c>
      <c r="AX642" s="1030">
        <f>INDEX(V642:AG642,1,MATCH(Parametres!$B$3,V$1:AG$1,0))*IF(OR(C642="L",C642="S",C642="I"),-1,1)</f>
        <v>103</v>
      </c>
      <c r="AY642" s="598" t="s">
        <v>337</v>
      </c>
      <c r="AZ642" s="598" t="str">
        <f>+VLOOKUP($AJ642,Data_Validation!$A:$E,5,0)</f>
        <v>Oui</v>
      </c>
    </row>
    <row r="643" spans="1:52" ht="15" customHeight="1">
      <c r="A643" s="832" t="s">
        <v>1150</v>
      </c>
      <c r="B643" s="832">
        <v>2025</v>
      </c>
      <c r="C643" s="832" t="s">
        <v>2422</v>
      </c>
      <c r="D643" s="832" t="s">
        <v>2423</v>
      </c>
      <c r="E643" s="832" t="s">
        <v>333</v>
      </c>
      <c r="F643" s="832" t="s">
        <v>2222</v>
      </c>
      <c r="G643" s="832">
        <v>0</v>
      </c>
      <c r="H643" s="832">
        <v>0</v>
      </c>
      <c r="I643" s="832">
        <v>0</v>
      </c>
      <c r="J643" s="832">
        <v>0</v>
      </c>
      <c r="K643" s="832">
        <v>0</v>
      </c>
      <c r="L643" s="832">
        <v>0</v>
      </c>
      <c r="M643" s="832">
        <v>0</v>
      </c>
      <c r="N643" s="832">
        <v>0</v>
      </c>
      <c r="O643" s="832">
        <v>0</v>
      </c>
      <c r="P643" s="832">
        <v>0</v>
      </c>
      <c r="Q643" s="832">
        <v>0</v>
      </c>
      <c r="R643" s="832">
        <v>0</v>
      </c>
      <c r="S643" s="832">
        <v>0</v>
      </c>
      <c r="T643" s="832">
        <v>0</v>
      </c>
      <c r="U643" s="832">
        <v>0</v>
      </c>
      <c r="V643" s="832">
        <v>0</v>
      </c>
      <c r="W643" s="832">
        <v>0</v>
      </c>
      <c r="X643" s="832">
        <v>0</v>
      </c>
      <c r="Y643" s="832">
        <v>0</v>
      </c>
      <c r="Z643" s="832">
        <v>0</v>
      </c>
      <c r="AA643" s="832">
        <v>0</v>
      </c>
      <c r="AB643" s="832">
        <v>0</v>
      </c>
      <c r="AC643" s="832">
        <v>0</v>
      </c>
      <c r="AD643" s="832">
        <v>0</v>
      </c>
      <c r="AE643" s="832">
        <v>0</v>
      </c>
      <c r="AF643" s="832">
        <v>0</v>
      </c>
      <c r="AG643" s="832">
        <v>0</v>
      </c>
      <c r="AH643" s="832">
        <v>0</v>
      </c>
      <c r="AI643" s="832">
        <v>0</v>
      </c>
      <c r="AJ643" s="1030" t="str">
        <f t="shared" si="60"/>
        <v>H39000</v>
      </c>
      <c r="AK643" s="1030" t="str">
        <f t="shared" si="61"/>
        <v>VTE REVENUS DE LOCATION</v>
      </c>
      <c r="AL643" s="1030">
        <f>IFERROR(INDEX(G643:R643,1,MATCH(Parametres!$B$3,G$1:R$1,0)-1)*IF(OR(F643="L",F643="S",F643="I"),-1,1),"")</f>
        <v>0</v>
      </c>
      <c r="AM643" s="1030">
        <f t="shared" si="56"/>
        <v>0</v>
      </c>
      <c r="AN643" s="1030">
        <f>INDEX(G643:R643,1,MATCH(Parametres!$B$3,G$1:R$1,0))*IF(OR(F643="L",F643="S",F643="I"),-1,1)</f>
        <v>0</v>
      </c>
      <c r="AO643" s="598" t="e">
        <f>+VLOOKUP($AJ643,Data_Validation!$A:$D,1,0)</f>
        <v>#N/A</v>
      </c>
      <c r="AP643" s="598" t="e">
        <f>+VLOOKUP($AJ643,Data_Validation!$A:$D,3,0)</f>
        <v>#N/A</v>
      </c>
      <c r="AQ643" s="598" t="e">
        <f>+VLOOKUP($AJ643,Data_Validation!$A:$D,4,0)</f>
        <v>#N/A</v>
      </c>
      <c r="AR643" s="598" t="s">
        <v>299</v>
      </c>
      <c r="AS643" s="598" t="e">
        <f>+VLOOKUP($AJ643,Data_Validation!$A:$E,5,0)</f>
        <v>#N/A</v>
      </c>
      <c r="AT643" s="1036" t="str">
        <f t="shared" si="57"/>
        <v>H39000</v>
      </c>
      <c r="AU643" s="599" t="str">
        <f t="shared" si="58"/>
        <v>VTE REVENUS DE LOCATION</v>
      </c>
      <c r="AV643" s="1030">
        <f>IFERROR(INDEX(V643:AG643,1,MATCH(Parametres!$B$3,V$1:AG$1,0)-1)*IF(OR(C643="L",C643="S",C643="I"),-1,1),"")</f>
        <v>0</v>
      </c>
      <c r="AW643" s="1030">
        <f t="shared" si="59"/>
        <v>0</v>
      </c>
      <c r="AX643" s="1030">
        <f>INDEX(V643:AG643,1,MATCH(Parametres!$B$3,V$1:AG$1,0))*IF(OR(C643="L",C643="S",C643="I"),-1,1)</f>
        <v>0</v>
      </c>
      <c r="AY643" s="598" t="s">
        <v>337</v>
      </c>
      <c r="AZ643" s="598" t="e">
        <f>+VLOOKUP($AJ643,Data_Validation!$A:$E,5,0)</f>
        <v>#N/A</v>
      </c>
    </row>
    <row r="644" spans="1:52" ht="15" customHeight="1">
      <c r="A644" s="832" t="s">
        <v>1150</v>
      </c>
      <c r="B644" s="832">
        <v>2025</v>
      </c>
      <c r="C644" s="832" t="s">
        <v>2424</v>
      </c>
      <c r="D644" s="832" t="s">
        <v>2425</v>
      </c>
      <c r="E644" s="832" t="s">
        <v>333</v>
      </c>
      <c r="F644" s="832" t="s">
        <v>2222</v>
      </c>
      <c r="G644" s="832">
        <v>0</v>
      </c>
      <c r="H644" s="832">
        <v>0</v>
      </c>
      <c r="I644" s="832">
        <v>0</v>
      </c>
      <c r="J644" s="832">
        <v>0</v>
      </c>
      <c r="K644" s="832">
        <v>0</v>
      </c>
      <c r="L644" s="832">
        <v>0</v>
      </c>
      <c r="M644" s="832">
        <v>0</v>
      </c>
      <c r="N644" s="832">
        <v>0</v>
      </c>
      <c r="O644" s="832">
        <v>0</v>
      </c>
      <c r="P644" s="832">
        <v>0</v>
      </c>
      <c r="Q644" s="832">
        <v>0</v>
      </c>
      <c r="R644" s="832">
        <v>0</v>
      </c>
      <c r="S644" s="832">
        <v>0</v>
      </c>
      <c r="T644" s="832">
        <v>0</v>
      </c>
      <c r="U644" s="832">
        <v>0</v>
      </c>
      <c r="V644" s="832">
        <v>0</v>
      </c>
      <c r="W644" s="832">
        <v>0</v>
      </c>
      <c r="X644" s="832">
        <v>0</v>
      </c>
      <c r="Y644" s="832">
        <v>0</v>
      </c>
      <c r="Z644" s="832">
        <v>0</v>
      </c>
      <c r="AA644" s="832">
        <v>0</v>
      </c>
      <c r="AB644" s="832">
        <v>0</v>
      </c>
      <c r="AC644" s="832">
        <v>0</v>
      </c>
      <c r="AD644" s="832">
        <v>0</v>
      </c>
      <c r="AE644" s="832">
        <v>0</v>
      </c>
      <c r="AF644" s="832">
        <v>0</v>
      </c>
      <c r="AG644" s="832">
        <v>0</v>
      </c>
      <c r="AH644" s="832">
        <v>0</v>
      </c>
      <c r="AI644" s="832">
        <v>0</v>
      </c>
      <c r="AJ644" s="1030" t="str">
        <f t="shared" si="60"/>
        <v>H39100</v>
      </c>
      <c r="AK644" s="1030" t="str">
        <f t="shared" si="61"/>
        <v>REVENU LOCATION  CT &amp; LT</v>
      </c>
      <c r="AL644" s="1030">
        <f>IFERROR(INDEX(G644:R644,1,MATCH(Parametres!$B$3,G$1:R$1,0)-1)*IF(OR(F644="L",F644="S",F644="I"),-1,1),"")</f>
        <v>0</v>
      </c>
      <c r="AM644" s="1030">
        <f t="shared" ref="AM644:AM707" si="62">AN644-N(AL644)</f>
        <v>0</v>
      </c>
      <c r="AN644" s="1030">
        <f>INDEX(G644:R644,1,MATCH(Parametres!$B$3,G$1:R$1,0))*IF(OR(F644="L",F644="S",F644="I"),-1,1)</f>
        <v>0</v>
      </c>
      <c r="AO644" s="598" t="e">
        <f>+VLOOKUP($AJ644,Data_Validation!$A:$D,1,0)</f>
        <v>#N/A</v>
      </c>
      <c r="AP644" s="598" t="e">
        <f>+VLOOKUP($AJ644,Data_Validation!$A:$D,3,0)</f>
        <v>#N/A</v>
      </c>
      <c r="AQ644" s="598" t="e">
        <f>+VLOOKUP($AJ644,Data_Validation!$A:$D,4,0)</f>
        <v>#N/A</v>
      </c>
      <c r="AR644" s="598" t="s">
        <v>299</v>
      </c>
      <c r="AS644" s="598" t="e">
        <f>+VLOOKUP($AJ644,Data_Validation!$A:$E,5,0)</f>
        <v>#N/A</v>
      </c>
      <c r="AT644" s="1036" t="str">
        <f t="shared" ref="AT644:AT707" si="63">C644</f>
        <v>H39100</v>
      </c>
      <c r="AU644" s="599" t="str">
        <f t="shared" ref="AU644:AU707" si="64">D644</f>
        <v>REVENU LOCATION  CT &amp; LT</v>
      </c>
      <c r="AV644" s="1030">
        <f>IFERROR(INDEX(V644:AG644,1,MATCH(Parametres!$B$3,V$1:AG$1,0)-1)*IF(OR(C644="L",C644="S",C644="I"),-1,1),"")</f>
        <v>0</v>
      </c>
      <c r="AW644" s="1030">
        <f t="shared" ref="AW644:AW707" si="65">AX644-N(AV644)</f>
        <v>0</v>
      </c>
      <c r="AX644" s="1030">
        <f>INDEX(V644:AG644,1,MATCH(Parametres!$B$3,V$1:AG$1,0))*IF(OR(C644="L",C644="S",C644="I"),-1,1)</f>
        <v>0</v>
      </c>
      <c r="AY644" s="598" t="s">
        <v>337</v>
      </c>
      <c r="AZ644" s="598" t="e">
        <f>+VLOOKUP($AJ644,Data_Validation!$A:$E,5,0)</f>
        <v>#N/A</v>
      </c>
    </row>
    <row r="645" spans="1:52" ht="15" customHeight="1">
      <c r="A645" s="832" t="s">
        <v>1150</v>
      </c>
      <c r="B645" s="832">
        <v>2025</v>
      </c>
      <c r="C645" s="832" t="s">
        <v>2426</v>
      </c>
      <c r="D645" s="832" t="s">
        <v>2427</v>
      </c>
      <c r="E645" s="832" t="s">
        <v>333</v>
      </c>
      <c r="F645" s="832" t="s">
        <v>2222</v>
      </c>
      <c r="G645" s="832">
        <v>0</v>
      </c>
      <c r="H645" s="832">
        <v>0</v>
      </c>
      <c r="I645" s="832">
        <v>0</v>
      </c>
      <c r="J645" s="832">
        <v>0</v>
      </c>
      <c r="K645" s="832">
        <v>0</v>
      </c>
      <c r="L645" s="832">
        <v>0</v>
      </c>
      <c r="M645" s="832">
        <v>0</v>
      </c>
      <c r="N645" s="832">
        <v>0</v>
      </c>
      <c r="O645" s="832">
        <v>0</v>
      </c>
      <c r="P645" s="832">
        <v>0</v>
      </c>
      <c r="Q645" s="832">
        <v>0</v>
      </c>
      <c r="R645" s="832">
        <v>0</v>
      </c>
      <c r="S645" s="832">
        <v>0</v>
      </c>
      <c r="T645" s="832">
        <v>0</v>
      </c>
      <c r="U645" s="832">
        <v>0</v>
      </c>
      <c r="V645" s="832">
        <v>0</v>
      </c>
      <c r="W645" s="832">
        <v>0</v>
      </c>
      <c r="X645" s="832">
        <v>0</v>
      </c>
      <c r="Y645" s="832">
        <v>0</v>
      </c>
      <c r="Z645" s="832">
        <v>0</v>
      </c>
      <c r="AA645" s="832">
        <v>0</v>
      </c>
      <c r="AB645" s="832">
        <v>0</v>
      </c>
      <c r="AC645" s="832">
        <v>0</v>
      </c>
      <c r="AD645" s="832">
        <v>0</v>
      </c>
      <c r="AE645" s="832">
        <v>0</v>
      </c>
      <c r="AF645" s="832">
        <v>0</v>
      </c>
      <c r="AG645" s="832">
        <v>0</v>
      </c>
      <c r="AH645" s="832">
        <v>0</v>
      </c>
      <c r="AI645" s="832">
        <v>0</v>
      </c>
      <c r="AJ645" s="1030" t="str">
        <f t="shared" si="60"/>
        <v>H39200</v>
      </c>
      <c r="AK645" s="1030" t="str">
        <f t="shared" si="61"/>
        <v>GAIN/PERTE DISPOSITION</v>
      </c>
      <c r="AL645" s="1030">
        <f>IFERROR(INDEX(G645:R645,1,MATCH(Parametres!$B$3,G$1:R$1,0)-1)*IF(OR(F645="L",F645="S",F645="I"),-1,1),"")</f>
        <v>0</v>
      </c>
      <c r="AM645" s="1030">
        <f t="shared" si="62"/>
        <v>0</v>
      </c>
      <c r="AN645" s="1030">
        <f>INDEX(G645:R645,1,MATCH(Parametres!$B$3,G$1:R$1,0))*IF(OR(F645="L",F645="S",F645="I"),-1,1)</f>
        <v>0</v>
      </c>
      <c r="AO645" s="598" t="e">
        <f>+VLOOKUP($AJ645,Data_Validation!$A:$D,1,0)</f>
        <v>#N/A</v>
      </c>
      <c r="AP645" s="598" t="e">
        <f>+VLOOKUP($AJ645,Data_Validation!$A:$D,3,0)</f>
        <v>#N/A</v>
      </c>
      <c r="AQ645" s="598" t="e">
        <f>+VLOOKUP($AJ645,Data_Validation!$A:$D,4,0)</f>
        <v>#N/A</v>
      </c>
      <c r="AR645" s="598" t="s">
        <v>299</v>
      </c>
      <c r="AS645" s="598" t="e">
        <f>+VLOOKUP($AJ645,Data_Validation!$A:$E,5,0)</f>
        <v>#N/A</v>
      </c>
      <c r="AT645" s="1036" t="str">
        <f t="shared" si="63"/>
        <v>H39200</v>
      </c>
      <c r="AU645" s="599" t="str">
        <f t="shared" si="64"/>
        <v>GAIN/PERTE DISPOSITION</v>
      </c>
      <c r="AV645" s="1030">
        <f>IFERROR(INDEX(V645:AG645,1,MATCH(Parametres!$B$3,V$1:AG$1,0)-1)*IF(OR(C645="L",C645="S",C645="I"),-1,1),"")</f>
        <v>0</v>
      </c>
      <c r="AW645" s="1030">
        <f t="shared" si="65"/>
        <v>0</v>
      </c>
      <c r="AX645" s="1030">
        <f>INDEX(V645:AG645,1,MATCH(Parametres!$B$3,V$1:AG$1,0))*IF(OR(C645="L",C645="S",C645="I"),-1,1)</f>
        <v>0</v>
      </c>
      <c r="AY645" s="598" t="s">
        <v>337</v>
      </c>
      <c r="AZ645" s="598" t="e">
        <f>+VLOOKUP($AJ645,Data_Validation!$A:$E,5,0)</f>
        <v>#N/A</v>
      </c>
    </row>
    <row r="646" spans="1:52" ht="15" customHeight="1">
      <c r="A646" s="832" t="s">
        <v>1150</v>
      </c>
      <c r="B646" s="832">
        <v>2025</v>
      </c>
      <c r="C646" s="832" t="s">
        <v>2428</v>
      </c>
      <c r="D646" s="832" t="s">
        <v>2429</v>
      </c>
      <c r="E646" s="832" t="s">
        <v>333</v>
      </c>
      <c r="F646" s="832" t="s">
        <v>2222</v>
      </c>
      <c r="G646" s="832">
        <v>0</v>
      </c>
      <c r="H646" s="832">
        <v>0</v>
      </c>
      <c r="I646" s="832">
        <v>0</v>
      </c>
      <c r="J646" s="832">
        <v>0</v>
      </c>
      <c r="K646" s="832">
        <v>0</v>
      </c>
      <c r="L646" s="832">
        <v>0</v>
      </c>
      <c r="M646" s="832">
        <v>0</v>
      </c>
      <c r="N646" s="832">
        <v>0</v>
      </c>
      <c r="O646" s="832">
        <v>0</v>
      </c>
      <c r="P646" s="832">
        <v>0</v>
      </c>
      <c r="Q646" s="832">
        <v>0</v>
      </c>
      <c r="R646" s="832">
        <v>0</v>
      </c>
      <c r="S646" s="832">
        <v>0</v>
      </c>
      <c r="T646" s="832">
        <v>0</v>
      </c>
      <c r="U646" s="832">
        <v>0</v>
      </c>
      <c r="V646" s="832">
        <v>0</v>
      </c>
      <c r="W646" s="832">
        <v>0</v>
      </c>
      <c r="X646" s="832">
        <v>0</v>
      </c>
      <c r="Y646" s="832">
        <v>0</v>
      </c>
      <c r="Z646" s="832">
        <v>0</v>
      </c>
      <c r="AA646" s="832">
        <v>0</v>
      </c>
      <c r="AB646" s="832">
        <v>0</v>
      </c>
      <c r="AC646" s="832">
        <v>0</v>
      </c>
      <c r="AD646" s="832">
        <v>0</v>
      </c>
      <c r="AE646" s="832">
        <v>0</v>
      </c>
      <c r="AF646" s="832">
        <v>0</v>
      </c>
      <c r="AG646" s="832">
        <v>0</v>
      </c>
      <c r="AH646" s="832">
        <v>0</v>
      </c>
      <c r="AI646" s="832">
        <v>0</v>
      </c>
      <c r="AJ646" s="1030" t="str">
        <f t="shared" si="60"/>
        <v>H39300</v>
      </c>
      <c r="AK646" s="1030" t="str">
        <f t="shared" si="61"/>
        <v>AUTRE DEPARTEMENT</v>
      </c>
      <c r="AL646" s="1030">
        <f>IFERROR(INDEX(G646:R646,1,MATCH(Parametres!$B$3,G$1:R$1,0)-1)*IF(OR(F646="L",F646="S",F646="I"),-1,1),"")</f>
        <v>0</v>
      </c>
      <c r="AM646" s="1030">
        <f t="shared" si="62"/>
        <v>0</v>
      </c>
      <c r="AN646" s="1030">
        <f>INDEX(G646:R646,1,MATCH(Parametres!$B$3,G$1:R$1,0))*IF(OR(F646="L",F646="S",F646="I"),-1,1)</f>
        <v>0</v>
      </c>
      <c r="AO646" s="598" t="e">
        <f>+VLOOKUP($AJ646,Data_Validation!$A:$D,1,0)</f>
        <v>#N/A</v>
      </c>
      <c r="AP646" s="598" t="e">
        <f>+VLOOKUP($AJ646,Data_Validation!$A:$D,3,0)</f>
        <v>#N/A</v>
      </c>
      <c r="AQ646" s="598" t="e">
        <f>+VLOOKUP($AJ646,Data_Validation!$A:$D,4,0)</f>
        <v>#N/A</v>
      </c>
      <c r="AR646" s="598" t="s">
        <v>299</v>
      </c>
      <c r="AS646" s="598" t="e">
        <f>+VLOOKUP($AJ646,Data_Validation!$A:$E,5,0)</f>
        <v>#N/A</v>
      </c>
      <c r="AT646" s="1036" t="str">
        <f t="shared" si="63"/>
        <v>H39300</v>
      </c>
      <c r="AU646" s="599" t="str">
        <f t="shared" si="64"/>
        <v>AUTRE DEPARTEMENT</v>
      </c>
      <c r="AV646" s="1030">
        <f>IFERROR(INDEX(V646:AG646,1,MATCH(Parametres!$B$3,V$1:AG$1,0)-1)*IF(OR(C646="L",C646="S",C646="I"),-1,1),"")</f>
        <v>0</v>
      </c>
      <c r="AW646" s="1030">
        <f t="shared" si="65"/>
        <v>0</v>
      </c>
      <c r="AX646" s="1030">
        <f>INDEX(V646:AG646,1,MATCH(Parametres!$B$3,V$1:AG$1,0))*IF(OR(C646="L",C646="S",C646="I"),-1,1)</f>
        <v>0</v>
      </c>
      <c r="AY646" s="598" t="s">
        <v>337</v>
      </c>
      <c r="AZ646" s="598" t="e">
        <f>+VLOOKUP($AJ646,Data_Validation!$A:$E,5,0)</f>
        <v>#N/A</v>
      </c>
    </row>
    <row r="647" spans="1:52" ht="15" customHeight="1">
      <c r="A647" s="832" t="s">
        <v>1150</v>
      </c>
      <c r="B647" s="832">
        <v>2025</v>
      </c>
      <c r="C647" s="832" t="s">
        <v>2430</v>
      </c>
      <c r="D647" s="832" t="s">
        <v>2429</v>
      </c>
      <c r="E647" s="832" t="s">
        <v>333</v>
      </c>
      <c r="F647" s="832" t="s">
        <v>2222</v>
      </c>
      <c r="G647" s="832">
        <v>0</v>
      </c>
      <c r="H647" s="832">
        <v>0</v>
      </c>
      <c r="I647" s="832">
        <v>0</v>
      </c>
      <c r="J647" s="832">
        <v>0</v>
      </c>
      <c r="K647" s="832">
        <v>0</v>
      </c>
      <c r="L647" s="832">
        <v>0</v>
      </c>
      <c r="M647" s="832">
        <v>0</v>
      </c>
      <c r="N647" s="832">
        <v>0</v>
      </c>
      <c r="O647" s="832">
        <v>0</v>
      </c>
      <c r="P647" s="832">
        <v>0</v>
      </c>
      <c r="Q647" s="832">
        <v>0</v>
      </c>
      <c r="R647" s="832">
        <v>0</v>
      </c>
      <c r="S647" s="832">
        <v>0</v>
      </c>
      <c r="T647" s="832">
        <v>0</v>
      </c>
      <c r="U647" s="832">
        <v>0</v>
      </c>
      <c r="V647" s="832">
        <v>0</v>
      </c>
      <c r="W647" s="832">
        <v>0</v>
      </c>
      <c r="X647" s="832">
        <v>0</v>
      </c>
      <c r="Y647" s="832">
        <v>0</v>
      </c>
      <c r="Z647" s="832">
        <v>0</v>
      </c>
      <c r="AA647" s="832">
        <v>0</v>
      </c>
      <c r="AB647" s="832">
        <v>0</v>
      </c>
      <c r="AC647" s="832">
        <v>0</v>
      </c>
      <c r="AD647" s="832">
        <v>0</v>
      </c>
      <c r="AE647" s="832">
        <v>0</v>
      </c>
      <c r="AF647" s="832">
        <v>0</v>
      </c>
      <c r="AG647" s="832">
        <v>0</v>
      </c>
      <c r="AH647" s="832">
        <v>0</v>
      </c>
      <c r="AI647" s="832">
        <v>0</v>
      </c>
      <c r="AJ647" s="1030" t="str">
        <f t="shared" si="60"/>
        <v>H39400</v>
      </c>
      <c r="AK647" s="1030" t="str">
        <f t="shared" si="61"/>
        <v>AUTRE DEPARTEMENT</v>
      </c>
      <c r="AL647" s="1030">
        <f>IFERROR(INDEX(G647:R647,1,MATCH(Parametres!$B$3,G$1:R$1,0)-1)*IF(OR(F647="L",F647="S",F647="I"),-1,1),"")</f>
        <v>0</v>
      </c>
      <c r="AM647" s="1030">
        <f t="shared" si="62"/>
        <v>0</v>
      </c>
      <c r="AN647" s="1030">
        <f>INDEX(G647:R647,1,MATCH(Parametres!$B$3,G$1:R$1,0))*IF(OR(F647="L",F647="S",F647="I"),-1,1)</f>
        <v>0</v>
      </c>
      <c r="AO647" s="598" t="e">
        <f>+VLOOKUP($AJ647,Data_Validation!$A:$D,1,0)</f>
        <v>#N/A</v>
      </c>
      <c r="AP647" s="598" t="e">
        <f>+VLOOKUP($AJ647,Data_Validation!$A:$D,3,0)</f>
        <v>#N/A</v>
      </c>
      <c r="AQ647" s="598" t="e">
        <f>+VLOOKUP($AJ647,Data_Validation!$A:$D,4,0)</f>
        <v>#N/A</v>
      </c>
      <c r="AR647" s="598" t="s">
        <v>299</v>
      </c>
      <c r="AS647" s="598" t="e">
        <f>+VLOOKUP($AJ647,Data_Validation!$A:$E,5,0)</f>
        <v>#N/A</v>
      </c>
      <c r="AT647" s="1036" t="str">
        <f t="shared" si="63"/>
        <v>H39400</v>
      </c>
      <c r="AU647" s="599" t="str">
        <f t="shared" si="64"/>
        <v>AUTRE DEPARTEMENT</v>
      </c>
      <c r="AV647" s="1030">
        <f>IFERROR(INDEX(V647:AG647,1,MATCH(Parametres!$B$3,V$1:AG$1,0)-1)*IF(OR(C647="L",C647="S",C647="I"),-1,1),"")</f>
        <v>0</v>
      </c>
      <c r="AW647" s="1030">
        <f t="shared" si="65"/>
        <v>0</v>
      </c>
      <c r="AX647" s="1030">
        <f>INDEX(V647:AG647,1,MATCH(Parametres!$B$3,V$1:AG$1,0))*IF(OR(C647="L",C647="S",C647="I"),-1,1)</f>
        <v>0</v>
      </c>
      <c r="AY647" s="598" t="s">
        <v>337</v>
      </c>
      <c r="AZ647" s="598" t="e">
        <f>+VLOOKUP($AJ647,Data_Validation!$A:$E,5,0)</f>
        <v>#N/A</v>
      </c>
    </row>
    <row r="648" spans="1:52" ht="15" customHeight="1">
      <c r="A648" s="832" t="s">
        <v>1150</v>
      </c>
      <c r="B648" s="832">
        <v>2025</v>
      </c>
      <c r="C648" s="832" t="s">
        <v>2431</v>
      </c>
      <c r="D648" s="832" t="s">
        <v>2429</v>
      </c>
      <c r="E648" s="832" t="s">
        <v>333</v>
      </c>
      <c r="F648" s="832" t="s">
        <v>2222</v>
      </c>
      <c r="G648" s="832">
        <v>0</v>
      </c>
      <c r="H648" s="832">
        <v>0</v>
      </c>
      <c r="I648" s="832">
        <v>0</v>
      </c>
      <c r="J648" s="832">
        <v>0</v>
      </c>
      <c r="K648" s="832">
        <v>0</v>
      </c>
      <c r="L648" s="832">
        <v>0</v>
      </c>
      <c r="M648" s="832">
        <v>0</v>
      </c>
      <c r="N648" s="832">
        <v>0</v>
      </c>
      <c r="O648" s="832">
        <v>0</v>
      </c>
      <c r="P648" s="832">
        <v>0</v>
      </c>
      <c r="Q648" s="832">
        <v>0</v>
      </c>
      <c r="R648" s="832">
        <v>0</v>
      </c>
      <c r="S648" s="832">
        <v>0</v>
      </c>
      <c r="T648" s="832">
        <v>0</v>
      </c>
      <c r="U648" s="832">
        <v>0</v>
      </c>
      <c r="V648" s="832">
        <v>0</v>
      </c>
      <c r="W648" s="832">
        <v>0</v>
      </c>
      <c r="X648" s="832">
        <v>0</v>
      </c>
      <c r="Y648" s="832">
        <v>0</v>
      </c>
      <c r="Z648" s="832">
        <v>0</v>
      </c>
      <c r="AA648" s="832">
        <v>0</v>
      </c>
      <c r="AB648" s="832">
        <v>0</v>
      </c>
      <c r="AC648" s="832">
        <v>0</v>
      </c>
      <c r="AD648" s="832">
        <v>0</v>
      </c>
      <c r="AE648" s="832">
        <v>0</v>
      </c>
      <c r="AF648" s="832">
        <v>0</v>
      </c>
      <c r="AG648" s="832">
        <v>0</v>
      </c>
      <c r="AH648" s="832">
        <v>0</v>
      </c>
      <c r="AI648" s="832">
        <v>0</v>
      </c>
      <c r="AJ648" s="1030" t="str">
        <f t="shared" si="60"/>
        <v>H39500</v>
      </c>
      <c r="AK648" s="1030" t="str">
        <f t="shared" si="61"/>
        <v>AUTRE DEPARTEMENT</v>
      </c>
      <c r="AL648" s="1030">
        <f>IFERROR(INDEX(G648:R648,1,MATCH(Parametres!$B$3,G$1:R$1,0)-1)*IF(OR(F648="L",F648="S",F648="I"),-1,1),"")</f>
        <v>0</v>
      </c>
      <c r="AM648" s="1030">
        <f t="shared" si="62"/>
        <v>0</v>
      </c>
      <c r="AN648" s="1030">
        <f>INDEX(G648:R648,1,MATCH(Parametres!$B$3,G$1:R$1,0))*IF(OR(F648="L",F648="S",F648="I"),-1,1)</f>
        <v>0</v>
      </c>
      <c r="AO648" s="598" t="e">
        <f>+VLOOKUP($AJ648,Data_Validation!$A:$D,1,0)</f>
        <v>#N/A</v>
      </c>
      <c r="AP648" s="598" t="e">
        <f>+VLOOKUP($AJ648,Data_Validation!$A:$D,3,0)</f>
        <v>#N/A</v>
      </c>
      <c r="AQ648" s="598" t="e">
        <f>+VLOOKUP($AJ648,Data_Validation!$A:$D,4,0)</f>
        <v>#N/A</v>
      </c>
      <c r="AR648" s="598" t="s">
        <v>299</v>
      </c>
      <c r="AS648" s="598" t="e">
        <f>+VLOOKUP($AJ648,Data_Validation!$A:$E,5,0)</f>
        <v>#N/A</v>
      </c>
      <c r="AT648" s="1036" t="str">
        <f t="shared" si="63"/>
        <v>H39500</v>
      </c>
      <c r="AU648" s="599" t="str">
        <f t="shared" si="64"/>
        <v>AUTRE DEPARTEMENT</v>
      </c>
      <c r="AV648" s="1030">
        <f>IFERROR(INDEX(V648:AG648,1,MATCH(Parametres!$B$3,V$1:AG$1,0)-1)*IF(OR(C648="L",C648="S",C648="I"),-1,1),"")</f>
        <v>0</v>
      </c>
      <c r="AW648" s="1030">
        <f t="shared" si="65"/>
        <v>0</v>
      </c>
      <c r="AX648" s="1030">
        <f>INDEX(V648:AG648,1,MATCH(Parametres!$B$3,V$1:AG$1,0))*IF(OR(C648="L",C648="S",C648="I"),-1,1)</f>
        <v>0</v>
      </c>
      <c r="AY648" s="598" t="s">
        <v>337</v>
      </c>
      <c r="AZ648" s="598" t="e">
        <f>+VLOOKUP($AJ648,Data_Validation!$A:$E,5,0)</f>
        <v>#N/A</v>
      </c>
    </row>
    <row r="649" spans="1:52" ht="15" customHeight="1">
      <c r="A649" s="832" t="s">
        <v>1150</v>
      </c>
      <c r="B649" s="832">
        <v>2025</v>
      </c>
      <c r="C649" s="832" t="s">
        <v>2432</v>
      </c>
      <c r="D649" s="832" t="s">
        <v>2429</v>
      </c>
      <c r="E649" s="832" t="s">
        <v>333</v>
      </c>
      <c r="F649" s="832" t="s">
        <v>2222</v>
      </c>
      <c r="G649" s="832">
        <v>0</v>
      </c>
      <c r="H649" s="832">
        <v>0</v>
      </c>
      <c r="I649" s="832">
        <v>0</v>
      </c>
      <c r="J649" s="832">
        <v>0</v>
      </c>
      <c r="K649" s="832">
        <v>0</v>
      </c>
      <c r="L649" s="832">
        <v>0</v>
      </c>
      <c r="M649" s="832">
        <v>0</v>
      </c>
      <c r="N649" s="832">
        <v>0</v>
      </c>
      <c r="O649" s="832">
        <v>0</v>
      </c>
      <c r="P649" s="832">
        <v>0</v>
      </c>
      <c r="Q649" s="832">
        <v>0</v>
      </c>
      <c r="R649" s="832">
        <v>0</v>
      </c>
      <c r="S649" s="832">
        <v>0</v>
      </c>
      <c r="T649" s="832">
        <v>0</v>
      </c>
      <c r="U649" s="832">
        <v>0</v>
      </c>
      <c r="V649" s="832">
        <v>0</v>
      </c>
      <c r="W649" s="832">
        <v>0</v>
      </c>
      <c r="X649" s="832">
        <v>0</v>
      </c>
      <c r="Y649" s="832">
        <v>0</v>
      </c>
      <c r="Z649" s="832">
        <v>0</v>
      </c>
      <c r="AA649" s="832">
        <v>0</v>
      </c>
      <c r="AB649" s="832">
        <v>0</v>
      </c>
      <c r="AC649" s="832">
        <v>0</v>
      </c>
      <c r="AD649" s="832">
        <v>0</v>
      </c>
      <c r="AE649" s="832">
        <v>0</v>
      </c>
      <c r="AF649" s="832">
        <v>0</v>
      </c>
      <c r="AG649" s="832">
        <v>0</v>
      </c>
      <c r="AH649" s="832">
        <v>0</v>
      </c>
      <c r="AI649" s="832">
        <v>0</v>
      </c>
      <c r="AJ649" s="1030" t="str">
        <f t="shared" si="60"/>
        <v>H39600</v>
      </c>
      <c r="AK649" s="1030" t="str">
        <f t="shared" si="61"/>
        <v>AUTRE DEPARTEMENT</v>
      </c>
      <c r="AL649" s="1030">
        <f>IFERROR(INDEX(G649:R649,1,MATCH(Parametres!$B$3,G$1:R$1,0)-1)*IF(OR(F649="L",F649="S",F649="I"),-1,1),"")</f>
        <v>0</v>
      </c>
      <c r="AM649" s="1030">
        <f t="shared" si="62"/>
        <v>0</v>
      </c>
      <c r="AN649" s="1030">
        <f>INDEX(G649:R649,1,MATCH(Parametres!$B$3,G$1:R$1,0))*IF(OR(F649="L",F649="S",F649="I"),-1,1)</f>
        <v>0</v>
      </c>
      <c r="AO649" s="598" t="e">
        <f>+VLOOKUP($AJ649,Data_Validation!$A:$D,1,0)</f>
        <v>#N/A</v>
      </c>
      <c r="AP649" s="598" t="e">
        <f>+VLOOKUP($AJ649,Data_Validation!$A:$D,3,0)</f>
        <v>#N/A</v>
      </c>
      <c r="AQ649" s="598" t="e">
        <f>+VLOOKUP($AJ649,Data_Validation!$A:$D,4,0)</f>
        <v>#N/A</v>
      </c>
      <c r="AR649" s="598" t="s">
        <v>299</v>
      </c>
      <c r="AS649" s="598" t="e">
        <f>+VLOOKUP($AJ649,Data_Validation!$A:$E,5,0)</f>
        <v>#N/A</v>
      </c>
      <c r="AT649" s="1036" t="str">
        <f t="shared" si="63"/>
        <v>H39600</v>
      </c>
      <c r="AU649" s="599" t="str">
        <f t="shared" si="64"/>
        <v>AUTRE DEPARTEMENT</v>
      </c>
      <c r="AV649" s="1030">
        <f>IFERROR(INDEX(V649:AG649,1,MATCH(Parametres!$B$3,V$1:AG$1,0)-1)*IF(OR(C649="L",C649="S",C649="I"),-1,1),"")</f>
        <v>0</v>
      </c>
      <c r="AW649" s="1030">
        <f t="shared" si="65"/>
        <v>0</v>
      </c>
      <c r="AX649" s="1030">
        <f>INDEX(V649:AG649,1,MATCH(Parametres!$B$3,V$1:AG$1,0))*IF(OR(C649="L",C649="S",C649="I"),-1,1)</f>
        <v>0</v>
      </c>
      <c r="AY649" s="598" t="s">
        <v>337</v>
      </c>
      <c r="AZ649" s="598" t="e">
        <f>+VLOOKUP($AJ649,Data_Validation!$A:$E,5,0)</f>
        <v>#N/A</v>
      </c>
    </row>
    <row r="650" spans="1:52" ht="15" customHeight="1">
      <c r="A650" s="832" t="s">
        <v>1150</v>
      </c>
      <c r="B650" s="832">
        <v>2025</v>
      </c>
      <c r="C650" s="832" t="s">
        <v>2433</v>
      </c>
      <c r="D650" s="832" t="s">
        <v>2429</v>
      </c>
      <c r="E650" s="832" t="s">
        <v>333</v>
      </c>
      <c r="F650" s="832" t="s">
        <v>2222</v>
      </c>
      <c r="G650" s="832">
        <v>0</v>
      </c>
      <c r="H650" s="832">
        <v>0</v>
      </c>
      <c r="I650" s="832">
        <v>0</v>
      </c>
      <c r="J650" s="832">
        <v>0</v>
      </c>
      <c r="K650" s="832">
        <v>0</v>
      </c>
      <c r="L650" s="832">
        <v>0</v>
      </c>
      <c r="M650" s="832">
        <v>0</v>
      </c>
      <c r="N650" s="832">
        <v>0</v>
      </c>
      <c r="O650" s="832">
        <v>0</v>
      </c>
      <c r="P650" s="832">
        <v>0</v>
      </c>
      <c r="Q650" s="832">
        <v>0</v>
      </c>
      <c r="R650" s="832">
        <v>0</v>
      </c>
      <c r="S650" s="832">
        <v>0</v>
      </c>
      <c r="T650" s="832">
        <v>0</v>
      </c>
      <c r="U650" s="832">
        <v>0</v>
      </c>
      <c r="V650" s="832">
        <v>0</v>
      </c>
      <c r="W650" s="832">
        <v>0</v>
      </c>
      <c r="X650" s="832">
        <v>0</v>
      </c>
      <c r="Y650" s="832">
        <v>0</v>
      </c>
      <c r="Z650" s="832">
        <v>0</v>
      </c>
      <c r="AA650" s="832">
        <v>0</v>
      </c>
      <c r="AB650" s="832">
        <v>0</v>
      </c>
      <c r="AC650" s="832">
        <v>0</v>
      </c>
      <c r="AD650" s="832">
        <v>0</v>
      </c>
      <c r="AE650" s="832">
        <v>0</v>
      </c>
      <c r="AF650" s="832">
        <v>0</v>
      </c>
      <c r="AG650" s="832">
        <v>0</v>
      </c>
      <c r="AH650" s="832">
        <v>0</v>
      </c>
      <c r="AI650" s="832">
        <v>0</v>
      </c>
      <c r="AJ650" s="1030" t="str">
        <f t="shared" si="60"/>
        <v>H39700</v>
      </c>
      <c r="AK650" s="1030" t="str">
        <f t="shared" si="61"/>
        <v>AUTRE DEPARTEMENT</v>
      </c>
      <c r="AL650" s="1030">
        <f>IFERROR(INDEX(G650:R650,1,MATCH(Parametres!$B$3,G$1:R$1,0)-1)*IF(OR(F650="L",F650="S",F650="I"),-1,1),"")</f>
        <v>0</v>
      </c>
      <c r="AM650" s="1030">
        <f t="shared" si="62"/>
        <v>0</v>
      </c>
      <c r="AN650" s="1030">
        <f>INDEX(G650:R650,1,MATCH(Parametres!$B$3,G$1:R$1,0))*IF(OR(F650="L",F650="S",F650="I"),-1,1)</f>
        <v>0</v>
      </c>
      <c r="AO650" s="598" t="e">
        <f>+VLOOKUP($AJ650,Data_Validation!$A:$D,1,0)</f>
        <v>#N/A</v>
      </c>
      <c r="AP650" s="598" t="e">
        <f>+VLOOKUP($AJ650,Data_Validation!$A:$D,3,0)</f>
        <v>#N/A</v>
      </c>
      <c r="AQ650" s="598" t="e">
        <f>+VLOOKUP($AJ650,Data_Validation!$A:$D,4,0)</f>
        <v>#N/A</v>
      </c>
      <c r="AR650" s="598" t="s">
        <v>299</v>
      </c>
      <c r="AS650" s="598" t="e">
        <f>+VLOOKUP($AJ650,Data_Validation!$A:$E,5,0)</f>
        <v>#N/A</v>
      </c>
      <c r="AT650" s="1036" t="str">
        <f t="shared" si="63"/>
        <v>H39700</v>
      </c>
      <c r="AU650" s="599" t="str">
        <f t="shared" si="64"/>
        <v>AUTRE DEPARTEMENT</v>
      </c>
      <c r="AV650" s="1030">
        <f>IFERROR(INDEX(V650:AG650,1,MATCH(Parametres!$B$3,V$1:AG$1,0)-1)*IF(OR(C650="L",C650="S",C650="I"),-1,1),"")</f>
        <v>0</v>
      </c>
      <c r="AW650" s="1030">
        <f t="shared" si="65"/>
        <v>0</v>
      </c>
      <c r="AX650" s="1030">
        <f>INDEX(V650:AG650,1,MATCH(Parametres!$B$3,V$1:AG$1,0))*IF(OR(C650="L",C650="S",C650="I"),-1,1)</f>
        <v>0</v>
      </c>
      <c r="AY650" s="598" t="s">
        <v>337</v>
      </c>
      <c r="AZ650" s="598" t="e">
        <f>+VLOOKUP($AJ650,Data_Validation!$A:$E,5,0)</f>
        <v>#N/A</v>
      </c>
    </row>
    <row r="651" spans="1:52" ht="15" customHeight="1">
      <c r="A651" s="832" t="s">
        <v>1150</v>
      </c>
      <c r="B651" s="832">
        <v>2025</v>
      </c>
      <c r="C651" s="832" t="s">
        <v>2434</v>
      </c>
      <c r="D651" s="832" t="s">
        <v>2429</v>
      </c>
      <c r="E651" s="832" t="s">
        <v>333</v>
      </c>
      <c r="F651" s="832" t="s">
        <v>2222</v>
      </c>
      <c r="G651" s="832">
        <v>0</v>
      </c>
      <c r="H651" s="832">
        <v>0</v>
      </c>
      <c r="I651" s="832">
        <v>0</v>
      </c>
      <c r="J651" s="832">
        <v>0</v>
      </c>
      <c r="K651" s="832">
        <v>0</v>
      </c>
      <c r="L651" s="832">
        <v>0</v>
      </c>
      <c r="M651" s="832">
        <v>0</v>
      </c>
      <c r="N651" s="832">
        <v>0</v>
      </c>
      <c r="O651" s="832">
        <v>0</v>
      </c>
      <c r="P651" s="832">
        <v>0</v>
      </c>
      <c r="Q651" s="832">
        <v>0</v>
      </c>
      <c r="R651" s="832">
        <v>0</v>
      </c>
      <c r="S651" s="832">
        <v>0</v>
      </c>
      <c r="T651" s="832">
        <v>0</v>
      </c>
      <c r="U651" s="832">
        <v>0</v>
      </c>
      <c r="V651" s="832">
        <v>0</v>
      </c>
      <c r="W651" s="832">
        <v>0</v>
      </c>
      <c r="X651" s="832">
        <v>0</v>
      </c>
      <c r="Y651" s="832">
        <v>0</v>
      </c>
      <c r="Z651" s="832">
        <v>0</v>
      </c>
      <c r="AA651" s="832">
        <v>0</v>
      </c>
      <c r="AB651" s="832">
        <v>0</v>
      </c>
      <c r="AC651" s="832">
        <v>0</v>
      </c>
      <c r="AD651" s="832">
        <v>0</v>
      </c>
      <c r="AE651" s="832">
        <v>0</v>
      </c>
      <c r="AF651" s="832">
        <v>0</v>
      </c>
      <c r="AG651" s="832">
        <v>0</v>
      </c>
      <c r="AH651" s="832">
        <v>0</v>
      </c>
      <c r="AI651" s="832">
        <v>0</v>
      </c>
      <c r="AJ651" s="1030" t="str">
        <f t="shared" si="60"/>
        <v>H39800</v>
      </c>
      <c r="AK651" s="1030" t="str">
        <f t="shared" si="61"/>
        <v>AUTRE DEPARTEMENT</v>
      </c>
      <c r="AL651" s="1030">
        <f>IFERROR(INDEX(G651:R651,1,MATCH(Parametres!$B$3,G$1:R$1,0)-1)*IF(OR(F651="L",F651="S",F651="I"),-1,1),"")</f>
        <v>0</v>
      </c>
      <c r="AM651" s="1030">
        <f t="shared" si="62"/>
        <v>0</v>
      </c>
      <c r="AN651" s="1030">
        <f>INDEX(G651:R651,1,MATCH(Parametres!$B$3,G$1:R$1,0))*IF(OR(F651="L",F651="S",F651="I"),-1,1)</f>
        <v>0</v>
      </c>
      <c r="AO651" s="598" t="e">
        <f>+VLOOKUP($AJ651,Data_Validation!$A:$D,1,0)</f>
        <v>#N/A</v>
      </c>
      <c r="AP651" s="598" t="e">
        <f>+VLOOKUP($AJ651,Data_Validation!$A:$D,3,0)</f>
        <v>#N/A</v>
      </c>
      <c r="AQ651" s="598" t="e">
        <f>+VLOOKUP($AJ651,Data_Validation!$A:$D,4,0)</f>
        <v>#N/A</v>
      </c>
      <c r="AR651" s="598" t="s">
        <v>299</v>
      </c>
      <c r="AS651" s="598" t="e">
        <f>+VLOOKUP($AJ651,Data_Validation!$A:$E,5,0)</f>
        <v>#N/A</v>
      </c>
      <c r="AT651" s="1036" t="str">
        <f t="shared" si="63"/>
        <v>H39800</v>
      </c>
      <c r="AU651" s="599" t="str">
        <f t="shared" si="64"/>
        <v>AUTRE DEPARTEMENT</v>
      </c>
      <c r="AV651" s="1030">
        <f>IFERROR(INDEX(V651:AG651,1,MATCH(Parametres!$B$3,V$1:AG$1,0)-1)*IF(OR(C651="L",C651="S",C651="I"),-1,1),"")</f>
        <v>0</v>
      </c>
      <c r="AW651" s="1030">
        <f t="shared" si="65"/>
        <v>0</v>
      </c>
      <c r="AX651" s="1030">
        <f>INDEX(V651:AG651,1,MATCH(Parametres!$B$3,V$1:AG$1,0))*IF(OR(C651="L",C651="S",C651="I"),-1,1)</f>
        <v>0</v>
      </c>
      <c r="AY651" s="598" t="s">
        <v>337</v>
      </c>
      <c r="AZ651" s="598" t="e">
        <f>+VLOOKUP($AJ651,Data_Validation!$A:$E,5,0)</f>
        <v>#N/A</v>
      </c>
    </row>
    <row r="652" spans="1:52" ht="15" customHeight="1">
      <c r="A652" s="832" t="s">
        <v>1150</v>
      </c>
      <c r="B652" s="832">
        <v>2025</v>
      </c>
      <c r="C652" s="832" t="s">
        <v>2435</v>
      </c>
      <c r="D652" s="832" t="s">
        <v>2429</v>
      </c>
      <c r="E652" s="832" t="s">
        <v>333</v>
      </c>
      <c r="F652" s="832" t="s">
        <v>2222</v>
      </c>
      <c r="G652" s="832">
        <v>0</v>
      </c>
      <c r="H652" s="832">
        <v>0</v>
      </c>
      <c r="I652" s="832">
        <v>0</v>
      </c>
      <c r="J652" s="832">
        <v>0</v>
      </c>
      <c r="K652" s="832">
        <v>0</v>
      </c>
      <c r="L652" s="832">
        <v>0</v>
      </c>
      <c r="M652" s="832">
        <v>0</v>
      </c>
      <c r="N652" s="832">
        <v>0</v>
      </c>
      <c r="O652" s="832">
        <v>0</v>
      </c>
      <c r="P652" s="832">
        <v>0</v>
      </c>
      <c r="Q652" s="832">
        <v>0</v>
      </c>
      <c r="R652" s="832">
        <v>0</v>
      </c>
      <c r="S652" s="832">
        <v>0</v>
      </c>
      <c r="T652" s="832">
        <v>0</v>
      </c>
      <c r="U652" s="832">
        <v>0</v>
      </c>
      <c r="V652" s="832">
        <v>0</v>
      </c>
      <c r="W652" s="832">
        <v>0</v>
      </c>
      <c r="X652" s="832">
        <v>0</v>
      </c>
      <c r="Y652" s="832">
        <v>0</v>
      </c>
      <c r="Z652" s="832">
        <v>0</v>
      </c>
      <c r="AA652" s="832">
        <v>0</v>
      </c>
      <c r="AB652" s="832">
        <v>0</v>
      </c>
      <c r="AC652" s="832">
        <v>0</v>
      </c>
      <c r="AD652" s="832">
        <v>0</v>
      </c>
      <c r="AE652" s="832">
        <v>0</v>
      </c>
      <c r="AF652" s="832">
        <v>0</v>
      </c>
      <c r="AG652" s="832">
        <v>0</v>
      </c>
      <c r="AH652" s="832">
        <v>0</v>
      </c>
      <c r="AI652" s="832">
        <v>0</v>
      </c>
      <c r="AJ652" s="1030" t="str">
        <f t="shared" si="60"/>
        <v>H39900</v>
      </c>
      <c r="AK652" s="1030" t="str">
        <f t="shared" si="61"/>
        <v>AUTRE DEPARTEMENT</v>
      </c>
      <c r="AL652" s="1030">
        <f>IFERROR(INDEX(G652:R652,1,MATCH(Parametres!$B$3,G$1:R$1,0)-1)*IF(OR(F652="L",F652="S",F652="I"),-1,1),"")</f>
        <v>0</v>
      </c>
      <c r="AM652" s="1030">
        <f t="shared" si="62"/>
        <v>0</v>
      </c>
      <c r="AN652" s="1030">
        <f>INDEX(G652:R652,1,MATCH(Parametres!$B$3,G$1:R$1,0))*IF(OR(F652="L",F652="S",F652="I"),-1,1)</f>
        <v>0</v>
      </c>
      <c r="AO652" s="598" t="e">
        <f>+VLOOKUP($AJ652,Data_Validation!$A:$D,1,0)</f>
        <v>#N/A</v>
      </c>
      <c r="AP652" s="598" t="e">
        <f>+VLOOKUP($AJ652,Data_Validation!$A:$D,3,0)</f>
        <v>#N/A</v>
      </c>
      <c r="AQ652" s="598" t="e">
        <f>+VLOOKUP($AJ652,Data_Validation!$A:$D,4,0)</f>
        <v>#N/A</v>
      </c>
      <c r="AR652" s="598" t="s">
        <v>299</v>
      </c>
      <c r="AS652" s="598" t="e">
        <f>+VLOOKUP($AJ652,Data_Validation!$A:$E,5,0)</f>
        <v>#N/A</v>
      </c>
      <c r="AT652" s="1036" t="str">
        <f t="shared" si="63"/>
        <v>H39900</v>
      </c>
      <c r="AU652" s="599" t="str">
        <f t="shared" si="64"/>
        <v>AUTRE DEPARTEMENT</v>
      </c>
      <c r="AV652" s="1030">
        <f>IFERROR(INDEX(V652:AG652,1,MATCH(Parametres!$B$3,V$1:AG$1,0)-1)*IF(OR(C652="L",C652="S",C652="I"),-1,1),"")</f>
        <v>0</v>
      </c>
      <c r="AW652" s="1030">
        <f t="shared" si="65"/>
        <v>0</v>
      </c>
      <c r="AX652" s="1030">
        <f>INDEX(V652:AG652,1,MATCH(Parametres!$B$3,V$1:AG$1,0))*IF(OR(C652="L",C652="S",C652="I"),-1,1)</f>
        <v>0</v>
      </c>
      <c r="AY652" s="598" t="s">
        <v>337</v>
      </c>
      <c r="AZ652" s="598" t="e">
        <f>+VLOOKUP($AJ652,Data_Validation!$A:$E,5,0)</f>
        <v>#N/A</v>
      </c>
    </row>
    <row r="653" spans="1:52" ht="15" customHeight="1">
      <c r="A653" s="832" t="s">
        <v>1150</v>
      </c>
      <c r="B653" s="832">
        <v>2025</v>
      </c>
      <c r="C653" s="832" t="s">
        <v>2436</v>
      </c>
      <c r="D653" s="832" t="s">
        <v>2437</v>
      </c>
      <c r="E653" s="832" t="s">
        <v>1889</v>
      </c>
      <c r="F653" s="832" t="s">
        <v>2438</v>
      </c>
      <c r="G653" s="832">
        <v>0</v>
      </c>
      <c r="H653" s="832">
        <v>0</v>
      </c>
      <c r="I653" s="832">
        <v>0</v>
      </c>
      <c r="J653" s="832">
        <v>0</v>
      </c>
      <c r="K653" s="832">
        <v>0</v>
      </c>
      <c r="L653" s="832">
        <v>0</v>
      </c>
      <c r="M653" s="832">
        <v>0</v>
      </c>
      <c r="N653" s="832">
        <v>0</v>
      </c>
      <c r="O653" s="832">
        <v>0</v>
      </c>
      <c r="P653" s="832">
        <v>0</v>
      </c>
      <c r="Q653" s="832">
        <v>0</v>
      </c>
      <c r="R653" s="832">
        <v>0</v>
      </c>
      <c r="S653" s="832">
        <v>0</v>
      </c>
      <c r="T653" s="832">
        <v>0</v>
      </c>
      <c r="U653" s="832">
        <v>0</v>
      </c>
      <c r="V653" s="832">
        <v>0</v>
      </c>
      <c r="W653" s="832">
        <v>0</v>
      </c>
      <c r="X653" s="832">
        <v>0</v>
      </c>
      <c r="Y653" s="832">
        <v>0</v>
      </c>
      <c r="Z653" s="832">
        <v>0</v>
      </c>
      <c r="AA653" s="832">
        <v>0</v>
      </c>
      <c r="AB653" s="832">
        <v>0</v>
      </c>
      <c r="AC653" s="832">
        <v>0</v>
      </c>
      <c r="AD653" s="832">
        <v>0</v>
      </c>
      <c r="AE653" s="832">
        <v>0</v>
      </c>
      <c r="AF653" s="832">
        <v>0</v>
      </c>
      <c r="AG653" s="832">
        <v>0</v>
      </c>
      <c r="AH653" s="832">
        <v>0</v>
      </c>
      <c r="AI653" s="832">
        <v>0</v>
      </c>
      <c r="AJ653" s="1030" t="str">
        <f t="shared" si="60"/>
        <v>H40100</v>
      </c>
      <c r="AK653" s="1030" t="str">
        <f t="shared" si="61"/>
        <v>CT VEH NF ACCENT 4 PORTES</v>
      </c>
      <c r="AL653" s="1030">
        <f>IFERROR(INDEX(G653:R653,1,MATCH(Parametres!$B$3,G$1:R$1,0)-1)*IF(OR(F653="L",F653="S",F653="I"),-1,1),"")</f>
        <v>0</v>
      </c>
      <c r="AM653" s="1030">
        <f t="shared" si="62"/>
        <v>0</v>
      </c>
      <c r="AN653" s="1030">
        <f>INDEX(G653:R653,1,MATCH(Parametres!$B$3,G$1:R$1,0))*IF(OR(F653="L",F653="S",F653="I"),-1,1)</f>
        <v>0</v>
      </c>
      <c r="AO653" s="598" t="e">
        <f>+VLOOKUP($AJ653,Data_Validation!$A:$D,1,0)</f>
        <v>#N/A</v>
      </c>
      <c r="AP653" s="598" t="e">
        <f>+VLOOKUP($AJ653,Data_Validation!$A:$D,3,0)</f>
        <v>#N/A</v>
      </c>
      <c r="AQ653" s="598" t="e">
        <f>+VLOOKUP($AJ653,Data_Validation!$A:$D,4,0)</f>
        <v>#N/A</v>
      </c>
      <c r="AR653" s="598" t="s">
        <v>299</v>
      </c>
      <c r="AS653" s="598" t="e">
        <f>+VLOOKUP($AJ653,Data_Validation!$A:$E,5,0)</f>
        <v>#N/A</v>
      </c>
      <c r="AT653" s="1036" t="str">
        <f t="shared" si="63"/>
        <v>H40100</v>
      </c>
      <c r="AU653" s="599" t="str">
        <f t="shared" si="64"/>
        <v>CT VEH NF ACCENT 4 PORTES</v>
      </c>
      <c r="AV653" s="1030">
        <f>IFERROR(INDEX(V653:AG653,1,MATCH(Parametres!$B$3,V$1:AG$1,0)-1)*IF(OR(C653="L",C653="S",C653="I"),-1,1),"")</f>
        <v>0</v>
      </c>
      <c r="AW653" s="1030">
        <f t="shared" si="65"/>
        <v>0</v>
      </c>
      <c r="AX653" s="1030">
        <f>INDEX(V653:AG653,1,MATCH(Parametres!$B$3,V$1:AG$1,0))*IF(OR(C653="L",C653="S",C653="I"),-1,1)</f>
        <v>0</v>
      </c>
      <c r="AY653" s="598" t="s">
        <v>337</v>
      </c>
      <c r="AZ653" s="598" t="e">
        <f>+VLOOKUP($AJ653,Data_Validation!$A:$E,5,0)</f>
        <v>#N/A</v>
      </c>
    </row>
    <row r="654" spans="1:52" ht="15" customHeight="1">
      <c r="A654" s="832" t="s">
        <v>1150</v>
      </c>
      <c r="B654" s="832">
        <v>2025</v>
      </c>
      <c r="C654" s="832" t="s">
        <v>2439</v>
      </c>
      <c r="D654" s="832" t="s">
        <v>2440</v>
      </c>
      <c r="E654" s="832" t="s">
        <v>1889</v>
      </c>
      <c r="F654" s="832" t="s">
        <v>2438</v>
      </c>
      <c r="G654" s="832">
        <v>0</v>
      </c>
      <c r="H654" s="832">
        <v>0</v>
      </c>
      <c r="I654" s="832">
        <v>0</v>
      </c>
      <c r="J654" s="832">
        <v>0</v>
      </c>
      <c r="K654" s="832">
        <v>0</v>
      </c>
      <c r="L654" s="832">
        <v>0</v>
      </c>
      <c r="M654" s="832">
        <v>0</v>
      </c>
      <c r="N654" s="832">
        <v>0</v>
      </c>
      <c r="O654" s="832">
        <v>0</v>
      </c>
      <c r="P654" s="832">
        <v>0</v>
      </c>
      <c r="Q654" s="832">
        <v>0</v>
      </c>
      <c r="R654" s="832">
        <v>0</v>
      </c>
      <c r="S654" s="832">
        <v>0</v>
      </c>
      <c r="T654" s="832">
        <v>0</v>
      </c>
      <c r="U654" s="832">
        <v>0</v>
      </c>
      <c r="V654" s="832">
        <v>0</v>
      </c>
      <c r="W654" s="832">
        <v>0</v>
      </c>
      <c r="X654" s="832">
        <v>0</v>
      </c>
      <c r="Y654" s="832">
        <v>0</v>
      </c>
      <c r="Z654" s="832">
        <v>0</v>
      </c>
      <c r="AA654" s="832">
        <v>0</v>
      </c>
      <c r="AB654" s="832">
        <v>0</v>
      </c>
      <c r="AC654" s="832">
        <v>0</v>
      </c>
      <c r="AD654" s="832">
        <v>0</v>
      </c>
      <c r="AE654" s="832">
        <v>0</v>
      </c>
      <c r="AF654" s="832">
        <v>0</v>
      </c>
      <c r="AG654" s="832">
        <v>0</v>
      </c>
      <c r="AH654" s="832">
        <v>0</v>
      </c>
      <c r="AI654" s="832">
        <v>0</v>
      </c>
      <c r="AJ654" s="1030" t="str">
        <f t="shared" si="60"/>
        <v>H40101</v>
      </c>
      <c r="AK654" s="1030" t="str">
        <f t="shared" si="61"/>
        <v>CT ACCENT BERLINE 4P</v>
      </c>
      <c r="AL654" s="1030">
        <f>IFERROR(INDEX(G654:R654,1,MATCH(Parametres!$B$3,G$1:R$1,0)-1)*IF(OR(F654="L",F654="S",F654="I"),-1,1),"")</f>
        <v>0</v>
      </c>
      <c r="AM654" s="1030">
        <f t="shared" si="62"/>
        <v>0</v>
      </c>
      <c r="AN654" s="1030">
        <f>INDEX(G654:R654,1,MATCH(Parametres!$B$3,G$1:R$1,0))*IF(OR(F654="L",F654="S",F654="I"),-1,1)</f>
        <v>0</v>
      </c>
      <c r="AO654" s="598" t="e">
        <f>+VLOOKUP($AJ654,Data_Validation!$A:$D,1,0)</f>
        <v>#N/A</v>
      </c>
      <c r="AP654" s="598" t="e">
        <f>+VLOOKUP($AJ654,Data_Validation!$A:$D,3,0)</f>
        <v>#N/A</v>
      </c>
      <c r="AQ654" s="598" t="e">
        <f>+VLOOKUP($AJ654,Data_Validation!$A:$D,4,0)</f>
        <v>#N/A</v>
      </c>
      <c r="AR654" s="598" t="s">
        <v>299</v>
      </c>
      <c r="AS654" s="598" t="e">
        <f>+VLOOKUP($AJ654,Data_Validation!$A:$E,5,0)</f>
        <v>#N/A</v>
      </c>
      <c r="AT654" s="1036" t="str">
        <f t="shared" si="63"/>
        <v>H40101</v>
      </c>
      <c r="AU654" s="599" t="str">
        <f t="shared" si="64"/>
        <v>CT ACCENT BERLINE 4P</v>
      </c>
      <c r="AV654" s="1030">
        <f>IFERROR(INDEX(V654:AG654,1,MATCH(Parametres!$B$3,V$1:AG$1,0)-1)*IF(OR(C654="L",C654="S",C654="I"),-1,1),"")</f>
        <v>0</v>
      </c>
      <c r="AW654" s="1030">
        <f t="shared" si="65"/>
        <v>0</v>
      </c>
      <c r="AX654" s="1030">
        <f>INDEX(V654:AG654,1,MATCH(Parametres!$B$3,V$1:AG$1,0))*IF(OR(C654="L",C654="S",C654="I"),-1,1)</f>
        <v>0</v>
      </c>
      <c r="AY654" s="598" t="s">
        <v>337</v>
      </c>
      <c r="AZ654" s="598" t="e">
        <f>+VLOOKUP($AJ654,Data_Validation!$A:$E,5,0)</f>
        <v>#N/A</v>
      </c>
    </row>
    <row r="655" spans="1:52" ht="15" customHeight="1">
      <c r="A655" s="832" t="s">
        <v>1150</v>
      </c>
      <c r="B655" s="832">
        <v>2025</v>
      </c>
      <c r="C655" s="832" t="s">
        <v>2441</v>
      </c>
      <c r="D655" s="832" t="s">
        <v>2442</v>
      </c>
      <c r="E655" s="832" t="s">
        <v>1889</v>
      </c>
      <c r="F655" s="832" t="s">
        <v>2438</v>
      </c>
      <c r="G655" s="832">
        <v>0</v>
      </c>
      <c r="H655" s="832">
        <v>0</v>
      </c>
      <c r="I655" s="832">
        <v>0</v>
      </c>
      <c r="J655" s="832">
        <v>0</v>
      </c>
      <c r="K655" s="832">
        <v>0</v>
      </c>
      <c r="L655" s="832">
        <v>0</v>
      </c>
      <c r="M655" s="832">
        <v>0</v>
      </c>
      <c r="N655" s="832">
        <v>0</v>
      </c>
      <c r="O655" s="832">
        <v>0</v>
      </c>
      <c r="P655" s="832">
        <v>0</v>
      </c>
      <c r="Q655" s="832">
        <v>0</v>
      </c>
      <c r="R655" s="832">
        <v>0</v>
      </c>
      <c r="S655" s="832">
        <v>0</v>
      </c>
      <c r="T655" s="832">
        <v>0</v>
      </c>
      <c r="U655" s="832">
        <v>0</v>
      </c>
      <c r="V655" s="832">
        <v>0</v>
      </c>
      <c r="W655" s="832">
        <v>0</v>
      </c>
      <c r="X655" s="832">
        <v>0</v>
      </c>
      <c r="Y655" s="832">
        <v>0</v>
      </c>
      <c r="Z655" s="832">
        <v>0</v>
      </c>
      <c r="AA655" s="832">
        <v>0</v>
      </c>
      <c r="AB655" s="832">
        <v>0</v>
      </c>
      <c r="AC655" s="832">
        <v>0</v>
      </c>
      <c r="AD655" s="832">
        <v>0</v>
      </c>
      <c r="AE655" s="832">
        <v>0</v>
      </c>
      <c r="AF655" s="832">
        <v>0</v>
      </c>
      <c r="AG655" s="832">
        <v>0</v>
      </c>
      <c r="AH655" s="832">
        <v>0</v>
      </c>
      <c r="AI655" s="832">
        <v>0</v>
      </c>
      <c r="AJ655" s="1030" t="str">
        <f t="shared" si="60"/>
        <v>H40200</v>
      </c>
      <c r="AK655" s="1030" t="str">
        <f t="shared" si="61"/>
        <v>CT VHE NF ACCENT 5 PORTES</v>
      </c>
      <c r="AL655" s="1030">
        <f>IFERROR(INDEX(G655:R655,1,MATCH(Parametres!$B$3,G$1:R$1,0)-1)*IF(OR(F655="L",F655="S",F655="I"),-1,1),"")</f>
        <v>0</v>
      </c>
      <c r="AM655" s="1030">
        <f t="shared" si="62"/>
        <v>0</v>
      </c>
      <c r="AN655" s="1030">
        <f>INDEX(G655:R655,1,MATCH(Parametres!$B$3,G$1:R$1,0))*IF(OR(F655="L",F655="S",F655="I"),-1,1)</f>
        <v>0</v>
      </c>
      <c r="AO655" s="598" t="e">
        <f>+VLOOKUP($AJ655,Data_Validation!$A:$D,1,0)</f>
        <v>#N/A</v>
      </c>
      <c r="AP655" s="598" t="e">
        <f>+VLOOKUP($AJ655,Data_Validation!$A:$D,3,0)</f>
        <v>#N/A</v>
      </c>
      <c r="AQ655" s="598" t="e">
        <f>+VLOOKUP($AJ655,Data_Validation!$A:$D,4,0)</f>
        <v>#N/A</v>
      </c>
      <c r="AR655" s="598" t="s">
        <v>299</v>
      </c>
      <c r="AS655" s="598" t="e">
        <f>+VLOOKUP($AJ655,Data_Validation!$A:$E,5,0)</f>
        <v>#N/A</v>
      </c>
      <c r="AT655" s="1036" t="str">
        <f t="shared" si="63"/>
        <v>H40200</v>
      </c>
      <c r="AU655" s="599" t="str">
        <f t="shared" si="64"/>
        <v>CT VHE NF ACCENT 5 PORTES</v>
      </c>
      <c r="AV655" s="1030">
        <f>IFERROR(INDEX(V655:AG655,1,MATCH(Parametres!$B$3,V$1:AG$1,0)-1)*IF(OR(C655="L",C655="S",C655="I"),-1,1),"")</f>
        <v>0</v>
      </c>
      <c r="AW655" s="1030">
        <f t="shared" si="65"/>
        <v>0</v>
      </c>
      <c r="AX655" s="1030">
        <f>INDEX(V655:AG655,1,MATCH(Parametres!$B$3,V$1:AG$1,0))*IF(OR(C655="L",C655="S",C655="I"),-1,1)</f>
        <v>0</v>
      </c>
      <c r="AY655" s="598" t="s">
        <v>337</v>
      </c>
      <c r="AZ655" s="598" t="e">
        <f>+VLOOKUP($AJ655,Data_Validation!$A:$E,5,0)</f>
        <v>#N/A</v>
      </c>
    </row>
    <row r="656" spans="1:52" ht="15" customHeight="1">
      <c r="A656" s="832" t="s">
        <v>1150</v>
      </c>
      <c r="B656" s="832">
        <v>2025</v>
      </c>
      <c r="C656" s="832" t="s">
        <v>2443</v>
      </c>
      <c r="D656" s="832" t="s">
        <v>2444</v>
      </c>
      <c r="E656" s="832" t="s">
        <v>1889</v>
      </c>
      <c r="F656" s="832" t="s">
        <v>2438</v>
      </c>
      <c r="G656" s="832">
        <v>0</v>
      </c>
      <c r="H656" s="832">
        <v>0</v>
      </c>
      <c r="I656" s="832">
        <v>0</v>
      </c>
      <c r="J656" s="832">
        <v>0</v>
      </c>
      <c r="K656" s="832">
        <v>0</v>
      </c>
      <c r="L656" s="832">
        <v>0</v>
      </c>
      <c r="M656" s="832">
        <v>0</v>
      </c>
      <c r="N656" s="832">
        <v>0</v>
      </c>
      <c r="O656" s="832">
        <v>0</v>
      </c>
      <c r="P656" s="832">
        <v>0</v>
      </c>
      <c r="Q656" s="832">
        <v>0</v>
      </c>
      <c r="R656" s="832">
        <v>0</v>
      </c>
      <c r="S656" s="832">
        <v>0</v>
      </c>
      <c r="T656" s="832">
        <v>0</v>
      </c>
      <c r="U656" s="832">
        <v>0</v>
      </c>
      <c r="V656" s="832">
        <v>0</v>
      </c>
      <c r="W656" s="832">
        <v>0</v>
      </c>
      <c r="X656" s="832">
        <v>0</v>
      </c>
      <c r="Y656" s="832">
        <v>0</v>
      </c>
      <c r="Z656" s="832">
        <v>0</v>
      </c>
      <c r="AA656" s="832">
        <v>0</v>
      </c>
      <c r="AB656" s="832">
        <v>0</v>
      </c>
      <c r="AC656" s="832">
        <v>0</v>
      </c>
      <c r="AD656" s="832">
        <v>0</v>
      </c>
      <c r="AE656" s="832">
        <v>0</v>
      </c>
      <c r="AF656" s="832">
        <v>0</v>
      </c>
      <c r="AG656" s="832">
        <v>0</v>
      </c>
      <c r="AH656" s="832">
        <v>0</v>
      </c>
      <c r="AI656" s="832">
        <v>0</v>
      </c>
      <c r="AJ656" s="1030" t="str">
        <f t="shared" si="60"/>
        <v>H40300</v>
      </c>
      <c r="AK656" s="1030" t="str">
        <f t="shared" si="61"/>
        <v>CT VEH NF GENESIS COUPE</v>
      </c>
      <c r="AL656" s="1030">
        <f>IFERROR(INDEX(G656:R656,1,MATCH(Parametres!$B$3,G$1:R$1,0)-1)*IF(OR(F656="L",F656="S",F656="I"),-1,1),"")</f>
        <v>0</v>
      </c>
      <c r="AM656" s="1030">
        <f t="shared" si="62"/>
        <v>0</v>
      </c>
      <c r="AN656" s="1030">
        <f>INDEX(G656:R656,1,MATCH(Parametres!$B$3,G$1:R$1,0))*IF(OR(F656="L",F656="S",F656="I"),-1,1)</f>
        <v>0</v>
      </c>
      <c r="AO656" s="598" t="e">
        <f>+VLOOKUP($AJ656,Data_Validation!$A:$D,1,0)</f>
        <v>#N/A</v>
      </c>
      <c r="AP656" s="598" t="e">
        <f>+VLOOKUP($AJ656,Data_Validation!$A:$D,3,0)</f>
        <v>#N/A</v>
      </c>
      <c r="AQ656" s="598" t="e">
        <f>+VLOOKUP($AJ656,Data_Validation!$A:$D,4,0)</f>
        <v>#N/A</v>
      </c>
      <c r="AR656" s="598" t="s">
        <v>299</v>
      </c>
      <c r="AS656" s="598" t="e">
        <f>+VLOOKUP($AJ656,Data_Validation!$A:$E,5,0)</f>
        <v>#N/A</v>
      </c>
      <c r="AT656" s="1036" t="str">
        <f t="shared" si="63"/>
        <v>H40300</v>
      </c>
      <c r="AU656" s="599" t="str">
        <f t="shared" si="64"/>
        <v>CT VEH NF GENESIS COUPE</v>
      </c>
      <c r="AV656" s="1030">
        <f>IFERROR(INDEX(V656:AG656,1,MATCH(Parametres!$B$3,V$1:AG$1,0)-1)*IF(OR(C656="L",C656="S",C656="I"),-1,1),"")</f>
        <v>0</v>
      </c>
      <c r="AW656" s="1030">
        <f t="shared" si="65"/>
        <v>0</v>
      </c>
      <c r="AX656" s="1030">
        <f>INDEX(V656:AG656,1,MATCH(Parametres!$B$3,V$1:AG$1,0))*IF(OR(C656="L",C656="S",C656="I"),-1,1)</f>
        <v>0</v>
      </c>
      <c r="AY656" s="598" t="s">
        <v>337</v>
      </c>
      <c r="AZ656" s="598" t="e">
        <f>+VLOOKUP($AJ656,Data_Validation!$A:$E,5,0)</f>
        <v>#N/A</v>
      </c>
    </row>
    <row r="657" spans="1:52" ht="15" customHeight="1">
      <c r="A657" s="832" t="s">
        <v>1150</v>
      </c>
      <c r="B657" s="832">
        <v>2025</v>
      </c>
      <c r="C657" s="832" t="s">
        <v>2445</v>
      </c>
      <c r="D657" s="832" t="s">
        <v>2446</v>
      </c>
      <c r="E657" s="832" t="s">
        <v>1889</v>
      </c>
      <c r="F657" s="832" t="s">
        <v>2438</v>
      </c>
      <c r="G657" s="832">
        <v>0</v>
      </c>
      <c r="H657" s="832">
        <v>0</v>
      </c>
      <c r="I657" s="832">
        <v>103313.23</v>
      </c>
      <c r="J657" s="832">
        <v>155019.23000000001</v>
      </c>
      <c r="K657" s="832">
        <v>205359.23</v>
      </c>
      <c r="L657" s="832">
        <v>368118.1</v>
      </c>
      <c r="M657" s="832">
        <v>368118.1</v>
      </c>
      <c r="N657" s="832">
        <v>412120.1</v>
      </c>
      <c r="O657" s="832">
        <v>645107.06000000006</v>
      </c>
      <c r="P657" s="832">
        <v>645107.06000000006</v>
      </c>
      <c r="Q657" s="832">
        <v>692612.81</v>
      </c>
      <c r="R657" s="832">
        <v>751862.59</v>
      </c>
      <c r="S657" s="832">
        <v>62964.800000000003</v>
      </c>
      <c r="T657" s="832">
        <v>62964.800000000003</v>
      </c>
      <c r="U657" s="832">
        <v>0</v>
      </c>
      <c r="V657" s="832">
        <v>0</v>
      </c>
      <c r="W657" s="832">
        <v>0</v>
      </c>
      <c r="X657" s="832">
        <v>0</v>
      </c>
      <c r="Y657" s="832">
        <v>0</v>
      </c>
      <c r="Z657" s="832">
        <v>0</v>
      </c>
      <c r="AA657" s="832">
        <v>0</v>
      </c>
      <c r="AB657" s="832">
        <v>0</v>
      </c>
      <c r="AC657" s="832">
        <v>0</v>
      </c>
      <c r="AD657" s="832">
        <v>0</v>
      </c>
      <c r="AE657" s="832">
        <v>0</v>
      </c>
      <c r="AF657" s="832">
        <v>0</v>
      </c>
      <c r="AG657" s="832">
        <v>0</v>
      </c>
      <c r="AH657" s="832">
        <v>0</v>
      </c>
      <c r="AI657" s="832">
        <v>0</v>
      </c>
      <c r="AJ657" s="1030" t="str">
        <f t="shared" si="60"/>
        <v>H40400</v>
      </c>
      <c r="AK657" s="1030" t="str">
        <f t="shared" si="61"/>
        <v>CT SANTA FE</v>
      </c>
      <c r="AL657" s="1030">
        <f>IFERROR(INDEX(G657:R657,1,MATCH(Parametres!$B$3,G$1:R$1,0)-1)*IF(OR(F657="L",F657="S",F657="I"),-1,1),"")</f>
        <v>0</v>
      </c>
      <c r="AM657" s="1030">
        <f t="shared" si="62"/>
        <v>0</v>
      </c>
      <c r="AN657" s="1030">
        <f>INDEX(G657:R657,1,MATCH(Parametres!$B$3,G$1:R$1,0))*IF(OR(F657="L",F657="S",F657="I"),-1,1)</f>
        <v>0</v>
      </c>
      <c r="AO657" s="598" t="str">
        <f>+VLOOKUP($AJ657,Data_Validation!$A:$D,1,0)</f>
        <v>H40400</v>
      </c>
      <c r="AP657" s="598" t="str">
        <f>+VLOOKUP($AJ657,Data_Validation!$A:$D,3,0)</f>
        <v>Véhicules neufs</v>
      </c>
      <c r="AQ657" s="598" t="str">
        <f>+VLOOKUP($AJ657,Data_Validation!$A:$D,4,0)</f>
        <v>Camions détail</v>
      </c>
      <c r="AR657" s="598" t="s">
        <v>299</v>
      </c>
      <c r="AS657" s="598">
        <f>+VLOOKUP($AJ657,Data_Validation!$A:$E,5,0)</f>
        <v>0</v>
      </c>
      <c r="AT657" s="1036" t="str">
        <f t="shared" si="63"/>
        <v>H40400</v>
      </c>
      <c r="AU657" s="599" t="str">
        <f t="shared" si="64"/>
        <v>CT SANTA FE</v>
      </c>
      <c r="AV657" s="1030">
        <f>IFERROR(INDEX(V657:AG657,1,MATCH(Parametres!$B$3,V$1:AG$1,0)-1)*IF(OR(C657="L",C657="S",C657="I"),-1,1),"")</f>
        <v>0</v>
      </c>
      <c r="AW657" s="1030">
        <f t="shared" si="65"/>
        <v>0</v>
      </c>
      <c r="AX657" s="1030">
        <f>INDEX(V657:AG657,1,MATCH(Parametres!$B$3,V$1:AG$1,0))*IF(OR(C657="L",C657="S",C657="I"),-1,1)</f>
        <v>0</v>
      </c>
      <c r="AY657" s="598" t="s">
        <v>337</v>
      </c>
      <c r="AZ657" s="598">
        <f>+VLOOKUP($AJ657,Data_Validation!$A:$E,5,0)</f>
        <v>0</v>
      </c>
    </row>
    <row r="658" spans="1:52" ht="15" customHeight="1">
      <c r="A658" s="832" t="s">
        <v>1150</v>
      </c>
      <c r="B658" s="832">
        <v>2025</v>
      </c>
      <c r="C658" s="832" t="s">
        <v>2447</v>
      </c>
      <c r="D658" s="832" t="s">
        <v>2448</v>
      </c>
      <c r="E658" s="832" t="s">
        <v>1889</v>
      </c>
      <c r="F658" s="832" t="s">
        <v>2438</v>
      </c>
      <c r="G658" s="832">
        <v>0</v>
      </c>
      <c r="H658" s="832">
        <v>0</v>
      </c>
      <c r="I658" s="832">
        <v>0</v>
      </c>
      <c r="J658" s="832">
        <v>0</v>
      </c>
      <c r="K658" s="832">
        <v>0</v>
      </c>
      <c r="L658" s="832">
        <v>0</v>
      </c>
      <c r="M658" s="832">
        <v>0</v>
      </c>
      <c r="N658" s="832">
        <v>0</v>
      </c>
      <c r="O658" s="832">
        <v>0</v>
      </c>
      <c r="P658" s="832">
        <v>0</v>
      </c>
      <c r="Q658" s="832">
        <v>0</v>
      </c>
      <c r="R658" s="832">
        <v>0</v>
      </c>
      <c r="S658" s="832">
        <v>0</v>
      </c>
      <c r="T658" s="832">
        <v>0</v>
      </c>
      <c r="U658" s="832">
        <v>0</v>
      </c>
      <c r="V658" s="832">
        <v>0</v>
      </c>
      <c r="W658" s="832">
        <v>0</v>
      </c>
      <c r="X658" s="832">
        <v>0</v>
      </c>
      <c r="Y658" s="832">
        <v>0</v>
      </c>
      <c r="Z658" s="832">
        <v>0</v>
      </c>
      <c r="AA658" s="832">
        <v>0</v>
      </c>
      <c r="AB658" s="832">
        <v>0</v>
      </c>
      <c r="AC658" s="832">
        <v>0</v>
      </c>
      <c r="AD658" s="832">
        <v>0</v>
      </c>
      <c r="AE658" s="832">
        <v>0</v>
      </c>
      <c r="AF658" s="832">
        <v>0</v>
      </c>
      <c r="AG658" s="832">
        <v>0</v>
      </c>
      <c r="AH658" s="832">
        <v>0</v>
      </c>
      <c r="AI658" s="832">
        <v>0</v>
      </c>
      <c r="AJ658" s="1030" t="str">
        <f t="shared" si="60"/>
        <v>H40401</v>
      </c>
      <c r="AK658" s="1030" t="str">
        <f t="shared" si="61"/>
        <v>CT SANTA FE XL</v>
      </c>
      <c r="AL658" s="1030">
        <f>IFERROR(INDEX(G658:R658,1,MATCH(Parametres!$B$3,G$1:R$1,0)-1)*IF(OR(F658="L",F658="S",F658="I"),-1,1),"")</f>
        <v>0</v>
      </c>
      <c r="AM658" s="1030">
        <f t="shared" si="62"/>
        <v>0</v>
      </c>
      <c r="AN658" s="1030">
        <f>INDEX(G658:R658,1,MATCH(Parametres!$B$3,G$1:R$1,0))*IF(OR(F658="L",F658="S",F658="I"),-1,1)</f>
        <v>0</v>
      </c>
      <c r="AO658" s="598" t="e">
        <f>+VLOOKUP($AJ658,Data_Validation!$A:$D,1,0)</f>
        <v>#N/A</v>
      </c>
      <c r="AP658" s="598" t="e">
        <f>+VLOOKUP($AJ658,Data_Validation!$A:$D,3,0)</f>
        <v>#N/A</v>
      </c>
      <c r="AQ658" s="598" t="e">
        <f>+VLOOKUP($AJ658,Data_Validation!$A:$D,4,0)</f>
        <v>#N/A</v>
      </c>
      <c r="AR658" s="598" t="s">
        <v>299</v>
      </c>
      <c r="AS658" s="598" t="e">
        <f>+VLOOKUP($AJ658,Data_Validation!$A:$E,5,0)</f>
        <v>#N/A</v>
      </c>
      <c r="AT658" s="1036" t="str">
        <f t="shared" si="63"/>
        <v>H40401</v>
      </c>
      <c r="AU658" s="599" t="str">
        <f t="shared" si="64"/>
        <v>CT SANTA FE XL</v>
      </c>
      <c r="AV658" s="1030">
        <f>IFERROR(INDEX(V658:AG658,1,MATCH(Parametres!$B$3,V$1:AG$1,0)-1)*IF(OR(C658="L",C658="S",C658="I"),-1,1),"")</f>
        <v>0</v>
      </c>
      <c r="AW658" s="1030">
        <f t="shared" si="65"/>
        <v>0</v>
      </c>
      <c r="AX658" s="1030">
        <f>INDEX(V658:AG658,1,MATCH(Parametres!$B$3,V$1:AG$1,0))*IF(OR(C658="L",C658="S",C658="I"),-1,1)</f>
        <v>0</v>
      </c>
      <c r="AY658" s="598" t="s">
        <v>337</v>
      </c>
      <c r="AZ658" s="598" t="e">
        <f>+VLOOKUP($AJ658,Data_Validation!$A:$E,5,0)</f>
        <v>#N/A</v>
      </c>
    </row>
    <row r="659" spans="1:52" ht="15" customHeight="1">
      <c r="A659" s="832" t="s">
        <v>1150</v>
      </c>
      <c r="B659" s="832">
        <v>2025</v>
      </c>
      <c r="C659" s="832" t="s">
        <v>2449</v>
      </c>
      <c r="D659" s="832" t="s">
        <v>2450</v>
      </c>
      <c r="E659" s="832" t="s">
        <v>1889</v>
      </c>
      <c r="F659" s="832" t="s">
        <v>2438</v>
      </c>
      <c r="G659" s="832">
        <v>235121.72</v>
      </c>
      <c r="H659" s="832">
        <v>235121.72</v>
      </c>
      <c r="I659" s="832">
        <v>369452.18</v>
      </c>
      <c r="J659" s="832">
        <v>551900.57999999996</v>
      </c>
      <c r="K659" s="832">
        <v>812167.42</v>
      </c>
      <c r="L659" s="832">
        <v>991729.91</v>
      </c>
      <c r="M659" s="832">
        <v>1082969.69</v>
      </c>
      <c r="N659" s="832">
        <v>1082969.69</v>
      </c>
      <c r="O659" s="832">
        <v>1129246.69</v>
      </c>
      <c r="P659" s="832">
        <v>1176798.69</v>
      </c>
      <c r="Q659" s="832">
        <v>1176798.69</v>
      </c>
      <c r="R659" s="832">
        <v>1231890.72</v>
      </c>
      <c r="S659" s="832">
        <v>106981.7</v>
      </c>
      <c r="T659" s="832">
        <v>106981.7</v>
      </c>
      <c r="U659" s="832">
        <v>0</v>
      </c>
      <c r="V659" s="832">
        <v>0</v>
      </c>
      <c r="W659" s="832">
        <v>0</v>
      </c>
      <c r="X659" s="832">
        <v>0</v>
      </c>
      <c r="Y659" s="832">
        <v>0</v>
      </c>
      <c r="Z659" s="832">
        <v>0</v>
      </c>
      <c r="AA659" s="832">
        <v>0</v>
      </c>
      <c r="AB659" s="832">
        <v>0</v>
      </c>
      <c r="AC659" s="832">
        <v>0</v>
      </c>
      <c r="AD659" s="832">
        <v>0</v>
      </c>
      <c r="AE659" s="832">
        <v>0</v>
      </c>
      <c r="AF659" s="832">
        <v>0</v>
      </c>
      <c r="AG659" s="832">
        <v>0</v>
      </c>
      <c r="AH659" s="832">
        <v>0</v>
      </c>
      <c r="AI659" s="832">
        <v>0</v>
      </c>
      <c r="AJ659" s="1030" t="str">
        <f t="shared" ref="AJ659:AJ722" si="66">C659</f>
        <v>H40402</v>
      </c>
      <c r="AK659" s="1030" t="str">
        <f t="shared" ref="AK659:AK722" si="67">D659</f>
        <v>CT SANTA FE HYBRIDE</v>
      </c>
      <c r="AL659" s="1030">
        <f>IFERROR(INDEX(G659:R659,1,MATCH(Parametres!$B$3,G$1:R$1,0)-1)*IF(OR(F659="L",F659="S",F659="I"),-1,1),"")</f>
        <v>235121.72</v>
      </c>
      <c r="AM659" s="1030">
        <f t="shared" si="62"/>
        <v>0</v>
      </c>
      <c r="AN659" s="1030">
        <f>INDEX(G659:R659,1,MATCH(Parametres!$B$3,G$1:R$1,0))*IF(OR(F659="L",F659="S",F659="I"),-1,1)</f>
        <v>235121.72</v>
      </c>
      <c r="AO659" s="598" t="str">
        <f>+VLOOKUP($AJ659,Data_Validation!$A:$D,1,0)</f>
        <v>H40402</v>
      </c>
      <c r="AP659" s="598" t="str">
        <f>+VLOOKUP($AJ659,Data_Validation!$A:$D,3,0)</f>
        <v>Véhicules neufs</v>
      </c>
      <c r="AQ659" s="598" t="str">
        <f>+VLOOKUP($AJ659,Data_Validation!$A:$D,4,0)</f>
        <v>Camions détail</v>
      </c>
      <c r="AR659" s="598" t="s">
        <v>299</v>
      </c>
      <c r="AS659" s="598">
        <f>+VLOOKUP($AJ659,Data_Validation!$A:$E,5,0)</f>
        <v>0</v>
      </c>
      <c r="AT659" s="1036" t="str">
        <f t="shared" si="63"/>
        <v>H40402</v>
      </c>
      <c r="AU659" s="599" t="str">
        <f t="shared" si="64"/>
        <v>CT SANTA FE HYBRIDE</v>
      </c>
      <c r="AV659" s="1030">
        <f>IFERROR(INDEX(V659:AG659,1,MATCH(Parametres!$B$3,V$1:AG$1,0)-1)*IF(OR(C659="L",C659="S",C659="I"),-1,1),"")</f>
        <v>0</v>
      </c>
      <c r="AW659" s="1030">
        <f t="shared" si="65"/>
        <v>0</v>
      </c>
      <c r="AX659" s="1030">
        <f>INDEX(V659:AG659,1,MATCH(Parametres!$B$3,V$1:AG$1,0))*IF(OR(C659="L",C659="S",C659="I"),-1,1)</f>
        <v>0</v>
      </c>
      <c r="AY659" s="598" t="s">
        <v>337</v>
      </c>
      <c r="AZ659" s="598">
        <f>+VLOOKUP($AJ659,Data_Validation!$A:$E,5,0)</f>
        <v>0</v>
      </c>
    </row>
    <row r="660" spans="1:52" ht="15" customHeight="1">
      <c r="A660" s="832" t="s">
        <v>1150</v>
      </c>
      <c r="B660" s="832">
        <v>2025</v>
      </c>
      <c r="C660" s="832" t="s">
        <v>2451</v>
      </c>
      <c r="D660" s="832" t="s">
        <v>2452</v>
      </c>
      <c r="E660" s="832" t="s">
        <v>1889</v>
      </c>
      <c r="F660" s="832" t="s">
        <v>2438</v>
      </c>
      <c r="G660" s="832">
        <v>0</v>
      </c>
      <c r="H660" s="832">
        <v>0</v>
      </c>
      <c r="I660" s="832">
        <v>0</v>
      </c>
      <c r="J660" s="832">
        <v>0</v>
      </c>
      <c r="K660" s="832">
        <v>0</v>
      </c>
      <c r="L660" s="832">
        <v>0</v>
      </c>
      <c r="M660" s="832">
        <v>0</v>
      </c>
      <c r="N660" s="832">
        <v>0</v>
      </c>
      <c r="O660" s="832">
        <v>0</v>
      </c>
      <c r="P660" s="832">
        <v>0</v>
      </c>
      <c r="Q660" s="832">
        <v>0</v>
      </c>
      <c r="R660" s="832">
        <v>0</v>
      </c>
      <c r="S660" s="832">
        <v>0</v>
      </c>
      <c r="T660" s="832">
        <v>0</v>
      </c>
      <c r="U660" s="832">
        <v>0</v>
      </c>
      <c r="V660" s="832">
        <v>0</v>
      </c>
      <c r="W660" s="832">
        <v>0</v>
      </c>
      <c r="X660" s="832">
        <v>0</v>
      </c>
      <c r="Y660" s="832">
        <v>0</v>
      </c>
      <c r="Z660" s="832">
        <v>0</v>
      </c>
      <c r="AA660" s="832">
        <v>0</v>
      </c>
      <c r="AB660" s="832">
        <v>0</v>
      </c>
      <c r="AC660" s="832">
        <v>0</v>
      </c>
      <c r="AD660" s="832">
        <v>0</v>
      </c>
      <c r="AE660" s="832">
        <v>0</v>
      </c>
      <c r="AF660" s="832">
        <v>0</v>
      </c>
      <c r="AG660" s="832">
        <v>0</v>
      </c>
      <c r="AH660" s="832">
        <v>0</v>
      </c>
      <c r="AI660" s="832">
        <v>0</v>
      </c>
      <c r="AJ660" s="1030" t="str">
        <f t="shared" si="66"/>
        <v>H40403</v>
      </c>
      <c r="AK660" s="1030" t="str">
        <f t="shared" si="67"/>
        <v>CT VENTE SANTA FE PHEV</v>
      </c>
      <c r="AL660" s="1030">
        <f>IFERROR(INDEX(G660:R660,1,MATCH(Parametres!$B$3,G$1:R$1,0)-1)*IF(OR(F660="L",F660="S",F660="I"),-1,1),"")</f>
        <v>0</v>
      </c>
      <c r="AM660" s="1030">
        <f t="shared" si="62"/>
        <v>0</v>
      </c>
      <c r="AN660" s="1030">
        <f>INDEX(G660:R660,1,MATCH(Parametres!$B$3,G$1:R$1,0))*IF(OR(F660="L",F660="S",F660="I"),-1,1)</f>
        <v>0</v>
      </c>
      <c r="AO660" s="598" t="e">
        <f>+VLOOKUP($AJ660,Data_Validation!$A:$D,1,0)</f>
        <v>#N/A</v>
      </c>
      <c r="AP660" s="598" t="e">
        <f>+VLOOKUP($AJ660,Data_Validation!$A:$D,3,0)</f>
        <v>#N/A</v>
      </c>
      <c r="AQ660" s="598" t="e">
        <f>+VLOOKUP($AJ660,Data_Validation!$A:$D,4,0)</f>
        <v>#N/A</v>
      </c>
      <c r="AR660" s="598" t="s">
        <v>299</v>
      </c>
      <c r="AS660" s="598" t="e">
        <f>+VLOOKUP($AJ660,Data_Validation!$A:$E,5,0)</f>
        <v>#N/A</v>
      </c>
      <c r="AT660" s="1036" t="str">
        <f t="shared" si="63"/>
        <v>H40403</v>
      </c>
      <c r="AU660" s="599" t="str">
        <f t="shared" si="64"/>
        <v>CT VENTE SANTA FE PHEV</v>
      </c>
      <c r="AV660" s="1030">
        <f>IFERROR(INDEX(V660:AG660,1,MATCH(Parametres!$B$3,V$1:AG$1,0)-1)*IF(OR(C660="L",C660="S",C660="I"),-1,1),"")</f>
        <v>0</v>
      </c>
      <c r="AW660" s="1030">
        <f t="shared" si="65"/>
        <v>0</v>
      </c>
      <c r="AX660" s="1030">
        <f>INDEX(V660:AG660,1,MATCH(Parametres!$B$3,V$1:AG$1,0))*IF(OR(C660="L",C660="S",C660="I"),-1,1)</f>
        <v>0</v>
      </c>
      <c r="AY660" s="598" t="s">
        <v>337</v>
      </c>
      <c r="AZ660" s="598" t="e">
        <f>+VLOOKUP($AJ660,Data_Validation!$A:$E,5,0)</f>
        <v>#N/A</v>
      </c>
    </row>
    <row r="661" spans="1:52" ht="15" customHeight="1">
      <c r="A661" s="832" t="s">
        <v>1150</v>
      </c>
      <c r="B661" s="832">
        <v>2025</v>
      </c>
      <c r="C661" s="832" t="s">
        <v>2453</v>
      </c>
      <c r="D661" s="832" t="s">
        <v>2454</v>
      </c>
      <c r="E661" s="832" t="s">
        <v>1889</v>
      </c>
      <c r="F661" s="832" t="s">
        <v>2438</v>
      </c>
      <c r="G661" s="832">
        <v>0</v>
      </c>
      <c r="H661" s="832">
        <v>0</v>
      </c>
      <c r="I661" s="832">
        <v>0</v>
      </c>
      <c r="J661" s="832">
        <v>0</v>
      </c>
      <c r="K661" s="832">
        <v>0</v>
      </c>
      <c r="L661" s="832">
        <v>0</v>
      </c>
      <c r="M661" s="832">
        <v>0</v>
      </c>
      <c r="N661" s="832">
        <v>0</v>
      </c>
      <c r="O661" s="832">
        <v>0</v>
      </c>
      <c r="P661" s="832">
        <v>0</v>
      </c>
      <c r="Q661" s="832">
        <v>0</v>
      </c>
      <c r="R661" s="832">
        <v>0</v>
      </c>
      <c r="S661" s="832">
        <v>0</v>
      </c>
      <c r="T661" s="832">
        <v>0</v>
      </c>
      <c r="U661" s="832">
        <v>0</v>
      </c>
      <c r="V661" s="832">
        <v>0</v>
      </c>
      <c r="W661" s="832">
        <v>0</v>
      </c>
      <c r="X661" s="832">
        <v>0</v>
      </c>
      <c r="Y661" s="832">
        <v>0</v>
      </c>
      <c r="Z661" s="832">
        <v>0</v>
      </c>
      <c r="AA661" s="832">
        <v>0</v>
      </c>
      <c r="AB661" s="832">
        <v>0</v>
      </c>
      <c r="AC661" s="832">
        <v>0</v>
      </c>
      <c r="AD661" s="832">
        <v>0</v>
      </c>
      <c r="AE661" s="832">
        <v>0</v>
      </c>
      <c r="AF661" s="832">
        <v>0</v>
      </c>
      <c r="AG661" s="832">
        <v>0</v>
      </c>
      <c r="AH661" s="832">
        <v>0</v>
      </c>
      <c r="AI661" s="832">
        <v>0</v>
      </c>
      <c r="AJ661" s="1030" t="str">
        <f t="shared" si="66"/>
        <v>H40410</v>
      </c>
      <c r="AK661" s="1030" t="str">
        <f t="shared" si="67"/>
        <v>CT SANTA FE  LWB</v>
      </c>
      <c r="AL661" s="1030">
        <f>IFERROR(INDEX(G661:R661,1,MATCH(Parametres!$B$3,G$1:R$1,0)-1)*IF(OR(F661="L",F661="S",F661="I"),-1,1),"")</f>
        <v>0</v>
      </c>
      <c r="AM661" s="1030">
        <f t="shared" si="62"/>
        <v>0</v>
      </c>
      <c r="AN661" s="1030">
        <f>INDEX(G661:R661,1,MATCH(Parametres!$B$3,G$1:R$1,0))*IF(OR(F661="L",F661="S",F661="I"),-1,1)</f>
        <v>0</v>
      </c>
      <c r="AO661" s="598" t="e">
        <f>+VLOOKUP($AJ661,Data_Validation!$A:$D,1,0)</f>
        <v>#N/A</v>
      </c>
      <c r="AP661" s="598" t="e">
        <f>+VLOOKUP($AJ661,Data_Validation!$A:$D,3,0)</f>
        <v>#N/A</v>
      </c>
      <c r="AQ661" s="598" t="e">
        <f>+VLOOKUP($AJ661,Data_Validation!$A:$D,4,0)</f>
        <v>#N/A</v>
      </c>
      <c r="AR661" s="598" t="s">
        <v>299</v>
      </c>
      <c r="AS661" s="598" t="e">
        <f>+VLOOKUP($AJ661,Data_Validation!$A:$E,5,0)</f>
        <v>#N/A</v>
      </c>
      <c r="AT661" s="1036" t="str">
        <f t="shared" si="63"/>
        <v>H40410</v>
      </c>
      <c r="AU661" s="599" t="str">
        <f t="shared" si="64"/>
        <v>CT SANTA FE  LWB</v>
      </c>
      <c r="AV661" s="1030">
        <f>IFERROR(INDEX(V661:AG661,1,MATCH(Parametres!$B$3,V$1:AG$1,0)-1)*IF(OR(C661="L",C661="S",C661="I"),-1,1),"")</f>
        <v>0</v>
      </c>
      <c r="AW661" s="1030">
        <f t="shared" si="65"/>
        <v>0</v>
      </c>
      <c r="AX661" s="1030">
        <f>INDEX(V661:AG661,1,MATCH(Parametres!$B$3,V$1:AG$1,0))*IF(OR(C661="L",C661="S",C661="I"),-1,1)</f>
        <v>0</v>
      </c>
      <c r="AY661" s="598" t="s">
        <v>337</v>
      </c>
      <c r="AZ661" s="598" t="e">
        <f>+VLOOKUP($AJ661,Data_Validation!$A:$E,5,0)</f>
        <v>#N/A</v>
      </c>
    </row>
    <row r="662" spans="1:52" ht="15" customHeight="1">
      <c r="A662" s="832" t="s">
        <v>1150</v>
      </c>
      <c r="B662" s="832">
        <v>2025</v>
      </c>
      <c r="C662" s="832" t="s">
        <v>2455</v>
      </c>
      <c r="D662" s="832" t="s">
        <v>2456</v>
      </c>
      <c r="E662" s="832" t="s">
        <v>1889</v>
      </c>
      <c r="F662" s="832" t="s">
        <v>2438</v>
      </c>
      <c r="G662" s="832">
        <v>0</v>
      </c>
      <c r="H662" s="832">
        <v>0</v>
      </c>
      <c r="I662" s="832">
        <v>0</v>
      </c>
      <c r="J662" s="832">
        <v>0</v>
      </c>
      <c r="K662" s="832">
        <v>0</v>
      </c>
      <c r="L662" s="832">
        <v>0</v>
      </c>
      <c r="M662" s="832">
        <v>0</v>
      </c>
      <c r="N662" s="832">
        <v>0</v>
      </c>
      <c r="O662" s="832">
        <v>0</v>
      </c>
      <c r="P662" s="832">
        <v>0</v>
      </c>
      <c r="Q662" s="832">
        <v>0</v>
      </c>
      <c r="R662" s="832">
        <v>0</v>
      </c>
      <c r="S662" s="832">
        <v>0</v>
      </c>
      <c r="T662" s="832">
        <v>0</v>
      </c>
      <c r="U662" s="832">
        <v>0</v>
      </c>
      <c r="V662" s="832">
        <v>0</v>
      </c>
      <c r="W662" s="832">
        <v>0</v>
      </c>
      <c r="X662" s="832">
        <v>0</v>
      </c>
      <c r="Y662" s="832">
        <v>0</v>
      </c>
      <c r="Z662" s="832">
        <v>0</v>
      </c>
      <c r="AA662" s="832">
        <v>0</v>
      </c>
      <c r="AB662" s="832">
        <v>0</v>
      </c>
      <c r="AC662" s="832">
        <v>0</v>
      </c>
      <c r="AD662" s="832">
        <v>0</v>
      </c>
      <c r="AE662" s="832">
        <v>0</v>
      </c>
      <c r="AF662" s="832">
        <v>0</v>
      </c>
      <c r="AG662" s="832">
        <v>0</v>
      </c>
      <c r="AH662" s="832">
        <v>0</v>
      </c>
      <c r="AI662" s="832">
        <v>0</v>
      </c>
      <c r="AJ662" s="1030" t="str">
        <f t="shared" si="66"/>
        <v>H40500</v>
      </c>
      <c r="AK662" s="1030" t="str">
        <f t="shared" si="67"/>
        <v>CT SONATA HYBRYDE</v>
      </c>
      <c r="AL662" s="1030">
        <f>IFERROR(INDEX(G662:R662,1,MATCH(Parametres!$B$3,G$1:R$1,0)-1)*IF(OR(F662="L",F662="S",F662="I"),-1,1),"")</f>
        <v>0</v>
      </c>
      <c r="AM662" s="1030">
        <f t="shared" si="62"/>
        <v>0</v>
      </c>
      <c r="AN662" s="1030">
        <f>INDEX(G662:R662,1,MATCH(Parametres!$B$3,G$1:R$1,0))*IF(OR(F662="L",F662="S",F662="I"),-1,1)</f>
        <v>0</v>
      </c>
      <c r="AO662" s="598" t="e">
        <f>+VLOOKUP($AJ662,Data_Validation!$A:$D,1,0)</f>
        <v>#N/A</v>
      </c>
      <c r="AP662" s="598" t="e">
        <f>+VLOOKUP($AJ662,Data_Validation!$A:$D,3,0)</f>
        <v>#N/A</v>
      </c>
      <c r="AQ662" s="598" t="e">
        <f>+VLOOKUP($AJ662,Data_Validation!$A:$D,4,0)</f>
        <v>#N/A</v>
      </c>
      <c r="AR662" s="598" t="s">
        <v>299</v>
      </c>
      <c r="AS662" s="598" t="e">
        <f>+VLOOKUP($AJ662,Data_Validation!$A:$E,5,0)</f>
        <v>#N/A</v>
      </c>
      <c r="AT662" s="1036" t="str">
        <f t="shared" si="63"/>
        <v>H40500</v>
      </c>
      <c r="AU662" s="599" t="str">
        <f t="shared" si="64"/>
        <v>CT SONATA HYBRYDE</v>
      </c>
      <c r="AV662" s="1030">
        <f>IFERROR(INDEX(V662:AG662,1,MATCH(Parametres!$B$3,V$1:AG$1,0)-1)*IF(OR(C662="L",C662="S",C662="I"),-1,1),"")</f>
        <v>0</v>
      </c>
      <c r="AW662" s="1030">
        <f t="shared" si="65"/>
        <v>0</v>
      </c>
      <c r="AX662" s="1030">
        <f>INDEX(V662:AG662,1,MATCH(Parametres!$B$3,V$1:AG$1,0))*IF(OR(C662="L",C662="S",C662="I"),-1,1)</f>
        <v>0</v>
      </c>
      <c r="AY662" s="598" t="s">
        <v>337</v>
      </c>
      <c r="AZ662" s="598" t="e">
        <f>+VLOOKUP($AJ662,Data_Validation!$A:$E,5,0)</f>
        <v>#N/A</v>
      </c>
    </row>
    <row r="663" spans="1:52" ht="15" customHeight="1">
      <c r="A663" s="832" t="s">
        <v>1150</v>
      </c>
      <c r="B663" s="832">
        <v>2025</v>
      </c>
      <c r="C663" s="832" t="s">
        <v>2457</v>
      </c>
      <c r="D663" s="832" t="s">
        <v>2458</v>
      </c>
      <c r="E663" s="832" t="s">
        <v>1889</v>
      </c>
      <c r="F663" s="832" t="s">
        <v>2438</v>
      </c>
      <c r="G663" s="832">
        <v>0</v>
      </c>
      <c r="H663" s="832">
        <v>0</v>
      </c>
      <c r="I663" s="832">
        <v>0</v>
      </c>
      <c r="J663" s="832">
        <v>0</v>
      </c>
      <c r="K663" s="832">
        <v>0</v>
      </c>
      <c r="L663" s="832">
        <v>0</v>
      </c>
      <c r="M663" s="832">
        <v>0</v>
      </c>
      <c r="N663" s="832">
        <v>0</v>
      </c>
      <c r="O663" s="832">
        <v>0</v>
      </c>
      <c r="P663" s="832">
        <v>0</v>
      </c>
      <c r="Q663" s="832">
        <v>0</v>
      </c>
      <c r="R663" s="832">
        <v>0</v>
      </c>
      <c r="S663" s="832">
        <v>0</v>
      </c>
      <c r="T663" s="832">
        <v>0</v>
      </c>
      <c r="U663" s="832">
        <v>0</v>
      </c>
      <c r="V663" s="832">
        <v>0</v>
      </c>
      <c r="W663" s="832">
        <v>0</v>
      </c>
      <c r="X663" s="832">
        <v>0</v>
      </c>
      <c r="Y663" s="832">
        <v>0</v>
      </c>
      <c r="Z663" s="832">
        <v>0</v>
      </c>
      <c r="AA663" s="832">
        <v>0</v>
      </c>
      <c r="AB663" s="832">
        <v>0</v>
      </c>
      <c r="AC663" s="832">
        <v>0</v>
      </c>
      <c r="AD663" s="832">
        <v>0</v>
      </c>
      <c r="AE663" s="832">
        <v>0</v>
      </c>
      <c r="AF663" s="832">
        <v>0</v>
      </c>
      <c r="AG663" s="832">
        <v>0</v>
      </c>
      <c r="AH663" s="832">
        <v>0</v>
      </c>
      <c r="AI663" s="832">
        <v>0</v>
      </c>
      <c r="AJ663" s="1030" t="str">
        <f t="shared" si="66"/>
        <v>H40600</v>
      </c>
      <c r="AK663" s="1030" t="str">
        <f t="shared" si="67"/>
        <v>CT ELANTRA  TOURING</v>
      </c>
      <c r="AL663" s="1030">
        <f>IFERROR(INDEX(G663:R663,1,MATCH(Parametres!$B$3,G$1:R$1,0)-1)*IF(OR(F663="L",F663="S",F663="I"),-1,1),"")</f>
        <v>0</v>
      </c>
      <c r="AM663" s="1030">
        <f t="shared" si="62"/>
        <v>0</v>
      </c>
      <c r="AN663" s="1030">
        <f>INDEX(G663:R663,1,MATCH(Parametres!$B$3,G$1:R$1,0))*IF(OR(F663="L",F663="S",F663="I"),-1,1)</f>
        <v>0</v>
      </c>
      <c r="AO663" s="598" t="e">
        <f>+VLOOKUP($AJ663,Data_Validation!$A:$D,1,0)</f>
        <v>#N/A</v>
      </c>
      <c r="AP663" s="598" t="e">
        <f>+VLOOKUP($AJ663,Data_Validation!$A:$D,3,0)</f>
        <v>#N/A</v>
      </c>
      <c r="AQ663" s="598" t="e">
        <f>+VLOOKUP($AJ663,Data_Validation!$A:$D,4,0)</f>
        <v>#N/A</v>
      </c>
      <c r="AR663" s="598" t="s">
        <v>299</v>
      </c>
      <c r="AS663" s="598" t="e">
        <f>+VLOOKUP($AJ663,Data_Validation!$A:$E,5,0)</f>
        <v>#N/A</v>
      </c>
      <c r="AT663" s="1036" t="str">
        <f t="shared" si="63"/>
        <v>H40600</v>
      </c>
      <c r="AU663" s="599" t="str">
        <f t="shared" si="64"/>
        <v>CT ELANTRA  TOURING</v>
      </c>
      <c r="AV663" s="1030">
        <f>IFERROR(INDEX(V663:AG663,1,MATCH(Parametres!$B$3,V$1:AG$1,0)-1)*IF(OR(C663="L",C663="S",C663="I"),-1,1),"")</f>
        <v>0</v>
      </c>
      <c r="AW663" s="1030">
        <f t="shared" si="65"/>
        <v>0</v>
      </c>
      <c r="AX663" s="1030">
        <f>INDEX(V663:AG663,1,MATCH(Parametres!$B$3,V$1:AG$1,0))*IF(OR(C663="L",C663="S",C663="I"),-1,1)</f>
        <v>0</v>
      </c>
      <c r="AY663" s="598" t="s">
        <v>337</v>
      </c>
      <c r="AZ663" s="598" t="e">
        <f>+VLOOKUP($AJ663,Data_Validation!$A:$E,5,0)</f>
        <v>#N/A</v>
      </c>
    </row>
    <row r="664" spans="1:52" ht="15" customHeight="1">
      <c r="A664" s="832" t="s">
        <v>1150</v>
      </c>
      <c r="B664" s="832">
        <v>2025</v>
      </c>
      <c r="C664" s="832" t="s">
        <v>2459</v>
      </c>
      <c r="D664" s="832" t="s">
        <v>2460</v>
      </c>
      <c r="E664" s="832" t="s">
        <v>1889</v>
      </c>
      <c r="F664" s="832" t="s">
        <v>2438</v>
      </c>
      <c r="G664" s="832">
        <v>219728.81</v>
      </c>
      <c r="H664" s="832">
        <v>326738.76</v>
      </c>
      <c r="I664" s="832">
        <v>428234.54</v>
      </c>
      <c r="J664" s="832">
        <v>861375.98</v>
      </c>
      <c r="K664" s="832">
        <v>1176653.55</v>
      </c>
      <c r="L664" s="832">
        <v>1479800.39</v>
      </c>
      <c r="M664" s="832">
        <v>1772648.07</v>
      </c>
      <c r="N664" s="832">
        <v>1886009.83</v>
      </c>
      <c r="O664" s="832">
        <v>2046018.86</v>
      </c>
      <c r="P664" s="832">
        <v>2332822.2799999998</v>
      </c>
      <c r="Q664" s="832">
        <v>2542877.1</v>
      </c>
      <c r="R664" s="832">
        <v>2644281.5699999998</v>
      </c>
      <c r="S664" s="832">
        <v>231170.65</v>
      </c>
      <c r="T664" s="832">
        <v>231170.65</v>
      </c>
      <c r="U664" s="832">
        <v>0</v>
      </c>
      <c r="V664" s="832">
        <v>0</v>
      </c>
      <c r="W664" s="832">
        <v>0</v>
      </c>
      <c r="X664" s="832">
        <v>0</v>
      </c>
      <c r="Y664" s="832">
        <v>0</v>
      </c>
      <c r="Z664" s="832">
        <v>0</v>
      </c>
      <c r="AA664" s="832">
        <v>0</v>
      </c>
      <c r="AB664" s="832">
        <v>0</v>
      </c>
      <c r="AC664" s="832">
        <v>0</v>
      </c>
      <c r="AD664" s="832">
        <v>0</v>
      </c>
      <c r="AE664" s="832">
        <v>0</v>
      </c>
      <c r="AF664" s="832">
        <v>0</v>
      </c>
      <c r="AG664" s="832">
        <v>0</v>
      </c>
      <c r="AH664" s="832">
        <v>0</v>
      </c>
      <c r="AI664" s="832">
        <v>0</v>
      </c>
      <c r="AJ664" s="1030" t="str">
        <f t="shared" si="66"/>
        <v>H40601</v>
      </c>
      <c r="AK664" s="1030" t="str">
        <f t="shared" si="67"/>
        <v>CT ELANTRA</v>
      </c>
      <c r="AL664" s="1030">
        <f>IFERROR(INDEX(G664:R664,1,MATCH(Parametres!$B$3,G$1:R$1,0)-1)*IF(OR(F664="L",F664="S",F664="I"),-1,1),"")</f>
        <v>219728.81</v>
      </c>
      <c r="AM664" s="1030">
        <f t="shared" si="62"/>
        <v>107009.95000000001</v>
      </c>
      <c r="AN664" s="1030">
        <f>INDEX(G664:R664,1,MATCH(Parametres!$B$3,G$1:R$1,0))*IF(OR(F664="L",F664="S",F664="I"),-1,1)</f>
        <v>326738.76</v>
      </c>
      <c r="AO664" s="598" t="str">
        <f>+VLOOKUP($AJ664,Data_Validation!$A:$D,1,0)</f>
        <v>H40601</v>
      </c>
      <c r="AP664" s="598" t="str">
        <f>+VLOOKUP($AJ664,Data_Validation!$A:$D,3,0)</f>
        <v>Véhicules neufs</v>
      </c>
      <c r="AQ664" s="598" t="str">
        <f>+VLOOKUP($AJ664,Data_Validation!$A:$D,4,0)</f>
        <v>Autos détail</v>
      </c>
      <c r="AR664" s="598" t="s">
        <v>299</v>
      </c>
      <c r="AS664" s="598">
        <f>+VLOOKUP($AJ664,Data_Validation!$A:$E,5,0)</f>
        <v>0</v>
      </c>
      <c r="AT664" s="1036" t="str">
        <f t="shared" si="63"/>
        <v>H40601</v>
      </c>
      <c r="AU664" s="599" t="str">
        <f t="shared" si="64"/>
        <v>CT ELANTRA</v>
      </c>
      <c r="AV664" s="1030">
        <f>IFERROR(INDEX(V664:AG664,1,MATCH(Parametres!$B$3,V$1:AG$1,0)-1)*IF(OR(C664="L",C664="S",C664="I"),-1,1),"")</f>
        <v>0</v>
      </c>
      <c r="AW664" s="1030">
        <f t="shared" si="65"/>
        <v>0</v>
      </c>
      <c r="AX664" s="1030">
        <f>INDEX(V664:AG664,1,MATCH(Parametres!$B$3,V$1:AG$1,0))*IF(OR(C664="L",C664="S",C664="I"),-1,1)</f>
        <v>0</v>
      </c>
      <c r="AY664" s="598" t="s">
        <v>337</v>
      </c>
      <c r="AZ664" s="598">
        <f>+VLOOKUP($AJ664,Data_Validation!$A:$E,5,0)</f>
        <v>0</v>
      </c>
    </row>
    <row r="665" spans="1:52" ht="15" customHeight="1">
      <c r="A665" s="832" t="s">
        <v>1150</v>
      </c>
      <c r="B665" s="832">
        <v>2025</v>
      </c>
      <c r="C665" s="832" t="s">
        <v>2461</v>
      </c>
      <c r="D665" s="832" t="s">
        <v>2462</v>
      </c>
      <c r="E665" s="832" t="s">
        <v>1889</v>
      </c>
      <c r="F665" s="832" t="s">
        <v>2438</v>
      </c>
      <c r="G665" s="832">
        <v>0</v>
      </c>
      <c r="H665" s="832">
        <v>0</v>
      </c>
      <c r="I665" s="832">
        <v>0</v>
      </c>
      <c r="J665" s="832">
        <v>0</v>
      </c>
      <c r="K665" s="832">
        <v>0</v>
      </c>
      <c r="L665" s="832">
        <v>0</v>
      </c>
      <c r="M665" s="832">
        <v>0</v>
      </c>
      <c r="N665" s="832">
        <v>0</v>
      </c>
      <c r="O665" s="832">
        <v>0</v>
      </c>
      <c r="P665" s="832">
        <v>0</v>
      </c>
      <c r="Q665" s="832">
        <v>0</v>
      </c>
      <c r="R665" s="832">
        <v>0</v>
      </c>
      <c r="S665" s="832">
        <v>0</v>
      </c>
      <c r="T665" s="832">
        <v>0</v>
      </c>
      <c r="U665" s="832">
        <v>0</v>
      </c>
      <c r="V665" s="832">
        <v>0</v>
      </c>
      <c r="W665" s="832">
        <v>0</v>
      </c>
      <c r="X665" s="832">
        <v>0</v>
      </c>
      <c r="Y665" s="832">
        <v>0</v>
      </c>
      <c r="Z665" s="832">
        <v>0</v>
      </c>
      <c r="AA665" s="832">
        <v>0</v>
      </c>
      <c r="AB665" s="832">
        <v>0</v>
      </c>
      <c r="AC665" s="832">
        <v>0</v>
      </c>
      <c r="AD665" s="832">
        <v>0</v>
      </c>
      <c r="AE665" s="832">
        <v>0</v>
      </c>
      <c r="AF665" s="832">
        <v>0</v>
      </c>
      <c r="AG665" s="832">
        <v>0</v>
      </c>
      <c r="AH665" s="832">
        <v>0</v>
      </c>
      <c r="AI665" s="832">
        <v>0</v>
      </c>
      <c r="AJ665" s="1030" t="str">
        <f t="shared" si="66"/>
        <v>H40602</v>
      </c>
      <c r="AK665" s="1030" t="str">
        <f t="shared" si="67"/>
        <v>CT ELANTRA COUPE</v>
      </c>
      <c r="AL665" s="1030">
        <f>IFERROR(INDEX(G665:R665,1,MATCH(Parametres!$B$3,G$1:R$1,0)-1)*IF(OR(F665="L",F665="S",F665="I"),-1,1),"")</f>
        <v>0</v>
      </c>
      <c r="AM665" s="1030">
        <f t="shared" si="62"/>
        <v>0</v>
      </c>
      <c r="AN665" s="1030">
        <f>INDEX(G665:R665,1,MATCH(Parametres!$B$3,G$1:R$1,0))*IF(OR(F665="L",F665="S",F665="I"),-1,1)</f>
        <v>0</v>
      </c>
      <c r="AO665" s="598" t="e">
        <f>+VLOOKUP($AJ665,Data_Validation!$A:$D,1,0)</f>
        <v>#N/A</v>
      </c>
      <c r="AP665" s="598" t="e">
        <f>+VLOOKUP($AJ665,Data_Validation!$A:$D,3,0)</f>
        <v>#N/A</v>
      </c>
      <c r="AQ665" s="598" t="e">
        <f>+VLOOKUP($AJ665,Data_Validation!$A:$D,4,0)</f>
        <v>#N/A</v>
      </c>
      <c r="AR665" s="598" t="s">
        <v>299</v>
      </c>
      <c r="AS665" s="598" t="e">
        <f>+VLOOKUP($AJ665,Data_Validation!$A:$E,5,0)</f>
        <v>#N/A</v>
      </c>
      <c r="AT665" s="1036" t="str">
        <f t="shared" si="63"/>
        <v>H40602</v>
      </c>
      <c r="AU665" s="599" t="str">
        <f t="shared" si="64"/>
        <v>CT ELANTRA COUPE</v>
      </c>
      <c r="AV665" s="1030">
        <f>IFERROR(INDEX(V665:AG665,1,MATCH(Parametres!$B$3,V$1:AG$1,0)-1)*IF(OR(C665="L",C665="S",C665="I"),-1,1),"")</f>
        <v>0</v>
      </c>
      <c r="AW665" s="1030">
        <f t="shared" si="65"/>
        <v>0</v>
      </c>
      <c r="AX665" s="1030">
        <f>INDEX(V665:AG665,1,MATCH(Parametres!$B$3,V$1:AG$1,0))*IF(OR(C665="L",C665="S",C665="I"),-1,1)</f>
        <v>0</v>
      </c>
      <c r="AY665" s="598" t="s">
        <v>337</v>
      </c>
      <c r="AZ665" s="598" t="e">
        <f>+VLOOKUP($AJ665,Data_Validation!$A:$E,5,0)</f>
        <v>#N/A</v>
      </c>
    </row>
    <row r="666" spans="1:52" ht="15" customHeight="1">
      <c r="A666" s="832" t="s">
        <v>1150</v>
      </c>
      <c r="B666" s="832">
        <v>2025</v>
      </c>
      <c r="C666" s="832" t="s">
        <v>2463</v>
      </c>
      <c r="D666" s="832" t="s">
        <v>2464</v>
      </c>
      <c r="E666" s="832" t="s">
        <v>1889</v>
      </c>
      <c r="F666" s="832" t="s">
        <v>2438</v>
      </c>
      <c r="G666" s="832">
        <v>0</v>
      </c>
      <c r="H666" s="832">
        <v>0</v>
      </c>
      <c r="I666" s="832">
        <v>0</v>
      </c>
      <c r="J666" s="832">
        <v>0</v>
      </c>
      <c r="K666" s="832">
        <v>0</v>
      </c>
      <c r="L666" s="832">
        <v>0</v>
      </c>
      <c r="M666" s="832">
        <v>0</v>
      </c>
      <c r="N666" s="832">
        <v>0</v>
      </c>
      <c r="O666" s="832">
        <v>0</v>
      </c>
      <c r="P666" s="832">
        <v>0</v>
      </c>
      <c r="Q666" s="832">
        <v>0</v>
      </c>
      <c r="R666" s="832">
        <v>0</v>
      </c>
      <c r="S666" s="832">
        <v>0</v>
      </c>
      <c r="T666" s="832">
        <v>0</v>
      </c>
      <c r="U666" s="832">
        <v>0</v>
      </c>
      <c r="V666" s="832">
        <v>0</v>
      </c>
      <c r="W666" s="832">
        <v>0</v>
      </c>
      <c r="X666" s="832">
        <v>0</v>
      </c>
      <c r="Y666" s="832">
        <v>0</v>
      </c>
      <c r="Z666" s="832">
        <v>0</v>
      </c>
      <c r="AA666" s="832">
        <v>0</v>
      </c>
      <c r="AB666" s="832">
        <v>0</v>
      </c>
      <c r="AC666" s="832">
        <v>0</v>
      </c>
      <c r="AD666" s="832">
        <v>0</v>
      </c>
      <c r="AE666" s="832">
        <v>0</v>
      </c>
      <c r="AF666" s="832">
        <v>0</v>
      </c>
      <c r="AG666" s="832">
        <v>0</v>
      </c>
      <c r="AH666" s="832">
        <v>0</v>
      </c>
      <c r="AI666" s="832">
        <v>0</v>
      </c>
      <c r="AJ666" s="1030" t="str">
        <f t="shared" si="66"/>
        <v>H40603</v>
      </c>
      <c r="AK666" s="1030" t="str">
        <f t="shared" si="67"/>
        <v>CT ELANTRA GT</v>
      </c>
      <c r="AL666" s="1030">
        <f>IFERROR(INDEX(G666:R666,1,MATCH(Parametres!$B$3,G$1:R$1,0)-1)*IF(OR(F666="L",F666="S",F666="I"),-1,1),"")</f>
        <v>0</v>
      </c>
      <c r="AM666" s="1030">
        <f t="shared" si="62"/>
        <v>0</v>
      </c>
      <c r="AN666" s="1030">
        <f>INDEX(G666:R666,1,MATCH(Parametres!$B$3,G$1:R$1,0))*IF(OR(F666="L",F666="S",F666="I"),-1,1)</f>
        <v>0</v>
      </c>
      <c r="AO666" s="598" t="e">
        <f>+VLOOKUP($AJ666,Data_Validation!$A:$D,1,0)</f>
        <v>#N/A</v>
      </c>
      <c r="AP666" s="598" t="e">
        <f>+VLOOKUP($AJ666,Data_Validation!$A:$D,3,0)</f>
        <v>#N/A</v>
      </c>
      <c r="AQ666" s="598" t="e">
        <f>+VLOOKUP($AJ666,Data_Validation!$A:$D,4,0)</f>
        <v>#N/A</v>
      </c>
      <c r="AR666" s="598" t="s">
        <v>299</v>
      </c>
      <c r="AS666" s="598" t="e">
        <f>+VLOOKUP($AJ666,Data_Validation!$A:$E,5,0)</f>
        <v>#N/A</v>
      </c>
      <c r="AT666" s="1036" t="str">
        <f t="shared" si="63"/>
        <v>H40603</v>
      </c>
      <c r="AU666" s="599" t="str">
        <f t="shared" si="64"/>
        <v>CT ELANTRA GT</v>
      </c>
      <c r="AV666" s="1030">
        <f>IFERROR(INDEX(V666:AG666,1,MATCH(Parametres!$B$3,V$1:AG$1,0)-1)*IF(OR(C666="L",C666="S",C666="I"),-1,1),"")</f>
        <v>0</v>
      </c>
      <c r="AW666" s="1030">
        <f t="shared" si="65"/>
        <v>0</v>
      </c>
      <c r="AX666" s="1030">
        <f>INDEX(V666:AG666,1,MATCH(Parametres!$B$3,V$1:AG$1,0))*IF(OR(C666="L",C666="S",C666="I"),-1,1)</f>
        <v>0</v>
      </c>
      <c r="AY666" s="598" t="s">
        <v>337</v>
      </c>
      <c r="AZ666" s="598" t="e">
        <f>+VLOOKUP($AJ666,Data_Validation!$A:$E,5,0)</f>
        <v>#N/A</v>
      </c>
    </row>
    <row r="667" spans="1:52" ht="15" customHeight="1">
      <c r="A667" s="832" t="s">
        <v>1150</v>
      </c>
      <c r="B667" s="832">
        <v>2025</v>
      </c>
      <c r="C667" s="832" t="s">
        <v>2465</v>
      </c>
      <c r="D667" s="832" t="s">
        <v>2466</v>
      </c>
      <c r="E667" s="832" t="s">
        <v>1889</v>
      </c>
      <c r="F667" s="832" t="s">
        <v>2438</v>
      </c>
      <c r="G667" s="832">
        <v>0</v>
      </c>
      <c r="H667" s="832">
        <v>0</v>
      </c>
      <c r="I667" s="832">
        <v>64993.24</v>
      </c>
      <c r="J667" s="832">
        <v>64993.24</v>
      </c>
      <c r="K667" s="832">
        <v>161729.47</v>
      </c>
      <c r="L667" s="832">
        <v>194099.47</v>
      </c>
      <c r="M667" s="832">
        <v>194099.47</v>
      </c>
      <c r="N667" s="832">
        <v>194099.47</v>
      </c>
      <c r="O667" s="832">
        <v>194099.47</v>
      </c>
      <c r="P667" s="832">
        <v>194099.47</v>
      </c>
      <c r="Q667" s="832">
        <v>226566.42</v>
      </c>
      <c r="R667" s="832">
        <v>257046.03</v>
      </c>
      <c r="S667" s="832">
        <v>20596.95</v>
      </c>
      <c r="T667" s="832">
        <v>20596.95</v>
      </c>
      <c r="U667" s="832">
        <v>0</v>
      </c>
      <c r="V667" s="832">
        <v>0</v>
      </c>
      <c r="W667" s="832">
        <v>0</v>
      </c>
      <c r="X667" s="832">
        <v>0</v>
      </c>
      <c r="Y667" s="832">
        <v>0</v>
      </c>
      <c r="Z667" s="832">
        <v>0</v>
      </c>
      <c r="AA667" s="832">
        <v>0</v>
      </c>
      <c r="AB667" s="832">
        <v>0</v>
      </c>
      <c r="AC667" s="832">
        <v>0</v>
      </c>
      <c r="AD667" s="832">
        <v>0</v>
      </c>
      <c r="AE667" s="832">
        <v>0</v>
      </c>
      <c r="AF667" s="832">
        <v>0</v>
      </c>
      <c r="AG667" s="832">
        <v>0</v>
      </c>
      <c r="AH667" s="832">
        <v>0</v>
      </c>
      <c r="AI667" s="832">
        <v>0</v>
      </c>
      <c r="AJ667" s="1030" t="str">
        <f t="shared" si="66"/>
        <v>H40604</v>
      </c>
      <c r="AK667" s="1030" t="str">
        <f t="shared" si="67"/>
        <v>CT ELANTRA HYBRIDE</v>
      </c>
      <c r="AL667" s="1030">
        <f>IFERROR(INDEX(G667:R667,1,MATCH(Parametres!$B$3,G$1:R$1,0)-1)*IF(OR(F667="L",F667="S",F667="I"),-1,1),"")</f>
        <v>0</v>
      </c>
      <c r="AM667" s="1030">
        <f t="shared" si="62"/>
        <v>0</v>
      </c>
      <c r="AN667" s="1030">
        <f>INDEX(G667:R667,1,MATCH(Parametres!$B$3,G$1:R$1,0))*IF(OR(F667="L",F667="S",F667="I"),-1,1)</f>
        <v>0</v>
      </c>
      <c r="AO667" s="598" t="str">
        <f>+VLOOKUP($AJ667,Data_Validation!$A:$D,1,0)</f>
        <v>H40604</v>
      </c>
      <c r="AP667" s="598" t="str">
        <f>+VLOOKUP($AJ667,Data_Validation!$A:$D,3,0)</f>
        <v>Véhicules neufs</v>
      </c>
      <c r="AQ667" s="598" t="str">
        <f>+VLOOKUP($AJ667,Data_Validation!$A:$D,4,0)</f>
        <v>Autos détail</v>
      </c>
      <c r="AR667" s="598" t="s">
        <v>299</v>
      </c>
      <c r="AS667" s="598">
        <f>+VLOOKUP($AJ667,Data_Validation!$A:$E,5,0)</f>
        <v>0</v>
      </c>
      <c r="AT667" s="1036" t="str">
        <f t="shared" si="63"/>
        <v>H40604</v>
      </c>
      <c r="AU667" s="599" t="str">
        <f t="shared" si="64"/>
        <v>CT ELANTRA HYBRIDE</v>
      </c>
      <c r="AV667" s="1030">
        <f>IFERROR(INDEX(V667:AG667,1,MATCH(Parametres!$B$3,V$1:AG$1,0)-1)*IF(OR(C667="L",C667="S",C667="I"),-1,1),"")</f>
        <v>0</v>
      </c>
      <c r="AW667" s="1030">
        <f t="shared" si="65"/>
        <v>0</v>
      </c>
      <c r="AX667" s="1030">
        <f>INDEX(V667:AG667,1,MATCH(Parametres!$B$3,V$1:AG$1,0))*IF(OR(C667="L",C667="S",C667="I"),-1,1)</f>
        <v>0</v>
      </c>
      <c r="AY667" s="598" t="s">
        <v>337</v>
      </c>
      <c r="AZ667" s="598">
        <f>+VLOOKUP($AJ667,Data_Validation!$A:$E,5,0)</f>
        <v>0</v>
      </c>
    </row>
    <row r="668" spans="1:52" ht="15" customHeight="1">
      <c r="A668" s="832" t="s">
        <v>1150</v>
      </c>
      <c r="B668" s="832">
        <v>2025</v>
      </c>
      <c r="C668" s="832" t="s">
        <v>2467</v>
      </c>
      <c r="D668" s="832" t="s">
        <v>2462</v>
      </c>
      <c r="E668" s="832" t="s">
        <v>1889</v>
      </c>
      <c r="F668" s="832" t="s">
        <v>2438</v>
      </c>
      <c r="G668" s="832">
        <v>0</v>
      </c>
      <c r="H668" s="832">
        <v>0</v>
      </c>
      <c r="I668" s="832">
        <v>0</v>
      </c>
      <c r="J668" s="832">
        <v>0</v>
      </c>
      <c r="K668" s="832">
        <v>0</v>
      </c>
      <c r="L668" s="832">
        <v>0</v>
      </c>
      <c r="M668" s="832">
        <v>0</v>
      </c>
      <c r="N668" s="832">
        <v>0</v>
      </c>
      <c r="O668" s="832">
        <v>0</v>
      </c>
      <c r="P668" s="832">
        <v>0</v>
      </c>
      <c r="Q668" s="832">
        <v>0</v>
      </c>
      <c r="R668" s="832">
        <v>0</v>
      </c>
      <c r="S668" s="832">
        <v>0</v>
      </c>
      <c r="T668" s="832">
        <v>0</v>
      </c>
      <c r="U668" s="832">
        <v>0</v>
      </c>
      <c r="V668" s="832">
        <v>0</v>
      </c>
      <c r="W668" s="832">
        <v>0</v>
      </c>
      <c r="X668" s="832">
        <v>0</v>
      </c>
      <c r="Y668" s="832">
        <v>0</v>
      </c>
      <c r="Z668" s="832">
        <v>0</v>
      </c>
      <c r="AA668" s="832">
        <v>0</v>
      </c>
      <c r="AB668" s="832">
        <v>0</v>
      </c>
      <c r="AC668" s="832">
        <v>0</v>
      </c>
      <c r="AD668" s="832">
        <v>0</v>
      </c>
      <c r="AE668" s="832">
        <v>0</v>
      </c>
      <c r="AF668" s="832">
        <v>0</v>
      </c>
      <c r="AG668" s="832">
        <v>0</v>
      </c>
      <c r="AH668" s="832">
        <v>0</v>
      </c>
      <c r="AI668" s="832">
        <v>0</v>
      </c>
      <c r="AJ668" s="1030" t="str">
        <f t="shared" si="66"/>
        <v>H40620</v>
      </c>
      <c r="AK668" s="1030" t="str">
        <f t="shared" si="67"/>
        <v>CT ELANTRA COUPE</v>
      </c>
      <c r="AL668" s="1030">
        <f>IFERROR(INDEX(G668:R668,1,MATCH(Parametres!$B$3,G$1:R$1,0)-1)*IF(OR(F668="L",F668="S",F668="I"),-1,1),"")</f>
        <v>0</v>
      </c>
      <c r="AM668" s="1030">
        <f t="shared" si="62"/>
        <v>0</v>
      </c>
      <c r="AN668" s="1030">
        <f>INDEX(G668:R668,1,MATCH(Parametres!$B$3,G$1:R$1,0))*IF(OR(F668="L",F668="S",F668="I"),-1,1)</f>
        <v>0</v>
      </c>
      <c r="AO668" s="598" t="e">
        <f>+VLOOKUP($AJ668,Data_Validation!$A:$D,1,0)</f>
        <v>#N/A</v>
      </c>
      <c r="AP668" s="598" t="e">
        <f>+VLOOKUP($AJ668,Data_Validation!$A:$D,3,0)</f>
        <v>#N/A</v>
      </c>
      <c r="AQ668" s="598" t="e">
        <f>+VLOOKUP($AJ668,Data_Validation!$A:$D,4,0)</f>
        <v>#N/A</v>
      </c>
      <c r="AR668" s="598" t="s">
        <v>299</v>
      </c>
      <c r="AS668" s="598" t="e">
        <f>+VLOOKUP($AJ668,Data_Validation!$A:$E,5,0)</f>
        <v>#N/A</v>
      </c>
      <c r="AT668" s="1036" t="str">
        <f t="shared" si="63"/>
        <v>H40620</v>
      </c>
      <c r="AU668" s="599" t="str">
        <f t="shared" si="64"/>
        <v>CT ELANTRA COUPE</v>
      </c>
      <c r="AV668" s="1030">
        <f>IFERROR(INDEX(V668:AG668,1,MATCH(Parametres!$B$3,V$1:AG$1,0)-1)*IF(OR(C668="L",C668="S",C668="I"),-1,1),"")</f>
        <v>0</v>
      </c>
      <c r="AW668" s="1030">
        <f t="shared" si="65"/>
        <v>0</v>
      </c>
      <c r="AX668" s="1030">
        <f>INDEX(V668:AG668,1,MATCH(Parametres!$B$3,V$1:AG$1,0))*IF(OR(C668="L",C668="S",C668="I"),-1,1)</f>
        <v>0</v>
      </c>
      <c r="AY668" s="598" t="s">
        <v>337</v>
      </c>
      <c r="AZ668" s="598" t="e">
        <f>+VLOOKUP($AJ668,Data_Validation!$A:$E,5,0)</f>
        <v>#N/A</v>
      </c>
    </row>
    <row r="669" spans="1:52" ht="15" customHeight="1">
      <c r="A669" s="832" t="s">
        <v>1150</v>
      </c>
      <c r="B669" s="832">
        <v>2025</v>
      </c>
      <c r="C669" s="832" t="s">
        <v>2468</v>
      </c>
      <c r="D669" s="832" t="s">
        <v>2469</v>
      </c>
      <c r="E669" s="832" t="s">
        <v>1889</v>
      </c>
      <c r="F669" s="832" t="s">
        <v>2438</v>
      </c>
      <c r="G669" s="832">
        <v>0</v>
      </c>
      <c r="H669" s="832">
        <v>0</v>
      </c>
      <c r="I669" s="832">
        <v>0</v>
      </c>
      <c r="J669" s="832">
        <v>0</v>
      </c>
      <c r="K669" s="832">
        <v>0</v>
      </c>
      <c r="L669" s="832">
        <v>0</v>
      </c>
      <c r="M669" s="832">
        <v>0</v>
      </c>
      <c r="N669" s="832">
        <v>0</v>
      </c>
      <c r="O669" s="832">
        <v>0</v>
      </c>
      <c r="P669" s="832">
        <v>0</v>
      </c>
      <c r="Q669" s="832">
        <v>0</v>
      </c>
      <c r="R669" s="832">
        <v>0</v>
      </c>
      <c r="S669" s="832">
        <v>0</v>
      </c>
      <c r="T669" s="832">
        <v>0</v>
      </c>
      <c r="U669" s="832">
        <v>0</v>
      </c>
      <c r="V669" s="832">
        <v>0</v>
      </c>
      <c r="W669" s="832">
        <v>0</v>
      </c>
      <c r="X669" s="832">
        <v>0</v>
      </c>
      <c r="Y669" s="832">
        <v>0</v>
      </c>
      <c r="Z669" s="832">
        <v>0</v>
      </c>
      <c r="AA669" s="832">
        <v>0</v>
      </c>
      <c r="AB669" s="832">
        <v>0</v>
      </c>
      <c r="AC669" s="832">
        <v>0</v>
      </c>
      <c r="AD669" s="832">
        <v>0</v>
      </c>
      <c r="AE669" s="832">
        <v>0</v>
      </c>
      <c r="AF669" s="832">
        <v>0</v>
      </c>
      <c r="AG669" s="832">
        <v>0</v>
      </c>
      <c r="AH669" s="832">
        <v>0</v>
      </c>
      <c r="AI669" s="832">
        <v>0</v>
      </c>
      <c r="AJ669" s="1030" t="str">
        <f t="shared" si="66"/>
        <v>H40700</v>
      </c>
      <c r="AK669" s="1030" t="str">
        <f t="shared" si="67"/>
        <v>CT VEH NF GENESIS</v>
      </c>
      <c r="AL669" s="1030">
        <f>IFERROR(INDEX(G669:R669,1,MATCH(Parametres!$B$3,G$1:R$1,0)-1)*IF(OR(F669="L",F669="S",F669="I"),-1,1),"")</f>
        <v>0</v>
      </c>
      <c r="AM669" s="1030">
        <f t="shared" si="62"/>
        <v>0</v>
      </c>
      <c r="AN669" s="1030">
        <f>INDEX(G669:R669,1,MATCH(Parametres!$B$3,G$1:R$1,0))*IF(OR(F669="L",F669="S",F669="I"),-1,1)</f>
        <v>0</v>
      </c>
      <c r="AO669" s="598" t="e">
        <f>+VLOOKUP($AJ669,Data_Validation!$A:$D,1,0)</f>
        <v>#N/A</v>
      </c>
      <c r="AP669" s="598" t="e">
        <f>+VLOOKUP($AJ669,Data_Validation!$A:$D,3,0)</f>
        <v>#N/A</v>
      </c>
      <c r="AQ669" s="598" t="e">
        <f>+VLOOKUP($AJ669,Data_Validation!$A:$D,4,0)</f>
        <v>#N/A</v>
      </c>
      <c r="AR669" s="598" t="s">
        <v>299</v>
      </c>
      <c r="AS669" s="598" t="e">
        <f>+VLOOKUP($AJ669,Data_Validation!$A:$E,5,0)</f>
        <v>#N/A</v>
      </c>
      <c r="AT669" s="1036" t="str">
        <f t="shared" si="63"/>
        <v>H40700</v>
      </c>
      <c r="AU669" s="599" t="str">
        <f t="shared" si="64"/>
        <v>CT VEH NF GENESIS</v>
      </c>
      <c r="AV669" s="1030">
        <f>IFERROR(INDEX(V669:AG669,1,MATCH(Parametres!$B$3,V$1:AG$1,0)-1)*IF(OR(C669="L",C669="S",C669="I"),-1,1),"")</f>
        <v>0</v>
      </c>
      <c r="AW669" s="1030">
        <f t="shared" si="65"/>
        <v>0</v>
      </c>
      <c r="AX669" s="1030">
        <f>INDEX(V669:AG669,1,MATCH(Parametres!$B$3,V$1:AG$1,0))*IF(OR(C669="L",C669="S",C669="I"),-1,1)</f>
        <v>0</v>
      </c>
      <c r="AY669" s="598" t="s">
        <v>337</v>
      </c>
      <c r="AZ669" s="598" t="e">
        <f>+VLOOKUP($AJ669,Data_Validation!$A:$E,5,0)</f>
        <v>#N/A</v>
      </c>
    </row>
    <row r="670" spans="1:52" ht="15" customHeight="1">
      <c r="A670" s="832" t="s">
        <v>1150</v>
      </c>
      <c r="B670" s="832">
        <v>2025</v>
      </c>
      <c r="C670" s="832" t="s">
        <v>2470</v>
      </c>
      <c r="D670" s="832" t="s">
        <v>2471</v>
      </c>
      <c r="E670" s="832" t="s">
        <v>1889</v>
      </c>
      <c r="F670" s="832" t="s">
        <v>2438</v>
      </c>
      <c r="G670" s="832">
        <v>0</v>
      </c>
      <c r="H670" s="832">
        <v>0</v>
      </c>
      <c r="I670" s="832">
        <v>0</v>
      </c>
      <c r="J670" s="832">
        <v>0</v>
      </c>
      <c r="K670" s="832">
        <v>0</v>
      </c>
      <c r="L670" s="832">
        <v>0</v>
      </c>
      <c r="M670" s="832">
        <v>0</v>
      </c>
      <c r="N670" s="832">
        <v>0</v>
      </c>
      <c r="O670" s="832">
        <v>0</v>
      </c>
      <c r="P670" s="832">
        <v>0</v>
      </c>
      <c r="Q670" s="832">
        <v>0</v>
      </c>
      <c r="R670" s="832">
        <v>0</v>
      </c>
      <c r="S670" s="832">
        <v>0</v>
      </c>
      <c r="T670" s="832">
        <v>0</v>
      </c>
      <c r="U670" s="832">
        <v>0</v>
      </c>
      <c r="V670" s="832">
        <v>0</v>
      </c>
      <c r="W670" s="832">
        <v>0</v>
      </c>
      <c r="X670" s="832">
        <v>0</v>
      </c>
      <c r="Y670" s="832">
        <v>0</v>
      </c>
      <c r="Z670" s="832">
        <v>0</v>
      </c>
      <c r="AA670" s="832">
        <v>0</v>
      </c>
      <c r="AB670" s="832">
        <v>0</v>
      </c>
      <c r="AC670" s="832">
        <v>0</v>
      </c>
      <c r="AD670" s="832">
        <v>0</v>
      </c>
      <c r="AE670" s="832">
        <v>0</v>
      </c>
      <c r="AF670" s="832">
        <v>0</v>
      </c>
      <c r="AG670" s="832">
        <v>0</v>
      </c>
      <c r="AH670" s="832">
        <v>0</v>
      </c>
      <c r="AI670" s="832">
        <v>0</v>
      </c>
      <c r="AJ670" s="1030" t="str">
        <f t="shared" si="66"/>
        <v>H40800</v>
      </c>
      <c r="AK670" s="1030" t="str">
        <f t="shared" si="67"/>
        <v>CT VEH NF IONIQ EV ET H</v>
      </c>
      <c r="AL670" s="1030">
        <f>IFERROR(INDEX(G670:R670,1,MATCH(Parametres!$B$3,G$1:R$1,0)-1)*IF(OR(F670="L",F670="S",F670="I"),-1,1),"")</f>
        <v>0</v>
      </c>
      <c r="AM670" s="1030">
        <f t="shared" si="62"/>
        <v>0</v>
      </c>
      <c r="AN670" s="1030">
        <f>INDEX(G670:R670,1,MATCH(Parametres!$B$3,G$1:R$1,0))*IF(OR(F670="L",F670="S",F670="I"),-1,1)</f>
        <v>0</v>
      </c>
      <c r="AO670" s="598" t="str">
        <f>+VLOOKUP($AJ670,Data_Validation!$A:$D,1,0)</f>
        <v>H40800</v>
      </c>
      <c r="AP670" s="598" t="str">
        <f>+VLOOKUP($AJ670,Data_Validation!$A:$D,3,0)</f>
        <v>Véhicules neufs</v>
      </c>
      <c r="AQ670" s="598" t="str">
        <f>+VLOOKUP($AJ670,Data_Validation!$A:$D,4,0)</f>
        <v>Voitures electriques</v>
      </c>
      <c r="AR670" s="598" t="s">
        <v>299</v>
      </c>
      <c r="AS670" s="598">
        <f>+VLOOKUP($AJ670,Data_Validation!$A:$E,5,0)</f>
        <v>0</v>
      </c>
      <c r="AT670" s="1036" t="str">
        <f t="shared" si="63"/>
        <v>H40800</v>
      </c>
      <c r="AU670" s="599" t="str">
        <f t="shared" si="64"/>
        <v>CT VEH NF IONIQ EV ET H</v>
      </c>
      <c r="AV670" s="1030">
        <f>IFERROR(INDEX(V670:AG670,1,MATCH(Parametres!$B$3,V$1:AG$1,0)-1)*IF(OR(C670="L",C670="S",C670="I"),-1,1),"")</f>
        <v>0</v>
      </c>
      <c r="AW670" s="1030">
        <f t="shared" si="65"/>
        <v>0</v>
      </c>
      <c r="AX670" s="1030">
        <f>INDEX(V670:AG670,1,MATCH(Parametres!$B$3,V$1:AG$1,0))*IF(OR(C670="L",C670="S",C670="I"),-1,1)</f>
        <v>0</v>
      </c>
      <c r="AY670" s="598" t="s">
        <v>337</v>
      </c>
      <c r="AZ670" s="598">
        <f>+VLOOKUP($AJ670,Data_Validation!$A:$E,5,0)</f>
        <v>0</v>
      </c>
    </row>
    <row r="671" spans="1:52" ht="15" customHeight="1">
      <c r="A671" s="832" t="s">
        <v>1150</v>
      </c>
      <c r="B671" s="832">
        <v>2025</v>
      </c>
      <c r="C671" s="832" t="s">
        <v>2472</v>
      </c>
      <c r="D671" s="832" t="s">
        <v>2473</v>
      </c>
      <c r="E671" s="832" t="s">
        <v>1889</v>
      </c>
      <c r="F671" s="832" t="s">
        <v>2438</v>
      </c>
      <c r="G671" s="832">
        <v>0</v>
      </c>
      <c r="H671" s="832">
        <v>0</v>
      </c>
      <c r="I671" s="832">
        <v>0</v>
      </c>
      <c r="J671" s="832">
        <v>0</v>
      </c>
      <c r="K671" s="832">
        <v>0</v>
      </c>
      <c r="L671" s="832">
        <v>0</v>
      </c>
      <c r="M671" s="832">
        <v>0</v>
      </c>
      <c r="N671" s="832">
        <v>0</v>
      </c>
      <c r="O671" s="832">
        <v>0</v>
      </c>
      <c r="P671" s="832">
        <v>0</v>
      </c>
      <c r="Q671" s="832">
        <v>0</v>
      </c>
      <c r="R671" s="832">
        <v>0</v>
      </c>
      <c r="S671" s="832">
        <v>0</v>
      </c>
      <c r="T671" s="832">
        <v>0</v>
      </c>
      <c r="U671" s="832">
        <v>0</v>
      </c>
      <c r="V671" s="832">
        <v>0</v>
      </c>
      <c r="W671" s="832">
        <v>0</v>
      </c>
      <c r="X671" s="832">
        <v>0</v>
      </c>
      <c r="Y671" s="832">
        <v>0</v>
      </c>
      <c r="Z671" s="832">
        <v>0</v>
      </c>
      <c r="AA671" s="832">
        <v>0</v>
      </c>
      <c r="AB671" s="832">
        <v>0</v>
      </c>
      <c r="AC671" s="832">
        <v>0</v>
      </c>
      <c r="AD671" s="832">
        <v>0</v>
      </c>
      <c r="AE671" s="832">
        <v>0</v>
      </c>
      <c r="AF671" s="832">
        <v>0</v>
      </c>
      <c r="AG671" s="832">
        <v>0</v>
      </c>
      <c r="AH671" s="832">
        <v>0</v>
      </c>
      <c r="AI671" s="832">
        <v>0</v>
      </c>
      <c r="AJ671" s="1030" t="str">
        <f t="shared" si="66"/>
        <v>H40801</v>
      </c>
      <c r="AK671" s="1030" t="str">
        <f t="shared" si="67"/>
        <v>CT VEH NF IONIQ HYBRIDE</v>
      </c>
      <c r="AL671" s="1030">
        <f>IFERROR(INDEX(G671:R671,1,MATCH(Parametres!$B$3,G$1:R$1,0)-1)*IF(OR(F671="L",F671="S",F671="I"),-1,1),"")</f>
        <v>0</v>
      </c>
      <c r="AM671" s="1030">
        <f t="shared" si="62"/>
        <v>0</v>
      </c>
      <c r="AN671" s="1030">
        <f>INDEX(G671:R671,1,MATCH(Parametres!$B$3,G$1:R$1,0))*IF(OR(F671="L",F671="S",F671="I"),-1,1)</f>
        <v>0</v>
      </c>
      <c r="AO671" s="598" t="str">
        <f>+VLOOKUP($AJ671,Data_Validation!$A:$D,1,0)</f>
        <v>H40801</v>
      </c>
      <c r="AP671" s="598" t="str">
        <f>+VLOOKUP($AJ671,Data_Validation!$A:$D,3,0)</f>
        <v>Véhicules neufs</v>
      </c>
      <c r="AQ671" s="598" t="str">
        <f>+VLOOKUP($AJ671,Data_Validation!$A:$D,4,0)</f>
        <v>Voitures electriques</v>
      </c>
      <c r="AR671" s="598" t="s">
        <v>299</v>
      </c>
      <c r="AS671" s="598">
        <f>+VLOOKUP($AJ671,Data_Validation!$A:$E,5,0)</f>
        <v>0</v>
      </c>
      <c r="AT671" s="1036" t="str">
        <f t="shared" si="63"/>
        <v>H40801</v>
      </c>
      <c r="AU671" s="599" t="str">
        <f t="shared" si="64"/>
        <v>CT VEH NF IONIQ HYBRIDE</v>
      </c>
      <c r="AV671" s="1030">
        <f>IFERROR(INDEX(V671:AG671,1,MATCH(Parametres!$B$3,V$1:AG$1,0)-1)*IF(OR(C671="L",C671="S",C671="I"),-1,1),"")</f>
        <v>0</v>
      </c>
      <c r="AW671" s="1030">
        <f t="shared" si="65"/>
        <v>0</v>
      </c>
      <c r="AX671" s="1030">
        <f>INDEX(V671:AG671,1,MATCH(Parametres!$B$3,V$1:AG$1,0))*IF(OR(C671="L",C671="S",C671="I"),-1,1)</f>
        <v>0</v>
      </c>
      <c r="AY671" s="598" t="s">
        <v>337</v>
      </c>
      <c r="AZ671" s="598">
        <f>+VLOOKUP($AJ671,Data_Validation!$A:$E,5,0)</f>
        <v>0</v>
      </c>
    </row>
    <row r="672" spans="1:52" ht="15" customHeight="1">
      <c r="A672" s="832" t="s">
        <v>1150</v>
      </c>
      <c r="B672" s="832">
        <v>2025</v>
      </c>
      <c r="C672" s="832" t="s">
        <v>2474</v>
      </c>
      <c r="D672" s="832" t="s">
        <v>2475</v>
      </c>
      <c r="E672" s="832" t="s">
        <v>1889</v>
      </c>
      <c r="F672" s="832" t="s">
        <v>2438</v>
      </c>
      <c r="G672" s="832">
        <v>393899.13</v>
      </c>
      <c r="H672" s="832">
        <v>800076.26</v>
      </c>
      <c r="I672" s="832">
        <v>1379889.49</v>
      </c>
      <c r="J672" s="832">
        <v>2239296.63</v>
      </c>
      <c r="K672" s="832">
        <v>2767475.49</v>
      </c>
      <c r="L672" s="832">
        <v>3668187.9</v>
      </c>
      <c r="M672" s="832">
        <v>4113581.74</v>
      </c>
      <c r="N672" s="832">
        <v>5049009.93</v>
      </c>
      <c r="O672" s="832">
        <v>5490416.9199999999</v>
      </c>
      <c r="P672" s="832">
        <v>6388680.1699999999</v>
      </c>
      <c r="Q672" s="832">
        <v>6577965.3300000001</v>
      </c>
      <c r="R672" s="832">
        <v>7073717.4100000001</v>
      </c>
      <c r="S672" s="832">
        <v>597996.85</v>
      </c>
      <c r="T672" s="832">
        <v>597996.85</v>
      </c>
      <c r="U672" s="832">
        <v>0</v>
      </c>
      <c r="V672" s="832">
        <v>0</v>
      </c>
      <c r="W672" s="832">
        <v>0</v>
      </c>
      <c r="X672" s="832">
        <v>0</v>
      </c>
      <c r="Y672" s="832">
        <v>0</v>
      </c>
      <c r="Z672" s="832">
        <v>0</v>
      </c>
      <c r="AA672" s="832">
        <v>0</v>
      </c>
      <c r="AB672" s="832">
        <v>0</v>
      </c>
      <c r="AC672" s="832">
        <v>0</v>
      </c>
      <c r="AD672" s="832">
        <v>0</v>
      </c>
      <c r="AE672" s="832">
        <v>0</v>
      </c>
      <c r="AF672" s="832">
        <v>0</v>
      </c>
      <c r="AG672" s="832">
        <v>0</v>
      </c>
      <c r="AH672" s="832">
        <v>0</v>
      </c>
      <c r="AI672" s="832">
        <v>0</v>
      </c>
      <c r="AJ672" s="1030" t="str">
        <f t="shared" si="66"/>
        <v>H40900</v>
      </c>
      <c r="AK672" s="1030" t="str">
        <f t="shared" si="67"/>
        <v>CT KONA</v>
      </c>
      <c r="AL672" s="1030">
        <f>IFERROR(INDEX(G672:R672,1,MATCH(Parametres!$B$3,G$1:R$1,0)-1)*IF(OR(F672="L",F672="S",F672="I"),-1,1),"")</f>
        <v>393899.13</v>
      </c>
      <c r="AM672" s="1030">
        <f t="shared" si="62"/>
        <v>406177.13</v>
      </c>
      <c r="AN672" s="1030">
        <f>INDEX(G672:R672,1,MATCH(Parametres!$B$3,G$1:R$1,0))*IF(OR(F672="L",F672="S",F672="I"),-1,1)</f>
        <v>800076.26</v>
      </c>
      <c r="AO672" s="598" t="str">
        <f>+VLOOKUP($AJ672,Data_Validation!$A:$D,1,0)</f>
        <v>H40900</v>
      </c>
      <c r="AP672" s="598" t="str">
        <f>+VLOOKUP($AJ672,Data_Validation!$A:$D,3,0)</f>
        <v>Véhicules neufs</v>
      </c>
      <c r="AQ672" s="598" t="str">
        <f>+VLOOKUP($AJ672,Data_Validation!$A:$D,4,0)</f>
        <v>Camions détail</v>
      </c>
      <c r="AR672" s="598" t="s">
        <v>299</v>
      </c>
      <c r="AS672" s="598">
        <f>+VLOOKUP($AJ672,Data_Validation!$A:$E,5,0)</f>
        <v>0</v>
      </c>
      <c r="AT672" s="1036" t="str">
        <f t="shared" si="63"/>
        <v>H40900</v>
      </c>
      <c r="AU672" s="599" t="str">
        <f t="shared" si="64"/>
        <v>CT KONA</v>
      </c>
      <c r="AV672" s="1030">
        <f>IFERROR(INDEX(V672:AG672,1,MATCH(Parametres!$B$3,V$1:AG$1,0)-1)*IF(OR(C672="L",C672="S",C672="I"),-1,1),"")</f>
        <v>0</v>
      </c>
      <c r="AW672" s="1030">
        <f t="shared" si="65"/>
        <v>0</v>
      </c>
      <c r="AX672" s="1030">
        <f>INDEX(V672:AG672,1,MATCH(Parametres!$B$3,V$1:AG$1,0))*IF(OR(C672="L",C672="S",C672="I"),-1,1)</f>
        <v>0</v>
      </c>
      <c r="AY672" s="598" t="s">
        <v>337</v>
      </c>
      <c r="AZ672" s="598">
        <f>+VLOOKUP($AJ672,Data_Validation!$A:$E,5,0)</f>
        <v>0</v>
      </c>
    </row>
    <row r="673" spans="1:52" ht="15" customHeight="1">
      <c r="A673" s="832" t="s">
        <v>1150</v>
      </c>
      <c r="B673" s="832">
        <v>2025</v>
      </c>
      <c r="C673" s="832" t="s">
        <v>2476</v>
      </c>
      <c r="D673" s="832" t="s">
        <v>2477</v>
      </c>
      <c r="E673" s="832" t="s">
        <v>1889</v>
      </c>
      <c r="F673" s="832" t="s">
        <v>2438</v>
      </c>
      <c r="G673" s="832">
        <v>372077.14</v>
      </c>
      <c r="H673" s="832">
        <v>372077.14</v>
      </c>
      <c r="I673" s="832">
        <v>372077.14</v>
      </c>
      <c r="J673" s="832">
        <v>467963.88</v>
      </c>
      <c r="K673" s="832">
        <v>1069379.81</v>
      </c>
      <c r="L673" s="832">
        <v>1414941.61</v>
      </c>
      <c r="M673" s="832">
        <v>2278445.94</v>
      </c>
      <c r="N673" s="832">
        <v>2905144.8</v>
      </c>
      <c r="O673" s="832">
        <v>3694353.17</v>
      </c>
      <c r="P673" s="832">
        <v>4343913.18</v>
      </c>
      <c r="Q673" s="832">
        <v>4856282.24</v>
      </c>
      <c r="R673" s="832">
        <v>5230038.25</v>
      </c>
      <c r="S673" s="832">
        <v>441480.2</v>
      </c>
      <c r="T673" s="832">
        <v>441480.2</v>
      </c>
      <c r="U673" s="832">
        <v>0</v>
      </c>
      <c r="V673" s="832">
        <v>0</v>
      </c>
      <c r="W673" s="832">
        <v>0</v>
      </c>
      <c r="X673" s="832">
        <v>0</v>
      </c>
      <c r="Y673" s="832">
        <v>0</v>
      </c>
      <c r="Z673" s="832">
        <v>0</v>
      </c>
      <c r="AA673" s="832">
        <v>0</v>
      </c>
      <c r="AB673" s="832">
        <v>0</v>
      </c>
      <c r="AC673" s="832">
        <v>0</v>
      </c>
      <c r="AD673" s="832">
        <v>0</v>
      </c>
      <c r="AE673" s="832">
        <v>0</v>
      </c>
      <c r="AF673" s="832">
        <v>0</v>
      </c>
      <c r="AG673" s="832">
        <v>0</v>
      </c>
      <c r="AH673" s="832">
        <v>0</v>
      </c>
      <c r="AI673" s="832">
        <v>0</v>
      </c>
      <c r="AJ673" s="1030" t="str">
        <f t="shared" si="66"/>
        <v>H40901</v>
      </c>
      <c r="AK673" s="1030" t="str">
        <f t="shared" si="67"/>
        <v>CT KONA EV</v>
      </c>
      <c r="AL673" s="1030">
        <f>IFERROR(INDEX(G673:R673,1,MATCH(Parametres!$B$3,G$1:R$1,0)-1)*IF(OR(F673="L",F673="S",F673="I"),-1,1),"")</f>
        <v>372077.14</v>
      </c>
      <c r="AM673" s="1030">
        <f t="shared" si="62"/>
        <v>0</v>
      </c>
      <c r="AN673" s="1030">
        <f>INDEX(G673:R673,1,MATCH(Parametres!$B$3,G$1:R$1,0))*IF(OR(F673="L",F673="S",F673="I"),-1,1)</f>
        <v>372077.14</v>
      </c>
      <c r="AO673" s="598" t="str">
        <f>+VLOOKUP($AJ673,Data_Validation!$A:$D,1,0)</f>
        <v>H40901</v>
      </c>
      <c r="AP673" s="598" t="str">
        <f>+VLOOKUP($AJ673,Data_Validation!$A:$D,3,0)</f>
        <v>Véhicules neufs</v>
      </c>
      <c r="AQ673" s="598" t="str">
        <f>+VLOOKUP($AJ673,Data_Validation!$A:$D,4,0)</f>
        <v>Voitures electriques</v>
      </c>
      <c r="AR673" s="598" t="s">
        <v>299</v>
      </c>
      <c r="AS673" s="598">
        <f>+VLOOKUP($AJ673,Data_Validation!$A:$E,5,0)</f>
        <v>0</v>
      </c>
      <c r="AT673" s="1036" t="str">
        <f t="shared" si="63"/>
        <v>H40901</v>
      </c>
      <c r="AU673" s="599" t="str">
        <f t="shared" si="64"/>
        <v>CT KONA EV</v>
      </c>
      <c r="AV673" s="1030">
        <f>IFERROR(INDEX(V673:AG673,1,MATCH(Parametres!$B$3,V$1:AG$1,0)-1)*IF(OR(C673="L",C673="S",C673="I"),-1,1),"")</f>
        <v>0</v>
      </c>
      <c r="AW673" s="1030">
        <f t="shared" si="65"/>
        <v>0</v>
      </c>
      <c r="AX673" s="1030">
        <f>INDEX(V673:AG673,1,MATCH(Parametres!$B$3,V$1:AG$1,0))*IF(OR(C673="L",C673="S",C673="I"),-1,1)</f>
        <v>0</v>
      </c>
      <c r="AY673" s="598" t="s">
        <v>337</v>
      </c>
      <c r="AZ673" s="598">
        <f>+VLOOKUP($AJ673,Data_Validation!$A:$E,5,0)</f>
        <v>0</v>
      </c>
    </row>
    <row r="674" spans="1:52" ht="15" customHeight="1">
      <c r="A674" s="832" t="s">
        <v>1150</v>
      </c>
      <c r="B674" s="832">
        <v>2025</v>
      </c>
      <c r="C674" s="832" t="s">
        <v>2478</v>
      </c>
      <c r="D674" s="832" t="s">
        <v>2479</v>
      </c>
      <c r="E674" s="832" t="s">
        <v>1889</v>
      </c>
      <c r="F674" s="832" t="s">
        <v>2438</v>
      </c>
      <c r="G674" s="832">
        <v>0</v>
      </c>
      <c r="H674" s="832">
        <v>0</v>
      </c>
      <c r="I674" s="832">
        <v>35851.18</v>
      </c>
      <c r="J674" s="832">
        <v>71745.67</v>
      </c>
      <c r="K674" s="832">
        <v>108563.54</v>
      </c>
      <c r="L674" s="832">
        <v>179376.28</v>
      </c>
      <c r="M674" s="832">
        <v>179376.28</v>
      </c>
      <c r="N674" s="832">
        <v>216040.68</v>
      </c>
      <c r="O674" s="832">
        <v>216040.68</v>
      </c>
      <c r="P674" s="832">
        <v>289143.81</v>
      </c>
      <c r="Q674" s="832">
        <v>327045.42</v>
      </c>
      <c r="R674" s="832">
        <v>327045.42</v>
      </c>
      <c r="S674" s="832">
        <v>29731.4</v>
      </c>
      <c r="T674" s="832">
        <v>29731.4</v>
      </c>
      <c r="U674" s="832">
        <v>0</v>
      </c>
      <c r="V674" s="832">
        <v>0</v>
      </c>
      <c r="W674" s="832">
        <v>0</v>
      </c>
      <c r="X674" s="832">
        <v>0</v>
      </c>
      <c r="Y674" s="832">
        <v>0</v>
      </c>
      <c r="Z674" s="832">
        <v>0</v>
      </c>
      <c r="AA674" s="832">
        <v>0</v>
      </c>
      <c r="AB674" s="832">
        <v>0</v>
      </c>
      <c r="AC674" s="832">
        <v>0</v>
      </c>
      <c r="AD674" s="832">
        <v>0</v>
      </c>
      <c r="AE674" s="832">
        <v>0</v>
      </c>
      <c r="AF674" s="832">
        <v>0</v>
      </c>
      <c r="AG674" s="832">
        <v>0</v>
      </c>
      <c r="AH674" s="832">
        <v>0</v>
      </c>
      <c r="AI674" s="832">
        <v>0</v>
      </c>
      <c r="AJ674" s="1030" t="str">
        <f t="shared" si="66"/>
        <v>H41000</v>
      </c>
      <c r="AK674" s="1030" t="str">
        <f t="shared" si="67"/>
        <v>CT SONATA</v>
      </c>
      <c r="AL674" s="1030">
        <f>IFERROR(INDEX(G674:R674,1,MATCH(Parametres!$B$3,G$1:R$1,0)-1)*IF(OR(F674="L",F674="S",F674="I"),-1,1),"")</f>
        <v>0</v>
      </c>
      <c r="AM674" s="1030">
        <f t="shared" si="62"/>
        <v>0</v>
      </c>
      <c r="AN674" s="1030">
        <f>INDEX(G674:R674,1,MATCH(Parametres!$B$3,G$1:R$1,0))*IF(OR(F674="L",F674="S",F674="I"),-1,1)</f>
        <v>0</v>
      </c>
      <c r="AO674" s="598" t="str">
        <f>+VLOOKUP($AJ674,Data_Validation!$A:$D,1,0)</f>
        <v>H41000</v>
      </c>
      <c r="AP674" s="598" t="str">
        <f>+VLOOKUP($AJ674,Data_Validation!$A:$D,3,0)</f>
        <v>Véhicules neufs</v>
      </c>
      <c r="AQ674" s="598" t="str">
        <f>+VLOOKUP($AJ674,Data_Validation!$A:$D,4,0)</f>
        <v>Autos détail</v>
      </c>
      <c r="AR674" s="598" t="s">
        <v>299</v>
      </c>
      <c r="AS674" s="598">
        <f>+VLOOKUP($AJ674,Data_Validation!$A:$E,5,0)</f>
        <v>0</v>
      </c>
      <c r="AT674" s="1036" t="str">
        <f t="shared" si="63"/>
        <v>H41000</v>
      </c>
      <c r="AU674" s="599" t="str">
        <f t="shared" si="64"/>
        <v>CT SONATA</v>
      </c>
      <c r="AV674" s="1030">
        <f>IFERROR(INDEX(V674:AG674,1,MATCH(Parametres!$B$3,V$1:AG$1,0)-1)*IF(OR(C674="L",C674="S",C674="I"),-1,1),"")</f>
        <v>0</v>
      </c>
      <c r="AW674" s="1030">
        <f t="shared" si="65"/>
        <v>0</v>
      </c>
      <c r="AX674" s="1030">
        <f>INDEX(V674:AG674,1,MATCH(Parametres!$B$3,V$1:AG$1,0))*IF(OR(C674="L",C674="S",C674="I"),-1,1)</f>
        <v>0</v>
      </c>
      <c r="AY674" s="598" t="s">
        <v>337</v>
      </c>
      <c r="AZ674" s="598">
        <f>+VLOOKUP($AJ674,Data_Validation!$A:$E,5,0)</f>
        <v>0</v>
      </c>
    </row>
    <row r="675" spans="1:52" ht="15" customHeight="1">
      <c r="A675" s="832" t="s">
        <v>1150</v>
      </c>
      <c r="B675" s="832">
        <v>2025</v>
      </c>
      <c r="C675" s="832" t="s">
        <v>2480</v>
      </c>
      <c r="D675" s="832" t="s">
        <v>2481</v>
      </c>
      <c r="E675" s="832" t="s">
        <v>1889</v>
      </c>
      <c r="F675" s="832" t="s">
        <v>2438</v>
      </c>
      <c r="G675" s="832">
        <v>0</v>
      </c>
      <c r="H675" s="832">
        <v>0</v>
      </c>
      <c r="I675" s="832">
        <v>0</v>
      </c>
      <c r="J675" s="832">
        <v>0</v>
      </c>
      <c r="K675" s="832">
        <v>0</v>
      </c>
      <c r="L675" s="832">
        <v>0</v>
      </c>
      <c r="M675" s="832">
        <v>0</v>
      </c>
      <c r="N675" s="832">
        <v>0</v>
      </c>
      <c r="O675" s="832">
        <v>0</v>
      </c>
      <c r="P675" s="832">
        <v>0</v>
      </c>
      <c r="Q675" s="832">
        <v>0</v>
      </c>
      <c r="R675" s="832">
        <v>0</v>
      </c>
      <c r="S675" s="832">
        <v>0</v>
      </c>
      <c r="T675" s="832">
        <v>0</v>
      </c>
      <c r="U675" s="832">
        <v>0</v>
      </c>
      <c r="V675" s="832">
        <v>0</v>
      </c>
      <c r="W675" s="832">
        <v>0</v>
      </c>
      <c r="X675" s="832">
        <v>0</v>
      </c>
      <c r="Y675" s="832">
        <v>0</v>
      </c>
      <c r="Z675" s="832">
        <v>0</v>
      </c>
      <c r="AA675" s="832">
        <v>0</v>
      </c>
      <c r="AB675" s="832">
        <v>0</v>
      </c>
      <c r="AC675" s="832">
        <v>0</v>
      </c>
      <c r="AD675" s="832">
        <v>0</v>
      </c>
      <c r="AE675" s="832">
        <v>0</v>
      </c>
      <c r="AF675" s="832">
        <v>0</v>
      </c>
      <c r="AG675" s="832">
        <v>0</v>
      </c>
      <c r="AH675" s="832">
        <v>0</v>
      </c>
      <c r="AI675" s="832">
        <v>0</v>
      </c>
      <c r="AJ675" s="1030" t="str">
        <f t="shared" si="66"/>
        <v>H41100</v>
      </c>
      <c r="AK675" s="1030" t="str">
        <f t="shared" si="67"/>
        <v>CT EQUUS</v>
      </c>
      <c r="AL675" s="1030">
        <f>IFERROR(INDEX(G675:R675,1,MATCH(Parametres!$B$3,G$1:R$1,0)-1)*IF(OR(F675="L",F675="S",F675="I"),-1,1),"")</f>
        <v>0</v>
      </c>
      <c r="AM675" s="1030">
        <f t="shared" si="62"/>
        <v>0</v>
      </c>
      <c r="AN675" s="1030">
        <f>INDEX(G675:R675,1,MATCH(Parametres!$B$3,G$1:R$1,0))*IF(OR(F675="L",F675="S",F675="I"),-1,1)</f>
        <v>0</v>
      </c>
      <c r="AO675" s="598" t="e">
        <f>+VLOOKUP($AJ675,Data_Validation!$A:$D,1,0)</f>
        <v>#N/A</v>
      </c>
      <c r="AP675" s="598" t="e">
        <f>+VLOOKUP($AJ675,Data_Validation!$A:$D,3,0)</f>
        <v>#N/A</v>
      </c>
      <c r="AQ675" s="598" t="e">
        <f>+VLOOKUP($AJ675,Data_Validation!$A:$D,4,0)</f>
        <v>#N/A</v>
      </c>
      <c r="AR675" s="598" t="s">
        <v>299</v>
      </c>
      <c r="AS675" s="598" t="e">
        <f>+VLOOKUP($AJ675,Data_Validation!$A:$E,5,0)</f>
        <v>#N/A</v>
      </c>
      <c r="AT675" s="1036" t="str">
        <f t="shared" si="63"/>
        <v>H41100</v>
      </c>
      <c r="AU675" s="599" t="str">
        <f t="shared" si="64"/>
        <v>CT EQUUS</v>
      </c>
      <c r="AV675" s="1030">
        <f>IFERROR(INDEX(V675:AG675,1,MATCH(Parametres!$B$3,V$1:AG$1,0)-1)*IF(OR(C675="L",C675="S",C675="I"),-1,1),"")</f>
        <v>0</v>
      </c>
      <c r="AW675" s="1030">
        <f t="shared" si="65"/>
        <v>0</v>
      </c>
      <c r="AX675" s="1030">
        <f>INDEX(V675:AG675,1,MATCH(Parametres!$B$3,V$1:AG$1,0))*IF(OR(C675="L",C675="S",C675="I"),-1,1)</f>
        <v>0</v>
      </c>
      <c r="AY675" s="598" t="s">
        <v>337</v>
      </c>
      <c r="AZ675" s="598" t="e">
        <f>+VLOOKUP($AJ675,Data_Validation!$A:$E,5,0)</f>
        <v>#N/A</v>
      </c>
    </row>
    <row r="676" spans="1:52" ht="15" customHeight="1">
      <c r="A676" s="832" t="s">
        <v>1150</v>
      </c>
      <c r="B676" s="832">
        <v>2025</v>
      </c>
      <c r="C676" s="832" t="s">
        <v>2482</v>
      </c>
      <c r="D676" s="832" t="s">
        <v>2483</v>
      </c>
      <c r="E676" s="832" t="s">
        <v>1889</v>
      </c>
      <c r="F676" s="832" t="s">
        <v>2438</v>
      </c>
      <c r="G676" s="832">
        <v>0</v>
      </c>
      <c r="H676" s="832">
        <v>0</v>
      </c>
      <c r="I676" s="832">
        <v>0</v>
      </c>
      <c r="J676" s="832">
        <v>0</v>
      </c>
      <c r="K676" s="832">
        <v>0</v>
      </c>
      <c r="L676" s="832">
        <v>0</v>
      </c>
      <c r="M676" s="832">
        <v>0</v>
      </c>
      <c r="N676" s="832">
        <v>0</v>
      </c>
      <c r="O676" s="832">
        <v>0</v>
      </c>
      <c r="P676" s="832">
        <v>0</v>
      </c>
      <c r="Q676" s="832">
        <v>0</v>
      </c>
      <c r="R676" s="832">
        <v>0</v>
      </c>
      <c r="S676" s="832">
        <v>0</v>
      </c>
      <c r="T676" s="832">
        <v>0</v>
      </c>
      <c r="U676" s="832">
        <v>0</v>
      </c>
      <c r="V676" s="832">
        <v>0</v>
      </c>
      <c r="W676" s="832">
        <v>0</v>
      </c>
      <c r="X676" s="832">
        <v>0</v>
      </c>
      <c r="Y676" s="832">
        <v>0</v>
      </c>
      <c r="Z676" s="832">
        <v>0</v>
      </c>
      <c r="AA676" s="832">
        <v>0</v>
      </c>
      <c r="AB676" s="832">
        <v>0</v>
      </c>
      <c r="AC676" s="832">
        <v>0</v>
      </c>
      <c r="AD676" s="832">
        <v>0</v>
      </c>
      <c r="AE676" s="832">
        <v>0</v>
      </c>
      <c r="AF676" s="832">
        <v>0</v>
      </c>
      <c r="AG676" s="832">
        <v>0</v>
      </c>
      <c r="AH676" s="832">
        <v>0</v>
      </c>
      <c r="AI676" s="832">
        <v>0</v>
      </c>
      <c r="AJ676" s="1030" t="str">
        <f t="shared" si="66"/>
        <v>H41200</v>
      </c>
      <c r="AK676" s="1030" t="str">
        <f t="shared" si="67"/>
        <v>CT VELOSTER</v>
      </c>
      <c r="AL676" s="1030">
        <f>IFERROR(INDEX(G676:R676,1,MATCH(Parametres!$B$3,G$1:R$1,0)-1)*IF(OR(F676="L",F676="S",F676="I"),-1,1),"")</f>
        <v>0</v>
      </c>
      <c r="AM676" s="1030">
        <f t="shared" si="62"/>
        <v>0</v>
      </c>
      <c r="AN676" s="1030">
        <f>INDEX(G676:R676,1,MATCH(Parametres!$B$3,G$1:R$1,0))*IF(OR(F676="L",F676="S",F676="I"),-1,1)</f>
        <v>0</v>
      </c>
      <c r="AO676" s="598" t="e">
        <f>+VLOOKUP($AJ676,Data_Validation!$A:$D,1,0)</f>
        <v>#N/A</v>
      </c>
      <c r="AP676" s="598" t="e">
        <f>+VLOOKUP($AJ676,Data_Validation!$A:$D,3,0)</f>
        <v>#N/A</v>
      </c>
      <c r="AQ676" s="598" t="e">
        <f>+VLOOKUP($AJ676,Data_Validation!$A:$D,4,0)</f>
        <v>#N/A</v>
      </c>
      <c r="AR676" s="598" t="s">
        <v>299</v>
      </c>
      <c r="AS676" s="598" t="e">
        <f>+VLOOKUP($AJ676,Data_Validation!$A:$E,5,0)</f>
        <v>#N/A</v>
      </c>
      <c r="AT676" s="1036" t="str">
        <f t="shared" si="63"/>
        <v>H41200</v>
      </c>
      <c r="AU676" s="599" t="str">
        <f t="shared" si="64"/>
        <v>CT VELOSTER</v>
      </c>
      <c r="AV676" s="1030">
        <f>IFERROR(INDEX(V676:AG676,1,MATCH(Parametres!$B$3,V$1:AG$1,0)-1)*IF(OR(C676="L",C676="S",C676="I"),-1,1),"")</f>
        <v>0</v>
      </c>
      <c r="AW676" s="1030">
        <f t="shared" si="65"/>
        <v>0</v>
      </c>
      <c r="AX676" s="1030">
        <f>INDEX(V676:AG676,1,MATCH(Parametres!$B$3,V$1:AG$1,0))*IF(OR(C676="L",C676="S",C676="I"),-1,1)</f>
        <v>0</v>
      </c>
      <c r="AY676" s="598" t="s">
        <v>337</v>
      </c>
      <c r="AZ676" s="598" t="e">
        <f>+VLOOKUP($AJ676,Data_Validation!$A:$E,5,0)</f>
        <v>#N/A</v>
      </c>
    </row>
    <row r="677" spans="1:52" ht="15" customHeight="1">
      <c r="A677" s="832" t="s">
        <v>1150</v>
      </c>
      <c r="B677" s="832">
        <v>2025</v>
      </c>
      <c r="C677" s="832" t="s">
        <v>2484</v>
      </c>
      <c r="D677" s="832" t="s">
        <v>2485</v>
      </c>
      <c r="E677" s="832" t="s">
        <v>1889</v>
      </c>
      <c r="F677" s="832" t="s">
        <v>2438</v>
      </c>
      <c r="G677" s="832">
        <v>185629.07</v>
      </c>
      <c r="H677" s="832">
        <v>410062.26</v>
      </c>
      <c r="I677" s="832">
        <v>757841.54</v>
      </c>
      <c r="J677" s="832">
        <v>1215082.5900000001</v>
      </c>
      <c r="K677" s="832">
        <v>1603180.4</v>
      </c>
      <c r="L677" s="832">
        <v>1681309.89</v>
      </c>
      <c r="M677" s="832">
        <v>2164203.79</v>
      </c>
      <c r="N677" s="832">
        <v>2552324.4</v>
      </c>
      <c r="O677" s="832">
        <v>2859889.82</v>
      </c>
      <c r="P677" s="832">
        <v>3361331.87</v>
      </c>
      <c r="Q677" s="832">
        <v>3753644.88</v>
      </c>
      <c r="R677" s="832">
        <v>4144769.64</v>
      </c>
      <c r="S677" s="832">
        <v>341240.44</v>
      </c>
      <c r="T677" s="832">
        <v>341240.44</v>
      </c>
      <c r="U677" s="832">
        <v>0</v>
      </c>
      <c r="V677" s="832">
        <v>0</v>
      </c>
      <c r="W677" s="832">
        <v>0</v>
      </c>
      <c r="X677" s="832">
        <v>0</v>
      </c>
      <c r="Y677" s="832">
        <v>0</v>
      </c>
      <c r="Z677" s="832">
        <v>0</v>
      </c>
      <c r="AA677" s="832">
        <v>0</v>
      </c>
      <c r="AB677" s="832">
        <v>0</v>
      </c>
      <c r="AC677" s="832">
        <v>0</v>
      </c>
      <c r="AD677" s="832">
        <v>0</v>
      </c>
      <c r="AE677" s="832">
        <v>0</v>
      </c>
      <c r="AF677" s="832">
        <v>0</v>
      </c>
      <c r="AG677" s="832">
        <v>0</v>
      </c>
      <c r="AH677" s="832">
        <v>0</v>
      </c>
      <c r="AI677" s="832">
        <v>0</v>
      </c>
      <c r="AJ677" s="1030" t="str">
        <f t="shared" si="66"/>
        <v>H41300</v>
      </c>
      <c r="AK677" s="1030" t="str">
        <f t="shared" si="67"/>
        <v>CT VEH NF TUCSON</v>
      </c>
      <c r="AL677" s="1030">
        <f>IFERROR(INDEX(G677:R677,1,MATCH(Parametres!$B$3,G$1:R$1,0)-1)*IF(OR(F677="L",F677="S",F677="I"),-1,1),"")</f>
        <v>185629.07</v>
      </c>
      <c r="AM677" s="1030">
        <f t="shared" si="62"/>
        <v>224433.19</v>
      </c>
      <c r="AN677" s="1030">
        <f>INDEX(G677:R677,1,MATCH(Parametres!$B$3,G$1:R$1,0))*IF(OR(F677="L",F677="S",F677="I"),-1,1)</f>
        <v>410062.26</v>
      </c>
      <c r="AO677" s="598" t="str">
        <f>+VLOOKUP($AJ677,Data_Validation!$A:$D,1,0)</f>
        <v>H41300</v>
      </c>
      <c r="AP677" s="598" t="str">
        <f>+VLOOKUP($AJ677,Data_Validation!$A:$D,3,0)</f>
        <v>Véhicules neufs</v>
      </c>
      <c r="AQ677" s="598" t="str">
        <f>+VLOOKUP($AJ677,Data_Validation!$A:$D,4,0)</f>
        <v>Camions détail</v>
      </c>
      <c r="AR677" s="598" t="s">
        <v>299</v>
      </c>
      <c r="AS677" s="598">
        <f>+VLOOKUP($AJ677,Data_Validation!$A:$E,5,0)</f>
        <v>0</v>
      </c>
      <c r="AT677" s="1036" t="str">
        <f t="shared" si="63"/>
        <v>H41300</v>
      </c>
      <c r="AU677" s="599" t="str">
        <f t="shared" si="64"/>
        <v>CT VEH NF TUCSON</v>
      </c>
      <c r="AV677" s="1030">
        <f>IFERROR(INDEX(V677:AG677,1,MATCH(Parametres!$B$3,V$1:AG$1,0)-1)*IF(OR(C677="L",C677="S",C677="I"),-1,1),"")</f>
        <v>0</v>
      </c>
      <c r="AW677" s="1030">
        <f t="shared" si="65"/>
        <v>0</v>
      </c>
      <c r="AX677" s="1030">
        <f>INDEX(V677:AG677,1,MATCH(Parametres!$B$3,V$1:AG$1,0))*IF(OR(C677="L",C677="S",C677="I"),-1,1)</f>
        <v>0</v>
      </c>
      <c r="AY677" s="598" t="s">
        <v>337</v>
      </c>
      <c r="AZ677" s="598">
        <f>+VLOOKUP($AJ677,Data_Validation!$A:$E,5,0)</f>
        <v>0</v>
      </c>
    </row>
    <row r="678" spans="1:52" ht="15" customHeight="1">
      <c r="A678" s="832" t="s">
        <v>1150</v>
      </c>
      <c r="B678" s="832">
        <v>2025</v>
      </c>
      <c r="C678" s="832" t="s">
        <v>2486</v>
      </c>
      <c r="D678" s="832" t="s">
        <v>2487</v>
      </c>
      <c r="E678" s="832" t="s">
        <v>1889</v>
      </c>
      <c r="F678" s="832" t="s">
        <v>2438</v>
      </c>
      <c r="G678" s="832">
        <v>363990.21</v>
      </c>
      <c r="H678" s="832">
        <v>498719.17</v>
      </c>
      <c r="I678" s="832">
        <v>851256.54</v>
      </c>
      <c r="J678" s="832">
        <v>1345257.86</v>
      </c>
      <c r="K678" s="832">
        <v>1791362.45</v>
      </c>
      <c r="L678" s="832">
        <v>1791362.45</v>
      </c>
      <c r="M678" s="832">
        <v>1838583.4</v>
      </c>
      <c r="N678" s="832">
        <v>1838583.4</v>
      </c>
      <c r="O678" s="832">
        <v>1838583.4</v>
      </c>
      <c r="P678" s="832">
        <v>1926554.38</v>
      </c>
      <c r="Q678" s="832">
        <v>2200004.37</v>
      </c>
      <c r="R678" s="832">
        <v>2293770.94</v>
      </c>
      <c r="S678" s="832">
        <v>200000.4</v>
      </c>
      <c r="T678" s="832">
        <v>200000.4</v>
      </c>
      <c r="U678" s="832">
        <v>0</v>
      </c>
      <c r="V678" s="832">
        <v>0</v>
      </c>
      <c r="W678" s="832">
        <v>0</v>
      </c>
      <c r="X678" s="832">
        <v>0</v>
      </c>
      <c r="Y678" s="832">
        <v>0</v>
      </c>
      <c r="Z678" s="832">
        <v>0</v>
      </c>
      <c r="AA678" s="832">
        <v>0</v>
      </c>
      <c r="AB678" s="832">
        <v>0</v>
      </c>
      <c r="AC678" s="832">
        <v>0</v>
      </c>
      <c r="AD678" s="832">
        <v>0</v>
      </c>
      <c r="AE678" s="832">
        <v>0</v>
      </c>
      <c r="AF678" s="832">
        <v>0</v>
      </c>
      <c r="AG678" s="832">
        <v>0</v>
      </c>
      <c r="AH678" s="832">
        <v>0</v>
      </c>
      <c r="AI678" s="832">
        <v>0</v>
      </c>
      <c r="AJ678" s="1030" t="str">
        <f t="shared" si="66"/>
        <v>H41301</v>
      </c>
      <c r="AK678" s="1030" t="str">
        <f t="shared" si="67"/>
        <v>CT TUCSON HYBRID</v>
      </c>
      <c r="AL678" s="1030">
        <f>IFERROR(INDEX(G678:R678,1,MATCH(Parametres!$B$3,G$1:R$1,0)-1)*IF(OR(F678="L",F678="S",F678="I"),-1,1),"")</f>
        <v>363990.21</v>
      </c>
      <c r="AM678" s="1030">
        <f t="shared" si="62"/>
        <v>134728.95999999996</v>
      </c>
      <c r="AN678" s="1030">
        <f>INDEX(G678:R678,1,MATCH(Parametres!$B$3,G$1:R$1,0))*IF(OR(F678="L",F678="S",F678="I"),-1,1)</f>
        <v>498719.17</v>
      </c>
      <c r="AO678" s="598" t="str">
        <f>+VLOOKUP($AJ678,Data_Validation!$A:$D,1,0)</f>
        <v>H41301</v>
      </c>
      <c r="AP678" s="598" t="str">
        <f>+VLOOKUP($AJ678,Data_Validation!$A:$D,3,0)</f>
        <v>Véhicules neufs</v>
      </c>
      <c r="AQ678" s="598" t="str">
        <f>+VLOOKUP($AJ678,Data_Validation!$A:$D,4,0)</f>
        <v>Camions détail</v>
      </c>
      <c r="AR678" s="598" t="s">
        <v>299</v>
      </c>
      <c r="AS678" s="598">
        <f>+VLOOKUP($AJ678,Data_Validation!$A:$E,5,0)</f>
        <v>0</v>
      </c>
      <c r="AT678" s="1036" t="str">
        <f t="shared" si="63"/>
        <v>H41301</v>
      </c>
      <c r="AU678" s="599" t="str">
        <f t="shared" si="64"/>
        <v>CT TUCSON HYBRID</v>
      </c>
      <c r="AV678" s="1030">
        <f>IFERROR(INDEX(V678:AG678,1,MATCH(Parametres!$B$3,V$1:AG$1,0)-1)*IF(OR(C678="L",C678="S",C678="I"),-1,1),"")</f>
        <v>0</v>
      </c>
      <c r="AW678" s="1030">
        <f t="shared" si="65"/>
        <v>0</v>
      </c>
      <c r="AX678" s="1030">
        <f>INDEX(V678:AG678,1,MATCH(Parametres!$B$3,V$1:AG$1,0))*IF(OR(C678="L",C678="S",C678="I"),-1,1)</f>
        <v>0</v>
      </c>
      <c r="AY678" s="598" t="s">
        <v>337</v>
      </c>
      <c r="AZ678" s="598">
        <f>+VLOOKUP($AJ678,Data_Validation!$A:$E,5,0)</f>
        <v>0</v>
      </c>
    </row>
    <row r="679" spans="1:52" ht="15" customHeight="1">
      <c r="A679" s="832" t="s">
        <v>1150</v>
      </c>
      <c r="B679" s="832">
        <v>2025</v>
      </c>
      <c r="C679" s="832" t="s">
        <v>2488</v>
      </c>
      <c r="D679" s="832" t="s">
        <v>2489</v>
      </c>
      <c r="E679" s="832" t="s">
        <v>1889</v>
      </c>
      <c r="F679" s="832" t="s">
        <v>2438</v>
      </c>
      <c r="G679" s="832">
        <v>158097.73000000001</v>
      </c>
      <c r="H679" s="832">
        <v>201060.55</v>
      </c>
      <c r="I679" s="832">
        <v>255753.53</v>
      </c>
      <c r="J679" s="832">
        <v>361775.31</v>
      </c>
      <c r="K679" s="832">
        <v>510745.31</v>
      </c>
      <c r="L679" s="832">
        <v>879267.88</v>
      </c>
      <c r="M679" s="832">
        <v>1394634.23</v>
      </c>
      <c r="N679" s="832">
        <v>1715823.49</v>
      </c>
      <c r="O679" s="832">
        <v>1944081.18</v>
      </c>
      <c r="P679" s="832">
        <v>1944081.18</v>
      </c>
      <c r="Q679" s="832">
        <v>2049060.06</v>
      </c>
      <c r="R679" s="832">
        <v>2201250.58</v>
      </c>
      <c r="S679" s="832">
        <v>186278.19</v>
      </c>
      <c r="T679" s="832">
        <v>186278.19</v>
      </c>
      <c r="U679" s="832">
        <v>0</v>
      </c>
      <c r="V679" s="832">
        <v>0</v>
      </c>
      <c r="W679" s="832">
        <v>0</v>
      </c>
      <c r="X679" s="832">
        <v>0</v>
      </c>
      <c r="Y679" s="832">
        <v>0</v>
      </c>
      <c r="Z679" s="832">
        <v>0</v>
      </c>
      <c r="AA679" s="832">
        <v>0</v>
      </c>
      <c r="AB679" s="832">
        <v>0</v>
      </c>
      <c r="AC679" s="832">
        <v>0</v>
      </c>
      <c r="AD679" s="832">
        <v>0</v>
      </c>
      <c r="AE679" s="832">
        <v>0</v>
      </c>
      <c r="AF679" s="832">
        <v>0</v>
      </c>
      <c r="AG679" s="832">
        <v>0</v>
      </c>
      <c r="AH679" s="832">
        <v>0</v>
      </c>
      <c r="AI679" s="832">
        <v>0</v>
      </c>
      <c r="AJ679" s="1030" t="str">
        <f t="shared" si="66"/>
        <v>H41302</v>
      </c>
      <c r="AK679" s="1030" t="str">
        <f t="shared" si="67"/>
        <v>CT TUCSON PHEV</v>
      </c>
      <c r="AL679" s="1030">
        <f>IFERROR(INDEX(G679:R679,1,MATCH(Parametres!$B$3,G$1:R$1,0)-1)*IF(OR(F679="L",F679="S",F679="I"),-1,1),"")</f>
        <v>158097.73000000001</v>
      </c>
      <c r="AM679" s="1030">
        <f t="shared" si="62"/>
        <v>42962.819999999978</v>
      </c>
      <c r="AN679" s="1030">
        <f>INDEX(G679:R679,1,MATCH(Parametres!$B$3,G$1:R$1,0))*IF(OR(F679="L",F679="S",F679="I"),-1,1)</f>
        <v>201060.55</v>
      </c>
      <c r="AO679" s="598" t="str">
        <f>+VLOOKUP($AJ679,Data_Validation!$A:$D,1,0)</f>
        <v>H41302</v>
      </c>
      <c r="AP679" s="598" t="str">
        <f>+VLOOKUP($AJ679,Data_Validation!$A:$D,3,0)</f>
        <v>Véhicules neufs</v>
      </c>
      <c r="AQ679" s="598" t="str">
        <f>+VLOOKUP($AJ679,Data_Validation!$A:$D,4,0)</f>
        <v>Voitures electriques</v>
      </c>
      <c r="AR679" s="598" t="s">
        <v>299</v>
      </c>
      <c r="AS679" s="598">
        <f>+VLOOKUP($AJ679,Data_Validation!$A:$E,5,0)</f>
        <v>0</v>
      </c>
      <c r="AT679" s="1036" t="str">
        <f t="shared" si="63"/>
        <v>H41302</v>
      </c>
      <c r="AU679" s="599" t="str">
        <f t="shared" si="64"/>
        <v>CT TUCSON PHEV</v>
      </c>
      <c r="AV679" s="1030">
        <f>IFERROR(INDEX(V679:AG679,1,MATCH(Parametres!$B$3,V$1:AG$1,0)-1)*IF(OR(C679="L",C679="S",C679="I"),-1,1),"")</f>
        <v>0</v>
      </c>
      <c r="AW679" s="1030">
        <f t="shared" si="65"/>
        <v>0</v>
      </c>
      <c r="AX679" s="1030">
        <f>INDEX(V679:AG679,1,MATCH(Parametres!$B$3,V$1:AG$1,0))*IF(OR(C679="L",C679="S",C679="I"),-1,1)</f>
        <v>0</v>
      </c>
      <c r="AY679" s="598" t="s">
        <v>337</v>
      </c>
      <c r="AZ679" s="598">
        <f>+VLOOKUP($AJ679,Data_Validation!$A:$E,5,0)</f>
        <v>0</v>
      </c>
    </row>
    <row r="680" spans="1:52" ht="15" customHeight="1">
      <c r="A680" s="832" t="s">
        <v>1150</v>
      </c>
      <c r="B680" s="832">
        <v>2025</v>
      </c>
      <c r="C680" s="832" t="s">
        <v>2490</v>
      </c>
      <c r="D680" s="832" t="s">
        <v>2491</v>
      </c>
      <c r="E680" s="832" t="s">
        <v>333</v>
      </c>
      <c r="F680" s="832" t="s">
        <v>2438</v>
      </c>
      <c r="G680" s="832">
        <v>0</v>
      </c>
      <c r="H680" s="832">
        <v>0</v>
      </c>
      <c r="I680" s="832">
        <v>0</v>
      </c>
      <c r="J680" s="832">
        <v>0</v>
      </c>
      <c r="K680" s="832">
        <v>0</v>
      </c>
      <c r="L680" s="832">
        <v>0</v>
      </c>
      <c r="M680" s="832">
        <v>0</v>
      </c>
      <c r="N680" s="832">
        <v>0</v>
      </c>
      <c r="O680" s="832">
        <v>0</v>
      </c>
      <c r="P680" s="832">
        <v>0</v>
      </c>
      <c r="Q680" s="832">
        <v>0</v>
      </c>
      <c r="R680" s="832">
        <v>0</v>
      </c>
      <c r="S680" s="832">
        <v>0</v>
      </c>
      <c r="T680" s="832">
        <v>0</v>
      </c>
      <c r="U680" s="832">
        <v>0</v>
      </c>
      <c r="V680" s="832">
        <v>0</v>
      </c>
      <c r="W680" s="832">
        <v>0</v>
      </c>
      <c r="X680" s="832">
        <v>0</v>
      </c>
      <c r="Y680" s="832">
        <v>0</v>
      </c>
      <c r="Z680" s="832">
        <v>0</v>
      </c>
      <c r="AA680" s="832">
        <v>0</v>
      </c>
      <c r="AB680" s="832">
        <v>0</v>
      </c>
      <c r="AC680" s="832">
        <v>0</v>
      </c>
      <c r="AD680" s="832">
        <v>0</v>
      </c>
      <c r="AE680" s="832">
        <v>0</v>
      </c>
      <c r="AF680" s="832">
        <v>0</v>
      </c>
      <c r="AG680" s="832">
        <v>0</v>
      </c>
      <c r="AH680" s="832">
        <v>0</v>
      </c>
      <c r="AI680" s="832">
        <v>0</v>
      </c>
      <c r="AJ680" s="1030" t="str">
        <f t="shared" si="66"/>
        <v>H41400</v>
      </c>
      <c r="AK680" s="1030" t="str">
        <f t="shared" si="67"/>
        <v>CT ACC. INST. CONC.</v>
      </c>
      <c r="AL680" s="1030">
        <f>IFERROR(INDEX(G680:R680,1,MATCH(Parametres!$B$3,G$1:R$1,0)-1)*IF(OR(F680="L",F680="S",F680="I"),-1,1),"")</f>
        <v>0</v>
      </c>
      <c r="AM680" s="1030">
        <f t="shared" si="62"/>
        <v>0</v>
      </c>
      <c r="AN680" s="1030">
        <f>INDEX(G680:R680,1,MATCH(Parametres!$B$3,G$1:R$1,0))*IF(OR(F680="L",F680="S",F680="I"),-1,1)</f>
        <v>0</v>
      </c>
      <c r="AO680" s="598" t="e">
        <f>+VLOOKUP($AJ680,Data_Validation!$A:$D,1,0)</f>
        <v>#N/A</v>
      </c>
      <c r="AP680" s="598" t="e">
        <f>+VLOOKUP($AJ680,Data_Validation!$A:$D,3,0)</f>
        <v>#N/A</v>
      </c>
      <c r="AQ680" s="598" t="e">
        <f>+VLOOKUP($AJ680,Data_Validation!$A:$D,4,0)</f>
        <v>#N/A</v>
      </c>
      <c r="AR680" s="598" t="s">
        <v>299</v>
      </c>
      <c r="AS680" s="598" t="e">
        <f>+VLOOKUP($AJ680,Data_Validation!$A:$E,5,0)</f>
        <v>#N/A</v>
      </c>
      <c r="AT680" s="1036" t="str">
        <f t="shared" si="63"/>
        <v>H41400</v>
      </c>
      <c r="AU680" s="599" t="str">
        <f t="shared" si="64"/>
        <v>CT ACC. INST. CONC.</v>
      </c>
      <c r="AV680" s="1030">
        <f>IFERROR(INDEX(V680:AG680,1,MATCH(Parametres!$B$3,V$1:AG$1,0)-1)*IF(OR(C680="L",C680="S",C680="I"),-1,1),"")</f>
        <v>0</v>
      </c>
      <c r="AW680" s="1030">
        <f t="shared" si="65"/>
        <v>0</v>
      </c>
      <c r="AX680" s="1030">
        <f>INDEX(V680:AG680,1,MATCH(Parametres!$B$3,V$1:AG$1,0))*IF(OR(C680="L",C680="S",C680="I"),-1,1)</f>
        <v>0</v>
      </c>
      <c r="AY680" s="598" t="s">
        <v>337</v>
      </c>
      <c r="AZ680" s="598" t="e">
        <f>+VLOOKUP($AJ680,Data_Validation!$A:$E,5,0)</f>
        <v>#N/A</v>
      </c>
    </row>
    <row r="681" spans="1:52" ht="15" customHeight="1">
      <c r="A681" s="832" t="s">
        <v>1150</v>
      </c>
      <c r="B681" s="832">
        <v>2025</v>
      </c>
      <c r="C681" s="832" t="s">
        <v>2492</v>
      </c>
      <c r="D681" s="832" t="s">
        <v>2493</v>
      </c>
      <c r="E681" s="832" t="s">
        <v>333</v>
      </c>
      <c r="F681" s="832" t="s">
        <v>2438</v>
      </c>
      <c r="G681" s="832">
        <v>58578</v>
      </c>
      <c r="H681" s="832">
        <v>80848.36</v>
      </c>
      <c r="I681" s="832">
        <v>109112.36</v>
      </c>
      <c r="J681" s="832">
        <v>184231.23</v>
      </c>
      <c r="K681" s="832">
        <v>237378.23</v>
      </c>
      <c r="L681" s="832">
        <v>273199.23</v>
      </c>
      <c r="M681" s="832">
        <v>307477.23</v>
      </c>
      <c r="N681" s="832">
        <v>347473.23</v>
      </c>
      <c r="O681" s="832">
        <v>377821.23</v>
      </c>
      <c r="P681" s="832">
        <v>428548.24</v>
      </c>
      <c r="Q681" s="832">
        <v>448111.23</v>
      </c>
      <c r="R681" s="832">
        <v>469500.13</v>
      </c>
      <c r="S681" s="832">
        <v>40737.379999999997</v>
      </c>
      <c r="T681" s="832">
        <v>40737.379999999997</v>
      </c>
      <c r="U681" s="832">
        <v>0</v>
      </c>
      <c r="V681" s="832">
        <v>0</v>
      </c>
      <c r="W681" s="832">
        <v>0</v>
      </c>
      <c r="X681" s="832">
        <v>0</v>
      </c>
      <c r="Y681" s="832">
        <v>0</v>
      </c>
      <c r="Z681" s="832">
        <v>0</v>
      </c>
      <c r="AA681" s="832">
        <v>0</v>
      </c>
      <c r="AB681" s="832">
        <v>0</v>
      </c>
      <c r="AC681" s="832">
        <v>0</v>
      </c>
      <c r="AD681" s="832">
        <v>0</v>
      </c>
      <c r="AE681" s="832">
        <v>0</v>
      </c>
      <c r="AF681" s="832">
        <v>0</v>
      </c>
      <c r="AG681" s="832">
        <v>0</v>
      </c>
      <c r="AH681" s="832">
        <v>0</v>
      </c>
      <c r="AI681" s="832">
        <v>0</v>
      </c>
      <c r="AJ681" s="1030" t="str">
        <f t="shared" si="66"/>
        <v>H41500</v>
      </c>
      <c r="AK681" s="1030" t="str">
        <f t="shared" si="67"/>
        <v>CT P.P.H.</v>
      </c>
      <c r="AL681" s="1030">
        <f>IFERROR(INDEX(G681:R681,1,MATCH(Parametres!$B$3,G$1:R$1,0)-1)*IF(OR(F681="L",F681="S",F681="I"),-1,1),"")</f>
        <v>58578</v>
      </c>
      <c r="AM681" s="1030">
        <f t="shared" si="62"/>
        <v>22270.36</v>
      </c>
      <c r="AN681" s="1030">
        <f>INDEX(G681:R681,1,MATCH(Parametres!$B$3,G$1:R$1,0))*IF(OR(F681="L",F681="S",F681="I"),-1,1)</f>
        <v>80848.36</v>
      </c>
      <c r="AO681" s="598" t="str">
        <f>+VLOOKUP($AJ681,Data_Validation!$A:$D,1,0)</f>
        <v>H41500</v>
      </c>
      <c r="AP681" s="598" t="str">
        <f>+VLOOKUP($AJ681,Data_Validation!$A:$D,3,0)</f>
        <v>Véhicules neufs</v>
      </c>
      <c r="AQ681" s="598" t="str">
        <f>+VLOOKUP($AJ681,Data_Validation!$A:$D,4,0)</f>
        <v>Rev. Protections</v>
      </c>
      <c r="AR681" s="598" t="s">
        <v>299</v>
      </c>
      <c r="AS681" s="598">
        <f>+VLOOKUP($AJ681,Data_Validation!$A:$E,5,0)</f>
        <v>0</v>
      </c>
      <c r="AT681" s="1036" t="str">
        <f t="shared" si="63"/>
        <v>H41500</v>
      </c>
      <c r="AU681" s="599" t="str">
        <f t="shared" si="64"/>
        <v>CT P.P.H.</v>
      </c>
      <c r="AV681" s="1030">
        <f>IFERROR(INDEX(V681:AG681,1,MATCH(Parametres!$B$3,V$1:AG$1,0)-1)*IF(OR(C681="L",C681="S",C681="I"),-1,1),"")</f>
        <v>0</v>
      </c>
      <c r="AW681" s="1030">
        <f t="shared" si="65"/>
        <v>0</v>
      </c>
      <c r="AX681" s="1030">
        <f>INDEX(V681:AG681,1,MATCH(Parametres!$B$3,V$1:AG$1,0))*IF(OR(C681="L",C681="S",C681="I"),-1,1)</f>
        <v>0</v>
      </c>
      <c r="AY681" s="598" t="s">
        <v>337</v>
      </c>
      <c r="AZ681" s="598">
        <f>+VLOOKUP($AJ681,Data_Validation!$A:$E,5,0)</f>
        <v>0</v>
      </c>
    </row>
    <row r="682" spans="1:52" ht="15" customHeight="1">
      <c r="A682" s="832" t="s">
        <v>1150</v>
      </c>
      <c r="B682" s="832">
        <v>2025</v>
      </c>
      <c r="C682" s="832" t="s">
        <v>2494</v>
      </c>
      <c r="D682" s="832" t="s">
        <v>2495</v>
      </c>
      <c r="E682" s="832" t="s">
        <v>333</v>
      </c>
      <c r="F682" s="832" t="s">
        <v>2438</v>
      </c>
      <c r="G682" s="832">
        <v>0</v>
      </c>
      <c r="H682" s="832">
        <v>0</v>
      </c>
      <c r="I682" s="832">
        <v>1159.04</v>
      </c>
      <c r="J682" s="832">
        <v>2695.45</v>
      </c>
      <c r="K682" s="832">
        <v>6836.91</v>
      </c>
      <c r="L682" s="832">
        <v>15618.77</v>
      </c>
      <c r="M682" s="832">
        <v>21015.9</v>
      </c>
      <c r="N682" s="832">
        <v>25340.77</v>
      </c>
      <c r="O682" s="832">
        <v>33302.629999999997</v>
      </c>
      <c r="P682" s="832">
        <v>33302.629999999997</v>
      </c>
      <c r="Q682" s="832">
        <v>33302.629999999997</v>
      </c>
      <c r="R682" s="832">
        <v>33302.629999999997</v>
      </c>
      <c r="S682" s="832">
        <v>3027.51</v>
      </c>
      <c r="T682" s="832">
        <v>3027.51</v>
      </c>
      <c r="U682" s="832">
        <v>0</v>
      </c>
      <c r="V682" s="832">
        <v>0</v>
      </c>
      <c r="W682" s="832">
        <v>0</v>
      </c>
      <c r="X682" s="832">
        <v>0</v>
      </c>
      <c r="Y682" s="832">
        <v>0</v>
      </c>
      <c r="Z682" s="832">
        <v>0</v>
      </c>
      <c r="AA682" s="832">
        <v>0</v>
      </c>
      <c r="AB682" s="832">
        <v>0</v>
      </c>
      <c r="AC682" s="832">
        <v>0</v>
      </c>
      <c r="AD682" s="832">
        <v>0</v>
      </c>
      <c r="AE682" s="832">
        <v>0</v>
      </c>
      <c r="AF682" s="832">
        <v>0</v>
      </c>
      <c r="AG682" s="832">
        <v>0</v>
      </c>
      <c r="AH682" s="832">
        <v>0</v>
      </c>
      <c r="AI682" s="832">
        <v>0</v>
      </c>
      <c r="AJ682" s="1030" t="str">
        <f t="shared" si="66"/>
        <v>H41600</v>
      </c>
      <c r="AK682" s="1030" t="str">
        <f t="shared" si="67"/>
        <v>CT VEH NF REV ASSURANCE</v>
      </c>
      <c r="AL682" s="1030">
        <f>IFERROR(INDEX(G682:R682,1,MATCH(Parametres!$B$3,G$1:R$1,0)-1)*IF(OR(F682="L",F682="S",F682="I"),-1,1),"")</f>
        <v>0</v>
      </c>
      <c r="AM682" s="1030">
        <f t="shared" si="62"/>
        <v>0</v>
      </c>
      <c r="AN682" s="1030">
        <f>INDEX(G682:R682,1,MATCH(Parametres!$B$3,G$1:R$1,0))*IF(OR(F682="L",F682="S",F682="I"),-1,1)</f>
        <v>0</v>
      </c>
      <c r="AO682" s="598" t="str">
        <f>+VLOOKUP($AJ682,Data_Validation!$A:$D,1,0)</f>
        <v>H41600</v>
      </c>
      <c r="AP682" s="598" t="str">
        <f>+VLOOKUP($AJ682,Data_Validation!$A:$D,3,0)</f>
        <v>Véhicules neufs</v>
      </c>
      <c r="AQ682" s="598" t="str">
        <f>+VLOOKUP($AJ682,Data_Validation!$A:$D,4,0)</f>
        <v>Rev. Protections</v>
      </c>
      <c r="AR682" s="598" t="s">
        <v>299</v>
      </c>
      <c r="AS682" s="598">
        <f>+VLOOKUP($AJ682,Data_Validation!$A:$E,5,0)</f>
        <v>0</v>
      </c>
      <c r="AT682" s="1036" t="str">
        <f t="shared" si="63"/>
        <v>H41600</v>
      </c>
      <c r="AU682" s="599" t="str">
        <f t="shared" si="64"/>
        <v>CT VEH NF REV ASSURANCE</v>
      </c>
      <c r="AV682" s="1030">
        <f>IFERROR(INDEX(V682:AG682,1,MATCH(Parametres!$B$3,V$1:AG$1,0)-1)*IF(OR(C682="L",C682="S",C682="I"),-1,1),"")</f>
        <v>0</v>
      </c>
      <c r="AW682" s="1030">
        <f t="shared" si="65"/>
        <v>0</v>
      </c>
      <c r="AX682" s="1030">
        <f>INDEX(V682:AG682,1,MATCH(Parametres!$B$3,V$1:AG$1,0))*IF(OR(C682="L",C682="S",C682="I"),-1,1)</f>
        <v>0</v>
      </c>
      <c r="AY682" s="598" t="s">
        <v>337</v>
      </c>
      <c r="AZ682" s="598">
        <f>+VLOOKUP($AJ682,Data_Validation!$A:$E,5,0)</f>
        <v>0</v>
      </c>
    </row>
    <row r="683" spans="1:52" ht="15" customHeight="1">
      <c r="A683" s="832" t="s">
        <v>1150</v>
      </c>
      <c r="B683" s="832">
        <v>2025</v>
      </c>
      <c r="C683" s="832" t="s">
        <v>2496</v>
      </c>
      <c r="D683" s="832" t="s">
        <v>2497</v>
      </c>
      <c r="E683" s="832" t="s">
        <v>333</v>
      </c>
      <c r="F683" s="832" t="s">
        <v>2438</v>
      </c>
      <c r="G683" s="832">
        <v>0</v>
      </c>
      <c r="H683" s="832">
        <v>0</v>
      </c>
      <c r="I683" s="832">
        <v>0</v>
      </c>
      <c r="J683" s="832">
        <v>0</v>
      </c>
      <c r="K683" s="832">
        <v>0</v>
      </c>
      <c r="L683" s="832">
        <v>0</v>
      </c>
      <c r="M683" s="832">
        <v>0</v>
      </c>
      <c r="N683" s="832">
        <v>0</v>
      </c>
      <c r="O683" s="832">
        <v>0</v>
      </c>
      <c r="P683" s="832">
        <v>0</v>
      </c>
      <c r="Q683" s="832">
        <v>0</v>
      </c>
      <c r="R683" s="832">
        <v>0</v>
      </c>
      <c r="S683" s="832">
        <v>0</v>
      </c>
      <c r="T683" s="832">
        <v>0</v>
      </c>
      <c r="U683" s="832">
        <v>0</v>
      </c>
      <c r="V683" s="832">
        <v>0</v>
      </c>
      <c r="W683" s="832">
        <v>0</v>
      </c>
      <c r="X683" s="832">
        <v>0</v>
      </c>
      <c r="Y683" s="832">
        <v>0</v>
      </c>
      <c r="Z683" s="832">
        <v>0</v>
      </c>
      <c r="AA683" s="832">
        <v>0</v>
      </c>
      <c r="AB683" s="832">
        <v>0</v>
      </c>
      <c r="AC683" s="832">
        <v>0</v>
      </c>
      <c r="AD683" s="832">
        <v>0</v>
      </c>
      <c r="AE683" s="832">
        <v>0</v>
      </c>
      <c r="AF683" s="832">
        <v>0</v>
      </c>
      <c r="AG683" s="832">
        <v>0</v>
      </c>
      <c r="AH683" s="832">
        <v>0</v>
      </c>
      <c r="AI683" s="832">
        <v>0</v>
      </c>
      <c r="AJ683" s="1030" t="str">
        <f t="shared" si="66"/>
        <v>H41610</v>
      </c>
      <c r="AK683" s="1030" t="str">
        <f t="shared" si="67"/>
        <v>CT ASSURANCE ROUTIERE</v>
      </c>
      <c r="AL683" s="1030">
        <f>IFERROR(INDEX(G683:R683,1,MATCH(Parametres!$B$3,G$1:R$1,0)-1)*IF(OR(F683="L",F683="S",F683="I"),-1,1),"")</f>
        <v>0</v>
      </c>
      <c r="AM683" s="1030">
        <f t="shared" si="62"/>
        <v>0</v>
      </c>
      <c r="AN683" s="1030">
        <f>INDEX(G683:R683,1,MATCH(Parametres!$B$3,G$1:R$1,0))*IF(OR(F683="L",F683="S",F683="I"),-1,1)</f>
        <v>0</v>
      </c>
      <c r="AO683" s="598" t="e">
        <f>+VLOOKUP($AJ683,Data_Validation!$A:$D,1,0)</f>
        <v>#N/A</v>
      </c>
      <c r="AP683" s="598" t="e">
        <f>+VLOOKUP($AJ683,Data_Validation!$A:$D,3,0)</f>
        <v>#N/A</v>
      </c>
      <c r="AQ683" s="598" t="e">
        <f>+VLOOKUP($AJ683,Data_Validation!$A:$D,4,0)</f>
        <v>#N/A</v>
      </c>
      <c r="AR683" s="598" t="s">
        <v>299</v>
      </c>
      <c r="AS683" s="598" t="e">
        <f>+VLOOKUP($AJ683,Data_Validation!$A:$E,5,0)</f>
        <v>#N/A</v>
      </c>
      <c r="AT683" s="1036" t="str">
        <f t="shared" si="63"/>
        <v>H41610</v>
      </c>
      <c r="AU683" s="599" t="str">
        <f t="shared" si="64"/>
        <v>CT ASSURANCE ROUTIERE</v>
      </c>
      <c r="AV683" s="1030">
        <f>IFERROR(INDEX(V683:AG683,1,MATCH(Parametres!$B$3,V$1:AG$1,0)-1)*IF(OR(C683="L",C683="S",C683="I"),-1,1),"")</f>
        <v>0</v>
      </c>
      <c r="AW683" s="1030">
        <f t="shared" si="65"/>
        <v>0</v>
      </c>
      <c r="AX683" s="1030">
        <f>INDEX(V683:AG683,1,MATCH(Parametres!$B$3,V$1:AG$1,0))*IF(OR(C683="L",C683="S",C683="I"),-1,1)</f>
        <v>0</v>
      </c>
      <c r="AY683" s="598" t="s">
        <v>337</v>
      </c>
      <c r="AZ683" s="598" t="e">
        <f>+VLOOKUP($AJ683,Data_Validation!$A:$E,5,0)</f>
        <v>#N/A</v>
      </c>
    </row>
    <row r="684" spans="1:52" ht="15" customHeight="1">
      <c r="A684" s="832" t="s">
        <v>1150</v>
      </c>
      <c r="B684" s="832">
        <v>2025</v>
      </c>
      <c r="C684" s="832" t="s">
        <v>2498</v>
      </c>
      <c r="D684" s="832" t="s">
        <v>2497</v>
      </c>
      <c r="E684" s="832" t="s">
        <v>333</v>
      </c>
      <c r="F684" s="832" t="s">
        <v>2438</v>
      </c>
      <c r="G684" s="832">
        <v>2800</v>
      </c>
      <c r="H684" s="832">
        <v>2800</v>
      </c>
      <c r="I684" s="832">
        <v>2800</v>
      </c>
      <c r="J684" s="832">
        <v>2800</v>
      </c>
      <c r="K684" s="832">
        <v>2800</v>
      </c>
      <c r="L684" s="832">
        <v>2800</v>
      </c>
      <c r="M684" s="832">
        <v>2800</v>
      </c>
      <c r="N684" s="832">
        <v>3944</v>
      </c>
      <c r="O684" s="832">
        <v>3944</v>
      </c>
      <c r="P684" s="832">
        <v>3944</v>
      </c>
      <c r="Q684" s="832">
        <v>3944</v>
      </c>
      <c r="R684" s="832">
        <v>6310</v>
      </c>
      <c r="S684" s="832">
        <v>358.55</v>
      </c>
      <c r="T684" s="832">
        <v>358.55</v>
      </c>
      <c r="U684" s="832">
        <v>0</v>
      </c>
      <c r="V684" s="832">
        <v>0</v>
      </c>
      <c r="W684" s="832">
        <v>0</v>
      </c>
      <c r="X684" s="832">
        <v>0</v>
      </c>
      <c r="Y684" s="832">
        <v>0</v>
      </c>
      <c r="Z684" s="832">
        <v>0</v>
      </c>
      <c r="AA684" s="832">
        <v>0</v>
      </c>
      <c r="AB684" s="832">
        <v>0</v>
      </c>
      <c r="AC684" s="832">
        <v>0</v>
      </c>
      <c r="AD684" s="832">
        <v>0</v>
      </c>
      <c r="AE684" s="832">
        <v>0</v>
      </c>
      <c r="AF684" s="832">
        <v>0</v>
      </c>
      <c r="AG684" s="832">
        <v>0</v>
      </c>
      <c r="AH684" s="832">
        <v>0</v>
      </c>
      <c r="AI684" s="832">
        <v>0</v>
      </c>
      <c r="AJ684" s="1030" t="str">
        <f t="shared" si="66"/>
        <v>H41640</v>
      </c>
      <c r="AK684" s="1030" t="str">
        <f t="shared" si="67"/>
        <v>CT ASSURANCE ROUTIERE</v>
      </c>
      <c r="AL684" s="1030">
        <f>IFERROR(INDEX(G684:R684,1,MATCH(Parametres!$B$3,G$1:R$1,0)-1)*IF(OR(F684="L",F684="S",F684="I"),-1,1),"")</f>
        <v>2800</v>
      </c>
      <c r="AM684" s="1030">
        <f t="shared" si="62"/>
        <v>0</v>
      </c>
      <c r="AN684" s="1030">
        <f>INDEX(G684:R684,1,MATCH(Parametres!$B$3,G$1:R$1,0))*IF(OR(F684="L",F684="S",F684="I"),-1,1)</f>
        <v>2800</v>
      </c>
      <c r="AO684" s="598" t="str">
        <f>+VLOOKUP($AJ684,Data_Validation!$A:$D,1,0)</f>
        <v>H41640</v>
      </c>
      <c r="AP684" s="598" t="str">
        <f>+VLOOKUP($AJ684,Data_Validation!$A:$D,3,0)</f>
        <v>Véhicules neufs</v>
      </c>
      <c r="AQ684" s="598" t="str">
        <f>+VLOOKUP($AJ684,Data_Validation!$A:$D,4,0)</f>
        <v>Rev. Protections</v>
      </c>
      <c r="AR684" s="598" t="s">
        <v>299</v>
      </c>
      <c r="AS684" s="598">
        <f>+VLOOKUP($AJ684,Data_Validation!$A:$E,5,0)</f>
        <v>0</v>
      </c>
      <c r="AT684" s="1036" t="str">
        <f t="shared" si="63"/>
        <v>H41640</v>
      </c>
      <c r="AU684" s="599" t="str">
        <f t="shared" si="64"/>
        <v>CT ASSURANCE ROUTIERE</v>
      </c>
      <c r="AV684" s="1030">
        <f>IFERROR(INDEX(V684:AG684,1,MATCH(Parametres!$B$3,V$1:AG$1,0)-1)*IF(OR(C684="L",C684="S",C684="I"),-1,1),"")</f>
        <v>0</v>
      </c>
      <c r="AW684" s="1030">
        <f t="shared" si="65"/>
        <v>0</v>
      </c>
      <c r="AX684" s="1030">
        <f>INDEX(V684:AG684,1,MATCH(Parametres!$B$3,V$1:AG$1,0))*IF(OR(C684="L",C684="S",C684="I"),-1,1)</f>
        <v>0</v>
      </c>
      <c r="AY684" s="598" t="s">
        <v>337</v>
      </c>
      <c r="AZ684" s="598">
        <f>+VLOOKUP($AJ684,Data_Validation!$A:$E,5,0)</f>
        <v>0</v>
      </c>
    </row>
    <row r="685" spans="1:52" ht="15" customHeight="1">
      <c r="A685" s="832" t="s">
        <v>1150</v>
      </c>
      <c r="B685" s="832">
        <v>2025</v>
      </c>
      <c r="C685" s="832" t="s">
        <v>2499</v>
      </c>
      <c r="D685" s="832" t="s">
        <v>2500</v>
      </c>
      <c r="E685" s="832" t="s">
        <v>333</v>
      </c>
      <c r="F685" s="832" t="s">
        <v>2438</v>
      </c>
      <c r="G685" s="832">
        <v>0</v>
      </c>
      <c r="H685" s="832">
        <v>0</v>
      </c>
      <c r="I685" s="832">
        <v>0</v>
      </c>
      <c r="J685" s="832">
        <v>0</v>
      </c>
      <c r="K685" s="832">
        <v>15</v>
      </c>
      <c r="L685" s="832">
        <v>15</v>
      </c>
      <c r="M685" s="832">
        <v>15</v>
      </c>
      <c r="N685" s="832">
        <v>15</v>
      </c>
      <c r="O685" s="832">
        <v>15</v>
      </c>
      <c r="P685" s="832">
        <v>15</v>
      </c>
      <c r="Q685" s="832">
        <v>15</v>
      </c>
      <c r="R685" s="832">
        <v>15</v>
      </c>
      <c r="S685" s="832">
        <v>1.36</v>
      </c>
      <c r="T685" s="832">
        <v>1.36</v>
      </c>
      <c r="U685" s="832">
        <v>0</v>
      </c>
      <c r="V685" s="832">
        <v>0</v>
      </c>
      <c r="W685" s="832">
        <v>0</v>
      </c>
      <c r="X685" s="832">
        <v>0</v>
      </c>
      <c r="Y685" s="832">
        <v>0</v>
      </c>
      <c r="Z685" s="832">
        <v>0</v>
      </c>
      <c r="AA685" s="832">
        <v>0</v>
      </c>
      <c r="AB685" s="832">
        <v>0</v>
      </c>
      <c r="AC685" s="832">
        <v>0</v>
      </c>
      <c r="AD685" s="832">
        <v>0</v>
      </c>
      <c r="AE685" s="832">
        <v>0</v>
      </c>
      <c r="AF685" s="832">
        <v>0</v>
      </c>
      <c r="AG685" s="832">
        <v>0</v>
      </c>
      <c r="AH685" s="832">
        <v>0</v>
      </c>
      <c r="AI685" s="832">
        <v>0</v>
      </c>
      <c r="AJ685" s="1030" t="str">
        <f t="shared" si="66"/>
        <v>H41700</v>
      </c>
      <c r="AK685" s="1030" t="str">
        <f t="shared" si="67"/>
        <v>CT VEH NF REV FINANCE</v>
      </c>
      <c r="AL685" s="1030">
        <f>IFERROR(INDEX(G685:R685,1,MATCH(Parametres!$B$3,G$1:R$1,0)-1)*IF(OR(F685="L",F685="S",F685="I"),-1,1),"")</f>
        <v>0</v>
      </c>
      <c r="AM685" s="1030">
        <f t="shared" si="62"/>
        <v>0</v>
      </c>
      <c r="AN685" s="1030">
        <f>INDEX(G685:R685,1,MATCH(Parametres!$B$3,G$1:R$1,0))*IF(OR(F685="L",F685="S",F685="I"),-1,1)</f>
        <v>0</v>
      </c>
      <c r="AO685" s="598" t="str">
        <f>+VLOOKUP($AJ685,Data_Validation!$A:$D,1,0)</f>
        <v>H41700</v>
      </c>
      <c r="AP685" s="598" t="str">
        <f>+VLOOKUP($AJ685,Data_Validation!$A:$D,3,0)</f>
        <v>Véhicules neufs</v>
      </c>
      <c r="AQ685" s="598" t="str">
        <f>+VLOOKUP($AJ685,Data_Validation!$A:$D,4,0)</f>
        <v>Rev. Finances</v>
      </c>
      <c r="AR685" s="598" t="s">
        <v>299</v>
      </c>
      <c r="AS685" s="598">
        <f>+VLOOKUP($AJ685,Data_Validation!$A:$E,5,0)</f>
        <v>0</v>
      </c>
      <c r="AT685" s="1036" t="str">
        <f t="shared" si="63"/>
        <v>H41700</v>
      </c>
      <c r="AU685" s="599" t="str">
        <f t="shared" si="64"/>
        <v>CT VEH NF REV FINANCE</v>
      </c>
      <c r="AV685" s="1030">
        <f>IFERROR(INDEX(V685:AG685,1,MATCH(Parametres!$B$3,V$1:AG$1,0)-1)*IF(OR(C685="L",C685="S",C685="I"),-1,1),"")</f>
        <v>0</v>
      </c>
      <c r="AW685" s="1030">
        <f t="shared" si="65"/>
        <v>0</v>
      </c>
      <c r="AX685" s="1030">
        <f>INDEX(V685:AG685,1,MATCH(Parametres!$B$3,V$1:AG$1,0))*IF(OR(C685="L",C685="S",C685="I"),-1,1)</f>
        <v>0</v>
      </c>
      <c r="AY685" s="598" t="s">
        <v>337</v>
      </c>
      <c r="AZ685" s="598">
        <f>+VLOOKUP($AJ685,Data_Validation!$A:$E,5,0)</f>
        <v>0</v>
      </c>
    </row>
    <row r="686" spans="1:52" ht="15" customHeight="1">
      <c r="A686" s="832" t="s">
        <v>1150</v>
      </c>
      <c r="B686" s="832">
        <v>2025</v>
      </c>
      <c r="C686" s="832" t="s">
        <v>2501</v>
      </c>
      <c r="D686" s="832" t="s">
        <v>2502</v>
      </c>
      <c r="E686" s="832" t="s">
        <v>333</v>
      </c>
      <c r="F686" s="832" t="s">
        <v>2438</v>
      </c>
      <c r="G686" s="832">
        <v>37865.839999999997</v>
      </c>
      <c r="H686" s="832">
        <v>68650.81</v>
      </c>
      <c r="I686" s="832">
        <v>92830.09</v>
      </c>
      <c r="J686" s="832">
        <v>130481</v>
      </c>
      <c r="K686" s="832">
        <v>177018.2</v>
      </c>
      <c r="L686" s="832">
        <v>212176.75</v>
      </c>
      <c r="M686" s="832">
        <v>244865.17</v>
      </c>
      <c r="N686" s="832">
        <v>279624.45</v>
      </c>
      <c r="O686" s="832">
        <v>303652.27</v>
      </c>
      <c r="P686" s="832">
        <v>340626.36</v>
      </c>
      <c r="Q686" s="832">
        <v>358182.22</v>
      </c>
      <c r="R686" s="832">
        <v>378355.6</v>
      </c>
      <c r="S686" s="832">
        <v>32562.02</v>
      </c>
      <c r="T686" s="832">
        <v>32562.02</v>
      </c>
      <c r="U686" s="832">
        <v>0</v>
      </c>
      <c r="V686" s="832">
        <v>0</v>
      </c>
      <c r="W686" s="832">
        <v>0</v>
      </c>
      <c r="X686" s="832">
        <v>0</v>
      </c>
      <c r="Y686" s="832">
        <v>0</v>
      </c>
      <c r="Z686" s="832">
        <v>0</v>
      </c>
      <c r="AA686" s="832">
        <v>0</v>
      </c>
      <c r="AB686" s="832">
        <v>0</v>
      </c>
      <c r="AC686" s="832">
        <v>0</v>
      </c>
      <c r="AD686" s="832">
        <v>0</v>
      </c>
      <c r="AE686" s="832">
        <v>0</v>
      </c>
      <c r="AF686" s="832">
        <v>0</v>
      </c>
      <c r="AG686" s="832">
        <v>0</v>
      </c>
      <c r="AH686" s="832">
        <v>0</v>
      </c>
      <c r="AI686" s="832">
        <v>0</v>
      </c>
      <c r="AJ686" s="1030" t="str">
        <f t="shared" si="66"/>
        <v>H41800</v>
      </c>
      <c r="AK686" s="1030" t="str">
        <f t="shared" si="67"/>
        <v>CT CHIMIQUES</v>
      </c>
      <c r="AL686" s="1030">
        <f>IFERROR(INDEX(G686:R686,1,MATCH(Parametres!$B$3,G$1:R$1,0)-1)*IF(OR(F686="L",F686="S",F686="I"),-1,1),"")</f>
        <v>37865.839999999997</v>
      </c>
      <c r="AM686" s="1030">
        <f t="shared" si="62"/>
        <v>30784.97</v>
      </c>
      <c r="AN686" s="1030">
        <f>INDEX(G686:R686,1,MATCH(Parametres!$B$3,G$1:R$1,0))*IF(OR(F686="L",F686="S",F686="I"),-1,1)</f>
        <v>68650.81</v>
      </c>
      <c r="AO686" s="598" t="str">
        <f>+VLOOKUP($AJ686,Data_Validation!$A:$D,1,0)</f>
        <v>H41800</v>
      </c>
      <c r="AP686" s="598" t="str">
        <f>+VLOOKUP($AJ686,Data_Validation!$A:$D,3,0)</f>
        <v>Véhicules neufs</v>
      </c>
      <c r="AQ686" s="598" t="str">
        <f>+VLOOKUP($AJ686,Data_Validation!$A:$D,4,0)</f>
        <v>Rev. Protections</v>
      </c>
      <c r="AR686" s="598" t="s">
        <v>299</v>
      </c>
      <c r="AS686" s="598">
        <f>+VLOOKUP($AJ686,Data_Validation!$A:$E,5,0)</f>
        <v>0</v>
      </c>
      <c r="AT686" s="1036" t="str">
        <f t="shared" si="63"/>
        <v>H41800</v>
      </c>
      <c r="AU686" s="599" t="str">
        <f t="shared" si="64"/>
        <v>CT CHIMIQUES</v>
      </c>
      <c r="AV686" s="1030">
        <f>IFERROR(INDEX(V686:AG686,1,MATCH(Parametres!$B$3,V$1:AG$1,0)-1)*IF(OR(C686="L",C686="S",C686="I"),-1,1),"")</f>
        <v>0</v>
      </c>
      <c r="AW686" s="1030">
        <f t="shared" si="65"/>
        <v>0</v>
      </c>
      <c r="AX686" s="1030">
        <f>INDEX(V686:AG686,1,MATCH(Parametres!$B$3,V$1:AG$1,0))*IF(OR(C686="L",C686="S",C686="I"),-1,1)</f>
        <v>0</v>
      </c>
      <c r="AY686" s="598" t="s">
        <v>337</v>
      </c>
      <c r="AZ686" s="598">
        <f>+VLOOKUP($AJ686,Data_Validation!$A:$E,5,0)</f>
        <v>0</v>
      </c>
    </row>
    <row r="687" spans="1:52" ht="15" customHeight="1">
      <c r="A687" s="832" t="s">
        <v>1150</v>
      </c>
      <c r="B687" s="832">
        <v>2025</v>
      </c>
      <c r="C687" s="832" t="s">
        <v>2503</v>
      </c>
      <c r="D687" s="832" t="s">
        <v>2504</v>
      </c>
      <c r="E687" s="832" t="s">
        <v>333</v>
      </c>
      <c r="F687" s="832" t="s">
        <v>2438</v>
      </c>
      <c r="G687" s="832">
        <v>0</v>
      </c>
      <c r="H687" s="832">
        <v>0</v>
      </c>
      <c r="I687" s="832">
        <v>0</v>
      </c>
      <c r="J687" s="832">
        <v>0</v>
      </c>
      <c r="K687" s="832">
        <v>0</v>
      </c>
      <c r="L687" s="832">
        <v>0</v>
      </c>
      <c r="M687" s="832">
        <v>0</v>
      </c>
      <c r="N687" s="832">
        <v>0</v>
      </c>
      <c r="O687" s="832">
        <v>0</v>
      </c>
      <c r="P687" s="832">
        <v>0</v>
      </c>
      <c r="Q687" s="832">
        <v>0</v>
      </c>
      <c r="R687" s="832">
        <v>0</v>
      </c>
      <c r="S687" s="832">
        <v>0</v>
      </c>
      <c r="T687" s="832">
        <v>0</v>
      </c>
      <c r="U687" s="832">
        <v>0</v>
      </c>
      <c r="V687" s="832">
        <v>0</v>
      </c>
      <c r="W687" s="832">
        <v>0</v>
      </c>
      <c r="X687" s="832">
        <v>0</v>
      </c>
      <c r="Y687" s="832">
        <v>0</v>
      </c>
      <c r="Z687" s="832">
        <v>0</v>
      </c>
      <c r="AA687" s="832">
        <v>0</v>
      </c>
      <c r="AB687" s="832">
        <v>0</v>
      </c>
      <c r="AC687" s="832">
        <v>0</v>
      </c>
      <c r="AD687" s="832">
        <v>0</v>
      </c>
      <c r="AE687" s="832">
        <v>0</v>
      </c>
      <c r="AF687" s="832">
        <v>0</v>
      </c>
      <c r="AG687" s="832">
        <v>0</v>
      </c>
      <c r="AH687" s="832">
        <v>0</v>
      </c>
      <c r="AI687" s="832">
        <v>0</v>
      </c>
      <c r="AJ687" s="1030" t="str">
        <f t="shared" si="66"/>
        <v>H41810</v>
      </c>
      <c r="AK687" s="1030" t="str">
        <f t="shared" si="67"/>
        <v>CT NF ENREGISTREMENT &amp;ADM</v>
      </c>
      <c r="AL687" s="1030">
        <f>IFERROR(INDEX(G687:R687,1,MATCH(Parametres!$B$3,G$1:R$1,0)-1)*IF(OR(F687="L",F687="S",F687="I"),-1,1),"")</f>
        <v>0</v>
      </c>
      <c r="AM687" s="1030">
        <f t="shared" si="62"/>
        <v>0</v>
      </c>
      <c r="AN687" s="1030">
        <f>INDEX(G687:R687,1,MATCH(Parametres!$B$3,G$1:R$1,0))*IF(OR(F687="L",F687="S",F687="I"),-1,1)</f>
        <v>0</v>
      </c>
      <c r="AO687" s="598" t="e">
        <f>+VLOOKUP($AJ687,Data_Validation!$A:$D,1,0)</f>
        <v>#N/A</v>
      </c>
      <c r="AP687" s="598" t="e">
        <f>+VLOOKUP($AJ687,Data_Validation!$A:$D,3,0)</f>
        <v>#N/A</v>
      </c>
      <c r="AQ687" s="598" t="e">
        <f>+VLOOKUP($AJ687,Data_Validation!$A:$D,4,0)</f>
        <v>#N/A</v>
      </c>
      <c r="AR687" s="598" t="s">
        <v>299</v>
      </c>
      <c r="AS687" s="598" t="e">
        <f>+VLOOKUP($AJ687,Data_Validation!$A:$E,5,0)</f>
        <v>#N/A</v>
      </c>
      <c r="AT687" s="1036" t="str">
        <f t="shared" si="63"/>
        <v>H41810</v>
      </c>
      <c r="AU687" s="599" t="str">
        <f t="shared" si="64"/>
        <v>CT NF ENREGISTREMENT &amp;ADM</v>
      </c>
      <c r="AV687" s="1030">
        <f>IFERROR(INDEX(V687:AG687,1,MATCH(Parametres!$B$3,V$1:AG$1,0)-1)*IF(OR(C687="L",C687="S",C687="I"),-1,1),"")</f>
        <v>0</v>
      </c>
      <c r="AW687" s="1030">
        <f t="shared" si="65"/>
        <v>0</v>
      </c>
      <c r="AX687" s="1030">
        <f>INDEX(V687:AG687,1,MATCH(Parametres!$B$3,V$1:AG$1,0))*IF(OR(C687="L",C687="S",C687="I"),-1,1)</f>
        <v>0</v>
      </c>
      <c r="AY687" s="598" t="s">
        <v>337</v>
      </c>
      <c r="AZ687" s="598" t="e">
        <f>+VLOOKUP($AJ687,Data_Validation!$A:$E,5,0)</f>
        <v>#N/A</v>
      </c>
    </row>
    <row r="688" spans="1:52" ht="15" customHeight="1">
      <c r="A688" s="832" t="s">
        <v>1150</v>
      </c>
      <c r="B688" s="832">
        <v>2025</v>
      </c>
      <c r="C688" s="832" t="s">
        <v>2505</v>
      </c>
      <c r="D688" s="832" t="s">
        <v>2506</v>
      </c>
      <c r="E688" s="832" t="s">
        <v>333</v>
      </c>
      <c r="F688" s="832" t="s">
        <v>2438</v>
      </c>
      <c r="G688" s="832">
        <v>0</v>
      </c>
      <c r="H688" s="832">
        <v>0</v>
      </c>
      <c r="I688" s="832">
        <v>0</v>
      </c>
      <c r="J688" s="832">
        <v>0</v>
      </c>
      <c r="K688" s="832">
        <v>0</v>
      </c>
      <c r="L688" s="832">
        <v>17509</v>
      </c>
      <c r="M688" s="832">
        <v>36183</v>
      </c>
      <c r="N688" s="832">
        <v>58226</v>
      </c>
      <c r="O688" s="832">
        <v>76145</v>
      </c>
      <c r="P688" s="832">
        <v>89648</v>
      </c>
      <c r="Q688" s="832">
        <v>104050</v>
      </c>
      <c r="R688" s="832">
        <v>112325</v>
      </c>
      <c r="S688" s="832">
        <v>9459.09</v>
      </c>
      <c r="T688" s="832">
        <v>9459.09</v>
      </c>
      <c r="U688" s="832">
        <v>0</v>
      </c>
      <c r="V688" s="832">
        <v>0</v>
      </c>
      <c r="W688" s="832">
        <v>0</v>
      </c>
      <c r="X688" s="832">
        <v>0</v>
      </c>
      <c r="Y688" s="832">
        <v>0</v>
      </c>
      <c r="Z688" s="832">
        <v>0</v>
      </c>
      <c r="AA688" s="832">
        <v>0</v>
      </c>
      <c r="AB688" s="832">
        <v>0</v>
      </c>
      <c r="AC688" s="832">
        <v>0</v>
      </c>
      <c r="AD688" s="832">
        <v>0</v>
      </c>
      <c r="AE688" s="832">
        <v>0</v>
      </c>
      <c r="AF688" s="832">
        <v>0</v>
      </c>
      <c r="AG688" s="832">
        <v>0</v>
      </c>
      <c r="AH688" s="832">
        <v>0</v>
      </c>
      <c r="AI688" s="832">
        <v>0</v>
      </c>
      <c r="AJ688" s="1030" t="str">
        <f t="shared" si="66"/>
        <v>H41811</v>
      </c>
      <c r="AK688" s="1030" t="str">
        <f t="shared" si="67"/>
        <v>CT NF ASS. USURE</v>
      </c>
      <c r="AL688" s="1030">
        <f>IFERROR(INDEX(G688:R688,1,MATCH(Parametres!$B$3,G$1:R$1,0)-1)*IF(OR(F688="L",F688="S",F688="I"),-1,1),"")</f>
        <v>0</v>
      </c>
      <c r="AM688" s="1030">
        <f t="shared" si="62"/>
        <v>0</v>
      </c>
      <c r="AN688" s="1030">
        <f>INDEX(G688:R688,1,MATCH(Parametres!$B$3,G$1:R$1,0))*IF(OR(F688="L",F688="S",F688="I"),-1,1)</f>
        <v>0</v>
      </c>
      <c r="AO688" s="598" t="str">
        <f>+VLOOKUP($AJ688,Data_Validation!$A:$D,1,0)</f>
        <v>H41811</v>
      </c>
      <c r="AP688" s="598" t="str">
        <f>+VLOOKUP($AJ688,Data_Validation!$A:$D,3,0)</f>
        <v>Véhicules neufs</v>
      </c>
      <c r="AQ688" s="598" t="str">
        <f>+VLOOKUP($AJ688,Data_Validation!$A:$D,4,0)</f>
        <v>Rev. Protections</v>
      </c>
      <c r="AR688" s="598" t="s">
        <v>299</v>
      </c>
      <c r="AS688" s="598">
        <f>+VLOOKUP($AJ688,Data_Validation!$A:$E,5,0)</f>
        <v>0</v>
      </c>
      <c r="AT688" s="1036" t="str">
        <f t="shared" si="63"/>
        <v>H41811</v>
      </c>
      <c r="AU688" s="599" t="str">
        <f t="shared" si="64"/>
        <v>CT NF ASS. USURE</v>
      </c>
      <c r="AV688" s="1030">
        <f>IFERROR(INDEX(V688:AG688,1,MATCH(Parametres!$B$3,V$1:AG$1,0)-1)*IF(OR(C688="L",C688="S",C688="I"),-1,1),"")</f>
        <v>0</v>
      </c>
      <c r="AW688" s="1030">
        <f t="shared" si="65"/>
        <v>0</v>
      </c>
      <c r="AX688" s="1030">
        <f>INDEX(V688:AG688,1,MATCH(Parametres!$B$3,V$1:AG$1,0))*IF(OR(C688="L",C688="S",C688="I"),-1,1)</f>
        <v>0</v>
      </c>
      <c r="AY688" s="598" t="s">
        <v>337</v>
      </c>
      <c r="AZ688" s="598">
        <f>+VLOOKUP($AJ688,Data_Validation!$A:$E,5,0)</f>
        <v>0</v>
      </c>
    </row>
    <row r="689" spans="1:52" ht="15" customHeight="1">
      <c r="A689" s="832" t="s">
        <v>1150</v>
      </c>
      <c r="B689" s="832">
        <v>2025</v>
      </c>
      <c r="C689" s="832" t="s">
        <v>2507</v>
      </c>
      <c r="D689" s="832" t="s">
        <v>2508</v>
      </c>
      <c r="E689" s="832" t="s">
        <v>1889</v>
      </c>
      <c r="F689" s="832" t="s">
        <v>2438</v>
      </c>
      <c r="G689" s="832">
        <v>0</v>
      </c>
      <c r="H689" s="832">
        <v>0</v>
      </c>
      <c r="I689" s="832">
        <v>0</v>
      </c>
      <c r="J689" s="832">
        <v>34981</v>
      </c>
      <c r="K689" s="832">
        <v>58766</v>
      </c>
      <c r="L689" s="832">
        <v>58766</v>
      </c>
      <c r="M689" s="832">
        <v>58766</v>
      </c>
      <c r="N689" s="832">
        <v>58766</v>
      </c>
      <c r="O689" s="832">
        <v>58766</v>
      </c>
      <c r="P689" s="832">
        <v>58766</v>
      </c>
      <c r="Q689" s="832">
        <v>58766</v>
      </c>
      <c r="R689" s="832">
        <v>58766</v>
      </c>
      <c r="S689" s="832">
        <v>5342.36</v>
      </c>
      <c r="T689" s="832">
        <v>5342.36</v>
      </c>
      <c r="U689" s="832">
        <v>0</v>
      </c>
      <c r="V689" s="832">
        <v>0</v>
      </c>
      <c r="W689" s="832">
        <v>0</v>
      </c>
      <c r="X689" s="832">
        <v>0</v>
      </c>
      <c r="Y689" s="832">
        <v>0</v>
      </c>
      <c r="Z689" s="832">
        <v>0</v>
      </c>
      <c r="AA689" s="832">
        <v>0</v>
      </c>
      <c r="AB689" s="832">
        <v>0</v>
      </c>
      <c r="AC689" s="832">
        <v>0</v>
      </c>
      <c r="AD689" s="832">
        <v>0</v>
      </c>
      <c r="AE689" s="832">
        <v>0</v>
      </c>
      <c r="AF689" s="832">
        <v>0</v>
      </c>
      <c r="AG689" s="832">
        <v>0</v>
      </c>
      <c r="AH689" s="832">
        <v>0</v>
      </c>
      <c r="AI689" s="832">
        <v>0</v>
      </c>
      <c r="AJ689" s="1030" t="str">
        <f t="shared" si="66"/>
        <v>H41900</v>
      </c>
      <c r="AK689" s="1030" t="str">
        <f t="shared" si="67"/>
        <v>CT VTE PARCS NEUFS</v>
      </c>
      <c r="AL689" s="1030">
        <f>IFERROR(INDEX(G689:R689,1,MATCH(Parametres!$B$3,G$1:R$1,0)-1)*IF(OR(F689="L",F689="S",F689="I"),-1,1),"")</f>
        <v>0</v>
      </c>
      <c r="AM689" s="1030">
        <f t="shared" si="62"/>
        <v>0</v>
      </c>
      <c r="AN689" s="1030">
        <f>INDEX(G689:R689,1,MATCH(Parametres!$B$3,G$1:R$1,0))*IF(OR(F689="L",F689="S",F689="I"),-1,1)</f>
        <v>0</v>
      </c>
      <c r="AO689" s="598" t="str">
        <f>+VLOOKUP($AJ689,Data_Validation!$A:$D,1,0)</f>
        <v>H41900</v>
      </c>
      <c r="AP689" s="598" t="str">
        <f>+VLOOKUP($AJ689,Data_Validation!$A:$D,3,0)</f>
        <v>Véhicules neufs</v>
      </c>
      <c r="AQ689" s="598" t="str">
        <f>+VLOOKUP($AJ689,Data_Validation!$A:$D,4,0)</f>
        <v>Flottes</v>
      </c>
      <c r="AR689" s="598" t="s">
        <v>299</v>
      </c>
      <c r="AS689" s="598">
        <f>+VLOOKUP($AJ689,Data_Validation!$A:$E,5,0)</f>
        <v>0</v>
      </c>
      <c r="AT689" s="1036" t="str">
        <f t="shared" si="63"/>
        <v>H41900</v>
      </c>
      <c r="AU689" s="599" t="str">
        <f t="shared" si="64"/>
        <v>CT VTE PARCS NEUFS</v>
      </c>
      <c r="AV689" s="1030">
        <f>IFERROR(INDEX(V689:AG689,1,MATCH(Parametres!$B$3,V$1:AG$1,0)-1)*IF(OR(C689="L",C689="S",C689="I"),-1,1),"")</f>
        <v>0</v>
      </c>
      <c r="AW689" s="1030">
        <f t="shared" si="65"/>
        <v>0</v>
      </c>
      <c r="AX689" s="1030">
        <f>INDEX(V689:AG689,1,MATCH(Parametres!$B$3,V$1:AG$1,0))*IF(OR(C689="L",C689="S",C689="I"),-1,1)</f>
        <v>0</v>
      </c>
      <c r="AY689" s="598" t="s">
        <v>337</v>
      </c>
      <c r="AZ689" s="598">
        <f>+VLOOKUP($AJ689,Data_Validation!$A:$E,5,0)</f>
        <v>0</v>
      </c>
    </row>
    <row r="690" spans="1:52" ht="15" customHeight="1">
      <c r="A690" s="832" t="s">
        <v>1150</v>
      </c>
      <c r="B690" s="832">
        <v>2025</v>
      </c>
      <c r="C690" s="832" t="s">
        <v>2509</v>
      </c>
      <c r="D690" s="832" t="s">
        <v>2510</v>
      </c>
      <c r="E690" s="832" t="s">
        <v>1889</v>
      </c>
      <c r="F690" s="832" t="s">
        <v>2438</v>
      </c>
      <c r="G690" s="832">
        <v>0</v>
      </c>
      <c r="H690" s="832">
        <v>43457.51</v>
      </c>
      <c r="I690" s="832">
        <v>43457.51</v>
      </c>
      <c r="J690" s="832">
        <v>43457.51</v>
      </c>
      <c r="K690" s="832">
        <v>43457.51</v>
      </c>
      <c r="L690" s="832">
        <v>43457.51</v>
      </c>
      <c r="M690" s="832">
        <v>43457.51</v>
      </c>
      <c r="N690" s="832">
        <v>43457.51</v>
      </c>
      <c r="O690" s="832">
        <v>81205.509999999995</v>
      </c>
      <c r="P690" s="832">
        <v>350179.24</v>
      </c>
      <c r="Q690" s="832">
        <v>350179.24</v>
      </c>
      <c r="R690" s="832">
        <v>391879.24</v>
      </c>
      <c r="S690" s="832">
        <v>31834.48</v>
      </c>
      <c r="T690" s="832">
        <v>31834.48</v>
      </c>
      <c r="U690" s="832">
        <v>0</v>
      </c>
      <c r="V690" s="832">
        <v>0</v>
      </c>
      <c r="W690" s="832">
        <v>0</v>
      </c>
      <c r="X690" s="832">
        <v>0</v>
      </c>
      <c r="Y690" s="832">
        <v>0</v>
      </c>
      <c r="Z690" s="832">
        <v>0</v>
      </c>
      <c r="AA690" s="832">
        <v>0</v>
      </c>
      <c r="AB690" s="832">
        <v>0</v>
      </c>
      <c r="AC690" s="832">
        <v>0</v>
      </c>
      <c r="AD690" s="832">
        <v>0</v>
      </c>
      <c r="AE690" s="832">
        <v>0</v>
      </c>
      <c r="AF690" s="832">
        <v>0</v>
      </c>
      <c r="AG690" s="832">
        <v>0</v>
      </c>
      <c r="AH690" s="832">
        <v>0</v>
      </c>
      <c r="AI690" s="832">
        <v>0</v>
      </c>
      <c r="AJ690" s="1030" t="str">
        <f t="shared" si="66"/>
        <v>H41910</v>
      </c>
      <c r="AK690" s="1030" t="str">
        <f t="shared" si="67"/>
        <v>CT PARC CAMION NEUF</v>
      </c>
      <c r="AL690" s="1030">
        <f>IFERROR(INDEX(G690:R690,1,MATCH(Parametres!$B$3,G$1:R$1,0)-1)*IF(OR(F690="L",F690="S",F690="I"),-1,1),"")</f>
        <v>0</v>
      </c>
      <c r="AM690" s="1030">
        <f t="shared" si="62"/>
        <v>43457.51</v>
      </c>
      <c r="AN690" s="1030">
        <f>INDEX(G690:R690,1,MATCH(Parametres!$B$3,G$1:R$1,0))*IF(OR(F690="L",F690="S",F690="I"),-1,1)</f>
        <v>43457.51</v>
      </c>
      <c r="AO690" s="598" t="str">
        <f>+VLOOKUP($AJ690,Data_Validation!$A:$D,1,0)</f>
        <v>H41910</v>
      </c>
      <c r="AP690" s="598" t="str">
        <f>+VLOOKUP($AJ690,Data_Validation!$A:$D,3,0)</f>
        <v>Véhicules neufs</v>
      </c>
      <c r="AQ690" s="598" t="str">
        <f>+VLOOKUP($AJ690,Data_Validation!$A:$D,4,0)</f>
        <v>Flottes</v>
      </c>
      <c r="AR690" s="598" t="s">
        <v>299</v>
      </c>
      <c r="AS690" s="598">
        <f>+VLOOKUP($AJ690,Data_Validation!$A:$E,5,0)</f>
        <v>0</v>
      </c>
      <c r="AT690" s="1036" t="str">
        <f t="shared" si="63"/>
        <v>H41910</v>
      </c>
      <c r="AU690" s="599" t="str">
        <f t="shared" si="64"/>
        <v>CT PARC CAMION NEUF</v>
      </c>
      <c r="AV690" s="1030">
        <f>IFERROR(INDEX(V690:AG690,1,MATCH(Parametres!$B$3,V$1:AG$1,0)-1)*IF(OR(C690="L",C690="S",C690="I"),-1,1),"")</f>
        <v>0</v>
      </c>
      <c r="AW690" s="1030">
        <f t="shared" si="65"/>
        <v>0</v>
      </c>
      <c r="AX690" s="1030">
        <f>INDEX(V690:AG690,1,MATCH(Parametres!$B$3,V$1:AG$1,0))*IF(OR(C690="L",C690="S",C690="I"),-1,1)</f>
        <v>0</v>
      </c>
      <c r="AY690" s="598" t="s">
        <v>337</v>
      </c>
      <c r="AZ690" s="598">
        <f>+VLOOKUP($AJ690,Data_Validation!$A:$E,5,0)</f>
        <v>0</v>
      </c>
    </row>
    <row r="691" spans="1:52" ht="15" customHeight="1">
      <c r="A691" s="832" t="s">
        <v>1150</v>
      </c>
      <c r="B691" s="832">
        <v>2025</v>
      </c>
      <c r="C691" s="832" t="s">
        <v>2511</v>
      </c>
      <c r="D691" s="832" t="s">
        <v>2512</v>
      </c>
      <c r="E691" s="832" t="s">
        <v>1889</v>
      </c>
      <c r="F691" s="832" t="s">
        <v>2438</v>
      </c>
      <c r="G691" s="832">
        <v>185283.88</v>
      </c>
      <c r="H691" s="832">
        <v>243838.43</v>
      </c>
      <c r="I691" s="832">
        <v>310145.13</v>
      </c>
      <c r="J691" s="832">
        <v>441796.66</v>
      </c>
      <c r="K691" s="832">
        <v>527019.79</v>
      </c>
      <c r="L691" s="832">
        <v>655691.04</v>
      </c>
      <c r="M691" s="832">
        <v>731949.22</v>
      </c>
      <c r="N691" s="832">
        <v>810175.22</v>
      </c>
      <c r="O691" s="832">
        <v>995589.84</v>
      </c>
      <c r="P691" s="832">
        <v>1095197.28</v>
      </c>
      <c r="Q691" s="832">
        <v>1128608.17</v>
      </c>
      <c r="R691" s="832">
        <v>1200687.76</v>
      </c>
      <c r="S691" s="832">
        <v>102600.74</v>
      </c>
      <c r="T691" s="832">
        <v>102600.74</v>
      </c>
      <c r="U691" s="832">
        <v>0</v>
      </c>
      <c r="V691" s="832">
        <v>0</v>
      </c>
      <c r="W691" s="832">
        <v>0</v>
      </c>
      <c r="X691" s="832">
        <v>0</v>
      </c>
      <c r="Y691" s="832">
        <v>0</v>
      </c>
      <c r="Z691" s="832">
        <v>0</v>
      </c>
      <c r="AA691" s="832">
        <v>0</v>
      </c>
      <c r="AB691" s="832">
        <v>0</v>
      </c>
      <c r="AC691" s="832">
        <v>0</v>
      </c>
      <c r="AD691" s="832">
        <v>0</v>
      </c>
      <c r="AE691" s="832">
        <v>0</v>
      </c>
      <c r="AF691" s="832">
        <v>0</v>
      </c>
      <c r="AG691" s="832">
        <v>0</v>
      </c>
      <c r="AH691" s="832">
        <v>0</v>
      </c>
      <c r="AI691" s="832">
        <v>0</v>
      </c>
      <c r="AJ691" s="1030" t="str">
        <f t="shared" si="66"/>
        <v>H42000</v>
      </c>
      <c r="AK691" s="1030" t="str">
        <f t="shared" si="67"/>
        <v>CT DIVERS(AUTOS)</v>
      </c>
      <c r="AL691" s="1030">
        <f>IFERROR(INDEX(G691:R691,1,MATCH(Parametres!$B$3,G$1:R$1,0)-1)*IF(OR(F691="L",F691="S",F691="I"),-1,1),"")</f>
        <v>185283.88</v>
      </c>
      <c r="AM691" s="1030">
        <f t="shared" si="62"/>
        <v>58554.549999999988</v>
      </c>
      <c r="AN691" s="1030">
        <f>INDEX(G691:R691,1,MATCH(Parametres!$B$3,G$1:R$1,0))*IF(OR(F691="L",F691="S",F691="I"),-1,1)</f>
        <v>243838.43</v>
      </c>
      <c r="AO691" s="598" t="str">
        <f>+VLOOKUP($AJ691,Data_Validation!$A:$D,1,0)</f>
        <v>H42000</v>
      </c>
      <c r="AP691" s="598" t="str">
        <f>+VLOOKUP($AJ691,Data_Validation!$A:$D,3,0)</f>
        <v>Véhicules usagés</v>
      </c>
      <c r="AQ691" s="598" t="str">
        <f>+VLOOKUP($AJ691,Data_Validation!$A:$D,4,0)</f>
        <v>Rachat bail</v>
      </c>
      <c r="AR691" s="598" t="s">
        <v>299</v>
      </c>
      <c r="AS691" s="598">
        <f>+VLOOKUP($AJ691,Data_Validation!$A:$E,5,0)</f>
        <v>0</v>
      </c>
      <c r="AT691" s="1036" t="str">
        <f t="shared" si="63"/>
        <v>H42000</v>
      </c>
      <c r="AU691" s="599" t="str">
        <f t="shared" si="64"/>
        <v>CT DIVERS(AUTOS)</v>
      </c>
      <c r="AV691" s="1030">
        <f>IFERROR(INDEX(V691:AG691,1,MATCH(Parametres!$B$3,V$1:AG$1,0)-1)*IF(OR(C691="L",C691="S",C691="I"),-1,1),"")</f>
        <v>0</v>
      </c>
      <c r="AW691" s="1030">
        <f t="shared" si="65"/>
        <v>0</v>
      </c>
      <c r="AX691" s="1030">
        <f>INDEX(V691:AG691,1,MATCH(Parametres!$B$3,V$1:AG$1,0))*IF(OR(C691="L",C691="S",C691="I"),-1,1)</f>
        <v>0</v>
      </c>
      <c r="AY691" s="598" t="s">
        <v>337</v>
      </c>
      <c r="AZ691" s="598">
        <f>+VLOOKUP($AJ691,Data_Validation!$A:$E,5,0)</f>
        <v>0</v>
      </c>
    </row>
    <row r="692" spans="1:52" ht="15" customHeight="1">
      <c r="A692" s="832" t="s">
        <v>1150</v>
      </c>
      <c r="B692" s="832">
        <v>2025</v>
      </c>
      <c r="C692" s="832" t="s">
        <v>2513</v>
      </c>
      <c r="D692" s="832" t="s">
        <v>2514</v>
      </c>
      <c r="E692" s="832" t="s">
        <v>1889</v>
      </c>
      <c r="F692" s="832" t="s">
        <v>2438</v>
      </c>
      <c r="G692" s="832">
        <v>0</v>
      </c>
      <c r="H692" s="832">
        <v>61044.19</v>
      </c>
      <c r="I692" s="832">
        <v>238762.57</v>
      </c>
      <c r="J692" s="832">
        <v>238762.57</v>
      </c>
      <c r="K692" s="832">
        <v>298741.3</v>
      </c>
      <c r="L692" s="832">
        <v>298741.3</v>
      </c>
      <c r="M692" s="832">
        <v>360062.83</v>
      </c>
      <c r="N692" s="832">
        <v>479721.83</v>
      </c>
      <c r="O692" s="832">
        <v>479721.83</v>
      </c>
      <c r="P692" s="832">
        <v>479721.83</v>
      </c>
      <c r="Q692" s="832">
        <v>603988.27</v>
      </c>
      <c r="R692" s="832">
        <v>669699.91</v>
      </c>
      <c r="S692" s="832">
        <v>54908.02</v>
      </c>
      <c r="T692" s="832">
        <v>54908.02</v>
      </c>
      <c r="U692" s="832">
        <v>0</v>
      </c>
      <c r="V692" s="832">
        <v>0</v>
      </c>
      <c r="W692" s="832">
        <v>0</v>
      </c>
      <c r="X692" s="832">
        <v>0</v>
      </c>
      <c r="Y692" s="832">
        <v>0</v>
      </c>
      <c r="Z692" s="832">
        <v>0</v>
      </c>
      <c r="AA692" s="832">
        <v>0</v>
      </c>
      <c r="AB692" s="832">
        <v>0</v>
      </c>
      <c r="AC692" s="832">
        <v>0</v>
      </c>
      <c r="AD692" s="832">
        <v>0</v>
      </c>
      <c r="AE692" s="832">
        <v>0</v>
      </c>
      <c r="AF692" s="832">
        <v>0</v>
      </c>
      <c r="AG692" s="832">
        <v>0</v>
      </c>
      <c r="AH692" s="832">
        <v>0</v>
      </c>
      <c r="AI692" s="832">
        <v>0</v>
      </c>
      <c r="AJ692" s="1030" t="str">
        <f t="shared" si="66"/>
        <v>H42100</v>
      </c>
      <c r="AK692" s="1030" t="str">
        <f t="shared" si="67"/>
        <v>CT PALISADE</v>
      </c>
      <c r="AL692" s="1030">
        <f>IFERROR(INDEX(G692:R692,1,MATCH(Parametres!$B$3,G$1:R$1,0)-1)*IF(OR(F692="L",F692="S",F692="I"),-1,1),"")</f>
        <v>0</v>
      </c>
      <c r="AM692" s="1030">
        <f t="shared" si="62"/>
        <v>61044.19</v>
      </c>
      <c r="AN692" s="1030">
        <f>INDEX(G692:R692,1,MATCH(Parametres!$B$3,G$1:R$1,0))*IF(OR(F692="L",F692="S",F692="I"),-1,1)</f>
        <v>61044.19</v>
      </c>
      <c r="AO692" s="598" t="str">
        <f>+VLOOKUP($AJ692,Data_Validation!$A:$D,1,0)</f>
        <v>H42100</v>
      </c>
      <c r="AP692" s="598" t="str">
        <f>+VLOOKUP($AJ692,Data_Validation!$A:$D,3,0)</f>
        <v>Véhicules neufs</v>
      </c>
      <c r="AQ692" s="598" t="str">
        <f>+VLOOKUP($AJ692,Data_Validation!$A:$D,4,0)</f>
        <v>Camions détail</v>
      </c>
      <c r="AR692" s="598" t="s">
        <v>299</v>
      </c>
      <c r="AS692" s="598">
        <f>+VLOOKUP($AJ692,Data_Validation!$A:$E,5,0)</f>
        <v>0</v>
      </c>
      <c r="AT692" s="1036" t="str">
        <f t="shared" si="63"/>
        <v>H42100</v>
      </c>
      <c r="AU692" s="599" t="str">
        <f t="shared" si="64"/>
        <v>CT PALISADE</v>
      </c>
      <c r="AV692" s="1030">
        <f>IFERROR(INDEX(V692:AG692,1,MATCH(Parametres!$B$3,V$1:AG$1,0)-1)*IF(OR(C692="L",C692="S",C692="I"),-1,1),"")</f>
        <v>0</v>
      </c>
      <c r="AW692" s="1030">
        <f t="shared" si="65"/>
        <v>0</v>
      </c>
      <c r="AX692" s="1030">
        <f>INDEX(V692:AG692,1,MATCH(Parametres!$B$3,V$1:AG$1,0))*IF(OR(C692="L",C692="S",C692="I"),-1,1)</f>
        <v>0</v>
      </c>
      <c r="AY692" s="598" t="s">
        <v>337</v>
      </c>
      <c r="AZ692" s="598">
        <f>+VLOOKUP($AJ692,Data_Validation!$A:$E,5,0)</f>
        <v>0</v>
      </c>
    </row>
    <row r="693" spans="1:52" ht="15" customHeight="1">
      <c r="A693" s="832" t="s">
        <v>1150</v>
      </c>
      <c r="B693" s="832">
        <v>2025</v>
      </c>
      <c r="C693" s="832" t="s">
        <v>2515</v>
      </c>
      <c r="D693" s="832" t="s">
        <v>2516</v>
      </c>
      <c r="E693" s="832" t="s">
        <v>1889</v>
      </c>
      <c r="F693" s="832" t="s">
        <v>2438</v>
      </c>
      <c r="G693" s="832">
        <v>220282.48</v>
      </c>
      <c r="H693" s="832">
        <v>321405.51</v>
      </c>
      <c r="I693" s="832">
        <v>443409.18</v>
      </c>
      <c r="J693" s="832">
        <v>582895.13</v>
      </c>
      <c r="K693" s="832">
        <v>896922.93</v>
      </c>
      <c r="L693" s="832">
        <v>1282330.25</v>
      </c>
      <c r="M693" s="832">
        <v>1603066.5</v>
      </c>
      <c r="N693" s="832">
        <v>2165122.19</v>
      </c>
      <c r="O693" s="832">
        <v>2541655.59</v>
      </c>
      <c r="P693" s="832">
        <v>2827043.85</v>
      </c>
      <c r="Q693" s="832">
        <v>3079655.86</v>
      </c>
      <c r="R693" s="832">
        <v>3132132.3</v>
      </c>
      <c r="S693" s="832">
        <v>279968.71000000002</v>
      </c>
      <c r="T693" s="832">
        <v>279968.71000000002</v>
      </c>
      <c r="U693" s="832">
        <v>0</v>
      </c>
      <c r="V693" s="832">
        <v>0</v>
      </c>
      <c r="W693" s="832">
        <v>0</v>
      </c>
      <c r="X693" s="832">
        <v>0</v>
      </c>
      <c r="Y693" s="832">
        <v>0</v>
      </c>
      <c r="Z693" s="832">
        <v>0</v>
      </c>
      <c r="AA693" s="832">
        <v>0</v>
      </c>
      <c r="AB693" s="832">
        <v>0</v>
      </c>
      <c r="AC693" s="832">
        <v>0</v>
      </c>
      <c r="AD693" s="832">
        <v>0</v>
      </c>
      <c r="AE693" s="832">
        <v>0</v>
      </c>
      <c r="AF693" s="832">
        <v>0</v>
      </c>
      <c r="AG693" s="832">
        <v>0</v>
      </c>
      <c r="AH693" s="832">
        <v>0</v>
      </c>
      <c r="AI693" s="832">
        <v>0</v>
      </c>
      <c r="AJ693" s="1030" t="str">
        <f t="shared" si="66"/>
        <v>H42200</v>
      </c>
      <c r="AK693" s="1030" t="str">
        <f t="shared" si="67"/>
        <v>CT VENUE</v>
      </c>
      <c r="AL693" s="1030">
        <f>IFERROR(INDEX(G693:R693,1,MATCH(Parametres!$B$3,G$1:R$1,0)-1)*IF(OR(F693="L",F693="S",F693="I"),-1,1),"")</f>
        <v>220282.48</v>
      </c>
      <c r="AM693" s="1030">
        <f t="shared" si="62"/>
        <v>101123.03</v>
      </c>
      <c r="AN693" s="1030">
        <f>INDEX(G693:R693,1,MATCH(Parametres!$B$3,G$1:R$1,0))*IF(OR(F693="L",F693="S",F693="I"),-1,1)</f>
        <v>321405.51</v>
      </c>
      <c r="AO693" s="598" t="str">
        <f>+VLOOKUP($AJ693,Data_Validation!$A:$D,1,0)</f>
        <v>H42200</v>
      </c>
      <c r="AP693" s="598" t="str">
        <f>+VLOOKUP($AJ693,Data_Validation!$A:$D,3,0)</f>
        <v>Véhicules neufs</v>
      </c>
      <c r="AQ693" s="598" t="str">
        <f>+VLOOKUP($AJ693,Data_Validation!$A:$D,4,0)</f>
        <v>Camions détail</v>
      </c>
      <c r="AR693" s="598" t="s">
        <v>299</v>
      </c>
      <c r="AS693" s="598">
        <f>+VLOOKUP($AJ693,Data_Validation!$A:$E,5,0)</f>
        <v>0</v>
      </c>
      <c r="AT693" s="1036" t="str">
        <f t="shared" si="63"/>
        <v>H42200</v>
      </c>
      <c r="AU693" s="599" t="str">
        <f t="shared" si="64"/>
        <v>CT VENUE</v>
      </c>
      <c r="AV693" s="1030">
        <f>IFERROR(INDEX(V693:AG693,1,MATCH(Parametres!$B$3,V$1:AG$1,0)-1)*IF(OR(C693="L",C693="S",C693="I"),-1,1),"")</f>
        <v>0</v>
      </c>
      <c r="AW693" s="1030">
        <f t="shared" si="65"/>
        <v>0</v>
      </c>
      <c r="AX693" s="1030">
        <f>INDEX(V693:AG693,1,MATCH(Parametres!$B$3,V$1:AG$1,0))*IF(OR(C693="L",C693="S",C693="I"),-1,1)</f>
        <v>0</v>
      </c>
      <c r="AY693" s="598" t="s">
        <v>337</v>
      </c>
      <c r="AZ693" s="598">
        <f>+VLOOKUP($AJ693,Data_Validation!$A:$E,5,0)</f>
        <v>0</v>
      </c>
    </row>
    <row r="694" spans="1:52" ht="15" customHeight="1">
      <c r="A694" s="832" t="s">
        <v>1150</v>
      </c>
      <c r="B694" s="832">
        <v>2025</v>
      </c>
      <c r="C694" s="832" t="s">
        <v>2517</v>
      </c>
      <c r="D694" s="832" t="s">
        <v>2518</v>
      </c>
      <c r="E694" s="832" t="s">
        <v>1889</v>
      </c>
      <c r="F694" s="832" t="s">
        <v>2438</v>
      </c>
      <c r="G694" s="832">
        <v>88785.81</v>
      </c>
      <c r="H694" s="832">
        <v>155769.04999999999</v>
      </c>
      <c r="I694" s="832">
        <v>222488.79</v>
      </c>
      <c r="J694" s="832">
        <v>242909.16</v>
      </c>
      <c r="K694" s="832">
        <v>291587.83</v>
      </c>
      <c r="L694" s="832">
        <v>291587.83</v>
      </c>
      <c r="M694" s="832">
        <v>291587.83</v>
      </c>
      <c r="N694" s="832">
        <v>326363.59999999998</v>
      </c>
      <c r="O694" s="832">
        <v>398590.59</v>
      </c>
      <c r="P694" s="832">
        <v>499110.34</v>
      </c>
      <c r="Q694" s="832">
        <v>708694.45</v>
      </c>
      <c r="R694" s="832">
        <v>869384.61</v>
      </c>
      <c r="S694" s="832">
        <v>64426.77</v>
      </c>
      <c r="T694" s="832">
        <v>64426.77</v>
      </c>
      <c r="U694" s="832">
        <v>0</v>
      </c>
      <c r="V694" s="832">
        <v>0</v>
      </c>
      <c r="W694" s="832">
        <v>0</v>
      </c>
      <c r="X694" s="832">
        <v>0</v>
      </c>
      <c r="Y694" s="832">
        <v>0</v>
      </c>
      <c r="Z694" s="832">
        <v>0</v>
      </c>
      <c r="AA694" s="832">
        <v>0</v>
      </c>
      <c r="AB694" s="832">
        <v>0</v>
      </c>
      <c r="AC694" s="832">
        <v>0</v>
      </c>
      <c r="AD694" s="832">
        <v>0</v>
      </c>
      <c r="AE694" s="832">
        <v>0</v>
      </c>
      <c r="AF694" s="832">
        <v>0</v>
      </c>
      <c r="AG694" s="832">
        <v>0</v>
      </c>
      <c r="AH694" s="832">
        <v>0</v>
      </c>
      <c r="AI694" s="832">
        <v>0</v>
      </c>
      <c r="AJ694" s="1030" t="str">
        <f t="shared" si="66"/>
        <v>H42300</v>
      </c>
      <c r="AK694" s="1030" t="str">
        <f t="shared" si="67"/>
        <v>CT USAGE CERTIFIE HD</v>
      </c>
      <c r="AL694" s="1030">
        <f>IFERROR(INDEX(G694:R694,1,MATCH(Parametres!$B$3,G$1:R$1,0)-1)*IF(OR(F694="L",F694="S",F694="I"),-1,1),"")</f>
        <v>88785.81</v>
      </c>
      <c r="AM694" s="1030">
        <f t="shared" si="62"/>
        <v>66983.239999999991</v>
      </c>
      <c r="AN694" s="1030">
        <f>INDEX(G694:R694,1,MATCH(Parametres!$B$3,G$1:R$1,0))*IF(OR(F694="L",F694="S",F694="I"),-1,1)</f>
        <v>155769.04999999999</v>
      </c>
      <c r="AO694" s="598" t="str">
        <f>+VLOOKUP($AJ694,Data_Validation!$A:$D,1,0)</f>
        <v>H42300</v>
      </c>
      <c r="AP694" s="598" t="str">
        <f>+VLOOKUP($AJ694,Data_Validation!$A:$D,3,0)</f>
        <v>Véhicules usagés</v>
      </c>
      <c r="AQ694" s="598" t="str">
        <f>+VLOOKUP($AJ694,Data_Validation!$A:$D,4,0)</f>
        <v>Certifié</v>
      </c>
      <c r="AR694" s="598" t="s">
        <v>299</v>
      </c>
      <c r="AS694" s="598">
        <f>+VLOOKUP($AJ694,Data_Validation!$A:$E,5,0)</f>
        <v>0</v>
      </c>
      <c r="AT694" s="1036" t="str">
        <f t="shared" si="63"/>
        <v>H42300</v>
      </c>
      <c r="AU694" s="599" t="str">
        <f t="shared" si="64"/>
        <v>CT USAGE CERTIFIE HD</v>
      </c>
      <c r="AV694" s="1030">
        <f>IFERROR(INDEX(V694:AG694,1,MATCH(Parametres!$B$3,V$1:AG$1,0)-1)*IF(OR(C694="L",C694="S",C694="I"),-1,1),"")</f>
        <v>0</v>
      </c>
      <c r="AW694" s="1030">
        <f t="shared" si="65"/>
        <v>0</v>
      </c>
      <c r="AX694" s="1030">
        <f>INDEX(V694:AG694,1,MATCH(Parametres!$B$3,V$1:AG$1,0))*IF(OR(C694="L",C694="S",C694="I"),-1,1)</f>
        <v>0</v>
      </c>
      <c r="AY694" s="598" t="s">
        <v>337</v>
      </c>
      <c r="AZ694" s="598">
        <f>+VLOOKUP($AJ694,Data_Validation!$A:$E,5,0)</f>
        <v>0</v>
      </c>
    </row>
    <row r="695" spans="1:52" ht="15" customHeight="1">
      <c r="A695" s="832" t="s">
        <v>1150</v>
      </c>
      <c r="B695" s="832">
        <v>2025</v>
      </c>
      <c r="C695" s="832" t="s">
        <v>2519</v>
      </c>
      <c r="D695" s="832" t="s">
        <v>2520</v>
      </c>
      <c r="E695" s="832" t="s">
        <v>2521</v>
      </c>
      <c r="F695" s="832" t="s">
        <v>2438</v>
      </c>
      <c r="G695" s="832">
        <v>1</v>
      </c>
      <c r="H695" s="832">
        <v>2</v>
      </c>
      <c r="I695" s="832">
        <v>3</v>
      </c>
      <c r="J695" s="832">
        <v>4</v>
      </c>
      <c r="K695" s="832">
        <v>5</v>
      </c>
      <c r="L695" s="832">
        <v>5</v>
      </c>
      <c r="M695" s="832">
        <v>5</v>
      </c>
      <c r="N695" s="832">
        <v>6</v>
      </c>
      <c r="O695" s="832">
        <v>7</v>
      </c>
      <c r="P695" s="832">
        <v>8</v>
      </c>
      <c r="Q695" s="832">
        <v>9</v>
      </c>
      <c r="R695" s="832">
        <v>10</v>
      </c>
      <c r="S695" s="832">
        <v>0.82</v>
      </c>
      <c r="T695" s="832">
        <v>0.82</v>
      </c>
      <c r="U695" s="832">
        <v>0</v>
      </c>
      <c r="V695" s="832">
        <v>0</v>
      </c>
      <c r="W695" s="832">
        <v>0</v>
      </c>
      <c r="X695" s="832">
        <v>0</v>
      </c>
      <c r="Y695" s="832">
        <v>0</v>
      </c>
      <c r="Z695" s="832">
        <v>0</v>
      </c>
      <c r="AA695" s="832">
        <v>0</v>
      </c>
      <c r="AB695" s="832">
        <v>0</v>
      </c>
      <c r="AC695" s="832">
        <v>0</v>
      </c>
      <c r="AD695" s="832">
        <v>0</v>
      </c>
      <c r="AE695" s="832">
        <v>0</v>
      </c>
      <c r="AF695" s="832">
        <v>0</v>
      </c>
      <c r="AG695" s="832">
        <v>0</v>
      </c>
      <c r="AH695" s="832">
        <v>0</v>
      </c>
      <c r="AI695" s="832">
        <v>0</v>
      </c>
      <c r="AJ695" s="1030" t="str">
        <f t="shared" si="66"/>
        <v>H42400</v>
      </c>
      <c r="AK695" s="1030" t="str">
        <f t="shared" si="67"/>
        <v>CT USA REC CERTIF HYUNDAI</v>
      </c>
      <c r="AL695" s="1030">
        <f>IFERROR(INDEX(G695:R695,1,MATCH(Parametres!$B$3,G$1:R$1,0)-1)*IF(OR(F695="L",F695="S",F695="I"),-1,1),"")</f>
        <v>1</v>
      </c>
      <c r="AM695" s="1030">
        <f t="shared" si="62"/>
        <v>1</v>
      </c>
      <c r="AN695" s="1030">
        <f>INDEX(G695:R695,1,MATCH(Parametres!$B$3,G$1:R$1,0))*IF(OR(F695="L",F695="S",F695="I"),-1,1)</f>
        <v>2</v>
      </c>
      <c r="AO695" s="598" t="str">
        <f>+VLOOKUP($AJ695,Data_Validation!$A:$D,1,0)</f>
        <v>H42400</v>
      </c>
      <c r="AP695" s="598" t="str">
        <f>+VLOOKUP($AJ695,Data_Validation!$A:$D,3,0)</f>
        <v>Véhicules usagés</v>
      </c>
      <c r="AQ695" s="598" t="str">
        <f>+VLOOKUP($AJ695,Data_Validation!$A:$D,4,0)</f>
        <v>Certifié</v>
      </c>
      <c r="AR695" s="598" t="s">
        <v>299</v>
      </c>
      <c r="AS695" s="598">
        <f>+VLOOKUP($AJ695,Data_Validation!$A:$E,5,0)</f>
        <v>0</v>
      </c>
      <c r="AT695" s="1036" t="str">
        <f t="shared" si="63"/>
        <v>H42400</v>
      </c>
      <c r="AU695" s="599" t="str">
        <f t="shared" si="64"/>
        <v>CT USA REC CERTIF HYUNDAI</v>
      </c>
      <c r="AV695" s="1030">
        <f>IFERROR(INDEX(V695:AG695,1,MATCH(Parametres!$B$3,V$1:AG$1,0)-1)*IF(OR(C695="L",C695="S",C695="I"),-1,1),"")</f>
        <v>0</v>
      </c>
      <c r="AW695" s="1030">
        <f t="shared" si="65"/>
        <v>0</v>
      </c>
      <c r="AX695" s="1030">
        <f>INDEX(V695:AG695,1,MATCH(Parametres!$B$3,V$1:AG$1,0))*IF(OR(C695="L",C695="S",C695="I"),-1,1)</f>
        <v>0</v>
      </c>
      <c r="AY695" s="598" t="s">
        <v>337</v>
      </c>
      <c r="AZ695" s="598">
        <f>+VLOOKUP($AJ695,Data_Validation!$A:$E,5,0)</f>
        <v>0</v>
      </c>
    </row>
    <row r="696" spans="1:52" ht="15" customHeight="1">
      <c r="A696" s="832" t="s">
        <v>1150</v>
      </c>
      <c r="B696" s="832">
        <v>2025</v>
      </c>
      <c r="C696" s="832" t="s">
        <v>2522</v>
      </c>
      <c r="D696" s="832" t="s">
        <v>2523</v>
      </c>
      <c r="E696" s="832" t="s">
        <v>1889</v>
      </c>
      <c r="F696" s="832" t="s">
        <v>2438</v>
      </c>
      <c r="G696" s="832">
        <v>18449.560000000001</v>
      </c>
      <c r="H696" s="832">
        <v>63474.559999999998</v>
      </c>
      <c r="I696" s="832">
        <v>80171.64</v>
      </c>
      <c r="J696" s="832">
        <v>80171.64</v>
      </c>
      <c r="K696" s="832">
        <v>112765.14</v>
      </c>
      <c r="L696" s="832">
        <v>112765.14</v>
      </c>
      <c r="M696" s="832">
        <v>112765.14</v>
      </c>
      <c r="N696" s="832">
        <v>129164.04</v>
      </c>
      <c r="O696" s="832">
        <v>178588.75</v>
      </c>
      <c r="P696" s="832">
        <v>280280.38</v>
      </c>
      <c r="Q696" s="832">
        <v>316310.28000000003</v>
      </c>
      <c r="R696" s="832">
        <v>352477.13</v>
      </c>
      <c r="S696" s="832">
        <v>28755.48</v>
      </c>
      <c r="T696" s="832">
        <v>28755.48</v>
      </c>
      <c r="U696" s="832">
        <v>0</v>
      </c>
      <c r="V696" s="832">
        <v>0</v>
      </c>
      <c r="W696" s="832">
        <v>0</v>
      </c>
      <c r="X696" s="832">
        <v>0</v>
      </c>
      <c r="Y696" s="832">
        <v>0</v>
      </c>
      <c r="Z696" s="832">
        <v>0</v>
      </c>
      <c r="AA696" s="832">
        <v>0</v>
      </c>
      <c r="AB696" s="832">
        <v>0</v>
      </c>
      <c r="AC696" s="832">
        <v>0</v>
      </c>
      <c r="AD696" s="832">
        <v>0</v>
      </c>
      <c r="AE696" s="832">
        <v>0</v>
      </c>
      <c r="AF696" s="832">
        <v>0</v>
      </c>
      <c r="AG696" s="832">
        <v>0</v>
      </c>
      <c r="AH696" s="832">
        <v>0</v>
      </c>
      <c r="AI696" s="832">
        <v>0</v>
      </c>
      <c r="AJ696" s="1030" t="str">
        <f t="shared" si="66"/>
        <v>H42500</v>
      </c>
      <c r="AK696" s="1030" t="str">
        <f t="shared" si="67"/>
        <v>CT VEHICULES OCC HYUNDAI</v>
      </c>
      <c r="AL696" s="1030">
        <f>IFERROR(INDEX(G696:R696,1,MATCH(Parametres!$B$3,G$1:R$1,0)-1)*IF(OR(F696="L",F696="S",F696="I"),-1,1),"")</f>
        <v>18449.560000000001</v>
      </c>
      <c r="AM696" s="1030">
        <f t="shared" si="62"/>
        <v>45025</v>
      </c>
      <c r="AN696" s="1030">
        <f>INDEX(G696:R696,1,MATCH(Parametres!$B$3,G$1:R$1,0))*IF(OR(F696="L",F696="S",F696="I"),-1,1)</f>
        <v>63474.559999999998</v>
      </c>
      <c r="AO696" s="598" t="str">
        <f>+VLOOKUP($AJ696,Data_Validation!$A:$D,1,0)</f>
        <v>H42500</v>
      </c>
      <c r="AP696" s="598" t="str">
        <f>+VLOOKUP($AJ696,Data_Validation!$A:$D,3,0)</f>
        <v>Véhicules usagés</v>
      </c>
      <c r="AQ696" s="598" t="str">
        <f>+VLOOKUP($AJ696,Data_Validation!$A:$D,4,0)</f>
        <v>Non Certifié</v>
      </c>
      <c r="AR696" s="598" t="s">
        <v>299</v>
      </c>
      <c r="AS696" s="598">
        <f>+VLOOKUP($AJ696,Data_Validation!$A:$E,5,0)</f>
        <v>0</v>
      </c>
      <c r="AT696" s="1036" t="str">
        <f t="shared" si="63"/>
        <v>H42500</v>
      </c>
      <c r="AU696" s="599" t="str">
        <f t="shared" si="64"/>
        <v>CT VEHICULES OCC HYUNDAI</v>
      </c>
      <c r="AV696" s="1030">
        <f>IFERROR(INDEX(V696:AG696,1,MATCH(Parametres!$B$3,V$1:AG$1,0)-1)*IF(OR(C696="L",C696="S",C696="I"),-1,1),"")</f>
        <v>0</v>
      </c>
      <c r="AW696" s="1030">
        <f t="shared" si="65"/>
        <v>0</v>
      </c>
      <c r="AX696" s="1030">
        <f>INDEX(V696:AG696,1,MATCH(Parametres!$B$3,V$1:AG$1,0))*IF(OR(C696="L",C696="S",C696="I"),-1,1)</f>
        <v>0</v>
      </c>
      <c r="AY696" s="598" t="s">
        <v>337</v>
      </c>
      <c r="AZ696" s="598">
        <f>+VLOOKUP($AJ696,Data_Validation!$A:$E,5,0)</f>
        <v>0</v>
      </c>
    </row>
    <row r="697" spans="1:52" ht="15" customHeight="1">
      <c r="A697" s="832" t="s">
        <v>1150</v>
      </c>
      <c r="B697" s="832">
        <v>2025</v>
      </c>
      <c r="C697" s="832" t="s">
        <v>2524</v>
      </c>
      <c r="D697" s="832" t="s">
        <v>2308</v>
      </c>
      <c r="E697" s="832" t="s">
        <v>2521</v>
      </c>
      <c r="F697" s="832" t="s">
        <v>2438</v>
      </c>
      <c r="G697" s="832">
        <v>1</v>
      </c>
      <c r="H697" s="832">
        <v>2.0099999999999998</v>
      </c>
      <c r="I697" s="832">
        <v>3.01</v>
      </c>
      <c r="J697" s="832">
        <v>3.01</v>
      </c>
      <c r="K697" s="832">
        <v>4.01</v>
      </c>
      <c r="L697" s="832">
        <v>4.01</v>
      </c>
      <c r="M697" s="832">
        <v>4.01</v>
      </c>
      <c r="N697" s="832">
        <v>5.01</v>
      </c>
      <c r="O697" s="832">
        <v>6.01</v>
      </c>
      <c r="P697" s="832">
        <v>7.01</v>
      </c>
      <c r="Q697" s="832">
        <v>8.01</v>
      </c>
      <c r="R697" s="832">
        <v>9.01</v>
      </c>
      <c r="S697" s="832">
        <v>0.73</v>
      </c>
      <c r="T697" s="832">
        <v>0.73</v>
      </c>
      <c r="U697" s="832">
        <v>0</v>
      </c>
      <c r="V697" s="832">
        <v>0</v>
      </c>
      <c r="W697" s="832">
        <v>0</v>
      </c>
      <c r="X697" s="832">
        <v>0</v>
      </c>
      <c r="Y697" s="832">
        <v>0</v>
      </c>
      <c r="Z697" s="832">
        <v>0</v>
      </c>
      <c r="AA697" s="832">
        <v>0</v>
      </c>
      <c r="AB697" s="832">
        <v>0</v>
      </c>
      <c r="AC697" s="832">
        <v>0</v>
      </c>
      <c r="AD697" s="832">
        <v>0</v>
      </c>
      <c r="AE697" s="832">
        <v>0</v>
      </c>
      <c r="AF697" s="832">
        <v>0</v>
      </c>
      <c r="AG697" s="832">
        <v>0</v>
      </c>
      <c r="AH697" s="832">
        <v>0</v>
      </c>
      <c r="AI697" s="832">
        <v>0</v>
      </c>
      <c r="AJ697" s="1030" t="str">
        <f t="shared" si="66"/>
        <v>H42600</v>
      </c>
      <c r="AK697" s="1030" t="str">
        <f t="shared" si="67"/>
        <v>REMISE EN ETAT VEH OCCASS</v>
      </c>
      <c r="AL697" s="1030">
        <f>IFERROR(INDEX(G697:R697,1,MATCH(Parametres!$B$3,G$1:R$1,0)-1)*IF(OR(F697="L",F697="S",F697="I"),-1,1),"")</f>
        <v>1</v>
      </c>
      <c r="AM697" s="1030">
        <f t="shared" si="62"/>
        <v>1.0099999999999998</v>
      </c>
      <c r="AN697" s="1030">
        <f>INDEX(G697:R697,1,MATCH(Parametres!$B$3,G$1:R$1,0))*IF(OR(F697="L",F697="S",F697="I"),-1,1)</f>
        <v>2.0099999999999998</v>
      </c>
      <c r="AO697" s="598" t="str">
        <f>+VLOOKUP($AJ697,Data_Validation!$A:$D,1,0)</f>
        <v>H42600</v>
      </c>
      <c r="AP697" s="598" t="str">
        <f>+VLOOKUP($AJ697,Data_Validation!$A:$D,3,0)</f>
        <v>Véhicules usagés</v>
      </c>
      <c r="AQ697" s="598" t="str">
        <f>+VLOOKUP($AJ697,Data_Validation!$A:$D,4,0)</f>
        <v>Non Certifié</v>
      </c>
      <c r="AR697" s="598" t="s">
        <v>299</v>
      </c>
      <c r="AS697" s="598">
        <f>+VLOOKUP($AJ697,Data_Validation!$A:$E,5,0)</f>
        <v>0</v>
      </c>
      <c r="AT697" s="1036" t="str">
        <f t="shared" si="63"/>
        <v>H42600</v>
      </c>
      <c r="AU697" s="599" t="str">
        <f t="shared" si="64"/>
        <v>REMISE EN ETAT VEH OCCASS</v>
      </c>
      <c r="AV697" s="1030">
        <f>IFERROR(INDEX(V697:AG697,1,MATCH(Parametres!$B$3,V$1:AG$1,0)-1)*IF(OR(C697="L",C697="S",C697="I"),-1,1),"")</f>
        <v>0</v>
      </c>
      <c r="AW697" s="1030">
        <f t="shared" si="65"/>
        <v>0</v>
      </c>
      <c r="AX697" s="1030">
        <f>INDEX(V697:AG697,1,MATCH(Parametres!$B$3,V$1:AG$1,0))*IF(OR(C697="L",C697="S",C697="I"),-1,1)</f>
        <v>0</v>
      </c>
      <c r="AY697" s="598" t="s">
        <v>337</v>
      </c>
      <c r="AZ697" s="598">
        <f>+VLOOKUP($AJ697,Data_Validation!$A:$E,5,0)</f>
        <v>0</v>
      </c>
    </row>
    <row r="698" spans="1:52" ht="15" customHeight="1">
      <c r="A698" s="832" t="s">
        <v>1150</v>
      </c>
      <c r="B698" s="832">
        <v>2025</v>
      </c>
      <c r="C698" s="832" t="s">
        <v>2525</v>
      </c>
      <c r="D698" s="832" t="s">
        <v>2526</v>
      </c>
      <c r="E698" s="832" t="s">
        <v>1889</v>
      </c>
      <c r="F698" s="832" t="s">
        <v>2438</v>
      </c>
      <c r="G698" s="832">
        <v>-1</v>
      </c>
      <c r="H698" s="832">
        <v>-2</v>
      </c>
      <c r="I698" s="832">
        <v>-2</v>
      </c>
      <c r="J698" s="832">
        <v>-2</v>
      </c>
      <c r="K698" s="832">
        <v>-2</v>
      </c>
      <c r="L698" s="832">
        <v>-2</v>
      </c>
      <c r="M698" s="832">
        <v>-2</v>
      </c>
      <c r="N698" s="832">
        <v>34294.92</v>
      </c>
      <c r="O698" s="832">
        <v>34294.92</v>
      </c>
      <c r="P698" s="832">
        <v>60579.91</v>
      </c>
      <c r="Q698" s="832">
        <v>60579.91</v>
      </c>
      <c r="R698" s="832">
        <v>60579.91</v>
      </c>
      <c r="S698" s="832">
        <v>5507.26</v>
      </c>
      <c r="T698" s="832">
        <v>5507.26</v>
      </c>
      <c r="U698" s="832">
        <v>0</v>
      </c>
      <c r="V698" s="832">
        <v>0</v>
      </c>
      <c r="W698" s="832">
        <v>0</v>
      </c>
      <c r="X698" s="832">
        <v>0</v>
      </c>
      <c r="Y698" s="832">
        <v>0</v>
      </c>
      <c r="Z698" s="832">
        <v>0</v>
      </c>
      <c r="AA698" s="832">
        <v>0</v>
      </c>
      <c r="AB698" s="832">
        <v>0</v>
      </c>
      <c r="AC698" s="832">
        <v>0</v>
      </c>
      <c r="AD698" s="832">
        <v>0</v>
      </c>
      <c r="AE698" s="832">
        <v>0</v>
      </c>
      <c r="AF698" s="832">
        <v>0</v>
      </c>
      <c r="AG698" s="832">
        <v>0</v>
      </c>
      <c r="AH698" s="832">
        <v>0</v>
      </c>
      <c r="AI698" s="832">
        <v>0</v>
      </c>
      <c r="AJ698" s="1030" t="str">
        <f t="shared" si="66"/>
        <v>H42700</v>
      </c>
      <c r="AK698" s="1030" t="str">
        <f t="shared" si="67"/>
        <v>CT OCC VEH AUTRE DÉTAIL</v>
      </c>
      <c r="AL698" s="1030">
        <f>IFERROR(INDEX(G698:R698,1,MATCH(Parametres!$B$3,G$1:R$1,0)-1)*IF(OR(F698="L",F698="S",F698="I"),-1,1),"")</f>
        <v>-1</v>
      </c>
      <c r="AM698" s="1030">
        <f t="shared" si="62"/>
        <v>-1</v>
      </c>
      <c r="AN698" s="1030">
        <f>INDEX(G698:R698,1,MATCH(Parametres!$B$3,G$1:R$1,0))*IF(OR(F698="L",F698="S",F698="I"),-1,1)</f>
        <v>-2</v>
      </c>
      <c r="AO698" s="598" t="str">
        <f>+VLOOKUP($AJ698,Data_Validation!$A:$D,1,0)</f>
        <v>H42700</v>
      </c>
      <c r="AP698" s="598" t="str">
        <f>+VLOOKUP($AJ698,Data_Validation!$A:$D,3,0)</f>
        <v>Véhicules usagés</v>
      </c>
      <c r="AQ698" s="598" t="str">
        <f>+VLOOKUP($AJ698,Data_Validation!$A:$D,4,0)</f>
        <v>Autres Marques</v>
      </c>
      <c r="AR698" s="598" t="s">
        <v>299</v>
      </c>
      <c r="AS698" s="598">
        <f>+VLOOKUP($AJ698,Data_Validation!$A:$E,5,0)</f>
        <v>0</v>
      </c>
      <c r="AT698" s="1036" t="str">
        <f t="shared" si="63"/>
        <v>H42700</v>
      </c>
      <c r="AU698" s="599" t="str">
        <f t="shared" si="64"/>
        <v>CT OCC VEH AUTRE DÉTAIL</v>
      </c>
      <c r="AV698" s="1030">
        <f>IFERROR(INDEX(V698:AG698,1,MATCH(Parametres!$B$3,V$1:AG$1,0)-1)*IF(OR(C698="L",C698="S",C698="I"),-1,1),"")</f>
        <v>0</v>
      </c>
      <c r="AW698" s="1030">
        <f t="shared" si="65"/>
        <v>0</v>
      </c>
      <c r="AX698" s="1030">
        <f>INDEX(V698:AG698,1,MATCH(Parametres!$B$3,V$1:AG$1,0))*IF(OR(C698="L",C698="S",C698="I"),-1,1)</f>
        <v>0</v>
      </c>
      <c r="AY698" s="598" t="s">
        <v>337</v>
      </c>
      <c r="AZ698" s="598">
        <f>+VLOOKUP($AJ698,Data_Validation!$A:$E,5,0)</f>
        <v>0</v>
      </c>
    </row>
    <row r="699" spans="1:52" ht="15" customHeight="1">
      <c r="A699" s="832" t="s">
        <v>1150</v>
      </c>
      <c r="B699" s="832">
        <v>2025</v>
      </c>
      <c r="C699" s="832" t="s">
        <v>2527</v>
      </c>
      <c r="D699" s="832" t="s">
        <v>2312</v>
      </c>
      <c r="E699" s="832" t="s">
        <v>2521</v>
      </c>
      <c r="F699" s="832" t="s">
        <v>2438</v>
      </c>
      <c r="G699" s="832">
        <v>1</v>
      </c>
      <c r="H699" s="832">
        <v>2</v>
      </c>
      <c r="I699" s="832">
        <v>3</v>
      </c>
      <c r="J699" s="832">
        <v>3</v>
      </c>
      <c r="K699" s="832">
        <v>4</v>
      </c>
      <c r="L699" s="832">
        <v>5</v>
      </c>
      <c r="M699" s="832">
        <v>5</v>
      </c>
      <c r="N699" s="832">
        <v>6</v>
      </c>
      <c r="O699" s="832">
        <v>7</v>
      </c>
      <c r="P699" s="832">
        <v>8</v>
      </c>
      <c r="Q699" s="832">
        <v>9</v>
      </c>
      <c r="R699" s="832">
        <v>9</v>
      </c>
      <c r="S699" s="832">
        <v>0.82</v>
      </c>
      <c r="T699" s="832">
        <v>0.82</v>
      </c>
      <c r="U699" s="832">
        <v>0</v>
      </c>
      <c r="V699" s="832">
        <v>0</v>
      </c>
      <c r="W699" s="832">
        <v>0</v>
      </c>
      <c r="X699" s="832">
        <v>0</v>
      </c>
      <c r="Y699" s="832">
        <v>0</v>
      </c>
      <c r="Z699" s="832">
        <v>0</v>
      </c>
      <c r="AA699" s="832">
        <v>0</v>
      </c>
      <c r="AB699" s="832">
        <v>0</v>
      </c>
      <c r="AC699" s="832">
        <v>0</v>
      </c>
      <c r="AD699" s="832">
        <v>0</v>
      </c>
      <c r="AE699" s="832">
        <v>0</v>
      </c>
      <c r="AF699" s="832">
        <v>0</v>
      </c>
      <c r="AG699" s="832">
        <v>0</v>
      </c>
      <c r="AH699" s="832">
        <v>0</v>
      </c>
      <c r="AI699" s="832">
        <v>0</v>
      </c>
      <c r="AJ699" s="1030" t="str">
        <f t="shared" si="66"/>
        <v>H42800</v>
      </c>
      <c r="AK699" s="1030" t="str">
        <f t="shared" si="67"/>
        <v>REMISE ETAT VEH OCC AUTRE</v>
      </c>
      <c r="AL699" s="1030">
        <f>IFERROR(INDEX(G699:R699,1,MATCH(Parametres!$B$3,G$1:R$1,0)-1)*IF(OR(F699="L",F699="S",F699="I"),-1,1),"")</f>
        <v>1</v>
      </c>
      <c r="AM699" s="1030">
        <f t="shared" si="62"/>
        <v>1</v>
      </c>
      <c r="AN699" s="1030">
        <f>INDEX(G699:R699,1,MATCH(Parametres!$B$3,G$1:R$1,0))*IF(OR(F699="L",F699="S",F699="I"),-1,1)</f>
        <v>2</v>
      </c>
      <c r="AO699" s="598" t="str">
        <f>+VLOOKUP($AJ699,Data_Validation!$A:$D,1,0)</f>
        <v>H42800</v>
      </c>
      <c r="AP699" s="598" t="str">
        <f>+VLOOKUP($AJ699,Data_Validation!$A:$D,3,0)</f>
        <v>Véhicules usagés</v>
      </c>
      <c r="AQ699" s="598" t="str">
        <f>+VLOOKUP($AJ699,Data_Validation!$A:$D,4,0)</f>
        <v>Autres Marques</v>
      </c>
      <c r="AR699" s="598" t="s">
        <v>299</v>
      </c>
      <c r="AS699" s="598">
        <f>+VLOOKUP($AJ699,Data_Validation!$A:$E,5,0)</f>
        <v>0</v>
      </c>
      <c r="AT699" s="1036" t="str">
        <f t="shared" si="63"/>
        <v>H42800</v>
      </c>
      <c r="AU699" s="599" t="str">
        <f t="shared" si="64"/>
        <v>REMISE ETAT VEH OCC AUTRE</v>
      </c>
      <c r="AV699" s="1030">
        <f>IFERROR(INDEX(V699:AG699,1,MATCH(Parametres!$B$3,V$1:AG$1,0)-1)*IF(OR(C699="L",C699="S",C699="I"),-1,1),"")</f>
        <v>0</v>
      </c>
      <c r="AW699" s="1030">
        <f t="shared" si="65"/>
        <v>0</v>
      </c>
      <c r="AX699" s="1030">
        <f>INDEX(V699:AG699,1,MATCH(Parametres!$B$3,V$1:AG$1,0))*IF(OR(C699="L",C699="S",C699="I"),-1,1)</f>
        <v>0</v>
      </c>
      <c r="AY699" s="598" t="s">
        <v>337</v>
      </c>
      <c r="AZ699" s="598">
        <f>+VLOOKUP($AJ699,Data_Validation!$A:$E,5,0)</f>
        <v>0</v>
      </c>
    </row>
    <row r="700" spans="1:52" ht="15" customHeight="1">
      <c r="A700" s="832" t="s">
        <v>1150</v>
      </c>
      <c r="B700" s="832">
        <v>2025</v>
      </c>
      <c r="C700" s="832" t="s">
        <v>2528</v>
      </c>
      <c r="D700" s="832" t="s">
        <v>2529</v>
      </c>
      <c r="E700" s="832" t="s">
        <v>1889</v>
      </c>
      <c r="F700" s="832" t="s">
        <v>2438</v>
      </c>
      <c r="G700" s="832">
        <v>89200</v>
      </c>
      <c r="H700" s="832">
        <v>95200</v>
      </c>
      <c r="I700" s="832">
        <v>146699</v>
      </c>
      <c r="J700" s="832">
        <v>146699</v>
      </c>
      <c r="K700" s="832">
        <v>209346.77</v>
      </c>
      <c r="L700" s="832">
        <v>264495.77</v>
      </c>
      <c r="M700" s="832">
        <v>264495.77</v>
      </c>
      <c r="N700" s="832">
        <v>349495.77</v>
      </c>
      <c r="O700" s="832">
        <v>374982.68</v>
      </c>
      <c r="P700" s="832">
        <v>415232.68</v>
      </c>
      <c r="Q700" s="832">
        <v>420231.67999999999</v>
      </c>
      <c r="R700" s="832">
        <v>420231.67999999999</v>
      </c>
      <c r="S700" s="832">
        <v>38202.879999999997</v>
      </c>
      <c r="T700" s="832">
        <v>38202.879999999997</v>
      </c>
      <c r="U700" s="832">
        <v>0</v>
      </c>
      <c r="V700" s="832">
        <v>0</v>
      </c>
      <c r="W700" s="832">
        <v>0</v>
      </c>
      <c r="X700" s="832">
        <v>0</v>
      </c>
      <c r="Y700" s="832">
        <v>0</v>
      </c>
      <c r="Z700" s="832">
        <v>0</v>
      </c>
      <c r="AA700" s="832">
        <v>0</v>
      </c>
      <c r="AB700" s="832">
        <v>0</v>
      </c>
      <c r="AC700" s="832">
        <v>0</v>
      </c>
      <c r="AD700" s="832">
        <v>0</v>
      </c>
      <c r="AE700" s="832">
        <v>0</v>
      </c>
      <c r="AF700" s="832">
        <v>0</v>
      </c>
      <c r="AG700" s="832">
        <v>0</v>
      </c>
      <c r="AH700" s="832">
        <v>0</v>
      </c>
      <c r="AI700" s="832">
        <v>0</v>
      </c>
      <c r="AJ700" s="1030" t="str">
        <f t="shared" si="66"/>
        <v>H42900</v>
      </c>
      <c r="AK700" s="1030" t="str">
        <f t="shared" si="67"/>
        <v>CT ACCOMODATION</v>
      </c>
      <c r="AL700" s="1030">
        <f>IFERROR(INDEX(G700:R700,1,MATCH(Parametres!$B$3,G$1:R$1,0)-1)*IF(OR(F700="L",F700="S",F700="I"),-1,1),"")</f>
        <v>89200</v>
      </c>
      <c r="AM700" s="1030">
        <f t="shared" si="62"/>
        <v>6000</v>
      </c>
      <c r="AN700" s="1030">
        <f>INDEX(G700:R700,1,MATCH(Parametres!$B$3,G$1:R$1,0))*IF(OR(F700="L",F700="S",F700="I"),-1,1)</f>
        <v>95200</v>
      </c>
      <c r="AO700" s="598" t="str">
        <f>+VLOOKUP($AJ700,Data_Validation!$A:$D,1,0)</f>
        <v>H42900</v>
      </c>
      <c r="AP700" s="598" t="str">
        <f>+VLOOKUP($AJ700,Data_Validation!$A:$D,3,0)</f>
        <v>Véhicules usagés</v>
      </c>
      <c r="AQ700" s="598" t="str">
        <f>+VLOOKUP($AJ700,Data_Validation!$A:$D,4,0)</f>
        <v>Non Certifié</v>
      </c>
      <c r="AR700" s="598" t="s">
        <v>299</v>
      </c>
      <c r="AS700" s="598">
        <f>+VLOOKUP($AJ700,Data_Validation!$A:$E,5,0)</f>
        <v>0</v>
      </c>
      <c r="AT700" s="1036" t="str">
        <f t="shared" si="63"/>
        <v>H42900</v>
      </c>
      <c r="AU700" s="599" t="str">
        <f t="shared" si="64"/>
        <v>CT ACCOMODATION</v>
      </c>
      <c r="AV700" s="1030">
        <f>IFERROR(INDEX(V700:AG700,1,MATCH(Parametres!$B$3,V$1:AG$1,0)-1)*IF(OR(C700="L",C700="S",C700="I"),-1,1),"")</f>
        <v>0</v>
      </c>
      <c r="AW700" s="1030">
        <f t="shared" si="65"/>
        <v>0</v>
      </c>
      <c r="AX700" s="1030">
        <f>INDEX(V700:AG700,1,MATCH(Parametres!$B$3,V$1:AG$1,0))*IF(OR(C700="L",C700="S",C700="I"),-1,1)</f>
        <v>0</v>
      </c>
      <c r="AY700" s="598" t="s">
        <v>337</v>
      </c>
      <c r="AZ700" s="598">
        <f>+VLOOKUP($AJ700,Data_Validation!$A:$E,5,0)</f>
        <v>0</v>
      </c>
    </row>
    <row r="701" spans="1:52" ht="15" customHeight="1">
      <c r="A701" s="832" t="s">
        <v>1150</v>
      </c>
      <c r="B701" s="832">
        <v>2025</v>
      </c>
      <c r="C701" s="832" t="s">
        <v>2530</v>
      </c>
      <c r="D701" s="832" t="s">
        <v>2531</v>
      </c>
      <c r="E701" s="832" t="s">
        <v>1889</v>
      </c>
      <c r="F701" s="832" t="s">
        <v>2438</v>
      </c>
      <c r="G701" s="832">
        <v>104660.03</v>
      </c>
      <c r="H701" s="832">
        <v>104660.03</v>
      </c>
      <c r="I701" s="832">
        <v>444427.88</v>
      </c>
      <c r="J701" s="832">
        <v>888038.9</v>
      </c>
      <c r="K701" s="832">
        <v>1526880.13</v>
      </c>
      <c r="L701" s="832">
        <v>1706900.44</v>
      </c>
      <c r="M701" s="832">
        <v>2623292.7200000002</v>
      </c>
      <c r="N701" s="832">
        <v>3084783.92</v>
      </c>
      <c r="O701" s="832">
        <v>4148004.34</v>
      </c>
      <c r="P701" s="832">
        <v>4573601.0199999996</v>
      </c>
      <c r="Q701" s="832">
        <v>4791800.5</v>
      </c>
      <c r="R701" s="832">
        <v>5338488.43</v>
      </c>
      <c r="S701" s="832">
        <v>435618.23</v>
      </c>
      <c r="T701" s="832">
        <v>435618.23</v>
      </c>
      <c r="U701" s="832">
        <v>0</v>
      </c>
      <c r="V701" s="832">
        <v>0</v>
      </c>
      <c r="W701" s="832">
        <v>0</v>
      </c>
      <c r="X701" s="832">
        <v>0</v>
      </c>
      <c r="Y701" s="832">
        <v>0</v>
      </c>
      <c r="Z701" s="832">
        <v>0</v>
      </c>
      <c r="AA701" s="832">
        <v>0</v>
      </c>
      <c r="AB701" s="832">
        <v>0</v>
      </c>
      <c r="AC701" s="832">
        <v>0</v>
      </c>
      <c r="AD701" s="832">
        <v>0</v>
      </c>
      <c r="AE701" s="832">
        <v>0</v>
      </c>
      <c r="AF701" s="832">
        <v>0</v>
      </c>
      <c r="AG701" s="832">
        <v>0</v>
      </c>
      <c r="AH701" s="832">
        <v>0</v>
      </c>
      <c r="AI701" s="832">
        <v>0</v>
      </c>
      <c r="AJ701" s="1030" t="str">
        <f t="shared" si="66"/>
        <v>H42999</v>
      </c>
      <c r="AK701" s="1030" t="str">
        <f t="shared" si="67"/>
        <v>CT ECHANGE CONCESSIONNAIR</v>
      </c>
      <c r="AL701" s="1030">
        <f>IFERROR(INDEX(G701:R701,1,MATCH(Parametres!$B$3,G$1:R$1,0)-1)*IF(OR(F701="L",F701="S",F701="I"),-1,1),"")</f>
        <v>104660.03</v>
      </c>
      <c r="AM701" s="1030">
        <f t="shared" si="62"/>
        <v>0</v>
      </c>
      <c r="AN701" s="1030">
        <f>INDEX(G701:R701,1,MATCH(Parametres!$B$3,G$1:R$1,0))*IF(OR(F701="L",F701="S",F701="I"),-1,1)</f>
        <v>104660.03</v>
      </c>
      <c r="AO701" s="598" t="str">
        <f>+VLOOKUP($AJ701,Data_Validation!$A:$D,1,0)</f>
        <v>H42999</v>
      </c>
      <c r="AP701" s="598" t="str">
        <f>+VLOOKUP($AJ701,Data_Validation!$A:$D,3,0)</f>
        <v>Véhicules neufs</v>
      </c>
      <c r="AQ701" s="598" t="str">
        <f>+VLOOKUP($AJ701,Data_Validation!$A:$D,4,0)</f>
        <v>Dealer trade</v>
      </c>
      <c r="AR701" s="598" t="s">
        <v>299</v>
      </c>
      <c r="AS701" s="598">
        <f>+VLOOKUP($AJ701,Data_Validation!$A:$E,5,0)</f>
        <v>0</v>
      </c>
      <c r="AT701" s="1036" t="str">
        <f t="shared" si="63"/>
        <v>H42999</v>
      </c>
      <c r="AU701" s="599" t="str">
        <f t="shared" si="64"/>
        <v>CT ECHANGE CONCESSIONNAIR</v>
      </c>
      <c r="AV701" s="1030">
        <f>IFERROR(INDEX(V701:AG701,1,MATCH(Parametres!$B$3,V$1:AG$1,0)-1)*IF(OR(C701="L",C701="S",C701="I"),-1,1),"")</f>
        <v>0</v>
      </c>
      <c r="AW701" s="1030">
        <f t="shared" si="65"/>
        <v>0</v>
      </c>
      <c r="AX701" s="1030">
        <f>INDEX(V701:AG701,1,MATCH(Parametres!$B$3,V$1:AG$1,0))*IF(OR(C701="L",C701="S",C701="I"),-1,1)</f>
        <v>0</v>
      </c>
      <c r="AY701" s="598" t="s">
        <v>337</v>
      </c>
      <c r="AZ701" s="598">
        <f>+VLOOKUP($AJ701,Data_Validation!$A:$E,5,0)</f>
        <v>0</v>
      </c>
    </row>
    <row r="702" spans="1:52" ht="15" customHeight="1">
      <c r="A702" s="832" t="s">
        <v>1150</v>
      </c>
      <c r="B702" s="832">
        <v>2025</v>
      </c>
      <c r="C702" s="832" t="s">
        <v>2532</v>
      </c>
      <c r="D702" s="832" t="s">
        <v>2460</v>
      </c>
      <c r="E702" s="832" t="s">
        <v>1889</v>
      </c>
      <c r="F702" s="832" t="s">
        <v>2438</v>
      </c>
      <c r="G702" s="832">
        <v>0</v>
      </c>
      <c r="H702" s="832">
        <v>0</v>
      </c>
      <c r="I702" s="832">
        <v>0</v>
      </c>
      <c r="J702" s="832">
        <v>0</v>
      </c>
      <c r="K702" s="832">
        <v>0</v>
      </c>
      <c r="L702" s="832">
        <v>0</v>
      </c>
      <c r="M702" s="832">
        <v>0</v>
      </c>
      <c r="N702" s="832">
        <v>0</v>
      </c>
      <c r="O702" s="832">
        <v>0</v>
      </c>
      <c r="P702" s="832">
        <v>0</v>
      </c>
      <c r="Q702" s="832">
        <v>0</v>
      </c>
      <c r="R702" s="832">
        <v>0</v>
      </c>
      <c r="S702" s="832">
        <v>0</v>
      </c>
      <c r="T702" s="832">
        <v>0</v>
      </c>
      <c r="U702" s="832">
        <v>0</v>
      </c>
      <c r="V702" s="832">
        <v>0</v>
      </c>
      <c r="W702" s="832">
        <v>0</v>
      </c>
      <c r="X702" s="832">
        <v>0</v>
      </c>
      <c r="Y702" s="832">
        <v>0</v>
      </c>
      <c r="Z702" s="832">
        <v>0</v>
      </c>
      <c r="AA702" s="832">
        <v>0</v>
      </c>
      <c r="AB702" s="832">
        <v>0</v>
      </c>
      <c r="AC702" s="832">
        <v>0</v>
      </c>
      <c r="AD702" s="832">
        <v>0</v>
      </c>
      <c r="AE702" s="832">
        <v>0</v>
      </c>
      <c r="AF702" s="832">
        <v>0</v>
      </c>
      <c r="AG702" s="832">
        <v>0</v>
      </c>
      <c r="AH702" s="832">
        <v>0</v>
      </c>
      <c r="AI702" s="832">
        <v>0</v>
      </c>
      <c r="AJ702" s="1030" t="str">
        <f t="shared" si="66"/>
        <v>H43000</v>
      </c>
      <c r="AK702" s="1030" t="str">
        <f t="shared" si="67"/>
        <v>CT ELANTRA</v>
      </c>
      <c r="AL702" s="1030">
        <f>IFERROR(INDEX(G702:R702,1,MATCH(Parametres!$B$3,G$1:R$1,0)-1)*IF(OR(F702="L",F702="S",F702="I"),-1,1),"")</f>
        <v>0</v>
      </c>
      <c r="AM702" s="1030">
        <f t="shared" si="62"/>
        <v>0</v>
      </c>
      <c r="AN702" s="1030">
        <f>INDEX(G702:R702,1,MATCH(Parametres!$B$3,G$1:R$1,0))*IF(OR(F702="L",F702="S",F702="I"),-1,1)</f>
        <v>0</v>
      </c>
      <c r="AO702" s="598" t="str">
        <f>+VLOOKUP($AJ702,Data_Validation!$A:$D,1,0)</f>
        <v>H43000</v>
      </c>
      <c r="AP702" s="598" t="str">
        <f>+VLOOKUP($AJ702,Data_Validation!$A:$D,3,0)</f>
        <v>Véhicules neufs</v>
      </c>
      <c r="AQ702" s="598" t="str">
        <f>+VLOOKUP($AJ702,Data_Validation!$A:$D,4,0)</f>
        <v>Autos détail</v>
      </c>
      <c r="AR702" s="598" t="s">
        <v>299</v>
      </c>
      <c r="AS702" s="598">
        <f>+VLOOKUP($AJ702,Data_Validation!$A:$E,5,0)</f>
        <v>0</v>
      </c>
      <c r="AT702" s="1036" t="str">
        <f t="shared" si="63"/>
        <v>H43000</v>
      </c>
      <c r="AU702" s="599" t="str">
        <f t="shared" si="64"/>
        <v>CT ELANTRA</v>
      </c>
      <c r="AV702" s="1030">
        <f>IFERROR(INDEX(V702:AG702,1,MATCH(Parametres!$B$3,V$1:AG$1,0)-1)*IF(OR(C702="L",C702="S",C702="I"),-1,1),"")</f>
        <v>0</v>
      </c>
      <c r="AW702" s="1030">
        <f t="shared" si="65"/>
        <v>0</v>
      </c>
      <c r="AX702" s="1030">
        <f>INDEX(V702:AG702,1,MATCH(Parametres!$B$3,V$1:AG$1,0))*IF(OR(C702="L",C702="S",C702="I"),-1,1)</f>
        <v>0</v>
      </c>
      <c r="AY702" s="598" t="s">
        <v>337</v>
      </c>
      <c r="AZ702" s="598">
        <f>+VLOOKUP($AJ702,Data_Validation!$A:$E,5,0)</f>
        <v>0</v>
      </c>
    </row>
    <row r="703" spans="1:52" ht="15" customHeight="1">
      <c r="A703" s="832" t="s">
        <v>1150</v>
      </c>
      <c r="B703" s="832">
        <v>2025</v>
      </c>
      <c r="C703" s="832" t="s">
        <v>2533</v>
      </c>
      <c r="D703" s="832" t="s">
        <v>2534</v>
      </c>
      <c r="E703" s="832" t="s">
        <v>1889</v>
      </c>
      <c r="F703" s="832" t="s">
        <v>2438</v>
      </c>
      <c r="G703" s="832">
        <v>470967.16</v>
      </c>
      <c r="H703" s="832">
        <v>496867.16</v>
      </c>
      <c r="I703" s="832">
        <v>496958.82</v>
      </c>
      <c r="J703" s="832">
        <v>498088.82</v>
      </c>
      <c r="K703" s="832">
        <v>522695.82</v>
      </c>
      <c r="L703" s="832">
        <v>581149.81999999995</v>
      </c>
      <c r="M703" s="832">
        <v>582279.81999999995</v>
      </c>
      <c r="N703" s="832">
        <v>583409.81999999995</v>
      </c>
      <c r="O703" s="832">
        <v>583409.81999999995</v>
      </c>
      <c r="P703" s="832">
        <v>609439.81999999995</v>
      </c>
      <c r="Q703" s="832">
        <v>609439.81999999995</v>
      </c>
      <c r="R703" s="832">
        <v>609439.81999999995</v>
      </c>
      <c r="S703" s="832">
        <v>55403.62</v>
      </c>
      <c r="T703" s="832">
        <v>55403.62</v>
      </c>
      <c r="U703" s="832">
        <v>0</v>
      </c>
      <c r="V703" s="832">
        <v>0</v>
      </c>
      <c r="W703" s="832">
        <v>0</v>
      </c>
      <c r="X703" s="832">
        <v>0</v>
      </c>
      <c r="Y703" s="832">
        <v>0</v>
      </c>
      <c r="Z703" s="832">
        <v>0</v>
      </c>
      <c r="AA703" s="832">
        <v>0</v>
      </c>
      <c r="AB703" s="832">
        <v>0</v>
      </c>
      <c r="AC703" s="832">
        <v>0</v>
      </c>
      <c r="AD703" s="832">
        <v>0</v>
      </c>
      <c r="AE703" s="832">
        <v>0</v>
      </c>
      <c r="AF703" s="832">
        <v>0</v>
      </c>
      <c r="AG703" s="832">
        <v>0</v>
      </c>
      <c r="AH703" s="832">
        <v>0</v>
      </c>
      <c r="AI703" s="832">
        <v>0</v>
      </c>
      <c r="AJ703" s="1030" t="str">
        <f t="shared" si="66"/>
        <v>H43200</v>
      </c>
      <c r="AK703" s="1030" t="str">
        <f t="shared" si="67"/>
        <v>CT VEHICULES D OC- GROS</v>
      </c>
      <c r="AL703" s="1030">
        <f>IFERROR(INDEX(G703:R703,1,MATCH(Parametres!$B$3,G$1:R$1,0)-1)*IF(OR(F703="L",F703="S",F703="I"),-1,1),"")</f>
        <v>470967.16</v>
      </c>
      <c r="AM703" s="1030">
        <f t="shared" si="62"/>
        <v>25900</v>
      </c>
      <c r="AN703" s="1030">
        <f>INDEX(G703:R703,1,MATCH(Parametres!$B$3,G$1:R$1,0))*IF(OR(F703="L",F703="S",F703="I"),-1,1)</f>
        <v>496867.16</v>
      </c>
      <c r="AO703" s="598" t="str">
        <f>+VLOOKUP($AJ703,Data_Validation!$A:$D,1,0)</f>
        <v>H43200</v>
      </c>
      <c r="AP703" s="598" t="str">
        <f>+VLOOKUP($AJ703,Data_Validation!$A:$D,3,0)</f>
        <v>Véhicules usagés</v>
      </c>
      <c r="AQ703" s="598" t="str">
        <f>+VLOOKUP($AJ703,Data_Validation!$A:$D,4,0)</f>
        <v>Ventes au Gros</v>
      </c>
      <c r="AR703" s="598" t="s">
        <v>299</v>
      </c>
      <c r="AS703" s="598">
        <f>+VLOOKUP($AJ703,Data_Validation!$A:$E,5,0)</f>
        <v>0</v>
      </c>
      <c r="AT703" s="1036" t="str">
        <f t="shared" si="63"/>
        <v>H43200</v>
      </c>
      <c r="AU703" s="599" t="str">
        <f t="shared" si="64"/>
        <v>CT VEHICULES D OC- GROS</v>
      </c>
      <c r="AV703" s="1030">
        <f>IFERROR(INDEX(V703:AG703,1,MATCH(Parametres!$B$3,V$1:AG$1,0)-1)*IF(OR(C703="L",C703="S",C703="I"),-1,1),"")</f>
        <v>0</v>
      </c>
      <c r="AW703" s="1030">
        <f t="shared" si="65"/>
        <v>0</v>
      </c>
      <c r="AX703" s="1030">
        <f>INDEX(V703:AG703,1,MATCH(Parametres!$B$3,V$1:AG$1,0))*IF(OR(C703="L",C703="S",C703="I"),-1,1)</f>
        <v>0</v>
      </c>
      <c r="AY703" s="598" t="s">
        <v>337</v>
      </c>
      <c r="AZ703" s="598">
        <f>+VLOOKUP($AJ703,Data_Validation!$A:$E,5,0)</f>
        <v>0</v>
      </c>
    </row>
    <row r="704" spans="1:52" ht="15" customHeight="1">
      <c r="A704" s="832" t="s">
        <v>1150</v>
      </c>
      <c r="B704" s="832">
        <v>2025</v>
      </c>
      <c r="C704" s="832" t="s">
        <v>2535</v>
      </c>
      <c r="D704" s="832" t="s">
        <v>2536</v>
      </c>
      <c r="E704" s="832" t="s">
        <v>1889</v>
      </c>
      <c r="F704" s="832" t="s">
        <v>2438</v>
      </c>
      <c r="G704" s="832">
        <v>241266.44</v>
      </c>
      <c r="H704" s="832">
        <v>552364.34</v>
      </c>
      <c r="I704" s="832">
        <v>1012089.04</v>
      </c>
      <c r="J704" s="832">
        <v>1996654.62</v>
      </c>
      <c r="K704" s="832">
        <v>2864286.36</v>
      </c>
      <c r="L704" s="832">
        <v>3664322.34</v>
      </c>
      <c r="M704" s="832">
        <v>4168222.45</v>
      </c>
      <c r="N704" s="832">
        <v>4623040.59</v>
      </c>
      <c r="O704" s="832">
        <v>5129532.1500000004</v>
      </c>
      <c r="P704" s="832">
        <v>5502283.9500000002</v>
      </c>
      <c r="Q704" s="832">
        <v>5765292.5999999996</v>
      </c>
      <c r="R704" s="832">
        <v>5838830.9400000004</v>
      </c>
      <c r="S704" s="832">
        <v>524117.51</v>
      </c>
      <c r="T704" s="832">
        <v>524117.51</v>
      </c>
      <c r="U704" s="832">
        <v>0</v>
      </c>
      <c r="V704" s="832">
        <v>0</v>
      </c>
      <c r="W704" s="832">
        <v>0</v>
      </c>
      <c r="X704" s="832">
        <v>0</v>
      </c>
      <c r="Y704" s="832">
        <v>0</v>
      </c>
      <c r="Z704" s="832">
        <v>0</v>
      </c>
      <c r="AA704" s="832">
        <v>0</v>
      </c>
      <c r="AB704" s="832">
        <v>0</v>
      </c>
      <c r="AC704" s="832">
        <v>0</v>
      </c>
      <c r="AD704" s="832">
        <v>0</v>
      </c>
      <c r="AE704" s="832">
        <v>0</v>
      </c>
      <c r="AF704" s="832">
        <v>0</v>
      </c>
      <c r="AG704" s="832">
        <v>0</v>
      </c>
      <c r="AH704" s="832">
        <v>0</v>
      </c>
      <c r="AI704" s="832">
        <v>0</v>
      </c>
      <c r="AJ704" s="1030" t="str">
        <f t="shared" si="66"/>
        <v>H43201</v>
      </c>
      <c r="AK704" s="1030" t="str">
        <f t="shared" si="67"/>
        <v>CT EBLOCK - EN GROS</v>
      </c>
      <c r="AL704" s="1030">
        <f>IFERROR(INDEX(G704:R704,1,MATCH(Parametres!$B$3,G$1:R$1,0)-1)*IF(OR(F704="L",F704="S",F704="I"),-1,1),"")</f>
        <v>241266.44</v>
      </c>
      <c r="AM704" s="1030">
        <f t="shared" si="62"/>
        <v>311097.89999999997</v>
      </c>
      <c r="AN704" s="1030">
        <f>INDEX(G704:R704,1,MATCH(Parametres!$B$3,G$1:R$1,0))*IF(OR(F704="L",F704="S",F704="I"),-1,1)</f>
        <v>552364.34</v>
      </c>
      <c r="AO704" s="598" t="str">
        <f>+VLOOKUP($AJ704,Data_Validation!$A:$D,1,0)</f>
        <v>H43201</v>
      </c>
      <c r="AP704" s="598" t="str">
        <f>+VLOOKUP($AJ704,Data_Validation!$A:$D,3,0)</f>
        <v>Véhicules usagés</v>
      </c>
      <c r="AQ704" s="598" t="str">
        <f>+VLOOKUP($AJ704,Data_Validation!$A:$D,4,0)</f>
        <v>Ventes au Gros</v>
      </c>
      <c r="AR704" s="598" t="s">
        <v>299</v>
      </c>
      <c r="AS704" s="598">
        <f>+VLOOKUP($AJ704,Data_Validation!$A:$E,5,0)</f>
        <v>0</v>
      </c>
      <c r="AT704" s="1036" t="str">
        <f t="shared" si="63"/>
        <v>H43201</v>
      </c>
      <c r="AU704" s="599" t="str">
        <f t="shared" si="64"/>
        <v>CT EBLOCK - EN GROS</v>
      </c>
      <c r="AV704" s="1030">
        <f>IFERROR(INDEX(V704:AG704,1,MATCH(Parametres!$B$3,V$1:AG$1,0)-1)*IF(OR(C704="L",C704="S",C704="I"),-1,1),"")</f>
        <v>0</v>
      </c>
      <c r="AW704" s="1030">
        <f t="shared" si="65"/>
        <v>0</v>
      </c>
      <c r="AX704" s="1030">
        <f>INDEX(V704:AG704,1,MATCH(Parametres!$B$3,V$1:AG$1,0))*IF(OR(C704="L",C704="S",C704="I"),-1,1)</f>
        <v>0</v>
      </c>
      <c r="AY704" s="598" t="s">
        <v>337</v>
      </c>
      <c r="AZ704" s="598">
        <f>+VLOOKUP($AJ704,Data_Validation!$A:$E,5,0)</f>
        <v>0</v>
      </c>
    </row>
    <row r="705" spans="1:52" ht="15" customHeight="1">
      <c r="A705" s="832" t="s">
        <v>1150</v>
      </c>
      <c r="B705" s="832">
        <v>2025</v>
      </c>
      <c r="C705" s="832" t="s">
        <v>2537</v>
      </c>
      <c r="D705" s="832" t="s">
        <v>2538</v>
      </c>
      <c r="E705" s="832" t="s">
        <v>1889</v>
      </c>
      <c r="F705" s="832" t="s">
        <v>2438</v>
      </c>
      <c r="G705" s="832">
        <v>0</v>
      </c>
      <c r="H705" s="832">
        <v>0</v>
      </c>
      <c r="I705" s="832">
        <v>0</v>
      </c>
      <c r="J705" s="832">
        <v>0</v>
      </c>
      <c r="K705" s="832">
        <v>0</v>
      </c>
      <c r="L705" s="832">
        <v>0</v>
      </c>
      <c r="M705" s="832">
        <v>0</v>
      </c>
      <c r="N705" s="832">
        <v>0</v>
      </c>
      <c r="O705" s="832">
        <v>0</v>
      </c>
      <c r="P705" s="832">
        <v>0</v>
      </c>
      <c r="Q705" s="832">
        <v>0</v>
      </c>
      <c r="R705" s="832">
        <v>0</v>
      </c>
      <c r="S705" s="832">
        <v>0</v>
      </c>
      <c r="T705" s="832">
        <v>0</v>
      </c>
      <c r="U705" s="832">
        <v>0</v>
      </c>
      <c r="V705" s="832">
        <v>0</v>
      </c>
      <c r="W705" s="832">
        <v>0</v>
      </c>
      <c r="X705" s="832">
        <v>0</v>
      </c>
      <c r="Y705" s="832">
        <v>0</v>
      </c>
      <c r="Z705" s="832">
        <v>0</v>
      </c>
      <c r="AA705" s="832">
        <v>0</v>
      </c>
      <c r="AB705" s="832">
        <v>0</v>
      </c>
      <c r="AC705" s="832">
        <v>0</v>
      </c>
      <c r="AD705" s="832">
        <v>0</v>
      </c>
      <c r="AE705" s="832">
        <v>0</v>
      </c>
      <c r="AF705" s="832">
        <v>0</v>
      </c>
      <c r="AG705" s="832">
        <v>0</v>
      </c>
      <c r="AH705" s="832">
        <v>0</v>
      </c>
      <c r="AI705" s="832">
        <v>0</v>
      </c>
      <c r="AJ705" s="1030" t="str">
        <f t="shared" si="66"/>
        <v>H43202</v>
      </c>
      <c r="AK705" s="1030" t="str">
        <f t="shared" si="67"/>
        <v>CT WHOLESALE PAT</v>
      </c>
      <c r="AL705" s="1030">
        <f>IFERROR(INDEX(G705:R705,1,MATCH(Parametres!$B$3,G$1:R$1,0)-1)*IF(OR(F705="L",F705="S",F705="I"),-1,1),"")</f>
        <v>0</v>
      </c>
      <c r="AM705" s="1030">
        <f t="shared" si="62"/>
        <v>0</v>
      </c>
      <c r="AN705" s="1030">
        <f>INDEX(G705:R705,1,MATCH(Parametres!$B$3,G$1:R$1,0))*IF(OR(F705="L",F705="S",F705="I"),-1,1)</f>
        <v>0</v>
      </c>
      <c r="AO705" s="598" t="e">
        <f>+VLOOKUP($AJ705,Data_Validation!$A:$D,1,0)</f>
        <v>#N/A</v>
      </c>
      <c r="AP705" s="598" t="e">
        <f>+VLOOKUP($AJ705,Data_Validation!$A:$D,3,0)</f>
        <v>#N/A</v>
      </c>
      <c r="AQ705" s="598" t="e">
        <f>+VLOOKUP($AJ705,Data_Validation!$A:$D,4,0)</f>
        <v>#N/A</v>
      </c>
      <c r="AR705" s="598" t="s">
        <v>299</v>
      </c>
      <c r="AS705" s="598" t="e">
        <f>+VLOOKUP($AJ705,Data_Validation!$A:$E,5,0)</f>
        <v>#N/A</v>
      </c>
      <c r="AT705" s="1036" t="str">
        <f t="shared" si="63"/>
        <v>H43202</v>
      </c>
      <c r="AU705" s="599" t="str">
        <f t="shared" si="64"/>
        <v>CT WHOLESALE PAT</v>
      </c>
      <c r="AV705" s="1030">
        <f>IFERROR(INDEX(V705:AG705,1,MATCH(Parametres!$B$3,V$1:AG$1,0)-1)*IF(OR(C705="L",C705="S",C705="I"),-1,1),"")</f>
        <v>0</v>
      </c>
      <c r="AW705" s="1030">
        <f t="shared" si="65"/>
        <v>0</v>
      </c>
      <c r="AX705" s="1030">
        <f>INDEX(V705:AG705,1,MATCH(Parametres!$B$3,V$1:AG$1,0))*IF(OR(C705="L",C705="S",C705="I"),-1,1)</f>
        <v>0</v>
      </c>
      <c r="AY705" s="598" t="s">
        <v>337</v>
      </c>
      <c r="AZ705" s="598" t="e">
        <f>+VLOOKUP($AJ705,Data_Validation!$A:$E,5,0)</f>
        <v>#N/A</v>
      </c>
    </row>
    <row r="706" spans="1:52" ht="15" customHeight="1">
      <c r="A706" s="832" t="s">
        <v>1150</v>
      </c>
      <c r="B706" s="832">
        <v>2025</v>
      </c>
      <c r="C706" s="832" t="s">
        <v>2539</v>
      </c>
      <c r="D706" s="832" t="s">
        <v>2540</v>
      </c>
      <c r="E706" s="832" t="s">
        <v>1889</v>
      </c>
      <c r="F706" s="832" t="s">
        <v>2438</v>
      </c>
      <c r="G706" s="832">
        <v>0</v>
      </c>
      <c r="H706" s="832">
        <v>0</v>
      </c>
      <c r="I706" s="832">
        <v>0</v>
      </c>
      <c r="J706" s="832">
        <v>0</v>
      </c>
      <c r="K706" s="832">
        <v>0</v>
      </c>
      <c r="L706" s="832">
        <v>0</v>
      </c>
      <c r="M706" s="832">
        <v>0</v>
      </c>
      <c r="N706" s="832">
        <v>0</v>
      </c>
      <c r="O706" s="832">
        <v>0</v>
      </c>
      <c r="P706" s="832">
        <v>0</v>
      </c>
      <c r="Q706" s="832">
        <v>0</v>
      </c>
      <c r="R706" s="832">
        <v>0</v>
      </c>
      <c r="S706" s="832">
        <v>0</v>
      </c>
      <c r="T706" s="832">
        <v>0</v>
      </c>
      <c r="U706" s="832">
        <v>0</v>
      </c>
      <c r="V706" s="832">
        <v>0</v>
      </c>
      <c r="W706" s="832">
        <v>0</v>
      </c>
      <c r="X706" s="832">
        <v>0</v>
      </c>
      <c r="Y706" s="832">
        <v>0</v>
      </c>
      <c r="Z706" s="832">
        <v>0</v>
      </c>
      <c r="AA706" s="832">
        <v>0</v>
      </c>
      <c r="AB706" s="832">
        <v>0</v>
      </c>
      <c r="AC706" s="832">
        <v>0</v>
      </c>
      <c r="AD706" s="832">
        <v>0</v>
      </c>
      <c r="AE706" s="832">
        <v>0</v>
      </c>
      <c r="AF706" s="832">
        <v>0</v>
      </c>
      <c r="AG706" s="832">
        <v>0</v>
      </c>
      <c r="AH706" s="832">
        <v>0</v>
      </c>
      <c r="AI706" s="832">
        <v>0</v>
      </c>
      <c r="AJ706" s="1030" t="str">
        <f t="shared" si="66"/>
        <v>H43300</v>
      </c>
      <c r="AK706" s="1030" t="str">
        <f t="shared" si="67"/>
        <v>CT USAGE RACHAT LOCATION</v>
      </c>
      <c r="AL706" s="1030">
        <f>IFERROR(INDEX(G706:R706,1,MATCH(Parametres!$B$3,G$1:R$1,0)-1)*IF(OR(F706="L",F706="S",F706="I"),-1,1),"")</f>
        <v>0</v>
      </c>
      <c r="AM706" s="1030">
        <f t="shared" si="62"/>
        <v>0</v>
      </c>
      <c r="AN706" s="1030">
        <f>INDEX(G706:R706,1,MATCH(Parametres!$B$3,G$1:R$1,0))*IF(OR(F706="L",F706="S",F706="I"),-1,1)</f>
        <v>0</v>
      </c>
      <c r="AO706" s="598" t="str">
        <f>+VLOOKUP($AJ706,Data_Validation!$A:$D,1,0)</f>
        <v>H43300</v>
      </c>
      <c r="AP706" s="598" t="str">
        <f>+VLOOKUP($AJ706,Data_Validation!$A:$D,3,0)</f>
        <v>Véhicules usagés</v>
      </c>
      <c r="AQ706" s="598" t="str">
        <f>+VLOOKUP($AJ706,Data_Validation!$A:$D,4,0)</f>
        <v>Rachat bail</v>
      </c>
      <c r="AR706" s="598" t="s">
        <v>299</v>
      </c>
      <c r="AS706" s="598">
        <f>+VLOOKUP($AJ706,Data_Validation!$A:$E,5,0)</f>
        <v>0</v>
      </c>
      <c r="AT706" s="1036" t="str">
        <f t="shared" si="63"/>
        <v>H43300</v>
      </c>
      <c r="AU706" s="599" t="str">
        <f t="shared" si="64"/>
        <v>CT USAGE RACHAT LOCATION</v>
      </c>
      <c r="AV706" s="1030">
        <f>IFERROR(INDEX(V706:AG706,1,MATCH(Parametres!$B$3,V$1:AG$1,0)-1)*IF(OR(C706="L",C706="S",C706="I"),-1,1),"")</f>
        <v>0</v>
      </c>
      <c r="AW706" s="1030">
        <f t="shared" si="65"/>
        <v>0</v>
      </c>
      <c r="AX706" s="1030">
        <f>INDEX(V706:AG706,1,MATCH(Parametres!$B$3,V$1:AG$1,0))*IF(OR(C706="L",C706="S",C706="I"),-1,1)</f>
        <v>0</v>
      </c>
      <c r="AY706" s="598" t="s">
        <v>337</v>
      </c>
      <c r="AZ706" s="598">
        <f>+VLOOKUP($AJ706,Data_Validation!$A:$E,5,0)</f>
        <v>0</v>
      </c>
    </row>
    <row r="707" spans="1:52" ht="15" customHeight="1">
      <c r="A707" s="832" t="s">
        <v>1150</v>
      </c>
      <c r="B707" s="832">
        <v>2025</v>
      </c>
      <c r="C707" s="832" t="s">
        <v>2541</v>
      </c>
      <c r="D707" s="832" t="s">
        <v>2542</v>
      </c>
      <c r="E707" s="832" t="s">
        <v>333</v>
      </c>
      <c r="F707" s="832" t="s">
        <v>2438</v>
      </c>
      <c r="G707" s="832">
        <v>0</v>
      </c>
      <c r="H707" s="832">
        <v>0</v>
      </c>
      <c r="I707" s="832">
        <v>0</v>
      </c>
      <c r="J707" s="832">
        <v>0</v>
      </c>
      <c r="K707" s="832">
        <v>0</v>
      </c>
      <c r="L707" s="832">
        <v>0</v>
      </c>
      <c r="M707" s="832">
        <v>0</v>
      </c>
      <c r="N707" s="832">
        <v>0</v>
      </c>
      <c r="O707" s="832">
        <v>0</v>
      </c>
      <c r="P707" s="832">
        <v>0</v>
      </c>
      <c r="Q707" s="832">
        <v>0</v>
      </c>
      <c r="R707" s="832">
        <v>0</v>
      </c>
      <c r="S707" s="832">
        <v>0</v>
      </c>
      <c r="T707" s="832">
        <v>0</v>
      </c>
      <c r="U707" s="832">
        <v>0</v>
      </c>
      <c r="V707" s="832">
        <v>0</v>
      </c>
      <c r="W707" s="832">
        <v>0</v>
      </c>
      <c r="X707" s="832">
        <v>0</v>
      </c>
      <c r="Y707" s="832">
        <v>0</v>
      </c>
      <c r="Z707" s="832">
        <v>0</v>
      </c>
      <c r="AA707" s="832">
        <v>0</v>
      </c>
      <c r="AB707" s="832">
        <v>0</v>
      </c>
      <c r="AC707" s="832">
        <v>0</v>
      </c>
      <c r="AD707" s="832">
        <v>0</v>
      </c>
      <c r="AE707" s="832">
        <v>0</v>
      </c>
      <c r="AF707" s="832">
        <v>0</v>
      </c>
      <c r="AG707" s="832">
        <v>0</v>
      </c>
      <c r="AH707" s="832">
        <v>0</v>
      </c>
      <c r="AI707" s="832">
        <v>0</v>
      </c>
      <c r="AJ707" s="1030" t="str">
        <f t="shared" si="66"/>
        <v>H43310</v>
      </c>
      <c r="AK707" s="1030" t="str">
        <f t="shared" si="67"/>
        <v>CT PPP USED</v>
      </c>
      <c r="AL707" s="1030">
        <f>IFERROR(INDEX(G707:R707,1,MATCH(Parametres!$B$3,G$1:R$1,0)-1)*IF(OR(F707="L",F707="S",F707="I"),-1,1),"")</f>
        <v>0</v>
      </c>
      <c r="AM707" s="1030">
        <f t="shared" si="62"/>
        <v>0</v>
      </c>
      <c r="AN707" s="1030">
        <f>INDEX(G707:R707,1,MATCH(Parametres!$B$3,G$1:R$1,0))*IF(OR(F707="L",F707="S",F707="I"),-1,1)</f>
        <v>0</v>
      </c>
      <c r="AO707" s="598" t="e">
        <f>+VLOOKUP($AJ707,Data_Validation!$A:$D,1,0)</f>
        <v>#N/A</v>
      </c>
      <c r="AP707" s="598" t="e">
        <f>+VLOOKUP($AJ707,Data_Validation!$A:$D,3,0)</f>
        <v>#N/A</v>
      </c>
      <c r="AQ707" s="598" t="e">
        <f>+VLOOKUP($AJ707,Data_Validation!$A:$D,4,0)</f>
        <v>#N/A</v>
      </c>
      <c r="AR707" s="598" t="s">
        <v>299</v>
      </c>
      <c r="AS707" s="598" t="e">
        <f>+VLOOKUP($AJ707,Data_Validation!$A:$E,5,0)</f>
        <v>#N/A</v>
      </c>
      <c r="AT707" s="1036" t="str">
        <f t="shared" si="63"/>
        <v>H43310</v>
      </c>
      <c r="AU707" s="599" t="str">
        <f t="shared" si="64"/>
        <v>CT PPP USED</v>
      </c>
      <c r="AV707" s="1030">
        <f>IFERROR(INDEX(V707:AG707,1,MATCH(Parametres!$B$3,V$1:AG$1,0)-1)*IF(OR(C707="L",C707="S",C707="I"),-1,1),"")</f>
        <v>0</v>
      </c>
      <c r="AW707" s="1030">
        <f t="shared" si="65"/>
        <v>0</v>
      </c>
      <c r="AX707" s="1030">
        <f>INDEX(V707:AG707,1,MATCH(Parametres!$B$3,V$1:AG$1,0))*IF(OR(C707="L",C707="S",C707="I"),-1,1)</f>
        <v>0</v>
      </c>
      <c r="AY707" s="598" t="s">
        <v>337</v>
      </c>
      <c r="AZ707" s="598" t="e">
        <f>+VLOOKUP($AJ707,Data_Validation!$A:$E,5,0)</f>
        <v>#N/A</v>
      </c>
    </row>
    <row r="708" spans="1:52" ht="15" customHeight="1">
      <c r="A708" s="832" t="s">
        <v>1150</v>
      </c>
      <c r="B708" s="832">
        <v>2025</v>
      </c>
      <c r="C708" s="832" t="s">
        <v>2543</v>
      </c>
      <c r="D708" s="832" t="s">
        <v>2544</v>
      </c>
      <c r="E708" s="832" t="s">
        <v>333</v>
      </c>
      <c r="F708" s="832" t="s">
        <v>2438</v>
      </c>
      <c r="G708" s="832">
        <v>0</v>
      </c>
      <c r="H708" s="832">
        <v>0</v>
      </c>
      <c r="I708" s="832">
        <v>0</v>
      </c>
      <c r="J708" s="832">
        <v>0</v>
      </c>
      <c r="K708" s="832">
        <v>0</v>
      </c>
      <c r="L708" s="832">
        <v>0</v>
      </c>
      <c r="M708" s="832">
        <v>0</v>
      </c>
      <c r="N708" s="832">
        <v>0</v>
      </c>
      <c r="O708" s="832">
        <v>0</v>
      </c>
      <c r="P708" s="832">
        <v>0</v>
      </c>
      <c r="Q708" s="832">
        <v>0</v>
      </c>
      <c r="R708" s="832">
        <v>0</v>
      </c>
      <c r="S708" s="832">
        <v>0</v>
      </c>
      <c r="T708" s="832">
        <v>0</v>
      </c>
      <c r="U708" s="832">
        <v>0</v>
      </c>
      <c r="V708" s="832">
        <v>0</v>
      </c>
      <c r="W708" s="832">
        <v>0</v>
      </c>
      <c r="X708" s="832">
        <v>0</v>
      </c>
      <c r="Y708" s="832">
        <v>0</v>
      </c>
      <c r="Z708" s="832">
        <v>0</v>
      </c>
      <c r="AA708" s="832">
        <v>0</v>
      </c>
      <c r="AB708" s="832">
        <v>0</v>
      </c>
      <c r="AC708" s="832">
        <v>0</v>
      </c>
      <c r="AD708" s="832">
        <v>0</v>
      </c>
      <c r="AE708" s="832">
        <v>0</v>
      </c>
      <c r="AF708" s="832">
        <v>0</v>
      </c>
      <c r="AG708" s="832">
        <v>0</v>
      </c>
      <c r="AH708" s="832">
        <v>0</v>
      </c>
      <c r="AI708" s="832">
        <v>0</v>
      </c>
      <c r="AJ708" s="1030" t="str">
        <f t="shared" si="66"/>
        <v>H43320</v>
      </c>
      <c r="AK708" s="1030" t="str">
        <f t="shared" si="67"/>
        <v>CT ASSURANCE USAGES</v>
      </c>
      <c r="AL708" s="1030">
        <f>IFERROR(INDEX(G708:R708,1,MATCH(Parametres!$B$3,G$1:R$1,0)-1)*IF(OR(F708="L",F708="S",F708="I"),-1,1),"")</f>
        <v>0</v>
      </c>
      <c r="AM708" s="1030">
        <f t="shared" ref="AM708:AM771" si="68">AN708-N(AL708)</f>
        <v>0</v>
      </c>
      <c r="AN708" s="1030">
        <f>INDEX(G708:R708,1,MATCH(Parametres!$B$3,G$1:R$1,0))*IF(OR(F708="L",F708="S",F708="I"),-1,1)</f>
        <v>0</v>
      </c>
      <c r="AO708" s="598" t="e">
        <f>+VLOOKUP($AJ708,Data_Validation!$A:$D,1,0)</f>
        <v>#N/A</v>
      </c>
      <c r="AP708" s="598" t="e">
        <f>+VLOOKUP($AJ708,Data_Validation!$A:$D,3,0)</f>
        <v>#N/A</v>
      </c>
      <c r="AQ708" s="598" t="e">
        <f>+VLOOKUP($AJ708,Data_Validation!$A:$D,4,0)</f>
        <v>#N/A</v>
      </c>
      <c r="AR708" s="598" t="s">
        <v>299</v>
      </c>
      <c r="AS708" s="598" t="e">
        <f>+VLOOKUP($AJ708,Data_Validation!$A:$E,5,0)</f>
        <v>#N/A</v>
      </c>
      <c r="AT708" s="1036" t="str">
        <f t="shared" ref="AT708:AT771" si="69">C708</f>
        <v>H43320</v>
      </c>
      <c r="AU708" s="599" t="str">
        <f t="shared" ref="AU708:AU771" si="70">D708</f>
        <v>CT ASSURANCE USAGES</v>
      </c>
      <c r="AV708" s="1030">
        <f>IFERROR(INDEX(V708:AG708,1,MATCH(Parametres!$B$3,V$1:AG$1,0)-1)*IF(OR(C708="L",C708="S",C708="I"),-1,1),"")</f>
        <v>0</v>
      </c>
      <c r="AW708" s="1030">
        <f t="shared" ref="AW708:AW771" si="71">AX708-N(AV708)</f>
        <v>0</v>
      </c>
      <c r="AX708" s="1030">
        <f>INDEX(V708:AG708,1,MATCH(Parametres!$B$3,V$1:AG$1,0))*IF(OR(C708="L",C708="S",C708="I"),-1,1)</f>
        <v>0</v>
      </c>
      <c r="AY708" s="598" t="s">
        <v>337</v>
      </c>
      <c r="AZ708" s="598" t="e">
        <f>+VLOOKUP($AJ708,Data_Validation!$A:$E,5,0)</f>
        <v>#N/A</v>
      </c>
    </row>
    <row r="709" spans="1:52" ht="15" customHeight="1">
      <c r="A709" s="832" t="s">
        <v>1150</v>
      </c>
      <c r="B709" s="832">
        <v>2025</v>
      </c>
      <c r="C709" s="832" t="s">
        <v>2545</v>
      </c>
      <c r="D709" s="832" t="s">
        <v>2546</v>
      </c>
      <c r="E709" s="832" t="s">
        <v>333</v>
      </c>
      <c r="F709" s="832" t="s">
        <v>2438</v>
      </c>
      <c r="G709" s="832">
        <v>0</v>
      </c>
      <c r="H709" s="832">
        <v>0</v>
      </c>
      <c r="I709" s="832">
        <v>0</v>
      </c>
      <c r="J709" s="832">
        <v>0</v>
      </c>
      <c r="K709" s="832">
        <v>0</v>
      </c>
      <c r="L709" s="832">
        <v>0</v>
      </c>
      <c r="M709" s="832">
        <v>0</v>
      </c>
      <c r="N709" s="832">
        <v>0</v>
      </c>
      <c r="O709" s="832">
        <v>0</v>
      </c>
      <c r="P709" s="832">
        <v>0</v>
      </c>
      <c r="Q709" s="832">
        <v>0</v>
      </c>
      <c r="R709" s="832">
        <v>0</v>
      </c>
      <c r="S709" s="832">
        <v>0</v>
      </c>
      <c r="T709" s="832">
        <v>0</v>
      </c>
      <c r="U709" s="832">
        <v>0</v>
      </c>
      <c r="V709" s="832">
        <v>0</v>
      </c>
      <c r="W709" s="832">
        <v>0</v>
      </c>
      <c r="X709" s="832">
        <v>0</v>
      </c>
      <c r="Y709" s="832">
        <v>0</v>
      </c>
      <c r="Z709" s="832">
        <v>0</v>
      </c>
      <c r="AA709" s="832">
        <v>0</v>
      </c>
      <c r="AB709" s="832">
        <v>0</v>
      </c>
      <c r="AC709" s="832">
        <v>0</v>
      </c>
      <c r="AD709" s="832">
        <v>0</v>
      </c>
      <c r="AE709" s="832">
        <v>0</v>
      </c>
      <c r="AF709" s="832">
        <v>0</v>
      </c>
      <c r="AG709" s="832">
        <v>0</v>
      </c>
      <c r="AH709" s="832">
        <v>0</v>
      </c>
      <c r="AI709" s="832">
        <v>0</v>
      </c>
      <c r="AJ709" s="1030" t="str">
        <f t="shared" si="66"/>
        <v>H43330</v>
      </c>
      <c r="AK709" s="1030" t="str">
        <f t="shared" si="67"/>
        <v>CT OCC REVENU FINANCE</v>
      </c>
      <c r="AL709" s="1030">
        <f>IFERROR(INDEX(G709:R709,1,MATCH(Parametres!$B$3,G$1:R$1,0)-1)*IF(OR(F709="L",F709="S",F709="I"),-1,1),"")</f>
        <v>0</v>
      </c>
      <c r="AM709" s="1030">
        <f t="shared" si="68"/>
        <v>0</v>
      </c>
      <c r="AN709" s="1030">
        <f>INDEX(G709:R709,1,MATCH(Parametres!$B$3,G$1:R$1,0))*IF(OR(F709="L",F709="S",F709="I"),-1,1)</f>
        <v>0</v>
      </c>
      <c r="AO709" s="598" t="e">
        <f>+VLOOKUP($AJ709,Data_Validation!$A:$D,1,0)</f>
        <v>#N/A</v>
      </c>
      <c r="AP709" s="598" t="e">
        <f>+VLOOKUP($AJ709,Data_Validation!$A:$D,3,0)</f>
        <v>#N/A</v>
      </c>
      <c r="AQ709" s="598" t="e">
        <f>+VLOOKUP($AJ709,Data_Validation!$A:$D,4,0)</f>
        <v>#N/A</v>
      </c>
      <c r="AR709" s="598" t="s">
        <v>299</v>
      </c>
      <c r="AS709" s="598" t="e">
        <f>+VLOOKUP($AJ709,Data_Validation!$A:$E,5,0)</f>
        <v>#N/A</v>
      </c>
      <c r="AT709" s="1036" t="str">
        <f t="shared" si="69"/>
        <v>H43330</v>
      </c>
      <c r="AU709" s="599" t="str">
        <f t="shared" si="70"/>
        <v>CT OCC REVENU FINANCE</v>
      </c>
      <c r="AV709" s="1030">
        <f>IFERROR(INDEX(V709:AG709,1,MATCH(Parametres!$B$3,V$1:AG$1,0)-1)*IF(OR(C709="L",C709="S",C709="I"),-1,1),"")</f>
        <v>0</v>
      </c>
      <c r="AW709" s="1030">
        <f t="shared" si="71"/>
        <v>0</v>
      </c>
      <c r="AX709" s="1030">
        <f>INDEX(V709:AG709,1,MATCH(Parametres!$B$3,V$1:AG$1,0))*IF(OR(C709="L",C709="S",C709="I"),-1,1)</f>
        <v>0</v>
      </c>
      <c r="AY709" s="598" t="s">
        <v>337</v>
      </c>
      <c r="AZ709" s="598" t="e">
        <f>+VLOOKUP($AJ709,Data_Validation!$A:$E,5,0)</f>
        <v>#N/A</v>
      </c>
    </row>
    <row r="710" spans="1:52" ht="15" customHeight="1">
      <c r="A710" s="832" t="s">
        <v>1150</v>
      </c>
      <c r="B710" s="832">
        <v>2025</v>
      </c>
      <c r="C710" s="832" t="s">
        <v>2547</v>
      </c>
      <c r="D710" s="832" t="s">
        <v>2548</v>
      </c>
      <c r="E710" s="832" t="s">
        <v>333</v>
      </c>
      <c r="F710" s="832" t="s">
        <v>2438</v>
      </c>
      <c r="G710" s="832">
        <v>0</v>
      </c>
      <c r="H710" s="832">
        <v>0</v>
      </c>
      <c r="I710" s="832">
        <v>0</v>
      </c>
      <c r="J710" s="832">
        <v>0</v>
      </c>
      <c r="K710" s="832">
        <v>0</v>
      </c>
      <c r="L710" s="832">
        <v>0</v>
      </c>
      <c r="M710" s="832">
        <v>0</v>
      </c>
      <c r="N710" s="832">
        <v>0</v>
      </c>
      <c r="O710" s="832">
        <v>0</v>
      </c>
      <c r="P710" s="832">
        <v>0</v>
      </c>
      <c r="Q710" s="832">
        <v>0</v>
      </c>
      <c r="R710" s="832">
        <v>0</v>
      </c>
      <c r="S710" s="832">
        <v>0</v>
      </c>
      <c r="T710" s="832">
        <v>0</v>
      </c>
      <c r="U710" s="832">
        <v>0</v>
      </c>
      <c r="V710" s="832">
        <v>0</v>
      </c>
      <c r="W710" s="832">
        <v>0</v>
      </c>
      <c r="X710" s="832">
        <v>0</v>
      </c>
      <c r="Y710" s="832">
        <v>0</v>
      </c>
      <c r="Z710" s="832">
        <v>0</v>
      </c>
      <c r="AA710" s="832">
        <v>0</v>
      </c>
      <c r="AB710" s="832">
        <v>0</v>
      </c>
      <c r="AC710" s="832">
        <v>0</v>
      </c>
      <c r="AD710" s="832">
        <v>0</v>
      </c>
      <c r="AE710" s="832">
        <v>0</v>
      </c>
      <c r="AF710" s="832">
        <v>0</v>
      </c>
      <c r="AG710" s="832">
        <v>0</v>
      </c>
      <c r="AH710" s="832">
        <v>0</v>
      </c>
      <c r="AI710" s="832">
        <v>0</v>
      </c>
      <c r="AJ710" s="1030" t="str">
        <f t="shared" si="66"/>
        <v>H43340</v>
      </c>
      <c r="AK710" s="1030" t="str">
        <f t="shared" si="67"/>
        <v>CT OCC CHIMIQUES</v>
      </c>
      <c r="AL710" s="1030">
        <f>IFERROR(INDEX(G710:R710,1,MATCH(Parametres!$B$3,G$1:R$1,0)-1)*IF(OR(F710="L",F710="S",F710="I"),-1,1),"")</f>
        <v>0</v>
      </c>
      <c r="AM710" s="1030">
        <f t="shared" si="68"/>
        <v>0</v>
      </c>
      <c r="AN710" s="1030">
        <f>INDEX(G710:R710,1,MATCH(Parametres!$B$3,G$1:R$1,0))*IF(OR(F710="L",F710="S",F710="I"),-1,1)</f>
        <v>0</v>
      </c>
      <c r="AO710" s="598" t="e">
        <f>+VLOOKUP($AJ710,Data_Validation!$A:$D,1,0)</f>
        <v>#N/A</v>
      </c>
      <c r="AP710" s="598" t="e">
        <f>+VLOOKUP($AJ710,Data_Validation!$A:$D,3,0)</f>
        <v>#N/A</v>
      </c>
      <c r="AQ710" s="598" t="e">
        <f>+VLOOKUP($AJ710,Data_Validation!$A:$D,4,0)</f>
        <v>#N/A</v>
      </c>
      <c r="AR710" s="598" t="s">
        <v>299</v>
      </c>
      <c r="AS710" s="598" t="e">
        <f>+VLOOKUP($AJ710,Data_Validation!$A:$E,5,0)</f>
        <v>#N/A</v>
      </c>
      <c r="AT710" s="1036" t="str">
        <f t="shared" si="69"/>
        <v>H43340</v>
      </c>
      <c r="AU710" s="599" t="str">
        <f t="shared" si="70"/>
        <v>CT OCC CHIMIQUES</v>
      </c>
      <c r="AV710" s="1030">
        <f>IFERROR(INDEX(V710:AG710,1,MATCH(Parametres!$B$3,V$1:AG$1,0)-1)*IF(OR(C710="L",C710="S",C710="I"),-1,1),"")</f>
        <v>0</v>
      </c>
      <c r="AW710" s="1030">
        <f t="shared" si="71"/>
        <v>0</v>
      </c>
      <c r="AX710" s="1030">
        <f>INDEX(V710:AG710,1,MATCH(Parametres!$B$3,V$1:AG$1,0))*IF(OR(C710="L",C710="S",C710="I"),-1,1)</f>
        <v>0</v>
      </c>
      <c r="AY710" s="598" t="s">
        <v>337</v>
      </c>
      <c r="AZ710" s="598" t="e">
        <f>+VLOOKUP($AJ710,Data_Validation!$A:$E,5,0)</f>
        <v>#N/A</v>
      </c>
    </row>
    <row r="711" spans="1:52" ht="15" customHeight="1">
      <c r="A711" s="832" t="s">
        <v>1150</v>
      </c>
      <c r="B711" s="832">
        <v>2025</v>
      </c>
      <c r="C711" s="832" t="s">
        <v>2549</v>
      </c>
      <c r="D711" s="832" t="s">
        <v>2550</v>
      </c>
      <c r="E711" s="832" t="s">
        <v>333</v>
      </c>
      <c r="F711" s="832" t="s">
        <v>2438</v>
      </c>
      <c r="G711" s="832">
        <v>0</v>
      </c>
      <c r="H711" s="832">
        <v>0</v>
      </c>
      <c r="I711" s="832">
        <v>0</v>
      </c>
      <c r="J711" s="832">
        <v>0</v>
      </c>
      <c r="K711" s="832">
        <v>0</v>
      </c>
      <c r="L711" s="832">
        <v>0</v>
      </c>
      <c r="M711" s="832">
        <v>0</v>
      </c>
      <c r="N711" s="832">
        <v>0</v>
      </c>
      <c r="O711" s="832">
        <v>0</v>
      </c>
      <c r="P711" s="832">
        <v>0</v>
      </c>
      <c r="Q711" s="832">
        <v>0</v>
      </c>
      <c r="R711" s="832">
        <v>0</v>
      </c>
      <c r="S711" s="832">
        <v>0</v>
      </c>
      <c r="T711" s="832">
        <v>0</v>
      </c>
      <c r="U711" s="832">
        <v>0</v>
      </c>
      <c r="V711" s="832">
        <v>0</v>
      </c>
      <c r="W711" s="832">
        <v>0</v>
      </c>
      <c r="X711" s="832">
        <v>0</v>
      </c>
      <c r="Y711" s="832">
        <v>0</v>
      </c>
      <c r="Z711" s="832">
        <v>0</v>
      </c>
      <c r="AA711" s="832">
        <v>0</v>
      </c>
      <c r="AB711" s="832">
        <v>0</v>
      </c>
      <c r="AC711" s="832">
        <v>0</v>
      </c>
      <c r="AD711" s="832">
        <v>0</v>
      </c>
      <c r="AE711" s="832">
        <v>0</v>
      </c>
      <c r="AF711" s="832">
        <v>0</v>
      </c>
      <c r="AG711" s="832">
        <v>0</v>
      </c>
      <c r="AH711" s="832">
        <v>0</v>
      </c>
      <c r="AI711" s="832">
        <v>0</v>
      </c>
      <c r="AJ711" s="1030" t="str">
        <f t="shared" si="66"/>
        <v>H43350</v>
      </c>
      <c r="AK711" s="1030" t="str">
        <f t="shared" si="67"/>
        <v>CT OCC  ANTIVOL</v>
      </c>
      <c r="AL711" s="1030">
        <f>IFERROR(INDEX(G711:R711,1,MATCH(Parametres!$B$3,G$1:R$1,0)-1)*IF(OR(F711="L",F711="S",F711="I"),-1,1),"")</f>
        <v>0</v>
      </c>
      <c r="AM711" s="1030">
        <f t="shared" si="68"/>
        <v>0</v>
      </c>
      <c r="AN711" s="1030">
        <f>INDEX(G711:R711,1,MATCH(Parametres!$B$3,G$1:R$1,0))*IF(OR(F711="L",F711="S",F711="I"),-1,1)</f>
        <v>0</v>
      </c>
      <c r="AO711" s="598" t="e">
        <f>+VLOOKUP($AJ711,Data_Validation!$A:$D,1,0)</f>
        <v>#N/A</v>
      </c>
      <c r="AP711" s="598" t="e">
        <f>+VLOOKUP($AJ711,Data_Validation!$A:$D,3,0)</f>
        <v>#N/A</v>
      </c>
      <c r="AQ711" s="598" t="e">
        <f>+VLOOKUP($AJ711,Data_Validation!$A:$D,4,0)</f>
        <v>#N/A</v>
      </c>
      <c r="AR711" s="598" t="s">
        <v>299</v>
      </c>
      <c r="AS711" s="598" t="e">
        <f>+VLOOKUP($AJ711,Data_Validation!$A:$E,5,0)</f>
        <v>#N/A</v>
      </c>
      <c r="AT711" s="1036" t="str">
        <f t="shared" si="69"/>
        <v>H43350</v>
      </c>
      <c r="AU711" s="599" t="str">
        <f t="shared" si="70"/>
        <v>CT OCC  ANTIVOL</v>
      </c>
      <c r="AV711" s="1030">
        <f>IFERROR(INDEX(V711:AG711,1,MATCH(Parametres!$B$3,V$1:AG$1,0)-1)*IF(OR(C711="L",C711="S",C711="I"),-1,1),"")</f>
        <v>0</v>
      </c>
      <c r="AW711" s="1030">
        <f t="shared" si="71"/>
        <v>0</v>
      </c>
      <c r="AX711" s="1030">
        <f>INDEX(V711:AG711,1,MATCH(Parametres!$B$3,V$1:AG$1,0))*IF(OR(C711="L",C711="S",C711="I"),-1,1)</f>
        <v>0</v>
      </c>
      <c r="AY711" s="598" t="s">
        <v>337</v>
      </c>
      <c r="AZ711" s="598" t="e">
        <f>+VLOOKUP($AJ711,Data_Validation!$A:$E,5,0)</f>
        <v>#N/A</v>
      </c>
    </row>
    <row r="712" spans="1:52" ht="15" customHeight="1">
      <c r="A712" s="832" t="s">
        <v>1150</v>
      </c>
      <c r="B712" s="832">
        <v>2025</v>
      </c>
      <c r="C712" s="832" t="s">
        <v>2551</v>
      </c>
      <c r="D712" s="832" t="s">
        <v>2552</v>
      </c>
      <c r="E712" s="832" t="s">
        <v>333</v>
      </c>
      <c r="F712" s="832" t="s">
        <v>2438</v>
      </c>
      <c r="G712" s="832">
        <v>0</v>
      </c>
      <c r="H712" s="832">
        <v>0</v>
      </c>
      <c r="I712" s="832">
        <v>0</v>
      </c>
      <c r="J712" s="832">
        <v>0</v>
      </c>
      <c r="K712" s="832">
        <v>0</v>
      </c>
      <c r="L712" s="832">
        <v>0</v>
      </c>
      <c r="M712" s="832">
        <v>0</v>
      </c>
      <c r="N712" s="832">
        <v>0</v>
      </c>
      <c r="O712" s="832">
        <v>0</v>
      </c>
      <c r="P712" s="832">
        <v>0</v>
      </c>
      <c r="Q712" s="832">
        <v>0</v>
      </c>
      <c r="R712" s="832">
        <v>0</v>
      </c>
      <c r="S712" s="832">
        <v>0</v>
      </c>
      <c r="T712" s="832">
        <v>0</v>
      </c>
      <c r="U712" s="832">
        <v>0</v>
      </c>
      <c r="V712" s="832">
        <v>0</v>
      </c>
      <c r="W712" s="832">
        <v>0</v>
      </c>
      <c r="X712" s="832">
        <v>0</v>
      </c>
      <c r="Y712" s="832">
        <v>0</v>
      </c>
      <c r="Z712" s="832">
        <v>0</v>
      </c>
      <c r="AA712" s="832">
        <v>0</v>
      </c>
      <c r="AB712" s="832">
        <v>0</v>
      </c>
      <c r="AC712" s="832">
        <v>0</v>
      </c>
      <c r="AD712" s="832">
        <v>0</v>
      </c>
      <c r="AE712" s="832">
        <v>0</v>
      </c>
      <c r="AF712" s="832">
        <v>0</v>
      </c>
      <c r="AG712" s="832">
        <v>0</v>
      </c>
      <c r="AH712" s="832">
        <v>0</v>
      </c>
      <c r="AI712" s="832">
        <v>0</v>
      </c>
      <c r="AJ712" s="1030" t="str">
        <f t="shared" si="66"/>
        <v>H43360</v>
      </c>
      <c r="AK712" s="1030" t="str">
        <f t="shared" si="67"/>
        <v>CT OCC AUTRES PRODUIT</v>
      </c>
      <c r="AL712" s="1030">
        <f>IFERROR(INDEX(G712:R712,1,MATCH(Parametres!$B$3,G$1:R$1,0)-1)*IF(OR(F712="L",F712="S",F712="I"),-1,1),"")</f>
        <v>0</v>
      </c>
      <c r="AM712" s="1030">
        <f t="shared" si="68"/>
        <v>0</v>
      </c>
      <c r="AN712" s="1030">
        <f>INDEX(G712:R712,1,MATCH(Parametres!$B$3,G$1:R$1,0))*IF(OR(F712="L",F712="S",F712="I"),-1,1)</f>
        <v>0</v>
      </c>
      <c r="AO712" s="598" t="e">
        <f>+VLOOKUP($AJ712,Data_Validation!$A:$D,1,0)</f>
        <v>#N/A</v>
      </c>
      <c r="AP712" s="598" t="e">
        <f>+VLOOKUP($AJ712,Data_Validation!$A:$D,3,0)</f>
        <v>#N/A</v>
      </c>
      <c r="AQ712" s="598" t="e">
        <f>+VLOOKUP($AJ712,Data_Validation!$A:$D,4,0)</f>
        <v>#N/A</v>
      </c>
      <c r="AR712" s="598" t="s">
        <v>299</v>
      </c>
      <c r="AS712" s="598" t="e">
        <f>+VLOOKUP($AJ712,Data_Validation!$A:$E,5,0)</f>
        <v>#N/A</v>
      </c>
      <c r="AT712" s="1036" t="str">
        <f t="shared" si="69"/>
        <v>H43360</v>
      </c>
      <c r="AU712" s="599" t="str">
        <f t="shared" si="70"/>
        <v>CT OCC AUTRES PRODUIT</v>
      </c>
      <c r="AV712" s="1030">
        <f>IFERROR(INDEX(V712:AG712,1,MATCH(Parametres!$B$3,V$1:AG$1,0)-1)*IF(OR(C712="L",C712="S",C712="I"),-1,1),"")</f>
        <v>0</v>
      </c>
      <c r="AW712" s="1030">
        <f t="shared" si="71"/>
        <v>0</v>
      </c>
      <c r="AX712" s="1030">
        <f>INDEX(V712:AG712,1,MATCH(Parametres!$B$3,V$1:AG$1,0))*IF(OR(C712="L",C712="S",C712="I"),-1,1)</f>
        <v>0</v>
      </c>
      <c r="AY712" s="598" t="s">
        <v>337</v>
      </c>
      <c r="AZ712" s="598" t="e">
        <f>+VLOOKUP($AJ712,Data_Validation!$A:$E,5,0)</f>
        <v>#N/A</v>
      </c>
    </row>
    <row r="713" spans="1:52" ht="15" customHeight="1">
      <c r="A713" s="832" t="s">
        <v>1150</v>
      </c>
      <c r="B713" s="832">
        <v>2025</v>
      </c>
      <c r="C713" s="832" t="s">
        <v>2553</v>
      </c>
      <c r="D713" s="832" t="s">
        <v>2554</v>
      </c>
      <c r="E713" s="832" t="s">
        <v>1889</v>
      </c>
      <c r="F713" s="832" t="s">
        <v>2438</v>
      </c>
      <c r="G713" s="832">
        <v>0</v>
      </c>
      <c r="H713" s="832">
        <v>0</v>
      </c>
      <c r="I713" s="832">
        <v>0</v>
      </c>
      <c r="J713" s="832">
        <v>0</v>
      </c>
      <c r="K713" s="832">
        <v>0</v>
      </c>
      <c r="L713" s="832">
        <v>0</v>
      </c>
      <c r="M713" s="832">
        <v>0</v>
      </c>
      <c r="N713" s="832">
        <v>0</v>
      </c>
      <c r="O713" s="832">
        <v>0</v>
      </c>
      <c r="P713" s="832">
        <v>0</v>
      </c>
      <c r="Q713" s="832">
        <v>0</v>
      </c>
      <c r="R713" s="832">
        <v>0</v>
      </c>
      <c r="S713" s="832">
        <v>0</v>
      </c>
      <c r="T713" s="832">
        <v>0</v>
      </c>
      <c r="U713" s="832">
        <v>0</v>
      </c>
      <c r="V713" s="832">
        <v>0</v>
      </c>
      <c r="W713" s="832">
        <v>0</v>
      </c>
      <c r="X713" s="832">
        <v>0</v>
      </c>
      <c r="Y713" s="832">
        <v>0</v>
      </c>
      <c r="Z713" s="832">
        <v>0</v>
      </c>
      <c r="AA713" s="832">
        <v>0</v>
      </c>
      <c r="AB713" s="832">
        <v>0</v>
      </c>
      <c r="AC713" s="832">
        <v>0</v>
      </c>
      <c r="AD713" s="832">
        <v>0</v>
      </c>
      <c r="AE713" s="832">
        <v>0</v>
      </c>
      <c r="AF713" s="832">
        <v>0</v>
      </c>
      <c r="AG713" s="832">
        <v>0</v>
      </c>
      <c r="AH713" s="832">
        <v>0</v>
      </c>
      <c r="AI713" s="832">
        <v>0</v>
      </c>
      <c r="AJ713" s="1030" t="str">
        <f t="shared" si="66"/>
        <v>H43390</v>
      </c>
      <c r="AK713" s="1030" t="str">
        <f t="shared" si="67"/>
        <v>CT OCC RACHAT CONT LOC</v>
      </c>
      <c r="AL713" s="1030">
        <f>IFERROR(INDEX(G713:R713,1,MATCH(Parametres!$B$3,G$1:R$1,0)-1)*IF(OR(F713="L",F713="S",F713="I"),-1,1),"")</f>
        <v>0</v>
      </c>
      <c r="AM713" s="1030">
        <f t="shared" si="68"/>
        <v>0</v>
      </c>
      <c r="AN713" s="1030">
        <f>INDEX(G713:R713,1,MATCH(Parametres!$B$3,G$1:R$1,0))*IF(OR(F713="L",F713="S",F713="I"),-1,1)</f>
        <v>0</v>
      </c>
      <c r="AO713" s="598" t="e">
        <f>+VLOOKUP($AJ713,Data_Validation!$A:$D,1,0)</f>
        <v>#N/A</v>
      </c>
      <c r="AP713" s="598" t="e">
        <f>+VLOOKUP($AJ713,Data_Validation!$A:$D,3,0)</f>
        <v>#N/A</v>
      </c>
      <c r="AQ713" s="598" t="e">
        <f>+VLOOKUP($AJ713,Data_Validation!$A:$D,4,0)</f>
        <v>#N/A</v>
      </c>
      <c r="AR713" s="598" t="s">
        <v>299</v>
      </c>
      <c r="AS713" s="598" t="e">
        <f>+VLOOKUP($AJ713,Data_Validation!$A:$E,5,0)</f>
        <v>#N/A</v>
      </c>
      <c r="AT713" s="1036" t="str">
        <f t="shared" si="69"/>
        <v>H43390</v>
      </c>
      <c r="AU713" s="599" t="str">
        <f t="shared" si="70"/>
        <v>CT OCC RACHAT CONT LOC</v>
      </c>
      <c r="AV713" s="1030">
        <f>IFERROR(INDEX(V713:AG713,1,MATCH(Parametres!$B$3,V$1:AG$1,0)-1)*IF(OR(C713="L",C713="S",C713="I"),-1,1),"")</f>
        <v>0</v>
      </c>
      <c r="AW713" s="1030">
        <f t="shared" si="71"/>
        <v>0</v>
      </c>
      <c r="AX713" s="1030">
        <f>INDEX(V713:AG713,1,MATCH(Parametres!$B$3,V$1:AG$1,0))*IF(OR(C713="L",C713="S",C713="I"),-1,1)</f>
        <v>0</v>
      </c>
      <c r="AY713" s="598" t="s">
        <v>337</v>
      </c>
      <c r="AZ713" s="598" t="e">
        <f>+VLOOKUP($AJ713,Data_Validation!$A:$E,5,0)</f>
        <v>#N/A</v>
      </c>
    </row>
    <row r="714" spans="1:52" ht="15" customHeight="1">
      <c r="A714" s="832" t="s">
        <v>1150</v>
      </c>
      <c r="B714" s="832">
        <v>2025</v>
      </c>
      <c r="C714" s="832" t="s">
        <v>2555</v>
      </c>
      <c r="D714" s="832" t="s">
        <v>2556</v>
      </c>
      <c r="E714" s="832" t="s">
        <v>333</v>
      </c>
      <c r="F714" s="832" t="s">
        <v>2438</v>
      </c>
      <c r="G714" s="832">
        <v>11215</v>
      </c>
      <c r="H714" s="832">
        <v>17850</v>
      </c>
      <c r="I714" s="832">
        <v>24290</v>
      </c>
      <c r="J714" s="832">
        <v>30260</v>
      </c>
      <c r="K714" s="832">
        <v>32410</v>
      </c>
      <c r="L714" s="832">
        <v>32410</v>
      </c>
      <c r="M714" s="832">
        <v>34185</v>
      </c>
      <c r="N714" s="832">
        <v>41164</v>
      </c>
      <c r="O714" s="832">
        <v>47984</v>
      </c>
      <c r="P714" s="832">
        <v>57154</v>
      </c>
      <c r="Q714" s="832">
        <v>66604</v>
      </c>
      <c r="R714" s="832">
        <v>83249</v>
      </c>
      <c r="S714" s="832">
        <v>6054.91</v>
      </c>
      <c r="T714" s="832">
        <v>6054.91</v>
      </c>
      <c r="U714" s="832">
        <v>0</v>
      </c>
      <c r="V714" s="832">
        <v>0</v>
      </c>
      <c r="W714" s="832">
        <v>0</v>
      </c>
      <c r="X714" s="832">
        <v>0</v>
      </c>
      <c r="Y714" s="832">
        <v>0</v>
      </c>
      <c r="Z714" s="832">
        <v>0</v>
      </c>
      <c r="AA714" s="832">
        <v>0</v>
      </c>
      <c r="AB714" s="832">
        <v>0</v>
      </c>
      <c r="AC714" s="832">
        <v>0</v>
      </c>
      <c r="AD714" s="832">
        <v>0</v>
      </c>
      <c r="AE714" s="832">
        <v>0</v>
      </c>
      <c r="AF714" s="832">
        <v>0</v>
      </c>
      <c r="AG714" s="832">
        <v>0</v>
      </c>
      <c r="AH714" s="832">
        <v>0</v>
      </c>
      <c r="AI714" s="832">
        <v>0</v>
      </c>
      <c r="AJ714" s="1030" t="str">
        <f t="shared" si="66"/>
        <v>H43400</v>
      </c>
      <c r="AK714" s="1030" t="str">
        <f t="shared" si="67"/>
        <v>CT HPP - MARQUAGE</v>
      </c>
      <c r="AL714" s="1030">
        <f>IFERROR(INDEX(G714:R714,1,MATCH(Parametres!$B$3,G$1:R$1,0)-1)*IF(OR(F714="L",F714="S",F714="I"),-1,1),"")</f>
        <v>11215</v>
      </c>
      <c r="AM714" s="1030">
        <f t="shared" si="68"/>
        <v>6635</v>
      </c>
      <c r="AN714" s="1030">
        <f>INDEX(G714:R714,1,MATCH(Parametres!$B$3,G$1:R$1,0))*IF(OR(F714="L",F714="S",F714="I"),-1,1)</f>
        <v>17850</v>
      </c>
      <c r="AO714" s="598" t="str">
        <f>+VLOOKUP($AJ714,Data_Validation!$A:$D,1,0)</f>
        <v>H43400</v>
      </c>
      <c r="AP714" s="598" t="str">
        <f>+VLOOKUP($AJ714,Data_Validation!$A:$D,3,0)</f>
        <v>Véhicules usagés</v>
      </c>
      <c r="AQ714" s="598" t="str">
        <f>+VLOOKUP($AJ714,Data_Validation!$A:$D,4,0)</f>
        <v>Rev. Protections</v>
      </c>
      <c r="AR714" s="598" t="s">
        <v>299</v>
      </c>
      <c r="AS714" s="598">
        <f>+VLOOKUP($AJ714,Data_Validation!$A:$E,5,0)</f>
        <v>0</v>
      </c>
      <c r="AT714" s="1036" t="str">
        <f t="shared" si="69"/>
        <v>H43400</v>
      </c>
      <c r="AU714" s="599" t="str">
        <f t="shared" si="70"/>
        <v>CT HPP - MARQUAGE</v>
      </c>
      <c r="AV714" s="1030">
        <f>IFERROR(INDEX(V714:AG714,1,MATCH(Parametres!$B$3,V$1:AG$1,0)-1)*IF(OR(C714="L",C714="S",C714="I"),-1,1),"")</f>
        <v>0</v>
      </c>
      <c r="AW714" s="1030">
        <f t="shared" si="71"/>
        <v>0</v>
      </c>
      <c r="AX714" s="1030">
        <f>INDEX(V714:AG714,1,MATCH(Parametres!$B$3,V$1:AG$1,0))*IF(OR(C714="L",C714="S",C714="I"),-1,1)</f>
        <v>0</v>
      </c>
      <c r="AY714" s="598" t="s">
        <v>337</v>
      </c>
      <c r="AZ714" s="598">
        <f>+VLOOKUP($AJ714,Data_Validation!$A:$E,5,0)</f>
        <v>0</v>
      </c>
    </row>
    <row r="715" spans="1:52" ht="15" customHeight="1">
      <c r="A715" s="832" t="s">
        <v>1150</v>
      </c>
      <c r="B715" s="832">
        <v>2025</v>
      </c>
      <c r="C715" s="832" t="s">
        <v>2557</v>
      </c>
      <c r="D715" s="832" t="s">
        <v>2558</v>
      </c>
      <c r="E715" s="832" t="s">
        <v>333</v>
      </c>
      <c r="F715" s="832" t="s">
        <v>2438</v>
      </c>
      <c r="G715" s="832">
        <v>0</v>
      </c>
      <c r="H715" s="832">
        <v>0</v>
      </c>
      <c r="I715" s="832">
        <v>2787.22</v>
      </c>
      <c r="J715" s="832">
        <v>5268.22</v>
      </c>
      <c r="K715" s="832">
        <v>5268.22</v>
      </c>
      <c r="L715" s="832">
        <v>5268.22</v>
      </c>
      <c r="M715" s="832">
        <v>5268.22</v>
      </c>
      <c r="N715" s="832">
        <v>9244.42</v>
      </c>
      <c r="O715" s="832">
        <v>13038.67</v>
      </c>
      <c r="P715" s="832">
        <v>19220.740000000002</v>
      </c>
      <c r="Q715" s="832">
        <v>26327.74</v>
      </c>
      <c r="R715" s="832">
        <v>32499.19</v>
      </c>
      <c r="S715" s="832">
        <v>2393.4299999999998</v>
      </c>
      <c r="T715" s="832">
        <v>2393.4299999999998</v>
      </c>
      <c r="U715" s="832">
        <v>0</v>
      </c>
      <c r="V715" s="832">
        <v>0</v>
      </c>
      <c r="W715" s="832">
        <v>0</v>
      </c>
      <c r="X715" s="832">
        <v>0</v>
      </c>
      <c r="Y715" s="832">
        <v>0</v>
      </c>
      <c r="Z715" s="832">
        <v>0</v>
      </c>
      <c r="AA715" s="832">
        <v>0</v>
      </c>
      <c r="AB715" s="832">
        <v>0</v>
      </c>
      <c r="AC715" s="832">
        <v>0</v>
      </c>
      <c r="AD715" s="832">
        <v>0</v>
      </c>
      <c r="AE715" s="832">
        <v>0</v>
      </c>
      <c r="AF715" s="832">
        <v>0</v>
      </c>
      <c r="AG715" s="832">
        <v>0</v>
      </c>
      <c r="AH715" s="832">
        <v>0</v>
      </c>
      <c r="AI715" s="832">
        <v>0</v>
      </c>
      <c r="AJ715" s="1030" t="str">
        <f t="shared" si="66"/>
        <v>H43410</v>
      </c>
      <c r="AK715" s="1030" t="str">
        <f t="shared" si="67"/>
        <v>CT OCC ASS VIE REMPL</v>
      </c>
      <c r="AL715" s="1030">
        <f>IFERROR(INDEX(G715:R715,1,MATCH(Parametres!$B$3,G$1:R$1,0)-1)*IF(OR(F715="L",F715="S",F715="I"),-1,1),"")</f>
        <v>0</v>
      </c>
      <c r="AM715" s="1030">
        <f t="shared" si="68"/>
        <v>0</v>
      </c>
      <c r="AN715" s="1030">
        <f>INDEX(G715:R715,1,MATCH(Parametres!$B$3,G$1:R$1,0))*IF(OR(F715="L",F715="S",F715="I"),-1,1)</f>
        <v>0</v>
      </c>
      <c r="AO715" s="598" t="str">
        <f>+VLOOKUP($AJ715,Data_Validation!$A:$D,1,0)</f>
        <v>H43410</v>
      </c>
      <c r="AP715" s="598" t="str">
        <f>+VLOOKUP($AJ715,Data_Validation!$A:$D,3,0)</f>
        <v>Véhicules usagés</v>
      </c>
      <c r="AQ715" s="598" t="str">
        <f>+VLOOKUP($AJ715,Data_Validation!$A:$D,4,0)</f>
        <v>Rev. Protections</v>
      </c>
      <c r="AR715" s="598" t="s">
        <v>299</v>
      </c>
      <c r="AS715" s="598">
        <f>+VLOOKUP($AJ715,Data_Validation!$A:$E,5,0)</f>
        <v>0</v>
      </c>
      <c r="AT715" s="1036" t="str">
        <f t="shared" si="69"/>
        <v>H43410</v>
      </c>
      <c r="AU715" s="599" t="str">
        <f t="shared" si="70"/>
        <v>CT OCC ASS VIE REMPL</v>
      </c>
      <c r="AV715" s="1030">
        <f>IFERROR(INDEX(V715:AG715,1,MATCH(Parametres!$B$3,V$1:AG$1,0)-1)*IF(OR(C715="L",C715="S",C715="I"),-1,1),"")</f>
        <v>0</v>
      </c>
      <c r="AW715" s="1030">
        <f t="shared" si="71"/>
        <v>0</v>
      </c>
      <c r="AX715" s="1030">
        <f>INDEX(V715:AG715,1,MATCH(Parametres!$B$3,V$1:AG$1,0))*IF(OR(C715="L",C715="S",C715="I"),-1,1)</f>
        <v>0</v>
      </c>
      <c r="AY715" s="598" t="s">
        <v>337</v>
      </c>
      <c r="AZ715" s="598">
        <f>+VLOOKUP($AJ715,Data_Validation!$A:$E,5,0)</f>
        <v>0</v>
      </c>
    </row>
    <row r="716" spans="1:52" ht="15" customHeight="1">
      <c r="A716" s="832" t="s">
        <v>1150</v>
      </c>
      <c r="B716" s="832">
        <v>2025</v>
      </c>
      <c r="C716" s="832" t="s">
        <v>2559</v>
      </c>
      <c r="D716" s="832" t="s">
        <v>2560</v>
      </c>
      <c r="E716" s="832" t="s">
        <v>333</v>
      </c>
      <c r="F716" s="832" t="s">
        <v>2438</v>
      </c>
      <c r="G716" s="832">
        <v>0</v>
      </c>
      <c r="H716" s="832">
        <v>0</v>
      </c>
      <c r="I716" s="832">
        <v>75</v>
      </c>
      <c r="J716" s="832">
        <v>75</v>
      </c>
      <c r="K716" s="832">
        <v>105</v>
      </c>
      <c r="L716" s="832">
        <v>105</v>
      </c>
      <c r="M716" s="832">
        <v>105</v>
      </c>
      <c r="N716" s="832">
        <v>105</v>
      </c>
      <c r="O716" s="832">
        <v>105</v>
      </c>
      <c r="P716" s="832">
        <v>105</v>
      </c>
      <c r="Q716" s="832">
        <v>105</v>
      </c>
      <c r="R716" s="832">
        <v>105</v>
      </c>
      <c r="S716" s="832">
        <v>9.5500000000000007</v>
      </c>
      <c r="T716" s="832">
        <v>9.5500000000000007</v>
      </c>
      <c r="U716" s="832">
        <v>0</v>
      </c>
      <c r="V716" s="832">
        <v>0</v>
      </c>
      <c r="W716" s="832">
        <v>0</v>
      </c>
      <c r="X716" s="832">
        <v>0</v>
      </c>
      <c r="Y716" s="832">
        <v>0</v>
      </c>
      <c r="Z716" s="832">
        <v>0</v>
      </c>
      <c r="AA716" s="832">
        <v>0</v>
      </c>
      <c r="AB716" s="832">
        <v>0</v>
      </c>
      <c r="AC716" s="832">
        <v>0</v>
      </c>
      <c r="AD716" s="832">
        <v>0</v>
      </c>
      <c r="AE716" s="832">
        <v>0</v>
      </c>
      <c r="AF716" s="832">
        <v>0</v>
      </c>
      <c r="AG716" s="832">
        <v>0</v>
      </c>
      <c r="AH716" s="832">
        <v>0</v>
      </c>
      <c r="AI716" s="832">
        <v>0</v>
      </c>
      <c r="AJ716" s="1030" t="str">
        <f t="shared" si="66"/>
        <v>H43420</v>
      </c>
      <c r="AK716" s="1030" t="str">
        <f t="shared" si="67"/>
        <v>CT OCC FINANCE</v>
      </c>
      <c r="AL716" s="1030">
        <f>IFERROR(INDEX(G716:R716,1,MATCH(Parametres!$B$3,G$1:R$1,0)-1)*IF(OR(F716="L",F716="S",F716="I"),-1,1),"")</f>
        <v>0</v>
      </c>
      <c r="AM716" s="1030">
        <f t="shared" si="68"/>
        <v>0</v>
      </c>
      <c r="AN716" s="1030">
        <f>INDEX(G716:R716,1,MATCH(Parametres!$B$3,G$1:R$1,0))*IF(OR(F716="L",F716="S",F716="I"),-1,1)</f>
        <v>0</v>
      </c>
      <c r="AO716" s="598" t="str">
        <f>+VLOOKUP($AJ716,Data_Validation!$A:$D,1,0)</f>
        <v>H43420</v>
      </c>
      <c r="AP716" s="598" t="str">
        <f>+VLOOKUP($AJ716,Data_Validation!$A:$D,3,0)</f>
        <v>Véhicules usagés</v>
      </c>
      <c r="AQ716" s="598" t="str">
        <f>+VLOOKUP($AJ716,Data_Validation!$A:$D,4,0)</f>
        <v>Rev. Finances</v>
      </c>
      <c r="AR716" s="598" t="s">
        <v>299</v>
      </c>
      <c r="AS716" s="598">
        <f>+VLOOKUP($AJ716,Data_Validation!$A:$E,5,0)</f>
        <v>0</v>
      </c>
      <c r="AT716" s="1036" t="str">
        <f t="shared" si="69"/>
        <v>H43420</v>
      </c>
      <c r="AU716" s="599" t="str">
        <f t="shared" si="70"/>
        <v>CT OCC FINANCE</v>
      </c>
      <c r="AV716" s="1030">
        <f>IFERROR(INDEX(V716:AG716,1,MATCH(Parametres!$B$3,V$1:AG$1,0)-1)*IF(OR(C716="L",C716="S",C716="I"),-1,1),"")</f>
        <v>0</v>
      </c>
      <c r="AW716" s="1030">
        <f t="shared" si="71"/>
        <v>0</v>
      </c>
      <c r="AX716" s="1030">
        <f>INDEX(V716:AG716,1,MATCH(Parametres!$B$3,V$1:AG$1,0))*IF(OR(C716="L",C716="S",C716="I"),-1,1)</f>
        <v>0</v>
      </c>
      <c r="AY716" s="598" t="s">
        <v>337</v>
      </c>
      <c r="AZ716" s="598">
        <f>+VLOOKUP($AJ716,Data_Validation!$A:$E,5,0)</f>
        <v>0</v>
      </c>
    </row>
    <row r="717" spans="1:52" ht="15" customHeight="1">
      <c r="A717" s="832" t="s">
        <v>1150</v>
      </c>
      <c r="B717" s="832">
        <v>2025</v>
      </c>
      <c r="C717" s="832" t="s">
        <v>2561</v>
      </c>
      <c r="D717" s="832" t="s">
        <v>2562</v>
      </c>
      <c r="E717" s="832" t="s">
        <v>333</v>
      </c>
      <c r="F717" s="832" t="s">
        <v>2438</v>
      </c>
      <c r="G717" s="832">
        <v>0</v>
      </c>
      <c r="H717" s="832">
        <v>0</v>
      </c>
      <c r="I717" s="832">
        <v>0</v>
      </c>
      <c r="J717" s="832">
        <v>60</v>
      </c>
      <c r="K717" s="832">
        <v>75</v>
      </c>
      <c r="L717" s="832">
        <v>75</v>
      </c>
      <c r="M717" s="832">
        <v>75</v>
      </c>
      <c r="N717" s="832">
        <v>75</v>
      </c>
      <c r="O717" s="832">
        <v>75</v>
      </c>
      <c r="P717" s="832">
        <v>651</v>
      </c>
      <c r="Q717" s="832">
        <v>1035</v>
      </c>
      <c r="R717" s="832">
        <v>2225</v>
      </c>
      <c r="S717" s="832">
        <v>94.09</v>
      </c>
      <c r="T717" s="832">
        <v>94.09</v>
      </c>
      <c r="U717" s="832">
        <v>0</v>
      </c>
      <c r="V717" s="832">
        <v>0</v>
      </c>
      <c r="W717" s="832">
        <v>0</v>
      </c>
      <c r="X717" s="832">
        <v>0</v>
      </c>
      <c r="Y717" s="832">
        <v>0</v>
      </c>
      <c r="Z717" s="832">
        <v>0</v>
      </c>
      <c r="AA717" s="832">
        <v>0</v>
      </c>
      <c r="AB717" s="832">
        <v>0</v>
      </c>
      <c r="AC717" s="832">
        <v>0</v>
      </c>
      <c r="AD717" s="832">
        <v>0</v>
      </c>
      <c r="AE717" s="832">
        <v>0</v>
      </c>
      <c r="AF717" s="832">
        <v>0</v>
      </c>
      <c r="AG717" s="832">
        <v>0</v>
      </c>
      <c r="AH717" s="832">
        <v>0</v>
      </c>
      <c r="AI717" s="832">
        <v>0</v>
      </c>
      <c r="AJ717" s="1030" t="str">
        <f t="shared" si="66"/>
        <v>H43430</v>
      </c>
      <c r="AK717" s="1030" t="str">
        <f t="shared" si="67"/>
        <v>CT OCC PRODUITS CHIMIQUE</v>
      </c>
      <c r="AL717" s="1030">
        <f>IFERROR(INDEX(G717:R717,1,MATCH(Parametres!$B$3,G$1:R$1,0)-1)*IF(OR(F717="L",F717="S",F717="I"),-1,1),"")</f>
        <v>0</v>
      </c>
      <c r="AM717" s="1030">
        <f t="shared" si="68"/>
        <v>0</v>
      </c>
      <c r="AN717" s="1030">
        <f>INDEX(G717:R717,1,MATCH(Parametres!$B$3,G$1:R$1,0))*IF(OR(F717="L",F717="S",F717="I"),-1,1)</f>
        <v>0</v>
      </c>
      <c r="AO717" s="598" t="str">
        <f>+VLOOKUP($AJ717,Data_Validation!$A:$D,1,0)</f>
        <v>H43430</v>
      </c>
      <c r="AP717" s="598" t="str">
        <f>+VLOOKUP($AJ717,Data_Validation!$A:$D,3,0)</f>
        <v>Véhicules usagés</v>
      </c>
      <c r="AQ717" s="598" t="str">
        <f>+VLOOKUP($AJ717,Data_Validation!$A:$D,4,0)</f>
        <v>Rev. Protections</v>
      </c>
      <c r="AR717" s="598" t="s">
        <v>299</v>
      </c>
      <c r="AS717" s="598">
        <f>+VLOOKUP($AJ717,Data_Validation!$A:$E,5,0)</f>
        <v>0</v>
      </c>
      <c r="AT717" s="1036" t="str">
        <f t="shared" si="69"/>
        <v>H43430</v>
      </c>
      <c r="AU717" s="599" t="str">
        <f t="shared" si="70"/>
        <v>CT OCC PRODUITS CHIMIQUE</v>
      </c>
      <c r="AV717" s="1030">
        <f>IFERROR(INDEX(V717:AG717,1,MATCH(Parametres!$B$3,V$1:AG$1,0)-1)*IF(OR(C717="L",C717="S",C717="I"),-1,1),"")</f>
        <v>0</v>
      </c>
      <c r="AW717" s="1030">
        <f t="shared" si="71"/>
        <v>0</v>
      </c>
      <c r="AX717" s="1030">
        <f>INDEX(V717:AG717,1,MATCH(Parametres!$B$3,V$1:AG$1,0))*IF(OR(C717="L",C717="S",C717="I"),-1,1)</f>
        <v>0</v>
      </c>
      <c r="AY717" s="598" t="s">
        <v>337</v>
      </c>
      <c r="AZ717" s="598">
        <f>+VLOOKUP($AJ717,Data_Validation!$A:$E,5,0)</f>
        <v>0</v>
      </c>
    </row>
    <row r="718" spans="1:52" ht="15" customHeight="1">
      <c r="A718" s="832" t="s">
        <v>1150</v>
      </c>
      <c r="B718" s="832">
        <v>2025</v>
      </c>
      <c r="C718" s="832" t="s">
        <v>2563</v>
      </c>
      <c r="D718" s="832" t="s">
        <v>2497</v>
      </c>
      <c r="E718" s="832" t="s">
        <v>333</v>
      </c>
      <c r="F718" s="832" t="s">
        <v>2438</v>
      </c>
      <c r="G718" s="832">
        <v>0</v>
      </c>
      <c r="H718" s="832">
        <v>0</v>
      </c>
      <c r="I718" s="832">
        <v>0</v>
      </c>
      <c r="J718" s="832">
        <v>0</v>
      </c>
      <c r="K718" s="832">
        <v>0</v>
      </c>
      <c r="L718" s="832">
        <v>0</v>
      </c>
      <c r="M718" s="832">
        <v>0</v>
      </c>
      <c r="N718" s="832">
        <v>0</v>
      </c>
      <c r="O718" s="832">
        <v>1266</v>
      </c>
      <c r="P718" s="832">
        <v>1266</v>
      </c>
      <c r="Q718" s="832">
        <v>2983</v>
      </c>
      <c r="R718" s="832">
        <v>4077</v>
      </c>
      <c r="S718" s="832">
        <v>271.18</v>
      </c>
      <c r="T718" s="832">
        <v>271.18</v>
      </c>
      <c r="U718" s="832">
        <v>0</v>
      </c>
      <c r="V718" s="832">
        <v>0</v>
      </c>
      <c r="W718" s="832">
        <v>0</v>
      </c>
      <c r="X718" s="832">
        <v>0</v>
      </c>
      <c r="Y718" s="832">
        <v>0</v>
      </c>
      <c r="Z718" s="832">
        <v>0</v>
      </c>
      <c r="AA718" s="832">
        <v>0</v>
      </c>
      <c r="AB718" s="832">
        <v>0</v>
      </c>
      <c r="AC718" s="832">
        <v>0</v>
      </c>
      <c r="AD718" s="832">
        <v>0</v>
      </c>
      <c r="AE718" s="832">
        <v>0</v>
      </c>
      <c r="AF718" s="832">
        <v>0</v>
      </c>
      <c r="AG718" s="832">
        <v>0</v>
      </c>
      <c r="AH718" s="832">
        <v>0</v>
      </c>
      <c r="AI718" s="832">
        <v>0</v>
      </c>
      <c r="AJ718" s="1030" t="str">
        <f t="shared" si="66"/>
        <v>H43440</v>
      </c>
      <c r="AK718" s="1030" t="str">
        <f t="shared" si="67"/>
        <v>CT ASSURANCE ROUTIERE</v>
      </c>
      <c r="AL718" s="1030">
        <f>IFERROR(INDEX(G718:R718,1,MATCH(Parametres!$B$3,G$1:R$1,0)-1)*IF(OR(F718="L",F718="S",F718="I"),-1,1),"")</f>
        <v>0</v>
      </c>
      <c r="AM718" s="1030">
        <f t="shared" si="68"/>
        <v>0</v>
      </c>
      <c r="AN718" s="1030">
        <f>INDEX(G718:R718,1,MATCH(Parametres!$B$3,G$1:R$1,0))*IF(OR(F718="L",F718="S",F718="I"),-1,1)</f>
        <v>0</v>
      </c>
      <c r="AO718" s="598" t="str">
        <f>+VLOOKUP($AJ718,Data_Validation!$A:$D,1,0)</f>
        <v>H43440</v>
      </c>
      <c r="AP718" s="598" t="str">
        <f>+VLOOKUP($AJ718,Data_Validation!$A:$D,3,0)</f>
        <v>Véhicules usagés</v>
      </c>
      <c r="AQ718" s="598" t="str">
        <f>+VLOOKUP($AJ718,Data_Validation!$A:$D,4,0)</f>
        <v>Rev. Protections</v>
      </c>
      <c r="AR718" s="598" t="s">
        <v>299</v>
      </c>
      <c r="AS718" s="598">
        <f>+VLOOKUP($AJ718,Data_Validation!$A:$E,5,0)</f>
        <v>0</v>
      </c>
      <c r="AT718" s="1036" t="str">
        <f t="shared" si="69"/>
        <v>H43440</v>
      </c>
      <c r="AU718" s="599" t="str">
        <f t="shared" si="70"/>
        <v>CT ASSURANCE ROUTIERE</v>
      </c>
      <c r="AV718" s="1030">
        <f>IFERROR(INDEX(V718:AG718,1,MATCH(Parametres!$B$3,V$1:AG$1,0)-1)*IF(OR(C718="L",C718="S",C718="I"),-1,1),"")</f>
        <v>0</v>
      </c>
      <c r="AW718" s="1030">
        <f t="shared" si="71"/>
        <v>0</v>
      </c>
      <c r="AX718" s="1030">
        <f>INDEX(V718:AG718,1,MATCH(Parametres!$B$3,V$1:AG$1,0))*IF(OR(C718="L",C718="S",C718="I"),-1,1)</f>
        <v>0</v>
      </c>
      <c r="AY718" s="598" t="s">
        <v>337</v>
      </c>
      <c r="AZ718" s="598">
        <f>+VLOOKUP($AJ718,Data_Validation!$A:$E,5,0)</f>
        <v>0</v>
      </c>
    </row>
    <row r="719" spans="1:52" ht="15" customHeight="1">
      <c r="A719" s="832" t="s">
        <v>1150</v>
      </c>
      <c r="B719" s="832">
        <v>2025</v>
      </c>
      <c r="C719" s="832" t="s">
        <v>2564</v>
      </c>
      <c r="D719" s="832" t="s">
        <v>2351</v>
      </c>
      <c r="E719" s="832" t="s">
        <v>333</v>
      </c>
      <c r="F719" s="832" t="s">
        <v>2438</v>
      </c>
      <c r="G719" s="832">
        <v>0</v>
      </c>
      <c r="H719" s="832">
        <v>0</v>
      </c>
      <c r="I719" s="832">
        <v>0</v>
      </c>
      <c r="J719" s="832">
        <v>0</v>
      </c>
      <c r="K719" s="832">
        <v>0</v>
      </c>
      <c r="L719" s="832">
        <v>0</v>
      </c>
      <c r="M719" s="832">
        <v>0</v>
      </c>
      <c r="N719" s="832">
        <v>0</v>
      </c>
      <c r="O719" s="832">
        <v>0</v>
      </c>
      <c r="P719" s="832">
        <v>0</v>
      </c>
      <c r="Q719" s="832">
        <v>0</v>
      </c>
      <c r="R719" s="832">
        <v>0</v>
      </c>
      <c r="S719" s="832">
        <v>0</v>
      </c>
      <c r="T719" s="832">
        <v>0</v>
      </c>
      <c r="U719" s="832">
        <v>0</v>
      </c>
      <c r="V719" s="832">
        <v>0</v>
      </c>
      <c r="W719" s="832">
        <v>0</v>
      </c>
      <c r="X719" s="832">
        <v>0</v>
      </c>
      <c r="Y719" s="832">
        <v>0</v>
      </c>
      <c r="Z719" s="832">
        <v>0</v>
      </c>
      <c r="AA719" s="832">
        <v>0</v>
      </c>
      <c r="AB719" s="832">
        <v>0</v>
      </c>
      <c r="AC719" s="832">
        <v>0</v>
      </c>
      <c r="AD719" s="832">
        <v>0</v>
      </c>
      <c r="AE719" s="832">
        <v>0</v>
      </c>
      <c r="AF719" s="832">
        <v>0</v>
      </c>
      <c r="AG719" s="832">
        <v>0</v>
      </c>
      <c r="AH719" s="832">
        <v>0</v>
      </c>
      <c r="AI719" s="832">
        <v>0</v>
      </c>
      <c r="AJ719" s="1030" t="str">
        <f t="shared" si="66"/>
        <v>H43500</v>
      </c>
      <c r="AK719" s="1030" t="str">
        <f t="shared" si="67"/>
        <v>REEVALUATION DU STOCK</v>
      </c>
      <c r="AL719" s="1030">
        <f>IFERROR(INDEX(G719:R719,1,MATCH(Parametres!$B$3,G$1:R$1,0)-1)*IF(OR(F719="L",F719="S",F719="I"),-1,1),"")</f>
        <v>0</v>
      </c>
      <c r="AM719" s="1030">
        <f t="shared" si="68"/>
        <v>0</v>
      </c>
      <c r="AN719" s="1030">
        <f>INDEX(G719:R719,1,MATCH(Parametres!$B$3,G$1:R$1,0))*IF(OR(F719="L",F719="S",F719="I"),-1,1)</f>
        <v>0</v>
      </c>
      <c r="AO719" s="598" t="e">
        <f>+VLOOKUP($AJ719,Data_Validation!$A:$D,1,0)</f>
        <v>#N/A</v>
      </c>
      <c r="AP719" s="598" t="e">
        <f>+VLOOKUP($AJ719,Data_Validation!$A:$D,3,0)</f>
        <v>#N/A</v>
      </c>
      <c r="AQ719" s="598" t="e">
        <f>+VLOOKUP($AJ719,Data_Validation!$A:$D,4,0)</f>
        <v>#N/A</v>
      </c>
      <c r="AR719" s="598" t="s">
        <v>299</v>
      </c>
      <c r="AS719" s="598" t="e">
        <f>+VLOOKUP($AJ719,Data_Validation!$A:$E,5,0)</f>
        <v>#N/A</v>
      </c>
      <c r="AT719" s="1036" t="str">
        <f t="shared" si="69"/>
        <v>H43500</v>
      </c>
      <c r="AU719" s="599" t="str">
        <f t="shared" si="70"/>
        <v>REEVALUATION DU STOCK</v>
      </c>
      <c r="AV719" s="1030">
        <f>IFERROR(INDEX(V719:AG719,1,MATCH(Parametres!$B$3,V$1:AG$1,0)-1)*IF(OR(C719="L",C719="S",C719="I"),-1,1),"")</f>
        <v>0</v>
      </c>
      <c r="AW719" s="1030">
        <f t="shared" si="71"/>
        <v>0</v>
      </c>
      <c r="AX719" s="1030">
        <f>INDEX(V719:AG719,1,MATCH(Parametres!$B$3,V$1:AG$1,0))*IF(OR(C719="L",C719="S",C719="I"),-1,1)</f>
        <v>0</v>
      </c>
      <c r="AY719" s="598" t="s">
        <v>337</v>
      </c>
      <c r="AZ719" s="598" t="e">
        <f>+VLOOKUP($AJ719,Data_Validation!$A:$E,5,0)</f>
        <v>#N/A</v>
      </c>
    </row>
    <row r="720" spans="1:52" ht="15" customHeight="1">
      <c r="A720" s="832" t="s">
        <v>1150</v>
      </c>
      <c r="B720" s="832">
        <v>2025</v>
      </c>
      <c r="C720" s="832" t="s">
        <v>2565</v>
      </c>
      <c r="D720" s="832" t="s">
        <v>2566</v>
      </c>
      <c r="E720" s="832" t="s">
        <v>1889</v>
      </c>
      <c r="F720" s="832" t="s">
        <v>2438</v>
      </c>
      <c r="G720" s="832">
        <v>0</v>
      </c>
      <c r="H720" s="832">
        <v>0</v>
      </c>
      <c r="I720" s="832">
        <v>0</v>
      </c>
      <c r="J720" s="832">
        <v>0</v>
      </c>
      <c r="K720" s="832">
        <v>0</v>
      </c>
      <c r="L720" s="832">
        <v>0</v>
      </c>
      <c r="M720" s="832">
        <v>0</v>
      </c>
      <c r="N720" s="832">
        <v>0</v>
      </c>
      <c r="O720" s="832">
        <v>43397.69</v>
      </c>
      <c r="P720" s="832">
        <v>43397.69</v>
      </c>
      <c r="Q720" s="832">
        <v>43397.69</v>
      </c>
      <c r="R720" s="832">
        <v>43397.69</v>
      </c>
      <c r="S720" s="832">
        <v>3945.24</v>
      </c>
      <c r="T720" s="832">
        <v>3945.24</v>
      </c>
      <c r="U720" s="832">
        <v>0</v>
      </c>
      <c r="V720" s="832">
        <v>0</v>
      </c>
      <c r="W720" s="832">
        <v>0</v>
      </c>
      <c r="X720" s="832">
        <v>0</v>
      </c>
      <c r="Y720" s="832">
        <v>0</v>
      </c>
      <c r="Z720" s="832">
        <v>0</v>
      </c>
      <c r="AA720" s="832">
        <v>0</v>
      </c>
      <c r="AB720" s="832">
        <v>0</v>
      </c>
      <c r="AC720" s="832">
        <v>0</v>
      </c>
      <c r="AD720" s="832">
        <v>0</v>
      </c>
      <c r="AE720" s="832">
        <v>0</v>
      </c>
      <c r="AF720" s="832">
        <v>0</v>
      </c>
      <c r="AG720" s="832">
        <v>0</v>
      </c>
      <c r="AH720" s="832">
        <v>0</v>
      </c>
      <c r="AI720" s="832">
        <v>0</v>
      </c>
      <c r="AJ720" s="1030" t="str">
        <f t="shared" si="66"/>
        <v>H43700</v>
      </c>
      <c r="AK720" s="1030" t="str">
        <f t="shared" si="67"/>
        <v>CT SANTA CRUZ</v>
      </c>
      <c r="AL720" s="1030">
        <f>IFERROR(INDEX(G720:R720,1,MATCH(Parametres!$B$3,G$1:R$1,0)-1)*IF(OR(F720="L",F720="S",F720="I"),-1,1),"")</f>
        <v>0</v>
      </c>
      <c r="AM720" s="1030">
        <f t="shared" si="68"/>
        <v>0</v>
      </c>
      <c r="AN720" s="1030">
        <f>INDEX(G720:R720,1,MATCH(Parametres!$B$3,G$1:R$1,0))*IF(OR(F720="L",F720="S",F720="I"),-1,1)</f>
        <v>0</v>
      </c>
      <c r="AO720" s="598" t="str">
        <f>+VLOOKUP($AJ720,Data_Validation!$A:$D,1,0)</f>
        <v>H43700</v>
      </c>
      <c r="AP720" s="598" t="str">
        <f>+VLOOKUP($AJ720,Data_Validation!$A:$D,3,0)</f>
        <v>Véhicules neufs</v>
      </c>
      <c r="AQ720" s="598" t="str">
        <f>+VLOOKUP($AJ720,Data_Validation!$A:$D,4,0)</f>
        <v>Camions détail</v>
      </c>
      <c r="AR720" s="598" t="s">
        <v>299</v>
      </c>
      <c r="AS720" s="598">
        <f>+VLOOKUP($AJ720,Data_Validation!$A:$E,5,0)</f>
        <v>0</v>
      </c>
      <c r="AT720" s="1036" t="str">
        <f t="shared" si="69"/>
        <v>H43700</v>
      </c>
      <c r="AU720" s="599" t="str">
        <f t="shared" si="70"/>
        <v>CT SANTA CRUZ</v>
      </c>
      <c r="AV720" s="1030">
        <f>IFERROR(INDEX(V720:AG720,1,MATCH(Parametres!$B$3,V$1:AG$1,0)-1)*IF(OR(C720="L",C720="S",C720="I"),-1,1),"")</f>
        <v>0</v>
      </c>
      <c r="AW720" s="1030">
        <f t="shared" si="71"/>
        <v>0</v>
      </c>
      <c r="AX720" s="1030">
        <f>INDEX(V720:AG720,1,MATCH(Parametres!$B$3,V$1:AG$1,0))*IF(OR(C720="L",C720="S",C720="I"),-1,1)</f>
        <v>0</v>
      </c>
      <c r="AY720" s="598" t="s">
        <v>337</v>
      </c>
      <c r="AZ720" s="598">
        <f>+VLOOKUP($AJ720,Data_Validation!$A:$E,5,0)</f>
        <v>0</v>
      </c>
    </row>
    <row r="721" spans="1:52" ht="15" customHeight="1">
      <c r="A721" s="832" t="s">
        <v>1150</v>
      </c>
      <c r="B721" s="832">
        <v>2025</v>
      </c>
      <c r="C721" s="832" t="s">
        <v>2567</v>
      </c>
      <c r="D721" s="832" t="s">
        <v>2568</v>
      </c>
      <c r="E721" s="832" t="s">
        <v>1889</v>
      </c>
      <c r="F721" s="832" t="s">
        <v>2438</v>
      </c>
      <c r="G721" s="832">
        <v>1280668.74</v>
      </c>
      <c r="H721" s="832">
        <v>1398360.43</v>
      </c>
      <c r="I721" s="832">
        <v>1398360.43</v>
      </c>
      <c r="J721" s="832">
        <v>3774922.38</v>
      </c>
      <c r="K721" s="832">
        <v>4236280.78</v>
      </c>
      <c r="L721" s="832">
        <v>4236280.78</v>
      </c>
      <c r="M721" s="832">
        <v>4294936.88</v>
      </c>
      <c r="N721" s="832">
        <v>4482505.9000000004</v>
      </c>
      <c r="O721" s="832">
        <v>4482505.9000000004</v>
      </c>
      <c r="P721" s="832">
        <v>4797433.75</v>
      </c>
      <c r="Q721" s="832">
        <v>4857604.99</v>
      </c>
      <c r="R721" s="832">
        <v>5115527.72</v>
      </c>
      <c r="S721" s="832">
        <v>441600.45</v>
      </c>
      <c r="T721" s="832">
        <v>441600.45</v>
      </c>
      <c r="U721" s="832">
        <v>0</v>
      </c>
      <c r="V721" s="832">
        <v>0</v>
      </c>
      <c r="W721" s="832">
        <v>0</v>
      </c>
      <c r="X721" s="832">
        <v>0</v>
      </c>
      <c r="Y721" s="832">
        <v>0</v>
      </c>
      <c r="Z721" s="832">
        <v>0</v>
      </c>
      <c r="AA721" s="832">
        <v>0</v>
      </c>
      <c r="AB721" s="832">
        <v>0</v>
      </c>
      <c r="AC721" s="832">
        <v>0</v>
      </c>
      <c r="AD721" s="832">
        <v>0</v>
      </c>
      <c r="AE721" s="832">
        <v>0</v>
      </c>
      <c r="AF721" s="832">
        <v>0</v>
      </c>
      <c r="AG721" s="832">
        <v>0</v>
      </c>
      <c r="AH721" s="832">
        <v>0</v>
      </c>
      <c r="AI721" s="832">
        <v>0</v>
      </c>
      <c r="AJ721" s="1030" t="str">
        <f t="shared" si="66"/>
        <v>H43800</v>
      </c>
      <c r="AK721" s="1030" t="str">
        <f t="shared" si="67"/>
        <v>CT IONIQ 5</v>
      </c>
      <c r="AL721" s="1030">
        <f>IFERROR(INDEX(G721:R721,1,MATCH(Parametres!$B$3,G$1:R$1,0)-1)*IF(OR(F721="L",F721="S",F721="I"),-1,1),"")</f>
        <v>1280668.74</v>
      </c>
      <c r="AM721" s="1030">
        <f t="shared" si="68"/>
        <v>117691.68999999994</v>
      </c>
      <c r="AN721" s="1030">
        <f>INDEX(G721:R721,1,MATCH(Parametres!$B$3,G$1:R$1,0))*IF(OR(F721="L",F721="S",F721="I"),-1,1)</f>
        <v>1398360.43</v>
      </c>
      <c r="AO721" s="598" t="str">
        <f>+VLOOKUP($AJ721,Data_Validation!$A:$D,1,0)</f>
        <v>H43800</v>
      </c>
      <c r="AP721" s="598" t="str">
        <f>+VLOOKUP($AJ721,Data_Validation!$A:$D,3,0)</f>
        <v>Véhicules neufs</v>
      </c>
      <c r="AQ721" s="598" t="str">
        <f>+VLOOKUP($AJ721,Data_Validation!$A:$D,4,0)</f>
        <v>Voitures electriques</v>
      </c>
      <c r="AR721" s="598" t="s">
        <v>299</v>
      </c>
      <c r="AS721" s="598">
        <f>+VLOOKUP($AJ721,Data_Validation!$A:$E,5,0)</f>
        <v>0</v>
      </c>
      <c r="AT721" s="1036" t="str">
        <f t="shared" si="69"/>
        <v>H43800</v>
      </c>
      <c r="AU721" s="599" t="str">
        <f t="shared" si="70"/>
        <v>CT IONIQ 5</v>
      </c>
      <c r="AV721" s="1030">
        <f>IFERROR(INDEX(V721:AG721,1,MATCH(Parametres!$B$3,V$1:AG$1,0)-1)*IF(OR(C721="L",C721="S",C721="I"),-1,1),"")</f>
        <v>0</v>
      </c>
      <c r="AW721" s="1030">
        <f t="shared" si="71"/>
        <v>0</v>
      </c>
      <c r="AX721" s="1030">
        <f>INDEX(V721:AG721,1,MATCH(Parametres!$B$3,V$1:AG$1,0))*IF(OR(C721="L",C721="S",C721="I"),-1,1)</f>
        <v>0</v>
      </c>
      <c r="AY721" s="598" t="s">
        <v>337</v>
      </c>
      <c r="AZ721" s="598">
        <f>+VLOOKUP($AJ721,Data_Validation!$A:$E,5,0)</f>
        <v>0</v>
      </c>
    </row>
    <row r="722" spans="1:52" ht="15" customHeight="1">
      <c r="A722" s="832" t="s">
        <v>1150</v>
      </c>
      <c r="B722" s="832">
        <v>2025</v>
      </c>
      <c r="C722" s="832" t="s">
        <v>2569</v>
      </c>
      <c r="D722" s="832" t="s">
        <v>2570</v>
      </c>
      <c r="E722" s="832" t="s">
        <v>1889</v>
      </c>
      <c r="F722" s="832" t="s">
        <v>2438</v>
      </c>
      <c r="G722" s="832">
        <v>182851.21</v>
      </c>
      <c r="H722" s="832">
        <v>242856.59</v>
      </c>
      <c r="I722" s="832">
        <v>242856.59</v>
      </c>
      <c r="J722" s="832">
        <v>294874.21999999997</v>
      </c>
      <c r="K722" s="832">
        <v>345686.22</v>
      </c>
      <c r="L722" s="832">
        <v>397585.22</v>
      </c>
      <c r="M722" s="832">
        <v>500411.74</v>
      </c>
      <c r="N722" s="832">
        <v>727487.42</v>
      </c>
      <c r="O722" s="832">
        <v>891165.12</v>
      </c>
      <c r="P722" s="832">
        <v>1268574.21</v>
      </c>
      <c r="Q722" s="832">
        <v>1476458.25</v>
      </c>
      <c r="R722" s="832">
        <v>1697661.73</v>
      </c>
      <c r="S722" s="832">
        <v>134223.48000000001</v>
      </c>
      <c r="T722" s="832">
        <v>134223.48000000001</v>
      </c>
      <c r="U722" s="832">
        <v>0</v>
      </c>
      <c r="V722" s="832">
        <v>0</v>
      </c>
      <c r="W722" s="832">
        <v>0</v>
      </c>
      <c r="X722" s="832">
        <v>0</v>
      </c>
      <c r="Y722" s="832">
        <v>0</v>
      </c>
      <c r="Z722" s="832">
        <v>0</v>
      </c>
      <c r="AA722" s="832">
        <v>0</v>
      </c>
      <c r="AB722" s="832">
        <v>0</v>
      </c>
      <c r="AC722" s="832">
        <v>0</v>
      </c>
      <c r="AD722" s="832">
        <v>0</v>
      </c>
      <c r="AE722" s="832">
        <v>0</v>
      </c>
      <c r="AF722" s="832">
        <v>0</v>
      </c>
      <c r="AG722" s="832">
        <v>0</v>
      </c>
      <c r="AH722" s="832">
        <v>0</v>
      </c>
      <c r="AI722" s="832">
        <v>0</v>
      </c>
      <c r="AJ722" s="1030" t="str">
        <f t="shared" si="66"/>
        <v>H44200</v>
      </c>
      <c r="AK722" s="1030" t="str">
        <f t="shared" si="67"/>
        <v>CT IONIQ 6</v>
      </c>
      <c r="AL722" s="1030">
        <f>IFERROR(INDEX(G722:R722,1,MATCH(Parametres!$B$3,G$1:R$1,0)-1)*IF(OR(F722="L",F722="S",F722="I"),-1,1),"")</f>
        <v>182851.21</v>
      </c>
      <c r="AM722" s="1030">
        <f t="shared" si="68"/>
        <v>60005.380000000005</v>
      </c>
      <c r="AN722" s="1030">
        <f>INDEX(G722:R722,1,MATCH(Parametres!$B$3,G$1:R$1,0))*IF(OR(F722="L",F722="S",F722="I"),-1,1)</f>
        <v>242856.59</v>
      </c>
      <c r="AO722" s="598" t="str">
        <f>+VLOOKUP($AJ722,Data_Validation!$A:$D,1,0)</f>
        <v>H44200</v>
      </c>
      <c r="AP722" s="598" t="str">
        <f>+VLOOKUP($AJ722,Data_Validation!$A:$D,3,0)</f>
        <v>Véhicules neufs</v>
      </c>
      <c r="AQ722" s="598" t="str">
        <f>+VLOOKUP($AJ722,Data_Validation!$A:$D,4,0)</f>
        <v>Voitures electriques</v>
      </c>
      <c r="AR722" s="598" t="s">
        <v>299</v>
      </c>
      <c r="AS722" s="598">
        <f>+VLOOKUP($AJ722,Data_Validation!$A:$E,5,0)</f>
        <v>0</v>
      </c>
      <c r="AT722" s="1036" t="str">
        <f t="shared" si="69"/>
        <v>H44200</v>
      </c>
      <c r="AU722" s="599" t="str">
        <f t="shared" si="70"/>
        <v>CT IONIQ 6</v>
      </c>
      <c r="AV722" s="1030">
        <f>IFERROR(INDEX(V722:AG722,1,MATCH(Parametres!$B$3,V$1:AG$1,0)-1)*IF(OR(C722="L",C722="S",C722="I"),-1,1),"")</f>
        <v>0</v>
      </c>
      <c r="AW722" s="1030">
        <f t="shared" si="71"/>
        <v>0</v>
      </c>
      <c r="AX722" s="1030">
        <f>INDEX(V722:AG722,1,MATCH(Parametres!$B$3,V$1:AG$1,0))*IF(OR(C722="L",C722="S",C722="I"),-1,1)</f>
        <v>0</v>
      </c>
      <c r="AY722" s="598" t="s">
        <v>337</v>
      </c>
      <c r="AZ722" s="598">
        <f>+VLOOKUP($AJ722,Data_Validation!$A:$E,5,0)</f>
        <v>0</v>
      </c>
    </row>
    <row r="723" spans="1:52" ht="15" customHeight="1">
      <c r="A723" s="832" t="s">
        <v>1150</v>
      </c>
      <c r="B723" s="832">
        <v>2025</v>
      </c>
      <c r="C723" s="832" t="s">
        <v>2571</v>
      </c>
      <c r="D723" s="832" t="s">
        <v>2568</v>
      </c>
      <c r="E723" s="832" t="s">
        <v>1889</v>
      </c>
      <c r="F723" s="832" t="s">
        <v>2438</v>
      </c>
      <c r="G723" s="832">
        <v>0</v>
      </c>
      <c r="H723" s="832">
        <v>0</v>
      </c>
      <c r="I723" s="832">
        <v>0</v>
      </c>
      <c r="J723" s="832">
        <v>0</v>
      </c>
      <c r="K723" s="832">
        <v>0</v>
      </c>
      <c r="L723" s="832">
        <v>0</v>
      </c>
      <c r="M723" s="832">
        <v>0</v>
      </c>
      <c r="N723" s="832">
        <v>0</v>
      </c>
      <c r="O723" s="832">
        <v>0</v>
      </c>
      <c r="P723" s="832">
        <v>0</v>
      </c>
      <c r="Q723" s="832">
        <v>0</v>
      </c>
      <c r="R723" s="832">
        <v>0</v>
      </c>
      <c r="S723" s="832">
        <v>0</v>
      </c>
      <c r="T723" s="832">
        <v>0</v>
      </c>
      <c r="U723" s="832">
        <v>0</v>
      </c>
      <c r="V723" s="832">
        <v>0</v>
      </c>
      <c r="W723" s="832">
        <v>0</v>
      </c>
      <c r="X723" s="832">
        <v>0</v>
      </c>
      <c r="Y723" s="832">
        <v>0</v>
      </c>
      <c r="Z723" s="832">
        <v>0</v>
      </c>
      <c r="AA723" s="832">
        <v>0</v>
      </c>
      <c r="AB723" s="832">
        <v>0</v>
      </c>
      <c r="AC723" s="832">
        <v>0</v>
      </c>
      <c r="AD723" s="832">
        <v>0</v>
      </c>
      <c r="AE723" s="832">
        <v>0</v>
      </c>
      <c r="AF723" s="832">
        <v>0</v>
      </c>
      <c r="AG723" s="832">
        <v>0</v>
      </c>
      <c r="AH723" s="832">
        <v>0</v>
      </c>
      <c r="AI723" s="832">
        <v>0</v>
      </c>
      <c r="AJ723" s="1030" t="str">
        <f t="shared" ref="AJ723:AJ786" si="72">C723</f>
        <v>H44300</v>
      </c>
      <c r="AK723" s="1030" t="str">
        <f t="shared" ref="AK723:AK786" si="73">D723</f>
        <v>CT IONIQ 5</v>
      </c>
      <c r="AL723" s="1030">
        <f>IFERROR(INDEX(G723:R723,1,MATCH(Parametres!$B$3,G$1:R$1,0)-1)*IF(OR(F723="L",F723="S",F723="I"),-1,1),"")</f>
        <v>0</v>
      </c>
      <c r="AM723" s="1030">
        <f t="shared" si="68"/>
        <v>0</v>
      </c>
      <c r="AN723" s="1030">
        <f>INDEX(G723:R723,1,MATCH(Parametres!$B$3,G$1:R$1,0))*IF(OR(F723="L",F723="S",F723="I"),-1,1)</f>
        <v>0</v>
      </c>
      <c r="AO723" s="598" t="e">
        <f>+VLOOKUP($AJ723,Data_Validation!$A:$D,1,0)</f>
        <v>#N/A</v>
      </c>
      <c r="AP723" s="598" t="e">
        <f>+VLOOKUP($AJ723,Data_Validation!$A:$D,3,0)</f>
        <v>#N/A</v>
      </c>
      <c r="AQ723" s="598" t="e">
        <f>+VLOOKUP($AJ723,Data_Validation!$A:$D,4,0)</f>
        <v>#N/A</v>
      </c>
      <c r="AR723" s="598" t="s">
        <v>299</v>
      </c>
      <c r="AS723" s="598" t="e">
        <f>+VLOOKUP($AJ723,Data_Validation!$A:$E,5,0)</f>
        <v>#N/A</v>
      </c>
      <c r="AT723" s="1036" t="str">
        <f t="shared" si="69"/>
        <v>H44300</v>
      </c>
      <c r="AU723" s="599" t="str">
        <f t="shared" si="70"/>
        <v>CT IONIQ 5</v>
      </c>
      <c r="AV723" s="1030">
        <f>IFERROR(INDEX(V723:AG723,1,MATCH(Parametres!$B$3,V$1:AG$1,0)-1)*IF(OR(C723="L",C723="S",C723="I"),-1,1),"")</f>
        <v>0</v>
      </c>
      <c r="AW723" s="1030">
        <f t="shared" si="71"/>
        <v>0</v>
      </c>
      <c r="AX723" s="1030">
        <f>INDEX(V723:AG723,1,MATCH(Parametres!$B$3,V$1:AG$1,0))*IF(OR(C723="L",C723="S",C723="I"),-1,1)</f>
        <v>0</v>
      </c>
      <c r="AY723" s="598" t="s">
        <v>337</v>
      </c>
      <c r="AZ723" s="598" t="e">
        <f>+VLOOKUP($AJ723,Data_Validation!$A:$E,5,0)</f>
        <v>#N/A</v>
      </c>
    </row>
    <row r="724" spans="1:52" ht="15" customHeight="1">
      <c r="A724" s="832" t="s">
        <v>1150</v>
      </c>
      <c r="B724" s="832">
        <v>2025</v>
      </c>
      <c r="C724" s="832" t="s">
        <v>2572</v>
      </c>
      <c r="D724" s="832" t="s">
        <v>2573</v>
      </c>
      <c r="E724" s="832" t="s">
        <v>1889</v>
      </c>
      <c r="F724" s="832" t="s">
        <v>2438</v>
      </c>
      <c r="G724" s="832">
        <v>0</v>
      </c>
      <c r="H724" s="832">
        <v>0</v>
      </c>
      <c r="I724" s="832">
        <v>0</v>
      </c>
      <c r="J724" s="832">
        <v>0</v>
      </c>
      <c r="K724" s="832">
        <v>0</v>
      </c>
      <c r="L724" s="832">
        <v>146520.17000000001</v>
      </c>
      <c r="M724" s="832">
        <v>212127.09</v>
      </c>
      <c r="N724" s="832">
        <v>360254.91</v>
      </c>
      <c r="O724" s="832">
        <v>524483.15</v>
      </c>
      <c r="P724" s="832">
        <v>657750.49</v>
      </c>
      <c r="Q724" s="832">
        <v>804020.36</v>
      </c>
      <c r="R724" s="832">
        <v>1037003.62</v>
      </c>
      <c r="S724" s="832">
        <v>73092.759999999995</v>
      </c>
      <c r="T724" s="832">
        <v>73092.759999999995</v>
      </c>
      <c r="U724" s="832">
        <v>0</v>
      </c>
      <c r="V724" s="832">
        <v>0</v>
      </c>
      <c r="W724" s="832">
        <v>0</v>
      </c>
      <c r="X724" s="832">
        <v>0</v>
      </c>
      <c r="Y724" s="832">
        <v>0</v>
      </c>
      <c r="Z724" s="832">
        <v>0</v>
      </c>
      <c r="AA724" s="832">
        <v>0</v>
      </c>
      <c r="AB724" s="832">
        <v>0</v>
      </c>
      <c r="AC724" s="832">
        <v>0</v>
      </c>
      <c r="AD724" s="832">
        <v>0</v>
      </c>
      <c r="AE724" s="832">
        <v>0</v>
      </c>
      <c r="AF724" s="832">
        <v>0</v>
      </c>
      <c r="AG724" s="832">
        <v>0</v>
      </c>
      <c r="AH724" s="832">
        <v>0</v>
      </c>
      <c r="AI724" s="832">
        <v>0</v>
      </c>
      <c r="AJ724" s="1030" t="str">
        <f t="shared" si="72"/>
        <v>H44400</v>
      </c>
      <c r="AK724" s="1030" t="str">
        <f t="shared" si="73"/>
        <v>CT IONIQ 9</v>
      </c>
      <c r="AL724" s="1030">
        <f>IFERROR(INDEX(G724:R724,1,MATCH(Parametres!$B$3,G$1:R$1,0)-1)*IF(OR(F724="L",F724="S",F724="I"),-1,1),"")</f>
        <v>0</v>
      </c>
      <c r="AM724" s="1030">
        <f t="shared" si="68"/>
        <v>0</v>
      </c>
      <c r="AN724" s="1030">
        <f>INDEX(G724:R724,1,MATCH(Parametres!$B$3,G$1:R$1,0))*IF(OR(F724="L",F724="S",F724="I"),-1,1)</f>
        <v>0</v>
      </c>
      <c r="AO724" s="598" t="str">
        <f>+VLOOKUP($AJ724,Data_Validation!$A:$D,1,0)</f>
        <v>H44400</v>
      </c>
      <c r="AP724" s="598" t="str">
        <f>+VLOOKUP($AJ724,Data_Validation!$A:$D,3,0)</f>
        <v>Véhicules neufs</v>
      </c>
      <c r="AQ724" s="598" t="str">
        <f>+VLOOKUP($AJ724,Data_Validation!$A:$D,4,0)</f>
        <v>Voitures electriques</v>
      </c>
      <c r="AR724" s="598" t="s">
        <v>299</v>
      </c>
      <c r="AS724" s="598">
        <f>+VLOOKUP($AJ724,Data_Validation!$A:$E,5,0)</f>
        <v>0</v>
      </c>
      <c r="AT724" s="1036" t="str">
        <f t="shared" si="69"/>
        <v>H44400</v>
      </c>
      <c r="AU724" s="599" t="str">
        <f t="shared" si="70"/>
        <v>CT IONIQ 9</v>
      </c>
      <c r="AV724" s="1030">
        <f>IFERROR(INDEX(V724:AG724,1,MATCH(Parametres!$B$3,V$1:AG$1,0)-1)*IF(OR(C724="L",C724="S",C724="I"),-1,1),"")</f>
        <v>0</v>
      </c>
      <c r="AW724" s="1030">
        <f t="shared" si="71"/>
        <v>0</v>
      </c>
      <c r="AX724" s="1030">
        <f>INDEX(V724:AG724,1,MATCH(Parametres!$B$3,V$1:AG$1,0))*IF(OR(C724="L",C724="S",C724="I"),-1,1)</f>
        <v>0</v>
      </c>
      <c r="AY724" s="598" t="s">
        <v>337</v>
      </c>
      <c r="AZ724" s="598">
        <f>+VLOOKUP($AJ724,Data_Validation!$A:$E,5,0)</f>
        <v>0</v>
      </c>
    </row>
    <row r="725" spans="1:52" ht="15" customHeight="1">
      <c r="A725" s="832" t="s">
        <v>1150</v>
      </c>
      <c r="B725" s="832">
        <v>2025</v>
      </c>
      <c r="C725" s="832" t="s">
        <v>2574</v>
      </c>
      <c r="D725" s="832" t="s">
        <v>2575</v>
      </c>
      <c r="E725" s="832" t="s">
        <v>333</v>
      </c>
      <c r="F725" s="832" t="s">
        <v>2438</v>
      </c>
      <c r="G725" s="832">
        <v>350385.33</v>
      </c>
      <c r="H725" s="832">
        <v>651372.29</v>
      </c>
      <c r="I725" s="832">
        <v>935117.87</v>
      </c>
      <c r="J725" s="832">
        <v>1246274.98</v>
      </c>
      <c r="K725" s="832">
        <v>1520682.17</v>
      </c>
      <c r="L725" s="832">
        <v>1745732.95</v>
      </c>
      <c r="M725" s="832">
        <v>2008403.05</v>
      </c>
      <c r="N725" s="832">
        <v>2291587.7799999998</v>
      </c>
      <c r="O725" s="832">
        <v>2568626.12</v>
      </c>
      <c r="P725" s="832">
        <v>2832186.79</v>
      </c>
      <c r="Q725" s="832">
        <v>3063135.34</v>
      </c>
      <c r="R725" s="832">
        <v>3334169.73</v>
      </c>
      <c r="S725" s="832">
        <v>278466.84999999998</v>
      </c>
      <c r="T725" s="832">
        <v>278466.84999999998</v>
      </c>
      <c r="U725" s="832">
        <v>0</v>
      </c>
      <c r="V725" s="832">
        <v>0</v>
      </c>
      <c r="W725" s="832">
        <v>0</v>
      </c>
      <c r="X725" s="832">
        <v>0</v>
      </c>
      <c r="Y725" s="832">
        <v>0</v>
      </c>
      <c r="Z725" s="832">
        <v>0</v>
      </c>
      <c r="AA725" s="832">
        <v>0</v>
      </c>
      <c r="AB725" s="832">
        <v>0</v>
      </c>
      <c r="AC725" s="832">
        <v>0</v>
      </c>
      <c r="AD725" s="832">
        <v>0</v>
      </c>
      <c r="AE725" s="832">
        <v>0</v>
      </c>
      <c r="AF725" s="832">
        <v>0</v>
      </c>
      <c r="AG725" s="832">
        <v>0</v>
      </c>
      <c r="AH725" s="832">
        <v>0</v>
      </c>
      <c r="AI725" s="832">
        <v>0</v>
      </c>
      <c r="AJ725" s="1030" t="str">
        <f t="shared" si="72"/>
        <v>H45000</v>
      </c>
      <c r="AK725" s="1030" t="str">
        <f t="shared" si="73"/>
        <v>CT PCS - COMPTOIR - GROS</v>
      </c>
      <c r="AL725" s="1030">
        <f>IFERROR(INDEX(G725:R725,1,MATCH(Parametres!$B$3,G$1:R$1,0)-1)*IF(OR(F725="L",F725="S",F725="I"),-1,1),"")</f>
        <v>350385.33</v>
      </c>
      <c r="AM725" s="1030">
        <f t="shared" si="68"/>
        <v>300986.96000000002</v>
      </c>
      <c r="AN725" s="1030">
        <f>INDEX(G725:R725,1,MATCH(Parametres!$B$3,G$1:R$1,0))*IF(OR(F725="L",F725="S",F725="I"),-1,1)</f>
        <v>651372.29</v>
      </c>
      <c r="AO725" s="598" t="str">
        <f>+VLOOKUP($AJ725,Data_Validation!$A:$D,1,0)</f>
        <v>H45000</v>
      </c>
      <c r="AP725" s="598" t="str">
        <f>+VLOOKUP($AJ725,Data_Validation!$A:$D,3,0)</f>
        <v>Pièces</v>
      </c>
      <c r="AQ725" s="598" t="str">
        <f>+VLOOKUP($AJ725,Data_Validation!$A:$D,4,0)</f>
        <v>Ventes de Gros</v>
      </c>
      <c r="AR725" s="598" t="s">
        <v>299</v>
      </c>
      <c r="AS725" s="598">
        <f>+VLOOKUP($AJ725,Data_Validation!$A:$E,5,0)</f>
        <v>0</v>
      </c>
      <c r="AT725" s="1036" t="str">
        <f t="shared" si="69"/>
        <v>H45000</v>
      </c>
      <c r="AU725" s="599" t="str">
        <f t="shared" si="70"/>
        <v>CT PCS - COMPTOIR - GROS</v>
      </c>
      <c r="AV725" s="1030">
        <f>IFERROR(INDEX(V725:AG725,1,MATCH(Parametres!$B$3,V$1:AG$1,0)-1)*IF(OR(C725="L",C725="S",C725="I"),-1,1),"")</f>
        <v>0</v>
      </c>
      <c r="AW725" s="1030">
        <f t="shared" si="71"/>
        <v>0</v>
      </c>
      <c r="AX725" s="1030">
        <f>INDEX(V725:AG725,1,MATCH(Parametres!$B$3,V$1:AG$1,0))*IF(OR(C725="L",C725="S",C725="I"),-1,1)</f>
        <v>0</v>
      </c>
      <c r="AY725" s="598" t="s">
        <v>337</v>
      </c>
      <c r="AZ725" s="598">
        <f>+VLOOKUP($AJ725,Data_Validation!$A:$E,5,0)</f>
        <v>0</v>
      </c>
    </row>
    <row r="726" spans="1:52" ht="15" customHeight="1">
      <c r="A726" s="832" t="s">
        <v>1150</v>
      </c>
      <c r="B726" s="832">
        <v>2025</v>
      </c>
      <c r="C726" s="832" t="s">
        <v>2576</v>
      </c>
      <c r="D726" s="832" t="s">
        <v>2577</v>
      </c>
      <c r="E726" s="832" t="s">
        <v>333</v>
      </c>
      <c r="F726" s="832" t="s">
        <v>2438</v>
      </c>
      <c r="G726" s="832">
        <v>2125.23</v>
      </c>
      <c r="H726" s="832">
        <v>5421.27</v>
      </c>
      <c r="I726" s="832">
        <v>6749.98</v>
      </c>
      <c r="J726" s="832">
        <v>13285.36</v>
      </c>
      <c r="K726" s="832">
        <v>16252.31</v>
      </c>
      <c r="L726" s="832">
        <v>26712.85</v>
      </c>
      <c r="M726" s="832">
        <v>36070.39</v>
      </c>
      <c r="N726" s="832">
        <v>43373.25</v>
      </c>
      <c r="O726" s="832">
        <v>50634.239999999998</v>
      </c>
      <c r="P726" s="832">
        <v>59220.81</v>
      </c>
      <c r="Q726" s="832">
        <v>66994.36</v>
      </c>
      <c r="R726" s="832">
        <v>72704.59</v>
      </c>
      <c r="S726" s="832">
        <v>6090.4</v>
      </c>
      <c r="T726" s="832">
        <v>6090.4</v>
      </c>
      <c r="U726" s="832">
        <v>0</v>
      </c>
      <c r="V726" s="832">
        <v>0</v>
      </c>
      <c r="W726" s="832">
        <v>0</v>
      </c>
      <c r="X726" s="832">
        <v>0</v>
      </c>
      <c r="Y726" s="832">
        <v>0</v>
      </c>
      <c r="Z726" s="832">
        <v>0</v>
      </c>
      <c r="AA726" s="832">
        <v>0</v>
      </c>
      <c r="AB726" s="832">
        <v>0</v>
      </c>
      <c r="AC726" s="832">
        <v>0</v>
      </c>
      <c r="AD726" s="832">
        <v>0</v>
      </c>
      <c r="AE726" s="832">
        <v>0</v>
      </c>
      <c r="AF726" s="832">
        <v>0</v>
      </c>
      <c r="AG726" s="832">
        <v>0</v>
      </c>
      <c r="AH726" s="832">
        <v>0</v>
      </c>
      <c r="AI726" s="832">
        <v>0</v>
      </c>
      <c r="AJ726" s="1030" t="str">
        <f t="shared" si="72"/>
        <v>H45200</v>
      </c>
      <c r="AK726" s="1030" t="str">
        <f t="shared" si="73"/>
        <v>CT PCS COMPTOIR - DETAIL</v>
      </c>
      <c r="AL726" s="1030">
        <f>IFERROR(INDEX(G726:R726,1,MATCH(Parametres!$B$3,G$1:R$1,0)-1)*IF(OR(F726="L",F726="S",F726="I"),-1,1),"")</f>
        <v>2125.23</v>
      </c>
      <c r="AM726" s="1030">
        <f t="shared" si="68"/>
        <v>3296.0400000000004</v>
      </c>
      <c r="AN726" s="1030">
        <f>INDEX(G726:R726,1,MATCH(Parametres!$B$3,G$1:R$1,0))*IF(OR(F726="L",F726="S",F726="I"),-1,1)</f>
        <v>5421.27</v>
      </c>
      <c r="AO726" s="598" t="str">
        <f>+VLOOKUP($AJ726,Data_Validation!$A:$D,1,0)</f>
        <v>H45200</v>
      </c>
      <c r="AP726" s="598" t="str">
        <f>+VLOOKUP($AJ726,Data_Validation!$A:$D,3,0)</f>
        <v>Pièces</v>
      </c>
      <c r="AQ726" s="598" t="str">
        <f>+VLOOKUP($AJ726,Data_Validation!$A:$D,4,0)</f>
        <v>Ventes Détails</v>
      </c>
      <c r="AR726" s="598" t="s">
        <v>299</v>
      </c>
      <c r="AS726" s="598">
        <f>+VLOOKUP($AJ726,Data_Validation!$A:$E,5,0)</f>
        <v>0</v>
      </c>
      <c r="AT726" s="1036" t="str">
        <f t="shared" si="69"/>
        <v>H45200</v>
      </c>
      <c r="AU726" s="599" t="str">
        <f t="shared" si="70"/>
        <v>CT PCS COMPTOIR - DETAIL</v>
      </c>
      <c r="AV726" s="1030">
        <f>IFERROR(INDEX(V726:AG726,1,MATCH(Parametres!$B$3,V$1:AG$1,0)-1)*IF(OR(C726="L",C726="S",C726="I"),-1,1),"")</f>
        <v>0</v>
      </c>
      <c r="AW726" s="1030">
        <f t="shared" si="71"/>
        <v>0</v>
      </c>
      <c r="AX726" s="1030">
        <f>INDEX(V726:AG726,1,MATCH(Parametres!$B$3,V$1:AG$1,0))*IF(OR(C726="L",C726="S",C726="I"),-1,1)</f>
        <v>0</v>
      </c>
      <c r="AY726" s="598" t="s">
        <v>337</v>
      </c>
      <c r="AZ726" s="598">
        <f>+VLOOKUP($AJ726,Data_Validation!$A:$E,5,0)</f>
        <v>0</v>
      </c>
    </row>
    <row r="727" spans="1:52" ht="15" customHeight="1">
      <c r="A727" s="832" t="s">
        <v>1150</v>
      </c>
      <c r="B727" s="832">
        <v>2025</v>
      </c>
      <c r="C727" s="832" t="s">
        <v>2578</v>
      </c>
      <c r="D727" s="832" t="s">
        <v>2579</v>
      </c>
      <c r="E727" s="832" t="s">
        <v>333</v>
      </c>
      <c r="F727" s="832" t="s">
        <v>2438</v>
      </c>
      <c r="G727" s="832">
        <v>19251.810000000001</v>
      </c>
      <c r="H727" s="832">
        <v>29303.55</v>
      </c>
      <c r="I727" s="832">
        <v>43894.89</v>
      </c>
      <c r="J727" s="832">
        <v>60777.57</v>
      </c>
      <c r="K727" s="832">
        <v>72959.78</v>
      </c>
      <c r="L727" s="832">
        <v>86951.9</v>
      </c>
      <c r="M727" s="832">
        <v>103155.73</v>
      </c>
      <c r="N727" s="832">
        <v>117415.27</v>
      </c>
      <c r="O727" s="832">
        <v>133744.17000000001</v>
      </c>
      <c r="P727" s="832">
        <v>151125.44</v>
      </c>
      <c r="Q727" s="832">
        <v>172001</v>
      </c>
      <c r="R727" s="832">
        <v>187980.9</v>
      </c>
      <c r="S727" s="832">
        <v>15636.45</v>
      </c>
      <c r="T727" s="832">
        <v>15636.45</v>
      </c>
      <c r="U727" s="832">
        <v>0</v>
      </c>
      <c r="V727" s="832">
        <v>0</v>
      </c>
      <c r="W727" s="832">
        <v>0</v>
      </c>
      <c r="X727" s="832">
        <v>0</v>
      </c>
      <c r="Y727" s="832">
        <v>0</v>
      </c>
      <c r="Z727" s="832">
        <v>0</v>
      </c>
      <c r="AA727" s="832">
        <v>0</v>
      </c>
      <c r="AB727" s="832">
        <v>0</v>
      </c>
      <c r="AC727" s="832">
        <v>0</v>
      </c>
      <c r="AD727" s="832">
        <v>0</v>
      </c>
      <c r="AE727" s="832">
        <v>0</v>
      </c>
      <c r="AF727" s="832">
        <v>0</v>
      </c>
      <c r="AG727" s="832">
        <v>0</v>
      </c>
      <c r="AH727" s="832">
        <v>0</v>
      </c>
      <c r="AI727" s="832">
        <v>0</v>
      </c>
      <c r="AJ727" s="1030" t="str">
        <f t="shared" si="72"/>
        <v>H45300</v>
      </c>
      <c r="AK727" s="1030" t="str">
        <f t="shared" si="73"/>
        <v>CT ACCESS DETAIL</v>
      </c>
      <c r="AL727" s="1030">
        <f>IFERROR(INDEX(G727:R727,1,MATCH(Parametres!$B$3,G$1:R$1,0)-1)*IF(OR(F727="L",F727="S",F727="I"),-1,1),"")</f>
        <v>19251.810000000001</v>
      </c>
      <c r="AM727" s="1030">
        <f t="shared" si="68"/>
        <v>10051.739999999998</v>
      </c>
      <c r="AN727" s="1030">
        <f>INDEX(G727:R727,1,MATCH(Parametres!$B$3,G$1:R$1,0))*IF(OR(F727="L",F727="S",F727="I"),-1,1)</f>
        <v>29303.55</v>
      </c>
      <c r="AO727" s="598" t="str">
        <f>+VLOOKUP($AJ727,Data_Validation!$A:$D,1,0)</f>
        <v>H45300</v>
      </c>
      <c r="AP727" s="598" t="str">
        <f>+VLOOKUP($AJ727,Data_Validation!$A:$D,3,0)</f>
        <v>Pièces</v>
      </c>
      <c r="AQ727" s="598" t="str">
        <f>+VLOOKUP($AJ727,Data_Validation!$A:$D,4,0)</f>
        <v>Ventes Détails</v>
      </c>
      <c r="AR727" s="598" t="s">
        <v>299</v>
      </c>
      <c r="AS727" s="598">
        <f>+VLOOKUP($AJ727,Data_Validation!$A:$E,5,0)</f>
        <v>0</v>
      </c>
      <c r="AT727" s="1036" t="str">
        <f t="shared" si="69"/>
        <v>H45300</v>
      </c>
      <c r="AU727" s="599" t="str">
        <f t="shared" si="70"/>
        <v>CT ACCESS DETAIL</v>
      </c>
      <c r="AV727" s="1030">
        <f>IFERROR(INDEX(V727:AG727,1,MATCH(Parametres!$B$3,V$1:AG$1,0)-1)*IF(OR(C727="L",C727="S",C727="I"),-1,1),"")</f>
        <v>0</v>
      </c>
      <c r="AW727" s="1030">
        <f t="shared" si="71"/>
        <v>0</v>
      </c>
      <c r="AX727" s="1030">
        <f>INDEX(V727:AG727,1,MATCH(Parametres!$B$3,V$1:AG$1,0))*IF(OR(C727="L",C727="S",C727="I"),-1,1)</f>
        <v>0</v>
      </c>
      <c r="AY727" s="598" t="s">
        <v>337</v>
      </c>
      <c r="AZ727" s="598">
        <f>+VLOOKUP($AJ727,Data_Validation!$A:$E,5,0)</f>
        <v>0</v>
      </c>
    </row>
    <row r="728" spans="1:52" ht="15" customHeight="1">
      <c r="A728" s="832" t="s">
        <v>1150</v>
      </c>
      <c r="B728" s="832">
        <v>2025</v>
      </c>
      <c r="C728" s="832" t="s">
        <v>2580</v>
      </c>
      <c r="D728" s="832" t="s">
        <v>2581</v>
      </c>
      <c r="E728" s="832" t="s">
        <v>333</v>
      </c>
      <c r="F728" s="832" t="s">
        <v>2438</v>
      </c>
      <c r="G728" s="832">
        <v>42676.08</v>
      </c>
      <c r="H728" s="832">
        <v>73940.320000000007</v>
      </c>
      <c r="I728" s="832">
        <v>108116.96</v>
      </c>
      <c r="J728" s="832">
        <v>167005.38</v>
      </c>
      <c r="K728" s="832">
        <v>235719.7</v>
      </c>
      <c r="L728" s="832">
        <v>289322.65999999997</v>
      </c>
      <c r="M728" s="832">
        <v>332253.84000000003</v>
      </c>
      <c r="N728" s="832">
        <v>362005.58</v>
      </c>
      <c r="O728" s="832">
        <v>394521.27</v>
      </c>
      <c r="P728" s="832">
        <v>447895.46</v>
      </c>
      <c r="Q728" s="832">
        <v>497528.04</v>
      </c>
      <c r="R728" s="832">
        <v>530952.97</v>
      </c>
      <c r="S728" s="832">
        <v>45229.82</v>
      </c>
      <c r="T728" s="832">
        <v>45229.82</v>
      </c>
      <c r="U728" s="832">
        <v>0</v>
      </c>
      <c r="V728" s="832">
        <v>0</v>
      </c>
      <c r="W728" s="832">
        <v>0</v>
      </c>
      <c r="X728" s="832">
        <v>0</v>
      </c>
      <c r="Y728" s="832">
        <v>0</v>
      </c>
      <c r="Z728" s="832">
        <v>0</v>
      </c>
      <c r="AA728" s="832">
        <v>0</v>
      </c>
      <c r="AB728" s="832">
        <v>0</v>
      </c>
      <c r="AC728" s="832">
        <v>0</v>
      </c>
      <c r="AD728" s="832">
        <v>0</v>
      </c>
      <c r="AE728" s="832">
        <v>0</v>
      </c>
      <c r="AF728" s="832">
        <v>0</v>
      </c>
      <c r="AG728" s="832">
        <v>0</v>
      </c>
      <c r="AH728" s="832">
        <v>0</v>
      </c>
      <c r="AI728" s="832">
        <v>0</v>
      </c>
      <c r="AJ728" s="1030" t="str">
        <f t="shared" si="72"/>
        <v>H45400</v>
      </c>
      <c r="AK728" s="1030" t="str">
        <f t="shared" si="73"/>
        <v>CT PCS B.R CLIENT - MEC</v>
      </c>
      <c r="AL728" s="1030">
        <f>IFERROR(INDEX(G728:R728,1,MATCH(Parametres!$B$3,G$1:R$1,0)-1)*IF(OR(F728="L",F728="S",F728="I"),-1,1),"")</f>
        <v>42676.08</v>
      </c>
      <c r="AM728" s="1030">
        <f t="shared" si="68"/>
        <v>31264.240000000005</v>
      </c>
      <c r="AN728" s="1030">
        <f>INDEX(G728:R728,1,MATCH(Parametres!$B$3,G$1:R$1,0))*IF(OR(F728="L",F728="S",F728="I"),-1,1)</f>
        <v>73940.320000000007</v>
      </c>
      <c r="AO728" s="598" t="str">
        <f>+VLOOKUP($AJ728,Data_Validation!$A:$D,1,0)</f>
        <v>H45400</v>
      </c>
      <c r="AP728" s="598" t="str">
        <f>+VLOOKUP($AJ728,Data_Validation!$A:$D,3,0)</f>
        <v>Pièces</v>
      </c>
      <c r="AQ728" s="598" t="str">
        <f>+VLOOKUP($AJ728,Data_Validation!$A:$D,4,0)</f>
        <v>Pièces Ro Clients</v>
      </c>
      <c r="AR728" s="598" t="s">
        <v>299</v>
      </c>
      <c r="AS728" s="598">
        <f>+VLOOKUP($AJ728,Data_Validation!$A:$E,5,0)</f>
        <v>0</v>
      </c>
      <c r="AT728" s="1036" t="str">
        <f t="shared" si="69"/>
        <v>H45400</v>
      </c>
      <c r="AU728" s="599" t="str">
        <f t="shared" si="70"/>
        <v>CT PCS B.R CLIENT - MEC</v>
      </c>
      <c r="AV728" s="1030">
        <f>IFERROR(INDEX(V728:AG728,1,MATCH(Parametres!$B$3,V$1:AG$1,0)-1)*IF(OR(C728="L",C728="S",C728="I"),-1,1),"")</f>
        <v>0</v>
      </c>
      <c r="AW728" s="1030">
        <f t="shared" si="71"/>
        <v>0</v>
      </c>
      <c r="AX728" s="1030">
        <f>INDEX(V728:AG728,1,MATCH(Parametres!$B$3,V$1:AG$1,0))*IF(OR(C728="L",C728="S",C728="I"),-1,1)</f>
        <v>0</v>
      </c>
      <c r="AY728" s="598" t="s">
        <v>337</v>
      </c>
      <c r="AZ728" s="598">
        <f>+VLOOKUP($AJ728,Data_Validation!$A:$E,5,0)</f>
        <v>0</v>
      </c>
    </row>
    <row r="729" spans="1:52" ht="15" customHeight="1">
      <c r="A729" s="832" t="s">
        <v>1150</v>
      </c>
      <c r="B729" s="832">
        <v>2025</v>
      </c>
      <c r="C729" s="832" t="s">
        <v>2582</v>
      </c>
      <c r="D729" s="832" t="s">
        <v>2583</v>
      </c>
      <c r="E729" s="832" t="s">
        <v>333</v>
      </c>
      <c r="F729" s="832" t="s">
        <v>2438</v>
      </c>
      <c r="G729" s="832">
        <v>0</v>
      </c>
      <c r="H729" s="832">
        <v>0</v>
      </c>
      <c r="I729" s="832">
        <v>0</v>
      </c>
      <c r="J729" s="832">
        <v>0</v>
      </c>
      <c r="K729" s="832">
        <v>0</v>
      </c>
      <c r="L729" s="832">
        <v>0</v>
      </c>
      <c r="M729" s="832">
        <v>0</v>
      </c>
      <c r="N729" s="832">
        <v>0</v>
      </c>
      <c r="O729" s="832">
        <v>0</v>
      </c>
      <c r="P729" s="832">
        <v>0</v>
      </c>
      <c r="Q729" s="832">
        <v>0</v>
      </c>
      <c r="R729" s="832">
        <v>0</v>
      </c>
      <c r="S729" s="832">
        <v>0</v>
      </c>
      <c r="T729" s="832">
        <v>0</v>
      </c>
      <c r="U729" s="832">
        <v>0</v>
      </c>
      <c r="V729" s="832">
        <v>0</v>
      </c>
      <c r="W729" s="832">
        <v>0</v>
      </c>
      <c r="X729" s="832">
        <v>0</v>
      </c>
      <c r="Y729" s="832">
        <v>0</v>
      </c>
      <c r="Z729" s="832">
        <v>0</v>
      </c>
      <c r="AA729" s="832">
        <v>0</v>
      </c>
      <c r="AB729" s="832">
        <v>0</v>
      </c>
      <c r="AC729" s="832">
        <v>0</v>
      </c>
      <c r="AD729" s="832">
        <v>0</v>
      </c>
      <c r="AE729" s="832">
        <v>0</v>
      </c>
      <c r="AF729" s="832">
        <v>0</v>
      </c>
      <c r="AG729" s="832">
        <v>0</v>
      </c>
      <c r="AH729" s="832">
        <v>0</v>
      </c>
      <c r="AI729" s="832">
        <v>0</v>
      </c>
      <c r="AJ729" s="1030" t="str">
        <f t="shared" si="72"/>
        <v>H45410</v>
      </c>
      <c r="AK729" s="1030" t="str">
        <f t="shared" si="73"/>
        <v>CT PIECES HPP</v>
      </c>
      <c r="AL729" s="1030">
        <f>IFERROR(INDEX(G729:R729,1,MATCH(Parametres!$B$3,G$1:R$1,0)-1)*IF(OR(F729="L",F729="S",F729="I"),-1,1),"")</f>
        <v>0</v>
      </c>
      <c r="AM729" s="1030">
        <f t="shared" si="68"/>
        <v>0</v>
      </c>
      <c r="AN729" s="1030">
        <f>INDEX(G729:R729,1,MATCH(Parametres!$B$3,G$1:R$1,0))*IF(OR(F729="L",F729="S",F729="I"),-1,1)</f>
        <v>0</v>
      </c>
      <c r="AO729" s="598" t="e">
        <f>+VLOOKUP($AJ729,Data_Validation!$A:$D,1,0)</f>
        <v>#N/A</v>
      </c>
      <c r="AP729" s="598" t="e">
        <f>+VLOOKUP($AJ729,Data_Validation!$A:$D,3,0)</f>
        <v>#N/A</v>
      </c>
      <c r="AQ729" s="598" t="e">
        <f>+VLOOKUP($AJ729,Data_Validation!$A:$D,4,0)</f>
        <v>#N/A</v>
      </c>
      <c r="AR729" s="598" t="s">
        <v>299</v>
      </c>
      <c r="AS729" s="598" t="e">
        <f>+VLOOKUP($AJ729,Data_Validation!$A:$E,5,0)</f>
        <v>#N/A</v>
      </c>
      <c r="AT729" s="1036" t="str">
        <f t="shared" si="69"/>
        <v>H45410</v>
      </c>
      <c r="AU729" s="599" t="str">
        <f t="shared" si="70"/>
        <v>CT PIECES HPP</v>
      </c>
      <c r="AV729" s="1030">
        <f>IFERROR(INDEX(V729:AG729,1,MATCH(Parametres!$B$3,V$1:AG$1,0)-1)*IF(OR(C729="L",C729="S",C729="I"),-1,1),"")</f>
        <v>0</v>
      </c>
      <c r="AW729" s="1030">
        <f t="shared" si="71"/>
        <v>0</v>
      </c>
      <c r="AX729" s="1030">
        <f>INDEX(V729:AG729,1,MATCH(Parametres!$B$3,V$1:AG$1,0))*IF(OR(C729="L",C729="S",C729="I"),-1,1)</f>
        <v>0</v>
      </c>
      <c r="AY729" s="598" t="s">
        <v>337</v>
      </c>
      <c r="AZ729" s="598" t="e">
        <f>+VLOOKUP($AJ729,Data_Validation!$A:$E,5,0)</f>
        <v>#N/A</v>
      </c>
    </row>
    <row r="730" spans="1:52" ht="15" customHeight="1">
      <c r="A730" s="832" t="s">
        <v>1150</v>
      </c>
      <c r="B730" s="832">
        <v>2025</v>
      </c>
      <c r="C730" s="832" t="s">
        <v>2584</v>
      </c>
      <c r="D730" s="832" t="s">
        <v>2585</v>
      </c>
      <c r="E730" s="832" t="s">
        <v>333</v>
      </c>
      <c r="F730" s="832" t="s">
        <v>2438</v>
      </c>
      <c r="G730" s="832">
        <v>0</v>
      </c>
      <c r="H730" s="832">
        <v>0</v>
      </c>
      <c r="I730" s="832">
        <v>0</v>
      </c>
      <c r="J730" s="832">
        <v>0</v>
      </c>
      <c r="K730" s="832">
        <v>0</v>
      </c>
      <c r="L730" s="832">
        <v>0</v>
      </c>
      <c r="M730" s="832">
        <v>0</v>
      </c>
      <c r="N730" s="832">
        <v>0</v>
      </c>
      <c r="O730" s="832">
        <v>0</v>
      </c>
      <c r="P730" s="832">
        <v>0</v>
      </c>
      <c r="Q730" s="832">
        <v>0</v>
      </c>
      <c r="R730" s="832">
        <v>0</v>
      </c>
      <c r="S730" s="832">
        <v>0</v>
      </c>
      <c r="T730" s="832">
        <v>0</v>
      </c>
      <c r="U730" s="832">
        <v>0</v>
      </c>
      <c r="V730" s="832">
        <v>0</v>
      </c>
      <c r="W730" s="832">
        <v>0</v>
      </c>
      <c r="X730" s="832">
        <v>0</v>
      </c>
      <c r="Y730" s="832">
        <v>0</v>
      </c>
      <c r="Z730" s="832">
        <v>0</v>
      </c>
      <c r="AA730" s="832">
        <v>0</v>
      </c>
      <c r="AB730" s="832">
        <v>0</v>
      </c>
      <c r="AC730" s="832">
        <v>0</v>
      </c>
      <c r="AD730" s="832">
        <v>0</v>
      </c>
      <c r="AE730" s="832">
        <v>0</v>
      </c>
      <c r="AF730" s="832">
        <v>0</v>
      </c>
      <c r="AG730" s="832">
        <v>0</v>
      </c>
      <c r="AH730" s="832">
        <v>0</v>
      </c>
      <c r="AI730" s="832">
        <v>0</v>
      </c>
      <c r="AJ730" s="1030" t="str">
        <f t="shared" si="72"/>
        <v>H45500</v>
      </c>
      <c r="AK730" s="1030" t="str">
        <f t="shared" si="73"/>
        <v>CT PCS B.R CLIENT - CARR</v>
      </c>
      <c r="AL730" s="1030">
        <f>IFERROR(INDEX(G730:R730,1,MATCH(Parametres!$B$3,G$1:R$1,0)-1)*IF(OR(F730="L",F730="S",F730="I"),-1,1),"")</f>
        <v>0</v>
      </c>
      <c r="AM730" s="1030">
        <f t="shared" si="68"/>
        <v>0</v>
      </c>
      <c r="AN730" s="1030">
        <f>INDEX(G730:R730,1,MATCH(Parametres!$B$3,G$1:R$1,0))*IF(OR(F730="L",F730="S",F730="I"),-1,1)</f>
        <v>0</v>
      </c>
      <c r="AO730" s="598" t="e">
        <f>+VLOOKUP($AJ730,Data_Validation!$A:$D,1,0)</f>
        <v>#N/A</v>
      </c>
      <c r="AP730" s="598" t="e">
        <f>+VLOOKUP($AJ730,Data_Validation!$A:$D,3,0)</f>
        <v>#N/A</v>
      </c>
      <c r="AQ730" s="598" t="e">
        <f>+VLOOKUP($AJ730,Data_Validation!$A:$D,4,0)</f>
        <v>#N/A</v>
      </c>
      <c r="AR730" s="598" t="s">
        <v>299</v>
      </c>
      <c r="AS730" s="598" t="e">
        <f>+VLOOKUP($AJ730,Data_Validation!$A:$E,5,0)</f>
        <v>#N/A</v>
      </c>
      <c r="AT730" s="1036" t="str">
        <f t="shared" si="69"/>
        <v>H45500</v>
      </c>
      <c r="AU730" s="599" t="str">
        <f t="shared" si="70"/>
        <v>CT PCS B.R CLIENT - CARR</v>
      </c>
      <c r="AV730" s="1030">
        <f>IFERROR(INDEX(V730:AG730,1,MATCH(Parametres!$B$3,V$1:AG$1,0)-1)*IF(OR(C730="L",C730="S",C730="I"),-1,1),"")</f>
        <v>0</v>
      </c>
      <c r="AW730" s="1030">
        <f t="shared" si="71"/>
        <v>0</v>
      </c>
      <c r="AX730" s="1030">
        <f>INDEX(V730:AG730,1,MATCH(Parametres!$B$3,V$1:AG$1,0))*IF(OR(C730="L",C730="S",C730="I"),-1,1)</f>
        <v>0</v>
      </c>
      <c r="AY730" s="598" t="s">
        <v>337</v>
      </c>
      <c r="AZ730" s="598" t="e">
        <f>+VLOOKUP($AJ730,Data_Validation!$A:$E,5,0)</f>
        <v>#N/A</v>
      </c>
    </row>
    <row r="731" spans="1:52" ht="15" customHeight="1">
      <c r="A731" s="832" t="s">
        <v>1150</v>
      </c>
      <c r="B731" s="832">
        <v>2025</v>
      </c>
      <c r="C731" s="832" t="s">
        <v>2586</v>
      </c>
      <c r="D731" s="832" t="s">
        <v>2587</v>
      </c>
      <c r="E731" s="832" t="s">
        <v>333</v>
      </c>
      <c r="F731" s="832" t="s">
        <v>2438</v>
      </c>
      <c r="G731" s="832">
        <v>104931</v>
      </c>
      <c r="H731" s="832">
        <v>184651.38</v>
      </c>
      <c r="I731" s="832">
        <v>279512.61</v>
      </c>
      <c r="J731" s="832">
        <v>324453</v>
      </c>
      <c r="K731" s="832">
        <v>388912.77</v>
      </c>
      <c r="L731" s="832">
        <v>475208.94</v>
      </c>
      <c r="M731" s="832">
        <v>584712.52</v>
      </c>
      <c r="N731" s="832">
        <v>677634.84</v>
      </c>
      <c r="O731" s="832">
        <v>833797.62</v>
      </c>
      <c r="P731" s="832">
        <v>906966.42</v>
      </c>
      <c r="Q731" s="832">
        <v>921004.11</v>
      </c>
      <c r="R731" s="832">
        <v>993292.51</v>
      </c>
      <c r="S731" s="832">
        <v>83727.649999999994</v>
      </c>
      <c r="T731" s="832">
        <v>83727.649999999994</v>
      </c>
      <c r="U731" s="832">
        <v>0</v>
      </c>
      <c r="V731" s="832">
        <v>0</v>
      </c>
      <c r="W731" s="832">
        <v>0</v>
      </c>
      <c r="X731" s="832">
        <v>0</v>
      </c>
      <c r="Y731" s="832">
        <v>0</v>
      </c>
      <c r="Z731" s="832">
        <v>0</v>
      </c>
      <c r="AA731" s="832">
        <v>0</v>
      </c>
      <c r="AB731" s="832">
        <v>0</v>
      </c>
      <c r="AC731" s="832">
        <v>0</v>
      </c>
      <c r="AD731" s="832">
        <v>0</v>
      </c>
      <c r="AE731" s="832">
        <v>0</v>
      </c>
      <c r="AF731" s="832">
        <v>0</v>
      </c>
      <c r="AG731" s="832">
        <v>0</v>
      </c>
      <c r="AH731" s="832">
        <v>0</v>
      </c>
      <c r="AI731" s="832">
        <v>0</v>
      </c>
      <c r="AJ731" s="1030" t="str">
        <f t="shared" si="72"/>
        <v>H45600</v>
      </c>
      <c r="AK731" s="1030" t="str">
        <f t="shared" si="73"/>
        <v>CT PCS B.R GARANTIE -MEC</v>
      </c>
      <c r="AL731" s="1030">
        <f>IFERROR(INDEX(G731:R731,1,MATCH(Parametres!$B$3,G$1:R$1,0)-1)*IF(OR(F731="L",F731="S",F731="I"),-1,1),"")</f>
        <v>104931</v>
      </c>
      <c r="AM731" s="1030">
        <f t="shared" si="68"/>
        <v>79720.38</v>
      </c>
      <c r="AN731" s="1030">
        <f>INDEX(G731:R731,1,MATCH(Parametres!$B$3,G$1:R$1,0))*IF(OR(F731="L",F731="S",F731="I"),-1,1)</f>
        <v>184651.38</v>
      </c>
      <c r="AO731" s="598" t="str">
        <f>+VLOOKUP($AJ731,Data_Validation!$A:$D,1,0)</f>
        <v>H45600</v>
      </c>
      <c r="AP731" s="598" t="str">
        <f>+VLOOKUP($AJ731,Data_Validation!$A:$D,3,0)</f>
        <v>Pièces</v>
      </c>
      <c r="AQ731" s="598" t="str">
        <f>+VLOOKUP($AJ731,Data_Validation!$A:$D,4,0)</f>
        <v>P/A Garantie</v>
      </c>
      <c r="AR731" s="598" t="s">
        <v>299</v>
      </c>
      <c r="AS731" s="598">
        <f>+VLOOKUP($AJ731,Data_Validation!$A:$E,5,0)</f>
        <v>0</v>
      </c>
      <c r="AT731" s="1036" t="str">
        <f t="shared" si="69"/>
        <v>H45600</v>
      </c>
      <c r="AU731" s="599" t="str">
        <f t="shared" si="70"/>
        <v>CT PCS B.R GARANTIE -MEC</v>
      </c>
      <c r="AV731" s="1030">
        <f>IFERROR(INDEX(V731:AG731,1,MATCH(Parametres!$B$3,V$1:AG$1,0)-1)*IF(OR(C731="L",C731="S",C731="I"),-1,1),"")</f>
        <v>0</v>
      </c>
      <c r="AW731" s="1030">
        <f t="shared" si="71"/>
        <v>0</v>
      </c>
      <c r="AX731" s="1030">
        <f>INDEX(V731:AG731,1,MATCH(Parametres!$B$3,V$1:AG$1,0))*IF(OR(C731="L",C731="S",C731="I"),-1,1)</f>
        <v>0</v>
      </c>
      <c r="AY731" s="598" t="s">
        <v>337</v>
      </c>
      <c r="AZ731" s="598">
        <f>+VLOOKUP($AJ731,Data_Validation!$A:$E,5,0)</f>
        <v>0</v>
      </c>
    </row>
    <row r="732" spans="1:52" ht="15" customHeight="1">
      <c r="A732" s="832" t="s">
        <v>1150</v>
      </c>
      <c r="B732" s="832">
        <v>2025</v>
      </c>
      <c r="C732" s="832" t="s">
        <v>2588</v>
      </c>
      <c r="D732" s="832" t="s">
        <v>2589</v>
      </c>
      <c r="E732" s="832" t="s">
        <v>333</v>
      </c>
      <c r="F732" s="832" t="s">
        <v>2438</v>
      </c>
      <c r="G732" s="832">
        <v>6786.7</v>
      </c>
      <c r="H732" s="832">
        <v>12825.67</v>
      </c>
      <c r="I732" s="832">
        <v>16341.12</v>
      </c>
      <c r="J732" s="832">
        <v>19950.47</v>
      </c>
      <c r="K732" s="832">
        <v>26650.43</v>
      </c>
      <c r="L732" s="832">
        <v>31503.49</v>
      </c>
      <c r="M732" s="832">
        <v>39692.04</v>
      </c>
      <c r="N732" s="832">
        <v>44911.519999999997</v>
      </c>
      <c r="O732" s="832">
        <v>53247.34</v>
      </c>
      <c r="P732" s="832">
        <v>61131.08</v>
      </c>
      <c r="Q732" s="832">
        <v>71323.48</v>
      </c>
      <c r="R732" s="832">
        <v>83240.070000000007</v>
      </c>
      <c r="S732" s="832">
        <v>6483.95</v>
      </c>
      <c r="T732" s="832">
        <v>6483.95</v>
      </c>
      <c r="U732" s="832">
        <v>0</v>
      </c>
      <c r="V732" s="832">
        <v>0</v>
      </c>
      <c r="W732" s="832">
        <v>0</v>
      </c>
      <c r="X732" s="832">
        <v>0</v>
      </c>
      <c r="Y732" s="832">
        <v>0</v>
      </c>
      <c r="Z732" s="832">
        <v>0</v>
      </c>
      <c r="AA732" s="832">
        <v>0</v>
      </c>
      <c r="AB732" s="832">
        <v>0</v>
      </c>
      <c r="AC732" s="832">
        <v>0</v>
      </c>
      <c r="AD732" s="832">
        <v>0</v>
      </c>
      <c r="AE732" s="832">
        <v>0</v>
      </c>
      <c r="AF732" s="832">
        <v>0</v>
      </c>
      <c r="AG732" s="832">
        <v>0</v>
      </c>
      <c r="AH732" s="832">
        <v>0</v>
      </c>
      <c r="AI732" s="832">
        <v>0</v>
      </c>
      <c r="AJ732" s="1030" t="str">
        <f t="shared" si="72"/>
        <v>H45800</v>
      </c>
      <c r="AK732" s="1030" t="str">
        <f t="shared" si="73"/>
        <v>CT PCS B.R INTERNE - MEC</v>
      </c>
      <c r="AL732" s="1030">
        <f>IFERROR(INDEX(G732:R732,1,MATCH(Parametres!$B$3,G$1:R$1,0)-1)*IF(OR(F732="L",F732="S",F732="I"),-1,1),"")</f>
        <v>6786.7</v>
      </c>
      <c r="AM732" s="1030">
        <f t="shared" si="68"/>
        <v>6038.97</v>
      </c>
      <c r="AN732" s="1030">
        <f>INDEX(G732:R732,1,MATCH(Parametres!$B$3,G$1:R$1,0))*IF(OR(F732="L",F732="S",F732="I"),-1,1)</f>
        <v>12825.67</v>
      </c>
      <c r="AO732" s="598" t="str">
        <f>+VLOOKUP($AJ732,Data_Validation!$A:$D,1,0)</f>
        <v>H45800</v>
      </c>
      <c r="AP732" s="598" t="str">
        <f>+VLOOKUP($AJ732,Data_Validation!$A:$D,3,0)</f>
        <v>Pièces</v>
      </c>
      <c r="AQ732" s="598" t="str">
        <f>+VLOOKUP($AJ732,Data_Validation!$A:$D,4,0)</f>
        <v>Ventes Internes</v>
      </c>
      <c r="AR732" s="598" t="s">
        <v>299</v>
      </c>
      <c r="AS732" s="598">
        <f>+VLOOKUP($AJ732,Data_Validation!$A:$E,5,0)</f>
        <v>0</v>
      </c>
      <c r="AT732" s="1036" t="str">
        <f t="shared" si="69"/>
        <v>H45800</v>
      </c>
      <c r="AU732" s="599" t="str">
        <f t="shared" si="70"/>
        <v>CT PCS B.R INTERNE - MEC</v>
      </c>
      <c r="AV732" s="1030">
        <f>IFERROR(INDEX(V732:AG732,1,MATCH(Parametres!$B$3,V$1:AG$1,0)-1)*IF(OR(C732="L",C732="S",C732="I"),-1,1),"")</f>
        <v>0</v>
      </c>
      <c r="AW732" s="1030">
        <f t="shared" si="71"/>
        <v>0</v>
      </c>
      <c r="AX732" s="1030">
        <f>INDEX(V732:AG732,1,MATCH(Parametres!$B$3,V$1:AG$1,0))*IF(OR(C732="L",C732="S",C732="I"),-1,1)</f>
        <v>0</v>
      </c>
      <c r="AY732" s="598" t="s">
        <v>337</v>
      </c>
      <c r="AZ732" s="598">
        <f>+VLOOKUP($AJ732,Data_Validation!$A:$E,5,0)</f>
        <v>0</v>
      </c>
    </row>
    <row r="733" spans="1:52" ht="15" customHeight="1">
      <c r="A733" s="832" t="s">
        <v>1150</v>
      </c>
      <c r="B733" s="832">
        <v>2025</v>
      </c>
      <c r="C733" s="832" t="s">
        <v>2590</v>
      </c>
      <c r="D733" s="832" t="s">
        <v>2591</v>
      </c>
      <c r="E733" s="832" t="s">
        <v>333</v>
      </c>
      <c r="F733" s="832" t="s">
        <v>2438</v>
      </c>
      <c r="G733" s="832">
        <v>0</v>
      </c>
      <c r="H733" s="832">
        <v>0</v>
      </c>
      <c r="I733" s="832">
        <v>0</v>
      </c>
      <c r="J733" s="832">
        <v>0</v>
      </c>
      <c r="K733" s="832">
        <v>0</v>
      </c>
      <c r="L733" s="832">
        <v>0</v>
      </c>
      <c r="M733" s="832">
        <v>0</v>
      </c>
      <c r="N733" s="832">
        <v>0</v>
      </c>
      <c r="O733" s="832">
        <v>0</v>
      </c>
      <c r="P733" s="832">
        <v>0</v>
      </c>
      <c r="Q733" s="832">
        <v>0</v>
      </c>
      <c r="R733" s="832">
        <v>0</v>
      </c>
      <c r="S733" s="832">
        <v>0</v>
      </c>
      <c r="T733" s="832">
        <v>0</v>
      </c>
      <c r="U733" s="832">
        <v>0</v>
      </c>
      <c r="V733" s="832">
        <v>0</v>
      </c>
      <c r="W733" s="832">
        <v>0</v>
      </c>
      <c r="X733" s="832">
        <v>0</v>
      </c>
      <c r="Y733" s="832">
        <v>0</v>
      </c>
      <c r="Z733" s="832">
        <v>0</v>
      </c>
      <c r="AA733" s="832">
        <v>0</v>
      </c>
      <c r="AB733" s="832">
        <v>0</v>
      </c>
      <c r="AC733" s="832">
        <v>0</v>
      </c>
      <c r="AD733" s="832">
        <v>0</v>
      </c>
      <c r="AE733" s="832">
        <v>0</v>
      </c>
      <c r="AF733" s="832">
        <v>0</v>
      </c>
      <c r="AG733" s="832">
        <v>0</v>
      </c>
      <c r="AH733" s="832">
        <v>0</v>
      </c>
      <c r="AI733" s="832">
        <v>0</v>
      </c>
      <c r="AJ733" s="1030" t="str">
        <f t="shared" si="72"/>
        <v>H46000</v>
      </c>
      <c r="AK733" s="1030" t="str">
        <f t="shared" si="73"/>
        <v>CT PIECES DIVERSES (AUTOS</v>
      </c>
      <c r="AL733" s="1030">
        <f>IFERROR(INDEX(G733:R733,1,MATCH(Parametres!$B$3,G$1:R$1,0)-1)*IF(OR(F733="L",F733="S",F733="I"),-1,1),"")</f>
        <v>0</v>
      </c>
      <c r="AM733" s="1030">
        <f t="shared" si="68"/>
        <v>0</v>
      </c>
      <c r="AN733" s="1030">
        <f>INDEX(G733:R733,1,MATCH(Parametres!$B$3,G$1:R$1,0))*IF(OR(F733="L",F733="S",F733="I"),-1,1)</f>
        <v>0</v>
      </c>
      <c r="AO733" s="598" t="e">
        <f>+VLOOKUP($AJ733,Data_Validation!$A:$D,1,0)</f>
        <v>#N/A</v>
      </c>
      <c r="AP733" s="598" t="e">
        <f>+VLOOKUP($AJ733,Data_Validation!$A:$D,3,0)</f>
        <v>#N/A</v>
      </c>
      <c r="AQ733" s="598" t="e">
        <f>+VLOOKUP($AJ733,Data_Validation!$A:$D,4,0)</f>
        <v>#N/A</v>
      </c>
      <c r="AR733" s="598" t="s">
        <v>299</v>
      </c>
      <c r="AS733" s="598" t="e">
        <f>+VLOOKUP($AJ733,Data_Validation!$A:$E,5,0)</f>
        <v>#N/A</v>
      </c>
      <c r="AT733" s="1036" t="str">
        <f t="shared" si="69"/>
        <v>H46000</v>
      </c>
      <c r="AU733" s="599" t="str">
        <f t="shared" si="70"/>
        <v>CT PIECES DIVERSES (AUTOS</v>
      </c>
      <c r="AV733" s="1030">
        <f>IFERROR(INDEX(V733:AG733,1,MATCH(Parametres!$B$3,V$1:AG$1,0)-1)*IF(OR(C733="L",C733="S",C733="I"),-1,1),"")</f>
        <v>0</v>
      </c>
      <c r="AW733" s="1030">
        <f t="shared" si="71"/>
        <v>0</v>
      </c>
      <c r="AX733" s="1030">
        <f>INDEX(V733:AG733,1,MATCH(Parametres!$B$3,V$1:AG$1,0))*IF(OR(C733="L",C733="S",C733="I"),-1,1)</f>
        <v>0</v>
      </c>
      <c r="AY733" s="598" t="s">
        <v>337</v>
      </c>
      <c r="AZ733" s="598" t="e">
        <f>+VLOOKUP($AJ733,Data_Validation!$A:$E,5,0)</f>
        <v>#N/A</v>
      </c>
    </row>
    <row r="734" spans="1:52" ht="15" customHeight="1">
      <c r="A734" s="832" t="s">
        <v>1150</v>
      </c>
      <c r="B734" s="832">
        <v>2025</v>
      </c>
      <c r="C734" s="832" t="s">
        <v>2592</v>
      </c>
      <c r="D734" s="832" t="s">
        <v>2593</v>
      </c>
      <c r="E734" s="832" t="s">
        <v>333</v>
      </c>
      <c r="F734" s="832" t="s">
        <v>2438</v>
      </c>
      <c r="G734" s="832">
        <v>64596.42</v>
      </c>
      <c r="H734" s="832">
        <v>87994.02</v>
      </c>
      <c r="I734" s="832">
        <v>116509.83</v>
      </c>
      <c r="J734" s="832">
        <v>161483.5</v>
      </c>
      <c r="K734" s="832">
        <v>192314.77</v>
      </c>
      <c r="L734" s="832">
        <v>211756.24</v>
      </c>
      <c r="M734" s="832">
        <v>233512.5</v>
      </c>
      <c r="N734" s="832">
        <v>259821.19</v>
      </c>
      <c r="O734" s="832">
        <v>294017.71999999997</v>
      </c>
      <c r="P734" s="832">
        <v>358907.22</v>
      </c>
      <c r="Q734" s="832">
        <v>452587.92</v>
      </c>
      <c r="R734" s="832">
        <v>501272.57</v>
      </c>
      <c r="S734" s="832">
        <v>41144.36</v>
      </c>
      <c r="T734" s="832">
        <v>41144.36</v>
      </c>
      <c r="U734" s="832">
        <v>0</v>
      </c>
      <c r="V734" s="832">
        <v>0</v>
      </c>
      <c r="W734" s="832">
        <v>0</v>
      </c>
      <c r="X734" s="832">
        <v>0</v>
      </c>
      <c r="Y734" s="832">
        <v>0</v>
      </c>
      <c r="Z734" s="832">
        <v>0</v>
      </c>
      <c r="AA734" s="832">
        <v>0</v>
      </c>
      <c r="AB734" s="832">
        <v>0</v>
      </c>
      <c r="AC734" s="832">
        <v>0</v>
      </c>
      <c r="AD734" s="832">
        <v>0</v>
      </c>
      <c r="AE734" s="832">
        <v>0</v>
      </c>
      <c r="AF734" s="832">
        <v>0</v>
      </c>
      <c r="AG734" s="832">
        <v>0</v>
      </c>
      <c r="AH734" s="832">
        <v>0</v>
      </c>
      <c r="AI734" s="832">
        <v>0</v>
      </c>
      <c r="AJ734" s="1030" t="str">
        <f t="shared" si="72"/>
        <v>H46200</v>
      </c>
      <c r="AK734" s="1030" t="str">
        <f t="shared" si="73"/>
        <v>CT PNEUS</v>
      </c>
      <c r="AL734" s="1030">
        <f>IFERROR(INDEX(G734:R734,1,MATCH(Parametres!$B$3,G$1:R$1,0)-1)*IF(OR(F734="L",F734="S",F734="I"),-1,1),"")</f>
        <v>64596.42</v>
      </c>
      <c r="AM734" s="1030">
        <f t="shared" si="68"/>
        <v>23397.600000000006</v>
      </c>
      <c r="AN734" s="1030">
        <f>INDEX(G734:R734,1,MATCH(Parametres!$B$3,G$1:R$1,0))*IF(OR(F734="L",F734="S",F734="I"),-1,1)</f>
        <v>87994.02</v>
      </c>
      <c r="AO734" s="598" t="str">
        <f>+VLOOKUP($AJ734,Data_Validation!$A:$D,1,0)</f>
        <v>H46200</v>
      </c>
      <c r="AP734" s="598" t="str">
        <f>+VLOOKUP($AJ734,Data_Validation!$A:$D,3,0)</f>
        <v>Pièces</v>
      </c>
      <c r="AQ734" s="598" t="str">
        <f>+VLOOKUP($AJ734,Data_Validation!$A:$D,4,0)</f>
        <v>Ventes Pneus</v>
      </c>
      <c r="AR734" s="598" t="s">
        <v>299</v>
      </c>
      <c r="AS734" s="598">
        <f>+VLOOKUP($AJ734,Data_Validation!$A:$E,5,0)</f>
        <v>0</v>
      </c>
      <c r="AT734" s="1036" t="str">
        <f t="shared" si="69"/>
        <v>H46200</v>
      </c>
      <c r="AU734" s="599" t="str">
        <f t="shared" si="70"/>
        <v>CT PNEUS</v>
      </c>
      <c r="AV734" s="1030">
        <f>IFERROR(INDEX(V734:AG734,1,MATCH(Parametres!$B$3,V$1:AG$1,0)-1)*IF(OR(C734="L",C734="S",C734="I"),-1,1),"")</f>
        <v>0</v>
      </c>
      <c r="AW734" s="1030">
        <f t="shared" si="71"/>
        <v>0</v>
      </c>
      <c r="AX734" s="1030">
        <f>INDEX(V734:AG734,1,MATCH(Parametres!$B$3,V$1:AG$1,0))*IF(OR(C734="L",C734="S",C734="I"),-1,1)</f>
        <v>0</v>
      </c>
      <c r="AY734" s="598" t="s">
        <v>337</v>
      </c>
      <c r="AZ734" s="598">
        <f>+VLOOKUP($AJ734,Data_Validation!$A:$E,5,0)</f>
        <v>0</v>
      </c>
    </row>
    <row r="735" spans="1:52" ht="15" customHeight="1">
      <c r="A735" s="832" t="s">
        <v>1150</v>
      </c>
      <c r="B735" s="832">
        <v>2025</v>
      </c>
      <c r="C735" s="832" t="s">
        <v>2594</v>
      </c>
      <c r="D735" s="832" t="s">
        <v>2383</v>
      </c>
      <c r="E735" s="832" t="s">
        <v>333</v>
      </c>
      <c r="F735" s="832" t="s">
        <v>2438</v>
      </c>
      <c r="G735" s="832">
        <v>-7893.75</v>
      </c>
      <c r="H735" s="832">
        <v>-16396.25</v>
      </c>
      <c r="I735" s="832">
        <v>-25466.73</v>
      </c>
      <c r="J735" s="832">
        <v>-73938.55</v>
      </c>
      <c r="K735" s="832">
        <v>-80765.62</v>
      </c>
      <c r="L735" s="832">
        <v>-86881.54</v>
      </c>
      <c r="M735" s="832">
        <v>-93442.74</v>
      </c>
      <c r="N735" s="832">
        <v>-101786.87</v>
      </c>
      <c r="O735" s="832">
        <v>-110768.81</v>
      </c>
      <c r="P735" s="832">
        <v>-118994.79</v>
      </c>
      <c r="Q735" s="832">
        <v>-121131.88</v>
      </c>
      <c r="R735" s="832">
        <v>-120914.66</v>
      </c>
      <c r="S735" s="832">
        <v>-11011.99</v>
      </c>
      <c r="T735" s="832">
        <v>-11011.99</v>
      </c>
      <c r="U735" s="832">
        <v>0</v>
      </c>
      <c r="V735" s="832">
        <v>0</v>
      </c>
      <c r="W735" s="832">
        <v>0</v>
      </c>
      <c r="X735" s="832">
        <v>0</v>
      </c>
      <c r="Y735" s="832">
        <v>0</v>
      </c>
      <c r="Z735" s="832">
        <v>0</v>
      </c>
      <c r="AA735" s="832">
        <v>0</v>
      </c>
      <c r="AB735" s="832">
        <v>0</v>
      </c>
      <c r="AC735" s="832">
        <v>0</v>
      </c>
      <c r="AD735" s="832">
        <v>0</v>
      </c>
      <c r="AE735" s="832">
        <v>0</v>
      </c>
      <c r="AF735" s="832">
        <v>0</v>
      </c>
      <c r="AG735" s="832">
        <v>0</v>
      </c>
      <c r="AH735" s="832">
        <v>0</v>
      </c>
      <c r="AI735" s="832">
        <v>0</v>
      </c>
      <c r="AJ735" s="1030" t="str">
        <f t="shared" si="72"/>
        <v>H46300</v>
      </c>
      <c r="AK735" s="1030" t="str">
        <f t="shared" si="73"/>
        <v>ESCOMPTE PIECES (M.S.O)</v>
      </c>
      <c r="AL735" s="1030">
        <f>IFERROR(INDEX(G735:R735,1,MATCH(Parametres!$B$3,G$1:R$1,0)-1)*IF(OR(F735="L",F735="S",F735="I"),-1,1),"")</f>
        <v>-7893.75</v>
      </c>
      <c r="AM735" s="1030">
        <f t="shared" si="68"/>
        <v>-8502.5</v>
      </c>
      <c r="AN735" s="1030">
        <f>INDEX(G735:R735,1,MATCH(Parametres!$B$3,G$1:R$1,0))*IF(OR(F735="L",F735="S",F735="I"),-1,1)</f>
        <v>-16396.25</v>
      </c>
      <c r="AO735" s="598" t="str">
        <f>+VLOOKUP($AJ735,Data_Validation!$A:$D,1,0)</f>
        <v>H46300</v>
      </c>
      <c r="AP735" s="598" t="str">
        <f>+VLOOKUP($AJ735,Data_Validation!$A:$D,3,0)</f>
        <v>Pièces</v>
      </c>
      <c r="AQ735" s="598" t="str">
        <f>+VLOOKUP($AJ735,Data_Validation!$A:$D,4,0)</f>
        <v>Escomptes</v>
      </c>
      <c r="AR735" s="598" t="s">
        <v>299</v>
      </c>
      <c r="AS735" s="598">
        <f>+VLOOKUP($AJ735,Data_Validation!$A:$E,5,0)</f>
        <v>0</v>
      </c>
      <c r="AT735" s="1036" t="str">
        <f t="shared" si="69"/>
        <v>H46300</v>
      </c>
      <c r="AU735" s="599" t="str">
        <f t="shared" si="70"/>
        <v>ESCOMPTE PIECES (M.S.O)</v>
      </c>
      <c r="AV735" s="1030">
        <f>IFERROR(INDEX(V735:AG735,1,MATCH(Parametres!$B$3,V$1:AG$1,0)-1)*IF(OR(C735="L",C735="S",C735="I"),-1,1),"")</f>
        <v>0</v>
      </c>
      <c r="AW735" s="1030">
        <f t="shared" si="71"/>
        <v>0</v>
      </c>
      <c r="AX735" s="1030">
        <f>INDEX(V735:AG735,1,MATCH(Parametres!$B$3,V$1:AG$1,0))*IF(OR(C735="L",C735="S",C735="I"),-1,1)</f>
        <v>0</v>
      </c>
      <c r="AY735" s="598" t="s">
        <v>337</v>
      </c>
      <c r="AZ735" s="598">
        <f>+VLOOKUP($AJ735,Data_Validation!$A:$E,5,0)</f>
        <v>0</v>
      </c>
    </row>
    <row r="736" spans="1:52" ht="15" customHeight="1">
      <c r="A736" s="832" t="s">
        <v>1150</v>
      </c>
      <c r="B736" s="832">
        <v>2025</v>
      </c>
      <c r="C736" s="832" t="s">
        <v>2595</v>
      </c>
      <c r="D736" s="832" t="s">
        <v>2385</v>
      </c>
      <c r="E736" s="832" t="s">
        <v>333</v>
      </c>
      <c r="F736" s="832" t="s">
        <v>2438</v>
      </c>
      <c r="G736" s="832">
        <v>0</v>
      </c>
      <c r="H736" s="832">
        <v>0</v>
      </c>
      <c r="I736" s="832">
        <v>0</v>
      </c>
      <c r="J736" s="832">
        <v>0</v>
      </c>
      <c r="K736" s="832">
        <v>0</v>
      </c>
      <c r="L736" s="832">
        <v>0</v>
      </c>
      <c r="M736" s="832">
        <v>0</v>
      </c>
      <c r="N736" s="832">
        <v>-6771.92</v>
      </c>
      <c r="O736" s="832">
        <v>-11361.71</v>
      </c>
      <c r="P736" s="832">
        <v>-6370.53</v>
      </c>
      <c r="Q736" s="832">
        <v>-5321.88</v>
      </c>
      <c r="R736" s="832">
        <v>-5321.88</v>
      </c>
      <c r="S736" s="832">
        <v>-483.81</v>
      </c>
      <c r="T736" s="832">
        <v>-483.81</v>
      </c>
      <c r="U736" s="832">
        <v>0</v>
      </c>
      <c r="V736" s="832">
        <v>0</v>
      </c>
      <c r="W736" s="832">
        <v>0</v>
      </c>
      <c r="X736" s="832">
        <v>0</v>
      </c>
      <c r="Y736" s="832">
        <v>0</v>
      </c>
      <c r="Z736" s="832">
        <v>0</v>
      </c>
      <c r="AA736" s="832">
        <v>0</v>
      </c>
      <c r="AB736" s="832">
        <v>0</v>
      </c>
      <c r="AC736" s="832">
        <v>0</v>
      </c>
      <c r="AD736" s="832">
        <v>0</v>
      </c>
      <c r="AE736" s="832">
        <v>0</v>
      </c>
      <c r="AF736" s="832">
        <v>0</v>
      </c>
      <c r="AG736" s="832">
        <v>0</v>
      </c>
      <c r="AH736" s="832">
        <v>0</v>
      </c>
      <c r="AI736" s="832">
        <v>0</v>
      </c>
      <c r="AJ736" s="1030" t="str">
        <f t="shared" si="72"/>
        <v>H46400</v>
      </c>
      <c r="AK736" s="1030" t="str">
        <f t="shared" si="73"/>
        <v>REGULARISATION D INV.</v>
      </c>
      <c r="AL736" s="1030">
        <f>IFERROR(INDEX(G736:R736,1,MATCH(Parametres!$B$3,G$1:R$1,0)-1)*IF(OR(F736="L",F736="S",F736="I"),-1,1),"")</f>
        <v>0</v>
      </c>
      <c r="AM736" s="1030">
        <f t="shared" si="68"/>
        <v>0</v>
      </c>
      <c r="AN736" s="1030">
        <f>INDEX(G736:R736,1,MATCH(Parametres!$B$3,G$1:R$1,0))*IF(OR(F736="L",F736="S",F736="I"),-1,1)</f>
        <v>0</v>
      </c>
      <c r="AO736" s="598" t="str">
        <f>+VLOOKUP($AJ736,Data_Validation!$A:$D,1,0)</f>
        <v>H46400</v>
      </c>
      <c r="AP736" s="598" t="str">
        <f>+VLOOKUP($AJ736,Data_Validation!$A:$D,3,0)</f>
        <v>Pièces</v>
      </c>
      <c r="AQ736" s="598" t="str">
        <f>+VLOOKUP($AJ736,Data_Validation!$A:$D,4,0)</f>
        <v>Rectif. Inventaire</v>
      </c>
      <c r="AR736" s="598" t="s">
        <v>299</v>
      </c>
      <c r="AS736" s="598">
        <f>+VLOOKUP($AJ736,Data_Validation!$A:$E,5,0)</f>
        <v>0</v>
      </c>
      <c r="AT736" s="1036" t="str">
        <f t="shared" si="69"/>
        <v>H46400</v>
      </c>
      <c r="AU736" s="599" t="str">
        <f t="shared" si="70"/>
        <v>REGULARISATION D INV.</v>
      </c>
      <c r="AV736" s="1030">
        <f>IFERROR(INDEX(V736:AG736,1,MATCH(Parametres!$B$3,V$1:AG$1,0)-1)*IF(OR(C736="L",C736="S",C736="I"),-1,1),"")</f>
        <v>0</v>
      </c>
      <c r="AW736" s="1030">
        <f t="shared" si="71"/>
        <v>0</v>
      </c>
      <c r="AX736" s="1030">
        <f>INDEX(V736:AG736,1,MATCH(Parametres!$B$3,V$1:AG$1,0))*IF(OR(C736="L",C736="S",C736="I"),-1,1)</f>
        <v>0</v>
      </c>
      <c r="AY736" s="598" t="s">
        <v>337</v>
      </c>
      <c r="AZ736" s="598">
        <f>+VLOOKUP($AJ736,Data_Validation!$A:$E,5,0)</f>
        <v>0</v>
      </c>
    </row>
    <row r="737" spans="1:52" ht="15" customHeight="1">
      <c r="A737" s="832" t="s">
        <v>1150</v>
      </c>
      <c r="B737" s="832">
        <v>2025</v>
      </c>
      <c r="C737" s="832" t="s">
        <v>2596</v>
      </c>
      <c r="D737" s="832" t="s">
        <v>2597</v>
      </c>
      <c r="E737" s="832" t="s">
        <v>333</v>
      </c>
      <c r="F737" s="832" t="s">
        <v>2438</v>
      </c>
      <c r="G737" s="832">
        <v>0</v>
      </c>
      <c r="H737" s="832">
        <v>0</v>
      </c>
      <c r="I737" s="832">
        <v>0</v>
      </c>
      <c r="J737" s="832">
        <v>0</v>
      </c>
      <c r="K737" s="832">
        <v>0</v>
      </c>
      <c r="L737" s="832">
        <v>0</v>
      </c>
      <c r="M737" s="832">
        <v>0</v>
      </c>
      <c r="N737" s="832">
        <v>0</v>
      </c>
      <c r="O737" s="832">
        <v>0</v>
      </c>
      <c r="P737" s="832">
        <v>0</v>
      </c>
      <c r="Q737" s="832">
        <v>0</v>
      </c>
      <c r="R737" s="832">
        <v>0</v>
      </c>
      <c r="S737" s="832">
        <v>0</v>
      </c>
      <c r="T737" s="832">
        <v>0</v>
      </c>
      <c r="U737" s="832">
        <v>0</v>
      </c>
      <c r="V737" s="832">
        <v>0</v>
      </c>
      <c r="W737" s="832">
        <v>0</v>
      </c>
      <c r="X737" s="832">
        <v>0</v>
      </c>
      <c r="Y737" s="832">
        <v>0</v>
      </c>
      <c r="Z737" s="832">
        <v>0</v>
      </c>
      <c r="AA737" s="832">
        <v>0</v>
      </c>
      <c r="AB737" s="832">
        <v>0</v>
      </c>
      <c r="AC737" s="832">
        <v>0</v>
      </c>
      <c r="AD737" s="832">
        <v>0</v>
      </c>
      <c r="AE737" s="832">
        <v>0</v>
      </c>
      <c r="AF737" s="832">
        <v>0</v>
      </c>
      <c r="AG737" s="832">
        <v>0</v>
      </c>
      <c r="AH737" s="832">
        <v>0</v>
      </c>
      <c r="AI737" s="832">
        <v>0</v>
      </c>
      <c r="AJ737" s="1030" t="str">
        <f t="shared" si="72"/>
        <v>H46500</v>
      </c>
      <c r="AK737" s="1030" t="str">
        <f t="shared" si="73"/>
        <v>CT FOURN DE CARR/PEINTURE</v>
      </c>
      <c r="AL737" s="1030">
        <f>IFERROR(INDEX(G737:R737,1,MATCH(Parametres!$B$3,G$1:R$1,0)-1)*IF(OR(F737="L",F737="S",F737="I"),-1,1),"")</f>
        <v>0</v>
      </c>
      <c r="AM737" s="1030">
        <f t="shared" si="68"/>
        <v>0</v>
      </c>
      <c r="AN737" s="1030">
        <f>INDEX(G737:R737,1,MATCH(Parametres!$B$3,G$1:R$1,0))*IF(OR(F737="L",F737="S",F737="I"),-1,1)</f>
        <v>0</v>
      </c>
      <c r="AO737" s="598" t="e">
        <f>+VLOOKUP($AJ737,Data_Validation!$A:$D,1,0)</f>
        <v>#N/A</v>
      </c>
      <c r="AP737" s="598" t="e">
        <f>+VLOOKUP($AJ737,Data_Validation!$A:$D,3,0)</f>
        <v>#N/A</v>
      </c>
      <c r="AQ737" s="598" t="e">
        <f>+VLOOKUP($AJ737,Data_Validation!$A:$D,4,0)</f>
        <v>#N/A</v>
      </c>
      <c r="AR737" s="598" t="s">
        <v>299</v>
      </c>
      <c r="AS737" s="598" t="e">
        <f>+VLOOKUP($AJ737,Data_Validation!$A:$E,5,0)</f>
        <v>#N/A</v>
      </c>
      <c r="AT737" s="1036" t="str">
        <f t="shared" si="69"/>
        <v>H46500</v>
      </c>
      <c r="AU737" s="599" t="str">
        <f t="shared" si="70"/>
        <v>CT FOURN DE CARR/PEINTURE</v>
      </c>
      <c r="AV737" s="1030">
        <f>IFERROR(INDEX(V737:AG737,1,MATCH(Parametres!$B$3,V$1:AG$1,0)-1)*IF(OR(C737="L",C737="S",C737="I"),-1,1),"")</f>
        <v>0</v>
      </c>
      <c r="AW737" s="1030">
        <f t="shared" si="71"/>
        <v>0</v>
      </c>
      <c r="AX737" s="1030">
        <f>INDEX(V737:AG737,1,MATCH(Parametres!$B$3,V$1:AG$1,0))*IF(OR(C737="L",C737="S",C737="I"),-1,1)</f>
        <v>0</v>
      </c>
      <c r="AY737" s="598" t="s">
        <v>337</v>
      </c>
      <c r="AZ737" s="598" t="e">
        <f>+VLOOKUP($AJ737,Data_Validation!$A:$E,5,0)</f>
        <v>#N/A</v>
      </c>
    </row>
    <row r="738" spans="1:52" ht="15" customHeight="1">
      <c r="A738" s="832" t="s">
        <v>1150</v>
      </c>
      <c r="B738" s="832">
        <v>2025</v>
      </c>
      <c r="C738" s="832" t="s">
        <v>2598</v>
      </c>
      <c r="D738" s="832" t="s">
        <v>2599</v>
      </c>
      <c r="E738" s="832" t="s">
        <v>333</v>
      </c>
      <c r="F738" s="832" t="s">
        <v>2438</v>
      </c>
      <c r="G738" s="832">
        <v>15401.48</v>
      </c>
      <c r="H738" s="832">
        <v>31434.52</v>
      </c>
      <c r="I738" s="832">
        <v>49808.73</v>
      </c>
      <c r="J738" s="832">
        <v>82010.69</v>
      </c>
      <c r="K738" s="832">
        <v>111063.89</v>
      </c>
      <c r="L738" s="832">
        <v>129977.18</v>
      </c>
      <c r="M738" s="832">
        <v>145714.64000000001</v>
      </c>
      <c r="N738" s="832">
        <v>156569.60999999999</v>
      </c>
      <c r="O738" s="832">
        <v>168663.83</v>
      </c>
      <c r="P738" s="832">
        <v>191123.92</v>
      </c>
      <c r="Q738" s="832">
        <v>216244.89</v>
      </c>
      <c r="R738" s="832">
        <v>230146.72</v>
      </c>
      <c r="S738" s="832">
        <v>19658.63</v>
      </c>
      <c r="T738" s="832">
        <v>19658.63</v>
      </c>
      <c r="U738" s="832">
        <v>0</v>
      </c>
      <c r="V738" s="832">
        <v>0</v>
      </c>
      <c r="W738" s="832">
        <v>0</v>
      </c>
      <c r="X738" s="832">
        <v>0</v>
      </c>
      <c r="Y738" s="832">
        <v>0</v>
      </c>
      <c r="Z738" s="832">
        <v>0</v>
      </c>
      <c r="AA738" s="832">
        <v>0</v>
      </c>
      <c r="AB738" s="832">
        <v>0</v>
      </c>
      <c r="AC738" s="832">
        <v>0</v>
      </c>
      <c r="AD738" s="832">
        <v>0</v>
      </c>
      <c r="AE738" s="832">
        <v>0</v>
      </c>
      <c r="AF738" s="832">
        <v>0</v>
      </c>
      <c r="AG738" s="832">
        <v>0</v>
      </c>
      <c r="AH738" s="832">
        <v>0</v>
      </c>
      <c r="AI738" s="832">
        <v>0</v>
      </c>
      <c r="AJ738" s="1030" t="str">
        <f t="shared" si="72"/>
        <v>H47000</v>
      </c>
      <c r="AK738" s="1030" t="str">
        <f t="shared" si="73"/>
        <v>CT M.O B.R CLIENT- MEC</v>
      </c>
      <c r="AL738" s="1030">
        <f>IFERROR(INDEX(G738:R738,1,MATCH(Parametres!$B$3,G$1:R$1,0)-1)*IF(OR(F738="L",F738="S",F738="I"),-1,1),"")</f>
        <v>15401.48</v>
      </c>
      <c r="AM738" s="1030">
        <f t="shared" si="68"/>
        <v>16033.04</v>
      </c>
      <c r="AN738" s="1030">
        <f>INDEX(G738:R738,1,MATCH(Parametres!$B$3,G$1:R$1,0))*IF(OR(F738="L",F738="S",F738="I"),-1,1)</f>
        <v>31434.52</v>
      </c>
      <c r="AO738" s="598" t="str">
        <f>+VLOOKUP($AJ738,Data_Validation!$A:$D,1,0)</f>
        <v>H47000</v>
      </c>
      <c r="AP738" s="598" t="str">
        <f>+VLOOKUP($AJ738,Data_Validation!$A:$D,3,0)</f>
        <v>Service</v>
      </c>
      <c r="AQ738" s="598" t="str">
        <f>+VLOOKUP($AJ738,Data_Validation!$A:$D,4,0)</f>
        <v>M/O Client</v>
      </c>
      <c r="AR738" s="598" t="s">
        <v>299</v>
      </c>
      <c r="AS738" s="598">
        <f>+VLOOKUP($AJ738,Data_Validation!$A:$E,5,0)</f>
        <v>0</v>
      </c>
      <c r="AT738" s="1036" t="str">
        <f t="shared" si="69"/>
        <v>H47000</v>
      </c>
      <c r="AU738" s="599" t="str">
        <f t="shared" si="70"/>
        <v>CT M.O B.R CLIENT- MEC</v>
      </c>
      <c r="AV738" s="1030">
        <f>IFERROR(INDEX(V738:AG738,1,MATCH(Parametres!$B$3,V$1:AG$1,0)-1)*IF(OR(C738="L",C738="S",C738="I"),-1,1),"")</f>
        <v>0</v>
      </c>
      <c r="AW738" s="1030">
        <f t="shared" si="71"/>
        <v>0</v>
      </c>
      <c r="AX738" s="1030">
        <f>INDEX(V738:AG738,1,MATCH(Parametres!$B$3,V$1:AG$1,0))*IF(OR(C738="L",C738="S",C738="I"),-1,1)</f>
        <v>0</v>
      </c>
      <c r="AY738" s="598" t="s">
        <v>337</v>
      </c>
      <c r="AZ738" s="598">
        <f>+VLOOKUP($AJ738,Data_Validation!$A:$E,5,0)</f>
        <v>0</v>
      </c>
    </row>
    <row r="739" spans="1:52" ht="15" customHeight="1">
      <c r="A739" s="832" t="s">
        <v>1150</v>
      </c>
      <c r="B739" s="832">
        <v>2025</v>
      </c>
      <c r="C739" s="832" t="s">
        <v>2600</v>
      </c>
      <c r="D739" s="832" t="s">
        <v>2601</v>
      </c>
      <c r="E739" s="832" t="s">
        <v>333</v>
      </c>
      <c r="F739" s="832" t="s">
        <v>2438</v>
      </c>
      <c r="G739" s="832">
        <v>0</v>
      </c>
      <c r="H739" s="832">
        <v>0</v>
      </c>
      <c r="I739" s="832">
        <v>0</v>
      </c>
      <c r="J739" s="832">
        <v>0</v>
      </c>
      <c r="K739" s="832">
        <v>0</v>
      </c>
      <c r="L739" s="832">
        <v>0</v>
      </c>
      <c r="M739" s="832">
        <v>0</v>
      </c>
      <c r="N739" s="832">
        <v>0</v>
      </c>
      <c r="O739" s="832">
        <v>0</v>
      </c>
      <c r="P739" s="832">
        <v>0</v>
      </c>
      <c r="Q739" s="832">
        <v>0</v>
      </c>
      <c r="R739" s="832">
        <v>0</v>
      </c>
      <c r="S739" s="832">
        <v>0</v>
      </c>
      <c r="T739" s="832">
        <v>0</v>
      </c>
      <c r="U739" s="832">
        <v>0</v>
      </c>
      <c r="V739" s="832">
        <v>0</v>
      </c>
      <c r="W739" s="832">
        <v>0</v>
      </c>
      <c r="X739" s="832">
        <v>0</v>
      </c>
      <c r="Y739" s="832">
        <v>0</v>
      </c>
      <c r="Z739" s="832">
        <v>0</v>
      </c>
      <c r="AA739" s="832">
        <v>0</v>
      </c>
      <c r="AB739" s="832">
        <v>0</v>
      </c>
      <c r="AC739" s="832">
        <v>0</v>
      </c>
      <c r="AD739" s="832">
        <v>0</v>
      </c>
      <c r="AE739" s="832">
        <v>0</v>
      </c>
      <c r="AF739" s="832">
        <v>0</v>
      </c>
      <c r="AG739" s="832">
        <v>0</v>
      </c>
      <c r="AH739" s="832">
        <v>0</v>
      </c>
      <c r="AI739" s="832">
        <v>0</v>
      </c>
      <c r="AJ739" s="1030" t="str">
        <f t="shared" si="72"/>
        <v>H47010</v>
      </c>
      <c r="AK739" s="1030" t="str">
        <f t="shared" si="73"/>
        <v>CT MO HPP</v>
      </c>
      <c r="AL739" s="1030">
        <f>IFERROR(INDEX(G739:R739,1,MATCH(Parametres!$B$3,G$1:R$1,0)-1)*IF(OR(F739="L",F739="S",F739="I"),-1,1),"")</f>
        <v>0</v>
      </c>
      <c r="AM739" s="1030">
        <f t="shared" si="68"/>
        <v>0</v>
      </c>
      <c r="AN739" s="1030">
        <f>INDEX(G739:R739,1,MATCH(Parametres!$B$3,G$1:R$1,0))*IF(OR(F739="L",F739="S",F739="I"),-1,1)</f>
        <v>0</v>
      </c>
      <c r="AO739" s="598" t="e">
        <f>+VLOOKUP($AJ739,Data_Validation!$A:$D,1,0)</f>
        <v>#N/A</v>
      </c>
      <c r="AP739" s="598" t="e">
        <f>+VLOOKUP($AJ739,Data_Validation!$A:$D,3,0)</f>
        <v>#N/A</v>
      </c>
      <c r="AQ739" s="598" t="e">
        <f>+VLOOKUP($AJ739,Data_Validation!$A:$D,4,0)</f>
        <v>#N/A</v>
      </c>
      <c r="AR739" s="598" t="s">
        <v>299</v>
      </c>
      <c r="AS739" s="598" t="e">
        <f>+VLOOKUP($AJ739,Data_Validation!$A:$E,5,0)</f>
        <v>#N/A</v>
      </c>
      <c r="AT739" s="1036" t="str">
        <f t="shared" si="69"/>
        <v>H47010</v>
      </c>
      <c r="AU739" s="599" t="str">
        <f t="shared" si="70"/>
        <v>CT MO HPP</v>
      </c>
      <c r="AV739" s="1030">
        <f>IFERROR(INDEX(V739:AG739,1,MATCH(Parametres!$B$3,V$1:AG$1,0)-1)*IF(OR(C739="L",C739="S",C739="I"),-1,1),"")</f>
        <v>0</v>
      </c>
      <c r="AW739" s="1030">
        <f t="shared" si="71"/>
        <v>0</v>
      </c>
      <c r="AX739" s="1030">
        <f>INDEX(V739:AG739,1,MATCH(Parametres!$B$3,V$1:AG$1,0))*IF(OR(C739="L",C739="S",C739="I"),-1,1)</f>
        <v>0</v>
      </c>
      <c r="AY739" s="598" t="s">
        <v>337</v>
      </c>
      <c r="AZ739" s="598" t="e">
        <f>+VLOOKUP($AJ739,Data_Validation!$A:$E,5,0)</f>
        <v>#N/A</v>
      </c>
    </row>
    <row r="740" spans="1:52" ht="15" customHeight="1">
      <c r="A740" s="832" t="s">
        <v>1150</v>
      </c>
      <c r="B740" s="832">
        <v>2025</v>
      </c>
      <c r="C740" s="832" t="s">
        <v>2602</v>
      </c>
      <c r="D740" s="832" t="s">
        <v>2603</v>
      </c>
      <c r="E740" s="832" t="s">
        <v>333</v>
      </c>
      <c r="F740" s="832" t="s">
        <v>2438</v>
      </c>
      <c r="G740" s="832">
        <v>0</v>
      </c>
      <c r="H740" s="832">
        <v>0</v>
      </c>
      <c r="I740" s="832">
        <v>0</v>
      </c>
      <c r="J740" s="832">
        <v>0</v>
      </c>
      <c r="K740" s="832">
        <v>0</v>
      </c>
      <c r="L740" s="832">
        <v>0</v>
      </c>
      <c r="M740" s="832">
        <v>0</v>
      </c>
      <c r="N740" s="832">
        <v>0</v>
      </c>
      <c r="O740" s="832">
        <v>0</v>
      </c>
      <c r="P740" s="832">
        <v>0</v>
      </c>
      <c r="Q740" s="832">
        <v>0</v>
      </c>
      <c r="R740" s="832">
        <v>-210.05</v>
      </c>
      <c r="S740" s="832">
        <v>0</v>
      </c>
      <c r="T740" s="832">
        <v>0</v>
      </c>
      <c r="U740" s="832">
        <v>0</v>
      </c>
      <c r="V740" s="832">
        <v>0</v>
      </c>
      <c r="W740" s="832">
        <v>0</v>
      </c>
      <c r="X740" s="832">
        <v>0</v>
      </c>
      <c r="Y740" s="832">
        <v>0</v>
      </c>
      <c r="Z740" s="832">
        <v>0</v>
      </c>
      <c r="AA740" s="832">
        <v>0</v>
      </c>
      <c r="AB740" s="832">
        <v>0</v>
      </c>
      <c r="AC740" s="832">
        <v>0</v>
      </c>
      <c r="AD740" s="832">
        <v>0</v>
      </c>
      <c r="AE740" s="832">
        <v>0</v>
      </c>
      <c r="AF740" s="832">
        <v>0</v>
      </c>
      <c r="AG740" s="832">
        <v>0</v>
      </c>
      <c r="AH740" s="832">
        <v>0</v>
      </c>
      <c r="AI740" s="832">
        <v>0</v>
      </c>
      <c r="AJ740" s="1030" t="str">
        <f t="shared" si="72"/>
        <v>H47100</v>
      </c>
      <c r="AK740" s="1030" t="str">
        <f t="shared" si="73"/>
        <v>CT M.O B.R CLIENT- CARR</v>
      </c>
      <c r="AL740" s="1030">
        <f>IFERROR(INDEX(G740:R740,1,MATCH(Parametres!$B$3,G$1:R$1,0)-1)*IF(OR(F740="L",F740="S",F740="I"),-1,1),"")</f>
        <v>0</v>
      </c>
      <c r="AM740" s="1030">
        <f t="shared" si="68"/>
        <v>0</v>
      </c>
      <c r="AN740" s="1030">
        <f>INDEX(G740:R740,1,MATCH(Parametres!$B$3,G$1:R$1,0))*IF(OR(F740="L",F740="S",F740="I"),-1,1)</f>
        <v>0</v>
      </c>
      <c r="AO740" s="598" t="str">
        <f>+VLOOKUP($AJ740,Data_Validation!$A:$D,1,0)</f>
        <v>H47100</v>
      </c>
      <c r="AP740" s="598" t="str">
        <f>+VLOOKUP($AJ740,Data_Validation!$A:$D,3,0)</f>
        <v>Carrosserie</v>
      </c>
      <c r="AQ740" s="598" t="str">
        <f>+VLOOKUP($AJ740,Data_Validation!$A:$D,4,0)</f>
        <v>M/O Sous-traitement</v>
      </c>
      <c r="AR740" s="598" t="s">
        <v>299</v>
      </c>
      <c r="AS740" s="598">
        <f>+VLOOKUP($AJ740,Data_Validation!$A:$E,5,0)</f>
        <v>0</v>
      </c>
      <c r="AT740" s="1036" t="str">
        <f t="shared" si="69"/>
        <v>H47100</v>
      </c>
      <c r="AU740" s="599" t="str">
        <f t="shared" si="70"/>
        <v>CT M.O B.R CLIENT- CARR</v>
      </c>
      <c r="AV740" s="1030">
        <f>IFERROR(INDEX(V740:AG740,1,MATCH(Parametres!$B$3,V$1:AG$1,0)-1)*IF(OR(C740="L",C740="S",C740="I"),-1,1),"")</f>
        <v>0</v>
      </c>
      <c r="AW740" s="1030">
        <f t="shared" si="71"/>
        <v>0</v>
      </c>
      <c r="AX740" s="1030">
        <f>INDEX(V740:AG740,1,MATCH(Parametres!$B$3,V$1:AG$1,0))*IF(OR(C740="L",C740="S",C740="I"),-1,1)</f>
        <v>0</v>
      </c>
      <c r="AY740" s="598" t="s">
        <v>337</v>
      </c>
      <c r="AZ740" s="598">
        <f>+VLOOKUP($AJ740,Data_Validation!$A:$E,5,0)</f>
        <v>0</v>
      </c>
    </row>
    <row r="741" spans="1:52" ht="15" customHeight="1">
      <c r="A741" s="832" t="s">
        <v>1150</v>
      </c>
      <c r="B741" s="832">
        <v>2025</v>
      </c>
      <c r="C741" s="832" t="s">
        <v>2604</v>
      </c>
      <c r="D741" s="832" t="s">
        <v>2605</v>
      </c>
      <c r="E741" s="832" t="s">
        <v>333</v>
      </c>
      <c r="F741" s="832" t="s">
        <v>2438</v>
      </c>
      <c r="G741" s="832">
        <v>19763.060000000001</v>
      </c>
      <c r="H741" s="832">
        <v>35937.81</v>
      </c>
      <c r="I741" s="832">
        <v>55507.16</v>
      </c>
      <c r="J741" s="832">
        <v>62997.27</v>
      </c>
      <c r="K741" s="832">
        <v>72749.56</v>
      </c>
      <c r="L741" s="832">
        <v>91308.44</v>
      </c>
      <c r="M741" s="832">
        <v>107237.85</v>
      </c>
      <c r="N741" s="832">
        <v>118868.75</v>
      </c>
      <c r="O741" s="832">
        <v>132740.59</v>
      </c>
      <c r="P741" s="832">
        <v>143931.64000000001</v>
      </c>
      <c r="Q741" s="832">
        <v>146749.96</v>
      </c>
      <c r="R741" s="832">
        <v>156204.26</v>
      </c>
      <c r="S741" s="832">
        <v>13340.91</v>
      </c>
      <c r="T741" s="832">
        <v>13340.91</v>
      </c>
      <c r="U741" s="832">
        <v>0</v>
      </c>
      <c r="V741" s="832">
        <v>0</v>
      </c>
      <c r="W741" s="832">
        <v>0</v>
      </c>
      <c r="X741" s="832">
        <v>0</v>
      </c>
      <c r="Y741" s="832">
        <v>0</v>
      </c>
      <c r="Z741" s="832">
        <v>0</v>
      </c>
      <c r="AA741" s="832">
        <v>0</v>
      </c>
      <c r="AB741" s="832">
        <v>0</v>
      </c>
      <c r="AC741" s="832">
        <v>0</v>
      </c>
      <c r="AD741" s="832">
        <v>0</v>
      </c>
      <c r="AE741" s="832">
        <v>0</v>
      </c>
      <c r="AF741" s="832">
        <v>0</v>
      </c>
      <c r="AG741" s="832">
        <v>0</v>
      </c>
      <c r="AH741" s="832">
        <v>0</v>
      </c>
      <c r="AI741" s="832">
        <v>0</v>
      </c>
      <c r="AJ741" s="1030" t="str">
        <f t="shared" si="72"/>
        <v>H47200</v>
      </c>
      <c r="AK741" s="1030" t="str">
        <f t="shared" si="73"/>
        <v>CT M.O B.R GARANTIE- MEC</v>
      </c>
      <c r="AL741" s="1030">
        <f>IFERROR(INDEX(G741:R741,1,MATCH(Parametres!$B$3,G$1:R$1,0)-1)*IF(OR(F741="L",F741="S",F741="I"),-1,1),"")</f>
        <v>19763.060000000001</v>
      </c>
      <c r="AM741" s="1030">
        <f t="shared" si="68"/>
        <v>16174.749999999996</v>
      </c>
      <c r="AN741" s="1030">
        <f>INDEX(G741:R741,1,MATCH(Parametres!$B$3,G$1:R$1,0))*IF(OR(F741="L",F741="S",F741="I"),-1,1)</f>
        <v>35937.81</v>
      </c>
      <c r="AO741" s="598" t="str">
        <f>+VLOOKUP($AJ741,Data_Validation!$A:$D,1,0)</f>
        <v>H47200</v>
      </c>
      <c r="AP741" s="598" t="str">
        <f>+VLOOKUP($AJ741,Data_Validation!$A:$D,3,0)</f>
        <v>Service</v>
      </c>
      <c r="AQ741" s="598" t="str">
        <f>+VLOOKUP($AJ741,Data_Validation!$A:$D,4,0)</f>
        <v>M/O Garantie</v>
      </c>
      <c r="AR741" s="598" t="s">
        <v>299</v>
      </c>
      <c r="AS741" s="598">
        <f>+VLOOKUP($AJ741,Data_Validation!$A:$E,5,0)</f>
        <v>0</v>
      </c>
      <c r="AT741" s="1036" t="str">
        <f t="shared" si="69"/>
        <v>H47200</v>
      </c>
      <c r="AU741" s="599" t="str">
        <f t="shared" si="70"/>
        <v>CT M.O B.R GARANTIE- MEC</v>
      </c>
      <c r="AV741" s="1030">
        <f>IFERROR(INDEX(V741:AG741,1,MATCH(Parametres!$B$3,V$1:AG$1,0)-1)*IF(OR(C741="L",C741="S",C741="I"),-1,1),"")</f>
        <v>0</v>
      </c>
      <c r="AW741" s="1030">
        <f t="shared" si="71"/>
        <v>0</v>
      </c>
      <c r="AX741" s="1030">
        <f>INDEX(V741:AG741,1,MATCH(Parametres!$B$3,V$1:AG$1,0))*IF(OR(C741="L",C741="S",C741="I"),-1,1)</f>
        <v>0</v>
      </c>
      <c r="AY741" s="598" t="s">
        <v>337</v>
      </c>
      <c r="AZ741" s="598">
        <f>+VLOOKUP($AJ741,Data_Validation!$A:$E,5,0)</f>
        <v>0</v>
      </c>
    </row>
    <row r="742" spans="1:52" ht="15" customHeight="1">
      <c r="A742" s="832" t="s">
        <v>1150</v>
      </c>
      <c r="B742" s="832">
        <v>2025</v>
      </c>
      <c r="C742" s="832" t="s">
        <v>2606</v>
      </c>
      <c r="D742" s="832" t="s">
        <v>2607</v>
      </c>
      <c r="E742" s="832" t="s">
        <v>333</v>
      </c>
      <c r="F742" s="832" t="s">
        <v>2438</v>
      </c>
      <c r="G742" s="832">
        <v>5755.13</v>
      </c>
      <c r="H742" s="832">
        <v>10989.19</v>
      </c>
      <c r="I742" s="832">
        <v>15085.32</v>
      </c>
      <c r="J742" s="832">
        <v>18970.330000000002</v>
      </c>
      <c r="K742" s="832">
        <v>23543.99</v>
      </c>
      <c r="L742" s="832">
        <v>28030.48</v>
      </c>
      <c r="M742" s="832">
        <v>32259.15</v>
      </c>
      <c r="N742" s="832">
        <v>36316.89</v>
      </c>
      <c r="O742" s="832">
        <v>40527.360000000001</v>
      </c>
      <c r="P742" s="832">
        <v>45163.12</v>
      </c>
      <c r="Q742" s="832">
        <v>49559.07</v>
      </c>
      <c r="R742" s="832">
        <v>54567.93</v>
      </c>
      <c r="S742" s="832">
        <v>4505.37</v>
      </c>
      <c r="T742" s="832">
        <v>4505.37</v>
      </c>
      <c r="U742" s="832">
        <v>0</v>
      </c>
      <c r="V742" s="832">
        <v>0</v>
      </c>
      <c r="W742" s="832">
        <v>0</v>
      </c>
      <c r="X742" s="832">
        <v>0</v>
      </c>
      <c r="Y742" s="832">
        <v>0</v>
      </c>
      <c r="Z742" s="832">
        <v>0</v>
      </c>
      <c r="AA742" s="832">
        <v>0</v>
      </c>
      <c r="AB742" s="832">
        <v>0</v>
      </c>
      <c r="AC742" s="832">
        <v>0</v>
      </c>
      <c r="AD742" s="832">
        <v>0</v>
      </c>
      <c r="AE742" s="832">
        <v>0</v>
      </c>
      <c r="AF742" s="832">
        <v>0</v>
      </c>
      <c r="AG742" s="832">
        <v>0</v>
      </c>
      <c r="AH742" s="832">
        <v>0</v>
      </c>
      <c r="AI742" s="832">
        <v>0</v>
      </c>
      <c r="AJ742" s="1030" t="str">
        <f t="shared" si="72"/>
        <v>H47400</v>
      </c>
      <c r="AK742" s="1030" t="str">
        <f t="shared" si="73"/>
        <v>CT M.O B.R INTERNE- MEC</v>
      </c>
      <c r="AL742" s="1030">
        <f>IFERROR(INDEX(G742:R742,1,MATCH(Parametres!$B$3,G$1:R$1,0)-1)*IF(OR(F742="L",F742="S",F742="I"),-1,1),"")</f>
        <v>5755.13</v>
      </c>
      <c r="AM742" s="1030">
        <f t="shared" si="68"/>
        <v>5234.0600000000004</v>
      </c>
      <c r="AN742" s="1030">
        <f>INDEX(G742:R742,1,MATCH(Parametres!$B$3,G$1:R$1,0))*IF(OR(F742="L",F742="S",F742="I"),-1,1)</f>
        <v>10989.19</v>
      </c>
      <c r="AO742" s="598" t="str">
        <f>+VLOOKUP($AJ742,Data_Validation!$A:$D,1,0)</f>
        <v>H47400</v>
      </c>
      <c r="AP742" s="598" t="str">
        <f>+VLOOKUP($AJ742,Data_Validation!$A:$D,3,0)</f>
        <v>Service</v>
      </c>
      <c r="AQ742" s="598" t="str">
        <f>+VLOOKUP($AJ742,Data_Validation!$A:$D,4,0)</f>
        <v>M/O Interne</v>
      </c>
      <c r="AR742" s="598" t="s">
        <v>299</v>
      </c>
      <c r="AS742" s="598">
        <f>+VLOOKUP($AJ742,Data_Validation!$A:$E,5,0)</f>
        <v>0</v>
      </c>
      <c r="AT742" s="1036" t="str">
        <f t="shared" si="69"/>
        <v>H47400</v>
      </c>
      <c r="AU742" s="599" t="str">
        <f t="shared" si="70"/>
        <v>CT M.O B.R INTERNE- MEC</v>
      </c>
      <c r="AV742" s="1030">
        <f>IFERROR(INDEX(V742:AG742,1,MATCH(Parametres!$B$3,V$1:AG$1,0)-1)*IF(OR(C742="L",C742="S",C742="I"),-1,1),"")</f>
        <v>0</v>
      </c>
      <c r="AW742" s="1030">
        <f t="shared" si="71"/>
        <v>0</v>
      </c>
      <c r="AX742" s="1030">
        <f>INDEX(V742:AG742,1,MATCH(Parametres!$B$3,V$1:AG$1,0))*IF(OR(C742="L",C742="S",C742="I"),-1,1)</f>
        <v>0</v>
      </c>
      <c r="AY742" s="598" t="s">
        <v>337</v>
      </c>
      <c r="AZ742" s="598">
        <f>+VLOOKUP($AJ742,Data_Validation!$A:$E,5,0)</f>
        <v>0</v>
      </c>
    </row>
    <row r="743" spans="1:52" ht="15" customHeight="1">
      <c r="A743" s="832" t="s">
        <v>1150</v>
      </c>
      <c r="B743" s="832">
        <v>2025</v>
      </c>
      <c r="C743" s="832" t="s">
        <v>2608</v>
      </c>
      <c r="D743" s="832" t="s">
        <v>2609</v>
      </c>
      <c r="E743" s="832" t="s">
        <v>333</v>
      </c>
      <c r="F743" s="832" t="s">
        <v>2438</v>
      </c>
      <c r="G743" s="832">
        <v>0</v>
      </c>
      <c r="H743" s="832">
        <v>0</v>
      </c>
      <c r="I743" s="832">
        <v>0</v>
      </c>
      <c r="J743" s="832">
        <v>0</v>
      </c>
      <c r="K743" s="832">
        <v>0</v>
      </c>
      <c r="L743" s="832">
        <v>0</v>
      </c>
      <c r="M743" s="832">
        <v>0</v>
      </c>
      <c r="N743" s="832">
        <v>0</v>
      </c>
      <c r="O743" s="832">
        <v>0</v>
      </c>
      <c r="P743" s="832">
        <v>0</v>
      </c>
      <c r="Q743" s="832">
        <v>0</v>
      </c>
      <c r="R743" s="832">
        <v>0</v>
      </c>
      <c r="S743" s="832">
        <v>0</v>
      </c>
      <c r="T743" s="832">
        <v>0</v>
      </c>
      <c r="U743" s="832">
        <v>0</v>
      </c>
      <c r="V743" s="832">
        <v>0</v>
      </c>
      <c r="W743" s="832">
        <v>0</v>
      </c>
      <c r="X743" s="832">
        <v>0</v>
      </c>
      <c r="Y743" s="832">
        <v>0</v>
      </c>
      <c r="Z743" s="832">
        <v>0</v>
      </c>
      <c r="AA743" s="832">
        <v>0</v>
      </c>
      <c r="AB743" s="832">
        <v>0</v>
      </c>
      <c r="AC743" s="832">
        <v>0</v>
      </c>
      <c r="AD743" s="832">
        <v>0</v>
      </c>
      <c r="AE743" s="832">
        <v>0</v>
      </c>
      <c r="AF743" s="832">
        <v>0</v>
      </c>
      <c r="AG743" s="832">
        <v>0</v>
      </c>
      <c r="AH743" s="832">
        <v>0</v>
      </c>
      <c r="AI743" s="832">
        <v>0</v>
      </c>
      <c r="AJ743" s="1030" t="str">
        <f t="shared" si="72"/>
        <v>H47500</v>
      </c>
      <c r="AK743" s="1030" t="str">
        <f t="shared" si="73"/>
        <v>CT M.O B.R INTERNE- CARR</v>
      </c>
      <c r="AL743" s="1030">
        <f>IFERROR(INDEX(G743:R743,1,MATCH(Parametres!$B$3,G$1:R$1,0)-1)*IF(OR(F743="L",F743="S",F743="I"),-1,1),"")</f>
        <v>0</v>
      </c>
      <c r="AM743" s="1030">
        <f t="shared" si="68"/>
        <v>0</v>
      </c>
      <c r="AN743" s="1030">
        <f>INDEX(G743:R743,1,MATCH(Parametres!$B$3,G$1:R$1,0))*IF(OR(F743="L",F743="S",F743="I"),-1,1)</f>
        <v>0</v>
      </c>
      <c r="AO743" s="598" t="e">
        <f>+VLOOKUP($AJ743,Data_Validation!$A:$D,1,0)</f>
        <v>#N/A</v>
      </c>
      <c r="AP743" s="598" t="e">
        <f>+VLOOKUP($AJ743,Data_Validation!$A:$D,3,0)</f>
        <v>#N/A</v>
      </c>
      <c r="AQ743" s="598" t="e">
        <f>+VLOOKUP($AJ743,Data_Validation!$A:$D,4,0)</f>
        <v>#N/A</v>
      </c>
      <c r="AR743" s="598" t="s">
        <v>299</v>
      </c>
      <c r="AS743" s="598" t="e">
        <f>+VLOOKUP($AJ743,Data_Validation!$A:$E,5,0)</f>
        <v>#N/A</v>
      </c>
      <c r="AT743" s="1036" t="str">
        <f t="shared" si="69"/>
        <v>H47500</v>
      </c>
      <c r="AU743" s="599" t="str">
        <f t="shared" si="70"/>
        <v>CT M.O B.R INTERNE- CARR</v>
      </c>
      <c r="AV743" s="1030">
        <f>IFERROR(INDEX(V743:AG743,1,MATCH(Parametres!$B$3,V$1:AG$1,0)-1)*IF(OR(C743="L",C743="S",C743="I"),-1,1),"")</f>
        <v>0</v>
      </c>
      <c r="AW743" s="1030">
        <f t="shared" si="71"/>
        <v>0</v>
      </c>
      <c r="AX743" s="1030">
        <f>INDEX(V743:AG743,1,MATCH(Parametres!$B$3,V$1:AG$1,0))*IF(OR(C743="L",C743="S",C743="I"),-1,1)</f>
        <v>0</v>
      </c>
      <c r="AY743" s="598" t="s">
        <v>337</v>
      </c>
      <c r="AZ743" s="598" t="e">
        <f>+VLOOKUP($AJ743,Data_Validation!$A:$E,5,0)</f>
        <v>#N/A</v>
      </c>
    </row>
    <row r="744" spans="1:52" ht="15" customHeight="1">
      <c r="A744" s="832" t="s">
        <v>1150</v>
      </c>
      <c r="B744" s="832">
        <v>2025</v>
      </c>
      <c r="C744" s="832" t="s">
        <v>2610</v>
      </c>
      <c r="D744" s="832" t="s">
        <v>2611</v>
      </c>
      <c r="E744" s="832" t="s">
        <v>333</v>
      </c>
      <c r="F744" s="832" t="s">
        <v>2438</v>
      </c>
      <c r="G744" s="832">
        <v>0</v>
      </c>
      <c r="H744" s="832">
        <v>0</v>
      </c>
      <c r="I744" s="832">
        <v>0</v>
      </c>
      <c r="J744" s="832">
        <v>0</v>
      </c>
      <c r="K744" s="832">
        <v>0</v>
      </c>
      <c r="L744" s="832">
        <v>0</v>
      </c>
      <c r="M744" s="832">
        <v>0</v>
      </c>
      <c r="N744" s="832">
        <v>0</v>
      </c>
      <c r="O744" s="832">
        <v>0</v>
      </c>
      <c r="P744" s="832">
        <v>0</v>
      </c>
      <c r="Q744" s="832">
        <v>0</v>
      </c>
      <c r="R744" s="832">
        <v>0</v>
      </c>
      <c r="S744" s="832">
        <v>0</v>
      </c>
      <c r="T744" s="832">
        <v>0</v>
      </c>
      <c r="U744" s="832">
        <v>0</v>
      </c>
      <c r="V744" s="832">
        <v>0</v>
      </c>
      <c r="W744" s="832">
        <v>0</v>
      </c>
      <c r="X744" s="832">
        <v>0</v>
      </c>
      <c r="Y744" s="832">
        <v>0</v>
      </c>
      <c r="Z744" s="832">
        <v>0</v>
      </c>
      <c r="AA744" s="832">
        <v>0</v>
      </c>
      <c r="AB744" s="832">
        <v>0</v>
      </c>
      <c r="AC744" s="832">
        <v>0</v>
      </c>
      <c r="AD744" s="832">
        <v>0</v>
      </c>
      <c r="AE744" s="832">
        <v>0</v>
      </c>
      <c r="AF744" s="832">
        <v>0</v>
      </c>
      <c r="AG744" s="832">
        <v>0</v>
      </c>
      <c r="AH744" s="832">
        <v>0</v>
      </c>
      <c r="AI744" s="832">
        <v>0</v>
      </c>
      <c r="AJ744" s="1030" t="str">
        <f t="shared" si="72"/>
        <v>H47600</v>
      </c>
      <c r="AK744" s="1030" t="str">
        <f t="shared" si="73"/>
        <v>CT M.O S-TRAITANCE - CARR</v>
      </c>
      <c r="AL744" s="1030">
        <f>IFERROR(INDEX(G744:R744,1,MATCH(Parametres!$B$3,G$1:R$1,0)-1)*IF(OR(F744="L",F744="S",F744="I"),-1,1),"")</f>
        <v>0</v>
      </c>
      <c r="AM744" s="1030">
        <f t="shared" si="68"/>
        <v>0</v>
      </c>
      <c r="AN744" s="1030">
        <f>INDEX(G744:R744,1,MATCH(Parametres!$B$3,G$1:R$1,0))*IF(OR(F744="L",F744="S",F744="I"),-1,1)</f>
        <v>0</v>
      </c>
      <c r="AO744" s="598" t="e">
        <f>+VLOOKUP($AJ744,Data_Validation!$A:$D,1,0)</f>
        <v>#N/A</v>
      </c>
      <c r="AP744" s="598" t="e">
        <f>+VLOOKUP($AJ744,Data_Validation!$A:$D,3,0)</f>
        <v>#N/A</v>
      </c>
      <c r="AQ744" s="598" t="e">
        <f>+VLOOKUP($AJ744,Data_Validation!$A:$D,4,0)</f>
        <v>#N/A</v>
      </c>
      <c r="AR744" s="598" t="s">
        <v>299</v>
      </c>
      <c r="AS744" s="598" t="e">
        <f>+VLOOKUP($AJ744,Data_Validation!$A:$E,5,0)</f>
        <v>#N/A</v>
      </c>
      <c r="AT744" s="1036" t="str">
        <f t="shared" si="69"/>
        <v>H47600</v>
      </c>
      <c r="AU744" s="599" t="str">
        <f t="shared" si="70"/>
        <v>CT M.O S-TRAITANCE - CARR</v>
      </c>
      <c r="AV744" s="1030">
        <f>IFERROR(INDEX(V744:AG744,1,MATCH(Parametres!$B$3,V$1:AG$1,0)-1)*IF(OR(C744="L",C744="S",C744="I"),-1,1),"")</f>
        <v>0</v>
      </c>
      <c r="AW744" s="1030">
        <f t="shared" si="71"/>
        <v>0</v>
      </c>
      <c r="AX744" s="1030">
        <f>INDEX(V744:AG744,1,MATCH(Parametres!$B$3,V$1:AG$1,0))*IF(OR(C744="L",C744="S",C744="I"),-1,1)</f>
        <v>0</v>
      </c>
      <c r="AY744" s="598" t="s">
        <v>337</v>
      </c>
      <c r="AZ744" s="598" t="e">
        <f>+VLOOKUP($AJ744,Data_Validation!$A:$E,5,0)</f>
        <v>#N/A</v>
      </c>
    </row>
    <row r="745" spans="1:52" ht="15" customHeight="1">
      <c r="A745" s="832" t="s">
        <v>1150</v>
      </c>
      <c r="B745" s="832">
        <v>2025</v>
      </c>
      <c r="C745" s="832" t="s">
        <v>2612</v>
      </c>
      <c r="D745" s="832" t="s">
        <v>2613</v>
      </c>
      <c r="E745" s="832" t="s">
        <v>333</v>
      </c>
      <c r="F745" s="832" t="s">
        <v>2438</v>
      </c>
      <c r="G745" s="832">
        <v>0</v>
      </c>
      <c r="H745" s="832">
        <v>0</v>
      </c>
      <c r="I745" s="832">
        <v>0</v>
      </c>
      <c r="J745" s="832">
        <v>0</v>
      </c>
      <c r="K745" s="832">
        <v>0</v>
      </c>
      <c r="L745" s="832">
        <v>0</v>
      </c>
      <c r="M745" s="832">
        <v>0</v>
      </c>
      <c r="N745" s="832">
        <v>0</v>
      </c>
      <c r="O745" s="832">
        <v>0</v>
      </c>
      <c r="P745" s="832">
        <v>0</v>
      </c>
      <c r="Q745" s="832">
        <v>0</v>
      </c>
      <c r="R745" s="832">
        <v>0</v>
      </c>
      <c r="S745" s="832">
        <v>0</v>
      </c>
      <c r="T745" s="832">
        <v>0</v>
      </c>
      <c r="U745" s="832">
        <v>0</v>
      </c>
      <c r="V745" s="832">
        <v>0</v>
      </c>
      <c r="W745" s="832">
        <v>0</v>
      </c>
      <c r="X745" s="832">
        <v>0</v>
      </c>
      <c r="Y745" s="832">
        <v>0</v>
      </c>
      <c r="Z745" s="832">
        <v>0</v>
      </c>
      <c r="AA745" s="832">
        <v>0</v>
      </c>
      <c r="AB745" s="832">
        <v>0</v>
      </c>
      <c r="AC745" s="832">
        <v>0</v>
      </c>
      <c r="AD745" s="832">
        <v>0</v>
      </c>
      <c r="AE745" s="832">
        <v>0</v>
      </c>
      <c r="AF745" s="832">
        <v>0</v>
      </c>
      <c r="AG745" s="832">
        <v>0</v>
      </c>
      <c r="AH745" s="832">
        <v>0</v>
      </c>
      <c r="AI745" s="832">
        <v>0</v>
      </c>
      <c r="AJ745" s="1030" t="str">
        <f t="shared" si="72"/>
        <v>H47610</v>
      </c>
      <c r="AK745" s="1030" t="str">
        <f t="shared" si="73"/>
        <v>CT S-TRAITANCE INT CARR</v>
      </c>
      <c r="AL745" s="1030">
        <f>IFERROR(INDEX(G745:R745,1,MATCH(Parametres!$B$3,G$1:R$1,0)-1)*IF(OR(F745="L",F745="S",F745="I"),-1,1),"")</f>
        <v>0</v>
      </c>
      <c r="AM745" s="1030">
        <f t="shared" si="68"/>
        <v>0</v>
      </c>
      <c r="AN745" s="1030">
        <f>INDEX(G745:R745,1,MATCH(Parametres!$B$3,G$1:R$1,0))*IF(OR(F745="L",F745="S",F745="I"),-1,1)</f>
        <v>0</v>
      </c>
      <c r="AO745" s="598" t="e">
        <f>+VLOOKUP($AJ745,Data_Validation!$A:$D,1,0)</f>
        <v>#N/A</v>
      </c>
      <c r="AP745" s="598" t="e">
        <f>+VLOOKUP($AJ745,Data_Validation!$A:$D,3,0)</f>
        <v>#N/A</v>
      </c>
      <c r="AQ745" s="598" t="e">
        <f>+VLOOKUP($AJ745,Data_Validation!$A:$D,4,0)</f>
        <v>#N/A</v>
      </c>
      <c r="AR745" s="598" t="s">
        <v>299</v>
      </c>
      <c r="AS745" s="598" t="e">
        <f>+VLOOKUP($AJ745,Data_Validation!$A:$E,5,0)</f>
        <v>#N/A</v>
      </c>
      <c r="AT745" s="1036" t="str">
        <f t="shared" si="69"/>
        <v>H47610</v>
      </c>
      <c r="AU745" s="599" t="str">
        <f t="shared" si="70"/>
        <v>CT S-TRAITANCE INT CARR</v>
      </c>
      <c r="AV745" s="1030">
        <f>IFERROR(INDEX(V745:AG745,1,MATCH(Parametres!$B$3,V$1:AG$1,0)-1)*IF(OR(C745="L",C745="S",C745="I"),-1,1),"")</f>
        <v>0</v>
      </c>
      <c r="AW745" s="1030">
        <f t="shared" si="71"/>
        <v>0</v>
      </c>
      <c r="AX745" s="1030">
        <f>INDEX(V745:AG745,1,MATCH(Parametres!$B$3,V$1:AG$1,0))*IF(OR(C745="L",C745="S",C745="I"),-1,1)</f>
        <v>0</v>
      </c>
      <c r="AY745" s="598" t="s">
        <v>337</v>
      </c>
      <c r="AZ745" s="598" t="e">
        <f>+VLOOKUP($AJ745,Data_Validation!$A:$E,5,0)</f>
        <v>#N/A</v>
      </c>
    </row>
    <row r="746" spans="1:52" ht="15" customHeight="1">
      <c r="A746" s="832" t="s">
        <v>1150</v>
      </c>
      <c r="B746" s="832">
        <v>2025</v>
      </c>
      <c r="C746" s="832" t="s">
        <v>2614</v>
      </c>
      <c r="D746" s="832" t="s">
        <v>2615</v>
      </c>
      <c r="E746" s="832" t="s">
        <v>333</v>
      </c>
      <c r="F746" s="832" t="s">
        <v>2438</v>
      </c>
      <c r="G746" s="832">
        <v>0</v>
      </c>
      <c r="H746" s="832">
        <v>0</v>
      </c>
      <c r="I746" s="832">
        <v>0</v>
      </c>
      <c r="J746" s="832">
        <v>0</v>
      </c>
      <c r="K746" s="832">
        <v>0</v>
      </c>
      <c r="L746" s="832">
        <v>0</v>
      </c>
      <c r="M746" s="832">
        <v>0</v>
      </c>
      <c r="N746" s="832">
        <v>0</v>
      </c>
      <c r="O746" s="832">
        <v>0</v>
      </c>
      <c r="P746" s="832">
        <v>0</v>
      </c>
      <c r="Q746" s="832">
        <v>0</v>
      </c>
      <c r="R746" s="832">
        <v>0</v>
      </c>
      <c r="S746" s="832">
        <v>0</v>
      </c>
      <c r="T746" s="832">
        <v>0</v>
      </c>
      <c r="U746" s="832">
        <v>0</v>
      </c>
      <c r="V746" s="832">
        <v>0</v>
      </c>
      <c r="W746" s="832">
        <v>0</v>
      </c>
      <c r="X746" s="832">
        <v>0</v>
      </c>
      <c r="Y746" s="832">
        <v>0</v>
      </c>
      <c r="Z746" s="832">
        <v>0</v>
      </c>
      <c r="AA746" s="832">
        <v>0</v>
      </c>
      <c r="AB746" s="832">
        <v>0</v>
      </c>
      <c r="AC746" s="832">
        <v>0</v>
      </c>
      <c r="AD746" s="832">
        <v>0</v>
      </c>
      <c r="AE746" s="832">
        <v>0</v>
      </c>
      <c r="AF746" s="832">
        <v>0</v>
      </c>
      <c r="AG746" s="832">
        <v>0</v>
      </c>
      <c r="AH746" s="832">
        <v>0</v>
      </c>
      <c r="AI746" s="832">
        <v>0</v>
      </c>
      <c r="AJ746" s="1030" t="str">
        <f t="shared" si="72"/>
        <v>H47700</v>
      </c>
      <c r="AK746" s="1030" t="str">
        <f t="shared" si="73"/>
        <v>CT M.O B.R GARANTIE- CARR</v>
      </c>
      <c r="AL746" s="1030">
        <f>IFERROR(INDEX(G746:R746,1,MATCH(Parametres!$B$3,G$1:R$1,0)-1)*IF(OR(F746="L",F746="S",F746="I"),-1,1),"")</f>
        <v>0</v>
      </c>
      <c r="AM746" s="1030">
        <f t="shared" si="68"/>
        <v>0</v>
      </c>
      <c r="AN746" s="1030">
        <f>INDEX(G746:R746,1,MATCH(Parametres!$B$3,G$1:R$1,0))*IF(OR(F746="L",F746="S",F746="I"),-1,1)</f>
        <v>0</v>
      </c>
      <c r="AO746" s="598" t="e">
        <f>+VLOOKUP($AJ746,Data_Validation!$A:$D,1,0)</f>
        <v>#N/A</v>
      </c>
      <c r="AP746" s="598" t="e">
        <f>+VLOOKUP($AJ746,Data_Validation!$A:$D,3,0)</f>
        <v>#N/A</v>
      </c>
      <c r="AQ746" s="598" t="e">
        <f>+VLOOKUP($AJ746,Data_Validation!$A:$D,4,0)</f>
        <v>#N/A</v>
      </c>
      <c r="AR746" s="598" t="s">
        <v>299</v>
      </c>
      <c r="AS746" s="598" t="e">
        <f>+VLOOKUP($AJ746,Data_Validation!$A:$E,5,0)</f>
        <v>#N/A</v>
      </c>
      <c r="AT746" s="1036" t="str">
        <f t="shared" si="69"/>
        <v>H47700</v>
      </c>
      <c r="AU746" s="599" t="str">
        <f t="shared" si="70"/>
        <v>CT M.O B.R GARANTIE- CARR</v>
      </c>
      <c r="AV746" s="1030">
        <f>IFERROR(INDEX(V746:AG746,1,MATCH(Parametres!$B$3,V$1:AG$1,0)-1)*IF(OR(C746="L",C746="S",C746="I"),-1,1),"")</f>
        <v>0</v>
      </c>
      <c r="AW746" s="1030">
        <f t="shared" si="71"/>
        <v>0</v>
      </c>
      <c r="AX746" s="1030">
        <f>INDEX(V746:AG746,1,MATCH(Parametres!$B$3,V$1:AG$1,0))*IF(OR(C746="L",C746="S",C746="I"),-1,1)</f>
        <v>0</v>
      </c>
      <c r="AY746" s="598" t="s">
        <v>337</v>
      </c>
      <c r="AZ746" s="598" t="e">
        <f>+VLOOKUP($AJ746,Data_Validation!$A:$E,5,0)</f>
        <v>#N/A</v>
      </c>
    </row>
    <row r="747" spans="1:52" ht="15" customHeight="1">
      <c r="A747" s="832" t="s">
        <v>1150</v>
      </c>
      <c r="B747" s="832">
        <v>2025</v>
      </c>
      <c r="C747" s="832" t="s">
        <v>2616</v>
      </c>
      <c r="D747" s="832" t="s">
        <v>2617</v>
      </c>
      <c r="E747" s="832" t="s">
        <v>333</v>
      </c>
      <c r="F747" s="832" t="s">
        <v>2438</v>
      </c>
      <c r="G747" s="832">
        <v>0</v>
      </c>
      <c r="H747" s="832">
        <v>0</v>
      </c>
      <c r="I747" s="832">
        <v>0</v>
      </c>
      <c r="J747" s="832">
        <v>0</v>
      </c>
      <c r="K747" s="832">
        <v>0</v>
      </c>
      <c r="L747" s="832">
        <v>0</v>
      </c>
      <c r="M747" s="832">
        <v>0</v>
      </c>
      <c r="N747" s="832">
        <v>0</v>
      </c>
      <c r="O747" s="832">
        <v>0</v>
      </c>
      <c r="P747" s="832">
        <v>0</v>
      </c>
      <c r="Q747" s="832">
        <v>0</v>
      </c>
      <c r="R747" s="832">
        <v>0</v>
      </c>
      <c r="S747" s="832">
        <v>0</v>
      </c>
      <c r="T747" s="832">
        <v>0</v>
      </c>
      <c r="U747" s="832">
        <v>0</v>
      </c>
      <c r="V747" s="832">
        <v>0</v>
      </c>
      <c r="W747" s="832">
        <v>0</v>
      </c>
      <c r="X747" s="832">
        <v>0</v>
      </c>
      <c r="Y747" s="832">
        <v>0</v>
      </c>
      <c r="Z747" s="832">
        <v>0</v>
      </c>
      <c r="AA747" s="832">
        <v>0</v>
      </c>
      <c r="AB747" s="832">
        <v>0</v>
      </c>
      <c r="AC747" s="832">
        <v>0</v>
      </c>
      <c r="AD747" s="832">
        <v>0</v>
      </c>
      <c r="AE747" s="832">
        <v>0</v>
      </c>
      <c r="AF747" s="832">
        <v>0</v>
      </c>
      <c r="AG747" s="832">
        <v>0</v>
      </c>
      <c r="AH747" s="832">
        <v>0</v>
      </c>
      <c r="AI747" s="832">
        <v>0</v>
      </c>
      <c r="AJ747" s="1030" t="str">
        <f t="shared" si="72"/>
        <v>H47800</v>
      </c>
      <c r="AK747" s="1030" t="str">
        <f t="shared" si="73"/>
        <v>CT M.O DIVERSES (AUTOS)_</v>
      </c>
      <c r="AL747" s="1030">
        <f>IFERROR(INDEX(G747:R747,1,MATCH(Parametres!$B$3,G$1:R$1,0)-1)*IF(OR(F747="L",F747="S",F747="I"),-1,1),"")</f>
        <v>0</v>
      </c>
      <c r="AM747" s="1030">
        <f t="shared" si="68"/>
        <v>0</v>
      </c>
      <c r="AN747" s="1030">
        <f>INDEX(G747:R747,1,MATCH(Parametres!$B$3,G$1:R$1,0))*IF(OR(F747="L",F747="S",F747="I"),-1,1)</f>
        <v>0</v>
      </c>
      <c r="AO747" s="598" t="e">
        <f>+VLOOKUP($AJ747,Data_Validation!$A:$D,1,0)</f>
        <v>#N/A</v>
      </c>
      <c r="AP747" s="598" t="e">
        <f>+VLOOKUP($AJ747,Data_Validation!$A:$D,3,0)</f>
        <v>#N/A</v>
      </c>
      <c r="AQ747" s="598" t="e">
        <f>+VLOOKUP($AJ747,Data_Validation!$A:$D,4,0)</f>
        <v>#N/A</v>
      </c>
      <c r="AR747" s="598" t="s">
        <v>299</v>
      </c>
      <c r="AS747" s="598" t="e">
        <f>+VLOOKUP($AJ747,Data_Validation!$A:$E,5,0)</f>
        <v>#N/A</v>
      </c>
      <c r="AT747" s="1036" t="str">
        <f t="shared" si="69"/>
        <v>H47800</v>
      </c>
      <c r="AU747" s="599" t="str">
        <f t="shared" si="70"/>
        <v>CT M.O DIVERSES (AUTOS)_</v>
      </c>
      <c r="AV747" s="1030">
        <f>IFERROR(INDEX(V747:AG747,1,MATCH(Parametres!$B$3,V$1:AG$1,0)-1)*IF(OR(C747="L",C747="S",C747="I"),-1,1),"")</f>
        <v>0</v>
      </c>
      <c r="AW747" s="1030">
        <f t="shared" si="71"/>
        <v>0</v>
      </c>
      <c r="AX747" s="1030">
        <f>INDEX(V747:AG747,1,MATCH(Parametres!$B$3,V$1:AG$1,0))*IF(OR(C747="L",C747="S",C747="I"),-1,1)</f>
        <v>0</v>
      </c>
      <c r="AY747" s="598" t="s">
        <v>337</v>
      </c>
      <c r="AZ747" s="598" t="e">
        <f>+VLOOKUP($AJ747,Data_Validation!$A:$E,5,0)</f>
        <v>#N/A</v>
      </c>
    </row>
    <row r="748" spans="1:52" ht="15" customHeight="1">
      <c r="A748" s="832" t="s">
        <v>1150</v>
      </c>
      <c r="B748" s="832">
        <v>2025</v>
      </c>
      <c r="C748" s="832" t="s">
        <v>2618</v>
      </c>
      <c r="D748" s="832" t="s">
        <v>2619</v>
      </c>
      <c r="E748" s="832" t="s">
        <v>333</v>
      </c>
      <c r="F748" s="832" t="s">
        <v>2438</v>
      </c>
      <c r="G748" s="832">
        <v>104.46</v>
      </c>
      <c r="H748" s="832">
        <v>104.46</v>
      </c>
      <c r="I748" s="832">
        <v>5006.97</v>
      </c>
      <c r="J748" s="832">
        <v>10200.31</v>
      </c>
      <c r="K748" s="832">
        <v>7500.9</v>
      </c>
      <c r="L748" s="832">
        <v>12929.53</v>
      </c>
      <c r="M748" s="832">
        <v>15420.45</v>
      </c>
      <c r="N748" s="832">
        <v>17991</v>
      </c>
      <c r="O748" s="832">
        <v>22677.37</v>
      </c>
      <c r="P748" s="832">
        <v>25522.63</v>
      </c>
      <c r="Q748" s="832">
        <v>30621.21</v>
      </c>
      <c r="R748" s="832">
        <v>31961.65</v>
      </c>
      <c r="S748" s="832">
        <v>2783.75</v>
      </c>
      <c r="T748" s="832">
        <v>2783.75</v>
      </c>
      <c r="U748" s="832">
        <v>0</v>
      </c>
      <c r="V748" s="832">
        <v>0</v>
      </c>
      <c r="W748" s="832">
        <v>0</v>
      </c>
      <c r="X748" s="832">
        <v>0</v>
      </c>
      <c r="Y748" s="832">
        <v>0</v>
      </c>
      <c r="Z748" s="832">
        <v>0</v>
      </c>
      <c r="AA748" s="832">
        <v>0</v>
      </c>
      <c r="AB748" s="832">
        <v>0</v>
      </c>
      <c r="AC748" s="832">
        <v>0</v>
      </c>
      <c r="AD748" s="832">
        <v>0</v>
      </c>
      <c r="AE748" s="832">
        <v>0</v>
      </c>
      <c r="AF748" s="832">
        <v>0</v>
      </c>
      <c r="AG748" s="832">
        <v>0</v>
      </c>
      <c r="AH748" s="832">
        <v>0</v>
      </c>
      <c r="AI748" s="832">
        <v>0</v>
      </c>
      <c r="AJ748" s="1030" t="str">
        <f t="shared" si="72"/>
        <v>H48000</v>
      </c>
      <c r="AK748" s="1030" t="str">
        <f t="shared" si="73"/>
        <v>CT TEMPS MORT - MECANIQUE</v>
      </c>
      <c r="AL748" s="1030">
        <f>IFERROR(INDEX(G748:R748,1,MATCH(Parametres!$B$3,G$1:R$1,0)-1)*IF(OR(F748="L",F748="S",F748="I"),-1,1),"")</f>
        <v>104.46</v>
      </c>
      <c r="AM748" s="1030">
        <f t="shared" si="68"/>
        <v>0</v>
      </c>
      <c r="AN748" s="1030">
        <f>INDEX(G748:R748,1,MATCH(Parametres!$B$3,G$1:R$1,0))*IF(OR(F748="L",F748="S",F748="I"),-1,1)</f>
        <v>104.46</v>
      </c>
      <c r="AO748" s="598" t="str">
        <f>+VLOOKUP($AJ748,Data_Validation!$A:$D,1,0)</f>
        <v>H48000</v>
      </c>
      <c r="AP748" s="598" t="str">
        <f>+VLOOKUP($AJ748,Data_Validation!$A:$D,3,0)</f>
        <v>Service</v>
      </c>
      <c r="AQ748" s="598" t="str">
        <f>+VLOOKUP($AJ748,Data_Validation!$A:$D,4,0)</f>
        <v>Ajustement M/O</v>
      </c>
      <c r="AR748" s="598" t="s">
        <v>299</v>
      </c>
      <c r="AS748" s="598">
        <f>+VLOOKUP($AJ748,Data_Validation!$A:$E,5,0)</f>
        <v>0</v>
      </c>
      <c r="AT748" s="1036" t="str">
        <f t="shared" si="69"/>
        <v>H48000</v>
      </c>
      <c r="AU748" s="599" t="str">
        <f t="shared" si="70"/>
        <v>CT TEMPS MORT - MECANIQUE</v>
      </c>
      <c r="AV748" s="1030">
        <f>IFERROR(INDEX(V748:AG748,1,MATCH(Parametres!$B$3,V$1:AG$1,0)-1)*IF(OR(C748="L",C748="S",C748="I"),-1,1),"")</f>
        <v>0</v>
      </c>
      <c r="AW748" s="1030">
        <f t="shared" si="71"/>
        <v>0</v>
      </c>
      <c r="AX748" s="1030">
        <f>INDEX(V748:AG748,1,MATCH(Parametres!$B$3,V$1:AG$1,0))*IF(OR(C748="L",C748="S",C748="I"),-1,1)</f>
        <v>0</v>
      </c>
      <c r="AY748" s="598" t="s">
        <v>337</v>
      </c>
      <c r="AZ748" s="598">
        <f>+VLOOKUP($AJ748,Data_Validation!$A:$E,5,0)</f>
        <v>0</v>
      </c>
    </row>
    <row r="749" spans="1:52" ht="15" customHeight="1">
      <c r="A749" s="832" t="s">
        <v>1150</v>
      </c>
      <c r="B749" s="832">
        <v>2025</v>
      </c>
      <c r="C749" s="832" t="s">
        <v>2620</v>
      </c>
      <c r="D749" s="832" t="s">
        <v>2621</v>
      </c>
      <c r="E749" s="832" t="s">
        <v>333</v>
      </c>
      <c r="F749" s="832" t="s">
        <v>2438</v>
      </c>
      <c r="G749" s="832">
        <v>0</v>
      </c>
      <c r="H749" s="832">
        <v>0</v>
      </c>
      <c r="I749" s="832">
        <v>0</v>
      </c>
      <c r="J749" s="832">
        <v>0</v>
      </c>
      <c r="K749" s="832">
        <v>0</v>
      </c>
      <c r="L749" s="832">
        <v>0</v>
      </c>
      <c r="M749" s="832">
        <v>0</v>
      </c>
      <c r="N749" s="832">
        <v>0</v>
      </c>
      <c r="O749" s="832">
        <v>0</v>
      </c>
      <c r="P749" s="832">
        <v>0</v>
      </c>
      <c r="Q749" s="832">
        <v>0</v>
      </c>
      <c r="R749" s="832">
        <v>0</v>
      </c>
      <c r="S749" s="832">
        <v>0</v>
      </c>
      <c r="T749" s="832">
        <v>0</v>
      </c>
      <c r="U749" s="832">
        <v>0</v>
      </c>
      <c r="V749" s="832">
        <v>0</v>
      </c>
      <c r="W749" s="832">
        <v>0</v>
      </c>
      <c r="X749" s="832">
        <v>0</v>
      </c>
      <c r="Y749" s="832">
        <v>0</v>
      </c>
      <c r="Z749" s="832">
        <v>0</v>
      </c>
      <c r="AA749" s="832">
        <v>0</v>
      </c>
      <c r="AB749" s="832">
        <v>0</v>
      </c>
      <c r="AC749" s="832">
        <v>0</v>
      </c>
      <c r="AD749" s="832">
        <v>0</v>
      </c>
      <c r="AE749" s="832">
        <v>0</v>
      </c>
      <c r="AF749" s="832">
        <v>0</v>
      </c>
      <c r="AG749" s="832">
        <v>0</v>
      </c>
      <c r="AH749" s="832">
        <v>0</v>
      </c>
      <c r="AI749" s="832">
        <v>0</v>
      </c>
      <c r="AJ749" s="1030" t="str">
        <f t="shared" si="72"/>
        <v>H48100</v>
      </c>
      <c r="AK749" s="1030" t="str">
        <f t="shared" si="73"/>
        <v>CT TEMPS MORT-CARR/PEINT.</v>
      </c>
      <c r="AL749" s="1030">
        <f>IFERROR(INDEX(G749:R749,1,MATCH(Parametres!$B$3,G$1:R$1,0)-1)*IF(OR(F749="L",F749="S",F749="I"),-1,1),"")</f>
        <v>0</v>
      </c>
      <c r="AM749" s="1030">
        <f t="shared" si="68"/>
        <v>0</v>
      </c>
      <c r="AN749" s="1030">
        <f>INDEX(G749:R749,1,MATCH(Parametres!$B$3,G$1:R$1,0))*IF(OR(F749="L",F749="S",F749="I"),-1,1)</f>
        <v>0</v>
      </c>
      <c r="AO749" s="598" t="e">
        <f>+VLOOKUP($AJ749,Data_Validation!$A:$D,1,0)</f>
        <v>#N/A</v>
      </c>
      <c r="AP749" s="598" t="e">
        <f>+VLOOKUP($AJ749,Data_Validation!$A:$D,3,0)</f>
        <v>#N/A</v>
      </c>
      <c r="AQ749" s="598" t="e">
        <f>+VLOOKUP($AJ749,Data_Validation!$A:$D,4,0)</f>
        <v>#N/A</v>
      </c>
      <c r="AR749" s="598" t="s">
        <v>299</v>
      </c>
      <c r="AS749" s="598" t="e">
        <f>+VLOOKUP($AJ749,Data_Validation!$A:$E,5,0)</f>
        <v>#N/A</v>
      </c>
      <c r="AT749" s="1036" t="str">
        <f t="shared" si="69"/>
        <v>H48100</v>
      </c>
      <c r="AU749" s="599" t="str">
        <f t="shared" si="70"/>
        <v>CT TEMPS MORT-CARR/PEINT.</v>
      </c>
      <c r="AV749" s="1030">
        <f>IFERROR(INDEX(V749:AG749,1,MATCH(Parametres!$B$3,V$1:AG$1,0)-1)*IF(OR(C749="L",C749="S",C749="I"),-1,1),"")</f>
        <v>0</v>
      </c>
      <c r="AW749" s="1030">
        <f t="shared" si="71"/>
        <v>0</v>
      </c>
      <c r="AX749" s="1030">
        <f>INDEX(V749:AG749,1,MATCH(Parametres!$B$3,V$1:AG$1,0))*IF(OR(C749="L",C749="S",C749="I"),-1,1)</f>
        <v>0</v>
      </c>
      <c r="AY749" s="598" t="s">
        <v>337</v>
      </c>
      <c r="AZ749" s="598" t="e">
        <f>+VLOOKUP($AJ749,Data_Validation!$A:$E,5,0)</f>
        <v>#N/A</v>
      </c>
    </row>
    <row r="750" spans="1:52" ht="15" customHeight="1">
      <c r="A750" s="832" t="s">
        <v>1150</v>
      </c>
      <c r="B750" s="832">
        <v>2025</v>
      </c>
      <c r="C750" s="832" t="s">
        <v>2622</v>
      </c>
      <c r="D750" s="832" t="s">
        <v>2623</v>
      </c>
      <c r="E750" s="832" t="s">
        <v>333</v>
      </c>
      <c r="F750" s="832" t="s">
        <v>2438</v>
      </c>
      <c r="G750" s="832">
        <v>40273.910000000003</v>
      </c>
      <c r="H750" s="832">
        <v>65488.02</v>
      </c>
      <c r="I750" s="832">
        <v>96274.8</v>
      </c>
      <c r="J750" s="832">
        <v>151538.16</v>
      </c>
      <c r="K750" s="832">
        <v>197918.95</v>
      </c>
      <c r="L750" s="832">
        <v>234938.89</v>
      </c>
      <c r="M750" s="832">
        <v>267731</v>
      </c>
      <c r="N750" s="832">
        <v>311099.40999999997</v>
      </c>
      <c r="O750" s="832">
        <v>337272.02</v>
      </c>
      <c r="P750" s="832">
        <v>396463.95</v>
      </c>
      <c r="Q750" s="832">
        <v>449478.52</v>
      </c>
      <c r="R750" s="832">
        <v>481962.95</v>
      </c>
      <c r="S750" s="832">
        <v>40861.68</v>
      </c>
      <c r="T750" s="832">
        <v>40861.68</v>
      </c>
      <c r="U750" s="832">
        <v>0</v>
      </c>
      <c r="V750" s="832">
        <v>0</v>
      </c>
      <c r="W750" s="832">
        <v>0</v>
      </c>
      <c r="X750" s="832">
        <v>0</v>
      </c>
      <c r="Y750" s="832">
        <v>0</v>
      </c>
      <c r="Z750" s="832">
        <v>0</v>
      </c>
      <c r="AA750" s="832">
        <v>0</v>
      </c>
      <c r="AB750" s="832">
        <v>0</v>
      </c>
      <c r="AC750" s="832">
        <v>0</v>
      </c>
      <c r="AD750" s="832">
        <v>0</v>
      </c>
      <c r="AE750" s="832">
        <v>0</v>
      </c>
      <c r="AF750" s="832">
        <v>0</v>
      </c>
      <c r="AG750" s="832">
        <v>0</v>
      </c>
      <c r="AH750" s="832">
        <v>0</v>
      </c>
      <c r="AI750" s="832">
        <v>0</v>
      </c>
      <c r="AJ750" s="1030" t="str">
        <f t="shared" si="72"/>
        <v>H48200</v>
      </c>
      <c r="AK750" s="1030" t="str">
        <f t="shared" si="73"/>
        <v>CT M.O S-TRAITANCE - MEC</v>
      </c>
      <c r="AL750" s="1030">
        <f>IFERROR(INDEX(G750:R750,1,MATCH(Parametres!$B$3,G$1:R$1,0)-1)*IF(OR(F750="L",F750="S",F750="I"),-1,1),"")</f>
        <v>40273.910000000003</v>
      </c>
      <c r="AM750" s="1030">
        <f t="shared" si="68"/>
        <v>25214.109999999993</v>
      </c>
      <c r="AN750" s="1030">
        <f>INDEX(G750:R750,1,MATCH(Parametres!$B$3,G$1:R$1,0))*IF(OR(F750="L",F750="S",F750="I"),-1,1)</f>
        <v>65488.02</v>
      </c>
      <c r="AO750" s="598" t="str">
        <f>+VLOOKUP($AJ750,Data_Validation!$A:$D,1,0)</f>
        <v>H48200</v>
      </c>
      <c r="AP750" s="598" t="str">
        <f>+VLOOKUP($AJ750,Data_Validation!$A:$D,3,0)</f>
        <v>Service</v>
      </c>
      <c r="AQ750" s="598" t="str">
        <f>+VLOOKUP($AJ750,Data_Validation!$A:$D,4,0)</f>
        <v>Sous-traitement</v>
      </c>
      <c r="AR750" s="598" t="s">
        <v>299</v>
      </c>
      <c r="AS750" s="598">
        <f>+VLOOKUP($AJ750,Data_Validation!$A:$E,5,0)</f>
        <v>0</v>
      </c>
      <c r="AT750" s="1036" t="str">
        <f t="shared" si="69"/>
        <v>H48200</v>
      </c>
      <c r="AU750" s="599" t="str">
        <f t="shared" si="70"/>
        <v>CT M.O S-TRAITANCE - MEC</v>
      </c>
      <c r="AV750" s="1030">
        <f>IFERROR(INDEX(V750:AG750,1,MATCH(Parametres!$B$3,V$1:AG$1,0)-1)*IF(OR(C750="L",C750="S",C750="I"),-1,1),"")</f>
        <v>0</v>
      </c>
      <c r="AW750" s="1030">
        <f t="shared" si="71"/>
        <v>0</v>
      </c>
      <c r="AX750" s="1030">
        <f>INDEX(V750:AG750,1,MATCH(Parametres!$B$3,V$1:AG$1,0))*IF(OR(C750="L",C750="S",C750="I"),-1,1)</f>
        <v>0</v>
      </c>
      <c r="AY750" s="598" t="s">
        <v>337</v>
      </c>
      <c r="AZ750" s="598">
        <f>+VLOOKUP($AJ750,Data_Validation!$A:$E,5,0)</f>
        <v>0</v>
      </c>
    </row>
    <row r="751" spans="1:52" ht="15" customHeight="1">
      <c r="A751" s="832" t="s">
        <v>1150</v>
      </c>
      <c r="B751" s="832">
        <v>2025</v>
      </c>
      <c r="C751" s="832" t="s">
        <v>2624</v>
      </c>
      <c r="D751" s="832" t="s">
        <v>2625</v>
      </c>
      <c r="E751" s="832" t="s">
        <v>333</v>
      </c>
      <c r="F751" s="832" t="s">
        <v>2438</v>
      </c>
      <c r="G751" s="832">
        <v>0</v>
      </c>
      <c r="H751" s="832">
        <v>0</v>
      </c>
      <c r="I751" s="832">
        <v>0</v>
      </c>
      <c r="J751" s="832">
        <v>0</v>
      </c>
      <c r="K751" s="832">
        <v>0</v>
      </c>
      <c r="L751" s="832">
        <v>0</v>
      </c>
      <c r="M751" s="832">
        <v>0</v>
      </c>
      <c r="N751" s="832">
        <v>0</v>
      </c>
      <c r="O751" s="832">
        <v>0</v>
      </c>
      <c r="P751" s="832">
        <v>0</v>
      </c>
      <c r="Q751" s="832">
        <v>0</v>
      </c>
      <c r="R751" s="832">
        <v>0</v>
      </c>
      <c r="S751" s="832">
        <v>0</v>
      </c>
      <c r="T751" s="832">
        <v>0</v>
      </c>
      <c r="U751" s="832">
        <v>0</v>
      </c>
      <c r="V751" s="832">
        <v>0</v>
      </c>
      <c r="W751" s="832">
        <v>0</v>
      </c>
      <c r="X751" s="832">
        <v>0</v>
      </c>
      <c r="Y751" s="832">
        <v>0</v>
      </c>
      <c r="Z751" s="832">
        <v>0</v>
      </c>
      <c r="AA751" s="832">
        <v>0</v>
      </c>
      <c r="AB751" s="832">
        <v>0</v>
      </c>
      <c r="AC751" s="832">
        <v>0</v>
      </c>
      <c r="AD751" s="832">
        <v>0</v>
      </c>
      <c r="AE751" s="832">
        <v>0</v>
      </c>
      <c r="AF751" s="832">
        <v>0</v>
      </c>
      <c r="AG751" s="832">
        <v>0</v>
      </c>
      <c r="AH751" s="832">
        <v>0</v>
      </c>
      <c r="AI751" s="832">
        <v>0</v>
      </c>
      <c r="AJ751" s="1030" t="str">
        <f t="shared" si="72"/>
        <v>H48210</v>
      </c>
      <c r="AK751" s="1030" t="str">
        <f t="shared" si="73"/>
        <v>CT SOUS TRAITANCE HPP</v>
      </c>
      <c r="AL751" s="1030">
        <f>IFERROR(INDEX(G751:R751,1,MATCH(Parametres!$B$3,G$1:R$1,0)-1)*IF(OR(F751="L",F751="S",F751="I"),-1,1),"")</f>
        <v>0</v>
      </c>
      <c r="AM751" s="1030">
        <f t="shared" si="68"/>
        <v>0</v>
      </c>
      <c r="AN751" s="1030">
        <f>INDEX(G751:R751,1,MATCH(Parametres!$B$3,G$1:R$1,0))*IF(OR(F751="L",F751="S",F751="I"),-1,1)</f>
        <v>0</v>
      </c>
      <c r="AO751" s="598" t="e">
        <f>+VLOOKUP($AJ751,Data_Validation!$A:$D,1,0)</f>
        <v>#N/A</v>
      </c>
      <c r="AP751" s="598" t="e">
        <f>+VLOOKUP($AJ751,Data_Validation!$A:$D,3,0)</f>
        <v>#N/A</v>
      </c>
      <c r="AQ751" s="598" t="e">
        <f>+VLOOKUP($AJ751,Data_Validation!$A:$D,4,0)</f>
        <v>#N/A</v>
      </c>
      <c r="AR751" s="598" t="s">
        <v>299</v>
      </c>
      <c r="AS751" s="598" t="e">
        <f>+VLOOKUP($AJ751,Data_Validation!$A:$E,5,0)</f>
        <v>#N/A</v>
      </c>
      <c r="AT751" s="1036" t="str">
        <f t="shared" si="69"/>
        <v>H48210</v>
      </c>
      <c r="AU751" s="599" t="str">
        <f t="shared" si="70"/>
        <v>CT SOUS TRAITANCE HPP</v>
      </c>
      <c r="AV751" s="1030">
        <f>IFERROR(INDEX(V751:AG751,1,MATCH(Parametres!$B$3,V$1:AG$1,0)-1)*IF(OR(C751="L",C751="S",C751="I"),-1,1),"")</f>
        <v>0</v>
      </c>
      <c r="AW751" s="1030">
        <f t="shared" si="71"/>
        <v>0</v>
      </c>
      <c r="AX751" s="1030">
        <f>INDEX(V751:AG751,1,MATCH(Parametres!$B$3,V$1:AG$1,0))*IF(OR(C751="L",C751="S",C751="I"),-1,1)</f>
        <v>0</v>
      </c>
      <c r="AY751" s="598" t="s">
        <v>337</v>
      </c>
      <c r="AZ751" s="598" t="e">
        <f>+VLOOKUP($AJ751,Data_Validation!$A:$E,5,0)</f>
        <v>#N/A</v>
      </c>
    </row>
    <row r="752" spans="1:52" ht="15" customHeight="1">
      <c r="A752" s="832" t="s">
        <v>1150</v>
      </c>
      <c r="B752" s="832">
        <v>2025</v>
      </c>
      <c r="C752" s="832" t="s">
        <v>2626</v>
      </c>
      <c r="D752" s="832" t="s">
        <v>2627</v>
      </c>
      <c r="E752" s="832" t="s">
        <v>333</v>
      </c>
      <c r="F752" s="832" t="s">
        <v>2438</v>
      </c>
      <c r="G752" s="832">
        <v>0</v>
      </c>
      <c r="H752" s="832">
        <v>0</v>
      </c>
      <c r="I752" s="832">
        <v>0</v>
      </c>
      <c r="J752" s="832">
        <v>0</v>
      </c>
      <c r="K752" s="832">
        <v>0</v>
      </c>
      <c r="L752" s="832">
        <v>0</v>
      </c>
      <c r="M752" s="832">
        <v>0</v>
      </c>
      <c r="N752" s="832">
        <v>0</v>
      </c>
      <c r="O752" s="832">
        <v>0</v>
      </c>
      <c r="P752" s="832">
        <v>0</v>
      </c>
      <c r="Q752" s="832">
        <v>0</v>
      </c>
      <c r="R752" s="832">
        <v>0</v>
      </c>
      <c r="S752" s="832">
        <v>0</v>
      </c>
      <c r="T752" s="832">
        <v>0</v>
      </c>
      <c r="U752" s="832">
        <v>0</v>
      </c>
      <c r="V752" s="832">
        <v>0</v>
      </c>
      <c r="W752" s="832">
        <v>0</v>
      </c>
      <c r="X752" s="832">
        <v>0</v>
      </c>
      <c r="Y752" s="832">
        <v>0</v>
      </c>
      <c r="Z752" s="832">
        <v>0</v>
      </c>
      <c r="AA752" s="832">
        <v>0</v>
      </c>
      <c r="AB752" s="832">
        <v>0</v>
      </c>
      <c r="AC752" s="832">
        <v>0</v>
      </c>
      <c r="AD752" s="832">
        <v>0</v>
      </c>
      <c r="AE752" s="832">
        <v>0</v>
      </c>
      <c r="AF752" s="832">
        <v>0</v>
      </c>
      <c r="AG752" s="832">
        <v>0</v>
      </c>
      <c r="AH752" s="832">
        <v>0</v>
      </c>
      <c r="AI752" s="832">
        <v>0</v>
      </c>
      <c r="AJ752" s="1030" t="str">
        <f t="shared" si="72"/>
        <v>H48300</v>
      </c>
      <c r="AK752" s="1030" t="str">
        <f t="shared" si="73"/>
        <v>CT ENTREPOSAGE DE PNEU</v>
      </c>
      <c r="AL752" s="1030">
        <f>IFERROR(INDEX(G752:R752,1,MATCH(Parametres!$B$3,G$1:R$1,0)-1)*IF(OR(F752="L",F752="S",F752="I"),-1,1),"")</f>
        <v>0</v>
      </c>
      <c r="AM752" s="1030">
        <f t="shared" si="68"/>
        <v>0</v>
      </c>
      <c r="AN752" s="1030">
        <f>INDEX(G752:R752,1,MATCH(Parametres!$B$3,G$1:R$1,0))*IF(OR(F752="L",F752="S",F752="I"),-1,1)</f>
        <v>0</v>
      </c>
      <c r="AO752" s="598" t="e">
        <f>+VLOOKUP($AJ752,Data_Validation!$A:$D,1,0)</f>
        <v>#N/A</v>
      </c>
      <c r="AP752" s="598" t="e">
        <f>+VLOOKUP($AJ752,Data_Validation!$A:$D,3,0)</f>
        <v>#N/A</v>
      </c>
      <c r="AQ752" s="598" t="e">
        <f>+VLOOKUP($AJ752,Data_Validation!$A:$D,4,0)</f>
        <v>#N/A</v>
      </c>
      <c r="AR752" s="598" t="s">
        <v>299</v>
      </c>
      <c r="AS752" s="598" t="e">
        <f>+VLOOKUP($AJ752,Data_Validation!$A:$E,5,0)</f>
        <v>#N/A</v>
      </c>
      <c r="AT752" s="1036" t="str">
        <f t="shared" si="69"/>
        <v>H48300</v>
      </c>
      <c r="AU752" s="599" t="str">
        <f t="shared" si="70"/>
        <v>CT ENTREPOSAGE DE PNEU</v>
      </c>
      <c r="AV752" s="1030">
        <f>IFERROR(INDEX(V752:AG752,1,MATCH(Parametres!$B$3,V$1:AG$1,0)-1)*IF(OR(C752="L",C752="S",C752="I"),-1,1),"")</f>
        <v>0</v>
      </c>
      <c r="AW752" s="1030">
        <f t="shared" si="71"/>
        <v>0</v>
      </c>
      <c r="AX752" s="1030">
        <f>INDEX(V752:AG752,1,MATCH(Parametres!$B$3,V$1:AG$1,0))*IF(OR(C752="L",C752="S",C752="I"),-1,1)</f>
        <v>0</v>
      </c>
      <c r="AY752" s="598" t="s">
        <v>337</v>
      </c>
      <c r="AZ752" s="598" t="e">
        <f>+VLOOKUP($AJ752,Data_Validation!$A:$E,5,0)</f>
        <v>#N/A</v>
      </c>
    </row>
    <row r="753" spans="1:52" ht="15" customHeight="1">
      <c r="A753" s="832" t="s">
        <v>1150</v>
      </c>
      <c r="B753" s="832">
        <v>2025</v>
      </c>
      <c r="C753" s="832" t="s">
        <v>2628</v>
      </c>
      <c r="D753" s="832" t="s">
        <v>2629</v>
      </c>
      <c r="E753" s="832" t="s">
        <v>333</v>
      </c>
      <c r="F753" s="832" t="s">
        <v>2438</v>
      </c>
      <c r="G753" s="832">
        <v>10423.48</v>
      </c>
      <c r="H753" s="832">
        <v>18557.009999999998</v>
      </c>
      <c r="I753" s="832">
        <v>28339.13</v>
      </c>
      <c r="J753" s="832">
        <v>44879.69</v>
      </c>
      <c r="K753" s="832">
        <v>59473.23</v>
      </c>
      <c r="L753" s="832">
        <v>72752.61</v>
      </c>
      <c r="M753" s="832">
        <v>83189.91</v>
      </c>
      <c r="N753" s="832">
        <v>90860.61</v>
      </c>
      <c r="O753" s="832">
        <v>100142.33</v>
      </c>
      <c r="P753" s="832">
        <v>114313.08</v>
      </c>
      <c r="Q753" s="832">
        <v>129624.32000000001</v>
      </c>
      <c r="R753" s="832">
        <v>139129.14000000001</v>
      </c>
      <c r="S753" s="832">
        <v>11784.03</v>
      </c>
      <c r="T753" s="832">
        <v>11784.03</v>
      </c>
      <c r="U753" s="832">
        <v>0</v>
      </c>
      <c r="V753" s="832">
        <v>0</v>
      </c>
      <c r="W753" s="832">
        <v>0</v>
      </c>
      <c r="X753" s="832">
        <v>0</v>
      </c>
      <c r="Y753" s="832">
        <v>0</v>
      </c>
      <c r="Z753" s="832">
        <v>0</v>
      </c>
      <c r="AA753" s="832">
        <v>0</v>
      </c>
      <c r="AB753" s="832">
        <v>0</v>
      </c>
      <c r="AC753" s="832">
        <v>0</v>
      </c>
      <c r="AD753" s="832">
        <v>0</v>
      </c>
      <c r="AE753" s="832">
        <v>0</v>
      </c>
      <c r="AF753" s="832">
        <v>0</v>
      </c>
      <c r="AG753" s="832">
        <v>0</v>
      </c>
      <c r="AH753" s="832">
        <v>0</v>
      </c>
      <c r="AI753" s="832">
        <v>0</v>
      </c>
      <c r="AJ753" s="1030" t="str">
        <f t="shared" si="72"/>
        <v>H48400</v>
      </c>
      <c r="AK753" s="1030" t="str">
        <f t="shared" si="73"/>
        <v>CT HUILE-GRAISSE</v>
      </c>
      <c r="AL753" s="1030">
        <f>IFERROR(INDEX(G753:R753,1,MATCH(Parametres!$B$3,G$1:R$1,0)-1)*IF(OR(F753="L",F753="S",F753="I"),-1,1),"")</f>
        <v>10423.48</v>
      </c>
      <c r="AM753" s="1030">
        <f t="shared" si="68"/>
        <v>8133.5299999999988</v>
      </c>
      <c r="AN753" s="1030">
        <f>INDEX(G753:R753,1,MATCH(Parametres!$B$3,G$1:R$1,0))*IF(OR(F753="L",F753="S",F753="I"),-1,1)</f>
        <v>18557.009999999998</v>
      </c>
      <c r="AO753" s="598" t="str">
        <f>+VLOOKUP($AJ753,Data_Validation!$A:$D,1,0)</f>
        <v>H48400</v>
      </c>
      <c r="AP753" s="598" t="str">
        <f>+VLOOKUP($AJ753,Data_Validation!$A:$D,3,0)</f>
        <v>Pièces</v>
      </c>
      <c r="AQ753" s="598" t="str">
        <f>+VLOOKUP($AJ753,Data_Validation!$A:$D,4,0)</f>
        <v>Huiles et Graisse</v>
      </c>
      <c r="AR753" s="598" t="s">
        <v>299</v>
      </c>
      <c r="AS753" s="598">
        <f>+VLOOKUP($AJ753,Data_Validation!$A:$E,5,0)</f>
        <v>0</v>
      </c>
      <c r="AT753" s="1036" t="str">
        <f t="shared" si="69"/>
        <v>H48400</v>
      </c>
      <c r="AU753" s="599" t="str">
        <f t="shared" si="70"/>
        <v>CT HUILE-GRAISSE</v>
      </c>
      <c r="AV753" s="1030">
        <f>IFERROR(INDEX(V753:AG753,1,MATCH(Parametres!$B$3,V$1:AG$1,0)-1)*IF(OR(C753="L",C753="S",C753="I"),-1,1),"")</f>
        <v>0</v>
      </c>
      <c r="AW753" s="1030">
        <f t="shared" si="71"/>
        <v>0</v>
      </c>
      <c r="AX753" s="1030">
        <f>INDEX(V753:AG753,1,MATCH(Parametres!$B$3,V$1:AG$1,0))*IF(OR(C753="L",C753="S",C753="I"),-1,1)</f>
        <v>0</v>
      </c>
      <c r="AY753" s="598" t="s">
        <v>337</v>
      </c>
      <c r="AZ753" s="598">
        <f>+VLOOKUP($AJ753,Data_Validation!$A:$E,5,0)</f>
        <v>0</v>
      </c>
    </row>
    <row r="754" spans="1:52" ht="15" customHeight="1">
      <c r="A754" s="832" t="s">
        <v>1150</v>
      </c>
      <c r="B754" s="832">
        <v>2025</v>
      </c>
      <c r="C754" s="832" t="s">
        <v>2630</v>
      </c>
      <c r="D754" s="832" t="s">
        <v>2631</v>
      </c>
      <c r="E754" s="832" t="s">
        <v>333</v>
      </c>
      <c r="F754" s="832" t="s">
        <v>2438</v>
      </c>
      <c r="G754" s="832">
        <v>3859.85</v>
      </c>
      <c r="H754" s="832">
        <v>6049.37</v>
      </c>
      <c r="I754" s="832">
        <v>10059.82</v>
      </c>
      <c r="J754" s="832">
        <v>14540.11</v>
      </c>
      <c r="K754" s="832">
        <v>19563.5</v>
      </c>
      <c r="L754" s="832">
        <v>23979.49</v>
      </c>
      <c r="M754" s="832">
        <v>28899.21</v>
      </c>
      <c r="N754" s="832">
        <v>32685.64</v>
      </c>
      <c r="O754" s="832">
        <v>36835.379999999997</v>
      </c>
      <c r="P754" s="832">
        <v>40441.42</v>
      </c>
      <c r="Q754" s="832">
        <v>43010.42</v>
      </c>
      <c r="R754" s="832">
        <v>45175.48</v>
      </c>
      <c r="S754" s="832">
        <v>3910.04</v>
      </c>
      <c r="T754" s="832">
        <v>3910.04</v>
      </c>
      <c r="U754" s="832">
        <v>0</v>
      </c>
      <c r="V754" s="832">
        <v>0</v>
      </c>
      <c r="W754" s="832">
        <v>0</v>
      </c>
      <c r="X754" s="832">
        <v>0</v>
      </c>
      <c r="Y754" s="832">
        <v>0</v>
      </c>
      <c r="Z754" s="832">
        <v>0</v>
      </c>
      <c r="AA754" s="832">
        <v>0</v>
      </c>
      <c r="AB754" s="832">
        <v>0</v>
      </c>
      <c r="AC754" s="832">
        <v>0</v>
      </c>
      <c r="AD754" s="832">
        <v>0</v>
      </c>
      <c r="AE754" s="832">
        <v>0</v>
      </c>
      <c r="AF754" s="832">
        <v>0</v>
      </c>
      <c r="AG754" s="832">
        <v>0</v>
      </c>
      <c r="AH754" s="832">
        <v>0</v>
      </c>
      <c r="AI754" s="832">
        <v>0</v>
      </c>
      <c r="AJ754" s="1030" t="str">
        <f t="shared" si="72"/>
        <v>H48500</v>
      </c>
      <c r="AK754" s="1030" t="str">
        <f t="shared" si="73"/>
        <v>CT ESSENCE</v>
      </c>
      <c r="AL754" s="1030">
        <f>IFERROR(INDEX(G754:R754,1,MATCH(Parametres!$B$3,G$1:R$1,0)-1)*IF(OR(F754="L",F754="S",F754="I"),-1,1),"")</f>
        <v>3859.85</v>
      </c>
      <c r="AM754" s="1030">
        <f t="shared" si="68"/>
        <v>2189.52</v>
      </c>
      <c r="AN754" s="1030">
        <f>INDEX(G754:R754,1,MATCH(Parametres!$B$3,G$1:R$1,0))*IF(OR(F754="L",F754="S",F754="I"),-1,1)</f>
        <v>6049.37</v>
      </c>
      <c r="AO754" s="598" t="str">
        <f>+VLOOKUP($AJ754,Data_Validation!$A:$D,1,0)</f>
        <v>H48500</v>
      </c>
      <c r="AP754" s="598" t="str">
        <f>+VLOOKUP($AJ754,Data_Validation!$A:$D,3,0)</f>
        <v>Pièces</v>
      </c>
      <c r="AQ754" s="598" t="str">
        <f>+VLOOKUP($AJ754,Data_Validation!$A:$D,4,0)</f>
        <v>Huiles et Graisse</v>
      </c>
      <c r="AR754" s="598" t="s">
        <v>299</v>
      </c>
      <c r="AS754" s="598">
        <f>+VLOOKUP($AJ754,Data_Validation!$A:$E,5,0)</f>
        <v>0</v>
      </c>
      <c r="AT754" s="1036" t="str">
        <f t="shared" si="69"/>
        <v>H48500</v>
      </c>
      <c r="AU754" s="599" t="str">
        <f t="shared" si="70"/>
        <v>CT ESSENCE</v>
      </c>
      <c r="AV754" s="1030">
        <f>IFERROR(INDEX(V754:AG754,1,MATCH(Parametres!$B$3,V$1:AG$1,0)-1)*IF(OR(C754="L",C754="S",C754="I"),-1,1),"")</f>
        <v>0</v>
      </c>
      <c r="AW754" s="1030">
        <f t="shared" si="71"/>
        <v>0</v>
      </c>
      <c r="AX754" s="1030">
        <f>INDEX(V754:AG754,1,MATCH(Parametres!$B$3,V$1:AG$1,0))*IF(OR(C754="L",C754="S",C754="I"),-1,1)</f>
        <v>0</v>
      </c>
      <c r="AY754" s="598" t="s">
        <v>337</v>
      </c>
      <c r="AZ754" s="598">
        <f>+VLOOKUP($AJ754,Data_Validation!$A:$E,5,0)</f>
        <v>0</v>
      </c>
    </row>
    <row r="755" spans="1:52" ht="15" customHeight="1">
      <c r="A755" s="832" t="s">
        <v>1150</v>
      </c>
      <c r="B755" s="832">
        <v>2025</v>
      </c>
      <c r="C755" s="832" t="s">
        <v>2632</v>
      </c>
      <c r="D755" s="832" t="s">
        <v>2633</v>
      </c>
      <c r="E755" s="832" t="s">
        <v>333</v>
      </c>
      <c r="F755" s="832" t="s">
        <v>2438</v>
      </c>
      <c r="G755" s="832">
        <v>0</v>
      </c>
      <c r="H755" s="832">
        <v>0</v>
      </c>
      <c r="I755" s="832">
        <v>0</v>
      </c>
      <c r="J755" s="832">
        <v>0</v>
      </c>
      <c r="K755" s="832">
        <v>0</v>
      </c>
      <c r="L755" s="832">
        <v>0</v>
      </c>
      <c r="M755" s="832">
        <v>0</v>
      </c>
      <c r="N755" s="832">
        <v>0</v>
      </c>
      <c r="O755" s="832">
        <v>0</v>
      </c>
      <c r="P755" s="832">
        <v>0</v>
      </c>
      <c r="Q755" s="832">
        <v>0</v>
      </c>
      <c r="R755" s="832">
        <v>0</v>
      </c>
      <c r="S755" s="832">
        <v>0</v>
      </c>
      <c r="T755" s="832">
        <v>0</v>
      </c>
      <c r="U755" s="832">
        <v>0</v>
      </c>
      <c r="V755" s="832">
        <v>0</v>
      </c>
      <c r="W755" s="832">
        <v>0</v>
      </c>
      <c r="X755" s="832">
        <v>0</v>
      </c>
      <c r="Y755" s="832">
        <v>0</v>
      </c>
      <c r="Z755" s="832">
        <v>0</v>
      </c>
      <c r="AA755" s="832">
        <v>0</v>
      </c>
      <c r="AB755" s="832">
        <v>0</v>
      </c>
      <c r="AC755" s="832">
        <v>0</v>
      </c>
      <c r="AD755" s="832">
        <v>0</v>
      </c>
      <c r="AE755" s="832">
        <v>0</v>
      </c>
      <c r="AF755" s="832">
        <v>0</v>
      </c>
      <c r="AG755" s="832">
        <v>0</v>
      </c>
      <c r="AH755" s="832">
        <v>0</v>
      </c>
      <c r="AI755" s="832">
        <v>0</v>
      </c>
      <c r="AJ755" s="1030" t="str">
        <f t="shared" si="72"/>
        <v>H49000</v>
      </c>
      <c r="AK755" s="1030" t="str">
        <f t="shared" si="73"/>
        <v>CT OPERATION LOCATION</v>
      </c>
      <c r="AL755" s="1030">
        <f>IFERROR(INDEX(G755:R755,1,MATCH(Parametres!$B$3,G$1:R$1,0)-1)*IF(OR(F755="L",F755="S",F755="I"),-1,1),"")</f>
        <v>0</v>
      </c>
      <c r="AM755" s="1030">
        <f t="shared" si="68"/>
        <v>0</v>
      </c>
      <c r="AN755" s="1030">
        <f>INDEX(G755:R755,1,MATCH(Parametres!$B$3,G$1:R$1,0))*IF(OR(F755="L",F755="S",F755="I"),-1,1)</f>
        <v>0</v>
      </c>
      <c r="AO755" s="598" t="e">
        <f>+VLOOKUP($AJ755,Data_Validation!$A:$D,1,0)</f>
        <v>#N/A</v>
      </c>
      <c r="AP755" s="598" t="e">
        <f>+VLOOKUP($AJ755,Data_Validation!$A:$D,3,0)</f>
        <v>#N/A</v>
      </c>
      <c r="AQ755" s="598" t="e">
        <f>+VLOOKUP($AJ755,Data_Validation!$A:$D,4,0)</f>
        <v>#N/A</v>
      </c>
      <c r="AR755" s="598" t="s">
        <v>299</v>
      </c>
      <c r="AS755" s="598" t="e">
        <f>+VLOOKUP($AJ755,Data_Validation!$A:$E,5,0)</f>
        <v>#N/A</v>
      </c>
      <c r="AT755" s="1036" t="str">
        <f t="shared" si="69"/>
        <v>H49000</v>
      </c>
      <c r="AU755" s="599" t="str">
        <f t="shared" si="70"/>
        <v>CT OPERATION LOCATION</v>
      </c>
      <c r="AV755" s="1030">
        <f>IFERROR(INDEX(V755:AG755,1,MATCH(Parametres!$B$3,V$1:AG$1,0)-1)*IF(OR(C755="L",C755="S",C755="I"),-1,1),"")</f>
        <v>0</v>
      </c>
      <c r="AW755" s="1030">
        <f t="shared" si="71"/>
        <v>0</v>
      </c>
      <c r="AX755" s="1030">
        <f>INDEX(V755:AG755,1,MATCH(Parametres!$B$3,V$1:AG$1,0))*IF(OR(C755="L",C755="S",C755="I"),-1,1)</f>
        <v>0</v>
      </c>
      <c r="AY755" s="598" t="s">
        <v>337</v>
      </c>
      <c r="AZ755" s="598" t="e">
        <f>+VLOOKUP($AJ755,Data_Validation!$A:$E,5,0)</f>
        <v>#N/A</v>
      </c>
    </row>
    <row r="756" spans="1:52" ht="15" customHeight="1">
      <c r="A756" s="832" t="s">
        <v>1150</v>
      </c>
      <c r="B756" s="832">
        <v>2025</v>
      </c>
      <c r="C756" s="832" t="s">
        <v>2634</v>
      </c>
      <c r="D756" s="832" t="s">
        <v>2635</v>
      </c>
      <c r="E756" s="832" t="s">
        <v>333</v>
      </c>
      <c r="F756" s="832" t="s">
        <v>2438</v>
      </c>
      <c r="G756" s="832">
        <v>0</v>
      </c>
      <c r="H756" s="832">
        <v>0</v>
      </c>
      <c r="I756" s="832">
        <v>0</v>
      </c>
      <c r="J756" s="832">
        <v>0</v>
      </c>
      <c r="K756" s="832">
        <v>0</v>
      </c>
      <c r="L756" s="832">
        <v>0</v>
      </c>
      <c r="M756" s="832">
        <v>0</v>
      </c>
      <c r="N756" s="832">
        <v>0</v>
      </c>
      <c r="O756" s="832">
        <v>0</v>
      </c>
      <c r="P756" s="832">
        <v>0</v>
      </c>
      <c r="Q756" s="832">
        <v>0</v>
      </c>
      <c r="R756" s="832">
        <v>0</v>
      </c>
      <c r="S756" s="832">
        <v>0</v>
      </c>
      <c r="T756" s="832">
        <v>0</v>
      </c>
      <c r="U756" s="832">
        <v>0</v>
      </c>
      <c r="V756" s="832">
        <v>0</v>
      </c>
      <c r="W756" s="832">
        <v>0</v>
      </c>
      <c r="X756" s="832">
        <v>0</v>
      </c>
      <c r="Y756" s="832">
        <v>0</v>
      </c>
      <c r="Z756" s="832">
        <v>0</v>
      </c>
      <c r="AA756" s="832">
        <v>0</v>
      </c>
      <c r="AB756" s="832">
        <v>0</v>
      </c>
      <c r="AC756" s="832">
        <v>0</v>
      </c>
      <c r="AD756" s="832">
        <v>0</v>
      </c>
      <c r="AE756" s="832">
        <v>0</v>
      </c>
      <c r="AF756" s="832">
        <v>0</v>
      </c>
      <c r="AG756" s="832">
        <v>0</v>
      </c>
      <c r="AH756" s="832">
        <v>0</v>
      </c>
      <c r="AI756" s="832">
        <v>0</v>
      </c>
      <c r="AJ756" s="1030" t="str">
        <f t="shared" si="72"/>
        <v>H49100</v>
      </c>
      <c r="AK756" s="1030" t="str">
        <f t="shared" si="73"/>
        <v>FRAIS LOCATION CT &amp; LT</v>
      </c>
      <c r="AL756" s="1030">
        <f>IFERROR(INDEX(G756:R756,1,MATCH(Parametres!$B$3,G$1:R$1,0)-1)*IF(OR(F756="L",F756="S",F756="I"),-1,1),"")</f>
        <v>0</v>
      </c>
      <c r="AM756" s="1030">
        <f t="shared" si="68"/>
        <v>0</v>
      </c>
      <c r="AN756" s="1030">
        <f>INDEX(G756:R756,1,MATCH(Parametres!$B$3,G$1:R$1,0))*IF(OR(F756="L",F756="S",F756="I"),-1,1)</f>
        <v>0</v>
      </c>
      <c r="AO756" s="598" t="e">
        <f>+VLOOKUP($AJ756,Data_Validation!$A:$D,1,0)</f>
        <v>#N/A</v>
      </c>
      <c r="AP756" s="598" t="e">
        <f>+VLOOKUP($AJ756,Data_Validation!$A:$D,3,0)</f>
        <v>#N/A</v>
      </c>
      <c r="AQ756" s="598" t="e">
        <f>+VLOOKUP($AJ756,Data_Validation!$A:$D,4,0)</f>
        <v>#N/A</v>
      </c>
      <c r="AR756" s="598" t="s">
        <v>299</v>
      </c>
      <c r="AS756" s="598" t="e">
        <f>+VLOOKUP($AJ756,Data_Validation!$A:$E,5,0)</f>
        <v>#N/A</v>
      </c>
      <c r="AT756" s="1036" t="str">
        <f t="shared" si="69"/>
        <v>H49100</v>
      </c>
      <c r="AU756" s="599" t="str">
        <f t="shared" si="70"/>
        <v>FRAIS LOCATION CT &amp; LT</v>
      </c>
      <c r="AV756" s="1030">
        <f>IFERROR(INDEX(V756:AG756,1,MATCH(Parametres!$B$3,V$1:AG$1,0)-1)*IF(OR(C756="L",C756="S",C756="I"),-1,1),"")</f>
        <v>0</v>
      </c>
      <c r="AW756" s="1030">
        <f t="shared" si="71"/>
        <v>0</v>
      </c>
      <c r="AX756" s="1030">
        <f>INDEX(V756:AG756,1,MATCH(Parametres!$B$3,V$1:AG$1,0))*IF(OR(C756="L",C756="S",C756="I"),-1,1)</f>
        <v>0</v>
      </c>
      <c r="AY756" s="598" t="s">
        <v>337</v>
      </c>
      <c r="AZ756" s="598" t="e">
        <f>+VLOOKUP($AJ756,Data_Validation!$A:$E,5,0)</f>
        <v>#N/A</v>
      </c>
    </row>
    <row r="757" spans="1:52" ht="15" customHeight="1">
      <c r="A757" s="832" t="s">
        <v>1150</v>
      </c>
      <c r="B757" s="832">
        <v>2025</v>
      </c>
      <c r="C757" s="832" t="s">
        <v>2636</v>
      </c>
      <c r="D757" s="832" t="s">
        <v>2427</v>
      </c>
      <c r="E757" s="832" t="s">
        <v>333</v>
      </c>
      <c r="F757" s="832" t="s">
        <v>2438</v>
      </c>
      <c r="G757" s="832">
        <v>0</v>
      </c>
      <c r="H757" s="832">
        <v>0</v>
      </c>
      <c r="I757" s="832">
        <v>0</v>
      </c>
      <c r="J757" s="832">
        <v>0</v>
      </c>
      <c r="K757" s="832">
        <v>0</v>
      </c>
      <c r="L757" s="832">
        <v>0</v>
      </c>
      <c r="M757" s="832">
        <v>0</v>
      </c>
      <c r="N757" s="832">
        <v>0</v>
      </c>
      <c r="O757" s="832">
        <v>0</v>
      </c>
      <c r="P757" s="832">
        <v>0</v>
      </c>
      <c r="Q757" s="832">
        <v>0</v>
      </c>
      <c r="R757" s="832">
        <v>0</v>
      </c>
      <c r="S757" s="832">
        <v>0</v>
      </c>
      <c r="T757" s="832">
        <v>0</v>
      </c>
      <c r="U757" s="832">
        <v>0</v>
      </c>
      <c r="V757" s="832">
        <v>0</v>
      </c>
      <c r="W757" s="832">
        <v>0</v>
      </c>
      <c r="X757" s="832">
        <v>0</v>
      </c>
      <c r="Y757" s="832">
        <v>0</v>
      </c>
      <c r="Z757" s="832">
        <v>0</v>
      </c>
      <c r="AA757" s="832">
        <v>0</v>
      </c>
      <c r="AB757" s="832">
        <v>0</v>
      </c>
      <c r="AC757" s="832">
        <v>0</v>
      </c>
      <c r="AD757" s="832">
        <v>0</v>
      </c>
      <c r="AE757" s="832">
        <v>0</v>
      </c>
      <c r="AF757" s="832">
        <v>0</v>
      </c>
      <c r="AG757" s="832">
        <v>0</v>
      </c>
      <c r="AH757" s="832">
        <v>0</v>
      </c>
      <c r="AI757" s="832">
        <v>0</v>
      </c>
      <c r="AJ757" s="1030" t="str">
        <f t="shared" si="72"/>
        <v>H49200</v>
      </c>
      <c r="AK757" s="1030" t="str">
        <f t="shared" si="73"/>
        <v>GAIN/PERTE DISPOSITION</v>
      </c>
      <c r="AL757" s="1030">
        <f>IFERROR(INDEX(G757:R757,1,MATCH(Parametres!$B$3,G$1:R$1,0)-1)*IF(OR(F757="L",F757="S",F757="I"),-1,1),"")</f>
        <v>0</v>
      </c>
      <c r="AM757" s="1030">
        <f t="shared" si="68"/>
        <v>0</v>
      </c>
      <c r="AN757" s="1030">
        <f>INDEX(G757:R757,1,MATCH(Parametres!$B$3,G$1:R$1,0))*IF(OR(F757="L",F757="S",F757="I"),-1,1)</f>
        <v>0</v>
      </c>
      <c r="AO757" s="598" t="e">
        <f>+VLOOKUP($AJ757,Data_Validation!$A:$D,1,0)</f>
        <v>#N/A</v>
      </c>
      <c r="AP757" s="598" t="e">
        <f>+VLOOKUP($AJ757,Data_Validation!$A:$D,3,0)</f>
        <v>#N/A</v>
      </c>
      <c r="AQ757" s="598" t="e">
        <f>+VLOOKUP($AJ757,Data_Validation!$A:$D,4,0)</f>
        <v>#N/A</v>
      </c>
      <c r="AR757" s="598" t="s">
        <v>299</v>
      </c>
      <c r="AS757" s="598" t="e">
        <f>+VLOOKUP($AJ757,Data_Validation!$A:$E,5,0)</f>
        <v>#N/A</v>
      </c>
      <c r="AT757" s="1036" t="str">
        <f t="shared" si="69"/>
        <v>H49200</v>
      </c>
      <c r="AU757" s="599" t="str">
        <f t="shared" si="70"/>
        <v>GAIN/PERTE DISPOSITION</v>
      </c>
      <c r="AV757" s="1030">
        <f>IFERROR(INDEX(V757:AG757,1,MATCH(Parametres!$B$3,V$1:AG$1,0)-1)*IF(OR(C757="L",C757="S",C757="I"),-1,1),"")</f>
        <v>0</v>
      </c>
      <c r="AW757" s="1030">
        <f t="shared" si="71"/>
        <v>0</v>
      </c>
      <c r="AX757" s="1030">
        <f>INDEX(V757:AG757,1,MATCH(Parametres!$B$3,V$1:AG$1,0))*IF(OR(C757="L",C757="S",C757="I"),-1,1)</f>
        <v>0</v>
      </c>
      <c r="AY757" s="598" t="s">
        <v>337</v>
      </c>
      <c r="AZ757" s="598" t="e">
        <f>+VLOOKUP($AJ757,Data_Validation!$A:$E,5,0)</f>
        <v>#N/A</v>
      </c>
    </row>
    <row r="758" spans="1:52" ht="15" customHeight="1">
      <c r="A758" s="832" t="s">
        <v>1150</v>
      </c>
      <c r="B758" s="832">
        <v>2025</v>
      </c>
      <c r="C758" s="832" t="s">
        <v>2637</v>
      </c>
      <c r="D758" s="832" t="s">
        <v>2638</v>
      </c>
      <c r="E758" s="832" t="s">
        <v>333</v>
      </c>
      <c r="F758" s="832" t="s">
        <v>2438</v>
      </c>
      <c r="G758" s="832">
        <v>0</v>
      </c>
      <c r="H758" s="832">
        <v>0</v>
      </c>
      <c r="I758" s="832">
        <v>0</v>
      </c>
      <c r="J758" s="832">
        <v>0</v>
      </c>
      <c r="K758" s="832">
        <v>0</v>
      </c>
      <c r="L758" s="832">
        <v>0</v>
      </c>
      <c r="M758" s="832">
        <v>0</v>
      </c>
      <c r="N758" s="832">
        <v>0</v>
      </c>
      <c r="O758" s="832">
        <v>0</v>
      </c>
      <c r="P758" s="832">
        <v>0</v>
      </c>
      <c r="Q758" s="832">
        <v>0</v>
      </c>
      <c r="R758" s="832">
        <v>0</v>
      </c>
      <c r="S758" s="832">
        <v>0</v>
      </c>
      <c r="T758" s="832">
        <v>0</v>
      </c>
      <c r="U758" s="832">
        <v>0</v>
      </c>
      <c r="V758" s="832">
        <v>0</v>
      </c>
      <c r="W758" s="832">
        <v>0</v>
      </c>
      <c r="X758" s="832">
        <v>0</v>
      </c>
      <c r="Y758" s="832">
        <v>0</v>
      </c>
      <c r="Z758" s="832">
        <v>0</v>
      </c>
      <c r="AA758" s="832">
        <v>0</v>
      </c>
      <c r="AB758" s="832">
        <v>0</v>
      </c>
      <c r="AC758" s="832">
        <v>0</v>
      </c>
      <c r="AD758" s="832">
        <v>0</v>
      </c>
      <c r="AE758" s="832">
        <v>0</v>
      </c>
      <c r="AF758" s="832">
        <v>0</v>
      </c>
      <c r="AG758" s="832">
        <v>0</v>
      </c>
      <c r="AH758" s="832">
        <v>0</v>
      </c>
      <c r="AI758" s="832">
        <v>0</v>
      </c>
      <c r="AJ758" s="1030" t="str">
        <f t="shared" si="72"/>
        <v>H49300</v>
      </c>
      <c r="AK758" s="1030" t="str">
        <f t="shared" si="73"/>
        <v>CT AUTRE DEPARTEMENT</v>
      </c>
      <c r="AL758" s="1030">
        <f>IFERROR(INDEX(G758:R758,1,MATCH(Parametres!$B$3,G$1:R$1,0)-1)*IF(OR(F758="L",F758="S",F758="I"),-1,1),"")</f>
        <v>0</v>
      </c>
      <c r="AM758" s="1030">
        <f t="shared" si="68"/>
        <v>0</v>
      </c>
      <c r="AN758" s="1030">
        <f>INDEX(G758:R758,1,MATCH(Parametres!$B$3,G$1:R$1,0))*IF(OR(F758="L",F758="S",F758="I"),-1,1)</f>
        <v>0</v>
      </c>
      <c r="AO758" s="598" t="e">
        <f>+VLOOKUP($AJ758,Data_Validation!$A:$D,1,0)</f>
        <v>#N/A</v>
      </c>
      <c r="AP758" s="598" t="e">
        <f>+VLOOKUP($AJ758,Data_Validation!$A:$D,3,0)</f>
        <v>#N/A</v>
      </c>
      <c r="AQ758" s="598" t="e">
        <f>+VLOOKUP($AJ758,Data_Validation!$A:$D,4,0)</f>
        <v>#N/A</v>
      </c>
      <c r="AR758" s="598" t="s">
        <v>299</v>
      </c>
      <c r="AS758" s="598" t="e">
        <f>+VLOOKUP($AJ758,Data_Validation!$A:$E,5,0)</f>
        <v>#N/A</v>
      </c>
      <c r="AT758" s="1036" t="str">
        <f t="shared" si="69"/>
        <v>H49300</v>
      </c>
      <c r="AU758" s="599" t="str">
        <f t="shared" si="70"/>
        <v>CT AUTRE DEPARTEMENT</v>
      </c>
      <c r="AV758" s="1030">
        <f>IFERROR(INDEX(V758:AG758,1,MATCH(Parametres!$B$3,V$1:AG$1,0)-1)*IF(OR(C758="L",C758="S",C758="I"),-1,1),"")</f>
        <v>0</v>
      </c>
      <c r="AW758" s="1030">
        <f t="shared" si="71"/>
        <v>0</v>
      </c>
      <c r="AX758" s="1030">
        <f>INDEX(V758:AG758,1,MATCH(Parametres!$B$3,V$1:AG$1,0))*IF(OR(C758="L",C758="S",C758="I"),-1,1)</f>
        <v>0</v>
      </c>
      <c r="AY758" s="598" t="s">
        <v>337</v>
      </c>
      <c r="AZ758" s="598" t="e">
        <f>+VLOOKUP($AJ758,Data_Validation!$A:$E,5,0)</f>
        <v>#N/A</v>
      </c>
    </row>
    <row r="759" spans="1:52" ht="15" customHeight="1">
      <c r="A759" s="832" t="s">
        <v>1150</v>
      </c>
      <c r="B759" s="832">
        <v>2025</v>
      </c>
      <c r="C759" s="832" t="s">
        <v>2639</v>
      </c>
      <c r="D759" s="832" t="s">
        <v>2638</v>
      </c>
      <c r="E759" s="832" t="s">
        <v>333</v>
      </c>
      <c r="F759" s="832" t="s">
        <v>2438</v>
      </c>
      <c r="G759" s="832">
        <v>0</v>
      </c>
      <c r="H759" s="832">
        <v>0</v>
      </c>
      <c r="I759" s="832">
        <v>0</v>
      </c>
      <c r="J759" s="832">
        <v>0</v>
      </c>
      <c r="K759" s="832">
        <v>0</v>
      </c>
      <c r="L759" s="832">
        <v>0</v>
      </c>
      <c r="M759" s="832">
        <v>0</v>
      </c>
      <c r="N759" s="832">
        <v>0</v>
      </c>
      <c r="O759" s="832">
        <v>0</v>
      </c>
      <c r="P759" s="832">
        <v>0</v>
      </c>
      <c r="Q759" s="832">
        <v>0</v>
      </c>
      <c r="R759" s="832">
        <v>0</v>
      </c>
      <c r="S759" s="832">
        <v>0</v>
      </c>
      <c r="T759" s="832">
        <v>0</v>
      </c>
      <c r="U759" s="832">
        <v>0</v>
      </c>
      <c r="V759" s="832">
        <v>0</v>
      </c>
      <c r="W759" s="832">
        <v>0</v>
      </c>
      <c r="X759" s="832">
        <v>0</v>
      </c>
      <c r="Y759" s="832">
        <v>0</v>
      </c>
      <c r="Z759" s="832">
        <v>0</v>
      </c>
      <c r="AA759" s="832">
        <v>0</v>
      </c>
      <c r="AB759" s="832">
        <v>0</v>
      </c>
      <c r="AC759" s="832">
        <v>0</v>
      </c>
      <c r="AD759" s="832">
        <v>0</v>
      </c>
      <c r="AE759" s="832">
        <v>0</v>
      </c>
      <c r="AF759" s="832">
        <v>0</v>
      </c>
      <c r="AG759" s="832">
        <v>0</v>
      </c>
      <c r="AH759" s="832">
        <v>0</v>
      </c>
      <c r="AI759" s="832">
        <v>0</v>
      </c>
      <c r="AJ759" s="1030" t="str">
        <f t="shared" si="72"/>
        <v>H49400</v>
      </c>
      <c r="AK759" s="1030" t="str">
        <f t="shared" si="73"/>
        <v>CT AUTRE DEPARTEMENT</v>
      </c>
      <c r="AL759" s="1030">
        <f>IFERROR(INDEX(G759:R759,1,MATCH(Parametres!$B$3,G$1:R$1,0)-1)*IF(OR(F759="L",F759="S",F759="I"),-1,1),"")</f>
        <v>0</v>
      </c>
      <c r="AM759" s="1030">
        <f t="shared" si="68"/>
        <v>0</v>
      </c>
      <c r="AN759" s="1030">
        <f>INDEX(G759:R759,1,MATCH(Parametres!$B$3,G$1:R$1,0))*IF(OR(F759="L",F759="S",F759="I"),-1,1)</f>
        <v>0</v>
      </c>
      <c r="AO759" s="598" t="e">
        <f>+VLOOKUP($AJ759,Data_Validation!$A:$D,1,0)</f>
        <v>#N/A</v>
      </c>
      <c r="AP759" s="598" t="e">
        <f>+VLOOKUP($AJ759,Data_Validation!$A:$D,3,0)</f>
        <v>#N/A</v>
      </c>
      <c r="AQ759" s="598" t="e">
        <f>+VLOOKUP($AJ759,Data_Validation!$A:$D,4,0)</f>
        <v>#N/A</v>
      </c>
      <c r="AR759" s="598" t="s">
        <v>299</v>
      </c>
      <c r="AS759" s="598" t="e">
        <f>+VLOOKUP($AJ759,Data_Validation!$A:$E,5,0)</f>
        <v>#N/A</v>
      </c>
      <c r="AT759" s="1036" t="str">
        <f t="shared" si="69"/>
        <v>H49400</v>
      </c>
      <c r="AU759" s="599" t="str">
        <f t="shared" si="70"/>
        <v>CT AUTRE DEPARTEMENT</v>
      </c>
      <c r="AV759" s="1030">
        <f>IFERROR(INDEX(V759:AG759,1,MATCH(Parametres!$B$3,V$1:AG$1,0)-1)*IF(OR(C759="L",C759="S",C759="I"),-1,1),"")</f>
        <v>0</v>
      </c>
      <c r="AW759" s="1030">
        <f t="shared" si="71"/>
        <v>0</v>
      </c>
      <c r="AX759" s="1030">
        <f>INDEX(V759:AG759,1,MATCH(Parametres!$B$3,V$1:AG$1,0))*IF(OR(C759="L",C759="S",C759="I"),-1,1)</f>
        <v>0</v>
      </c>
      <c r="AY759" s="598" t="s">
        <v>337</v>
      </c>
      <c r="AZ759" s="598" t="e">
        <f>+VLOOKUP($AJ759,Data_Validation!$A:$E,5,0)</f>
        <v>#N/A</v>
      </c>
    </row>
    <row r="760" spans="1:52" ht="15" customHeight="1">
      <c r="A760" s="832" t="s">
        <v>1150</v>
      </c>
      <c r="B760" s="832">
        <v>2025</v>
      </c>
      <c r="C760" s="832" t="s">
        <v>2640</v>
      </c>
      <c r="D760" s="832" t="s">
        <v>2638</v>
      </c>
      <c r="E760" s="832" t="s">
        <v>333</v>
      </c>
      <c r="F760" s="832" t="s">
        <v>2438</v>
      </c>
      <c r="G760" s="832">
        <v>0</v>
      </c>
      <c r="H760" s="832">
        <v>0</v>
      </c>
      <c r="I760" s="832">
        <v>0</v>
      </c>
      <c r="J760" s="832">
        <v>0</v>
      </c>
      <c r="K760" s="832">
        <v>0</v>
      </c>
      <c r="L760" s="832">
        <v>0</v>
      </c>
      <c r="M760" s="832">
        <v>0</v>
      </c>
      <c r="N760" s="832">
        <v>0</v>
      </c>
      <c r="O760" s="832">
        <v>0</v>
      </c>
      <c r="P760" s="832">
        <v>0</v>
      </c>
      <c r="Q760" s="832">
        <v>0</v>
      </c>
      <c r="R760" s="832">
        <v>0</v>
      </c>
      <c r="S760" s="832">
        <v>0</v>
      </c>
      <c r="T760" s="832">
        <v>0</v>
      </c>
      <c r="U760" s="832">
        <v>0</v>
      </c>
      <c r="V760" s="832">
        <v>0</v>
      </c>
      <c r="W760" s="832">
        <v>0</v>
      </c>
      <c r="X760" s="832">
        <v>0</v>
      </c>
      <c r="Y760" s="832">
        <v>0</v>
      </c>
      <c r="Z760" s="832">
        <v>0</v>
      </c>
      <c r="AA760" s="832">
        <v>0</v>
      </c>
      <c r="AB760" s="832">
        <v>0</v>
      </c>
      <c r="AC760" s="832">
        <v>0</v>
      </c>
      <c r="AD760" s="832">
        <v>0</v>
      </c>
      <c r="AE760" s="832">
        <v>0</v>
      </c>
      <c r="AF760" s="832">
        <v>0</v>
      </c>
      <c r="AG760" s="832">
        <v>0</v>
      </c>
      <c r="AH760" s="832">
        <v>0</v>
      </c>
      <c r="AI760" s="832">
        <v>0</v>
      </c>
      <c r="AJ760" s="1030" t="str">
        <f t="shared" si="72"/>
        <v>H49500</v>
      </c>
      <c r="AK760" s="1030" t="str">
        <f t="shared" si="73"/>
        <v>CT AUTRE DEPARTEMENT</v>
      </c>
      <c r="AL760" s="1030">
        <f>IFERROR(INDEX(G760:R760,1,MATCH(Parametres!$B$3,G$1:R$1,0)-1)*IF(OR(F760="L",F760="S",F760="I"),-1,1),"")</f>
        <v>0</v>
      </c>
      <c r="AM760" s="1030">
        <f t="shared" si="68"/>
        <v>0</v>
      </c>
      <c r="AN760" s="1030">
        <f>INDEX(G760:R760,1,MATCH(Parametres!$B$3,G$1:R$1,0))*IF(OR(F760="L",F760="S",F760="I"),-1,1)</f>
        <v>0</v>
      </c>
      <c r="AO760" s="598" t="e">
        <f>+VLOOKUP($AJ760,Data_Validation!$A:$D,1,0)</f>
        <v>#N/A</v>
      </c>
      <c r="AP760" s="598" t="e">
        <f>+VLOOKUP($AJ760,Data_Validation!$A:$D,3,0)</f>
        <v>#N/A</v>
      </c>
      <c r="AQ760" s="598" t="e">
        <f>+VLOOKUP($AJ760,Data_Validation!$A:$D,4,0)</f>
        <v>#N/A</v>
      </c>
      <c r="AR760" s="598" t="s">
        <v>299</v>
      </c>
      <c r="AS760" s="598" t="e">
        <f>+VLOOKUP($AJ760,Data_Validation!$A:$E,5,0)</f>
        <v>#N/A</v>
      </c>
      <c r="AT760" s="1036" t="str">
        <f t="shared" si="69"/>
        <v>H49500</v>
      </c>
      <c r="AU760" s="599" t="str">
        <f t="shared" si="70"/>
        <v>CT AUTRE DEPARTEMENT</v>
      </c>
      <c r="AV760" s="1030">
        <f>IFERROR(INDEX(V760:AG760,1,MATCH(Parametres!$B$3,V$1:AG$1,0)-1)*IF(OR(C760="L",C760="S",C760="I"),-1,1),"")</f>
        <v>0</v>
      </c>
      <c r="AW760" s="1030">
        <f t="shared" si="71"/>
        <v>0</v>
      </c>
      <c r="AX760" s="1030">
        <f>INDEX(V760:AG760,1,MATCH(Parametres!$B$3,V$1:AG$1,0))*IF(OR(C760="L",C760="S",C760="I"),-1,1)</f>
        <v>0</v>
      </c>
      <c r="AY760" s="598" t="s">
        <v>337</v>
      </c>
      <c r="AZ760" s="598" t="e">
        <f>+VLOOKUP($AJ760,Data_Validation!$A:$E,5,0)</f>
        <v>#N/A</v>
      </c>
    </row>
    <row r="761" spans="1:52" ht="15" customHeight="1">
      <c r="A761" s="832" t="s">
        <v>1150</v>
      </c>
      <c r="B761" s="832">
        <v>2025</v>
      </c>
      <c r="C761" s="832" t="s">
        <v>2641</v>
      </c>
      <c r="D761" s="832" t="s">
        <v>2638</v>
      </c>
      <c r="E761" s="832" t="s">
        <v>333</v>
      </c>
      <c r="F761" s="832" t="s">
        <v>2438</v>
      </c>
      <c r="G761" s="832">
        <v>0</v>
      </c>
      <c r="H761" s="832">
        <v>0</v>
      </c>
      <c r="I761" s="832">
        <v>0</v>
      </c>
      <c r="J761" s="832">
        <v>0</v>
      </c>
      <c r="K761" s="832">
        <v>0</v>
      </c>
      <c r="L761" s="832">
        <v>0</v>
      </c>
      <c r="M761" s="832">
        <v>0</v>
      </c>
      <c r="N761" s="832">
        <v>0</v>
      </c>
      <c r="O761" s="832">
        <v>0</v>
      </c>
      <c r="P761" s="832">
        <v>0</v>
      </c>
      <c r="Q761" s="832">
        <v>0</v>
      </c>
      <c r="R761" s="832">
        <v>0</v>
      </c>
      <c r="S761" s="832">
        <v>0</v>
      </c>
      <c r="T761" s="832">
        <v>0</v>
      </c>
      <c r="U761" s="832">
        <v>0</v>
      </c>
      <c r="V761" s="832">
        <v>0</v>
      </c>
      <c r="W761" s="832">
        <v>0</v>
      </c>
      <c r="X761" s="832">
        <v>0</v>
      </c>
      <c r="Y761" s="832">
        <v>0</v>
      </c>
      <c r="Z761" s="832">
        <v>0</v>
      </c>
      <c r="AA761" s="832">
        <v>0</v>
      </c>
      <c r="AB761" s="832">
        <v>0</v>
      </c>
      <c r="AC761" s="832">
        <v>0</v>
      </c>
      <c r="AD761" s="832">
        <v>0</v>
      </c>
      <c r="AE761" s="832">
        <v>0</v>
      </c>
      <c r="AF761" s="832">
        <v>0</v>
      </c>
      <c r="AG761" s="832">
        <v>0</v>
      </c>
      <c r="AH761" s="832">
        <v>0</v>
      </c>
      <c r="AI761" s="832">
        <v>0</v>
      </c>
      <c r="AJ761" s="1030" t="str">
        <f t="shared" si="72"/>
        <v>H49600</v>
      </c>
      <c r="AK761" s="1030" t="str">
        <f t="shared" si="73"/>
        <v>CT AUTRE DEPARTEMENT</v>
      </c>
      <c r="AL761" s="1030">
        <f>IFERROR(INDEX(G761:R761,1,MATCH(Parametres!$B$3,G$1:R$1,0)-1)*IF(OR(F761="L",F761="S",F761="I"),-1,1),"")</f>
        <v>0</v>
      </c>
      <c r="AM761" s="1030">
        <f t="shared" si="68"/>
        <v>0</v>
      </c>
      <c r="AN761" s="1030">
        <f>INDEX(G761:R761,1,MATCH(Parametres!$B$3,G$1:R$1,0))*IF(OR(F761="L",F761="S",F761="I"),-1,1)</f>
        <v>0</v>
      </c>
      <c r="AO761" s="598" t="e">
        <f>+VLOOKUP($AJ761,Data_Validation!$A:$D,1,0)</f>
        <v>#N/A</v>
      </c>
      <c r="AP761" s="598" t="e">
        <f>+VLOOKUP($AJ761,Data_Validation!$A:$D,3,0)</f>
        <v>#N/A</v>
      </c>
      <c r="AQ761" s="598" t="e">
        <f>+VLOOKUP($AJ761,Data_Validation!$A:$D,4,0)</f>
        <v>#N/A</v>
      </c>
      <c r="AR761" s="598" t="s">
        <v>299</v>
      </c>
      <c r="AS761" s="598" t="e">
        <f>+VLOOKUP($AJ761,Data_Validation!$A:$E,5,0)</f>
        <v>#N/A</v>
      </c>
      <c r="AT761" s="1036" t="str">
        <f t="shared" si="69"/>
        <v>H49600</v>
      </c>
      <c r="AU761" s="599" t="str">
        <f t="shared" si="70"/>
        <v>CT AUTRE DEPARTEMENT</v>
      </c>
      <c r="AV761" s="1030">
        <f>IFERROR(INDEX(V761:AG761,1,MATCH(Parametres!$B$3,V$1:AG$1,0)-1)*IF(OR(C761="L",C761="S",C761="I"),-1,1),"")</f>
        <v>0</v>
      </c>
      <c r="AW761" s="1030">
        <f t="shared" si="71"/>
        <v>0</v>
      </c>
      <c r="AX761" s="1030">
        <f>INDEX(V761:AG761,1,MATCH(Parametres!$B$3,V$1:AG$1,0))*IF(OR(C761="L",C761="S",C761="I"),-1,1)</f>
        <v>0</v>
      </c>
      <c r="AY761" s="598" t="s">
        <v>337</v>
      </c>
      <c r="AZ761" s="598" t="e">
        <f>+VLOOKUP($AJ761,Data_Validation!$A:$E,5,0)</f>
        <v>#N/A</v>
      </c>
    </row>
    <row r="762" spans="1:52" ht="15" customHeight="1">
      <c r="A762" s="832" t="s">
        <v>1150</v>
      </c>
      <c r="B762" s="832">
        <v>2025</v>
      </c>
      <c r="C762" s="832" t="s">
        <v>2642</v>
      </c>
      <c r="D762" s="832" t="s">
        <v>2638</v>
      </c>
      <c r="E762" s="832" t="s">
        <v>333</v>
      </c>
      <c r="F762" s="832" t="s">
        <v>2438</v>
      </c>
      <c r="G762" s="832">
        <v>0</v>
      </c>
      <c r="H762" s="832">
        <v>0</v>
      </c>
      <c r="I762" s="832">
        <v>0</v>
      </c>
      <c r="J762" s="832">
        <v>0</v>
      </c>
      <c r="K762" s="832">
        <v>0</v>
      </c>
      <c r="L762" s="832">
        <v>0</v>
      </c>
      <c r="M762" s="832">
        <v>0</v>
      </c>
      <c r="N762" s="832">
        <v>0</v>
      </c>
      <c r="O762" s="832">
        <v>0</v>
      </c>
      <c r="P762" s="832">
        <v>0</v>
      </c>
      <c r="Q762" s="832">
        <v>0</v>
      </c>
      <c r="R762" s="832">
        <v>0</v>
      </c>
      <c r="S762" s="832">
        <v>0</v>
      </c>
      <c r="T762" s="832">
        <v>0</v>
      </c>
      <c r="U762" s="832">
        <v>0</v>
      </c>
      <c r="V762" s="832">
        <v>0</v>
      </c>
      <c r="W762" s="832">
        <v>0</v>
      </c>
      <c r="X762" s="832">
        <v>0</v>
      </c>
      <c r="Y762" s="832">
        <v>0</v>
      </c>
      <c r="Z762" s="832">
        <v>0</v>
      </c>
      <c r="AA762" s="832">
        <v>0</v>
      </c>
      <c r="AB762" s="832">
        <v>0</v>
      </c>
      <c r="AC762" s="832">
        <v>0</v>
      </c>
      <c r="AD762" s="832">
        <v>0</v>
      </c>
      <c r="AE762" s="832">
        <v>0</v>
      </c>
      <c r="AF762" s="832">
        <v>0</v>
      </c>
      <c r="AG762" s="832">
        <v>0</v>
      </c>
      <c r="AH762" s="832">
        <v>0</v>
      </c>
      <c r="AI762" s="832">
        <v>0</v>
      </c>
      <c r="AJ762" s="1030" t="str">
        <f t="shared" si="72"/>
        <v>H49700</v>
      </c>
      <c r="AK762" s="1030" t="str">
        <f t="shared" si="73"/>
        <v>CT AUTRE DEPARTEMENT</v>
      </c>
      <c r="AL762" s="1030">
        <f>IFERROR(INDEX(G762:R762,1,MATCH(Parametres!$B$3,G$1:R$1,0)-1)*IF(OR(F762="L",F762="S",F762="I"),-1,1),"")</f>
        <v>0</v>
      </c>
      <c r="AM762" s="1030">
        <f t="shared" si="68"/>
        <v>0</v>
      </c>
      <c r="AN762" s="1030">
        <f>INDEX(G762:R762,1,MATCH(Parametres!$B$3,G$1:R$1,0))*IF(OR(F762="L",F762="S",F762="I"),-1,1)</f>
        <v>0</v>
      </c>
      <c r="AO762" s="598" t="e">
        <f>+VLOOKUP($AJ762,Data_Validation!$A:$D,1,0)</f>
        <v>#N/A</v>
      </c>
      <c r="AP762" s="598" t="e">
        <f>+VLOOKUP($AJ762,Data_Validation!$A:$D,3,0)</f>
        <v>#N/A</v>
      </c>
      <c r="AQ762" s="598" t="e">
        <f>+VLOOKUP($AJ762,Data_Validation!$A:$D,4,0)</f>
        <v>#N/A</v>
      </c>
      <c r="AR762" s="598" t="s">
        <v>299</v>
      </c>
      <c r="AS762" s="598" t="e">
        <f>+VLOOKUP($AJ762,Data_Validation!$A:$E,5,0)</f>
        <v>#N/A</v>
      </c>
      <c r="AT762" s="1036" t="str">
        <f t="shared" si="69"/>
        <v>H49700</v>
      </c>
      <c r="AU762" s="599" t="str">
        <f t="shared" si="70"/>
        <v>CT AUTRE DEPARTEMENT</v>
      </c>
      <c r="AV762" s="1030">
        <f>IFERROR(INDEX(V762:AG762,1,MATCH(Parametres!$B$3,V$1:AG$1,0)-1)*IF(OR(C762="L",C762="S",C762="I"),-1,1),"")</f>
        <v>0</v>
      </c>
      <c r="AW762" s="1030">
        <f t="shared" si="71"/>
        <v>0</v>
      </c>
      <c r="AX762" s="1030">
        <f>INDEX(V762:AG762,1,MATCH(Parametres!$B$3,V$1:AG$1,0))*IF(OR(C762="L",C762="S",C762="I"),-1,1)</f>
        <v>0</v>
      </c>
      <c r="AY762" s="598" t="s">
        <v>337</v>
      </c>
      <c r="AZ762" s="598" t="e">
        <f>+VLOOKUP($AJ762,Data_Validation!$A:$E,5,0)</f>
        <v>#N/A</v>
      </c>
    </row>
    <row r="763" spans="1:52" ht="15" customHeight="1">
      <c r="A763" s="832" t="s">
        <v>1150</v>
      </c>
      <c r="B763" s="832">
        <v>2025</v>
      </c>
      <c r="C763" s="832" t="s">
        <v>2643</v>
      </c>
      <c r="D763" s="832" t="s">
        <v>2638</v>
      </c>
      <c r="E763" s="832" t="s">
        <v>333</v>
      </c>
      <c r="F763" s="832" t="s">
        <v>2438</v>
      </c>
      <c r="G763" s="832">
        <v>0</v>
      </c>
      <c r="H763" s="832">
        <v>0</v>
      </c>
      <c r="I763" s="832">
        <v>0</v>
      </c>
      <c r="J763" s="832">
        <v>0</v>
      </c>
      <c r="K763" s="832">
        <v>0</v>
      </c>
      <c r="L763" s="832">
        <v>0</v>
      </c>
      <c r="M763" s="832">
        <v>0</v>
      </c>
      <c r="N763" s="832">
        <v>0</v>
      </c>
      <c r="O763" s="832">
        <v>0</v>
      </c>
      <c r="P763" s="832">
        <v>0</v>
      </c>
      <c r="Q763" s="832">
        <v>0</v>
      </c>
      <c r="R763" s="832">
        <v>0</v>
      </c>
      <c r="S763" s="832">
        <v>0</v>
      </c>
      <c r="T763" s="832">
        <v>0</v>
      </c>
      <c r="U763" s="832">
        <v>0</v>
      </c>
      <c r="V763" s="832">
        <v>0</v>
      </c>
      <c r="W763" s="832">
        <v>0</v>
      </c>
      <c r="X763" s="832">
        <v>0</v>
      </c>
      <c r="Y763" s="832">
        <v>0</v>
      </c>
      <c r="Z763" s="832">
        <v>0</v>
      </c>
      <c r="AA763" s="832">
        <v>0</v>
      </c>
      <c r="AB763" s="832">
        <v>0</v>
      </c>
      <c r="AC763" s="832">
        <v>0</v>
      </c>
      <c r="AD763" s="832">
        <v>0</v>
      </c>
      <c r="AE763" s="832">
        <v>0</v>
      </c>
      <c r="AF763" s="832">
        <v>0</v>
      </c>
      <c r="AG763" s="832">
        <v>0</v>
      </c>
      <c r="AH763" s="832">
        <v>0</v>
      </c>
      <c r="AI763" s="832">
        <v>0</v>
      </c>
      <c r="AJ763" s="1030" t="str">
        <f t="shared" si="72"/>
        <v>H49800</v>
      </c>
      <c r="AK763" s="1030" t="str">
        <f t="shared" si="73"/>
        <v>CT AUTRE DEPARTEMENT</v>
      </c>
      <c r="AL763" s="1030">
        <f>IFERROR(INDEX(G763:R763,1,MATCH(Parametres!$B$3,G$1:R$1,0)-1)*IF(OR(F763="L",F763="S",F763="I"),-1,1),"")</f>
        <v>0</v>
      </c>
      <c r="AM763" s="1030">
        <f t="shared" si="68"/>
        <v>0</v>
      </c>
      <c r="AN763" s="1030">
        <f>INDEX(G763:R763,1,MATCH(Parametres!$B$3,G$1:R$1,0))*IF(OR(F763="L",F763="S",F763="I"),-1,1)</f>
        <v>0</v>
      </c>
      <c r="AO763" s="598" t="e">
        <f>+VLOOKUP($AJ763,Data_Validation!$A:$D,1,0)</f>
        <v>#N/A</v>
      </c>
      <c r="AP763" s="598" t="e">
        <f>+VLOOKUP($AJ763,Data_Validation!$A:$D,3,0)</f>
        <v>#N/A</v>
      </c>
      <c r="AQ763" s="598" t="e">
        <f>+VLOOKUP($AJ763,Data_Validation!$A:$D,4,0)</f>
        <v>#N/A</v>
      </c>
      <c r="AR763" s="598" t="s">
        <v>299</v>
      </c>
      <c r="AS763" s="598" t="e">
        <f>+VLOOKUP($AJ763,Data_Validation!$A:$E,5,0)</f>
        <v>#N/A</v>
      </c>
      <c r="AT763" s="1036" t="str">
        <f t="shared" si="69"/>
        <v>H49800</v>
      </c>
      <c r="AU763" s="599" t="str">
        <f t="shared" si="70"/>
        <v>CT AUTRE DEPARTEMENT</v>
      </c>
      <c r="AV763" s="1030">
        <f>IFERROR(INDEX(V763:AG763,1,MATCH(Parametres!$B$3,V$1:AG$1,0)-1)*IF(OR(C763="L",C763="S",C763="I"),-1,1),"")</f>
        <v>0</v>
      </c>
      <c r="AW763" s="1030">
        <f t="shared" si="71"/>
        <v>0</v>
      </c>
      <c r="AX763" s="1030">
        <f>INDEX(V763:AG763,1,MATCH(Parametres!$B$3,V$1:AG$1,0))*IF(OR(C763="L",C763="S",C763="I"),-1,1)</f>
        <v>0</v>
      </c>
      <c r="AY763" s="598" t="s">
        <v>337</v>
      </c>
      <c r="AZ763" s="598" t="e">
        <f>+VLOOKUP($AJ763,Data_Validation!$A:$E,5,0)</f>
        <v>#N/A</v>
      </c>
    </row>
    <row r="764" spans="1:52" ht="15" customHeight="1">
      <c r="A764" s="832" t="s">
        <v>1150</v>
      </c>
      <c r="B764" s="832">
        <v>2025</v>
      </c>
      <c r="C764" s="832" t="s">
        <v>2644</v>
      </c>
      <c r="D764" s="832" t="s">
        <v>2638</v>
      </c>
      <c r="E764" s="832" t="s">
        <v>333</v>
      </c>
      <c r="F764" s="832" t="s">
        <v>2438</v>
      </c>
      <c r="G764" s="832">
        <v>0</v>
      </c>
      <c r="H764" s="832">
        <v>0</v>
      </c>
      <c r="I764" s="832">
        <v>0</v>
      </c>
      <c r="J764" s="832">
        <v>0</v>
      </c>
      <c r="K764" s="832">
        <v>0</v>
      </c>
      <c r="L764" s="832">
        <v>0</v>
      </c>
      <c r="M764" s="832">
        <v>0</v>
      </c>
      <c r="N764" s="832">
        <v>0</v>
      </c>
      <c r="O764" s="832">
        <v>0</v>
      </c>
      <c r="P764" s="832">
        <v>0</v>
      </c>
      <c r="Q764" s="832">
        <v>0</v>
      </c>
      <c r="R764" s="832">
        <v>0</v>
      </c>
      <c r="S764" s="832">
        <v>0</v>
      </c>
      <c r="T764" s="832">
        <v>0</v>
      </c>
      <c r="U764" s="832">
        <v>0</v>
      </c>
      <c r="V764" s="832">
        <v>0</v>
      </c>
      <c r="W764" s="832">
        <v>0</v>
      </c>
      <c r="X764" s="832">
        <v>0</v>
      </c>
      <c r="Y764" s="832">
        <v>0</v>
      </c>
      <c r="Z764" s="832">
        <v>0</v>
      </c>
      <c r="AA764" s="832">
        <v>0</v>
      </c>
      <c r="AB764" s="832">
        <v>0</v>
      </c>
      <c r="AC764" s="832">
        <v>0</v>
      </c>
      <c r="AD764" s="832">
        <v>0</v>
      </c>
      <c r="AE764" s="832">
        <v>0</v>
      </c>
      <c r="AF764" s="832">
        <v>0</v>
      </c>
      <c r="AG764" s="832">
        <v>0</v>
      </c>
      <c r="AH764" s="832">
        <v>0</v>
      </c>
      <c r="AI764" s="832">
        <v>0</v>
      </c>
      <c r="AJ764" s="1030" t="str">
        <f t="shared" si="72"/>
        <v>H49900</v>
      </c>
      <c r="AK764" s="1030" t="str">
        <f t="shared" si="73"/>
        <v>CT AUTRE DEPARTEMENT</v>
      </c>
      <c r="AL764" s="1030">
        <f>IFERROR(INDEX(G764:R764,1,MATCH(Parametres!$B$3,G$1:R$1,0)-1)*IF(OR(F764="L",F764="S",F764="I"),-1,1),"")</f>
        <v>0</v>
      </c>
      <c r="AM764" s="1030">
        <f t="shared" si="68"/>
        <v>0</v>
      </c>
      <c r="AN764" s="1030">
        <f>INDEX(G764:R764,1,MATCH(Parametres!$B$3,G$1:R$1,0))*IF(OR(F764="L",F764="S",F764="I"),-1,1)</f>
        <v>0</v>
      </c>
      <c r="AO764" s="598" t="e">
        <f>+VLOOKUP($AJ764,Data_Validation!$A:$D,1,0)</f>
        <v>#N/A</v>
      </c>
      <c r="AP764" s="598" t="e">
        <f>+VLOOKUP($AJ764,Data_Validation!$A:$D,3,0)</f>
        <v>#N/A</v>
      </c>
      <c r="AQ764" s="598" t="e">
        <f>+VLOOKUP($AJ764,Data_Validation!$A:$D,4,0)</f>
        <v>#N/A</v>
      </c>
      <c r="AR764" s="598" t="s">
        <v>299</v>
      </c>
      <c r="AS764" s="598" t="e">
        <f>+VLOOKUP($AJ764,Data_Validation!$A:$E,5,0)</f>
        <v>#N/A</v>
      </c>
      <c r="AT764" s="1036" t="str">
        <f t="shared" si="69"/>
        <v>H49900</v>
      </c>
      <c r="AU764" s="599" t="str">
        <f t="shared" si="70"/>
        <v>CT AUTRE DEPARTEMENT</v>
      </c>
      <c r="AV764" s="1030">
        <f>IFERROR(INDEX(V764:AG764,1,MATCH(Parametres!$B$3,V$1:AG$1,0)-1)*IF(OR(C764="L",C764="S",C764="I"),-1,1),"")</f>
        <v>0</v>
      </c>
      <c r="AW764" s="1030">
        <f t="shared" si="71"/>
        <v>0</v>
      </c>
      <c r="AX764" s="1030">
        <f>INDEX(V764:AG764,1,MATCH(Parametres!$B$3,V$1:AG$1,0))*IF(OR(C764="L",C764="S",C764="I"),-1,1)</f>
        <v>0</v>
      </c>
      <c r="AY764" s="598" t="s">
        <v>337</v>
      </c>
      <c r="AZ764" s="598" t="e">
        <f>+VLOOKUP($AJ764,Data_Validation!$A:$E,5,0)</f>
        <v>#N/A</v>
      </c>
    </row>
    <row r="765" spans="1:52" ht="15" customHeight="1">
      <c r="A765" s="832" t="s">
        <v>1150</v>
      </c>
      <c r="B765" s="832">
        <v>2025</v>
      </c>
      <c r="C765" s="832" t="s">
        <v>2645</v>
      </c>
      <c r="D765" s="832" t="s">
        <v>2646</v>
      </c>
      <c r="E765" s="832" t="s">
        <v>333</v>
      </c>
      <c r="F765" s="832" t="s">
        <v>1119</v>
      </c>
      <c r="G765" s="832">
        <v>0</v>
      </c>
      <c r="H765" s="832">
        <v>0</v>
      </c>
      <c r="I765" s="832">
        <v>0</v>
      </c>
      <c r="J765" s="832">
        <v>0</v>
      </c>
      <c r="K765" s="832">
        <v>0</v>
      </c>
      <c r="L765" s="832">
        <v>0</v>
      </c>
      <c r="M765" s="832">
        <v>0</v>
      </c>
      <c r="N765" s="832">
        <v>0</v>
      </c>
      <c r="O765" s="832">
        <v>0</v>
      </c>
      <c r="P765" s="832">
        <v>0</v>
      </c>
      <c r="Q765" s="832">
        <v>0</v>
      </c>
      <c r="R765" s="832">
        <v>0</v>
      </c>
      <c r="S765" s="832">
        <v>0</v>
      </c>
      <c r="T765" s="832">
        <v>0</v>
      </c>
      <c r="U765" s="832">
        <v>0</v>
      </c>
      <c r="V765" s="832">
        <v>0</v>
      </c>
      <c r="W765" s="832">
        <v>0</v>
      </c>
      <c r="X765" s="832">
        <v>0</v>
      </c>
      <c r="Y765" s="832">
        <v>0</v>
      </c>
      <c r="Z765" s="832">
        <v>0</v>
      </c>
      <c r="AA765" s="832">
        <v>0</v>
      </c>
      <c r="AB765" s="832">
        <v>0</v>
      </c>
      <c r="AC765" s="832">
        <v>0</v>
      </c>
      <c r="AD765" s="832">
        <v>0</v>
      </c>
      <c r="AE765" s="832">
        <v>0</v>
      </c>
      <c r="AF765" s="832">
        <v>0</v>
      </c>
      <c r="AG765" s="832">
        <v>0</v>
      </c>
      <c r="AH765" s="832">
        <v>0</v>
      </c>
      <c r="AI765" s="832">
        <v>0</v>
      </c>
      <c r="AJ765" s="1030" t="str">
        <f t="shared" si="72"/>
        <v>H50100</v>
      </c>
      <c r="AK765" s="1030" t="str">
        <f t="shared" si="73"/>
        <v>SALAIRE - PROPRIETAIRE</v>
      </c>
      <c r="AL765" s="1030">
        <f>IFERROR(INDEX(G765:R765,1,MATCH(Parametres!$B$3,G$1:R$1,0)-1)*IF(OR(F765="L",F765="S",F765="I"),-1,1),"")</f>
        <v>0</v>
      </c>
      <c r="AM765" s="1030">
        <f t="shared" si="68"/>
        <v>0</v>
      </c>
      <c r="AN765" s="1030">
        <f>INDEX(G765:R765,1,MATCH(Parametres!$B$3,G$1:R$1,0))*IF(OR(F765="L",F765="S",F765="I"),-1,1)</f>
        <v>0</v>
      </c>
      <c r="AO765" s="598" t="e">
        <f>+VLOOKUP($AJ765,Data_Validation!$A:$D,1,0)</f>
        <v>#N/A</v>
      </c>
      <c r="AP765" s="598" t="e">
        <f>+VLOOKUP($AJ765,Data_Validation!$A:$D,3,0)</f>
        <v>#N/A</v>
      </c>
      <c r="AQ765" s="598" t="e">
        <f>+VLOOKUP($AJ765,Data_Validation!$A:$D,4,0)</f>
        <v>#N/A</v>
      </c>
      <c r="AR765" s="598" t="s">
        <v>299</v>
      </c>
      <c r="AS765" s="598" t="e">
        <f>+VLOOKUP($AJ765,Data_Validation!$A:$E,5,0)</f>
        <v>#N/A</v>
      </c>
      <c r="AT765" s="1036" t="str">
        <f t="shared" si="69"/>
        <v>H50100</v>
      </c>
      <c r="AU765" s="599" t="str">
        <f t="shared" si="70"/>
        <v>SALAIRE - PROPRIETAIRE</v>
      </c>
      <c r="AV765" s="1030">
        <f>IFERROR(INDEX(V765:AG765,1,MATCH(Parametres!$B$3,V$1:AG$1,0)-1)*IF(OR(C765="L",C765="S",C765="I"),-1,1),"")</f>
        <v>0</v>
      </c>
      <c r="AW765" s="1030">
        <f t="shared" si="71"/>
        <v>0</v>
      </c>
      <c r="AX765" s="1030">
        <f>INDEX(V765:AG765,1,MATCH(Parametres!$B$3,V$1:AG$1,0))*IF(OR(C765="L",C765="S",C765="I"),-1,1)</f>
        <v>0</v>
      </c>
      <c r="AY765" s="598" t="s">
        <v>337</v>
      </c>
      <c r="AZ765" s="598" t="e">
        <f>+VLOOKUP($AJ765,Data_Validation!$A:$E,5,0)</f>
        <v>#N/A</v>
      </c>
    </row>
    <row r="766" spans="1:52" ht="15" customHeight="1">
      <c r="A766" s="832" t="s">
        <v>1150</v>
      </c>
      <c r="B766" s="832">
        <v>2025</v>
      </c>
      <c r="C766" s="832" t="s">
        <v>2647</v>
      </c>
      <c r="D766" s="832" t="s">
        <v>2648</v>
      </c>
      <c r="E766" s="832" t="s">
        <v>333</v>
      </c>
      <c r="F766" s="832" t="s">
        <v>2317</v>
      </c>
      <c r="G766" s="832">
        <v>0</v>
      </c>
      <c r="H766" s="832">
        <v>0</v>
      </c>
      <c r="I766" s="832">
        <v>0</v>
      </c>
      <c r="J766" s="832">
        <v>0</v>
      </c>
      <c r="K766" s="832">
        <v>0</v>
      </c>
      <c r="L766" s="832">
        <v>0</v>
      </c>
      <c r="M766" s="832">
        <v>0</v>
      </c>
      <c r="N766" s="832">
        <v>0</v>
      </c>
      <c r="O766" s="832">
        <v>0</v>
      </c>
      <c r="P766" s="832">
        <v>0</v>
      </c>
      <c r="Q766" s="832">
        <v>0</v>
      </c>
      <c r="R766" s="832">
        <v>0</v>
      </c>
      <c r="S766" s="832">
        <v>0</v>
      </c>
      <c r="T766" s="832">
        <v>0</v>
      </c>
      <c r="U766" s="832">
        <v>0</v>
      </c>
      <c r="V766" s="832">
        <v>0</v>
      </c>
      <c r="W766" s="832">
        <v>0</v>
      </c>
      <c r="X766" s="832">
        <v>0</v>
      </c>
      <c r="Y766" s="832">
        <v>0</v>
      </c>
      <c r="Z766" s="832">
        <v>0</v>
      </c>
      <c r="AA766" s="832">
        <v>0</v>
      </c>
      <c r="AB766" s="832">
        <v>0</v>
      </c>
      <c r="AC766" s="832">
        <v>0</v>
      </c>
      <c r="AD766" s="832">
        <v>0</v>
      </c>
      <c r="AE766" s="832">
        <v>0</v>
      </c>
      <c r="AF766" s="832">
        <v>0</v>
      </c>
      <c r="AG766" s="832">
        <v>0</v>
      </c>
      <c r="AH766" s="832">
        <v>0</v>
      </c>
      <c r="AI766" s="832">
        <v>0</v>
      </c>
      <c r="AJ766" s="1030" t="str">
        <f t="shared" si="72"/>
        <v>H60100</v>
      </c>
      <c r="AK766" s="1030" t="str">
        <f t="shared" si="73"/>
        <v>ESC COMPTANTS REALISES</v>
      </c>
      <c r="AL766" s="1030">
        <f>IFERROR(INDEX(G766:R766,1,MATCH(Parametres!$B$3,G$1:R$1,0)-1)*IF(OR(F766="L",F766="S",F766="I"),-1,1),"")</f>
        <v>0</v>
      </c>
      <c r="AM766" s="1030">
        <f t="shared" si="68"/>
        <v>0</v>
      </c>
      <c r="AN766" s="1030">
        <f>INDEX(G766:R766,1,MATCH(Parametres!$B$3,G$1:R$1,0))*IF(OR(F766="L",F766="S",F766="I"),-1,1)</f>
        <v>0</v>
      </c>
      <c r="AO766" s="598" t="e">
        <f>+VLOOKUP($AJ766,Data_Validation!$A:$D,1,0)</f>
        <v>#N/A</v>
      </c>
      <c r="AP766" s="598" t="e">
        <f>+VLOOKUP($AJ766,Data_Validation!$A:$D,3,0)</f>
        <v>#N/A</v>
      </c>
      <c r="AQ766" s="598" t="e">
        <f>+VLOOKUP($AJ766,Data_Validation!$A:$D,4,0)</f>
        <v>#N/A</v>
      </c>
      <c r="AR766" s="598" t="s">
        <v>299</v>
      </c>
      <c r="AS766" s="598" t="e">
        <f>+VLOOKUP($AJ766,Data_Validation!$A:$E,5,0)</f>
        <v>#N/A</v>
      </c>
      <c r="AT766" s="1036" t="str">
        <f t="shared" si="69"/>
        <v>H60100</v>
      </c>
      <c r="AU766" s="599" t="str">
        <f t="shared" si="70"/>
        <v>ESC COMPTANTS REALISES</v>
      </c>
      <c r="AV766" s="1030">
        <f>IFERROR(INDEX(V766:AG766,1,MATCH(Parametres!$B$3,V$1:AG$1,0)-1)*IF(OR(C766="L",C766="S",C766="I"),-1,1),"")</f>
        <v>0</v>
      </c>
      <c r="AW766" s="1030">
        <f t="shared" si="71"/>
        <v>0</v>
      </c>
      <c r="AX766" s="1030">
        <f>INDEX(V766:AG766,1,MATCH(Parametres!$B$3,V$1:AG$1,0))*IF(OR(C766="L",C766="S",C766="I"),-1,1)</f>
        <v>0</v>
      </c>
      <c r="AY766" s="598" t="s">
        <v>337</v>
      </c>
      <c r="AZ766" s="598" t="e">
        <f>+VLOOKUP($AJ766,Data_Validation!$A:$E,5,0)</f>
        <v>#N/A</v>
      </c>
    </row>
    <row r="767" spans="1:52" ht="15" customHeight="1">
      <c r="A767" s="832" t="s">
        <v>1150</v>
      </c>
      <c r="B767" s="832">
        <v>2025</v>
      </c>
      <c r="C767" s="832" t="s">
        <v>2649</v>
      </c>
      <c r="D767" s="832" t="s">
        <v>2650</v>
      </c>
      <c r="E767" s="832" t="s">
        <v>333</v>
      </c>
      <c r="F767" s="832" t="s">
        <v>2317</v>
      </c>
      <c r="G767" s="832">
        <v>0</v>
      </c>
      <c r="H767" s="832">
        <v>0</v>
      </c>
      <c r="I767" s="832">
        <v>0</v>
      </c>
      <c r="J767" s="832">
        <v>0</v>
      </c>
      <c r="K767" s="832">
        <v>86.29</v>
      </c>
      <c r="L767" s="832">
        <v>86.29</v>
      </c>
      <c r="M767" s="832">
        <v>86.29</v>
      </c>
      <c r="N767" s="832">
        <v>86.29</v>
      </c>
      <c r="O767" s="832">
        <v>4178.3500000000004</v>
      </c>
      <c r="P767" s="832">
        <v>9994.7900000000009</v>
      </c>
      <c r="Q767" s="832">
        <v>19624.919999999998</v>
      </c>
      <c r="R767" s="832">
        <v>34120.82</v>
      </c>
      <c r="S767" s="832">
        <v>1784.08</v>
      </c>
      <c r="T767" s="832">
        <v>1784.08</v>
      </c>
      <c r="U767" s="832">
        <v>0</v>
      </c>
      <c r="V767" s="832">
        <v>0</v>
      </c>
      <c r="W767" s="832">
        <v>0</v>
      </c>
      <c r="X767" s="832">
        <v>0</v>
      </c>
      <c r="Y767" s="832">
        <v>0</v>
      </c>
      <c r="Z767" s="832">
        <v>1</v>
      </c>
      <c r="AA767" s="832">
        <v>1</v>
      </c>
      <c r="AB767" s="832">
        <v>1</v>
      </c>
      <c r="AC767" s="832">
        <v>1</v>
      </c>
      <c r="AD767" s="832">
        <v>2</v>
      </c>
      <c r="AE767" s="832">
        <v>3</v>
      </c>
      <c r="AF767" s="832">
        <v>4</v>
      </c>
      <c r="AG767" s="832">
        <v>5</v>
      </c>
      <c r="AH767" s="832">
        <v>0</v>
      </c>
      <c r="AI767" s="832">
        <v>0</v>
      </c>
      <c r="AJ767" s="1030" t="str">
        <f t="shared" si="72"/>
        <v>H60200</v>
      </c>
      <c r="AK767" s="1030" t="str">
        <f t="shared" si="73"/>
        <v>INTERETS CREDITEURS</v>
      </c>
      <c r="AL767" s="1030">
        <f>IFERROR(INDEX(G767:R767,1,MATCH(Parametres!$B$3,G$1:R$1,0)-1)*IF(OR(F767="L",F767="S",F767="I"),-1,1),"")</f>
        <v>0</v>
      </c>
      <c r="AM767" s="1030">
        <f t="shared" si="68"/>
        <v>0</v>
      </c>
      <c r="AN767" s="1030">
        <f>INDEX(G767:R767,1,MATCH(Parametres!$B$3,G$1:R$1,0))*IF(OR(F767="L",F767="S",F767="I"),-1,1)</f>
        <v>0</v>
      </c>
      <c r="AO767" s="598" t="str">
        <f>+VLOOKUP($AJ767,Data_Validation!$A:$D,1,0)</f>
        <v>H60200</v>
      </c>
      <c r="AP767" s="598" t="str">
        <f>+VLOOKUP($AJ767,Data_Validation!$A:$D,3,0)</f>
        <v>Autres</v>
      </c>
      <c r="AQ767" s="598" t="str">
        <f>+VLOOKUP($AJ767,Data_Validation!$A:$D,4,0)</f>
        <v>Revenus d'intérêts Floor plan</v>
      </c>
      <c r="AR767" s="598" t="s">
        <v>299</v>
      </c>
      <c r="AS767" s="598">
        <f>+VLOOKUP($AJ767,Data_Validation!$A:$E,5,0)</f>
        <v>0</v>
      </c>
      <c r="AT767" s="1036" t="str">
        <f t="shared" si="69"/>
        <v>H60200</v>
      </c>
      <c r="AU767" s="599" t="str">
        <f t="shared" si="70"/>
        <v>INTERETS CREDITEURS</v>
      </c>
      <c r="AV767" s="1030">
        <f>IFERROR(INDEX(V767:AG767,1,MATCH(Parametres!$B$3,V$1:AG$1,0)-1)*IF(OR(C767="L",C767="S",C767="I"),-1,1),"")</f>
        <v>0</v>
      </c>
      <c r="AW767" s="1030">
        <f t="shared" si="71"/>
        <v>0</v>
      </c>
      <c r="AX767" s="1030">
        <f>INDEX(V767:AG767,1,MATCH(Parametres!$B$3,V$1:AG$1,0))*IF(OR(C767="L",C767="S",C767="I"),-1,1)</f>
        <v>0</v>
      </c>
      <c r="AY767" s="598" t="s">
        <v>337</v>
      </c>
      <c r="AZ767" s="598">
        <f>+VLOOKUP($AJ767,Data_Validation!$A:$E,5,0)</f>
        <v>0</v>
      </c>
    </row>
    <row r="768" spans="1:52" ht="15" customHeight="1">
      <c r="A768" s="832" t="s">
        <v>1150</v>
      </c>
      <c r="B768" s="832">
        <v>2025</v>
      </c>
      <c r="C768" s="832" t="s">
        <v>2651</v>
      </c>
      <c r="D768" s="832" t="s">
        <v>2652</v>
      </c>
      <c r="E768" s="832" t="s">
        <v>333</v>
      </c>
      <c r="F768" s="832" t="s">
        <v>2317</v>
      </c>
      <c r="G768" s="832">
        <v>0</v>
      </c>
      <c r="H768" s="832">
        <v>0</v>
      </c>
      <c r="I768" s="832">
        <v>0</v>
      </c>
      <c r="J768" s="832">
        <v>0</v>
      </c>
      <c r="K768" s="832">
        <v>0</v>
      </c>
      <c r="L768" s="832">
        <v>0</v>
      </c>
      <c r="M768" s="832">
        <v>0</v>
      </c>
      <c r="N768" s="832">
        <v>0</v>
      </c>
      <c r="O768" s="832">
        <v>0</v>
      </c>
      <c r="P768" s="832">
        <v>0</v>
      </c>
      <c r="Q768" s="832">
        <v>0</v>
      </c>
      <c r="R768" s="832">
        <v>0</v>
      </c>
      <c r="S768" s="832">
        <v>0</v>
      </c>
      <c r="T768" s="832">
        <v>0</v>
      </c>
      <c r="U768" s="832">
        <v>0</v>
      </c>
      <c r="V768" s="832">
        <v>0</v>
      </c>
      <c r="W768" s="832">
        <v>0</v>
      </c>
      <c r="X768" s="832">
        <v>0</v>
      </c>
      <c r="Y768" s="832">
        <v>0</v>
      </c>
      <c r="Z768" s="832">
        <v>0</v>
      </c>
      <c r="AA768" s="832">
        <v>0</v>
      </c>
      <c r="AB768" s="832">
        <v>0</v>
      </c>
      <c r="AC768" s="832">
        <v>0</v>
      </c>
      <c r="AD768" s="832">
        <v>0</v>
      </c>
      <c r="AE768" s="832">
        <v>0</v>
      </c>
      <c r="AF768" s="832">
        <v>0</v>
      </c>
      <c r="AG768" s="832">
        <v>0</v>
      </c>
      <c r="AH768" s="832">
        <v>0</v>
      </c>
      <c r="AI768" s="832">
        <v>0</v>
      </c>
      <c r="AJ768" s="1030" t="str">
        <f t="shared" si="72"/>
        <v>H60400</v>
      </c>
      <c r="AK768" s="1030" t="str">
        <f t="shared" si="73"/>
        <v>MAUVAISES CREANCES RECOUV</v>
      </c>
      <c r="AL768" s="1030">
        <f>IFERROR(INDEX(G768:R768,1,MATCH(Parametres!$B$3,G$1:R$1,0)-1)*IF(OR(F768="L",F768="S",F768="I"),-1,1),"")</f>
        <v>0</v>
      </c>
      <c r="AM768" s="1030">
        <f t="shared" si="68"/>
        <v>0</v>
      </c>
      <c r="AN768" s="1030">
        <f>INDEX(G768:R768,1,MATCH(Parametres!$B$3,G$1:R$1,0))*IF(OR(F768="L",F768="S",F768="I"),-1,1)</f>
        <v>0</v>
      </c>
      <c r="AO768" s="598" t="e">
        <f>+VLOOKUP($AJ768,Data_Validation!$A:$D,1,0)</f>
        <v>#N/A</v>
      </c>
      <c r="AP768" s="598" t="e">
        <f>+VLOOKUP($AJ768,Data_Validation!$A:$D,3,0)</f>
        <v>#N/A</v>
      </c>
      <c r="AQ768" s="598" t="e">
        <f>+VLOOKUP($AJ768,Data_Validation!$A:$D,4,0)</f>
        <v>#N/A</v>
      </c>
      <c r="AR768" s="598" t="s">
        <v>299</v>
      </c>
      <c r="AS768" s="598" t="e">
        <f>+VLOOKUP($AJ768,Data_Validation!$A:$E,5,0)</f>
        <v>#N/A</v>
      </c>
      <c r="AT768" s="1036" t="str">
        <f t="shared" si="69"/>
        <v>H60400</v>
      </c>
      <c r="AU768" s="599" t="str">
        <f t="shared" si="70"/>
        <v>MAUVAISES CREANCES RECOUV</v>
      </c>
      <c r="AV768" s="1030">
        <f>IFERROR(INDEX(V768:AG768,1,MATCH(Parametres!$B$3,V$1:AG$1,0)-1)*IF(OR(C768="L",C768="S",C768="I"),-1,1),"")</f>
        <v>0</v>
      </c>
      <c r="AW768" s="1030">
        <f t="shared" si="71"/>
        <v>0</v>
      </c>
      <c r="AX768" s="1030">
        <f>INDEX(V768:AG768,1,MATCH(Parametres!$B$3,V$1:AG$1,0))*IF(OR(C768="L",C768="S",C768="I"),-1,1)</f>
        <v>0</v>
      </c>
      <c r="AY768" s="598" t="s">
        <v>337</v>
      </c>
      <c r="AZ768" s="598" t="e">
        <f>+VLOOKUP($AJ768,Data_Validation!$A:$E,5,0)</f>
        <v>#N/A</v>
      </c>
    </row>
    <row r="769" spans="1:52" ht="15" customHeight="1">
      <c r="A769" s="832" t="s">
        <v>1150</v>
      </c>
      <c r="B769" s="832">
        <v>2025</v>
      </c>
      <c r="C769" s="832" t="s">
        <v>2653</v>
      </c>
      <c r="D769" s="832" t="s">
        <v>2654</v>
      </c>
      <c r="E769" s="832" t="s">
        <v>333</v>
      </c>
      <c r="F769" s="832" t="s">
        <v>2317</v>
      </c>
      <c r="G769" s="832">
        <v>116817</v>
      </c>
      <c r="H769" s="832">
        <v>194455</v>
      </c>
      <c r="I769" s="832">
        <v>234109</v>
      </c>
      <c r="J769" s="832">
        <v>392285</v>
      </c>
      <c r="K769" s="832">
        <v>506029</v>
      </c>
      <c r="L769" s="832">
        <v>589246</v>
      </c>
      <c r="M769" s="832">
        <v>696519</v>
      </c>
      <c r="N769" s="832">
        <v>808153</v>
      </c>
      <c r="O769" s="832">
        <v>900127</v>
      </c>
      <c r="P769" s="832">
        <v>1007462</v>
      </c>
      <c r="Q769" s="832">
        <v>1085460</v>
      </c>
      <c r="R769" s="832">
        <v>1170412</v>
      </c>
      <c r="S769" s="832">
        <v>98678.18</v>
      </c>
      <c r="T769" s="832">
        <v>98678.18</v>
      </c>
      <c r="U769" s="832">
        <v>0</v>
      </c>
      <c r="V769" s="832">
        <v>1</v>
      </c>
      <c r="W769" s="832">
        <v>2</v>
      </c>
      <c r="X769" s="832">
        <v>43</v>
      </c>
      <c r="Y769" s="832">
        <v>163</v>
      </c>
      <c r="Z769" s="832">
        <v>266</v>
      </c>
      <c r="AA769" s="832">
        <v>350</v>
      </c>
      <c r="AB769" s="832">
        <v>449</v>
      </c>
      <c r="AC769" s="832">
        <v>550</v>
      </c>
      <c r="AD769" s="832">
        <v>638</v>
      </c>
      <c r="AE769" s="832">
        <v>731</v>
      </c>
      <c r="AF769" s="832">
        <v>796</v>
      </c>
      <c r="AG769" s="832">
        <v>862</v>
      </c>
      <c r="AH769" s="832">
        <v>72</v>
      </c>
      <c r="AI769" s="832">
        <v>72</v>
      </c>
      <c r="AJ769" s="1030" t="str">
        <f t="shared" si="72"/>
        <v>H60500</v>
      </c>
      <c r="AK769" s="1030" t="str">
        <f t="shared" si="73"/>
        <v>HOLD BACK</v>
      </c>
      <c r="AL769" s="1030">
        <f>IFERROR(INDEX(G769:R769,1,MATCH(Parametres!$B$3,G$1:R$1,0)-1)*IF(OR(F769="L",F769="S",F769="I"),-1,1),"")</f>
        <v>-116817</v>
      </c>
      <c r="AM769" s="1030">
        <f t="shared" si="68"/>
        <v>-77638</v>
      </c>
      <c r="AN769" s="1030">
        <f>INDEX(G769:R769,1,MATCH(Parametres!$B$3,G$1:R$1,0))*IF(OR(F769="L",F769="S",F769="I"),-1,1)</f>
        <v>-194455</v>
      </c>
      <c r="AO769" s="598" t="str">
        <f>+VLOOKUP($AJ769,Data_Validation!$A:$D,1,0)</f>
        <v>H60500</v>
      </c>
      <c r="AP769" s="598" t="str">
        <f>+VLOOKUP($AJ769,Data_Validation!$A:$D,3,0)</f>
        <v>Véhicules neufs</v>
      </c>
      <c r="AQ769" s="598" t="str">
        <f>+VLOOKUP($AJ769,Data_Validation!$A:$D,4,0)</f>
        <v>Holdbacks</v>
      </c>
      <c r="AR769" s="598" t="s">
        <v>299</v>
      </c>
      <c r="AS769" s="598">
        <f>+VLOOKUP($AJ769,Data_Validation!$A:$E,5,0)</f>
        <v>0</v>
      </c>
      <c r="AT769" s="1036" t="str">
        <f t="shared" si="69"/>
        <v>H60500</v>
      </c>
      <c r="AU769" s="599" t="str">
        <f t="shared" si="70"/>
        <v>HOLD BACK</v>
      </c>
      <c r="AV769" s="1030">
        <f>IFERROR(INDEX(V769:AG769,1,MATCH(Parametres!$B$3,V$1:AG$1,0)-1)*IF(OR(C769="L",C769="S",C769="I"),-1,1),"")</f>
        <v>1</v>
      </c>
      <c r="AW769" s="1030">
        <f t="shared" si="71"/>
        <v>1</v>
      </c>
      <c r="AX769" s="1030">
        <f>INDEX(V769:AG769,1,MATCH(Parametres!$B$3,V$1:AG$1,0))*IF(OR(C769="L",C769="S",C769="I"),-1,1)</f>
        <v>2</v>
      </c>
      <c r="AY769" s="598" t="s">
        <v>337</v>
      </c>
      <c r="AZ769" s="598">
        <f>+VLOOKUP($AJ769,Data_Validation!$A:$E,5,0)</f>
        <v>0</v>
      </c>
    </row>
    <row r="770" spans="1:52" ht="15" customHeight="1">
      <c r="A770" s="832" t="s">
        <v>1150</v>
      </c>
      <c r="B770" s="832">
        <v>2025</v>
      </c>
      <c r="C770" s="832" t="s">
        <v>2655</v>
      </c>
      <c r="D770" s="832" t="s">
        <v>2656</v>
      </c>
      <c r="E770" s="832" t="s">
        <v>333</v>
      </c>
      <c r="F770" s="832" t="s">
        <v>2317</v>
      </c>
      <c r="G770" s="832">
        <v>0</v>
      </c>
      <c r="H770" s="832">
        <v>0</v>
      </c>
      <c r="I770" s="832">
        <v>0</v>
      </c>
      <c r="J770" s="832">
        <v>0</v>
      </c>
      <c r="K770" s="832">
        <v>0</v>
      </c>
      <c r="L770" s="832">
        <v>0</v>
      </c>
      <c r="M770" s="832">
        <v>0</v>
      </c>
      <c r="N770" s="832">
        <v>0</v>
      </c>
      <c r="O770" s="832">
        <v>0</v>
      </c>
      <c r="P770" s="832">
        <v>0</v>
      </c>
      <c r="Q770" s="832">
        <v>0</v>
      </c>
      <c r="R770" s="832">
        <v>0</v>
      </c>
      <c r="S770" s="832">
        <v>0</v>
      </c>
      <c r="T770" s="832">
        <v>0</v>
      </c>
      <c r="U770" s="832">
        <v>0</v>
      </c>
      <c r="V770" s="832">
        <v>0</v>
      </c>
      <c r="W770" s="832">
        <v>0</v>
      </c>
      <c r="X770" s="832">
        <v>0</v>
      </c>
      <c r="Y770" s="832">
        <v>0</v>
      </c>
      <c r="Z770" s="832">
        <v>0</v>
      </c>
      <c r="AA770" s="832">
        <v>0</v>
      </c>
      <c r="AB770" s="832">
        <v>0</v>
      </c>
      <c r="AC770" s="832">
        <v>0</v>
      </c>
      <c r="AD770" s="832">
        <v>0</v>
      </c>
      <c r="AE770" s="832">
        <v>0</v>
      </c>
      <c r="AF770" s="832">
        <v>0</v>
      </c>
      <c r="AG770" s="832">
        <v>0</v>
      </c>
      <c r="AH770" s="832">
        <v>0</v>
      </c>
      <c r="AI770" s="832">
        <v>0</v>
      </c>
      <c r="AJ770" s="1030" t="str">
        <f t="shared" si="72"/>
        <v>H60600</v>
      </c>
      <c r="AK770" s="1030" t="str">
        <f t="shared" si="73"/>
        <v>COMMISSION - TAXE VENTES</v>
      </c>
      <c r="AL770" s="1030">
        <f>IFERROR(INDEX(G770:R770,1,MATCH(Parametres!$B$3,G$1:R$1,0)-1)*IF(OR(F770="L",F770="S",F770="I"),-1,1),"")</f>
        <v>0</v>
      </c>
      <c r="AM770" s="1030">
        <f t="shared" si="68"/>
        <v>0</v>
      </c>
      <c r="AN770" s="1030">
        <f>INDEX(G770:R770,1,MATCH(Parametres!$B$3,G$1:R$1,0))*IF(OR(F770="L",F770="S",F770="I"),-1,1)</f>
        <v>0</v>
      </c>
      <c r="AO770" s="598" t="e">
        <f>+VLOOKUP($AJ770,Data_Validation!$A:$D,1,0)</f>
        <v>#N/A</v>
      </c>
      <c r="AP770" s="598" t="e">
        <f>+VLOOKUP($AJ770,Data_Validation!$A:$D,3,0)</f>
        <v>#N/A</v>
      </c>
      <c r="AQ770" s="598" t="e">
        <f>+VLOOKUP($AJ770,Data_Validation!$A:$D,4,0)</f>
        <v>#N/A</v>
      </c>
      <c r="AR770" s="598" t="s">
        <v>299</v>
      </c>
      <c r="AS770" s="598" t="e">
        <f>+VLOOKUP($AJ770,Data_Validation!$A:$E,5,0)</f>
        <v>#N/A</v>
      </c>
      <c r="AT770" s="1036" t="str">
        <f t="shared" si="69"/>
        <v>H60600</v>
      </c>
      <c r="AU770" s="599" t="str">
        <f t="shared" si="70"/>
        <v>COMMISSION - TAXE VENTES</v>
      </c>
      <c r="AV770" s="1030">
        <f>IFERROR(INDEX(V770:AG770,1,MATCH(Parametres!$B$3,V$1:AG$1,0)-1)*IF(OR(C770="L",C770="S",C770="I"),-1,1),"")</f>
        <v>0</v>
      </c>
      <c r="AW770" s="1030">
        <f t="shared" si="71"/>
        <v>0</v>
      </c>
      <c r="AX770" s="1030">
        <f>INDEX(V770:AG770,1,MATCH(Parametres!$B$3,V$1:AG$1,0))*IF(OR(C770="L",C770="S",C770="I"),-1,1)</f>
        <v>0</v>
      </c>
      <c r="AY770" s="598" t="s">
        <v>337</v>
      </c>
      <c r="AZ770" s="598" t="e">
        <f>+VLOOKUP($AJ770,Data_Validation!$A:$E,5,0)</f>
        <v>#N/A</v>
      </c>
    </row>
    <row r="771" spans="1:52" ht="15" customHeight="1">
      <c r="A771" s="832" t="s">
        <v>1150</v>
      </c>
      <c r="B771" s="832">
        <v>2025</v>
      </c>
      <c r="C771" s="832" t="s">
        <v>2657</v>
      </c>
      <c r="D771" s="832" t="s">
        <v>2658</v>
      </c>
      <c r="E771" s="832" t="s">
        <v>333</v>
      </c>
      <c r="F771" s="832" t="s">
        <v>2317</v>
      </c>
      <c r="G771" s="832">
        <v>0</v>
      </c>
      <c r="H771" s="832">
        <v>0</v>
      </c>
      <c r="I771" s="832">
        <v>0</v>
      </c>
      <c r="J771" s="832">
        <v>0</v>
      </c>
      <c r="K771" s="832">
        <v>0</v>
      </c>
      <c r="L771" s="832">
        <v>0</v>
      </c>
      <c r="M771" s="832">
        <v>0</v>
      </c>
      <c r="N771" s="832">
        <v>0</v>
      </c>
      <c r="O771" s="832">
        <v>0</v>
      </c>
      <c r="P771" s="832">
        <v>0</v>
      </c>
      <c r="Q771" s="832">
        <v>0</v>
      </c>
      <c r="R771" s="832">
        <v>0</v>
      </c>
      <c r="S771" s="832">
        <v>0</v>
      </c>
      <c r="T771" s="832">
        <v>0</v>
      </c>
      <c r="U771" s="832">
        <v>0</v>
      </c>
      <c r="V771" s="832">
        <v>0</v>
      </c>
      <c r="W771" s="832">
        <v>0</v>
      </c>
      <c r="X771" s="832">
        <v>0</v>
      </c>
      <c r="Y771" s="832">
        <v>0</v>
      </c>
      <c r="Z771" s="832">
        <v>0</v>
      </c>
      <c r="AA771" s="832">
        <v>0</v>
      </c>
      <c r="AB771" s="832">
        <v>0</v>
      </c>
      <c r="AC771" s="832">
        <v>0</v>
      </c>
      <c r="AD771" s="832">
        <v>0</v>
      </c>
      <c r="AE771" s="832">
        <v>0</v>
      </c>
      <c r="AF771" s="832">
        <v>0</v>
      </c>
      <c r="AG771" s="832">
        <v>0</v>
      </c>
      <c r="AH771" s="832">
        <v>0</v>
      </c>
      <c r="AI771" s="832">
        <v>0</v>
      </c>
      <c r="AJ771" s="1030" t="str">
        <f t="shared" si="72"/>
        <v>H60700</v>
      </c>
      <c r="AK771" s="1030" t="str">
        <f t="shared" si="73"/>
        <v>REVENU DE LOCATION CL LT</v>
      </c>
      <c r="AL771" s="1030">
        <f>IFERROR(INDEX(G771:R771,1,MATCH(Parametres!$B$3,G$1:R$1,0)-1)*IF(OR(F771="L",F771="S",F771="I"),-1,1),"")</f>
        <v>0</v>
      </c>
      <c r="AM771" s="1030">
        <f t="shared" si="68"/>
        <v>0</v>
      </c>
      <c r="AN771" s="1030">
        <f>INDEX(G771:R771,1,MATCH(Parametres!$B$3,G$1:R$1,0))*IF(OR(F771="L",F771="S",F771="I"),-1,1)</f>
        <v>0</v>
      </c>
      <c r="AO771" s="598" t="e">
        <f>+VLOOKUP($AJ771,Data_Validation!$A:$D,1,0)</f>
        <v>#N/A</v>
      </c>
      <c r="AP771" s="598" t="e">
        <f>+VLOOKUP($AJ771,Data_Validation!$A:$D,3,0)</f>
        <v>#N/A</v>
      </c>
      <c r="AQ771" s="598" t="e">
        <f>+VLOOKUP($AJ771,Data_Validation!$A:$D,4,0)</f>
        <v>#N/A</v>
      </c>
      <c r="AR771" s="598" t="s">
        <v>299</v>
      </c>
      <c r="AS771" s="598" t="e">
        <f>+VLOOKUP($AJ771,Data_Validation!$A:$E,5,0)</f>
        <v>#N/A</v>
      </c>
      <c r="AT771" s="1036" t="str">
        <f t="shared" si="69"/>
        <v>H60700</v>
      </c>
      <c r="AU771" s="599" t="str">
        <f t="shared" si="70"/>
        <v>REVENU DE LOCATION CL LT</v>
      </c>
      <c r="AV771" s="1030">
        <f>IFERROR(INDEX(V771:AG771,1,MATCH(Parametres!$B$3,V$1:AG$1,0)-1)*IF(OR(C771="L",C771="S",C771="I"),-1,1),"")</f>
        <v>0</v>
      </c>
      <c r="AW771" s="1030">
        <f t="shared" si="71"/>
        <v>0</v>
      </c>
      <c r="AX771" s="1030">
        <f>INDEX(V771:AG771,1,MATCH(Parametres!$B$3,V$1:AG$1,0))*IF(OR(C771="L",C771="S",C771="I"),-1,1)</f>
        <v>0</v>
      </c>
      <c r="AY771" s="598" t="s">
        <v>337</v>
      </c>
      <c r="AZ771" s="598" t="e">
        <f>+VLOOKUP($AJ771,Data_Validation!$A:$E,5,0)</f>
        <v>#N/A</v>
      </c>
    </row>
    <row r="772" spans="1:52" ht="15" customHeight="1">
      <c r="A772" s="832" t="s">
        <v>1150</v>
      </c>
      <c r="B772" s="832">
        <v>2025</v>
      </c>
      <c r="C772" s="832" t="s">
        <v>2659</v>
      </c>
      <c r="D772" s="832" t="s">
        <v>2660</v>
      </c>
      <c r="E772" s="832" t="s">
        <v>333</v>
      </c>
      <c r="F772" s="832" t="s">
        <v>2317</v>
      </c>
      <c r="G772" s="832">
        <v>28000</v>
      </c>
      <c r="H772" s="832">
        <v>32350</v>
      </c>
      <c r="I772" s="832">
        <v>38750</v>
      </c>
      <c r="J772" s="832">
        <v>78300</v>
      </c>
      <c r="K772" s="832">
        <v>118550</v>
      </c>
      <c r="L772" s="832">
        <v>129500</v>
      </c>
      <c r="M772" s="832">
        <v>158925</v>
      </c>
      <c r="N772" s="832">
        <v>187800</v>
      </c>
      <c r="O772" s="832">
        <v>196050</v>
      </c>
      <c r="P772" s="832">
        <v>228250</v>
      </c>
      <c r="Q772" s="832">
        <v>258000</v>
      </c>
      <c r="R772" s="832">
        <v>265350</v>
      </c>
      <c r="S772" s="832">
        <v>23454.55</v>
      </c>
      <c r="T772" s="832">
        <v>23454.55</v>
      </c>
      <c r="U772" s="832">
        <v>0</v>
      </c>
      <c r="V772" s="832">
        <v>1</v>
      </c>
      <c r="W772" s="832">
        <v>2</v>
      </c>
      <c r="X772" s="832">
        <v>3</v>
      </c>
      <c r="Y772" s="832">
        <v>4</v>
      </c>
      <c r="Z772" s="832">
        <v>5</v>
      </c>
      <c r="AA772" s="832">
        <v>6</v>
      </c>
      <c r="AB772" s="832">
        <v>7</v>
      </c>
      <c r="AC772" s="832">
        <v>8</v>
      </c>
      <c r="AD772" s="832">
        <v>9</v>
      </c>
      <c r="AE772" s="832">
        <v>10</v>
      </c>
      <c r="AF772" s="832">
        <v>11</v>
      </c>
      <c r="AG772" s="832">
        <v>12</v>
      </c>
      <c r="AH772" s="832">
        <v>1</v>
      </c>
      <c r="AI772" s="832">
        <v>1</v>
      </c>
      <c r="AJ772" s="1030" t="str">
        <f t="shared" si="72"/>
        <v>H60900</v>
      </c>
      <c r="AK772" s="1030" t="str">
        <f t="shared" si="73"/>
        <v>RECOMPENSE ISC</v>
      </c>
      <c r="AL772" s="1030">
        <f>IFERROR(INDEX(G772:R772,1,MATCH(Parametres!$B$3,G$1:R$1,0)-1)*IF(OR(F772="L",F772="S",F772="I"),-1,1),"")</f>
        <v>-28000</v>
      </c>
      <c r="AM772" s="1030">
        <f t="shared" ref="AM772:AM792" si="74">AN772-N(AL772)</f>
        <v>-4350</v>
      </c>
      <c r="AN772" s="1030">
        <f>INDEX(G772:R772,1,MATCH(Parametres!$B$3,G$1:R$1,0))*IF(OR(F772="L",F772="S",F772="I"),-1,1)</f>
        <v>-32350</v>
      </c>
      <c r="AO772" s="598" t="str">
        <f>+VLOOKUP($AJ772,Data_Validation!$A:$D,1,0)</f>
        <v>H60900</v>
      </c>
      <c r="AP772" s="598" t="str">
        <f>+VLOOKUP($AJ772,Data_Validation!$A:$D,3,0)</f>
        <v>Autres</v>
      </c>
      <c r="AQ772" s="598" t="str">
        <f>+VLOOKUP($AJ772,Data_Validation!$A:$D,4,0)</f>
        <v>Revenus autres</v>
      </c>
      <c r="AR772" s="598" t="s">
        <v>299</v>
      </c>
      <c r="AS772" s="598">
        <f>+VLOOKUP($AJ772,Data_Validation!$A:$E,5,0)</f>
        <v>0</v>
      </c>
      <c r="AT772" s="1036" t="str">
        <f t="shared" ref="AT772:AT792" si="75">C772</f>
        <v>H60900</v>
      </c>
      <c r="AU772" s="599" t="str">
        <f t="shared" ref="AU772:AU792" si="76">D772</f>
        <v>RECOMPENSE ISC</v>
      </c>
      <c r="AV772" s="1030">
        <f>IFERROR(INDEX(V772:AG772,1,MATCH(Parametres!$B$3,V$1:AG$1,0)-1)*IF(OR(C772="L",C772="S",C772="I"),-1,1),"")</f>
        <v>1</v>
      </c>
      <c r="AW772" s="1030">
        <f t="shared" ref="AW772:AW792" si="77">AX772-N(AV772)</f>
        <v>1</v>
      </c>
      <c r="AX772" s="1030">
        <f>INDEX(V772:AG772,1,MATCH(Parametres!$B$3,V$1:AG$1,0))*IF(OR(C772="L",C772="S",C772="I"),-1,1)</f>
        <v>2</v>
      </c>
      <c r="AY772" s="598" t="s">
        <v>337</v>
      </c>
      <c r="AZ772" s="598">
        <f>+VLOOKUP($AJ772,Data_Validation!$A:$E,5,0)</f>
        <v>0</v>
      </c>
    </row>
    <row r="773" spans="1:52" ht="15" customHeight="1">
      <c r="A773" s="832" t="s">
        <v>1150</v>
      </c>
      <c r="B773" s="832">
        <v>2025</v>
      </c>
      <c r="C773" s="832" t="s">
        <v>2661</v>
      </c>
      <c r="D773" s="832" t="s">
        <v>2662</v>
      </c>
      <c r="E773" s="832" t="s">
        <v>333</v>
      </c>
      <c r="F773" s="832" t="s">
        <v>2317</v>
      </c>
      <c r="G773" s="832">
        <v>9852.89</v>
      </c>
      <c r="H773" s="832">
        <v>102035.55</v>
      </c>
      <c r="I773" s="832">
        <v>119575.55</v>
      </c>
      <c r="J773" s="832">
        <v>166105.74</v>
      </c>
      <c r="K773" s="832">
        <v>192199.82</v>
      </c>
      <c r="L773" s="832">
        <v>196324.06</v>
      </c>
      <c r="M773" s="832">
        <v>211528.47</v>
      </c>
      <c r="N773" s="832">
        <v>212686.7</v>
      </c>
      <c r="O773" s="832">
        <v>227019.41</v>
      </c>
      <c r="P773" s="832">
        <v>252190.44</v>
      </c>
      <c r="Q773" s="832">
        <v>262503.96999999997</v>
      </c>
      <c r="R773" s="832">
        <v>275454.71999999997</v>
      </c>
      <c r="S773" s="832">
        <v>23864</v>
      </c>
      <c r="T773" s="832">
        <v>23864</v>
      </c>
      <c r="U773" s="832">
        <v>0</v>
      </c>
      <c r="V773" s="832">
        <v>5</v>
      </c>
      <c r="W773" s="832">
        <v>7</v>
      </c>
      <c r="X773" s="832">
        <v>12</v>
      </c>
      <c r="Y773" s="832">
        <v>18</v>
      </c>
      <c r="Z773" s="832">
        <v>23</v>
      </c>
      <c r="AA773" s="832">
        <v>26</v>
      </c>
      <c r="AB773" s="832">
        <v>28</v>
      </c>
      <c r="AC773" s="832">
        <v>28</v>
      </c>
      <c r="AD773" s="832">
        <v>37</v>
      </c>
      <c r="AE773" s="832">
        <v>44</v>
      </c>
      <c r="AF773" s="832">
        <v>44</v>
      </c>
      <c r="AG773" s="832">
        <v>48</v>
      </c>
      <c r="AH773" s="832">
        <v>4</v>
      </c>
      <c r="AI773" s="832">
        <v>4</v>
      </c>
      <c r="AJ773" s="1030" t="str">
        <f t="shared" si="72"/>
        <v>H61000</v>
      </c>
      <c r="AK773" s="1030" t="str">
        <f t="shared" si="73"/>
        <v>RECETTES DIVERSES</v>
      </c>
      <c r="AL773" s="1030">
        <f>IFERROR(INDEX(G773:R773,1,MATCH(Parametres!$B$3,G$1:R$1,0)-1)*IF(OR(F773="L",F773="S",F773="I"),-1,1),"")</f>
        <v>-9852.89</v>
      </c>
      <c r="AM773" s="1030">
        <f t="shared" si="74"/>
        <v>-92182.66</v>
      </c>
      <c r="AN773" s="1030">
        <f>INDEX(G773:R773,1,MATCH(Parametres!$B$3,G$1:R$1,0))*IF(OR(F773="L",F773="S",F773="I"),-1,1)</f>
        <v>-102035.55</v>
      </c>
      <c r="AO773" s="598" t="str">
        <f>+VLOOKUP($AJ773,Data_Validation!$A:$D,1,0)</f>
        <v>H61000</v>
      </c>
      <c r="AP773" s="598" t="str">
        <f>+VLOOKUP($AJ773,Data_Validation!$A:$D,3,0)</f>
        <v>Autres</v>
      </c>
      <c r="AQ773" s="598" t="str">
        <f>+VLOOKUP($AJ773,Data_Validation!$A:$D,4,0)</f>
        <v>Revenus autres</v>
      </c>
      <c r="AR773" s="598" t="s">
        <v>299</v>
      </c>
      <c r="AS773" s="598">
        <f>+VLOOKUP($AJ773,Data_Validation!$A:$E,5,0)</f>
        <v>0</v>
      </c>
      <c r="AT773" s="1036" t="str">
        <f t="shared" si="75"/>
        <v>H61000</v>
      </c>
      <c r="AU773" s="599" t="str">
        <f t="shared" si="76"/>
        <v>RECETTES DIVERSES</v>
      </c>
      <c r="AV773" s="1030">
        <f>IFERROR(INDEX(V773:AG773,1,MATCH(Parametres!$B$3,V$1:AG$1,0)-1)*IF(OR(C773="L",C773="S",C773="I"),-1,1),"")</f>
        <v>5</v>
      </c>
      <c r="AW773" s="1030">
        <f t="shared" si="77"/>
        <v>2</v>
      </c>
      <c r="AX773" s="1030">
        <f>INDEX(V773:AG773,1,MATCH(Parametres!$B$3,V$1:AG$1,0))*IF(OR(C773="L",C773="S",C773="I"),-1,1)</f>
        <v>7</v>
      </c>
      <c r="AY773" s="598" t="s">
        <v>337</v>
      </c>
      <c r="AZ773" s="598">
        <f>+VLOOKUP($AJ773,Data_Validation!$A:$E,5,0)</f>
        <v>0</v>
      </c>
    </row>
    <row r="774" spans="1:52" ht="15" customHeight="1">
      <c r="A774" s="832" t="s">
        <v>1150</v>
      </c>
      <c r="B774" s="832">
        <v>2025</v>
      </c>
      <c r="C774" s="832" t="s">
        <v>2663</v>
      </c>
      <c r="D774" s="832" t="s">
        <v>2664</v>
      </c>
      <c r="E774" s="832" t="s">
        <v>333</v>
      </c>
      <c r="F774" s="832" t="s">
        <v>2317</v>
      </c>
      <c r="G774" s="832">
        <v>0</v>
      </c>
      <c r="H774" s="832">
        <v>0</v>
      </c>
      <c r="I774" s="832">
        <v>0</v>
      </c>
      <c r="J774" s="832">
        <v>0</v>
      </c>
      <c r="K774" s="832">
        <v>0</v>
      </c>
      <c r="L774" s="832">
        <v>0</v>
      </c>
      <c r="M774" s="832">
        <v>0</v>
      </c>
      <c r="N774" s="832">
        <v>0</v>
      </c>
      <c r="O774" s="832">
        <v>0</v>
      </c>
      <c r="P774" s="832">
        <v>0</v>
      </c>
      <c r="Q774" s="832">
        <v>0</v>
      </c>
      <c r="R774" s="832">
        <v>0</v>
      </c>
      <c r="S774" s="832">
        <v>0</v>
      </c>
      <c r="T774" s="832">
        <v>0</v>
      </c>
      <c r="U774" s="832">
        <v>0</v>
      </c>
      <c r="V774" s="832">
        <v>0</v>
      </c>
      <c r="W774" s="832">
        <v>0</v>
      </c>
      <c r="X774" s="832">
        <v>0</v>
      </c>
      <c r="Y774" s="832">
        <v>0</v>
      </c>
      <c r="Z774" s="832">
        <v>0</v>
      </c>
      <c r="AA774" s="832">
        <v>0</v>
      </c>
      <c r="AB774" s="832">
        <v>0</v>
      </c>
      <c r="AC774" s="832">
        <v>0</v>
      </c>
      <c r="AD774" s="832">
        <v>0</v>
      </c>
      <c r="AE774" s="832">
        <v>0</v>
      </c>
      <c r="AF774" s="832">
        <v>0</v>
      </c>
      <c r="AG774" s="832">
        <v>0</v>
      </c>
      <c r="AH774" s="832">
        <v>0</v>
      </c>
      <c r="AI774" s="832">
        <v>0</v>
      </c>
      <c r="AJ774" s="1030" t="str">
        <f t="shared" si="72"/>
        <v>H61100</v>
      </c>
      <c r="AK774" s="1030" t="str">
        <f t="shared" si="73"/>
        <v>AMORT DES ACTIFS INCORPOR</v>
      </c>
      <c r="AL774" s="1030">
        <f>IFERROR(INDEX(G774:R774,1,MATCH(Parametres!$B$3,G$1:R$1,0)-1)*IF(OR(F774="L",F774="S",F774="I"),-1,1),"")</f>
        <v>0</v>
      </c>
      <c r="AM774" s="1030">
        <f t="shared" si="74"/>
        <v>0</v>
      </c>
      <c r="AN774" s="1030">
        <f>INDEX(G774:R774,1,MATCH(Parametres!$B$3,G$1:R$1,0))*IF(OR(F774="L",F774="S",F774="I"),-1,1)</f>
        <v>0</v>
      </c>
      <c r="AO774" s="598" t="e">
        <f>+VLOOKUP($AJ774,Data_Validation!$A:$D,1,0)</f>
        <v>#N/A</v>
      </c>
      <c r="AP774" s="598" t="e">
        <f>+VLOOKUP($AJ774,Data_Validation!$A:$D,3,0)</f>
        <v>#N/A</v>
      </c>
      <c r="AQ774" s="598" t="e">
        <f>+VLOOKUP($AJ774,Data_Validation!$A:$D,4,0)</f>
        <v>#N/A</v>
      </c>
      <c r="AR774" s="598" t="s">
        <v>299</v>
      </c>
      <c r="AS774" s="598" t="e">
        <f>+VLOOKUP($AJ774,Data_Validation!$A:$E,5,0)</f>
        <v>#N/A</v>
      </c>
      <c r="AT774" s="1036" t="str">
        <f t="shared" si="75"/>
        <v>H61100</v>
      </c>
      <c r="AU774" s="599" t="str">
        <f t="shared" si="76"/>
        <v>AMORT DES ACTIFS INCORPOR</v>
      </c>
      <c r="AV774" s="1030">
        <f>IFERROR(INDEX(V774:AG774,1,MATCH(Parametres!$B$3,V$1:AG$1,0)-1)*IF(OR(C774="L",C774="S",C774="I"),-1,1),"")</f>
        <v>0</v>
      </c>
      <c r="AW774" s="1030">
        <f t="shared" si="77"/>
        <v>0</v>
      </c>
      <c r="AX774" s="1030">
        <f>INDEX(V774:AG774,1,MATCH(Parametres!$B$3,V$1:AG$1,0))*IF(OR(C774="L",C774="S",C774="I"),-1,1)</f>
        <v>0</v>
      </c>
      <c r="AY774" s="598" t="s">
        <v>337</v>
      </c>
      <c r="AZ774" s="598" t="e">
        <f>+VLOOKUP($AJ774,Data_Validation!$A:$E,5,0)</f>
        <v>#N/A</v>
      </c>
    </row>
    <row r="775" spans="1:52" ht="15" customHeight="1">
      <c r="A775" s="832" t="s">
        <v>1150</v>
      </c>
      <c r="B775" s="832">
        <v>2025</v>
      </c>
      <c r="C775" s="832" t="s">
        <v>2665</v>
      </c>
      <c r="D775" s="832" t="s">
        <v>2666</v>
      </c>
      <c r="E775" s="832" t="s">
        <v>333</v>
      </c>
      <c r="F775" s="832" t="s">
        <v>2317</v>
      </c>
      <c r="G775" s="832">
        <v>0</v>
      </c>
      <c r="H775" s="832">
        <v>0</v>
      </c>
      <c r="I775" s="832">
        <v>0</v>
      </c>
      <c r="J775" s="832">
        <v>0</v>
      </c>
      <c r="K775" s="832">
        <v>0</v>
      </c>
      <c r="L775" s="832">
        <v>0</v>
      </c>
      <c r="M775" s="832">
        <v>0</v>
      </c>
      <c r="N775" s="832">
        <v>0</v>
      </c>
      <c r="O775" s="832">
        <v>0</v>
      </c>
      <c r="P775" s="832">
        <v>0</v>
      </c>
      <c r="Q775" s="832">
        <v>0</v>
      </c>
      <c r="R775" s="832">
        <v>0</v>
      </c>
      <c r="S775" s="832">
        <v>0</v>
      </c>
      <c r="T775" s="832">
        <v>0</v>
      </c>
      <c r="U775" s="832">
        <v>0</v>
      </c>
      <c r="V775" s="832">
        <v>0</v>
      </c>
      <c r="W775" s="832">
        <v>0</v>
      </c>
      <c r="X775" s="832">
        <v>0</v>
      </c>
      <c r="Y775" s="832">
        <v>0</v>
      </c>
      <c r="Z775" s="832">
        <v>0</v>
      </c>
      <c r="AA775" s="832">
        <v>0</v>
      </c>
      <c r="AB775" s="832">
        <v>0</v>
      </c>
      <c r="AC775" s="832">
        <v>0</v>
      </c>
      <c r="AD775" s="832">
        <v>0</v>
      </c>
      <c r="AE775" s="832">
        <v>0</v>
      </c>
      <c r="AF775" s="832">
        <v>0</v>
      </c>
      <c r="AG775" s="832">
        <v>0</v>
      </c>
      <c r="AH775" s="832">
        <v>0</v>
      </c>
      <c r="AI775" s="832">
        <v>0</v>
      </c>
      <c r="AJ775" s="1030" t="str">
        <f t="shared" si="72"/>
        <v>H61800</v>
      </c>
      <c r="AK775" s="1030" t="str">
        <f t="shared" si="73"/>
        <v>GENESIS RX SUPPORT</v>
      </c>
      <c r="AL775" s="1030">
        <f>IFERROR(INDEX(G775:R775,1,MATCH(Parametres!$B$3,G$1:R$1,0)-1)*IF(OR(F775="L",F775="S",F775="I"),-1,1),"")</f>
        <v>0</v>
      </c>
      <c r="AM775" s="1030">
        <f t="shared" si="74"/>
        <v>0</v>
      </c>
      <c r="AN775" s="1030">
        <f>INDEX(G775:R775,1,MATCH(Parametres!$B$3,G$1:R$1,0))*IF(OR(F775="L",F775="S",F775="I"),-1,1)</f>
        <v>0</v>
      </c>
      <c r="AO775" s="598" t="e">
        <f>+VLOOKUP($AJ775,Data_Validation!$A:$D,1,0)</f>
        <v>#N/A</v>
      </c>
      <c r="AP775" s="598" t="e">
        <f>+VLOOKUP($AJ775,Data_Validation!$A:$D,3,0)</f>
        <v>#N/A</v>
      </c>
      <c r="AQ775" s="598" t="e">
        <f>+VLOOKUP($AJ775,Data_Validation!$A:$D,4,0)</f>
        <v>#N/A</v>
      </c>
      <c r="AR775" s="598" t="s">
        <v>299</v>
      </c>
      <c r="AS775" s="598" t="e">
        <f>+VLOOKUP($AJ775,Data_Validation!$A:$E,5,0)</f>
        <v>#N/A</v>
      </c>
      <c r="AT775" s="1036" t="str">
        <f t="shared" si="75"/>
        <v>H61800</v>
      </c>
      <c r="AU775" s="599" t="str">
        <f t="shared" si="76"/>
        <v>GENESIS RX SUPPORT</v>
      </c>
      <c r="AV775" s="1030">
        <f>IFERROR(INDEX(V775:AG775,1,MATCH(Parametres!$B$3,V$1:AG$1,0)-1)*IF(OR(C775="L",C775="S",C775="I"),-1,1),"")</f>
        <v>0</v>
      </c>
      <c r="AW775" s="1030">
        <f t="shared" si="77"/>
        <v>0</v>
      </c>
      <c r="AX775" s="1030">
        <f>INDEX(V775:AG775,1,MATCH(Parametres!$B$3,V$1:AG$1,0))*IF(OR(C775="L",C775="S",C775="I"),-1,1)</f>
        <v>0</v>
      </c>
      <c r="AY775" s="598" t="s">
        <v>337</v>
      </c>
      <c r="AZ775" s="598" t="e">
        <f>+VLOOKUP($AJ775,Data_Validation!$A:$E,5,0)</f>
        <v>#N/A</v>
      </c>
    </row>
    <row r="776" spans="1:52" ht="15" customHeight="1">
      <c r="A776" s="832" t="s">
        <v>1150</v>
      </c>
      <c r="B776" s="832">
        <v>2025</v>
      </c>
      <c r="C776" s="832" t="s">
        <v>2667</v>
      </c>
      <c r="D776" s="832" t="s">
        <v>2668</v>
      </c>
      <c r="E776" s="832" t="s">
        <v>333</v>
      </c>
      <c r="F776" s="832" t="s">
        <v>1119</v>
      </c>
      <c r="G776" s="832">
        <v>5410.24</v>
      </c>
      <c r="H776" s="832">
        <v>9100.93</v>
      </c>
      <c r="I776" s="832">
        <v>14340.57</v>
      </c>
      <c r="J776" s="832">
        <v>23353.27</v>
      </c>
      <c r="K776" s="832">
        <v>31089.87</v>
      </c>
      <c r="L776" s="832">
        <v>37240.400000000001</v>
      </c>
      <c r="M776" s="832">
        <v>42568.43</v>
      </c>
      <c r="N776" s="832">
        <v>46807.040000000001</v>
      </c>
      <c r="O776" s="832">
        <v>51946.720000000001</v>
      </c>
      <c r="P776" s="832">
        <v>59764.78</v>
      </c>
      <c r="Q776" s="832">
        <v>67807.539999999994</v>
      </c>
      <c r="R776" s="832">
        <v>72455</v>
      </c>
      <c r="S776" s="832">
        <v>6164.32</v>
      </c>
      <c r="T776" s="832">
        <v>6164.32</v>
      </c>
      <c r="U776" s="832">
        <v>0</v>
      </c>
      <c r="V776" s="832">
        <v>0</v>
      </c>
      <c r="W776" s="832">
        <v>0</v>
      </c>
      <c r="X776" s="832">
        <v>0</v>
      </c>
      <c r="Y776" s="832">
        <v>0</v>
      </c>
      <c r="Z776" s="832">
        <v>0</v>
      </c>
      <c r="AA776" s="832">
        <v>0</v>
      </c>
      <c r="AB776" s="832">
        <v>0</v>
      </c>
      <c r="AC776" s="832">
        <v>0</v>
      </c>
      <c r="AD776" s="832">
        <v>0</v>
      </c>
      <c r="AE776" s="832">
        <v>0</v>
      </c>
      <c r="AF776" s="832">
        <v>0</v>
      </c>
      <c r="AG776" s="832">
        <v>0</v>
      </c>
      <c r="AH776" s="832">
        <v>0</v>
      </c>
      <c r="AI776" s="832">
        <v>0</v>
      </c>
      <c r="AJ776" s="1030" t="str">
        <f t="shared" si="72"/>
        <v>H70100</v>
      </c>
      <c r="AK776" s="1030" t="str">
        <f t="shared" si="73"/>
        <v>FRAIS BANCAIRES &amp; AUTRES</v>
      </c>
      <c r="AL776" s="1030">
        <f>IFERROR(INDEX(G776:R776,1,MATCH(Parametres!$B$3,G$1:R$1,0)-1)*IF(OR(F776="L",F776="S",F776="I"),-1,1),"")</f>
        <v>5410.24</v>
      </c>
      <c r="AM776" s="1030">
        <f t="shared" si="74"/>
        <v>3690.6900000000005</v>
      </c>
      <c r="AN776" s="1030">
        <f>INDEX(G776:R776,1,MATCH(Parametres!$B$3,G$1:R$1,0))*IF(OR(F776="L",F776="S",F776="I"),-1,1)</f>
        <v>9100.93</v>
      </c>
      <c r="AO776" s="598" t="str">
        <f>+VLOOKUP($AJ776,Data_Validation!$A:$D,1,0)</f>
        <v>H70100</v>
      </c>
      <c r="AP776" s="598" t="str">
        <f>+VLOOKUP($AJ776,Data_Validation!$A:$D,3,0)</f>
        <v>Autres</v>
      </c>
      <c r="AQ776" s="598" t="str">
        <f>+VLOOKUP($AJ776,Data_Validation!$A:$D,4,0)</f>
        <v>Frais bancaires</v>
      </c>
      <c r="AR776" s="598" t="s">
        <v>299</v>
      </c>
      <c r="AS776" s="598">
        <f>+VLOOKUP($AJ776,Data_Validation!$A:$E,5,0)</f>
        <v>0</v>
      </c>
      <c r="AT776" s="1036" t="str">
        <f t="shared" si="75"/>
        <v>H70100</v>
      </c>
      <c r="AU776" s="599" t="str">
        <f t="shared" si="76"/>
        <v>FRAIS BANCAIRES &amp; AUTRES</v>
      </c>
      <c r="AV776" s="1030">
        <f>IFERROR(INDEX(V776:AG776,1,MATCH(Parametres!$B$3,V$1:AG$1,0)-1)*IF(OR(C776="L",C776="S",C776="I"),-1,1),"")</f>
        <v>0</v>
      </c>
      <c r="AW776" s="1030">
        <f t="shared" si="77"/>
        <v>0</v>
      </c>
      <c r="AX776" s="1030">
        <f>INDEX(V776:AG776,1,MATCH(Parametres!$B$3,V$1:AG$1,0))*IF(OR(C776="L",C776="S",C776="I"),-1,1)</f>
        <v>0</v>
      </c>
      <c r="AY776" s="598" t="s">
        <v>337</v>
      </c>
      <c r="AZ776" s="598">
        <f>+VLOOKUP($AJ776,Data_Validation!$A:$E,5,0)</f>
        <v>0</v>
      </c>
    </row>
    <row r="777" spans="1:52" ht="15" customHeight="1">
      <c r="A777" s="832" t="s">
        <v>1150</v>
      </c>
      <c r="B777" s="832">
        <v>2025</v>
      </c>
      <c r="C777" s="832" t="s">
        <v>2669</v>
      </c>
      <c r="D777" s="832" t="s">
        <v>2670</v>
      </c>
      <c r="E777" s="832" t="s">
        <v>333</v>
      </c>
      <c r="F777" s="832" t="s">
        <v>1119</v>
      </c>
      <c r="G777" s="832">
        <v>0</v>
      </c>
      <c r="H777" s="832">
        <v>0</v>
      </c>
      <c r="I777" s="832">
        <v>0</v>
      </c>
      <c r="J777" s="832">
        <v>0</v>
      </c>
      <c r="K777" s="832">
        <v>0</v>
      </c>
      <c r="L777" s="832">
        <v>0</v>
      </c>
      <c r="M777" s="832">
        <v>0</v>
      </c>
      <c r="N777" s="832">
        <v>0</v>
      </c>
      <c r="O777" s="832">
        <v>0</v>
      </c>
      <c r="P777" s="832">
        <v>0</v>
      </c>
      <c r="Q777" s="832">
        <v>0</v>
      </c>
      <c r="R777" s="832">
        <v>0</v>
      </c>
      <c r="S777" s="832">
        <v>0</v>
      </c>
      <c r="T777" s="832">
        <v>0</v>
      </c>
      <c r="U777" s="832">
        <v>0</v>
      </c>
      <c r="V777" s="832">
        <v>0</v>
      </c>
      <c r="W777" s="832">
        <v>0</v>
      </c>
      <c r="X777" s="832">
        <v>0</v>
      </c>
      <c r="Y777" s="832">
        <v>0</v>
      </c>
      <c r="Z777" s="832">
        <v>0</v>
      </c>
      <c r="AA777" s="832">
        <v>0</v>
      </c>
      <c r="AB777" s="832">
        <v>0</v>
      </c>
      <c r="AC777" s="832">
        <v>0</v>
      </c>
      <c r="AD777" s="832">
        <v>0</v>
      </c>
      <c r="AE777" s="832">
        <v>0</v>
      </c>
      <c r="AF777" s="832">
        <v>0</v>
      </c>
      <c r="AG777" s="832">
        <v>0</v>
      </c>
      <c r="AH777" s="832">
        <v>0</v>
      </c>
      <c r="AI777" s="832">
        <v>0</v>
      </c>
      <c r="AJ777" s="1030" t="str">
        <f t="shared" si="72"/>
        <v>H70200</v>
      </c>
      <c r="AK777" s="1030" t="str">
        <f t="shared" si="73"/>
        <v>INTERET - PRET A TERME TD</v>
      </c>
      <c r="AL777" s="1030">
        <f>IFERROR(INDEX(G777:R777,1,MATCH(Parametres!$B$3,G$1:R$1,0)-1)*IF(OR(F777="L",F777="S",F777="I"),-1,1),"")</f>
        <v>0</v>
      </c>
      <c r="AM777" s="1030">
        <f t="shared" si="74"/>
        <v>0</v>
      </c>
      <c r="AN777" s="1030">
        <f>INDEX(G777:R777,1,MATCH(Parametres!$B$3,G$1:R$1,0))*IF(OR(F777="L",F777="S",F777="I"),-1,1)</f>
        <v>0</v>
      </c>
      <c r="AO777" s="598" t="e">
        <f>+VLOOKUP($AJ777,Data_Validation!$A:$D,1,0)</f>
        <v>#N/A</v>
      </c>
      <c r="AP777" s="598" t="e">
        <f>+VLOOKUP($AJ777,Data_Validation!$A:$D,3,0)</f>
        <v>#N/A</v>
      </c>
      <c r="AQ777" s="598" t="e">
        <f>+VLOOKUP($AJ777,Data_Validation!$A:$D,4,0)</f>
        <v>#N/A</v>
      </c>
      <c r="AR777" s="598" t="s">
        <v>299</v>
      </c>
      <c r="AS777" s="598" t="e">
        <f>+VLOOKUP($AJ777,Data_Validation!$A:$E,5,0)</f>
        <v>#N/A</v>
      </c>
      <c r="AT777" s="1036" t="str">
        <f t="shared" si="75"/>
        <v>H70200</v>
      </c>
      <c r="AU777" s="599" t="str">
        <f t="shared" si="76"/>
        <v>INTERET - PRET A TERME TD</v>
      </c>
      <c r="AV777" s="1030">
        <f>IFERROR(INDEX(V777:AG777,1,MATCH(Parametres!$B$3,V$1:AG$1,0)-1)*IF(OR(C777="L",C777="S",C777="I"),-1,1),"")</f>
        <v>0</v>
      </c>
      <c r="AW777" s="1030">
        <f t="shared" si="77"/>
        <v>0</v>
      </c>
      <c r="AX777" s="1030">
        <f>INDEX(V777:AG777,1,MATCH(Parametres!$B$3,V$1:AG$1,0))*IF(OR(C777="L",C777="S",C777="I"),-1,1)</f>
        <v>0</v>
      </c>
      <c r="AY777" s="598" t="s">
        <v>337</v>
      </c>
      <c r="AZ777" s="598" t="e">
        <f>+VLOOKUP($AJ777,Data_Validation!$A:$E,5,0)</f>
        <v>#N/A</v>
      </c>
    </row>
    <row r="778" spans="1:52" ht="15" customHeight="1">
      <c r="A778" s="832" t="s">
        <v>1150</v>
      </c>
      <c r="B778" s="832">
        <v>2025</v>
      </c>
      <c r="C778" s="832" t="s">
        <v>2671</v>
      </c>
      <c r="D778" s="832" t="s">
        <v>2672</v>
      </c>
      <c r="E778" s="832" t="s">
        <v>333</v>
      </c>
      <c r="F778" s="832" t="s">
        <v>1119</v>
      </c>
      <c r="G778" s="832">
        <v>0</v>
      </c>
      <c r="H778" s="832">
        <v>0</v>
      </c>
      <c r="I778" s="832">
        <v>0</v>
      </c>
      <c r="J778" s="832">
        <v>0</v>
      </c>
      <c r="K778" s="832">
        <v>0</v>
      </c>
      <c r="L778" s="832">
        <v>0</v>
      </c>
      <c r="M778" s="832">
        <v>0</v>
      </c>
      <c r="N778" s="832">
        <v>0</v>
      </c>
      <c r="O778" s="832">
        <v>21217</v>
      </c>
      <c r="P778" s="832">
        <v>21217</v>
      </c>
      <c r="Q778" s="832">
        <v>35384</v>
      </c>
      <c r="R778" s="832">
        <v>35384</v>
      </c>
      <c r="S778" s="832">
        <v>3216.73</v>
      </c>
      <c r="T778" s="832">
        <v>3216.73</v>
      </c>
      <c r="U778" s="832">
        <v>0</v>
      </c>
      <c r="V778" s="832">
        <v>0</v>
      </c>
      <c r="W778" s="832">
        <v>0</v>
      </c>
      <c r="X778" s="832">
        <v>0</v>
      </c>
      <c r="Y778" s="832">
        <v>0</v>
      </c>
      <c r="Z778" s="832">
        <v>0</v>
      </c>
      <c r="AA778" s="832">
        <v>0</v>
      </c>
      <c r="AB778" s="832">
        <v>0</v>
      </c>
      <c r="AC778" s="832">
        <v>0</v>
      </c>
      <c r="AD778" s="832">
        <v>0</v>
      </c>
      <c r="AE778" s="832">
        <v>0</v>
      </c>
      <c r="AF778" s="832">
        <v>0</v>
      </c>
      <c r="AG778" s="832">
        <v>0</v>
      </c>
      <c r="AH778" s="832">
        <v>0</v>
      </c>
      <c r="AI778" s="832">
        <v>0</v>
      </c>
      <c r="AJ778" s="1030" t="str">
        <f t="shared" si="72"/>
        <v>H70300</v>
      </c>
      <c r="AK778" s="1030" t="str">
        <f t="shared" si="73"/>
        <v>INT SOLDE DE PRIX VENTE</v>
      </c>
      <c r="AL778" s="1030">
        <f>IFERROR(INDEX(G778:R778,1,MATCH(Parametres!$B$3,G$1:R$1,0)-1)*IF(OR(F778="L",F778="S",F778="I"),-1,1),"")</f>
        <v>0</v>
      </c>
      <c r="AM778" s="1030">
        <f t="shared" si="74"/>
        <v>0</v>
      </c>
      <c r="AN778" s="1030">
        <f>INDEX(G778:R778,1,MATCH(Parametres!$B$3,G$1:R$1,0))*IF(OR(F778="L",F778="S",F778="I"),-1,1)</f>
        <v>0</v>
      </c>
      <c r="AO778" s="598" t="str">
        <f>+VLOOKUP($AJ778,Data_Validation!$A:$D,1,0)</f>
        <v>H70300</v>
      </c>
      <c r="AP778" s="598" t="str">
        <f>+VLOOKUP($AJ778,Data_Validation!$A:$D,3,0)</f>
        <v>Autres</v>
      </c>
      <c r="AQ778" s="598" t="str">
        <f>+VLOOKUP($AJ778,Data_Validation!$A:$D,4,0)</f>
        <v>Intérêts sur prêt</v>
      </c>
      <c r="AR778" s="598" t="s">
        <v>299</v>
      </c>
      <c r="AS778" s="598">
        <f>+VLOOKUP($AJ778,Data_Validation!$A:$E,5,0)</f>
        <v>0</v>
      </c>
      <c r="AT778" s="1036" t="str">
        <f t="shared" si="75"/>
        <v>H70300</v>
      </c>
      <c r="AU778" s="599" t="str">
        <f t="shared" si="76"/>
        <v>INT SOLDE DE PRIX VENTE</v>
      </c>
      <c r="AV778" s="1030">
        <f>IFERROR(INDEX(V778:AG778,1,MATCH(Parametres!$B$3,V$1:AG$1,0)-1)*IF(OR(C778="L",C778="S",C778="I"),-1,1),"")</f>
        <v>0</v>
      </c>
      <c r="AW778" s="1030">
        <f t="shared" si="77"/>
        <v>0</v>
      </c>
      <c r="AX778" s="1030">
        <f>INDEX(V778:AG778,1,MATCH(Parametres!$B$3,V$1:AG$1,0))*IF(OR(C778="L",C778="S",C778="I"),-1,1)</f>
        <v>0</v>
      </c>
      <c r="AY778" s="598" t="s">
        <v>337</v>
      </c>
      <c r="AZ778" s="598">
        <f>+VLOOKUP($AJ778,Data_Validation!$A:$E,5,0)</f>
        <v>0</v>
      </c>
    </row>
    <row r="779" spans="1:52" ht="15" customHeight="1">
      <c r="A779" s="832" t="s">
        <v>1150</v>
      </c>
      <c r="B779" s="832">
        <v>2025</v>
      </c>
      <c r="C779" s="832" t="s">
        <v>2673</v>
      </c>
      <c r="D779" s="832" t="s">
        <v>2674</v>
      </c>
      <c r="E779" s="832" t="s">
        <v>333</v>
      </c>
      <c r="F779" s="832" t="s">
        <v>1119</v>
      </c>
      <c r="G779" s="832">
        <v>0</v>
      </c>
      <c r="H779" s="832">
        <v>0</v>
      </c>
      <c r="I779" s="832">
        <v>0</v>
      </c>
      <c r="J779" s="832">
        <v>0</v>
      </c>
      <c r="K779" s="832">
        <v>0</v>
      </c>
      <c r="L779" s="832">
        <v>0</v>
      </c>
      <c r="M779" s="832">
        <v>0</v>
      </c>
      <c r="N779" s="832">
        <v>0</v>
      </c>
      <c r="O779" s="832">
        <v>0</v>
      </c>
      <c r="P779" s="832">
        <v>0</v>
      </c>
      <c r="Q779" s="832">
        <v>0</v>
      </c>
      <c r="R779" s="832">
        <v>0</v>
      </c>
      <c r="S779" s="832">
        <v>0</v>
      </c>
      <c r="T779" s="832">
        <v>0</v>
      </c>
      <c r="U779" s="832">
        <v>0</v>
      </c>
      <c r="V779" s="832">
        <v>0</v>
      </c>
      <c r="W779" s="832">
        <v>0</v>
      </c>
      <c r="X779" s="832">
        <v>0</v>
      </c>
      <c r="Y779" s="832">
        <v>0</v>
      </c>
      <c r="Z779" s="832">
        <v>0</v>
      </c>
      <c r="AA779" s="832">
        <v>0</v>
      </c>
      <c r="AB779" s="832">
        <v>0</v>
      </c>
      <c r="AC779" s="832">
        <v>0</v>
      </c>
      <c r="AD779" s="832">
        <v>0</v>
      </c>
      <c r="AE779" s="832">
        <v>0</v>
      </c>
      <c r="AF779" s="832">
        <v>0</v>
      </c>
      <c r="AG779" s="832">
        <v>0</v>
      </c>
      <c r="AH779" s="832">
        <v>0</v>
      </c>
      <c r="AI779" s="832">
        <v>0</v>
      </c>
      <c r="AJ779" s="1030" t="str">
        <f t="shared" si="72"/>
        <v>H70400</v>
      </c>
      <c r="AK779" s="1030" t="str">
        <f t="shared" si="73"/>
        <v>FRAIS RECOUV. CREANCES</v>
      </c>
      <c r="AL779" s="1030">
        <f>IFERROR(INDEX(G779:R779,1,MATCH(Parametres!$B$3,G$1:R$1,0)-1)*IF(OR(F779="L",F779="S",F779="I"),-1,1),"")</f>
        <v>0</v>
      </c>
      <c r="AM779" s="1030">
        <f t="shared" si="74"/>
        <v>0</v>
      </c>
      <c r="AN779" s="1030">
        <f>INDEX(G779:R779,1,MATCH(Parametres!$B$3,G$1:R$1,0))*IF(OR(F779="L",F779="S",F779="I"),-1,1)</f>
        <v>0</v>
      </c>
      <c r="AO779" s="598" t="e">
        <f>+VLOOKUP($AJ779,Data_Validation!$A:$D,1,0)</f>
        <v>#N/A</v>
      </c>
      <c r="AP779" s="598" t="e">
        <f>+VLOOKUP($AJ779,Data_Validation!$A:$D,3,0)</f>
        <v>#N/A</v>
      </c>
      <c r="AQ779" s="598" t="e">
        <f>+VLOOKUP($AJ779,Data_Validation!$A:$D,4,0)</f>
        <v>#N/A</v>
      </c>
      <c r="AR779" s="598" t="s">
        <v>299</v>
      </c>
      <c r="AS779" s="598" t="e">
        <f>+VLOOKUP($AJ779,Data_Validation!$A:$E,5,0)</f>
        <v>#N/A</v>
      </c>
      <c r="AT779" s="1036" t="str">
        <f t="shared" si="75"/>
        <v>H70400</v>
      </c>
      <c r="AU779" s="599" t="str">
        <f t="shared" si="76"/>
        <v>FRAIS RECOUV. CREANCES</v>
      </c>
      <c r="AV779" s="1030">
        <f>IFERROR(INDEX(V779:AG779,1,MATCH(Parametres!$B$3,V$1:AG$1,0)-1)*IF(OR(C779="L",C779="S",C779="I"),-1,1),"")</f>
        <v>0</v>
      </c>
      <c r="AW779" s="1030">
        <f t="shared" si="77"/>
        <v>0</v>
      </c>
      <c r="AX779" s="1030">
        <f>INDEX(V779:AG779,1,MATCH(Parametres!$B$3,V$1:AG$1,0))*IF(OR(C779="L",C779="S",C779="I"),-1,1)</f>
        <v>0</v>
      </c>
      <c r="AY779" s="598" t="s">
        <v>337</v>
      </c>
      <c r="AZ779" s="598" t="e">
        <f>+VLOOKUP($AJ779,Data_Validation!$A:$E,5,0)</f>
        <v>#N/A</v>
      </c>
    </row>
    <row r="780" spans="1:52" ht="15" customHeight="1">
      <c r="A780" s="832" t="s">
        <v>1150</v>
      </c>
      <c r="B780" s="832">
        <v>2025</v>
      </c>
      <c r="C780" s="832" t="s">
        <v>2675</v>
      </c>
      <c r="D780" s="832" t="s">
        <v>2676</v>
      </c>
      <c r="E780" s="832" t="s">
        <v>333</v>
      </c>
      <c r="F780" s="832" t="s">
        <v>1119</v>
      </c>
      <c r="G780" s="832">
        <v>0</v>
      </c>
      <c r="H780" s="832">
        <v>0</v>
      </c>
      <c r="I780" s="832">
        <v>0</v>
      </c>
      <c r="J780" s="832">
        <v>0</v>
      </c>
      <c r="K780" s="832">
        <v>0</v>
      </c>
      <c r="L780" s="832">
        <v>0</v>
      </c>
      <c r="M780" s="832">
        <v>0</v>
      </c>
      <c r="N780" s="832">
        <v>0</v>
      </c>
      <c r="O780" s="832">
        <v>0</v>
      </c>
      <c r="P780" s="832">
        <v>0</v>
      </c>
      <c r="Q780" s="832">
        <v>0</v>
      </c>
      <c r="R780" s="832">
        <v>0</v>
      </c>
      <c r="S780" s="832">
        <v>0</v>
      </c>
      <c r="T780" s="832">
        <v>0</v>
      </c>
      <c r="U780" s="832">
        <v>0</v>
      </c>
      <c r="V780" s="832">
        <v>0</v>
      </c>
      <c r="W780" s="832">
        <v>0</v>
      </c>
      <c r="X780" s="832">
        <v>0</v>
      </c>
      <c r="Y780" s="832">
        <v>0</v>
      </c>
      <c r="Z780" s="832">
        <v>0</v>
      </c>
      <c r="AA780" s="832">
        <v>0</v>
      </c>
      <c r="AB780" s="832">
        <v>0</v>
      </c>
      <c r="AC780" s="832">
        <v>0</v>
      </c>
      <c r="AD780" s="832">
        <v>0</v>
      </c>
      <c r="AE780" s="832">
        <v>0</v>
      </c>
      <c r="AF780" s="832">
        <v>0</v>
      </c>
      <c r="AG780" s="832">
        <v>0</v>
      </c>
      <c r="AH780" s="832">
        <v>0</v>
      </c>
      <c r="AI780" s="832">
        <v>0</v>
      </c>
      <c r="AJ780" s="1030" t="str">
        <f t="shared" si="72"/>
        <v>H70600</v>
      </c>
      <c r="AK780" s="1030" t="str">
        <f t="shared" si="73"/>
        <v>JETONS DE PRESENCES</v>
      </c>
      <c r="AL780" s="1030">
        <f>IFERROR(INDEX(G780:R780,1,MATCH(Parametres!$B$3,G$1:R$1,0)-1)*IF(OR(F780="L",F780="S",F780="I"),-1,1),"")</f>
        <v>0</v>
      </c>
      <c r="AM780" s="1030">
        <f t="shared" si="74"/>
        <v>0</v>
      </c>
      <c r="AN780" s="1030">
        <f>INDEX(G780:R780,1,MATCH(Parametres!$B$3,G$1:R$1,0))*IF(OR(F780="L",F780="S",F780="I"),-1,1)</f>
        <v>0</v>
      </c>
      <c r="AO780" s="598" t="e">
        <f>+VLOOKUP($AJ780,Data_Validation!$A:$D,1,0)</f>
        <v>#N/A</v>
      </c>
      <c r="AP780" s="598" t="e">
        <f>+VLOOKUP($AJ780,Data_Validation!$A:$D,3,0)</f>
        <v>#N/A</v>
      </c>
      <c r="AQ780" s="598" t="e">
        <f>+VLOOKUP($AJ780,Data_Validation!$A:$D,4,0)</f>
        <v>#N/A</v>
      </c>
      <c r="AR780" s="598" t="s">
        <v>299</v>
      </c>
      <c r="AS780" s="598" t="e">
        <f>+VLOOKUP($AJ780,Data_Validation!$A:$E,5,0)</f>
        <v>#N/A</v>
      </c>
      <c r="AT780" s="1036" t="str">
        <f t="shared" si="75"/>
        <v>H70600</v>
      </c>
      <c r="AU780" s="599" t="str">
        <f t="shared" si="76"/>
        <v>JETONS DE PRESENCES</v>
      </c>
      <c r="AV780" s="1030">
        <f>IFERROR(INDEX(V780:AG780,1,MATCH(Parametres!$B$3,V$1:AG$1,0)-1)*IF(OR(C780="L",C780="S",C780="I"),-1,1),"")</f>
        <v>0</v>
      </c>
      <c r="AW780" s="1030">
        <f t="shared" si="77"/>
        <v>0</v>
      </c>
      <c r="AX780" s="1030">
        <f>INDEX(V780:AG780,1,MATCH(Parametres!$B$3,V$1:AG$1,0))*IF(OR(C780="L",C780="S",C780="I"),-1,1)</f>
        <v>0</v>
      </c>
      <c r="AY780" s="598" t="s">
        <v>337</v>
      </c>
      <c r="AZ780" s="598" t="e">
        <f>+VLOOKUP($AJ780,Data_Validation!$A:$E,5,0)</f>
        <v>#N/A</v>
      </c>
    </row>
    <row r="781" spans="1:52" ht="15" customHeight="1">
      <c r="A781" s="832" t="s">
        <v>1150</v>
      </c>
      <c r="B781" s="832">
        <v>2025</v>
      </c>
      <c r="C781" s="832" t="s">
        <v>2677</v>
      </c>
      <c r="D781" s="832" t="s">
        <v>2678</v>
      </c>
      <c r="E781" s="832" t="s">
        <v>333</v>
      </c>
      <c r="F781" s="832" t="s">
        <v>1119</v>
      </c>
      <c r="G781" s="832">
        <v>0</v>
      </c>
      <c r="H781" s="832">
        <v>0</v>
      </c>
      <c r="I781" s="832">
        <v>0</v>
      </c>
      <c r="J781" s="832">
        <v>0</v>
      </c>
      <c r="K781" s="832">
        <v>0</v>
      </c>
      <c r="L781" s="832">
        <v>0</v>
      </c>
      <c r="M781" s="832">
        <v>0</v>
      </c>
      <c r="N781" s="832">
        <v>0</v>
      </c>
      <c r="O781" s="832">
        <v>0</v>
      </c>
      <c r="P781" s="832">
        <v>0</v>
      </c>
      <c r="Q781" s="832">
        <v>0</v>
      </c>
      <c r="R781" s="832">
        <v>0</v>
      </c>
      <c r="S781" s="832">
        <v>0</v>
      </c>
      <c r="T781" s="832">
        <v>0</v>
      </c>
      <c r="U781" s="832">
        <v>0</v>
      </c>
      <c r="V781" s="832">
        <v>0</v>
      </c>
      <c r="W781" s="832">
        <v>0</v>
      </c>
      <c r="X781" s="832">
        <v>0</v>
      </c>
      <c r="Y781" s="832">
        <v>0</v>
      </c>
      <c r="Z781" s="832">
        <v>0</v>
      </c>
      <c r="AA781" s="832">
        <v>0</v>
      </c>
      <c r="AB781" s="832">
        <v>0</v>
      </c>
      <c r="AC781" s="832">
        <v>0</v>
      </c>
      <c r="AD781" s="832">
        <v>0</v>
      </c>
      <c r="AE781" s="832">
        <v>0</v>
      </c>
      <c r="AF781" s="832">
        <v>0</v>
      </c>
      <c r="AG781" s="832">
        <v>0</v>
      </c>
      <c r="AH781" s="832">
        <v>0</v>
      </c>
      <c r="AI781" s="832">
        <v>0</v>
      </c>
      <c r="AJ781" s="1030" t="str">
        <f t="shared" si="72"/>
        <v>H70700</v>
      </c>
      <c r="AK781" s="1030" t="str">
        <f t="shared" si="73"/>
        <v>FRAIS LOCATION CL LT</v>
      </c>
      <c r="AL781" s="1030">
        <f>IFERROR(INDEX(G781:R781,1,MATCH(Parametres!$B$3,G$1:R$1,0)-1)*IF(OR(F781="L",F781="S",F781="I"),-1,1),"")</f>
        <v>0</v>
      </c>
      <c r="AM781" s="1030">
        <f t="shared" si="74"/>
        <v>0</v>
      </c>
      <c r="AN781" s="1030">
        <f>INDEX(G781:R781,1,MATCH(Parametres!$B$3,G$1:R$1,0))*IF(OR(F781="L",F781="S",F781="I"),-1,1)</f>
        <v>0</v>
      </c>
      <c r="AO781" s="598" t="e">
        <f>+VLOOKUP($AJ781,Data_Validation!$A:$D,1,0)</f>
        <v>#N/A</v>
      </c>
      <c r="AP781" s="598" t="e">
        <f>+VLOOKUP($AJ781,Data_Validation!$A:$D,3,0)</f>
        <v>#N/A</v>
      </c>
      <c r="AQ781" s="598" t="e">
        <f>+VLOOKUP($AJ781,Data_Validation!$A:$D,4,0)</f>
        <v>#N/A</v>
      </c>
      <c r="AR781" s="598" t="s">
        <v>299</v>
      </c>
      <c r="AS781" s="598" t="e">
        <f>+VLOOKUP($AJ781,Data_Validation!$A:$E,5,0)</f>
        <v>#N/A</v>
      </c>
      <c r="AT781" s="1036" t="str">
        <f t="shared" si="75"/>
        <v>H70700</v>
      </c>
      <c r="AU781" s="599" t="str">
        <f t="shared" si="76"/>
        <v>FRAIS LOCATION CL LT</v>
      </c>
      <c r="AV781" s="1030">
        <f>IFERROR(INDEX(V781:AG781,1,MATCH(Parametres!$B$3,V$1:AG$1,0)-1)*IF(OR(C781="L",C781="S",C781="I"),-1,1),"")</f>
        <v>0</v>
      </c>
      <c r="AW781" s="1030">
        <f t="shared" si="77"/>
        <v>0</v>
      </c>
      <c r="AX781" s="1030">
        <f>INDEX(V781:AG781,1,MATCH(Parametres!$B$3,V$1:AG$1,0))*IF(OR(C781="L",C781="S",C781="I"),-1,1)</f>
        <v>0</v>
      </c>
      <c r="AY781" s="598" t="s">
        <v>337</v>
      </c>
      <c r="AZ781" s="598" t="e">
        <f>+VLOOKUP($AJ781,Data_Validation!$A:$E,5,0)</f>
        <v>#N/A</v>
      </c>
    </row>
    <row r="782" spans="1:52" ht="15" customHeight="1">
      <c r="A782" s="832" t="s">
        <v>1150</v>
      </c>
      <c r="B782" s="832">
        <v>2025</v>
      </c>
      <c r="C782" s="832" t="s">
        <v>2679</v>
      </c>
      <c r="D782" s="832" t="s">
        <v>2680</v>
      </c>
      <c r="E782" s="832" t="s">
        <v>333</v>
      </c>
      <c r="F782" s="832" t="s">
        <v>1119</v>
      </c>
      <c r="G782" s="832">
        <v>0</v>
      </c>
      <c r="H782" s="832">
        <v>0</v>
      </c>
      <c r="I782" s="832">
        <v>0</v>
      </c>
      <c r="J782" s="832">
        <v>0</v>
      </c>
      <c r="K782" s="832">
        <v>0</v>
      </c>
      <c r="L782" s="832">
        <v>0</v>
      </c>
      <c r="M782" s="832">
        <v>0</v>
      </c>
      <c r="N782" s="832">
        <v>9740.69</v>
      </c>
      <c r="O782" s="832">
        <v>9740.69</v>
      </c>
      <c r="P782" s="832">
        <v>9740.69</v>
      </c>
      <c r="Q782" s="832">
        <v>9740.69</v>
      </c>
      <c r="R782" s="832">
        <v>9740.69</v>
      </c>
      <c r="S782" s="832">
        <v>885.52</v>
      </c>
      <c r="T782" s="832">
        <v>885.52</v>
      </c>
      <c r="U782" s="832">
        <v>0</v>
      </c>
      <c r="V782" s="832">
        <v>0</v>
      </c>
      <c r="W782" s="832">
        <v>0</v>
      </c>
      <c r="X782" s="832">
        <v>0</v>
      </c>
      <c r="Y782" s="832">
        <v>0</v>
      </c>
      <c r="Z782" s="832">
        <v>0</v>
      </c>
      <c r="AA782" s="832">
        <v>0</v>
      </c>
      <c r="AB782" s="832">
        <v>0</v>
      </c>
      <c r="AC782" s="832">
        <v>0</v>
      </c>
      <c r="AD782" s="832">
        <v>0</v>
      </c>
      <c r="AE782" s="832">
        <v>0</v>
      </c>
      <c r="AF782" s="832">
        <v>0</v>
      </c>
      <c r="AG782" s="832">
        <v>0</v>
      </c>
      <c r="AH782" s="832">
        <v>0</v>
      </c>
      <c r="AI782" s="832">
        <v>0</v>
      </c>
      <c r="AJ782" s="1030" t="str">
        <f t="shared" si="72"/>
        <v>H70800</v>
      </c>
      <c r="AK782" s="1030" t="str">
        <f t="shared" si="73"/>
        <v>INTERET IMPOTS DEPENSES</v>
      </c>
      <c r="AL782" s="1030">
        <f>IFERROR(INDEX(G782:R782,1,MATCH(Parametres!$B$3,G$1:R$1,0)-1)*IF(OR(F782="L",F782="S",F782="I"),-1,1),"")</f>
        <v>0</v>
      </c>
      <c r="AM782" s="1030">
        <f t="shared" si="74"/>
        <v>0</v>
      </c>
      <c r="AN782" s="1030">
        <f>INDEX(G782:R782,1,MATCH(Parametres!$B$3,G$1:R$1,0))*IF(OR(F782="L",F782="S",F782="I"),-1,1)</f>
        <v>0</v>
      </c>
      <c r="AO782" s="598" t="str">
        <f>+VLOOKUP($AJ782,Data_Validation!$A:$D,1,0)</f>
        <v>H70800</v>
      </c>
      <c r="AP782" s="598" t="str">
        <f>+VLOOKUP($AJ782,Data_Validation!$A:$D,3,0)</f>
        <v>Autres</v>
      </c>
      <c r="AQ782" s="598" t="str">
        <f>+VLOOKUP($AJ782,Data_Validation!$A:$D,4,0)</f>
        <v>Intérêts sur prêt</v>
      </c>
      <c r="AR782" s="598" t="s">
        <v>299</v>
      </c>
      <c r="AS782" s="598">
        <f>+VLOOKUP($AJ782,Data_Validation!$A:$E,5,0)</f>
        <v>0</v>
      </c>
      <c r="AT782" s="1036" t="str">
        <f t="shared" si="75"/>
        <v>H70800</v>
      </c>
      <c r="AU782" s="599" t="str">
        <f t="shared" si="76"/>
        <v>INTERET IMPOTS DEPENSES</v>
      </c>
      <c r="AV782" s="1030">
        <f>IFERROR(INDEX(V782:AG782,1,MATCH(Parametres!$B$3,V$1:AG$1,0)-1)*IF(OR(C782="L",C782="S",C782="I"),-1,1),"")</f>
        <v>0</v>
      </c>
      <c r="AW782" s="1030">
        <f t="shared" si="77"/>
        <v>0</v>
      </c>
      <c r="AX782" s="1030">
        <f>INDEX(V782:AG782,1,MATCH(Parametres!$B$3,V$1:AG$1,0))*IF(OR(C782="L",C782="S",C782="I"),-1,1)</f>
        <v>0</v>
      </c>
      <c r="AY782" s="598" t="s">
        <v>337</v>
      </c>
      <c r="AZ782" s="598">
        <f>+VLOOKUP($AJ782,Data_Validation!$A:$E,5,0)</f>
        <v>0</v>
      </c>
    </row>
    <row r="783" spans="1:52" ht="15" customHeight="1">
      <c r="A783" s="832" t="s">
        <v>1150</v>
      </c>
      <c r="B783" s="832">
        <v>2025</v>
      </c>
      <c r="C783" s="832" t="s">
        <v>2681</v>
      </c>
      <c r="D783" s="832" t="s">
        <v>2682</v>
      </c>
      <c r="E783" s="832" t="s">
        <v>333</v>
      </c>
      <c r="F783" s="832" t="s">
        <v>1119</v>
      </c>
      <c r="G783" s="832">
        <v>0</v>
      </c>
      <c r="H783" s="832">
        <v>0</v>
      </c>
      <c r="I783" s="832">
        <v>0</v>
      </c>
      <c r="J783" s="832">
        <v>0</v>
      </c>
      <c r="K783" s="832">
        <v>0</v>
      </c>
      <c r="L783" s="832">
        <v>0</v>
      </c>
      <c r="M783" s="832">
        <v>0</v>
      </c>
      <c r="N783" s="832">
        <v>0</v>
      </c>
      <c r="O783" s="832">
        <v>0</v>
      </c>
      <c r="P783" s="832">
        <v>0</v>
      </c>
      <c r="Q783" s="832">
        <v>0</v>
      </c>
      <c r="R783" s="832">
        <v>0</v>
      </c>
      <c r="S783" s="832">
        <v>0</v>
      </c>
      <c r="T783" s="832">
        <v>0</v>
      </c>
      <c r="U783" s="832">
        <v>0</v>
      </c>
      <c r="V783" s="832">
        <v>0</v>
      </c>
      <c r="W783" s="832">
        <v>0</v>
      </c>
      <c r="X783" s="832">
        <v>0</v>
      </c>
      <c r="Y783" s="832">
        <v>0</v>
      </c>
      <c r="Z783" s="832">
        <v>0</v>
      </c>
      <c r="AA783" s="832">
        <v>0</v>
      </c>
      <c r="AB783" s="832">
        <v>0</v>
      </c>
      <c r="AC783" s="832">
        <v>0</v>
      </c>
      <c r="AD783" s="832">
        <v>0</v>
      </c>
      <c r="AE783" s="832">
        <v>0</v>
      </c>
      <c r="AF783" s="832">
        <v>0</v>
      </c>
      <c r="AG783" s="832">
        <v>0</v>
      </c>
      <c r="AH783" s="832">
        <v>0</v>
      </c>
      <c r="AI783" s="832">
        <v>0</v>
      </c>
      <c r="AJ783" s="1030" t="str">
        <f t="shared" si="72"/>
        <v>H70900</v>
      </c>
      <c r="AK783" s="1030" t="str">
        <f t="shared" si="73"/>
        <v>IMPÔTS EXIGIBLES</v>
      </c>
      <c r="AL783" s="1030">
        <f>IFERROR(INDEX(G783:R783,1,MATCH(Parametres!$B$3,G$1:R$1,0)-1)*IF(OR(F783="L",F783="S",F783="I"),-1,1),"")</f>
        <v>0</v>
      </c>
      <c r="AM783" s="1030">
        <f t="shared" si="74"/>
        <v>0</v>
      </c>
      <c r="AN783" s="1030">
        <f>INDEX(G783:R783,1,MATCH(Parametres!$B$3,G$1:R$1,0))*IF(OR(F783="L",F783="S",F783="I"),-1,1)</f>
        <v>0</v>
      </c>
      <c r="AO783" s="598" t="e">
        <f>+VLOOKUP($AJ783,Data_Validation!$A:$D,1,0)</f>
        <v>#N/A</v>
      </c>
      <c r="AP783" s="598" t="e">
        <f>+VLOOKUP($AJ783,Data_Validation!$A:$D,3,0)</f>
        <v>#N/A</v>
      </c>
      <c r="AQ783" s="598" t="e">
        <f>+VLOOKUP($AJ783,Data_Validation!$A:$D,4,0)</f>
        <v>#N/A</v>
      </c>
      <c r="AR783" s="598" t="s">
        <v>299</v>
      </c>
      <c r="AS783" s="598" t="e">
        <f>+VLOOKUP($AJ783,Data_Validation!$A:$E,5,0)</f>
        <v>#N/A</v>
      </c>
      <c r="AT783" s="1036" t="str">
        <f t="shared" si="75"/>
        <v>H70900</v>
      </c>
      <c r="AU783" s="599" t="str">
        <f t="shared" si="76"/>
        <v>IMPÔTS EXIGIBLES</v>
      </c>
      <c r="AV783" s="1030">
        <f>IFERROR(INDEX(V783:AG783,1,MATCH(Parametres!$B$3,V$1:AG$1,0)-1)*IF(OR(C783="L",C783="S",C783="I"),-1,1),"")</f>
        <v>0</v>
      </c>
      <c r="AW783" s="1030">
        <f t="shared" si="77"/>
        <v>0</v>
      </c>
      <c r="AX783" s="1030">
        <f>INDEX(V783:AG783,1,MATCH(Parametres!$B$3,V$1:AG$1,0))*IF(OR(C783="L",C783="S",C783="I"),-1,1)</f>
        <v>0</v>
      </c>
      <c r="AY783" s="598" t="s">
        <v>337</v>
      </c>
      <c r="AZ783" s="598" t="e">
        <f>+VLOOKUP($AJ783,Data_Validation!$A:$E,5,0)</f>
        <v>#N/A</v>
      </c>
    </row>
    <row r="784" spans="1:52" ht="15" customHeight="1">
      <c r="A784" s="832" t="s">
        <v>1150</v>
      </c>
      <c r="B784" s="832">
        <v>2025</v>
      </c>
      <c r="C784" s="832" t="s">
        <v>2683</v>
      </c>
      <c r="D784" s="832" t="s">
        <v>2684</v>
      </c>
      <c r="E784" s="832" t="s">
        <v>333</v>
      </c>
      <c r="F784" s="832" t="s">
        <v>1119</v>
      </c>
      <c r="G784" s="832">
        <v>0</v>
      </c>
      <c r="H784" s="832">
        <v>0</v>
      </c>
      <c r="I784" s="832">
        <v>0</v>
      </c>
      <c r="J784" s="832">
        <v>0</v>
      </c>
      <c r="K784" s="832">
        <v>0</v>
      </c>
      <c r="L784" s="832">
        <v>0</v>
      </c>
      <c r="M784" s="832">
        <v>0</v>
      </c>
      <c r="N784" s="832">
        <v>0</v>
      </c>
      <c r="O784" s="832">
        <v>0</v>
      </c>
      <c r="P784" s="832">
        <v>0</v>
      </c>
      <c r="Q784" s="832">
        <v>0</v>
      </c>
      <c r="R784" s="832">
        <v>0</v>
      </c>
      <c r="S784" s="832">
        <v>0</v>
      </c>
      <c r="T784" s="832">
        <v>0</v>
      </c>
      <c r="U784" s="832">
        <v>0</v>
      </c>
      <c r="V784" s="832">
        <v>0</v>
      </c>
      <c r="W784" s="832">
        <v>0</v>
      </c>
      <c r="X784" s="832">
        <v>0</v>
      </c>
      <c r="Y784" s="832">
        <v>0</v>
      </c>
      <c r="Z784" s="832">
        <v>0</v>
      </c>
      <c r="AA784" s="832">
        <v>0</v>
      </c>
      <c r="AB784" s="832">
        <v>0</v>
      </c>
      <c r="AC784" s="832">
        <v>0</v>
      </c>
      <c r="AD784" s="832">
        <v>0</v>
      </c>
      <c r="AE784" s="832">
        <v>0</v>
      </c>
      <c r="AF784" s="832">
        <v>0</v>
      </c>
      <c r="AG784" s="832">
        <v>0</v>
      </c>
      <c r="AH784" s="832">
        <v>0</v>
      </c>
      <c r="AI784" s="832">
        <v>0</v>
      </c>
      <c r="AJ784" s="1030" t="str">
        <f t="shared" si="72"/>
        <v>H70910</v>
      </c>
      <c r="AK784" s="1030" t="str">
        <f t="shared" si="73"/>
        <v>IMPÔTS FUTURES</v>
      </c>
      <c r="AL784" s="1030">
        <f>IFERROR(INDEX(G784:R784,1,MATCH(Parametres!$B$3,G$1:R$1,0)-1)*IF(OR(F784="L",F784="S",F784="I"),-1,1),"")</f>
        <v>0</v>
      </c>
      <c r="AM784" s="1030">
        <f t="shared" si="74"/>
        <v>0</v>
      </c>
      <c r="AN784" s="1030">
        <f>INDEX(G784:R784,1,MATCH(Parametres!$B$3,G$1:R$1,0))*IF(OR(F784="L",F784="S",F784="I"),-1,1)</f>
        <v>0</v>
      </c>
      <c r="AO784" s="598" t="e">
        <f>+VLOOKUP($AJ784,Data_Validation!$A:$D,1,0)</f>
        <v>#N/A</v>
      </c>
      <c r="AP784" s="598" t="e">
        <f>+VLOOKUP($AJ784,Data_Validation!$A:$D,3,0)</f>
        <v>#N/A</v>
      </c>
      <c r="AQ784" s="598" t="e">
        <f>+VLOOKUP($AJ784,Data_Validation!$A:$D,4,0)</f>
        <v>#N/A</v>
      </c>
      <c r="AR784" s="598" t="s">
        <v>299</v>
      </c>
      <c r="AS784" s="598" t="e">
        <f>+VLOOKUP($AJ784,Data_Validation!$A:$E,5,0)</f>
        <v>#N/A</v>
      </c>
      <c r="AT784" s="1036" t="str">
        <f t="shared" si="75"/>
        <v>H70910</v>
      </c>
      <c r="AU784" s="599" t="str">
        <f t="shared" si="76"/>
        <v>IMPÔTS FUTURES</v>
      </c>
      <c r="AV784" s="1030">
        <f>IFERROR(INDEX(V784:AG784,1,MATCH(Parametres!$B$3,V$1:AG$1,0)-1)*IF(OR(C784="L",C784="S",C784="I"),-1,1),"")</f>
        <v>0</v>
      </c>
      <c r="AW784" s="1030">
        <f t="shared" si="77"/>
        <v>0</v>
      </c>
      <c r="AX784" s="1030">
        <f>INDEX(V784:AG784,1,MATCH(Parametres!$B$3,V$1:AG$1,0))*IF(OR(C784="L",C784="S",C784="I"),-1,1)</f>
        <v>0</v>
      </c>
      <c r="AY784" s="598" t="s">
        <v>337</v>
      </c>
      <c r="AZ784" s="598" t="e">
        <f>+VLOOKUP($AJ784,Data_Validation!$A:$E,5,0)</f>
        <v>#N/A</v>
      </c>
    </row>
    <row r="785" spans="1:52" ht="15" customHeight="1">
      <c r="A785" s="832" t="s">
        <v>1150</v>
      </c>
      <c r="B785" s="832">
        <v>2025</v>
      </c>
      <c r="C785" s="832" t="s">
        <v>2685</v>
      </c>
      <c r="D785" s="832" t="s">
        <v>2686</v>
      </c>
      <c r="E785" s="832" t="s">
        <v>333</v>
      </c>
      <c r="F785" s="832" t="s">
        <v>1119</v>
      </c>
      <c r="G785" s="832">
        <v>0</v>
      </c>
      <c r="H785" s="832">
        <v>0</v>
      </c>
      <c r="I785" s="832">
        <v>0</v>
      </c>
      <c r="J785" s="832">
        <v>0</v>
      </c>
      <c r="K785" s="832">
        <v>0</v>
      </c>
      <c r="L785" s="832">
        <v>0</v>
      </c>
      <c r="M785" s="832">
        <v>0</v>
      </c>
      <c r="N785" s="832">
        <v>0</v>
      </c>
      <c r="O785" s="832">
        <v>0</v>
      </c>
      <c r="P785" s="832">
        <v>0</v>
      </c>
      <c r="Q785" s="832">
        <v>0</v>
      </c>
      <c r="R785" s="832">
        <v>0</v>
      </c>
      <c r="S785" s="832">
        <v>0</v>
      </c>
      <c r="T785" s="832">
        <v>0</v>
      </c>
      <c r="U785" s="832">
        <v>0</v>
      </c>
      <c r="V785" s="832">
        <v>0</v>
      </c>
      <c r="W785" s="832">
        <v>0</v>
      </c>
      <c r="X785" s="832">
        <v>0</v>
      </c>
      <c r="Y785" s="832">
        <v>0</v>
      </c>
      <c r="Z785" s="832">
        <v>0</v>
      </c>
      <c r="AA785" s="832">
        <v>0</v>
      </c>
      <c r="AB785" s="832">
        <v>0</v>
      </c>
      <c r="AC785" s="832">
        <v>0</v>
      </c>
      <c r="AD785" s="832">
        <v>0</v>
      </c>
      <c r="AE785" s="832">
        <v>0</v>
      </c>
      <c r="AF785" s="832">
        <v>0</v>
      </c>
      <c r="AG785" s="832">
        <v>0</v>
      </c>
      <c r="AH785" s="832">
        <v>0</v>
      </c>
      <c r="AI785" s="832">
        <v>0</v>
      </c>
      <c r="AJ785" s="1030" t="str">
        <f t="shared" si="72"/>
        <v>H70999</v>
      </c>
      <c r="AK785" s="1030" t="str">
        <f t="shared" si="73"/>
        <v>DUMMY ACCT FOR AGIB</v>
      </c>
      <c r="AL785" s="1030">
        <f>IFERROR(INDEX(G785:R785,1,MATCH(Parametres!$B$3,G$1:R$1,0)-1)*IF(OR(F785="L",F785="S",F785="I"),-1,1),"")</f>
        <v>0</v>
      </c>
      <c r="AM785" s="1030">
        <f t="shared" si="74"/>
        <v>0</v>
      </c>
      <c r="AN785" s="1030">
        <f>INDEX(G785:R785,1,MATCH(Parametres!$B$3,G$1:R$1,0))*IF(OR(F785="L",F785="S",F785="I"),-1,1)</f>
        <v>0</v>
      </c>
      <c r="AO785" s="598" t="e">
        <f>+VLOOKUP($AJ785,Data_Validation!$A:$D,1,0)</f>
        <v>#N/A</v>
      </c>
      <c r="AP785" s="598" t="e">
        <f>+VLOOKUP($AJ785,Data_Validation!$A:$D,3,0)</f>
        <v>#N/A</v>
      </c>
      <c r="AQ785" s="598" t="e">
        <f>+VLOOKUP($AJ785,Data_Validation!$A:$D,4,0)</f>
        <v>#N/A</v>
      </c>
      <c r="AR785" s="598" t="s">
        <v>299</v>
      </c>
      <c r="AS785" s="598" t="e">
        <f>+VLOOKUP($AJ785,Data_Validation!$A:$E,5,0)</f>
        <v>#N/A</v>
      </c>
      <c r="AT785" s="1036" t="str">
        <f t="shared" si="75"/>
        <v>H70999</v>
      </c>
      <c r="AU785" s="599" t="str">
        <f t="shared" si="76"/>
        <v>DUMMY ACCT FOR AGIB</v>
      </c>
      <c r="AV785" s="1030">
        <f>IFERROR(INDEX(V785:AG785,1,MATCH(Parametres!$B$3,V$1:AG$1,0)-1)*IF(OR(C785="L",C785="S",C785="I"),-1,1),"")</f>
        <v>0</v>
      </c>
      <c r="AW785" s="1030">
        <f t="shared" si="77"/>
        <v>0</v>
      </c>
      <c r="AX785" s="1030">
        <f>INDEX(V785:AG785,1,MATCH(Parametres!$B$3,V$1:AG$1,0))*IF(OR(C785="L",C785="S",C785="I"),-1,1)</f>
        <v>0</v>
      </c>
      <c r="AY785" s="598" t="s">
        <v>337</v>
      </c>
      <c r="AZ785" s="598" t="e">
        <f>+VLOOKUP($AJ785,Data_Validation!$A:$E,5,0)</f>
        <v>#N/A</v>
      </c>
    </row>
    <row r="786" spans="1:52" ht="15" customHeight="1">
      <c r="A786" s="832" t="s">
        <v>1150</v>
      </c>
      <c r="B786" s="832">
        <v>2025</v>
      </c>
      <c r="C786" s="832" t="s">
        <v>2687</v>
      </c>
      <c r="D786" s="832" t="s">
        <v>2688</v>
      </c>
      <c r="E786" s="832" t="s">
        <v>333</v>
      </c>
      <c r="F786" s="832" t="s">
        <v>1119</v>
      </c>
      <c r="G786" s="832">
        <v>0</v>
      </c>
      <c r="H786" s="832">
        <v>0</v>
      </c>
      <c r="I786" s="832">
        <v>0.03</v>
      </c>
      <c r="J786" s="832">
        <v>0.03</v>
      </c>
      <c r="K786" s="832">
        <v>0.03</v>
      </c>
      <c r="L786" s="832">
        <v>0.03</v>
      </c>
      <c r="M786" s="832">
        <v>0.03</v>
      </c>
      <c r="N786" s="832">
        <v>0.03</v>
      </c>
      <c r="O786" s="832">
        <v>0.03</v>
      </c>
      <c r="P786" s="832">
        <v>0.03</v>
      </c>
      <c r="Q786" s="832">
        <v>0.03</v>
      </c>
      <c r="R786" s="832">
        <v>0.03</v>
      </c>
      <c r="S786" s="832">
        <v>0</v>
      </c>
      <c r="T786" s="832">
        <v>0</v>
      </c>
      <c r="U786" s="832">
        <v>0</v>
      </c>
      <c r="V786" s="832">
        <v>0</v>
      </c>
      <c r="W786" s="832">
        <v>0</v>
      </c>
      <c r="X786" s="832">
        <v>0</v>
      </c>
      <c r="Y786" s="832">
        <v>0</v>
      </c>
      <c r="Z786" s="832">
        <v>0</v>
      </c>
      <c r="AA786" s="832">
        <v>0</v>
      </c>
      <c r="AB786" s="832">
        <v>0</v>
      </c>
      <c r="AC786" s="832">
        <v>0</v>
      </c>
      <c r="AD786" s="832">
        <v>0</v>
      </c>
      <c r="AE786" s="832">
        <v>0</v>
      </c>
      <c r="AF786" s="832">
        <v>0</v>
      </c>
      <c r="AG786" s="832">
        <v>0</v>
      </c>
      <c r="AH786" s="832">
        <v>0</v>
      </c>
      <c r="AI786" s="832">
        <v>0</v>
      </c>
      <c r="AJ786" s="1030" t="str">
        <f t="shared" si="72"/>
        <v>H71000</v>
      </c>
      <c r="AK786" s="1030" t="str">
        <f t="shared" si="73"/>
        <v>FRAIS DIVERS</v>
      </c>
      <c r="AL786" s="1030">
        <f>IFERROR(INDEX(G786:R786,1,MATCH(Parametres!$B$3,G$1:R$1,0)-1)*IF(OR(F786="L",F786="S",F786="I"),-1,1),"")</f>
        <v>0</v>
      </c>
      <c r="AM786" s="1030">
        <f t="shared" si="74"/>
        <v>0</v>
      </c>
      <c r="AN786" s="1030">
        <f>INDEX(G786:R786,1,MATCH(Parametres!$B$3,G$1:R$1,0))*IF(OR(F786="L",F786="S",F786="I"),-1,1)</f>
        <v>0</v>
      </c>
      <c r="AO786" s="598" t="str">
        <f>+VLOOKUP($AJ786,Data_Validation!$A:$D,1,0)</f>
        <v>H71000</v>
      </c>
      <c r="AP786" s="598" t="str">
        <f>+VLOOKUP($AJ786,Data_Validation!$A:$D,3,0)</f>
        <v>Autres</v>
      </c>
      <c r="AQ786" s="598" t="str">
        <f>+VLOOKUP($AJ786,Data_Validation!$A:$D,4,0)</f>
        <v>Divers</v>
      </c>
      <c r="AR786" s="598" t="s">
        <v>299</v>
      </c>
      <c r="AS786" s="598">
        <f>+VLOOKUP($AJ786,Data_Validation!$A:$E,5,0)</f>
        <v>0</v>
      </c>
      <c r="AT786" s="1036" t="str">
        <f t="shared" si="75"/>
        <v>H71000</v>
      </c>
      <c r="AU786" s="599" t="str">
        <f t="shared" si="76"/>
        <v>FRAIS DIVERS</v>
      </c>
      <c r="AV786" s="1030">
        <f>IFERROR(INDEX(V786:AG786,1,MATCH(Parametres!$B$3,V$1:AG$1,0)-1)*IF(OR(C786="L",C786="S",C786="I"),-1,1),"")</f>
        <v>0</v>
      </c>
      <c r="AW786" s="1030">
        <f t="shared" si="77"/>
        <v>0</v>
      </c>
      <c r="AX786" s="1030">
        <f>INDEX(V786:AG786,1,MATCH(Parametres!$B$3,V$1:AG$1,0))*IF(OR(C786="L",C786="S",C786="I"),-1,1)</f>
        <v>0</v>
      </c>
      <c r="AY786" s="598" t="s">
        <v>337</v>
      </c>
      <c r="AZ786" s="598">
        <f>+VLOOKUP($AJ786,Data_Validation!$A:$E,5,0)</f>
        <v>0</v>
      </c>
    </row>
    <row r="787" spans="1:52" ht="15" customHeight="1">
      <c r="A787" s="832" t="s">
        <v>1150</v>
      </c>
      <c r="B787" s="832">
        <v>2025</v>
      </c>
      <c r="C787" s="832" t="s">
        <v>2689</v>
      </c>
      <c r="D787" s="832" t="s">
        <v>2690</v>
      </c>
      <c r="E787" s="832" t="s">
        <v>333</v>
      </c>
      <c r="F787" s="832" t="s">
        <v>1119</v>
      </c>
      <c r="G787" s="832">
        <v>0</v>
      </c>
      <c r="H787" s="832">
        <v>0</v>
      </c>
      <c r="I787" s="832">
        <v>0</v>
      </c>
      <c r="J787" s="832">
        <v>0</v>
      </c>
      <c r="K787" s="832">
        <v>0</v>
      </c>
      <c r="L787" s="832">
        <v>0</v>
      </c>
      <c r="M787" s="832">
        <v>0</v>
      </c>
      <c r="N787" s="832">
        <v>0</v>
      </c>
      <c r="O787" s="832">
        <v>0</v>
      </c>
      <c r="P787" s="832">
        <v>0</v>
      </c>
      <c r="Q787" s="832">
        <v>0</v>
      </c>
      <c r="R787" s="832">
        <v>0</v>
      </c>
      <c r="S787" s="832">
        <v>0</v>
      </c>
      <c r="T787" s="832">
        <v>0</v>
      </c>
      <c r="U787" s="832">
        <v>0</v>
      </c>
      <c r="V787" s="832">
        <v>0</v>
      </c>
      <c r="W787" s="832">
        <v>0</v>
      </c>
      <c r="X787" s="832">
        <v>0</v>
      </c>
      <c r="Y787" s="832">
        <v>0</v>
      </c>
      <c r="Z787" s="832">
        <v>0</v>
      </c>
      <c r="AA787" s="832">
        <v>0</v>
      </c>
      <c r="AB787" s="832">
        <v>0</v>
      </c>
      <c r="AC787" s="832">
        <v>0</v>
      </c>
      <c r="AD787" s="832">
        <v>0</v>
      </c>
      <c r="AE787" s="832">
        <v>0</v>
      </c>
      <c r="AF787" s="832">
        <v>0</v>
      </c>
      <c r="AG787" s="832">
        <v>0</v>
      </c>
      <c r="AH787" s="832">
        <v>0</v>
      </c>
      <c r="AI787" s="832">
        <v>0</v>
      </c>
      <c r="AJ787" s="1030" t="str">
        <f t="shared" ref="AJ787:AJ792" si="78">C787</f>
        <v>H72000</v>
      </c>
      <c r="AK787" s="1030" t="str">
        <f t="shared" ref="AK787:AK792" si="79">D787</f>
        <v>IMPOT FUTUR</v>
      </c>
      <c r="AL787" s="1030">
        <f>IFERROR(INDEX(G787:R787,1,MATCH(Parametres!$B$3,G$1:R$1,0)-1)*IF(OR(F787="L",F787="S",F787="I"),-1,1),"")</f>
        <v>0</v>
      </c>
      <c r="AM787" s="1030">
        <f t="shared" si="74"/>
        <v>0</v>
      </c>
      <c r="AN787" s="1030">
        <f>INDEX(G787:R787,1,MATCH(Parametres!$B$3,G$1:R$1,0))*IF(OR(F787="L",F787="S",F787="I"),-1,1)</f>
        <v>0</v>
      </c>
      <c r="AO787" s="598" t="e">
        <f>+VLOOKUP($AJ787,Data_Validation!$A:$D,1,0)</f>
        <v>#N/A</v>
      </c>
      <c r="AP787" s="598" t="e">
        <f>+VLOOKUP($AJ787,Data_Validation!$A:$D,3,0)</f>
        <v>#N/A</v>
      </c>
      <c r="AQ787" s="598" t="e">
        <f>+VLOOKUP($AJ787,Data_Validation!$A:$D,4,0)</f>
        <v>#N/A</v>
      </c>
      <c r="AR787" s="598" t="s">
        <v>299</v>
      </c>
      <c r="AS787" s="598" t="e">
        <f>+VLOOKUP($AJ787,Data_Validation!$A:$E,5,0)</f>
        <v>#N/A</v>
      </c>
      <c r="AT787" s="1036" t="str">
        <f t="shared" si="75"/>
        <v>H72000</v>
      </c>
      <c r="AU787" s="599" t="str">
        <f t="shared" si="76"/>
        <v>IMPOT FUTUR</v>
      </c>
      <c r="AV787" s="1030">
        <f>IFERROR(INDEX(V787:AG787,1,MATCH(Parametres!$B$3,V$1:AG$1,0)-1)*IF(OR(C787="L",C787="S",C787="I"),-1,1),"")</f>
        <v>0</v>
      </c>
      <c r="AW787" s="1030">
        <f t="shared" si="77"/>
        <v>0</v>
      </c>
      <c r="AX787" s="1030">
        <f>INDEX(V787:AG787,1,MATCH(Parametres!$B$3,V$1:AG$1,0))*IF(OR(C787="L",C787="S",C787="I"),-1,1)</f>
        <v>0</v>
      </c>
      <c r="AY787" s="598" t="s">
        <v>337</v>
      </c>
      <c r="AZ787" s="598" t="e">
        <f>+VLOOKUP($AJ787,Data_Validation!$A:$E,5,0)</f>
        <v>#N/A</v>
      </c>
    </row>
    <row r="788" spans="1:52" ht="15" customHeight="1">
      <c r="A788" s="832" t="s">
        <v>1150</v>
      </c>
      <c r="B788" s="832">
        <v>2025</v>
      </c>
      <c r="C788" s="832" t="s">
        <v>2691</v>
      </c>
      <c r="D788" s="832" t="s">
        <v>2692</v>
      </c>
      <c r="E788" s="832" t="s">
        <v>333</v>
      </c>
      <c r="F788" s="832" t="s">
        <v>1119</v>
      </c>
      <c r="G788" s="832">
        <v>0</v>
      </c>
      <c r="H788" s="832">
        <v>0</v>
      </c>
      <c r="I788" s="832">
        <v>0</v>
      </c>
      <c r="J788" s="832">
        <v>0</v>
      </c>
      <c r="K788" s="832">
        <v>0</v>
      </c>
      <c r="L788" s="832">
        <v>0</v>
      </c>
      <c r="M788" s="832">
        <v>0</v>
      </c>
      <c r="N788" s="832">
        <v>0</v>
      </c>
      <c r="O788" s="832">
        <v>0</v>
      </c>
      <c r="P788" s="832">
        <v>0</v>
      </c>
      <c r="Q788" s="832">
        <v>0</v>
      </c>
      <c r="R788" s="832">
        <v>0</v>
      </c>
      <c r="S788" s="832">
        <v>0</v>
      </c>
      <c r="T788" s="832">
        <v>0</v>
      </c>
      <c r="U788" s="832">
        <v>0</v>
      </c>
      <c r="V788" s="832">
        <v>0</v>
      </c>
      <c r="W788" s="832">
        <v>0</v>
      </c>
      <c r="X788" s="832">
        <v>0</v>
      </c>
      <c r="Y788" s="832">
        <v>0</v>
      </c>
      <c r="Z788" s="832">
        <v>0</v>
      </c>
      <c r="AA788" s="832">
        <v>0</v>
      </c>
      <c r="AB788" s="832">
        <v>0</v>
      </c>
      <c r="AC788" s="832">
        <v>0</v>
      </c>
      <c r="AD788" s="832">
        <v>0</v>
      </c>
      <c r="AE788" s="832">
        <v>0</v>
      </c>
      <c r="AF788" s="832">
        <v>0</v>
      </c>
      <c r="AG788" s="832">
        <v>0</v>
      </c>
      <c r="AH788" s="832">
        <v>0</v>
      </c>
      <c r="AI788" s="832">
        <v>0</v>
      </c>
      <c r="AJ788" s="1030" t="str">
        <f t="shared" si="78"/>
        <v>H90100</v>
      </c>
      <c r="AK788" s="1030" t="str">
        <f t="shared" si="79"/>
        <v>IMPOT SUR REVENU ESTIME</v>
      </c>
      <c r="AL788" s="1030">
        <f>IFERROR(INDEX(G788:R788,1,MATCH(Parametres!$B$3,G$1:R$1,0)-1)*IF(OR(F788="L",F788="S",F788="I"),-1,1),"")</f>
        <v>0</v>
      </c>
      <c r="AM788" s="1030">
        <f t="shared" si="74"/>
        <v>0</v>
      </c>
      <c r="AN788" s="1030">
        <f>INDEX(G788:R788,1,MATCH(Parametres!$B$3,G$1:R$1,0))*IF(OR(F788="L",F788="S",F788="I"),-1,1)</f>
        <v>0</v>
      </c>
      <c r="AO788" s="598" t="e">
        <f>+VLOOKUP($AJ788,Data_Validation!$A:$D,1,0)</f>
        <v>#N/A</v>
      </c>
      <c r="AP788" s="598" t="e">
        <f>+VLOOKUP($AJ788,Data_Validation!$A:$D,3,0)</f>
        <v>#N/A</v>
      </c>
      <c r="AQ788" s="598" t="e">
        <f>+VLOOKUP($AJ788,Data_Validation!$A:$D,4,0)</f>
        <v>#N/A</v>
      </c>
      <c r="AR788" s="598" t="s">
        <v>299</v>
      </c>
      <c r="AS788" s="598" t="e">
        <f>+VLOOKUP($AJ788,Data_Validation!$A:$E,5,0)</f>
        <v>#N/A</v>
      </c>
      <c r="AT788" s="1036" t="str">
        <f t="shared" si="75"/>
        <v>H90100</v>
      </c>
      <c r="AU788" s="599" t="str">
        <f t="shared" si="76"/>
        <v>IMPOT SUR REVENU ESTIME</v>
      </c>
      <c r="AV788" s="1030">
        <f>IFERROR(INDEX(V788:AG788,1,MATCH(Parametres!$B$3,V$1:AG$1,0)-1)*IF(OR(C788="L",C788="S",C788="I"),-1,1),"")</f>
        <v>0</v>
      </c>
      <c r="AW788" s="1030">
        <f t="shared" si="77"/>
        <v>0</v>
      </c>
      <c r="AX788" s="1030">
        <f>INDEX(V788:AG788,1,MATCH(Parametres!$B$3,V$1:AG$1,0))*IF(OR(C788="L",C788="S",C788="I"),-1,1)</f>
        <v>0</v>
      </c>
      <c r="AY788" s="598" t="s">
        <v>337</v>
      </c>
      <c r="AZ788" s="598" t="e">
        <f>+VLOOKUP($AJ788,Data_Validation!$A:$E,5,0)</f>
        <v>#N/A</v>
      </c>
    </row>
    <row r="789" spans="1:52" ht="15" customHeight="1">
      <c r="A789" s="832" t="s">
        <v>1150</v>
      </c>
      <c r="B789" s="832">
        <v>2025</v>
      </c>
      <c r="C789" s="832" t="s">
        <v>2693</v>
      </c>
      <c r="D789" s="832" t="s">
        <v>2694</v>
      </c>
      <c r="E789" s="832" t="s">
        <v>333</v>
      </c>
      <c r="F789" s="832" t="s">
        <v>1119</v>
      </c>
      <c r="G789" s="832">
        <v>0</v>
      </c>
      <c r="H789" s="832">
        <v>0</v>
      </c>
      <c r="I789" s="832">
        <v>0</v>
      </c>
      <c r="J789" s="832">
        <v>0</v>
      </c>
      <c r="K789" s="832">
        <v>0</v>
      </c>
      <c r="L789" s="832">
        <v>0</v>
      </c>
      <c r="M789" s="832">
        <v>0</v>
      </c>
      <c r="N789" s="832">
        <v>0</v>
      </c>
      <c r="O789" s="832">
        <v>0</v>
      </c>
      <c r="P789" s="832">
        <v>0</v>
      </c>
      <c r="Q789" s="832">
        <v>0</v>
      </c>
      <c r="R789" s="832">
        <v>0</v>
      </c>
      <c r="S789" s="832">
        <v>0</v>
      </c>
      <c r="T789" s="832">
        <v>0</v>
      </c>
      <c r="U789" s="832">
        <v>0</v>
      </c>
      <c r="V789" s="832">
        <v>0</v>
      </c>
      <c r="W789" s="832">
        <v>0</v>
      </c>
      <c r="X789" s="832">
        <v>0</v>
      </c>
      <c r="Y789" s="832">
        <v>0</v>
      </c>
      <c r="Z789" s="832">
        <v>0</v>
      </c>
      <c r="AA789" s="832">
        <v>0</v>
      </c>
      <c r="AB789" s="832">
        <v>0</v>
      </c>
      <c r="AC789" s="832">
        <v>0</v>
      </c>
      <c r="AD789" s="832">
        <v>0</v>
      </c>
      <c r="AE789" s="832">
        <v>0</v>
      </c>
      <c r="AF789" s="832">
        <v>0</v>
      </c>
      <c r="AG789" s="832">
        <v>0</v>
      </c>
      <c r="AH789" s="832">
        <v>0</v>
      </c>
      <c r="AI789" s="832">
        <v>0</v>
      </c>
      <c r="AJ789" s="1030" t="str">
        <f t="shared" si="78"/>
        <v>H95000</v>
      </c>
      <c r="AK789" s="1030" t="str">
        <f t="shared" si="79"/>
        <v>IMPOTS EXIGIBLES</v>
      </c>
      <c r="AL789" s="1030">
        <f>IFERROR(INDEX(G789:R789,1,MATCH(Parametres!$B$3,G$1:R$1,0)-1)*IF(OR(F789="L",F789="S",F789="I"),-1,1),"")</f>
        <v>0</v>
      </c>
      <c r="AM789" s="1030">
        <f t="shared" si="74"/>
        <v>0</v>
      </c>
      <c r="AN789" s="1030">
        <f>INDEX(G789:R789,1,MATCH(Parametres!$B$3,G$1:R$1,0))*IF(OR(F789="L",F789="S",F789="I"),-1,1)</f>
        <v>0</v>
      </c>
      <c r="AO789" s="598" t="e">
        <f>+VLOOKUP($AJ789,Data_Validation!$A:$D,1,0)</f>
        <v>#N/A</v>
      </c>
      <c r="AP789" s="598" t="e">
        <f>+VLOOKUP($AJ789,Data_Validation!$A:$D,3,0)</f>
        <v>#N/A</v>
      </c>
      <c r="AQ789" s="598" t="e">
        <f>+VLOOKUP($AJ789,Data_Validation!$A:$D,4,0)</f>
        <v>#N/A</v>
      </c>
      <c r="AR789" s="598" t="s">
        <v>299</v>
      </c>
      <c r="AS789" s="598" t="e">
        <f>+VLOOKUP($AJ789,Data_Validation!$A:$E,5,0)</f>
        <v>#N/A</v>
      </c>
      <c r="AT789" s="1036" t="str">
        <f t="shared" si="75"/>
        <v>H95000</v>
      </c>
      <c r="AU789" s="599" t="str">
        <f t="shared" si="76"/>
        <v>IMPOTS EXIGIBLES</v>
      </c>
      <c r="AV789" s="1030">
        <f>IFERROR(INDEX(V789:AG789,1,MATCH(Parametres!$B$3,V$1:AG$1,0)-1)*IF(OR(C789="L",C789="S",C789="I"),-1,1),"")</f>
        <v>0</v>
      </c>
      <c r="AW789" s="1030">
        <f t="shared" si="77"/>
        <v>0</v>
      </c>
      <c r="AX789" s="1030">
        <f>INDEX(V789:AG789,1,MATCH(Parametres!$B$3,V$1:AG$1,0))*IF(OR(C789="L",C789="S",C789="I"),-1,1)</f>
        <v>0</v>
      </c>
      <c r="AY789" s="598" t="s">
        <v>337</v>
      </c>
      <c r="AZ789" s="598" t="e">
        <f>+VLOOKUP($AJ789,Data_Validation!$A:$E,5,0)</f>
        <v>#N/A</v>
      </c>
    </row>
    <row r="790" spans="1:52" ht="15" customHeight="1">
      <c r="A790" s="832" t="s">
        <v>1150</v>
      </c>
      <c r="B790" s="832">
        <v>2025</v>
      </c>
      <c r="C790" s="832" t="s">
        <v>2695</v>
      </c>
      <c r="D790" s="832" t="s">
        <v>2696</v>
      </c>
      <c r="E790" s="832" t="s">
        <v>333</v>
      </c>
      <c r="F790" s="832" t="s">
        <v>1119</v>
      </c>
      <c r="G790" s="832">
        <v>0</v>
      </c>
      <c r="H790" s="832">
        <v>0</v>
      </c>
      <c r="I790" s="832">
        <v>0</v>
      </c>
      <c r="J790" s="832">
        <v>0</v>
      </c>
      <c r="K790" s="832">
        <v>0</v>
      </c>
      <c r="L790" s="832">
        <v>0</v>
      </c>
      <c r="M790" s="832">
        <v>0</v>
      </c>
      <c r="N790" s="832">
        <v>0</v>
      </c>
      <c r="O790" s="832">
        <v>0</v>
      </c>
      <c r="P790" s="832">
        <v>0</v>
      </c>
      <c r="Q790" s="832">
        <v>0</v>
      </c>
      <c r="R790" s="832">
        <v>0</v>
      </c>
      <c r="S790" s="832">
        <v>0</v>
      </c>
      <c r="T790" s="832">
        <v>0</v>
      </c>
      <c r="U790" s="832">
        <v>0</v>
      </c>
      <c r="V790" s="832">
        <v>0</v>
      </c>
      <c r="W790" s="832">
        <v>0</v>
      </c>
      <c r="X790" s="832">
        <v>0</v>
      </c>
      <c r="Y790" s="832">
        <v>0</v>
      </c>
      <c r="Z790" s="832">
        <v>0</v>
      </c>
      <c r="AA790" s="832">
        <v>0</v>
      </c>
      <c r="AB790" s="832">
        <v>0</v>
      </c>
      <c r="AC790" s="832">
        <v>0</v>
      </c>
      <c r="AD790" s="832">
        <v>0</v>
      </c>
      <c r="AE790" s="832">
        <v>0</v>
      </c>
      <c r="AF790" s="832">
        <v>0</v>
      </c>
      <c r="AG790" s="832">
        <v>0</v>
      </c>
      <c r="AH790" s="832">
        <v>0</v>
      </c>
      <c r="AI790" s="832">
        <v>0</v>
      </c>
      <c r="AJ790" s="1030" t="str">
        <f t="shared" si="78"/>
        <v>H99997</v>
      </c>
      <c r="AK790" s="1030" t="str">
        <f t="shared" si="79"/>
        <v>DEPENSES PAIE - IN/OUT</v>
      </c>
      <c r="AL790" s="1030">
        <f>IFERROR(INDEX(G790:R790,1,MATCH(Parametres!$B$3,G$1:R$1,0)-1)*IF(OR(F790="L",F790="S",F790="I"),-1,1),"")</f>
        <v>0</v>
      </c>
      <c r="AM790" s="1030">
        <f t="shared" si="74"/>
        <v>0</v>
      </c>
      <c r="AN790" s="1030">
        <f>INDEX(G790:R790,1,MATCH(Parametres!$B$3,G$1:R$1,0))*IF(OR(F790="L",F790="S",F790="I"),-1,1)</f>
        <v>0</v>
      </c>
      <c r="AO790" s="598" t="e">
        <f>+VLOOKUP($AJ790,Data_Validation!$A:$D,1,0)</f>
        <v>#N/A</v>
      </c>
      <c r="AP790" s="598" t="e">
        <f>+VLOOKUP($AJ790,Data_Validation!$A:$D,3,0)</f>
        <v>#N/A</v>
      </c>
      <c r="AQ790" s="598" t="e">
        <f>+VLOOKUP($AJ790,Data_Validation!$A:$D,4,0)</f>
        <v>#N/A</v>
      </c>
      <c r="AR790" s="598" t="s">
        <v>299</v>
      </c>
      <c r="AS790" s="598" t="e">
        <f>+VLOOKUP($AJ790,Data_Validation!$A:$E,5,0)</f>
        <v>#N/A</v>
      </c>
      <c r="AT790" s="1036" t="str">
        <f t="shared" si="75"/>
        <v>H99997</v>
      </c>
      <c r="AU790" s="599" t="str">
        <f t="shared" si="76"/>
        <v>DEPENSES PAIE - IN/OUT</v>
      </c>
      <c r="AV790" s="1030">
        <f>IFERROR(INDEX(V790:AG790,1,MATCH(Parametres!$B$3,V$1:AG$1,0)-1)*IF(OR(C790="L",C790="S",C790="I"),-1,1),"")</f>
        <v>0</v>
      </c>
      <c r="AW790" s="1030">
        <f t="shared" si="77"/>
        <v>0</v>
      </c>
      <c r="AX790" s="1030">
        <f>INDEX(V790:AG790,1,MATCH(Parametres!$B$3,V$1:AG$1,0))*IF(OR(C790="L",C790="S",C790="I"),-1,1)</f>
        <v>0</v>
      </c>
      <c r="AY790" s="598" t="s">
        <v>337</v>
      </c>
      <c r="AZ790" s="598" t="e">
        <f>+VLOOKUP($AJ790,Data_Validation!$A:$E,5,0)</f>
        <v>#N/A</v>
      </c>
    </row>
    <row r="791" spans="1:52" ht="15" customHeight="1">
      <c r="A791" s="832" t="s">
        <v>1150</v>
      </c>
      <c r="B791" s="832">
        <v>2025</v>
      </c>
      <c r="C791" s="832" t="s">
        <v>2697</v>
      </c>
      <c r="D791" s="832" t="s">
        <v>2698</v>
      </c>
      <c r="E791" s="832" t="s">
        <v>333</v>
      </c>
      <c r="F791" s="832" t="s">
        <v>1119</v>
      </c>
      <c r="G791" s="832">
        <v>0</v>
      </c>
      <c r="H791" s="832">
        <v>0</v>
      </c>
      <c r="I791" s="832">
        <v>0</v>
      </c>
      <c r="J791" s="832">
        <v>0</v>
      </c>
      <c r="K791" s="832">
        <v>0</v>
      </c>
      <c r="L791" s="832">
        <v>0</v>
      </c>
      <c r="M791" s="832">
        <v>0</v>
      </c>
      <c r="N791" s="832">
        <v>0</v>
      </c>
      <c r="O791" s="832">
        <v>0</v>
      </c>
      <c r="P791" s="832">
        <v>0</v>
      </c>
      <c r="Q791" s="832">
        <v>0</v>
      </c>
      <c r="R791" s="832">
        <v>0</v>
      </c>
      <c r="S791" s="832">
        <v>0</v>
      </c>
      <c r="T791" s="832">
        <v>0</v>
      </c>
      <c r="U791" s="832">
        <v>0</v>
      </c>
      <c r="V791" s="832">
        <v>0</v>
      </c>
      <c r="W791" s="832">
        <v>0</v>
      </c>
      <c r="X791" s="832">
        <v>0</v>
      </c>
      <c r="Y791" s="832">
        <v>0</v>
      </c>
      <c r="Z791" s="832">
        <v>0</v>
      </c>
      <c r="AA791" s="832">
        <v>0</v>
      </c>
      <c r="AB791" s="832">
        <v>0</v>
      </c>
      <c r="AC791" s="832">
        <v>0</v>
      </c>
      <c r="AD791" s="832">
        <v>0</v>
      </c>
      <c r="AE791" s="832">
        <v>0</v>
      </c>
      <c r="AF791" s="832">
        <v>0</v>
      </c>
      <c r="AG791" s="832">
        <v>0</v>
      </c>
      <c r="AH791" s="832">
        <v>0</v>
      </c>
      <c r="AI791" s="832">
        <v>0</v>
      </c>
      <c r="AJ791" s="1030" t="str">
        <f t="shared" si="78"/>
        <v>H99998</v>
      </c>
      <c r="AK791" s="1030" t="str">
        <f t="shared" si="79"/>
        <v>DOCUMENTS CANCELLES</v>
      </c>
      <c r="AL791" s="1030">
        <f>IFERROR(INDEX(G791:R791,1,MATCH(Parametres!$B$3,G$1:R$1,0)-1)*IF(OR(F791="L",F791="S",F791="I"),-1,1),"")</f>
        <v>0</v>
      </c>
      <c r="AM791" s="1030">
        <f t="shared" si="74"/>
        <v>0</v>
      </c>
      <c r="AN791" s="1030">
        <f>INDEX(G791:R791,1,MATCH(Parametres!$B$3,G$1:R$1,0))*IF(OR(F791="L",F791="S",F791="I"),-1,1)</f>
        <v>0</v>
      </c>
      <c r="AO791" s="598" t="str">
        <f>+VLOOKUP($AJ791,Data_Validation!$A:$D,1,0)</f>
        <v>H99998</v>
      </c>
      <c r="AP791" s="598" t="str">
        <f>+VLOOKUP($AJ791,Data_Validation!$A:$D,3,0)</f>
        <v>Autres</v>
      </c>
      <c r="AQ791" s="598" t="str">
        <f>+VLOOKUP($AJ791,Data_Validation!$A:$D,4,0)</f>
        <v>Frais bancaires</v>
      </c>
      <c r="AR791" s="598" t="s">
        <v>299</v>
      </c>
      <c r="AS791" s="598">
        <f>+VLOOKUP($AJ791,Data_Validation!$A:$E,5,0)</f>
        <v>0</v>
      </c>
      <c r="AT791" s="1036" t="str">
        <f t="shared" si="75"/>
        <v>H99998</v>
      </c>
      <c r="AU791" s="599" t="str">
        <f t="shared" si="76"/>
        <v>DOCUMENTS CANCELLES</v>
      </c>
      <c r="AV791" s="1030">
        <f>IFERROR(INDEX(V791:AG791,1,MATCH(Parametres!$B$3,V$1:AG$1,0)-1)*IF(OR(C791="L",C791="S",C791="I"),-1,1),"")</f>
        <v>0</v>
      </c>
      <c r="AW791" s="1030">
        <f t="shared" si="77"/>
        <v>0</v>
      </c>
      <c r="AX791" s="1030">
        <f>INDEX(V791:AG791,1,MATCH(Parametres!$B$3,V$1:AG$1,0))*IF(OR(C791="L",C791="S",C791="I"),-1,1)</f>
        <v>0</v>
      </c>
      <c r="AY791" s="598" t="s">
        <v>337</v>
      </c>
      <c r="AZ791" s="598">
        <f>+VLOOKUP($AJ791,Data_Validation!$A:$E,5,0)</f>
        <v>0</v>
      </c>
    </row>
    <row r="792" spans="1:52" ht="15" customHeight="1">
      <c r="A792" s="832" t="s">
        <v>1150</v>
      </c>
      <c r="B792" s="832">
        <v>2025</v>
      </c>
      <c r="C792" s="832" t="s">
        <v>2699</v>
      </c>
      <c r="D792" s="832" t="s">
        <v>2700</v>
      </c>
      <c r="E792" s="832" t="s">
        <v>333</v>
      </c>
      <c r="F792" s="832" t="s">
        <v>1119</v>
      </c>
      <c r="G792" s="832">
        <v>0</v>
      </c>
      <c r="H792" s="832">
        <v>0</v>
      </c>
      <c r="I792" s="832">
        <v>0</v>
      </c>
      <c r="J792" s="832">
        <v>0</v>
      </c>
      <c r="K792" s="832">
        <v>0</v>
      </c>
      <c r="L792" s="832">
        <v>0</v>
      </c>
      <c r="M792" s="832">
        <v>0</v>
      </c>
      <c r="N792" s="832">
        <v>0</v>
      </c>
      <c r="O792" s="832">
        <v>0</v>
      </c>
      <c r="P792" s="832">
        <v>0</v>
      </c>
      <c r="Q792" s="832">
        <v>0</v>
      </c>
      <c r="R792" s="832">
        <v>0</v>
      </c>
      <c r="S792" s="832">
        <v>0</v>
      </c>
      <c r="T792" s="832">
        <v>0</v>
      </c>
      <c r="U792" s="832">
        <v>0</v>
      </c>
      <c r="V792" s="832">
        <v>0</v>
      </c>
      <c r="W792" s="832">
        <v>0</v>
      </c>
      <c r="X792" s="832">
        <v>0</v>
      </c>
      <c r="Y792" s="832">
        <v>0</v>
      </c>
      <c r="Z792" s="832">
        <v>0</v>
      </c>
      <c r="AA792" s="832">
        <v>0</v>
      </c>
      <c r="AB792" s="832">
        <v>0</v>
      </c>
      <c r="AC792" s="832">
        <v>0</v>
      </c>
      <c r="AD792" s="832">
        <v>0</v>
      </c>
      <c r="AE792" s="832">
        <v>0</v>
      </c>
      <c r="AF792" s="832">
        <v>0</v>
      </c>
      <c r="AG792" s="832">
        <v>0</v>
      </c>
      <c r="AH792" s="832">
        <v>0</v>
      </c>
      <c r="AI792" s="832">
        <v>0</v>
      </c>
      <c r="AJ792" s="1030" t="str">
        <f t="shared" si="78"/>
        <v>H99999</v>
      </c>
      <c r="AK792" s="1030" t="str">
        <f t="shared" si="79"/>
        <v>POST PROFIT/LOSS HISTORY</v>
      </c>
      <c r="AL792" s="1030">
        <f>IFERROR(INDEX(G792:R792,1,MATCH(Parametres!$B$3,G$1:R$1,0)-1)*IF(OR(F792="L",F792="S",F792="I"),-1,1),"")</f>
        <v>0</v>
      </c>
      <c r="AM792" s="1030">
        <f t="shared" si="74"/>
        <v>0</v>
      </c>
      <c r="AN792" s="1030">
        <f>INDEX(G792:R792,1,MATCH(Parametres!$B$3,G$1:R$1,0))*IF(OR(F792="L",F792="S",F792="I"),-1,1)</f>
        <v>0</v>
      </c>
      <c r="AO792" s="598" t="e">
        <f>+VLOOKUP($AJ792,Data_Validation!$A:$D,1,0)</f>
        <v>#N/A</v>
      </c>
      <c r="AP792" s="598" t="e">
        <f>+VLOOKUP($AJ792,Data_Validation!$A:$D,3,0)</f>
        <v>#N/A</v>
      </c>
      <c r="AQ792" s="598" t="e">
        <f>+VLOOKUP($AJ792,Data_Validation!$A:$D,4,0)</f>
        <v>#N/A</v>
      </c>
      <c r="AR792" s="598" t="s">
        <v>299</v>
      </c>
      <c r="AS792" s="598" t="e">
        <f>+VLOOKUP($AJ792,Data_Validation!$A:$E,5,0)</f>
        <v>#N/A</v>
      </c>
      <c r="AT792" s="1036" t="str">
        <f t="shared" si="75"/>
        <v>H99999</v>
      </c>
      <c r="AU792" s="599" t="str">
        <f t="shared" si="76"/>
        <v>POST PROFIT/LOSS HISTORY</v>
      </c>
      <c r="AV792" s="1030">
        <f>IFERROR(INDEX(V792:AG792,1,MATCH(Parametres!$B$3,V$1:AG$1,0)-1)*IF(OR(C792="L",C792="S",C792="I"),-1,1),"")</f>
        <v>0</v>
      </c>
      <c r="AW792" s="1030">
        <f t="shared" si="77"/>
        <v>0</v>
      </c>
      <c r="AX792" s="1030">
        <f>INDEX(V792:AG792,1,MATCH(Parametres!$B$3,V$1:AG$1,0))*IF(OR(C792="L",C792="S",C792="I"),-1,1)</f>
        <v>0</v>
      </c>
      <c r="AY792" s="598" t="s">
        <v>337</v>
      </c>
      <c r="AZ792" s="598" t="e">
        <f>+VLOOKUP($AJ792,Data_Validation!$A:$E,5,0)</f>
        <v>#N/A</v>
      </c>
    </row>
  </sheetData>
  <autoFilter ref="A2:AZ792" xr:uid="{00000000-0001-0000-0E00-000000000000}"/>
  <dataValidations disablePrompts="1" count="1">
    <dataValidation type="list" allowBlank="1" showErrorMessage="1" sqref="AP2" xr:uid="{00000000-0002-0000-0E00-000000000000}">
      <formula1>$D$1:$D$26</formula1>
    </dataValidation>
  </dataValidations>
  <pageMargins left="0.7" right="0.7" top="0.75" bottom="0.75" header="0" footer="0"/>
  <pageSetup scale="63" orientation="landscape" r:id="rId1"/>
  <legacy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00B050"/>
  </sheetPr>
  <dimension ref="A1:AA1182"/>
  <sheetViews>
    <sheetView topLeftCell="A130" workbookViewId="0">
      <selection activeCell="C158" sqref="C158:D158"/>
    </sheetView>
  </sheetViews>
  <sheetFormatPr baseColWidth="10" defaultColWidth="12.625" defaultRowHeight="15" customHeight="1" outlineLevelCol="1"/>
  <cols>
    <col min="1" max="1" width="8" bestFit="1" customWidth="1"/>
    <col min="2" max="2" width="34.5" customWidth="1"/>
    <col min="3" max="3" width="16.625" customWidth="1"/>
    <col min="4" max="4" width="32.5" bestFit="1" customWidth="1"/>
    <col min="5" max="5" width="8.375" bestFit="1" customWidth="1"/>
    <col min="6" max="6" width="21.75" customWidth="1"/>
    <col min="7" max="7" width="28.625" hidden="1" customWidth="1" outlineLevel="1"/>
    <col min="8" max="8" width="3.25" hidden="1" customWidth="1" outlineLevel="1"/>
    <col min="9" max="9" width="35.375" hidden="1" customWidth="1" outlineLevel="1"/>
    <col min="10" max="10" width="9.375" hidden="1" customWidth="1" collapsed="1"/>
    <col min="11" max="12" width="9.375" hidden="1" customWidth="1"/>
    <col min="13" max="27" width="9.375" customWidth="1"/>
  </cols>
  <sheetData>
    <row r="1" spans="1:11">
      <c r="A1" t="s">
        <v>2701</v>
      </c>
      <c r="B1" t="s">
        <v>247</v>
      </c>
      <c r="C1" s="1031" t="s">
        <v>660</v>
      </c>
      <c r="D1" s="1031" t="s">
        <v>645</v>
      </c>
      <c r="E1" s="1031" t="s">
        <v>636</v>
      </c>
      <c r="F1" s="4"/>
      <c r="G1" s="600" t="s">
        <v>660</v>
      </c>
      <c r="I1" s="600" t="s">
        <v>645</v>
      </c>
    </row>
    <row r="2" spans="1:11" ht="15" customHeight="1">
      <c r="A2" t="s">
        <v>1162</v>
      </c>
      <c r="B2" t="s">
        <v>1163</v>
      </c>
      <c r="C2" s="836" t="s">
        <v>88</v>
      </c>
      <c r="D2" s="836" t="s">
        <v>116</v>
      </c>
      <c r="E2" s="836"/>
      <c r="F2" s="3"/>
      <c r="G2" s="601" t="s">
        <v>661</v>
      </c>
      <c r="I2" s="601">
        <f>Print_Mois!C4</f>
        <v>0</v>
      </c>
    </row>
    <row r="3" spans="1:11" ht="15" customHeight="1">
      <c r="A3" t="s">
        <v>1164</v>
      </c>
      <c r="B3" t="s">
        <v>1165</v>
      </c>
      <c r="C3" s="836" t="s">
        <v>88</v>
      </c>
      <c r="D3" s="836" t="s">
        <v>107</v>
      </c>
      <c r="E3" s="836"/>
      <c r="F3" s="33"/>
      <c r="G3" s="601" t="str">
        <f>Print_Mois!K1</f>
        <v>Véhicules neufs</v>
      </c>
      <c r="I3" s="601" t="s">
        <v>79</v>
      </c>
    </row>
    <row r="4" spans="1:11" ht="15" customHeight="1">
      <c r="A4" t="s">
        <v>1166</v>
      </c>
      <c r="B4" t="s">
        <v>1167</v>
      </c>
      <c r="C4" s="836" t="s">
        <v>88</v>
      </c>
      <c r="D4" s="836" t="s">
        <v>108</v>
      </c>
      <c r="E4" s="836"/>
      <c r="F4" s="33"/>
      <c r="G4" s="601" t="str">
        <f>Print_Mois!K89</f>
        <v>Véhicules usagés</v>
      </c>
      <c r="I4" s="601" t="str">
        <f>Print_Mois!C185</f>
        <v>Ajustement M/O</v>
      </c>
      <c r="K4" s="602" t="s">
        <v>662</v>
      </c>
    </row>
    <row r="5" spans="1:11" ht="15" customHeight="1">
      <c r="A5" t="s">
        <v>1168</v>
      </c>
      <c r="B5" t="s">
        <v>1169</v>
      </c>
      <c r="C5" s="836" t="s">
        <v>88</v>
      </c>
      <c r="D5" s="836" t="s">
        <v>109</v>
      </c>
      <c r="E5" s="836"/>
      <c r="F5" s="33"/>
      <c r="G5" s="601" t="str">
        <f>Print_Mois!AE403</f>
        <v>TOTAL DES REVENUS ET DÉPENSES</v>
      </c>
      <c r="I5" s="601" t="s">
        <v>66</v>
      </c>
      <c r="K5" s="138" t="s">
        <v>663</v>
      </c>
    </row>
    <row r="6" spans="1:11" ht="15" customHeight="1">
      <c r="A6" t="s">
        <v>1170</v>
      </c>
      <c r="B6" t="s">
        <v>1171</v>
      </c>
      <c r="C6" s="836" t="s">
        <v>88</v>
      </c>
      <c r="D6" s="836" t="s">
        <v>111</v>
      </c>
      <c r="E6" s="836"/>
      <c r="F6" s="33"/>
      <c r="G6" s="601" t="str">
        <f>Print_Mois!K169</f>
        <v>Service</v>
      </c>
      <c r="I6" s="601" t="s">
        <v>68</v>
      </c>
      <c r="K6" s="138" t="s">
        <v>664</v>
      </c>
    </row>
    <row r="7" spans="1:11" ht="15" customHeight="1">
      <c r="A7" t="s">
        <v>1172</v>
      </c>
      <c r="B7" t="s">
        <v>1173</v>
      </c>
      <c r="C7" s="836" t="s">
        <v>88</v>
      </c>
      <c r="D7" s="836" t="s">
        <v>112</v>
      </c>
      <c r="E7" s="836"/>
      <c r="F7" s="33"/>
      <c r="G7" s="601" t="str">
        <f>Print_Mois!K237</f>
        <v>Carrosserie</v>
      </c>
      <c r="I7" s="601" t="str">
        <f>Print_Mois!V492</f>
        <v>Amortissement</v>
      </c>
      <c r="K7" s="138" t="s">
        <v>300</v>
      </c>
    </row>
    <row r="8" spans="1:11" ht="15" customHeight="1">
      <c r="A8" t="s">
        <v>1174</v>
      </c>
      <c r="B8" t="s">
        <v>1175</v>
      </c>
      <c r="C8" s="836" t="s">
        <v>88</v>
      </c>
      <c r="D8" s="836" t="s">
        <v>112</v>
      </c>
      <c r="E8" s="836"/>
      <c r="F8" s="33"/>
      <c r="G8" s="601" t="str">
        <f>Print_Mois!K292</f>
        <v>Pièces</v>
      </c>
      <c r="I8" s="601" t="s">
        <v>81</v>
      </c>
      <c r="K8" s="138" t="s">
        <v>157</v>
      </c>
    </row>
    <row r="9" spans="1:11" ht="15" customHeight="1">
      <c r="A9" t="s">
        <v>1178</v>
      </c>
      <c r="B9" t="s">
        <v>1179</v>
      </c>
      <c r="C9" s="836" t="s">
        <v>88</v>
      </c>
      <c r="D9" s="836" t="s">
        <v>111</v>
      </c>
      <c r="E9" s="836"/>
      <c r="F9" s="33"/>
      <c r="G9" s="601"/>
      <c r="I9" s="601"/>
      <c r="K9" s="138"/>
    </row>
    <row r="10" spans="1:11" ht="15" customHeight="1">
      <c r="A10" t="s">
        <v>1180</v>
      </c>
      <c r="B10" t="s">
        <v>1181</v>
      </c>
      <c r="C10" s="836" t="s">
        <v>88</v>
      </c>
      <c r="D10" s="836" t="s">
        <v>113</v>
      </c>
      <c r="E10" s="836"/>
      <c r="F10" s="33"/>
      <c r="G10" s="601"/>
      <c r="I10" s="601"/>
      <c r="K10" s="138"/>
    </row>
    <row r="11" spans="1:11" ht="15" customHeight="1">
      <c r="A11" t="s">
        <v>1186</v>
      </c>
      <c r="B11" t="s">
        <v>1187</v>
      </c>
      <c r="C11" s="836" t="s">
        <v>88</v>
      </c>
      <c r="D11" s="836" t="s">
        <v>118</v>
      </c>
      <c r="E11" s="836"/>
      <c r="F11" s="33"/>
      <c r="G11" s="601" t="s">
        <v>665</v>
      </c>
      <c r="I11" s="601" t="str">
        <f>Print_Mois!V458</f>
        <v>Assurances</v>
      </c>
      <c r="K11" s="138" t="s">
        <v>176</v>
      </c>
    </row>
    <row r="12" spans="1:11" ht="15" customHeight="1">
      <c r="A12" t="s">
        <v>1188</v>
      </c>
      <c r="B12" t="s">
        <v>1189</v>
      </c>
      <c r="C12" s="836" t="s">
        <v>88</v>
      </c>
      <c r="D12" s="836" t="s">
        <v>120</v>
      </c>
      <c r="E12" s="836"/>
      <c r="F12" s="33"/>
      <c r="G12" s="601"/>
      <c r="I12" s="601"/>
      <c r="K12" s="138"/>
    </row>
    <row r="13" spans="1:11" ht="15" customHeight="1">
      <c r="A13" t="s">
        <v>1194</v>
      </c>
      <c r="B13" t="s">
        <v>1195</v>
      </c>
      <c r="C13" s="836" t="s">
        <v>88</v>
      </c>
      <c r="D13" s="836" t="s">
        <v>122</v>
      </c>
      <c r="E13" s="836"/>
      <c r="F13" s="33"/>
      <c r="G13" s="601"/>
      <c r="I13" s="601" t="s">
        <v>666</v>
      </c>
      <c r="K13" s="138" t="s">
        <v>172</v>
      </c>
    </row>
    <row r="14" spans="1:11" ht="15" customHeight="1">
      <c r="A14" t="s">
        <v>1196</v>
      </c>
      <c r="B14" t="s">
        <v>1197</v>
      </c>
      <c r="C14" s="836" t="s">
        <v>88</v>
      </c>
      <c r="D14" s="836" t="s">
        <v>121</v>
      </c>
      <c r="E14" s="836"/>
      <c r="F14" s="33"/>
      <c r="G14" s="601"/>
      <c r="I14" s="601" t="s">
        <v>667</v>
      </c>
      <c r="K14" s="602" t="s">
        <v>668</v>
      </c>
    </row>
    <row r="15" spans="1:11" ht="15" customHeight="1">
      <c r="A15" t="s">
        <v>1198</v>
      </c>
      <c r="B15" t="s">
        <v>1199</v>
      </c>
      <c r="C15" s="836" t="s">
        <v>88</v>
      </c>
      <c r="D15" s="836" t="s">
        <v>137</v>
      </c>
      <c r="E15" s="836"/>
      <c r="F15" s="33"/>
      <c r="I15" s="601" t="str">
        <f>Print_Mois!C6</f>
        <v>Autos détail</v>
      </c>
      <c r="K15" s="5" t="s">
        <v>664</v>
      </c>
    </row>
    <row r="16" spans="1:11" ht="15" customHeight="1">
      <c r="A16" t="s">
        <v>1200</v>
      </c>
      <c r="B16" t="s">
        <v>1201</v>
      </c>
      <c r="C16" s="836" t="s">
        <v>88</v>
      </c>
      <c r="D16" s="836" t="s">
        <v>133</v>
      </c>
      <c r="E16" s="836"/>
      <c r="F16" s="33"/>
      <c r="I16" s="601" t="s">
        <v>169</v>
      </c>
    </row>
    <row r="17" spans="1:11" ht="15" customHeight="1">
      <c r="A17" t="s">
        <v>1206</v>
      </c>
      <c r="B17" t="s">
        <v>1207</v>
      </c>
      <c r="C17" s="836" t="s">
        <v>88</v>
      </c>
      <c r="D17" s="836" t="s">
        <v>130</v>
      </c>
      <c r="E17" s="836"/>
      <c r="F17" s="33"/>
      <c r="I17" s="601" t="str">
        <f>Print_Mois!C313</f>
        <v>Autostock</v>
      </c>
      <c r="K17" s="5" t="s">
        <v>300</v>
      </c>
    </row>
    <row r="18" spans="1:11" ht="15" customHeight="1">
      <c r="A18" t="s">
        <v>1208</v>
      </c>
      <c r="B18" t="s">
        <v>1209</v>
      </c>
      <c r="C18" s="836" t="s">
        <v>88</v>
      </c>
      <c r="D18" s="836" t="s">
        <v>130</v>
      </c>
      <c r="E18" s="836"/>
      <c r="F18" s="33"/>
      <c r="I18" s="601" t="s">
        <v>39</v>
      </c>
    </row>
    <row r="19" spans="1:11" ht="15" customHeight="1">
      <c r="A19" t="s">
        <v>1210</v>
      </c>
      <c r="B19" t="s">
        <v>1211</v>
      </c>
      <c r="C19" s="836" t="s">
        <v>88</v>
      </c>
      <c r="D19" s="836" t="s">
        <v>127</v>
      </c>
      <c r="E19" s="836"/>
      <c r="F19" s="33"/>
      <c r="I19" s="601" t="s">
        <v>53</v>
      </c>
      <c r="K19" s="602" t="s">
        <v>669</v>
      </c>
    </row>
    <row r="20" spans="1:11" ht="15" customHeight="1">
      <c r="A20" t="s">
        <v>1214</v>
      </c>
      <c r="B20" t="s">
        <v>1215</v>
      </c>
      <c r="C20" s="836" t="s">
        <v>88</v>
      </c>
      <c r="D20" s="836" t="s">
        <v>128</v>
      </c>
      <c r="E20" s="836"/>
      <c r="F20" s="33"/>
      <c r="I20" s="601" t="s">
        <v>69</v>
      </c>
      <c r="K20" s="5" t="s">
        <v>664</v>
      </c>
    </row>
    <row r="21" spans="1:11" ht="15" customHeight="1">
      <c r="A21" t="s">
        <v>1216</v>
      </c>
      <c r="B21" t="s">
        <v>1217</v>
      </c>
      <c r="C21" s="836" t="s">
        <v>88</v>
      </c>
      <c r="D21" s="836" t="s">
        <v>129</v>
      </c>
      <c r="E21" s="836"/>
      <c r="F21" s="33"/>
      <c r="I21" s="601" t="s">
        <v>27</v>
      </c>
      <c r="K21" s="5" t="s">
        <v>300</v>
      </c>
    </row>
    <row r="22" spans="1:11" ht="15" customHeight="1">
      <c r="A22" t="s">
        <v>1218</v>
      </c>
      <c r="B22" t="s">
        <v>1219</v>
      </c>
      <c r="C22" s="836" t="s">
        <v>88</v>
      </c>
      <c r="D22" s="836" t="s">
        <v>129</v>
      </c>
      <c r="E22" s="836"/>
      <c r="F22" s="33"/>
      <c r="I22" s="601"/>
      <c r="K22" s="5"/>
    </row>
    <row r="23" spans="1:11" ht="15" customHeight="1">
      <c r="A23" t="s">
        <v>1220</v>
      </c>
      <c r="B23" t="s">
        <v>1221</v>
      </c>
      <c r="C23" s="836" t="s">
        <v>88</v>
      </c>
      <c r="D23" s="836" t="s">
        <v>134</v>
      </c>
      <c r="E23" s="836"/>
      <c r="F23" s="33"/>
      <c r="I23" s="601" t="s">
        <v>50</v>
      </c>
    </row>
    <row r="24" spans="1:11" ht="15" customHeight="1">
      <c r="A24" t="s">
        <v>1224</v>
      </c>
      <c r="B24" t="s">
        <v>1225</v>
      </c>
      <c r="C24" s="836" t="s">
        <v>88</v>
      </c>
      <c r="D24" s="836" t="s">
        <v>135</v>
      </c>
      <c r="E24" s="836"/>
      <c r="F24" s="33"/>
      <c r="I24" s="601" t="s">
        <v>78</v>
      </c>
    </row>
    <row r="25" spans="1:11" ht="15" customHeight="1">
      <c r="A25" t="s">
        <v>1226</v>
      </c>
      <c r="B25" t="s">
        <v>1227</v>
      </c>
      <c r="C25" s="836" t="s">
        <v>88</v>
      </c>
      <c r="D25" s="836" t="s">
        <v>136</v>
      </c>
      <c r="E25" s="836"/>
      <c r="F25" s="33"/>
      <c r="I25" s="601" t="s">
        <v>63</v>
      </c>
    </row>
    <row r="26" spans="1:11" ht="15" customHeight="1">
      <c r="A26" t="s">
        <v>1230</v>
      </c>
      <c r="B26" t="s">
        <v>1231</v>
      </c>
      <c r="C26" s="836" t="s">
        <v>88</v>
      </c>
      <c r="D26" s="836" t="s">
        <v>201</v>
      </c>
      <c r="E26" s="836"/>
      <c r="F26" s="33"/>
      <c r="I26" s="601" t="s">
        <v>64</v>
      </c>
    </row>
    <row r="27" spans="1:11" ht="15" customHeight="1">
      <c r="A27" t="s">
        <v>1232</v>
      </c>
      <c r="B27" t="s">
        <v>1233</v>
      </c>
      <c r="C27" s="836" t="s">
        <v>88</v>
      </c>
      <c r="D27" s="836" t="s">
        <v>217</v>
      </c>
      <c r="E27" s="836"/>
      <c r="F27" s="33"/>
      <c r="I27" s="601" t="str">
        <f>Print_Mois!V431</f>
        <v>Bénéfices marginaux</v>
      </c>
    </row>
    <row r="28" spans="1:11" ht="15" customHeight="1">
      <c r="A28" t="s">
        <v>1234</v>
      </c>
      <c r="B28" t="s">
        <v>1235</v>
      </c>
      <c r="C28" s="836" t="s">
        <v>665</v>
      </c>
      <c r="D28" s="836" t="s">
        <v>130</v>
      </c>
      <c r="E28" s="836"/>
      <c r="F28" s="33"/>
      <c r="I28" s="601" t="s">
        <v>82</v>
      </c>
    </row>
    <row r="29" spans="1:11" ht="15" customHeight="1">
      <c r="A29" t="s">
        <v>1236</v>
      </c>
      <c r="B29" t="s">
        <v>1237</v>
      </c>
      <c r="C29" s="836" t="s">
        <v>88</v>
      </c>
      <c r="D29" s="836" t="s">
        <v>202</v>
      </c>
      <c r="E29" s="836"/>
      <c r="F29" s="33"/>
      <c r="I29" s="601" t="s">
        <v>661</v>
      </c>
    </row>
    <row r="30" spans="1:11" ht="15" customHeight="1">
      <c r="A30" t="s">
        <v>1238</v>
      </c>
      <c r="B30" t="s">
        <v>1239</v>
      </c>
      <c r="C30" s="836" t="s">
        <v>88</v>
      </c>
      <c r="D30" s="836" t="s">
        <v>205</v>
      </c>
      <c r="E30" s="836"/>
      <c r="F30" s="33"/>
      <c r="I30" s="601" t="s">
        <v>192</v>
      </c>
    </row>
    <row r="31" spans="1:11" ht="15" customHeight="1">
      <c r="A31" t="s">
        <v>1244</v>
      </c>
      <c r="B31" t="s">
        <v>1245</v>
      </c>
      <c r="C31" s="836" t="s">
        <v>88</v>
      </c>
      <c r="D31" s="836" t="s">
        <v>217</v>
      </c>
      <c r="E31" s="836"/>
      <c r="F31" s="33"/>
      <c r="I31" s="601" t="s">
        <v>94</v>
      </c>
    </row>
    <row r="32" spans="1:11" ht="15" customHeight="1">
      <c r="A32" t="s">
        <v>1248</v>
      </c>
      <c r="B32" t="s">
        <v>1249</v>
      </c>
      <c r="C32" s="836" t="s">
        <v>88</v>
      </c>
      <c r="D32" s="836" t="s">
        <v>206</v>
      </c>
      <c r="E32" s="836"/>
      <c r="F32" s="33"/>
      <c r="I32" s="601" t="s">
        <v>80</v>
      </c>
    </row>
    <row r="33" spans="1:9" ht="15" customHeight="1">
      <c r="A33" t="s">
        <v>1250</v>
      </c>
      <c r="B33" t="s">
        <v>1251</v>
      </c>
      <c r="C33" s="836" t="s">
        <v>88</v>
      </c>
      <c r="D33" s="836" t="s">
        <v>207</v>
      </c>
      <c r="E33" s="836"/>
      <c r="F33" s="33"/>
      <c r="I33" s="601" t="str">
        <f>Print_Mois!C94</f>
        <v>Certifié</v>
      </c>
    </row>
    <row r="34" spans="1:9" ht="15" customHeight="1">
      <c r="A34" t="s">
        <v>1252</v>
      </c>
      <c r="B34" t="s">
        <v>1253</v>
      </c>
      <c r="C34" s="836" t="s">
        <v>665</v>
      </c>
      <c r="D34" s="836" t="s">
        <v>136</v>
      </c>
      <c r="E34" s="836"/>
      <c r="F34" s="33"/>
      <c r="I34" s="601" t="str">
        <f>Print_Mois!V459</f>
        <v>Chauffage, éclairage</v>
      </c>
    </row>
    <row r="35" spans="1:9" ht="15" customHeight="1">
      <c r="A35" t="s">
        <v>1256</v>
      </c>
      <c r="B35" t="s">
        <v>1257</v>
      </c>
      <c r="C35" s="836" t="s">
        <v>665</v>
      </c>
      <c r="D35" s="836" t="s">
        <v>210</v>
      </c>
      <c r="E35" s="836"/>
      <c r="F35" s="33"/>
      <c r="I35" s="601"/>
    </row>
    <row r="36" spans="1:9" ht="15" customHeight="1">
      <c r="A36" t="s">
        <v>1258</v>
      </c>
      <c r="B36" t="s">
        <v>1259</v>
      </c>
      <c r="C36" s="836" t="s">
        <v>88</v>
      </c>
      <c r="D36" s="836" t="s">
        <v>207</v>
      </c>
      <c r="E36" s="836"/>
      <c r="F36" s="33"/>
      <c r="I36" s="601" t="str">
        <f>Print_Mois!C32</f>
        <v>Comm. F&amp;I</v>
      </c>
    </row>
    <row r="37" spans="1:9" ht="15" customHeight="1">
      <c r="A37" t="s">
        <v>1260</v>
      </c>
      <c r="B37" t="s">
        <v>1261</v>
      </c>
      <c r="C37" s="836" t="s">
        <v>148</v>
      </c>
      <c r="D37" s="836" t="s">
        <v>116</v>
      </c>
      <c r="E37" s="836"/>
      <c r="F37" s="33"/>
      <c r="I37" s="601" t="str">
        <f>Print_Mois!C31</f>
        <v>Comm. vendeurs</v>
      </c>
    </row>
    <row r="38" spans="1:9" ht="15" customHeight="1">
      <c r="A38" t="s">
        <v>1262</v>
      </c>
      <c r="B38" t="s">
        <v>1263</v>
      </c>
      <c r="C38" s="836" t="s">
        <v>148</v>
      </c>
      <c r="D38" s="836" t="s">
        <v>107</v>
      </c>
      <c r="E38" s="836"/>
      <c r="F38" s="33"/>
      <c r="I38" s="601" t="s">
        <v>29</v>
      </c>
    </row>
    <row r="39" spans="1:9" ht="15" customHeight="1">
      <c r="A39" t="s">
        <v>1264</v>
      </c>
      <c r="B39" t="s">
        <v>1265</v>
      </c>
      <c r="C39" s="836" t="s">
        <v>148</v>
      </c>
      <c r="D39" s="836" t="s">
        <v>108</v>
      </c>
      <c r="E39" s="836"/>
      <c r="F39" s="33"/>
      <c r="I39" s="601" t="s">
        <v>670</v>
      </c>
    </row>
    <row r="40" spans="1:9" ht="15" customHeight="1">
      <c r="A40" t="s">
        <v>1266</v>
      </c>
      <c r="B40" t="s">
        <v>1267</v>
      </c>
      <c r="C40" s="836" t="s">
        <v>148</v>
      </c>
      <c r="D40" s="836" t="s">
        <v>109</v>
      </c>
      <c r="E40" s="836"/>
      <c r="F40" s="33"/>
      <c r="I40" s="601" t="s">
        <v>671</v>
      </c>
    </row>
    <row r="41" spans="1:9" ht="15" customHeight="1">
      <c r="A41" t="s">
        <v>1268</v>
      </c>
      <c r="B41" t="s">
        <v>1269</v>
      </c>
      <c r="C41" s="836" t="s">
        <v>148</v>
      </c>
      <c r="D41" s="836" t="s">
        <v>111</v>
      </c>
      <c r="E41" s="836"/>
      <c r="F41" s="33"/>
      <c r="I41" s="601" t="str">
        <f>Print_Mois!V432</f>
        <v>Csst</v>
      </c>
    </row>
    <row r="42" spans="1:9" ht="15" customHeight="1">
      <c r="A42" t="s">
        <v>1270</v>
      </c>
      <c r="B42" t="s">
        <v>1271</v>
      </c>
      <c r="C42" s="836" t="s">
        <v>148</v>
      </c>
      <c r="D42" s="836" t="s">
        <v>112</v>
      </c>
      <c r="E42" s="836"/>
      <c r="F42" s="33"/>
      <c r="I42" s="601" t="s">
        <v>51</v>
      </c>
    </row>
    <row r="43" spans="1:9" ht="15" customHeight="1">
      <c r="A43" t="s">
        <v>1276</v>
      </c>
      <c r="B43" t="s">
        <v>1277</v>
      </c>
      <c r="C43" s="836" t="s">
        <v>148</v>
      </c>
      <c r="D43" s="836" t="s">
        <v>111</v>
      </c>
      <c r="E43" s="836"/>
      <c r="F43" s="33"/>
      <c r="I43" s="601"/>
    </row>
    <row r="44" spans="1:9" ht="15" customHeight="1">
      <c r="A44" t="s">
        <v>1278</v>
      </c>
      <c r="B44" t="s">
        <v>1279</v>
      </c>
      <c r="C44" s="836" t="s">
        <v>148</v>
      </c>
      <c r="D44" s="836" t="s">
        <v>113</v>
      </c>
      <c r="E44" s="836"/>
      <c r="F44" s="33"/>
      <c r="I44" s="601" t="str">
        <f>Print_Mois!V430</f>
        <v>Déduction à la source</v>
      </c>
    </row>
    <row r="45" spans="1:9" ht="15" customHeight="1">
      <c r="A45" t="s">
        <v>1282</v>
      </c>
      <c r="B45" t="s">
        <v>1283</v>
      </c>
      <c r="C45" s="836" t="s">
        <v>148</v>
      </c>
      <c r="D45" s="836" t="s">
        <v>118</v>
      </c>
      <c r="E45" s="836"/>
      <c r="F45" s="33"/>
      <c r="I45" s="601" t="s">
        <v>35</v>
      </c>
    </row>
    <row r="46" spans="1:9" ht="15" customHeight="1">
      <c r="A46" t="s">
        <v>1284</v>
      </c>
      <c r="B46" t="s">
        <v>1285</v>
      </c>
      <c r="C46" s="836" t="s">
        <v>148</v>
      </c>
      <c r="D46" s="836" t="s">
        <v>120</v>
      </c>
      <c r="E46" s="836"/>
      <c r="F46" s="33"/>
      <c r="I46" s="601" t="s">
        <v>67</v>
      </c>
    </row>
    <row r="47" spans="1:9" ht="15" customHeight="1">
      <c r="A47" t="s">
        <v>1290</v>
      </c>
      <c r="B47" t="s">
        <v>1291</v>
      </c>
      <c r="C47" s="836" t="s">
        <v>148</v>
      </c>
      <c r="D47" s="836" t="s">
        <v>122</v>
      </c>
      <c r="E47" s="836"/>
      <c r="F47" s="33"/>
      <c r="I47" s="601" t="str">
        <f>Print_Mois!V447</f>
        <v>Divers</v>
      </c>
    </row>
    <row r="48" spans="1:9" ht="15" customHeight="1">
      <c r="A48" t="s">
        <v>1292</v>
      </c>
      <c r="B48" t="s">
        <v>1293</v>
      </c>
      <c r="C48" s="836" t="s">
        <v>148</v>
      </c>
      <c r="D48" s="836" t="s">
        <v>121</v>
      </c>
      <c r="E48" s="836"/>
      <c r="F48" s="33"/>
      <c r="I48" s="601" t="s">
        <v>83</v>
      </c>
    </row>
    <row r="49" spans="1:9" ht="15" customHeight="1">
      <c r="A49" t="s">
        <v>1294</v>
      </c>
      <c r="B49" t="s">
        <v>1295</v>
      </c>
      <c r="C49" s="836" t="s">
        <v>148</v>
      </c>
      <c r="D49" s="836" t="s">
        <v>137</v>
      </c>
      <c r="E49" s="836"/>
      <c r="F49" s="33"/>
      <c r="I49" s="601" t="s">
        <v>210</v>
      </c>
    </row>
    <row r="50" spans="1:9" ht="15" customHeight="1">
      <c r="A50" t="s">
        <v>1296</v>
      </c>
      <c r="B50" t="s">
        <v>1297</v>
      </c>
      <c r="C50" s="836" t="s">
        <v>148</v>
      </c>
      <c r="D50" s="836" t="s">
        <v>133</v>
      </c>
      <c r="E50" s="836"/>
      <c r="F50" s="33"/>
      <c r="I50" s="601" t="s">
        <v>43</v>
      </c>
    </row>
    <row r="51" spans="1:9" ht="15" customHeight="1">
      <c r="A51" t="s">
        <v>1302</v>
      </c>
      <c r="B51" t="s">
        <v>1303</v>
      </c>
      <c r="C51" s="836" t="s">
        <v>148</v>
      </c>
      <c r="D51" s="836" t="s">
        <v>130</v>
      </c>
      <c r="E51" s="836"/>
      <c r="F51" s="33"/>
      <c r="I51" s="601" t="s">
        <v>45</v>
      </c>
    </row>
    <row r="52" spans="1:9" ht="15" customHeight="1">
      <c r="A52" t="s">
        <v>1304</v>
      </c>
      <c r="B52" t="s">
        <v>1305</v>
      </c>
      <c r="C52" s="836" t="s">
        <v>148</v>
      </c>
      <c r="D52" s="836" t="s">
        <v>130</v>
      </c>
      <c r="E52" s="836"/>
      <c r="F52" s="33"/>
      <c r="I52" s="601" t="s">
        <v>21</v>
      </c>
    </row>
    <row r="53" spans="1:9" ht="15" customHeight="1">
      <c r="A53" t="s">
        <v>1310</v>
      </c>
      <c r="B53" t="s">
        <v>1311</v>
      </c>
      <c r="C53" s="836" t="s">
        <v>148</v>
      </c>
      <c r="D53" s="836" t="s">
        <v>128</v>
      </c>
      <c r="E53" s="836"/>
      <c r="F53" s="33"/>
      <c r="I53" s="601" t="s">
        <v>75</v>
      </c>
    </row>
    <row r="54" spans="1:9" ht="15" customHeight="1">
      <c r="A54" t="s">
        <v>1312</v>
      </c>
      <c r="B54" t="s">
        <v>1313</v>
      </c>
      <c r="C54" s="836" t="s">
        <v>148</v>
      </c>
      <c r="D54" s="836" t="s">
        <v>129</v>
      </c>
      <c r="E54" s="836"/>
      <c r="F54" s="33"/>
      <c r="I54" s="601" t="str">
        <f>Print_Mois!C35</f>
        <v>Entretien stock</v>
      </c>
    </row>
    <row r="55" spans="1:9" ht="15" customHeight="1">
      <c r="A55" t="s">
        <v>1316</v>
      </c>
      <c r="B55" t="s">
        <v>1317</v>
      </c>
      <c r="C55" s="836" t="s">
        <v>148</v>
      </c>
      <c r="D55" s="836" t="s">
        <v>134</v>
      </c>
      <c r="E55" s="836"/>
      <c r="F55" s="33"/>
      <c r="I55" s="601" t="s">
        <v>72</v>
      </c>
    </row>
    <row r="56" spans="1:9" ht="15" customHeight="1">
      <c r="A56" t="s">
        <v>1320</v>
      </c>
      <c r="B56" t="s">
        <v>1321</v>
      </c>
      <c r="C56" s="836" t="s">
        <v>148</v>
      </c>
      <c r="D56" s="836" t="s">
        <v>135</v>
      </c>
      <c r="E56" s="836"/>
      <c r="F56" s="33"/>
      <c r="I56" s="601"/>
    </row>
    <row r="57" spans="1:9" ht="15" customHeight="1">
      <c r="A57" t="s">
        <v>1322</v>
      </c>
      <c r="B57" t="s">
        <v>1323</v>
      </c>
      <c r="C57" s="836" t="s">
        <v>148</v>
      </c>
      <c r="D57" s="836" t="s">
        <v>136</v>
      </c>
      <c r="E57" s="836"/>
      <c r="F57" s="33"/>
      <c r="I57" s="601" t="s">
        <v>70</v>
      </c>
    </row>
    <row r="58" spans="1:9" ht="15" customHeight="1">
      <c r="A58" t="s">
        <v>1324</v>
      </c>
      <c r="B58" t="s">
        <v>1325</v>
      </c>
      <c r="C58" s="836" t="s">
        <v>148</v>
      </c>
      <c r="D58" s="836" t="s">
        <v>201</v>
      </c>
      <c r="E58" s="836"/>
      <c r="F58" s="33"/>
      <c r="I58" s="601" t="s">
        <v>73</v>
      </c>
    </row>
    <row r="59" spans="1:9" ht="15" customHeight="1">
      <c r="A59" t="s">
        <v>1326</v>
      </c>
      <c r="B59" t="s">
        <v>1327</v>
      </c>
      <c r="C59" s="836" t="s">
        <v>148</v>
      </c>
      <c r="D59" s="836" t="s">
        <v>217</v>
      </c>
      <c r="E59" s="836"/>
      <c r="F59" s="33"/>
      <c r="I59" s="601" t="str">
        <f>Print_Mois!C303</f>
        <v>Escomptes</v>
      </c>
    </row>
    <row r="60" spans="1:9" ht="15" customHeight="1">
      <c r="A60" t="s">
        <v>1328</v>
      </c>
      <c r="B60" t="s">
        <v>1329</v>
      </c>
      <c r="C60" s="836" t="s">
        <v>665</v>
      </c>
      <c r="D60" s="836" t="s">
        <v>130</v>
      </c>
      <c r="E60" s="836"/>
      <c r="F60" s="33"/>
      <c r="I60" s="601" t="str">
        <f>Print_Mois!C15</f>
        <v>Ex-Démos et courtoisies</v>
      </c>
    </row>
    <row r="61" spans="1:9" ht="15" customHeight="1">
      <c r="A61" t="s">
        <v>1330</v>
      </c>
      <c r="B61" t="s">
        <v>1331</v>
      </c>
      <c r="C61" s="836" t="s">
        <v>148</v>
      </c>
      <c r="D61" s="836" t="s">
        <v>202</v>
      </c>
      <c r="E61" s="836"/>
      <c r="F61" s="33"/>
      <c r="I61" s="601" t="str">
        <f>Print_Mois!C17</f>
        <v>Flottes</v>
      </c>
    </row>
    <row r="62" spans="1:9" ht="15" customHeight="1">
      <c r="A62" t="s">
        <v>1332</v>
      </c>
      <c r="B62" t="s">
        <v>1333</v>
      </c>
      <c r="C62" s="836" t="s">
        <v>148</v>
      </c>
      <c r="D62" s="836" t="s">
        <v>205</v>
      </c>
      <c r="E62" s="836"/>
      <c r="F62" s="33"/>
      <c r="I62" s="601" t="s">
        <v>672</v>
      </c>
    </row>
    <row r="63" spans="1:9" ht="15" customHeight="1">
      <c r="A63" t="s">
        <v>1338</v>
      </c>
      <c r="B63" t="s">
        <v>1339</v>
      </c>
      <c r="C63" s="836" t="s">
        <v>148</v>
      </c>
      <c r="D63" s="836" t="s">
        <v>217</v>
      </c>
      <c r="E63" s="836"/>
      <c r="F63" s="33"/>
      <c r="I63" s="601" t="str">
        <f>Print_Mois!V448</f>
        <v>Formation</v>
      </c>
    </row>
    <row r="64" spans="1:9" ht="15" customHeight="1">
      <c r="A64" t="s">
        <v>1342</v>
      </c>
      <c r="B64" t="s">
        <v>1343</v>
      </c>
      <c r="C64" s="836" t="s">
        <v>148</v>
      </c>
      <c r="D64" s="836" t="s">
        <v>206</v>
      </c>
      <c r="E64" s="836"/>
      <c r="F64" s="33"/>
      <c r="I64" s="601" t="str">
        <f>Print_Mois!V442</f>
        <v>Fournitures autres</v>
      </c>
    </row>
    <row r="65" spans="1:9" ht="15" customHeight="1">
      <c r="A65" t="s">
        <v>1344</v>
      </c>
      <c r="B65" t="s">
        <v>1345</v>
      </c>
      <c r="C65" s="836" t="s">
        <v>148</v>
      </c>
      <c r="D65" s="836" t="s">
        <v>207</v>
      </c>
      <c r="E65" s="836"/>
      <c r="F65" s="33"/>
      <c r="I65" s="601" t="s">
        <v>483</v>
      </c>
    </row>
    <row r="66" spans="1:9" ht="15" customHeight="1">
      <c r="A66" t="s">
        <v>1346</v>
      </c>
      <c r="B66" t="s">
        <v>1347</v>
      </c>
      <c r="C66" s="836" t="s">
        <v>665</v>
      </c>
      <c r="D66" s="836" t="s">
        <v>136</v>
      </c>
      <c r="E66" s="836"/>
      <c r="F66" s="33"/>
      <c r="I66" s="601" t="str">
        <f>Print_Mois!V481</f>
        <v>Frais administration</v>
      </c>
    </row>
    <row r="67" spans="1:9" ht="15" customHeight="1">
      <c r="A67" t="s">
        <v>1348</v>
      </c>
      <c r="B67" t="s">
        <v>1349</v>
      </c>
      <c r="C67" s="836" t="s">
        <v>665</v>
      </c>
      <c r="D67" s="836" t="s">
        <v>210</v>
      </c>
      <c r="E67" s="836"/>
      <c r="F67" s="33"/>
      <c r="I67" s="601"/>
    </row>
    <row r="68" spans="1:9" ht="15" customHeight="1">
      <c r="A68" t="s">
        <v>1350</v>
      </c>
      <c r="B68" t="s">
        <v>1351</v>
      </c>
      <c r="C68" s="836" t="s">
        <v>148</v>
      </c>
      <c r="D68" s="836" t="s">
        <v>207</v>
      </c>
      <c r="E68" s="836"/>
      <c r="F68" s="33"/>
      <c r="I68" s="601"/>
    </row>
    <row r="69" spans="1:9" ht="15" customHeight="1">
      <c r="A69" t="s">
        <v>1352</v>
      </c>
      <c r="B69" t="s">
        <v>1353</v>
      </c>
      <c r="C69" s="836" t="s">
        <v>176</v>
      </c>
      <c r="D69" s="836" t="s">
        <v>116</v>
      </c>
      <c r="E69" s="836"/>
      <c r="F69" s="33"/>
      <c r="I69" s="601" t="s">
        <v>138</v>
      </c>
    </row>
    <row r="70" spans="1:9" ht="15" customHeight="1">
      <c r="A70" t="s">
        <v>1354</v>
      </c>
      <c r="B70" t="s">
        <v>1355</v>
      </c>
      <c r="C70" s="836" t="s">
        <v>176</v>
      </c>
      <c r="D70" s="836" t="s">
        <v>118</v>
      </c>
      <c r="E70" s="836"/>
      <c r="F70" s="33"/>
      <c r="I70" s="601"/>
    </row>
    <row r="71" spans="1:9" ht="15" customHeight="1">
      <c r="A71" t="s">
        <v>1356</v>
      </c>
      <c r="B71" t="s">
        <v>1357</v>
      </c>
      <c r="C71" s="836" t="s">
        <v>176</v>
      </c>
      <c r="D71" s="836" t="s">
        <v>120</v>
      </c>
      <c r="E71" s="836"/>
      <c r="F71" s="33"/>
      <c r="I71" s="601" t="str">
        <f>Print_Mois!V452</f>
        <v>[...]</v>
      </c>
    </row>
    <row r="72" spans="1:9" ht="15" customHeight="1">
      <c r="A72" t="s">
        <v>1362</v>
      </c>
      <c r="B72" t="s">
        <v>1363</v>
      </c>
      <c r="C72" s="836" t="s">
        <v>176</v>
      </c>
      <c r="D72" s="836" t="s">
        <v>122</v>
      </c>
      <c r="E72" s="836"/>
      <c r="F72" s="33"/>
      <c r="I72" s="601" t="str">
        <f>Print_Mois!V439</f>
        <v>Frais de déplacement</v>
      </c>
    </row>
    <row r="73" spans="1:9" ht="15" customHeight="1">
      <c r="A73" t="s">
        <v>1364</v>
      </c>
      <c r="B73" t="s">
        <v>1365</v>
      </c>
      <c r="C73" s="836" t="s">
        <v>176</v>
      </c>
      <c r="D73" s="836" t="s">
        <v>121</v>
      </c>
      <c r="E73" s="836"/>
      <c r="F73" s="33"/>
      <c r="I73" s="601" t="str">
        <f>Print_Mois!C33</f>
        <v>Frais de livraison</v>
      </c>
    </row>
    <row r="74" spans="1:9" ht="15" customHeight="1">
      <c r="A74" t="s">
        <v>1368</v>
      </c>
      <c r="B74" t="s">
        <v>1369</v>
      </c>
      <c r="C74" s="836" t="s">
        <v>176</v>
      </c>
      <c r="D74" s="836" t="s">
        <v>133</v>
      </c>
      <c r="E74" s="836"/>
      <c r="F74" s="33"/>
      <c r="I74" s="601" t="s">
        <v>673</v>
      </c>
    </row>
    <row r="75" spans="1:9" ht="15" customHeight="1">
      <c r="A75" t="s">
        <v>1374</v>
      </c>
      <c r="B75" t="s">
        <v>1375</v>
      </c>
      <c r="C75" s="836" t="s">
        <v>176</v>
      </c>
      <c r="D75" s="836" t="s">
        <v>130</v>
      </c>
      <c r="E75" s="836"/>
      <c r="F75" s="33"/>
      <c r="I75" s="601" t="s">
        <v>56</v>
      </c>
    </row>
    <row r="76" spans="1:9" ht="15" customHeight="1">
      <c r="A76" t="s">
        <v>1376</v>
      </c>
      <c r="B76" t="s">
        <v>1377</v>
      </c>
      <c r="C76" s="836" t="s">
        <v>176</v>
      </c>
      <c r="D76" s="836" t="s">
        <v>127</v>
      </c>
      <c r="E76" s="836"/>
      <c r="F76" s="33"/>
      <c r="I76" s="601" t="str">
        <f>Print_Mois!V446</f>
        <v>Frais postaux</v>
      </c>
    </row>
    <row r="77" spans="1:9" ht="15" customHeight="1">
      <c r="A77" t="s">
        <v>1378</v>
      </c>
      <c r="B77" t="s">
        <v>1379</v>
      </c>
      <c r="C77" s="836" t="s">
        <v>176</v>
      </c>
      <c r="D77" s="836" t="s">
        <v>125</v>
      </c>
      <c r="E77" s="836"/>
      <c r="F77" s="33"/>
      <c r="I77" s="601" t="s">
        <v>674</v>
      </c>
    </row>
    <row r="78" spans="1:9" ht="15" customHeight="1">
      <c r="A78" t="s">
        <v>1380</v>
      </c>
      <c r="B78" t="s">
        <v>1381</v>
      </c>
      <c r="C78" s="836" t="s">
        <v>176</v>
      </c>
      <c r="D78" s="836" t="s">
        <v>130</v>
      </c>
      <c r="E78" s="836"/>
      <c r="F78" s="33"/>
      <c r="I78" s="601" t="str">
        <f>Print_Mois!V437</f>
        <v>Frais véhicules de cie</v>
      </c>
    </row>
    <row r="79" spans="1:9" ht="15" customHeight="1">
      <c r="A79" t="s">
        <v>1384</v>
      </c>
      <c r="B79" t="s">
        <v>1385</v>
      </c>
      <c r="C79" s="836" t="s">
        <v>176</v>
      </c>
      <c r="D79" s="836" t="s">
        <v>130</v>
      </c>
      <c r="E79" s="836"/>
      <c r="F79" s="33"/>
      <c r="I79" s="601"/>
    </row>
    <row r="80" spans="1:9" ht="15" customHeight="1">
      <c r="A80" t="s">
        <v>1386</v>
      </c>
      <c r="B80" t="s">
        <v>1387</v>
      </c>
      <c r="C80" s="836" t="s">
        <v>176</v>
      </c>
      <c r="D80" s="836" t="s">
        <v>130</v>
      </c>
      <c r="E80" s="836"/>
      <c r="F80" s="33"/>
      <c r="I80" s="601" t="s">
        <v>675</v>
      </c>
    </row>
    <row r="81" spans="1:9" ht="15" customHeight="1">
      <c r="A81" t="s">
        <v>1388</v>
      </c>
      <c r="B81" t="s">
        <v>1389</v>
      </c>
      <c r="C81" s="836" t="s">
        <v>176</v>
      </c>
      <c r="D81" s="836" t="s">
        <v>128</v>
      </c>
      <c r="E81" s="836"/>
      <c r="F81" s="33"/>
      <c r="I81" s="601" t="str">
        <f>Print_Mois!V471</f>
        <v>Holdbacks</v>
      </c>
    </row>
    <row r="82" spans="1:9" ht="15" customHeight="1">
      <c r="A82" t="s">
        <v>1390</v>
      </c>
      <c r="B82" t="s">
        <v>1391</v>
      </c>
      <c r="C82" s="836" t="s">
        <v>176</v>
      </c>
      <c r="D82" s="836" t="s">
        <v>129</v>
      </c>
      <c r="E82" s="836"/>
      <c r="F82" s="33"/>
      <c r="I82" s="601" t="str">
        <f>Print_Mois!V460</f>
        <v>Honoraires</v>
      </c>
    </row>
    <row r="83" spans="1:9" ht="15" customHeight="1">
      <c r="A83" t="s">
        <v>1392</v>
      </c>
      <c r="B83" t="s">
        <v>1393</v>
      </c>
      <c r="C83" s="836" t="s">
        <v>176</v>
      </c>
      <c r="D83" s="836" t="s">
        <v>129</v>
      </c>
      <c r="E83" s="836"/>
      <c r="F83" s="33"/>
      <c r="I83" s="601" t="str">
        <f>Print_Mois!C309</f>
        <v>Huiles et Graisse</v>
      </c>
    </row>
    <row r="84" spans="1:9" ht="15" customHeight="1">
      <c r="A84" t="s">
        <v>1394</v>
      </c>
      <c r="B84" t="s">
        <v>1395</v>
      </c>
      <c r="C84" s="836" t="s">
        <v>176</v>
      </c>
      <c r="D84" s="836" t="s">
        <v>134</v>
      </c>
      <c r="E84" s="836"/>
      <c r="F84" s="33"/>
      <c r="I84" s="601" t="s">
        <v>65</v>
      </c>
    </row>
    <row r="85" spans="1:9" ht="15" customHeight="1">
      <c r="A85" t="s">
        <v>1398</v>
      </c>
      <c r="B85" t="s">
        <v>1399</v>
      </c>
      <c r="C85" s="836" t="s">
        <v>176</v>
      </c>
      <c r="D85" s="836" t="s">
        <v>130</v>
      </c>
      <c r="E85" s="836"/>
      <c r="F85" s="33"/>
      <c r="I85" s="601" t="s">
        <v>33</v>
      </c>
    </row>
    <row r="86" spans="1:9" ht="15" customHeight="1">
      <c r="A86" t="s">
        <v>1400</v>
      </c>
      <c r="B86" t="s">
        <v>1401</v>
      </c>
      <c r="C86" s="836" t="s">
        <v>176</v>
      </c>
      <c r="D86" s="836" t="s">
        <v>136</v>
      </c>
      <c r="E86" s="836"/>
      <c r="F86" s="33"/>
      <c r="I86" s="601" t="s">
        <v>61</v>
      </c>
    </row>
    <row r="87" spans="1:9" ht="15" customHeight="1">
      <c r="A87" t="s">
        <v>1402</v>
      </c>
      <c r="B87" t="s">
        <v>1403</v>
      </c>
      <c r="C87" s="836" t="s">
        <v>176</v>
      </c>
      <c r="D87" s="836" t="s">
        <v>201</v>
      </c>
      <c r="E87" s="836"/>
      <c r="F87" s="33"/>
      <c r="I87" s="601" t="str">
        <f>Print_Mois!V438</f>
        <v>Informatique</v>
      </c>
    </row>
    <row r="88" spans="1:9" ht="15" customHeight="1">
      <c r="A88" t="s">
        <v>1404</v>
      </c>
      <c r="B88" t="s">
        <v>1405</v>
      </c>
      <c r="C88" s="836" t="s">
        <v>176</v>
      </c>
      <c r="D88" s="836" t="s">
        <v>217</v>
      </c>
      <c r="E88" s="836"/>
      <c r="F88" s="33"/>
      <c r="I88" s="601" t="s">
        <v>173</v>
      </c>
    </row>
    <row r="89" spans="1:9" ht="15" customHeight="1">
      <c r="A89" t="s">
        <v>1406</v>
      </c>
      <c r="B89" t="s">
        <v>1407</v>
      </c>
      <c r="C89" s="836" t="s">
        <v>665</v>
      </c>
      <c r="D89" s="836" t="s">
        <v>130</v>
      </c>
      <c r="E89" s="836"/>
      <c r="F89" s="33"/>
      <c r="I89" s="601" t="s">
        <v>113</v>
      </c>
    </row>
    <row r="90" spans="1:9" ht="15" customHeight="1">
      <c r="A90" t="s">
        <v>1408</v>
      </c>
      <c r="B90" t="s">
        <v>1409</v>
      </c>
      <c r="C90" s="836" t="s">
        <v>176</v>
      </c>
      <c r="D90" s="836" t="s">
        <v>202</v>
      </c>
      <c r="E90" s="836"/>
      <c r="F90" s="33"/>
      <c r="I90" s="601"/>
    </row>
    <row r="91" spans="1:9" ht="15" customHeight="1">
      <c r="A91" t="s">
        <v>1410</v>
      </c>
      <c r="B91" t="s">
        <v>1411</v>
      </c>
      <c r="C91" s="836" t="s">
        <v>176</v>
      </c>
      <c r="D91" s="836" t="s">
        <v>205</v>
      </c>
      <c r="E91" s="836"/>
      <c r="F91" s="33"/>
      <c r="I91" s="601" t="str">
        <f>Print_Mois!V493</f>
        <v>Intérêts sur marge</v>
      </c>
    </row>
    <row r="92" spans="1:9" ht="15" customHeight="1">
      <c r="A92" t="s">
        <v>1416</v>
      </c>
      <c r="B92" t="s">
        <v>1417</v>
      </c>
      <c r="C92" s="836" t="s">
        <v>176</v>
      </c>
      <c r="D92" s="836" t="s">
        <v>217</v>
      </c>
      <c r="E92" s="836"/>
      <c r="F92" s="33"/>
      <c r="I92" s="601"/>
    </row>
    <row r="93" spans="1:9" ht="15" customHeight="1">
      <c r="A93" t="s">
        <v>1420</v>
      </c>
      <c r="B93" t="s">
        <v>1421</v>
      </c>
      <c r="C93" s="836" t="s">
        <v>176</v>
      </c>
      <c r="D93" s="836" t="s">
        <v>206</v>
      </c>
      <c r="E93" s="836"/>
      <c r="F93" s="33"/>
      <c r="I93" s="601" t="str">
        <f>Print_Mois!V494</f>
        <v>Intérêts sur prêt</v>
      </c>
    </row>
    <row r="94" spans="1:9" ht="15" customHeight="1">
      <c r="A94" t="s">
        <v>1422</v>
      </c>
      <c r="B94" t="s">
        <v>1423</v>
      </c>
      <c r="C94" s="836" t="s">
        <v>176</v>
      </c>
      <c r="D94" s="836" t="s">
        <v>207</v>
      </c>
      <c r="E94" s="836"/>
      <c r="F94" s="33"/>
      <c r="I94" s="601" t="s">
        <v>46</v>
      </c>
    </row>
    <row r="95" spans="1:9" ht="15" customHeight="1">
      <c r="A95" t="s">
        <v>1424</v>
      </c>
      <c r="B95" t="s">
        <v>1425</v>
      </c>
      <c r="C95" s="836" t="s">
        <v>665</v>
      </c>
      <c r="D95" s="836" t="s">
        <v>136</v>
      </c>
      <c r="E95" s="836"/>
      <c r="F95" s="33"/>
      <c r="I95" s="601" t="s">
        <v>42</v>
      </c>
    </row>
    <row r="96" spans="1:9" ht="15" customHeight="1">
      <c r="A96" t="s">
        <v>1426</v>
      </c>
      <c r="B96" t="s">
        <v>1427</v>
      </c>
      <c r="C96" s="836" t="s">
        <v>665</v>
      </c>
      <c r="D96" s="836" t="s">
        <v>210</v>
      </c>
      <c r="E96" s="836"/>
      <c r="F96" s="33"/>
      <c r="I96" s="601"/>
    </row>
    <row r="97" spans="1:9" ht="15" customHeight="1">
      <c r="A97" t="s">
        <v>1428</v>
      </c>
      <c r="B97" t="s">
        <v>1429</v>
      </c>
      <c r="C97" s="836" t="s">
        <v>176</v>
      </c>
      <c r="D97" s="836" t="s">
        <v>207</v>
      </c>
      <c r="E97" s="836"/>
      <c r="F97" s="33"/>
      <c r="I97" s="601" t="s">
        <v>44</v>
      </c>
    </row>
    <row r="98" spans="1:9" ht="15" customHeight="1">
      <c r="A98" t="s">
        <v>1430</v>
      </c>
      <c r="B98" t="s">
        <v>1431</v>
      </c>
      <c r="C98" s="836" t="s">
        <v>157</v>
      </c>
      <c r="D98" s="836" t="s">
        <v>116</v>
      </c>
      <c r="E98" s="836"/>
      <c r="F98" s="33"/>
      <c r="I98" s="601" t="str">
        <f>Print_Mois!V462</f>
        <v>Location équipement</v>
      </c>
    </row>
    <row r="99" spans="1:9" ht="15" customHeight="1">
      <c r="A99" t="s">
        <v>1432</v>
      </c>
      <c r="B99" t="s">
        <v>1433</v>
      </c>
      <c r="C99" s="836" t="s">
        <v>157</v>
      </c>
      <c r="D99" s="836" t="s">
        <v>118</v>
      </c>
      <c r="E99" s="836"/>
      <c r="F99" s="33"/>
      <c r="I99" s="601" t="str">
        <f>Print_Mois!V454</f>
        <v>Loyer</v>
      </c>
    </row>
    <row r="100" spans="1:9" ht="15" customHeight="1">
      <c r="A100" t="s">
        <v>1434</v>
      </c>
      <c r="B100" t="s">
        <v>1435</v>
      </c>
      <c r="C100" s="836" t="s">
        <v>157</v>
      </c>
      <c r="D100" s="836" t="s">
        <v>120</v>
      </c>
      <c r="E100" s="836"/>
      <c r="F100" s="33"/>
      <c r="I100" s="601" t="str">
        <f>Print_Mois!C245</f>
        <v>M/O Carrosserie</v>
      </c>
    </row>
    <row r="101" spans="1:9" ht="15" customHeight="1">
      <c r="A101" t="s">
        <v>1440</v>
      </c>
      <c r="B101" t="s">
        <v>1441</v>
      </c>
      <c r="C101" s="836" t="s">
        <v>157</v>
      </c>
      <c r="D101" s="836" t="s">
        <v>122</v>
      </c>
      <c r="E101" s="836"/>
      <c r="F101" s="33"/>
      <c r="I101" s="601" t="str">
        <f>Print_Mois!C173</f>
        <v>M/O Client</v>
      </c>
    </row>
    <row r="102" spans="1:9" ht="15" customHeight="1">
      <c r="A102" t="s">
        <v>1442</v>
      </c>
      <c r="B102" t="s">
        <v>1443</v>
      </c>
      <c r="C102" s="836" t="s">
        <v>157</v>
      </c>
      <c r="D102" s="836" t="s">
        <v>121</v>
      </c>
      <c r="E102" s="836"/>
      <c r="F102" s="33"/>
      <c r="I102" s="601" t="str">
        <f>Print_Mois!C182</f>
        <v>M/O Esthétique</v>
      </c>
    </row>
    <row r="103" spans="1:9" ht="15" customHeight="1">
      <c r="A103" t="s">
        <v>1444</v>
      </c>
      <c r="B103" t="s">
        <v>1445</v>
      </c>
      <c r="C103" s="836" t="s">
        <v>157</v>
      </c>
      <c r="D103" s="836" t="s">
        <v>137</v>
      </c>
      <c r="E103" s="836"/>
      <c r="F103" s="33"/>
      <c r="I103" s="601" t="str">
        <f>+Print_Mois!C248</f>
        <v>M/O Esthétique Carr.</v>
      </c>
    </row>
    <row r="104" spans="1:9" ht="15" customHeight="1">
      <c r="A104" t="s">
        <v>1446</v>
      </c>
      <c r="B104" t="s">
        <v>1447</v>
      </c>
      <c r="C104" s="836" t="s">
        <v>157</v>
      </c>
      <c r="D104" s="836" t="s">
        <v>133</v>
      </c>
      <c r="E104" s="836"/>
      <c r="F104" s="33"/>
      <c r="I104" s="601" t="str">
        <f>Print_Mois!C176</f>
        <v>M/O Garantie</v>
      </c>
    </row>
    <row r="105" spans="1:9" ht="15" customHeight="1">
      <c r="A105" t="s">
        <v>1448</v>
      </c>
      <c r="B105" t="s">
        <v>1449</v>
      </c>
      <c r="C105" s="836" t="s">
        <v>157</v>
      </c>
      <c r="D105" s="836" t="s">
        <v>483</v>
      </c>
      <c r="E105" s="836"/>
      <c r="F105" s="33"/>
      <c r="I105" s="601" t="str">
        <f>Print_Mois!C179</f>
        <v>M/O Interne</v>
      </c>
    </row>
    <row r="106" spans="1:9" ht="15" customHeight="1">
      <c r="A106" t="s">
        <v>1450</v>
      </c>
      <c r="B106" t="s">
        <v>1451</v>
      </c>
      <c r="C106" s="836" t="s">
        <v>157</v>
      </c>
      <c r="D106" s="836" t="s">
        <v>132</v>
      </c>
      <c r="E106" s="836"/>
      <c r="F106" s="33"/>
      <c r="I106" s="601" t="s">
        <v>22</v>
      </c>
    </row>
    <row r="107" spans="1:9" ht="15" customHeight="1">
      <c r="A107" t="s">
        <v>1452</v>
      </c>
      <c r="B107" t="s">
        <v>1453</v>
      </c>
      <c r="C107" s="836" t="s">
        <v>157</v>
      </c>
      <c r="D107" s="836" t="s">
        <v>130</v>
      </c>
      <c r="E107" s="836"/>
      <c r="F107" s="33"/>
      <c r="I107" s="601" t="s">
        <v>676</v>
      </c>
    </row>
    <row r="108" spans="1:9" ht="15" customHeight="1">
      <c r="A108" t="s">
        <v>1454</v>
      </c>
      <c r="B108" t="s">
        <v>1455</v>
      </c>
      <c r="C108" s="836" t="s">
        <v>157</v>
      </c>
      <c r="D108" s="836" t="s">
        <v>127</v>
      </c>
      <c r="E108" s="836"/>
      <c r="F108" s="33"/>
      <c r="I108" s="601" t="s">
        <v>71</v>
      </c>
    </row>
    <row r="109" spans="1:9" ht="15" customHeight="1">
      <c r="A109" t="s">
        <v>1456</v>
      </c>
      <c r="B109" t="s">
        <v>1457</v>
      </c>
      <c r="C109" s="836" t="s">
        <v>157</v>
      </c>
      <c r="D109" s="836" t="s">
        <v>125</v>
      </c>
      <c r="E109" s="836"/>
      <c r="F109" s="33"/>
      <c r="I109" s="601" t="str">
        <f>Print_Mois!C95</f>
        <v>Non Certifié</v>
      </c>
    </row>
    <row r="110" spans="1:9" ht="15" customHeight="1">
      <c r="A110" t="s">
        <v>1460</v>
      </c>
      <c r="B110" t="s">
        <v>1461</v>
      </c>
      <c r="C110" s="836" t="s">
        <v>157</v>
      </c>
      <c r="D110" s="836" t="s">
        <v>130</v>
      </c>
      <c r="E110" s="836"/>
      <c r="F110" s="33"/>
      <c r="I110" s="601"/>
    </row>
    <row r="111" spans="1:9" ht="15" customHeight="1">
      <c r="A111" t="s">
        <v>1462</v>
      </c>
      <c r="B111" t="s">
        <v>1463</v>
      </c>
      <c r="C111" s="836" t="s">
        <v>157</v>
      </c>
      <c r="D111" s="836" t="s">
        <v>127</v>
      </c>
      <c r="E111" s="836"/>
      <c r="F111" s="33"/>
      <c r="I111" s="601"/>
    </row>
    <row r="112" spans="1:9" ht="15" customHeight="1">
      <c r="A112" t="s">
        <v>1464</v>
      </c>
      <c r="B112" t="s">
        <v>1461</v>
      </c>
      <c r="C112" s="836" t="s">
        <v>157</v>
      </c>
      <c r="D112" s="836" t="s">
        <v>130</v>
      </c>
      <c r="E112" s="836"/>
      <c r="F112" s="33"/>
      <c r="I112" s="601"/>
    </row>
    <row r="113" spans="1:9" ht="15" customHeight="1">
      <c r="A113" t="s">
        <v>1468</v>
      </c>
      <c r="B113" t="s">
        <v>1469</v>
      </c>
      <c r="C113" s="836" t="s">
        <v>157</v>
      </c>
      <c r="D113" s="836" t="s">
        <v>128</v>
      </c>
      <c r="E113" s="836"/>
      <c r="F113" s="33"/>
      <c r="I113" s="601" t="str">
        <f>Print_Mois!C298</f>
        <v>P/A Garantie</v>
      </c>
    </row>
    <row r="114" spans="1:9" ht="15" customHeight="1">
      <c r="A114" t="s">
        <v>1470</v>
      </c>
      <c r="B114" t="s">
        <v>1471</v>
      </c>
      <c r="C114" s="836" t="s">
        <v>157</v>
      </c>
      <c r="D114" s="836" t="s">
        <v>129</v>
      </c>
      <c r="E114" s="836"/>
      <c r="F114" s="33"/>
      <c r="I114" s="601" t="str">
        <f>Print_Mois!V444</f>
        <v>Papeterie</v>
      </c>
    </row>
    <row r="115" spans="1:9" ht="15" customHeight="1">
      <c r="A115" t="s">
        <v>1472</v>
      </c>
      <c r="B115" t="s">
        <v>1473</v>
      </c>
      <c r="C115" s="836" t="s">
        <v>157</v>
      </c>
      <c r="D115" s="836" t="s">
        <v>129</v>
      </c>
      <c r="E115" s="836"/>
      <c r="F115" s="33"/>
      <c r="I115" s="601"/>
    </row>
    <row r="116" spans="1:9" ht="15" customHeight="1">
      <c r="A116" t="s">
        <v>1474</v>
      </c>
      <c r="B116" t="s">
        <v>1475</v>
      </c>
      <c r="C116" s="836" t="s">
        <v>157</v>
      </c>
      <c r="D116" s="836" t="s">
        <v>134</v>
      </c>
      <c r="E116" s="836"/>
      <c r="F116" s="33"/>
      <c r="I116" s="601" t="str">
        <f>Print_Mois!C297</f>
        <v>Pièces Ro Carrosserie</v>
      </c>
    </row>
    <row r="117" spans="1:9" ht="15" customHeight="1">
      <c r="A117" t="s">
        <v>1476</v>
      </c>
      <c r="B117" t="s">
        <v>1477</v>
      </c>
      <c r="C117" s="836" t="s">
        <v>157</v>
      </c>
      <c r="D117" s="836" t="s">
        <v>135</v>
      </c>
      <c r="E117" s="836"/>
      <c r="F117" s="33"/>
      <c r="I117" s="601"/>
    </row>
    <row r="118" spans="1:9" ht="15" customHeight="1">
      <c r="A118" t="s">
        <v>1478</v>
      </c>
      <c r="B118" t="s">
        <v>1479</v>
      </c>
      <c r="C118" s="836" t="s">
        <v>157</v>
      </c>
      <c r="D118" s="836" t="s">
        <v>135</v>
      </c>
      <c r="E118" s="836"/>
      <c r="F118" s="33"/>
      <c r="I118" s="601" t="str">
        <f>Print_Mois!C296</f>
        <v>Pièces Ro Clients</v>
      </c>
    </row>
    <row r="119" spans="1:9" ht="15" customHeight="1">
      <c r="A119" t="s">
        <v>1480</v>
      </c>
      <c r="B119" t="s">
        <v>1481</v>
      </c>
      <c r="C119" s="836" t="s">
        <v>157</v>
      </c>
      <c r="D119" s="836" t="s">
        <v>136</v>
      </c>
      <c r="E119" s="836"/>
      <c r="F119" s="33"/>
      <c r="I119" s="601"/>
    </row>
    <row r="120" spans="1:9" ht="15" customHeight="1">
      <c r="A120" t="s">
        <v>1482</v>
      </c>
      <c r="B120" t="s">
        <v>1483</v>
      </c>
      <c r="C120" s="836" t="s">
        <v>157</v>
      </c>
      <c r="D120" s="836" t="s">
        <v>136</v>
      </c>
      <c r="E120" s="836"/>
      <c r="F120" s="33"/>
      <c r="I120" s="601" t="s">
        <v>24</v>
      </c>
    </row>
    <row r="121" spans="1:9" ht="15" customHeight="1">
      <c r="A121" t="s">
        <v>1484</v>
      </c>
      <c r="B121" t="s">
        <v>1485</v>
      </c>
      <c r="C121" s="836" t="s">
        <v>157</v>
      </c>
      <c r="D121" s="836" t="s">
        <v>201</v>
      </c>
      <c r="E121" s="836"/>
      <c r="F121" s="33"/>
      <c r="I121" s="601" t="str">
        <f>Print_Mois!V472</f>
        <v>Programme neuf 1</v>
      </c>
    </row>
    <row r="122" spans="1:9" ht="15" customHeight="1">
      <c r="A122" t="s">
        <v>1486</v>
      </c>
      <c r="B122" t="s">
        <v>1487</v>
      </c>
      <c r="C122" s="836" t="s">
        <v>157</v>
      </c>
      <c r="D122" s="836" t="s">
        <v>217</v>
      </c>
      <c r="E122" s="836"/>
      <c r="F122" s="33"/>
      <c r="I122" s="601" t="s">
        <v>37</v>
      </c>
    </row>
    <row r="123" spans="1:9" ht="15" customHeight="1">
      <c r="A123" t="s">
        <v>1488</v>
      </c>
      <c r="B123" t="s">
        <v>1489</v>
      </c>
      <c r="C123" s="836" t="s">
        <v>665</v>
      </c>
      <c r="D123" s="836" t="s">
        <v>130</v>
      </c>
      <c r="E123" s="836"/>
      <c r="F123" s="33"/>
      <c r="I123" s="601"/>
    </row>
    <row r="124" spans="1:9" ht="15" customHeight="1">
      <c r="A124" t="s">
        <v>1490</v>
      </c>
      <c r="B124" t="s">
        <v>1491</v>
      </c>
      <c r="C124" s="836" t="s">
        <v>157</v>
      </c>
      <c r="D124" s="836" t="s">
        <v>202</v>
      </c>
      <c r="E124" s="836"/>
      <c r="F124" s="33"/>
      <c r="I124" s="601" t="str">
        <f>Print_Mois!V473</f>
        <v>Programme neuf 2</v>
      </c>
    </row>
    <row r="125" spans="1:9" ht="15" customHeight="1">
      <c r="A125" t="s">
        <v>1492</v>
      </c>
      <c r="B125" t="s">
        <v>1493</v>
      </c>
      <c r="C125" s="836" t="s">
        <v>157</v>
      </c>
      <c r="D125" s="836" t="s">
        <v>205</v>
      </c>
      <c r="E125" s="836"/>
      <c r="F125" s="33"/>
      <c r="I125" s="601" t="str">
        <f>Print_Mois!V474</f>
        <v>Programme neuf 3</v>
      </c>
    </row>
    <row r="126" spans="1:9" ht="15" customHeight="1">
      <c r="A126" t="s">
        <v>1498</v>
      </c>
      <c r="B126" t="s">
        <v>1499</v>
      </c>
      <c r="C126" s="836" t="s">
        <v>157</v>
      </c>
      <c r="D126" s="836" t="s">
        <v>217</v>
      </c>
      <c r="E126" s="836"/>
      <c r="F126" s="33"/>
      <c r="I126" s="601" t="s">
        <v>112</v>
      </c>
    </row>
    <row r="127" spans="1:9" ht="15" customHeight="1">
      <c r="A127" t="s">
        <v>1502</v>
      </c>
      <c r="B127" t="s">
        <v>1503</v>
      </c>
      <c r="C127" s="836" t="s">
        <v>157</v>
      </c>
      <c r="D127" s="836" t="s">
        <v>206</v>
      </c>
      <c r="E127" s="836"/>
      <c r="F127" s="33"/>
      <c r="I127" s="601" t="s">
        <v>125</v>
      </c>
    </row>
    <row r="128" spans="1:9" ht="15" customHeight="1">
      <c r="A128" t="s">
        <v>1504</v>
      </c>
      <c r="B128" t="s">
        <v>1505</v>
      </c>
      <c r="C128" s="836" t="s">
        <v>157</v>
      </c>
      <c r="D128" s="836" t="s">
        <v>207</v>
      </c>
      <c r="E128" s="836"/>
      <c r="F128" s="33"/>
      <c r="I128" s="601">
        <f>Print_Mois!C19</f>
        <v>0</v>
      </c>
    </row>
    <row r="129" spans="1:9" ht="15" customHeight="1">
      <c r="A129" t="s">
        <v>1506</v>
      </c>
      <c r="B129" t="s">
        <v>1507</v>
      </c>
      <c r="C129" s="836" t="s">
        <v>665</v>
      </c>
      <c r="D129" s="836" t="s">
        <v>136</v>
      </c>
      <c r="E129" s="836"/>
      <c r="F129" s="33"/>
      <c r="I129" s="601" t="s">
        <v>38</v>
      </c>
    </row>
    <row r="130" spans="1:9" ht="15" customHeight="1">
      <c r="A130" t="s">
        <v>1508</v>
      </c>
      <c r="B130" t="s">
        <v>1509</v>
      </c>
      <c r="C130" s="836" t="s">
        <v>665</v>
      </c>
      <c r="D130" s="836" t="s">
        <v>210</v>
      </c>
      <c r="E130" s="836"/>
      <c r="F130" s="33"/>
      <c r="I130" s="601"/>
    </row>
    <row r="131" spans="1:9" ht="15" customHeight="1">
      <c r="A131" t="s">
        <v>1510</v>
      </c>
      <c r="B131" t="s">
        <v>1511</v>
      </c>
      <c r="C131" s="836" t="s">
        <v>157</v>
      </c>
      <c r="D131" s="836" t="s">
        <v>207</v>
      </c>
      <c r="E131" s="836"/>
      <c r="F131" s="33"/>
      <c r="I131" s="601" t="s">
        <v>34</v>
      </c>
    </row>
    <row r="132" spans="1:9" ht="15" customHeight="1">
      <c r="A132" t="s">
        <v>1664</v>
      </c>
      <c r="B132" t="s">
        <v>1665</v>
      </c>
      <c r="C132" s="836" t="s">
        <v>665</v>
      </c>
      <c r="D132" s="836" t="s">
        <v>136</v>
      </c>
      <c r="E132" s="836"/>
      <c r="F132" s="33"/>
      <c r="I132" s="601" t="s">
        <v>25</v>
      </c>
    </row>
    <row r="133" spans="1:9" ht="15" customHeight="1">
      <c r="A133" t="s">
        <v>1791</v>
      </c>
      <c r="B133" t="s">
        <v>647</v>
      </c>
      <c r="C133" s="836" t="s">
        <v>661</v>
      </c>
      <c r="D133" s="836" t="s">
        <v>21</v>
      </c>
      <c r="E133" s="836"/>
      <c r="F133" s="33"/>
      <c r="I133" s="601" t="s">
        <v>25</v>
      </c>
    </row>
    <row r="134" spans="1:9" ht="15" customHeight="1">
      <c r="A134" t="s">
        <v>1802</v>
      </c>
      <c r="B134" t="s">
        <v>1803</v>
      </c>
      <c r="C134" s="836" t="s">
        <v>661</v>
      </c>
      <c r="D134" s="836" t="s">
        <v>21</v>
      </c>
      <c r="E134" s="836"/>
      <c r="F134" s="33"/>
      <c r="I134" s="601" t="s">
        <v>32</v>
      </c>
    </row>
    <row r="135" spans="1:9" ht="15" customHeight="1">
      <c r="A135" t="s">
        <v>1805</v>
      </c>
      <c r="B135" t="s">
        <v>1806</v>
      </c>
      <c r="C135" s="836" t="s">
        <v>661</v>
      </c>
      <c r="D135" s="836" t="s">
        <v>21</v>
      </c>
      <c r="E135" s="836"/>
      <c r="F135" s="33"/>
      <c r="I135" s="601" t="s">
        <v>30</v>
      </c>
    </row>
    <row r="136" spans="1:9" ht="15" customHeight="1">
      <c r="A136" t="s">
        <v>1807</v>
      </c>
      <c r="B136" t="s">
        <v>1808</v>
      </c>
      <c r="C136" s="836" t="s">
        <v>661</v>
      </c>
      <c r="D136" s="836" t="s">
        <v>21</v>
      </c>
      <c r="E136" s="836"/>
      <c r="F136" s="33"/>
      <c r="I136" s="601"/>
    </row>
    <row r="137" spans="1:9" ht="15" customHeight="1">
      <c r="A137" t="s">
        <v>1811</v>
      </c>
      <c r="B137" t="s">
        <v>1812</v>
      </c>
      <c r="C137" s="836" t="s">
        <v>661</v>
      </c>
      <c r="D137" s="836" t="s">
        <v>25</v>
      </c>
      <c r="E137" s="836"/>
      <c r="F137" s="33"/>
      <c r="I137" s="601" t="s">
        <v>26</v>
      </c>
    </row>
    <row r="138" spans="1:9" ht="15" customHeight="1">
      <c r="A138" t="s">
        <v>1816</v>
      </c>
      <c r="B138" t="s">
        <v>1817</v>
      </c>
      <c r="C138" s="836" t="s">
        <v>661</v>
      </c>
      <c r="D138" s="836" t="s">
        <v>21</v>
      </c>
      <c r="E138" s="836"/>
      <c r="F138" s="33"/>
      <c r="I138" s="601" t="s">
        <v>185</v>
      </c>
    </row>
    <row r="139" spans="1:9" ht="15" customHeight="1">
      <c r="A139" t="s">
        <v>1818</v>
      </c>
      <c r="B139" t="s">
        <v>1819</v>
      </c>
      <c r="C139" s="836" t="s">
        <v>661</v>
      </c>
      <c r="D139" s="836" t="s">
        <v>56</v>
      </c>
      <c r="E139" s="836"/>
      <c r="F139" s="33"/>
      <c r="I139" s="601" t="s">
        <v>36</v>
      </c>
    </row>
    <row r="140" spans="1:9" ht="15" customHeight="1">
      <c r="A140" t="s">
        <v>1826</v>
      </c>
      <c r="B140" t="s">
        <v>1827</v>
      </c>
      <c r="C140" s="836" t="s">
        <v>661</v>
      </c>
      <c r="D140" s="836" t="s">
        <v>30</v>
      </c>
      <c r="E140" s="836"/>
      <c r="F140" s="33"/>
      <c r="I140" s="601" t="str">
        <f>Print_Mois!V461</f>
        <v>Réparation équipement</v>
      </c>
    </row>
    <row r="141" spans="1:9" ht="15" customHeight="1">
      <c r="A141" t="s">
        <v>1830</v>
      </c>
      <c r="B141" t="s">
        <v>1831</v>
      </c>
      <c r="C141" s="836" t="s">
        <v>661</v>
      </c>
      <c r="D141" s="836" t="s">
        <v>30</v>
      </c>
      <c r="E141" s="836"/>
      <c r="F141" s="33"/>
      <c r="I141" s="601" t="s">
        <v>677</v>
      </c>
    </row>
    <row r="142" spans="1:9" ht="15" customHeight="1">
      <c r="A142" t="s">
        <v>1834</v>
      </c>
      <c r="B142" t="s">
        <v>1835</v>
      </c>
      <c r="C142" s="836" t="s">
        <v>661</v>
      </c>
      <c r="D142" s="836" t="s">
        <v>30</v>
      </c>
      <c r="E142" s="836"/>
      <c r="F142" s="33"/>
      <c r="I142" s="601" t="str">
        <f>Print_Mois!C23</f>
        <v>Rev. Autres</v>
      </c>
    </row>
    <row r="143" spans="1:9" ht="15" customHeight="1">
      <c r="A143" t="s">
        <v>1838</v>
      </c>
      <c r="B143" t="s">
        <v>1839</v>
      </c>
      <c r="C143" s="836" t="s">
        <v>661</v>
      </c>
      <c r="D143" s="836" t="s">
        <v>26</v>
      </c>
      <c r="E143" s="836"/>
      <c r="F143" s="33"/>
      <c r="I143" s="601" t="str">
        <f>Print_Mois!C24</f>
        <v>Total F&amp;I</v>
      </c>
    </row>
    <row r="144" spans="1:9" ht="15" customHeight="1">
      <c r="A144" t="s">
        <v>1840</v>
      </c>
      <c r="B144" t="s">
        <v>1841</v>
      </c>
      <c r="C144" s="836" t="s">
        <v>661</v>
      </c>
      <c r="D144" s="836" t="s">
        <v>38</v>
      </c>
      <c r="E144" s="836"/>
      <c r="F144" s="33"/>
      <c r="I144" s="601" t="str">
        <f>Print_Mois!C21</f>
        <v>Rev. Finances</v>
      </c>
    </row>
    <row r="145" spans="1:27" ht="15" customHeight="1">
      <c r="A145" t="s">
        <v>1844</v>
      </c>
      <c r="B145" t="s">
        <v>1845</v>
      </c>
      <c r="C145" s="836" t="s">
        <v>661</v>
      </c>
      <c r="D145" s="836" t="s">
        <v>28</v>
      </c>
      <c r="E145" s="836"/>
      <c r="F145" s="33"/>
      <c r="I145" s="601" t="str">
        <f>Print_Mois!C22</f>
        <v>Rev. Protections</v>
      </c>
    </row>
    <row r="146" spans="1:27" ht="15" customHeight="1">
      <c r="A146" t="s">
        <v>1846</v>
      </c>
      <c r="B146" t="s">
        <v>1847</v>
      </c>
      <c r="C146" s="836" t="s">
        <v>661</v>
      </c>
      <c r="D146" s="836" t="s">
        <v>28</v>
      </c>
      <c r="E146" s="836"/>
      <c r="F146" s="33"/>
      <c r="I146" s="601" t="str">
        <f>Print_Mois!V470</f>
        <v>Revenus autres</v>
      </c>
    </row>
    <row r="147" spans="1:27" ht="15" customHeight="1">
      <c r="A147" t="s">
        <v>1848</v>
      </c>
      <c r="B147" t="s">
        <v>1849</v>
      </c>
      <c r="C147" s="836" t="s">
        <v>661</v>
      </c>
      <c r="D147" s="836" t="s">
        <v>28</v>
      </c>
      <c r="E147" s="836"/>
      <c r="F147" s="33"/>
      <c r="I147" s="601" t="s">
        <v>49</v>
      </c>
    </row>
    <row r="148" spans="1:27" ht="15" customHeight="1">
      <c r="A148" t="s">
        <v>1850</v>
      </c>
      <c r="B148" t="s">
        <v>1851</v>
      </c>
      <c r="C148" s="836" t="s">
        <v>661</v>
      </c>
      <c r="D148" s="836" t="s">
        <v>28</v>
      </c>
      <c r="E148" s="836"/>
      <c r="F148" s="33"/>
      <c r="I148" s="601" t="str">
        <f>Print_Mois!V424</f>
        <v>Salaires autres</v>
      </c>
    </row>
    <row r="149" spans="1:27" ht="15" customHeight="1">
      <c r="A149" t="s">
        <v>1855</v>
      </c>
      <c r="B149" t="s">
        <v>1856</v>
      </c>
      <c r="C149" s="836" t="s">
        <v>661</v>
      </c>
      <c r="D149" s="836" t="s">
        <v>67</v>
      </c>
      <c r="E149" s="836"/>
      <c r="F149" s="33"/>
      <c r="I149" s="601" t="str">
        <f>Print_Mois!V422</f>
        <v>Salaires cadres</v>
      </c>
    </row>
    <row r="150" spans="1:27" ht="15" customHeight="1">
      <c r="A150" t="s">
        <v>1857</v>
      </c>
      <c r="B150" t="s">
        <v>1858</v>
      </c>
      <c r="C150" s="836" t="s">
        <v>661</v>
      </c>
      <c r="D150" s="836" t="s">
        <v>36</v>
      </c>
      <c r="E150" s="836"/>
      <c r="F150" s="33"/>
      <c r="I150" s="601" t="str">
        <f>Print_Mois!C43</f>
        <v>Salaires commis</v>
      </c>
    </row>
    <row r="151" spans="1:27" ht="15" customHeight="1">
      <c r="A151" t="s">
        <v>1859</v>
      </c>
      <c r="B151" t="s">
        <v>1860</v>
      </c>
      <c r="C151" s="836" t="s">
        <v>661</v>
      </c>
      <c r="D151" s="836" t="s">
        <v>36</v>
      </c>
      <c r="E151" s="836"/>
      <c r="F151" s="33"/>
      <c r="I151" s="601" t="str">
        <f>Print_Mois!V423</f>
        <v>Salaires commis</v>
      </c>
    </row>
    <row r="152" spans="1:27" ht="15" customHeight="1">
      <c r="A152" t="s">
        <v>1861</v>
      </c>
      <c r="B152" t="s">
        <v>1862</v>
      </c>
      <c r="C152" s="836" t="s">
        <v>661</v>
      </c>
      <c r="D152" s="836" t="s">
        <v>36</v>
      </c>
      <c r="E152" s="836"/>
      <c r="F152" s="33"/>
      <c r="I152" s="601" t="str">
        <f>Print_Mois!V429</f>
        <v>Salaires en absences</v>
      </c>
    </row>
    <row r="153" spans="1:27" ht="15" customHeight="1">
      <c r="A153" t="s">
        <v>1863</v>
      </c>
      <c r="B153" t="s">
        <v>1864</v>
      </c>
      <c r="C153" s="836" t="s">
        <v>661</v>
      </c>
      <c r="D153" s="836" t="s">
        <v>36</v>
      </c>
      <c r="E153" s="836"/>
      <c r="F153" s="33"/>
      <c r="I153" s="601" t="str">
        <f>Print_Mois!V421</f>
        <v>Salaires propriétaire</v>
      </c>
    </row>
    <row r="154" spans="1:27" ht="15" customHeight="1">
      <c r="A154" t="s">
        <v>1865</v>
      </c>
      <c r="B154" t="s">
        <v>1866</v>
      </c>
      <c r="C154" s="836" t="s">
        <v>661</v>
      </c>
      <c r="D154" s="836" t="s">
        <v>36</v>
      </c>
      <c r="E154" s="836"/>
      <c r="F154" s="33"/>
      <c r="I154" s="601" t="str">
        <f>Print_Mois!V425</f>
        <v>Salaires spécialistes</v>
      </c>
    </row>
    <row r="155" spans="1:27" ht="15" customHeight="1">
      <c r="A155" t="s">
        <v>1867</v>
      </c>
      <c r="B155" t="s">
        <v>1868</v>
      </c>
      <c r="C155" s="836" t="s">
        <v>661</v>
      </c>
      <c r="D155" s="836" t="s">
        <v>36</v>
      </c>
      <c r="E155" s="836"/>
      <c r="F155" s="33"/>
      <c r="I155" s="601" t="str">
        <f>Print_Mois!C34</f>
        <v>Service gratuit 1</v>
      </c>
    </row>
    <row r="156" spans="1:27" ht="15" customHeight="1">
      <c r="A156" t="s">
        <v>1869</v>
      </c>
      <c r="B156" t="s">
        <v>1870</v>
      </c>
      <c r="C156" s="836" t="s">
        <v>661</v>
      </c>
      <c r="D156" s="836" t="s">
        <v>36</v>
      </c>
      <c r="E156" s="836"/>
      <c r="F156" s="33"/>
      <c r="I156" s="601" t="str">
        <f>Print_Mois!V436</f>
        <v>Service gratuit 2</v>
      </c>
    </row>
    <row r="157" spans="1:27" ht="15" customHeight="1">
      <c r="A157" t="s">
        <v>1871</v>
      </c>
      <c r="B157" t="s">
        <v>1872</v>
      </c>
      <c r="C157" s="836" t="s">
        <v>661</v>
      </c>
      <c r="D157" s="836" t="s">
        <v>28</v>
      </c>
      <c r="E157" s="836"/>
      <c r="F157" s="33"/>
      <c r="G157" s="3"/>
      <c r="H157" s="3"/>
      <c r="I157" s="601" t="str">
        <f>Print_Mois!V440</f>
        <v>Services extérieurs</v>
      </c>
      <c r="J157" s="3"/>
      <c r="K157" s="3"/>
      <c r="N157" s="3"/>
      <c r="O157" s="3"/>
      <c r="P157" s="3"/>
      <c r="Q157" s="3"/>
      <c r="R157" s="3"/>
      <c r="S157" s="3"/>
      <c r="T157" s="3"/>
      <c r="U157" s="3"/>
      <c r="V157" s="3"/>
      <c r="W157" s="3"/>
      <c r="X157" s="3"/>
      <c r="Y157" s="3"/>
      <c r="Z157" s="3"/>
      <c r="AA157" s="3"/>
    </row>
    <row r="158" spans="1:27" ht="15" customHeight="1">
      <c r="A158" t="s">
        <v>1885</v>
      </c>
      <c r="B158" t="s">
        <v>1886</v>
      </c>
      <c r="C158" s="836" t="s">
        <v>661</v>
      </c>
      <c r="D158" s="836" t="s">
        <v>28</v>
      </c>
      <c r="E158" s="836"/>
      <c r="F158" s="33"/>
      <c r="G158" s="3"/>
      <c r="H158" s="3"/>
      <c r="I158" s="601"/>
      <c r="J158" s="3"/>
      <c r="K158" s="3"/>
      <c r="N158" s="3"/>
      <c r="O158" s="3"/>
      <c r="P158" s="3"/>
      <c r="Q158" s="3"/>
      <c r="R158" s="3"/>
      <c r="S158" s="3"/>
      <c r="T158" s="3"/>
      <c r="U158" s="3"/>
      <c r="V158" s="3"/>
      <c r="W158" s="3"/>
      <c r="X158" s="3"/>
      <c r="Y158" s="3"/>
      <c r="Z158" s="3"/>
      <c r="AA158" s="3"/>
    </row>
    <row r="159" spans="1:27" ht="15" customHeight="1">
      <c r="A159" t="s">
        <v>1887</v>
      </c>
      <c r="B159" t="s">
        <v>1888</v>
      </c>
      <c r="C159" s="836" t="s">
        <v>661</v>
      </c>
      <c r="D159" s="836" t="s">
        <v>42</v>
      </c>
      <c r="E159" s="836"/>
      <c r="F159" s="33"/>
      <c r="I159" s="601" t="s">
        <v>54</v>
      </c>
    </row>
    <row r="160" spans="1:27" ht="15" customHeight="1">
      <c r="A160" t="s">
        <v>1890</v>
      </c>
      <c r="B160" t="s">
        <v>1891</v>
      </c>
      <c r="C160" s="836" t="s">
        <v>661</v>
      </c>
      <c r="D160" s="836" t="s">
        <v>42</v>
      </c>
      <c r="E160" s="836"/>
      <c r="F160" s="33"/>
      <c r="I160" s="601" t="str">
        <f>Print_Mois!C189</f>
        <v>Sous-traitement</v>
      </c>
    </row>
    <row r="161" spans="1:9" ht="15" customHeight="1">
      <c r="A161" t="s">
        <v>1892</v>
      </c>
      <c r="B161" t="s">
        <v>1893</v>
      </c>
      <c r="C161" s="836" t="s">
        <v>661</v>
      </c>
      <c r="D161" s="836" t="s">
        <v>42</v>
      </c>
      <c r="E161" s="836"/>
      <c r="F161" s="33"/>
      <c r="I161" s="601" t="s">
        <v>125</v>
      </c>
    </row>
    <row r="162" spans="1:9" ht="15" customHeight="1">
      <c r="A162" t="s">
        <v>1894</v>
      </c>
      <c r="B162" t="s">
        <v>1895</v>
      </c>
      <c r="C162" s="836" t="s">
        <v>661</v>
      </c>
      <c r="D162" s="836" t="s">
        <v>42</v>
      </c>
      <c r="E162" s="836"/>
      <c r="F162" s="33"/>
      <c r="I162" s="601" t="s">
        <v>95</v>
      </c>
    </row>
    <row r="163" spans="1:9" ht="15" customHeight="1">
      <c r="A163" t="s">
        <v>1896</v>
      </c>
      <c r="B163" t="s">
        <v>1897</v>
      </c>
      <c r="C163" s="836" t="s">
        <v>661</v>
      </c>
      <c r="D163" s="836" t="s">
        <v>42</v>
      </c>
      <c r="E163" s="836"/>
      <c r="F163" s="33"/>
      <c r="I163" s="601" t="s">
        <v>202</v>
      </c>
    </row>
    <row r="164" spans="1:9" ht="15" customHeight="1">
      <c r="A164" t="s">
        <v>1900</v>
      </c>
      <c r="B164" t="s">
        <v>1901</v>
      </c>
      <c r="C164" s="836" t="s">
        <v>661</v>
      </c>
      <c r="D164" s="836" t="s">
        <v>44</v>
      </c>
      <c r="E164" s="836"/>
      <c r="F164" s="33"/>
      <c r="I164" s="601" t="s">
        <v>203</v>
      </c>
    </row>
    <row r="165" spans="1:9" ht="15" customHeight="1">
      <c r="A165" t="s">
        <v>1902</v>
      </c>
      <c r="B165" t="s">
        <v>1903</v>
      </c>
      <c r="C165" s="836" t="s">
        <v>661</v>
      </c>
      <c r="D165" s="836" t="s">
        <v>44</v>
      </c>
      <c r="E165" s="836"/>
      <c r="F165" s="33"/>
      <c r="I165" s="601" t="str">
        <f>Print_Mois!V457</f>
        <v>Taxe sur le capital</v>
      </c>
    </row>
    <row r="166" spans="1:9" ht="15" customHeight="1">
      <c r="A166" t="s">
        <v>1906</v>
      </c>
      <c r="B166" t="s">
        <v>1907</v>
      </c>
      <c r="C166" s="836" t="s">
        <v>661</v>
      </c>
      <c r="D166" s="836" t="s">
        <v>42</v>
      </c>
      <c r="E166" s="836"/>
      <c r="F166" s="33"/>
      <c r="I166" s="601" t="s">
        <v>31</v>
      </c>
    </row>
    <row r="167" spans="1:9" ht="15" customHeight="1">
      <c r="A167" t="s">
        <v>1908</v>
      </c>
      <c r="B167" t="s">
        <v>1909</v>
      </c>
      <c r="C167" s="836" t="s">
        <v>661</v>
      </c>
      <c r="D167" s="836" t="s">
        <v>46</v>
      </c>
      <c r="E167" s="836"/>
      <c r="F167" s="33"/>
      <c r="I167" s="601" t="str">
        <f>Print_Mois!V445</f>
        <v>Téléphone</v>
      </c>
    </row>
    <row r="168" spans="1:9" ht="15" customHeight="1">
      <c r="A168" t="s">
        <v>1910</v>
      </c>
      <c r="B168" t="s">
        <v>1911</v>
      </c>
      <c r="C168" s="836" t="s">
        <v>661</v>
      </c>
      <c r="D168" s="836" t="s">
        <v>46</v>
      </c>
      <c r="E168" s="836"/>
      <c r="F168" s="33"/>
      <c r="I168" s="601" t="s">
        <v>52</v>
      </c>
    </row>
    <row r="169" spans="1:9" ht="15" customHeight="1">
      <c r="A169" t="s">
        <v>1912</v>
      </c>
      <c r="B169" t="s">
        <v>1913</v>
      </c>
      <c r="C169" s="836" t="s">
        <v>661</v>
      </c>
      <c r="D169" s="836" t="s">
        <v>46</v>
      </c>
      <c r="E169" s="836"/>
      <c r="F169" s="33"/>
      <c r="I169" s="601" t="s">
        <v>132</v>
      </c>
    </row>
    <row r="170" spans="1:9" ht="15" customHeight="1">
      <c r="A170" t="s">
        <v>1918</v>
      </c>
      <c r="B170" t="s">
        <v>650</v>
      </c>
      <c r="C170" s="836" t="s">
        <v>661</v>
      </c>
      <c r="D170" s="836" t="s">
        <v>46</v>
      </c>
      <c r="E170" s="836"/>
      <c r="F170" s="33"/>
      <c r="I170" s="601" t="str">
        <f>Print_Mois!C101</f>
        <v>Ventes au Gros</v>
      </c>
    </row>
    <row r="171" spans="1:9" ht="15" customHeight="1">
      <c r="A171" t="s">
        <v>1919</v>
      </c>
      <c r="B171" t="s">
        <v>1920</v>
      </c>
      <c r="C171" s="836" t="s">
        <v>661</v>
      </c>
      <c r="D171" s="836" t="s">
        <v>54</v>
      </c>
      <c r="E171" s="836"/>
      <c r="F171" s="33"/>
      <c r="I171" s="601"/>
    </row>
    <row r="172" spans="1:9" ht="15" customHeight="1">
      <c r="A172" t="s">
        <v>1921</v>
      </c>
      <c r="B172" t="s">
        <v>2702</v>
      </c>
      <c r="C172" s="836" t="s">
        <v>661</v>
      </c>
      <c r="D172" s="836" t="s">
        <v>52</v>
      </c>
      <c r="E172" s="836"/>
      <c r="F172" s="33"/>
      <c r="I172" s="601" t="str">
        <f>Print_Mois!C301</f>
        <v>Ventes de Gros</v>
      </c>
    </row>
    <row r="173" spans="1:9" ht="15" customHeight="1">
      <c r="A173" t="s">
        <v>1923</v>
      </c>
      <c r="B173" t="s">
        <v>1924</v>
      </c>
      <c r="C173" s="836" t="s">
        <v>661</v>
      </c>
      <c r="D173" s="836" t="s">
        <v>46</v>
      </c>
      <c r="E173" s="836"/>
      <c r="F173" s="33"/>
      <c r="I173" s="601" t="s">
        <v>182</v>
      </c>
    </row>
    <row r="174" spans="1:9" ht="15" customHeight="1">
      <c r="A174" t="s">
        <v>1929</v>
      </c>
      <c r="B174" t="s">
        <v>2703</v>
      </c>
      <c r="C174" s="836" t="s">
        <v>661</v>
      </c>
      <c r="D174" s="836" t="s">
        <v>56</v>
      </c>
      <c r="E174" s="836"/>
      <c r="F174" s="33"/>
      <c r="I174" s="601" t="str">
        <f>Print_Mois!C299</f>
        <v>Ventes Internes</v>
      </c>
    </row>
    <row r="175" spans="1:9" ht="15" customHeight="1">
      <c r="A175" t="s">
        <v>1931</v>
      </c>
      <c r="B175" t="s">
        <v>2704</v>
      </c>
      <c r="C175" s="836" t="s">
        <v>661</v>
      </c>
      <c r="D175" s="836" t="s">
        <v>56</v>
      </c>
      <c r="E175" s="836"/>
      <c r="F175" s="33"/>
      <c r="I175" s="601"/>
    </row>
    <row r="176" spans="1:9" ht="15" customHeight="1">
      <c r="A176" t="s">
        <v>1933</v>
      </c>
      <c r="B176" t="s">
        <v>2705</v>
      </c>
      <c r="C176" s="836" t="s">
        <v>661</v>
      </c>
      <c r="D176" s="836" t="s">
        <v>56</v>
      </c>
      <c r="E176" s="836"/>
      <c r="F176" s="33"/>
      <c r="I176" s="601" t="str">
        <f>Print_Mois!C308</f>
        <v>Ventes Pneus</v>
      </c>
    </row>
    <row r="177" spans="1:6" ht="15" customHeight="1">
      <c r="A177" t="s">
        <v>1939</v>
      </c>
      <c r="B177" t="s">
        <v>2706</v>
      </c>
      <c r="C177" s="836" t="s">
        <v>661</v>
      </c>
      <c r="D177" s="836" t="s">
        <v>56</v>
      </c>
      <c r="E177" s="836"/>
      <c r="F177" s="33"/>
    </row>
    <row r="178" spans="1:6" ht="15" customHeight="1">
      <c r="A178" t="s">
        <v>1941</v>
      </c>
      <c r="B178" t="s">
        <v>2707</v>
      </c>
      <c r="C178" s="836" t="s">
        <v>661</v>
      </c>
      <c r="D178" s="836" t="s">
        <v>56</v>
      </c>
      <c r="E178" s="836"/>
      <c r="F178" s="33"/>
    </row>
    <row r="179" spans="1:6" ht="15" customHeight="1">
      <c r="A179" t="s">
        <v>1943</v>
      </c>
      <c r="B179" t="s">
        <v>2719</v>
      </c>
      <c r="C179" s="836" t="s">
        <v>661</v>
      </c>
      <c r="D179" s="836" t="s">
        <v>56</v>
      </c>
      <c r="E179" s="836"/>
      <c r="F179" s="33"/>
    </row>
    <row r="180" spans="1:6" ht="15" customHeight="1">
      <c r="A180" t="s">
        <v>1945</v>
      </c>
      <c r="B180" t="s">
        <v>2708</v>
      </c>
      <c r="C180" s="836" t="s">
        <v>661</v>
      </c>
      <c r="D180" s="836" t="s">
        <v>56</v>
      </c>
      <c r="E180" s="836"/>
      <c r="F180" s="33"/>
    </row>
    <row r="181" spans="1:6" ht="15" customHeight="1">
      <c r="A181" t="s">
        <v>1959</v>
      </c>
      <c r="B181" t="s">
        <v>1960</v>
      </c>
      <c r="C181" s="836" t="s">
        <v>661</v>
      </c>
      <c r="D181" s="836" t="s">
        <v>66</v>
      </c>
      <c r="E181" s="836"/>
      <c r="F181" s="33"/>
    </row>
    <row r="182" spans="1:6" ht="15" customHeight="1">
      <c r="A182" t="s">
        <v>1961</v>
      </c>
      <c r="B182" t="s">
        <v>1962</v>
      </c>
      <c r="C182" s="836" t="s">
        <v>661</v>
      </c>
      <c r="D182" s="836" t="s">
        <v>66</v>
      </c>
      <c r="E182" s="836"/>
      <c r="F182" s="33"/>
    </row>
    <row r="183" spans="1:6" ht="15" customHeight="1">
      <c r="A183" t="s">
        <v>1963</v>
      </c>
      <c r="B183" t="s">
        <v>1964</v>
      </c>
      <c r="C183" s="836" t="s">
        <v>661</v>
      </c>
      <c r="D183" s="836" t="s">
        <v>71</v>
      </c>
      <c r="E183" s="836"/>
      <c r="F183" s="33"/>
    </row>
    <row r="184" spans="1:6" ht="15" customHeight="1">
      <c r="A184" t="s">
        <v>1965</v>
      </c>
      <c r="B184" t="s">
        <v>1966</v>
      </c>
      <c r="C184" s="836" t="s">
        <v>661</v>
      </c>
      <c r="D184" s="836" t="s">
        <v>71</v>
      </c>
      <c r="E184" s="836"/>
      <c r="F184" s="3"/>
    </row>
    <row r="185" spans="1:6" ht="15" customHeight="1">
      <c r="A185" t="s">
        <v>1967</v>
      </c>
      <c r="B185" t="s">
        <v>1968</v>
      </c>
      <c r="C185" s="836" t="s">
        <v>661</v>
      </c>
      <c r="D185" s="836" t="s">
        <v>70</v>
      </c>
      <c r="E185" s="836"/>
      <c r="F185" s="3"/>
    </row>
    <row r="186" spans="1:6" ht="15" customHeight="1">
      <c r="A186" t="s">
        <v>1969</v>
      </c>
      <c r="B186" t="s">
        <v>1970</v>
      </c>
      <c r="C186" s="836" t="s">
        <v>661</v>
      </c>
      <c r="D186" s="836" t="s">
        <v>70</v>
      </c>
      <c r="E186" s="836"/>
      <c r="F186" s="3"/>
    </row>
    <row r="187" spans="1:6" ht="15" customHeight="1">
      <c r="A187" t="s">
        <v>1971</v>
      </c>
      <c r="B187" t="s">
        <v>1972</v>
      </c>
      <c r="C187" s="836" t="s">
        <v>661</v>
      </c>
      <c r="D187" s="836" t="s">
        <v>70</v>
      </c>
      <c r="E187" s="836"/>
      <c r="F187" s="3"/>
    </row>
    <row r="188" spans="1:6" ht="15" customHeight="1">
      <c r="A188" t="s">
        <v>1973</v>
      </c>
      <c r="B188" t="s">
        <v>1974</v>
      </c>
      <c r="C188" s="836" t="s">
        <v>661</v>
      </c>
      <c r="D188" s="836" t="s">
        <v>70</v>
      </c>
      <c r="E188" s="836"/>
      <c r="F188" s="3"/>
    </row>
    <row r="189" spans="1:6" ht="15" customHeight="1">
      <c r="A189" t="s">
        <v>1975</v>
      </c>
      <c r="B189" t="s">
        <v>652</v>
      </c>
      <c r="C189" s="836" t="s">
        <v>661</v>
      </c>
      <c r="D189" s="836" t="s">
        <v>75</v>
      </c>
      <c r="E189" s="836"/>
      <c r="F189" s="3"/>
    </row>
    <row r="190" spans="1:6" ht="15" customHeight="1">
      <c r="A190" t="s">
        <v>1976</v>
      </c>
      <c r="B190" t="s">
        <v>1977</v>
      </c>
      <c r="C190" s="836" t="s">
        <v>661</v>
      </c>
      <c r="D190" s="836" t="s">
        <v>75</v>
      </c>
      <c r="E190" s="836"/>
      <c r="F190" s="3"/>
    </row>
    <row r="191" spans="1:6" ht="15" customHeight="1">
      <c r="A191" t="s">
        <v>1982</v>
      </c>
      <c r="B191" t="s">
        <v>651</v>
      </c>
      <c r="C191" s="836" t="s">
        <v>661</v>
      </c>
      <c r="D191" s="836" t="s">
        <v>72</v>
      </c>
      <c r="E191" s="836"/>
      <c r="F191" s="3"/>
    </row>
    <row r="192" spans="1:6" ht="15" customHeight="1">
      <c r="A192" t="s">
        <v>1983</v>
      </c>
      <c r="B192" t="s">
        <v>1984</v>
      </c>
      <c r="C192" s="836" t="s">
        <v>661</v>
      </c>
      <c r="D192" s="836" t="s">
        <v>72</v>
      </c>
      <c r="E192" s="836"/>
      <c r="F192" s="3"/>
    </row>
    <row r="193" spans="1:9" ht="15" customHeight="1">
      <c r="A193" t="s">
        <v>2000</v>
      </c>
      <c r="B193" t="s">
        <v>2001</v>
      </c>
      <c r="C193" s="836" t="s">
        <v>661</v>
      </c>
      <c r="D193" s="836" t="s">
        <v>79</v>
      </c>
      <c r="E193" s="836"/>
      <c r="F193" s="3"/>
    </row>
    <row r="194" spans="1:9" ht="15" customHeight="1">
      <c r="A194" t="s">
        <v>2002</v>
      </c>
      <c r="B194" t="s">
        <v>2003</v>
      </c>
      <c r="C194" s="836" t="s">
        <v>661</v>
      </c>
      <c r="D194" s="836" t="s">
        <v>79</v>
      </c>
      <c r="E194" s="836"/>
      <c r="F194" s="3"/>
    </row>
    <row r="195" spans="1:9" ht="15" customHeight="1">
      <c r="A195" t="s">
        <v>2007</v>
      </c>
      <c r="B195" t="s">
        <v>2008</v>
      </c>
      <c r="C195" s="836" t="s">
        <v>661</v>
      </c>
      <c r="D195" s="836" t="s">
        <v>43</v>
      </c>
      <c r="E195" s="836"/>
      <c r="F195" s="3"/>
    </row>
    <row r="196" spans="1:9" ht="15" customHeight="1">
      <c r="A196" t="s">
        <v>2010</v>
      </c>
      <c r="B196" t="s">
        <v>2011</v>
      </c>
      <c r="C196" s="836" t="s">
        <v>661</v>
      </c>
      <c r="D196" s="836" t="s">
        <v>45</v>
      </c>
      <c r="E196" s="836"/>
      <c r="F196" s="3"/>
    </row>
    <row r="197" spans="1:9" ht="15" customHeight="1">
      <c r="A197" t="s">
        <v>2012</v>
      </c>
      <c r="B197" t="s">
        <v>2013</v>
      </c>
      <c r="C197" s="836" t="s">
        <v>661</v>
      </c>
      <c r="D197" s="836" t="s">
        <v>43</v>
      </c>
      <c r="E197" s="836"/>
      <c r="F197" s="3"/>
    </row>
    <row r="198" spans="1:9" ht="15" customHeight="1">
      <c r="A198" t="s">
        <v>2026</v>
      </c>
      <c r="B198" t="s">
        <v>2027</v>
      </c>
      <c r="C198" s="836" t="s">
        <v>661</v>
      </c>
      <c r="D198" s="836" t="s">
        <v>29</v>
      </c>
      <c r="E198" s="836"/>
      <c r="F198" s="3"/>
      <c r="I198" s="3"/>
    </row>
    <row r="199" spans="1:9" ht="15" customHeight="1">
      <c r="A199" t="s">
        <v>2029</v>
      </c>
      <c r="B199" t="s">
        <v>2030</v>
      </c>
      <c r="C199" s="836" t="s">
        <v>661</v>
      </c>
      <c r="D199" s="836" t="s">
        <v>29</v>
      </c>
      <c r="E199" s="836"/>
      <c r="F199" s="3"/>
    </row>
    <row r="200" spans="1:9" ht="15" customHeight="1">
      <c r="A200" t="s">
        <v>2031</v>
      </c>
      <c r="B200" t="s">
        <v>2032</v>
      </c>
      <c r="C200" s="836" t="s">
        <v>661</v>
      </c>
      <c r="D200" s="836" t="s">
        <v>29</v>
      </c>
      <c r="E200" s="836"/>
      <c r="F200" s="3"/>
    </row>
    <row r="201" spans="1:9" ht="15" customHeight="1">
      <c r="A201" t="s">
        <v>2033</v>
      </c>
      <c r="B201" t="s">
        <v>2034</v>
      </c>
      <c r="C201" s="836" t="s">
        <v>661</v>
      </c>
      <c r="D201" s="836" t="s">
        <v>29</v>
      </c>
      <c r="E201" s="836"/>
      <c r="F201" s="3"/>
    </row>
    <row r="202" spans="1:9" ht="15" customHeight="1">
      <c r="A202" t="s">
        <v>2035</v>
      </c>
      <c r="B202" t="s">
        <v>2036</v>
      </c>
      <c r="C202" s="836" t="s">
        <v>661</v>
      </c>
      <c r="D202" s="836" t="s">
        <v>29</v>
      </c>
      <c r="E202" s="836"/>
      <c r="F202" s="3"/>
    </row>
    <row r="203" spans="1:9" ht="15" customHeight="1">
      <c r="A203" t="s">
        <v>2039</v>
      </c>
      <c r="B203" t="s">
        <v>2040</v>
      </c>
      <c r="C203" s="836" t="s">
        <v>661</v>
      </c>
      <c r="D203" s="836" t="s">
        <v>51</v>
      </c>
      <c r="E203" s="836"/>
      <c r="F203" s="3"/>
    </row>
    <row r="204" spans="1:9" ht="15" customHeight="1">
      <c r="A204" t="s">
        <v>2041</v>
      </c>
      <c r="B204" t="s">
        <v>2042</v>
      </c>
      <c r="C204" s="836" t="s">
        <v>661</v>
      </c>
      <c r="D204" s="836" t="s">
        <v>51</v>
      </c>
      <c r="E204" s="836"/>
      <c r="F204" s="3"/>
    </row>
    <row r="205" spans="1:9" ht="15" customHeight="1">
      <c r="A205" t="s">
        <v>2043</v>
      </c>
      <c r="B205" t="s">
        <v>2044</v>
      </c>
      <c r="C205" s="836" t="s">
        <v>661</v>
      </c>
      <c r="D205" s="836" t="s">
        <v>51</v>
      </c>
      <c r="E205" s="836"/>
      <c r="F205" s="3"/>
    </row>
    <row r="206" spans="1:9" ht="15" customHeight="1">
      <c r="A206" t="s">
        <v>2045</v>
      </c>
      <c r="B206" t="s">
        <v>2046</v>
      </c>
      <c r="C206" s="836" t="s">
        <v>661</v>
      </c>
      <c r="D206" s="836" t="s">
        <v>51</v>
      </c>
      <c r="E206" s="836"/>
      <c r="F206" s="3"/>
    </row>
    <row r="207" spans="1:9" ht="15" customHeight="1">
      <c r="A207" t="s">
        <v>2047</v>
      </c>
      <c r="B207" t="s">
        <v>2048</v>
      </c>
      <c r="C207" s="836" t="s">
        <v>661</v>
      </c>
      <c r="D207" s="836" t="s">
        <v>51</v>
      </c>
      <c r="E207" s="836"/>
      <c r="F207" s="3"/>
    </row>
    <row r="208" spans="1:9" ht="15" customHeight="1">
      <c r="A208" t="s">
        <v>2049</v>
      </c>
      <c r="B208" t="s">
        <v>659</v>
      </c>
      <c r="C208" s="836" t="s">
        <v>661</v>
      </c>
      <c r="D208" s="836" t="s">
        <v>51</v>
      </c>
      <c r="E208" s="836"/>
      <c r="F208" s="3"/>
    </row>
    <row r="209" spans="1:6" ht="15" customHeight="1">
      <c r="A209" t="s">
        <v>2050</v>
      </c>
      <c r="B209" t="s">
        <v>655</v>
      </c>
      <c r="C209" s="836" t="s">
        <v>661</v>
      </c>
      <c r="D209" s="836" t="s">
        <v>31</v>
      </c>
      <c r="E209" s="836"/>
      <c r="F209" s="3"/>
    </row>
    <row r="210" spans="1:6" ht="15" customHeight="1">
      <c r="A210" t="s">
        <v>2051</v>
      </c>
      <c r="B210" t="s">
        <v>2052</v>
      </c>
      <c r="C210" s="836" t="s">
        <v>661</v>
      </c>
      <c r="D210" s="836" t="s">
        <v>31</v>
      </c>
      <c r="E210" s="836"/>
      <c r="F210" s="3"/>
    </row>
    <row r="211" spans="1:6" ht="15" customHeight="1">
      <c r="A211" t="s">
        <v>2053</v>
      </c>
      <c r="B211" t="s">
        <v>2054</v>
      </c>
      <c r="C211" s="836" t="s">
        <v>661</v>
      </c>
      <c r="D211" s="836" t="s">
        <v>31</v>
      </c>
      <c r="E211" s="836"/>
      <c r="F211" s="3"/>
    </row>
    <row r="212" spans="1:6" ht="15" customHeight="1">
      <c r="A212" t="s">
        <v>2055</v>
      </c>
      <c r="B212" t="s">
        <v>2056</v>
      </c>
      <c r="C212" s="836" t="s">
        <v>661</v>
      </c>
      <c r="D212" s="836" t="s">
        <v>31</v>
      </c>
      <c r="E212" s="836"/>
      <c r="F212" s="3"/>
    </row>
    <row r="213" spans="1:6" ht="15" customHeight="1">
      <c r="A213" t="s">
        <v>2057</v>
      </c>
      <c r="B213" t="s">
        <v>2058</v>
      </c>
      <c r="C213" s="836" t="s">
        <v>661</v>
      </c>
      <c r="D213" s="836" t="s">
        <v>31</v>
      </c>
      <c r="E213" s="836"/>
      <c r="F213" s="3"/>
    </row>
    <row r="214" spans="1:6" ht="15" customHeight="1">
      <c r="A214" t="s">
        <v>2059</v>
      </c>
      <c r="B214" t="s">
        <v>2060</v>
      </c>
      <c r="C214" s="836" t="s">
        <v>661</v>
      </c>
      <c r="D214" s="836" t="s">
        <v>31</v>
      </c>
      <c r="E214" s="836"/>
      <c r="F214" s="3"/>
    </row>
    <row r="215" spans="1:6" ht="15" customHeight="1">
      <c r="A215" t="s">
        <v>2061</v>
      </c>
      <c r="B215" t="s">
        <v>2062</v>
      </c>
      <c r="C215" s="836" t="s">
        <v>661</v>
      </c>
      <c r="D215" s="836" t="s">
        <v>31</v>
      </c>
      <c r="E215" s="836"/>
      <c r="F215" s="3"/>
    </row>
    <row r="216" spans="1:6" ht="15" customHeight="1">
      <c r="A216" t="s">
        <v>2063</v>
      </c>
      <c r="B216" t="s">
        <v>2064</v>
      </c>
      <c r="C216" s="836" t="s">
        <v>661</v>
      </c>
      <c r="D216" s="836" t="s">
        <v>49</v>
      </c>
      <c r="E216" s="836"/>
      <c r="F216" s="3"/>
    </row>
    <row r="217" spans="1:6" ht="15" customHeight="1">
      <c r="A217" t="s">
        <v>2065</v>
      </c>
      <c r="B217" t="s">
        <v>2066</v>
      </c>
      <c r="C217" s="836" t="s">
        <v>661</v>
      </c>
      <c r="D217" s="836" t="s">
        <v>49</v>
      </c>
      <c r="E217" s="836"/>
      <c r="F217" s="3"/>
    </row>
    <row r="218" spans="1:6" ht="15" customHeight="1">
      <c r="A218" t="s">
        <v>2067</v>
      </c>
      <c r="B218" t="s">
        <v>2068</v>
      </c>
      <c r="C218" s="836" t="s">
        <v>661</v>
      </c>
      <c r="D218" s="836" t="s">
        <v>49</v>
      </c>
      <c r="E218" s="836"/>
      <c r="F218" s="3"/>
    </row>
    <row r="219" spans="1:6" ht="15" customHeight="1">
      <c r="A219" t="s">
        <v>2071</v>
      </c>
      <c r="B219" t="s">
        <v>2072</v>
      </c>
      <c r="C219" s="836" t="s">
        <v>661</v>
      </c>
      <c r="D219" s="836" t="s">
        <v>35</v>
      </c>
      <c r="E219" s="836"/>
      <c r="F219" s="3"/>
    </row>
    <row r="220" spans="1:6" ht="15" customHeight="1">
      <c r="A220" t="s">
        <v>2073</v>
      </c>
      <c r="B220" t="s">
        <v>656</v>
      </c>
      <c r="C220" s="836" t="s">
        <v>661</v>
      </c>
      <c r="D220" s="836" t="s">
        <v>31</v>
      </c>
      <c r="E220" s="836"/>
      <c r="F220" s="3"/>
    </row>
    <row r="221" spans="1:6" ht="15" customHeight="1">
      <c r="A221" t="s">
        <v>2074</v>
      </c>
      <c r="B221" t="s">
        <v>2075</v>
      </c>
      <c r="C221" s="836" t="s">
        <v>661</v>
      </c>
      <c r="D221" s="836" t="s">
        <v>31</v>
      </c>
      <c r="E221" s="836"/>
      <c r="F221" s="3"/>
    </row>
    <row r="222" spans="1:6" ht="15" customHeight="1">
      <c r="A222" t="s">
        <v>2076</v>
      </c>
      <c r="B222" t="s">
        <v>2077</v>
      </c>
      <c r="C222" s="836" t="s">
        <v>661</v>
      </c>
      <c r="D222" s="836" t="s">
        <v>31</v>
      </c>
      <c r="E222" s="836"/>
      <c r="F222" s="3"/>
    </row>
    <row r="223" spans="1:6" ht="15" customHeight="1">
      <c r="A223" t="s">
        <v>2078</v>
      </c>
      <c r="B223" t="s">
        <v>657</v>
      </c>
      <c r="C223" s="836" t="s">
        <v>661</v>
      </c>
      <c r="D223" s="836" t="s">
        <v>31</v>
      </c>
      <c r="E223" s="836"/>
      <c r="F223" s="3"/>
    </row>
    <row r="224" spans="1:6" ht="15" customHeight="1">
      <c r="A224" t="s">
        <v>2079</v>
      </c>
      <c r="B224" t="s">
        <v>656</v>
      </c>
      <c r="C224" s="836" t="s">
        <v>661</v>
      </c>
      <c r="D224" s="836" t="s">
        <v>31</v>
      </c>
      <c r="E224" s="836"/>
      <c r="F224" s="3"/>
    </row>
    <row r="225" spans="1:6" ht="15" customHeight="1">
      <c r="A225" t="s">
        <v>2080</v>
      </c>
      <c r="B225" t="s">
        <v>2081</v>
      </c>
      <c r="C225" s="836" t="s">
        <v>661</v>
      </c>
      <c r="D225" s="836" t="s">
        <v>31</v>
      </c>
      <c r="E225" s="836"/>
      <c r="F225" s="3"/>
    </row>
    <row r="226" spans="1:6" ht="15" customHeight="1">
      <c r="A226" t="s">
        <v>2082</v>
      </c>
      <c r="B226" t="s">
        <v>2083</v>
      </c>
      <c r="C226" s="836" t="s">
        <v>661</v>
      </c>
      <c r="D226" s="836" t="s">
        <v>39</v>
      </c>
      <c r="E226" s="836"/>
      <c r="F226" s="3"/>
    </row>
    <row r="227" spans="1:6" ht="15" customHeight="1">
      <c r="A227" t="s">
        <v>2084</v>
      </c>
      <c r="B227" t="s">
        <v>2085</v>
      </c>
      <c r="C227" s="836" t="s">
        <v>661</v>
      </c>
      <c r="D227" s="836" t="s">
        <v>53</v>
      </c>
      <c r="E227" s="836"/>
      <c r="F227" s="3"/>
    </row>
    <row r="228" spans="1:6" ht="15" customHeight="1">
      <c r="A228" t="s">
        <v>2086</v>
      </c>
      <c r="B228" t="s">
        <v>2087</v>
      </c>
      <c r="C228" s="836" t="s">
        <v>661</v>
      </c>
      <c r="D228" s="836" t="s">
        <v>53</v>
      </c>
      <c r="E228" s="836"/>
      <c r="F228" s="3"/>
    </row>
    <row r="229" spans="1:6" ht="15" customHeight="1">
      <c r="A229" t="s">
        <v>2088</v>
      </c>
      <c r="B229" t="s">
        <v>2089</v>
      </c>
      <c r="C229" s="836" t="s">
        <v>661</v>
      </c>
      <c r="D229" s="836" t="s">
        <v>53</v>
      </c>
      <c r="E229" s="836"/>
      <c r="F229" s="3"/>
    </row>
    <row r="230" spans="1:6" ht="15" customHeight="1">
      <c r="A230" t="s">
        <v>2090</v>
      </c>
      <c r="B230" t="s">
        <v>2091</v>
      </c>
      <c r="C230" s="836" t="s">
        <v>661</v>
      </c>
      <c r="D230" s="836" t="s">
        <v>53</v>
      </c>
      <c r="E230" s="836"/>
      <c r="F230" s="3"/>
    </row>
    <row r="231" spans="1:6" ht="15" customHeight="1">
      <c r="A231" t="s">
        <v>2102</v>
      </c>
      <c r="B231" t="s">
        <v>2103</v>
      </c>
      <c r="C231" s="836" t="s">
        <v>661</v>
      </c>
      <c r="D231" s="836" t="s">
        <v>53</v>
      </c>
      <c r="E231" s="836"/>
      <c r="F231" s="3"/>
    </row>
    <row r="232" spans="1:6" ht="15" customHeight="1">
      <c r="A232" t="s">
        <v>2104</v>
      </c>
      <c r="B232" t="s">
        <v>2105</v>
      </c>
      <c r="C232" s="836" t="s">
        <v>661</v>
      </c>
      <c r="D232" s="836" t="s">
        <v>49</v>
      </c>
      <c r="E232" s="836"/>
      <c r="F232" s="3"/>
    </row>
    <row r="233" spans="1:6" ht="15" customHeight="1">
      <c r="A233" t="s">
        <v>2111</v>
      </c>
      <c r="B233" t="s">
        <v>2112</v>
      </c>
      <c r="C233" s="836" t="s">
        <v>661</v>
      </c>
      <c r="D233" s="836" t="s">
        <v>49</v>
      </c>
      <c r="E233" s="836"/>
      <c r="F233" s="3"/>
    </row>
    <row r="234" spans="1:6" ht="15" customHeight="1">
      <c r="A234" t="s">
        <v>2113</v>
      </c>
      <c r="B234" t="s">
        <v>2114</v>
      </c>
      <c r="C234" s="836" t="s">
        <v>661</v>
      </c>
      <c r="D234" s="836" t="s">
        <v>53</v>
      </c>
      <c r="E234" s="836"/>
      <c r="F234" s="3"/>
    </row>
    <row r="235" spans="1:6" ht="15" customHeight="1">
      <c r="A235" t="s">
        <v>2115</v>
      </c>
      <c r="B235" t="s">
        <v>2116</v>
      </c>
      <c r="C235" s="836" t="s">
        <v>661</v>
      </c>
      <c r="D235" s="836" t="s">
        <v>53</v>
      </c>
      <c r="E235" s="836"/>
      <c r="F235" s="3"/>
    </row>
    <row r="236" spans="1:6" ht="15" customHeight="1">
      <c r="A236" t="s">
        <v>2117</v>
      </c>
      <c r="B236" t="s">
        <v>2118</v>
      </c>
      <c r="C236" s="836" t="s">
        <v>661</v>
      </c>
      <c r="D236" s="836" t="s">
        <v>53</v>
      </c>
      <c r="E236" s="836"/>
      <c r="F236" s="3"/>
    </row>
    <row r="237" spans="1:6" ht="15" customHeight="1">
      <c r="A237" t="s">
        <v>2119</v>
      </c>
      <c r="B237" t="s">
        <v>2120</v>
      </c>
      <c r="C237" s="836" t="s">
        <v>661</v>
      </c>
      <c r="D237" s="836" t="s">
        <v>53</v>
      </c>
      <c r="E237" s="836"/>
      <c r="F237" s="3"/>
    </row>
    <row r="238" spans="1:6" ht="15" customHeight="1">
      <c r="A238" t="s">
        <v>2127</v>
      </c>
      <c r="B238" t="s">
        <v>2128</v>
      </c>
      <c r="C238" s="836" t="s">
        <v>661</v>
      </c>
      <c r="D238" s="836" t="s">
        <v>53</v>
      </c>
      <c r="E238" s="836"/>
      <c r="F238" s="3"/>
    </row>
    <row r="239" spans="1:6" ht="15" customHeight="1">
      <c r="A239" t="s">
        <v>2131</v>
      </c>
      <c r="B239" t="s">
        <v>2132</v>
      </c>
      <c r="C239" s="836" t="s">
        <v>661</v>
      </c>
      <c r="D239" s="836" t="s">
        <v>53</v>
      </c>
      <c r="E239" s="836"/>
      <c r="F239" s="3"/>
    </row>
    <row r="240" spans="1:6" ht="15" customHeight="1">
      <c r="A240" t="s">
        <v>2133</v>
      </c>
      <c r="B240" t="s">
        <v>2134</v>
      </c>
      <c r="C240" s="836" t="s">
        <v>661</v>
      </c>
      <c r="D240" s="836" t="s">
        <v>53</v>
      </c>
      <c r="E240" s="836"/>
      <c r="F240" s="3"/>
    </row>
    <row r="241" spans="1:6" ht="15" customHeight="1">
      <c r="A241" t="s">
        <v>2135</v>
      </c>
      <c r="B241" t="s">
        <v>2136</v>
      </c>
      <c r="C241" s="836" t="s">
        <v>661</v>
      </c>
      <c r="D241" s="836" t="s">
        <v>33</v>
      </c>
      <c r="E241" s="836"/>
      <c r="F241" s="3"/>
    </row>
    <row r="242" spans="1:6" ht="15" customHeight="1">
      <c r="A242" t="s">
        <v>2137</v>
      </c>
      <c r="B242" t="s">
        <v>2138</v>
      </c>
      <c r="C242" s="836" t="s">
        <v>661</v>
      </c>
      <c r="D242" s="836" t="s">
        <v>33</v>
      </c>
      <c r="E242" s="836"/>
      <c r="F242" s="3"/>
    </row>
    <row r="243" spans="1:6" ht="15" customHeight="1">
      <c r="A243" t="s">
        <v>2139</v>
      </c>
      <c r="B243" t="s">
        <v>2140</v>
      </c>
      <c r="C243" s="836" t="s">
        <v>661</v>
      </c>
      <c r="D243" s="836" t="s">
        <v>33</v>
      </c>
      <c r="E243" s="836"/>
      <c r="F243" s="3"/>
    </row>
    <row r="244" spans="1:6" ht="15" customHeight="1">
      <c r="A244" t="s">
        <v>2143</v>
      </c>
      <c r="B244" t="s">
        <v>2144</v>
      </c>
      <c r="C244" s="836" t="s">
        <v>661</v>
      </c>
      <c r="D244" s="836" t="s">
        <v>33</v>
      </c>
      <c r="E244" s="836"/>
      <c r="F244" s="3"/>
    </row>
    <row r="245" spans="1:6" ht="15" customHeight="1">
      <c r="A245" t="s">
        <v>2145</v>
      </c>
      <c r="B245" t="s">
        <v>2146</v>
      </c>
      <c r="C245" s="836" t="s">
        <v>661</v>
      </c>
      <c r="D245" s="836" t="s">
        <v>33</v>
      </c>
      <c r="E245" s="836"/>
      <c r="F245" s="3"/>
    </row>
    <row r="246" spans="1:6" ht="15" customHeight="1">
      <c r="A246" t="s">
        <v>2165</v>
      </c>
      <c r="B246" t="s">
        <v>2166</v>
      </c>
      <c r="C246" s="836" t="s">
        <v>661</v>
      </c>
      <c r="D246" s="836" t="s">
        <v>36</v>
      </c>
      <c r="E246" s="836"/>
      <c r="F246" s="3"/>
    </row>
    <row r="247" spans="1:6" ht="15" customHeight="1">
      <c r="A247" t="s">
        <v>2167</v>
      </c>
      <c r="B247" t="s">
        <v>2168</v>
      </c>
      <c r="C247" s="836" t="s">
        <v>661</v>
      </c>
      <c r="D247" s="836" t="s">
        <v>36</v>
      </c>
      <c r="E247" s="836"/>
      <c r="F247" s="3"/>
    </row>
    <row r="248" spans="1:6" ht="15" customHeight="1">
      <c r="A248" t="s">
        <v>2177</v>
      </c>
      <c r="B248" t="s">
        <v>2720</v>
      </c>
      <c r="C248" s="836" t="s">
        <v>661</v>
      </c>
      <c r="D248" s="836" t="s">
        <v>80</v>
      </c>
      <c r="E248" s="836"/>
      <c r="F248" s="3"/>
    </row>
    <row r="249" spans="1:6" ht="15" customHeight="1">
      <c r="A249" t="s">
        <v>2179</v>
      </c>
      <c r="B249" t="s">
        <v>2180</v>
      </c>
      <c r="C249" s="836" t="s">
        <v>661</v>
      </c>
      <c r="D249" s="836" t="s">
        <v>80</v>
      </c>
      <c r="E249" s="836"/>
      <c r="F249" s="3"/>
    </row>
    <row r="250" spans="1:6" ht="15" customHeight="1">
      <c r="A250" t="s">
        <v>2181</v>
      </c>
      <c r="B250" t="s">
        <v>2182</v>
      </c>
      <c r="C250" s="836" t="s">
        <v>661</v>
      </c>
      <c r="D250" s="836" t="s">
        <v>80</v>
      </c>
      <c r="E250" s="836"/>
      <c r="F250" s="3"/>
    </row>
    <row r="251" spans="1:6" ht="15" customHeight="1">
      <c r="A251" t="s">
        <v>2185</v>
      </c>
      <c r="B251" t="s">
        <v>2182</v>
      </c>
      <c r="C251" s="836" t="s">
        <v>661</v>
      </c>
      <c r="D251" s="836" t="s">
        <v>80</v>
      </c>
      <c r="E251" s="836"/>
      <c r="F251" s="3"/>
    </row>
    <row r="252" spans="1:6" ht="15" customHeight="1">
      <c r="A252" t="s">
        <v>2193</v>
      </c>
      <c r="B252" t="s">
        <v>2721</v>
      </c>
      <c r="C252" s="836" t="s">
        <v>661</v>
      </c>
      <c r="D252" s="836" t="s">
        <v>80</v>
      </c>
      <c r="E252" s="836"/>
      <c r="F252" s="3"/>
    </row>
    <row r="253" spans="1:6" ht="15" customHeight="1">
      <c r="A253" t="s">
        <v>2197</v>
      </c>
      <c r="B253" t="s">
        <v>2198</v>
      </c>
      <c r="C253" s="836" t="s">
        <v>661</v>
      </c>
      <c r="D253" s="836" t="s">
        <v>82</v>
      </c>
      <c r="E253" s="836"/>
      <c r="F253" s="3"/>
    </row>
    <row r="254" spans="1:6" ht="15" customHeight="1">
      <c r="A254" t="s">
        <v>2204</v>
      </c>
      <c r="B254" t="s">
        <v>2205</v>
      </c>
      <c r="C254" s="836" t="s">
        <v>661</v>
      </c>
      <c r="D254" s="836" t="s">
        <v>82</v>
      </c>
      <c r="E254" s="836"/>
      <c r="F254" s="4"/>
    </row>
    <row r="255" spans="1:6" ht="15" customHeight="1">
      <c r="A255" t="s">
        <v>2229</v>
      </c>
      <c r="B255" t="s">
        <v>2230</v>
      </c>
      <c r="C255" s="836" t="s">
        <v>88</v>
      </c>
      <c r="D255" s="836" t="s">
        <v>94</v>
      </c>
      <c r="E255" s="1032" t="s">
        <v>678</v>
      </c>
      <c r="F255" s="3"/>
    </row>
    <row r="256" spans="1:6" ht="15" customHeight="1">
      <c r="A256" t="s">
        <v>2233</v>
      </c>
      <c r="B256" t="s">
        <v>2234</v>
      </c>
      <c r="C256" s="836" t="s">
        <v>88</v>
      </c>
      <c r="D256" s="836" t="s">
        <v>94</v>
      </c>
      <c r="E256" s="1032" t="s">
        <v>678</v>
      </c>
      <c r="F256" s="3"/>
    </row>
    <row r="257" spans="1:7" ht="15" customHeight="1">
      <c r="A257" t="s">
        <v>2243</v>
      </c>
      <c r="B257" t="s">
        <v>2244</v>
      </c>
      <c r="C257" s="836" t="s">
        <v>88</v>
      </c>
      <c r="D257" s="836" t="s">
        <v>93</v>
      </c>
      <c r="E257" s="1032" t="s">
        <v>678</v>
      </c>
      <c r="F257" s="3"/>
    </row>
    <row r="258" spans="1:7" ht="15" customHeight="1">
      <c r="A258" t="s">
        <v>2249</v>
      </c>
      <c r="B258" t="s">
        <v>2250</v>
      </c>
      <c r="C258" s="836" t="s">
        <v>88</v>
      </c>
      <c r="D258" s="836" t="s">
        <v>93</v>
      </c>
      <c r="E258" s="1032" t="s">
        <v>678</v>
      </c>
      <c r="F258" s="3"/>
    </row>
    <row r="259" spans="1:7" ht="15" customHeight="1">
      <c r="A259" t="s">
        <v>2254</v>
      </c>
      <c r="B259" t="s">
        <v>2255</v>
      </c>
      <c r="C259" s="836" t="s">
        <v>88</v>
      </c>
      <c r="D259" s="836" t="s">
        <v>2712</v>
      </c>
      <c r="E259" s="1032" t="s">
        <v>678</v>
      </c>
      <c r="F259" s="3"/>
    </row>
    <row r="260" spans="1:7" ht="15" customHeight="1">
      <c r="A260" t="s">
        <v>2256</v>
      </c>
      <c r="B260" t="s">
        <v>2257</v>
      </c>
      <c r="C260" s="836" t="s">
        <v>88</v>
      </c>
      <c r="D260" s="836" t="s">
        <v>2712</v>
      </c>
      <c r="E260" s="1032" t="s">
        <v>678</v>
      </c>
      <c r="F260" s="3"/>
    </row>
    <row r="261" spans="1:7" ht="15" customHeight="1">
      <c r="A261" t="s">
        <v>2258</v>
      </c>
      <c r="B261" t="s">
        <v>2259</v>
      </c>
      <c r="C261" s="836" t="s">
        <v>88</v>
      </c>
      <c r="D261" s="836" t="s">
        <v>94</v>
      </c>
      <c r="E261" s="1032" t="s">
        <v>678</v>
      </c>
      <c r="F261" s="3"/>
    </row>
    <row r="262" spans="1:7" ht="15" customHeight="1">
      <c r="A262" t="s">
        <v>2260</v>
      </c>
      <c r="B262" t="s">
        <v>2261</v>
      </c>
      <c r="C262" s="836" t="s">
        <v>88</v>
      </c>
      <c r="D262" s="836" t="s">
        <v>2712</v>
      </c>
      <c r="E262" s="1032" t="s">
        <v>678</v>
      </c>
      <c r="F262" s="3"/>
    </row>
    <row r="263" spans="1:7" ht="15" customHeight="1">
      <c r="A263" t="s">
        <v>2262</v>
      </c>
      <c r="B263" t="s">
        <v>2263</v>
      </c>
      <c r="C263" s="836" t="s">
        <v>88</v>
      </c>
      <c r="D263" s="836" t="s">
        <v>93</v>
      </c>
      <c r="E263" s="1032" t="s">
        <v>678</v>
      </c>
      <c r="F263" s="3"/>
      <c r="G263" s="887" t="s">
        <v>1094</v>
      </c>
    </row>
    <row r="264" spans="1:7" ht="15" customHeight="1">
      <c r="A264" t="s">
        <v>2268</v>
      </c>
      <c r="B264" t="s">
        <v>2269</v>
      </c>
      <c r="C264" s="836" t="s">
        <v>88</v>
      </c>
      <c r="D264" s="836" t="s">
        <v>94</v>
      </c>
      <c r="E264" s="1032" t="s">
        <v>678</v>
      </c>
      <c r="F264" s="3"/>
    </row>
    <row r="265" spans="1:7" ht="15" customHeight="1">
      <c r="A265" t="s">
        <v>2270</v>
      </c>
      <c r="B265" t="s">
        <v>2271</v>
      </c>
      <c r="C265" s="836" t="s">
        <v>88</v>
      </c>
      <c r="D265" s="836" t="s">
        <v>94</v>
      </c>
      <c r="E265" s="1032" t="s">
        <v>678</v>
      </c>
      <c r="F265" s="3"/>
    </row>
    <row r="266" spans="1:7" ht="15" customHeight="1">
      <c r="A266" t="s">
        <v>2272</v>
      </c>
      <c r="B266" t="s">
        <v>2273</v>
      </c>
      <c r="C266" s="836" t="s">
        <v>88</v>
      </c>
      <c r="D266" s="836" t="s">
        <v>2712</v>
      </c>
      <c r="E266" s="1032" t="s">
        <v>678</v>
      </c>
      <c r="F266" s="3"/>
    </row>
    <row r="267" spans="1:7" ht="15" customHeight="1">
      <c r="A267" t="s">
        <v>2276</v>
      </c>
      <c r="B267" t="s">
        <v>2277</v>
      </c>
      <c r="C267" s="836" t="s">
        <v>88</v>
      </c>
      <c r="D267" s="836" t="s">
        <v>102</v>
      </c>
      <c r="E267" s="1032" t="s">
        <v>678</v>
      </c>
      <c r="F267" s="3"/>
    </row>
    <row r="268" spans="1:7" ht="15" customHeight="1">
      <c r="A268" t="s">
        <v>2278</v>
      </c>
      <c r="B268" t="s">
        <v>2279</v>
      </c>
      <c r="C268" s="836" t="s">
        <v>88</v>
      </c>
      <c r="D268" s="836" t="s">
        <v>102</v>
      </c>
      <c r="E268" s="1032" t="s">
        <v>678</v>
      </c>
      <c r="F268" s="3"/>
    </row>
    <row r="269" spans="1:7" ht="15" customHeight="1">
      <c r="A269" t="s">
        <v>2282</v>
      </c>
      <c r="B269" t="s">
        <v>2281</v>
      </c>
      <c r="C269" s="836" t="s">
        <v>88</v>
      </c>
      <c r="D269" s="836" t="s">
        <v>102</v>
      </c>
      <c r="E269" s="1032" t="s">
        <v>678</v>
      </c>
      <c r="F269" s="3"/>
    </row>
    <row r="270" spans="1:7" ht="15" customHeight="1">
      <c r="A270" t="s">
        <v>2283</v>
      </c>
      <c r="B270" t="s">
        <v>2284</v>
      </c>
      <c r="C270" s="836" t="s">
        <v>88</v>
      </c>
      <c r="D270" s="836" t="s">
        <v>101</v>
      </c>
      <c r="E270" s="1032" t="s">
        <v>678</v>
      </c>
      <c r="F270" s="3"/>
    </row>
    <row r="271" spans="1:7" ht="15" customHeight="1">
      <c r="A271" t="s">
        <v>2285</v>
      </c>
      <c r="B271" t="s">
        <v>2286</v>
      </c>
      <c r="C271" s="836" t="s">
        <v>88</v>
      </c>
      <c r="D271" s="836" t="s">
        <v>102</v>
      </c>
      <c r="E271" s="1032" t="s">
        <v>678</v>
      </c>
      <c r="F271" s="4"/>
    </row>
    <row r="272" spans="1:7" ht="15" customHeight="1">
      <c r="A272" t="s">
        <v>2289</v>
      </c>
      <c r="B272" t="s">
        <v>2290</v>
      </c>
      <c r="C272" s="836" t="s">
        <v>88</v>
      </c>
      <c r="D272" s="836" t="s">
        <v>102</v>
      </c>
      <c r="E272" s="1032" t="s">
        <v>678</v>
      </c>
      <c r="F272" s="3"/>
    </row>
    <row r="273" spans="1:6" ht="15" customHeight="1">
      <c r="A273" t="s">
        <v>2291</v>
      </c>
      <c r="B273" t="s">
        <v>2292</v>
      </c>
      <c r="C273" s="836" t="s">
        <v>88</v>
      </c>
      <c r="D273" s="836" t="s">
        <v>99</v>
      </c>
      <c r="E273" s="1032" t="s">
        <v>678</v>
      </c>
      <c r="F273" s="3"/>
    </row>
    <row r="274" spans="1:6" ht="15" customHeight="1">
      <c r="A274" t="s">
        <v>2293</v>
      </c>
      <c r="B274" t="s">
        <v>2294</v>
      </c>
      <c r="C274" s="836" t="s">
        <v>88</v>
      </c>
      <c r="D274" s="836" t="s">
        <v>99</v>
      </c>
      <c r="E274" s="1032" t="s">
        <v>678</v>
      </c>
      <c r="F274" s="3"/>
    </row>
    <row r="275" spans="1:6" ht="15" customHeight="1">
      <c r="A275" t="s">
        <v>2295</v>
      </c>
      <c r="B275" t="s">
        <v>2296</v>
      </c>
      <c r="C275" s="836" t="s">
        <v>148</v>
      </c>
      <c r="D275" s="836" t="s">
        <v>100</v>
      </c>
      <c r="E275" s="1032" t="s">
        <v>678</v>
      </c>
      <c r="F275" s="3"/>
    </row>
    <row r="276" spans="1:6" ht="15" customHeight="1">
      <c r="A276" t="s">
        <v>2297</v>
      </c>
      <c r="B276" t="s">
        <v>2298</v>
      </c>
      <c r="C276" s="836" t="s">
        <v>88</v>
      </c>
      <c r="D276" s="836" t="s">
        <v>94</v>
      </c>
      <c r="E276" s="1032" t="s">
        <v>678</v>
      </c>
      <c r="F276" s="3"/>
    </row>
    <row r="277" spans="1:6" ht="15" customHeight="1">
      <c r="A277" t="s">
        <v>2299</v>
      </c>
      <c r="B277" t="s">
        <v>2300</v>
      </c>
      <c r="C277" s="836" t="s">
        <v>88</v>
      </c>
      <c r="D277" s="836" t="s">
        <v>94</v>
      </c>
      <c r="E277" s="1032" t="s">
        <v>678</v>
      </c>
      <c r="F277" s="3"/>
    </row>
    <row r="278" spans="1:6" ht="15" customHeight="1">
      <c r="A278" t="s">
        <v>2301</v>
      </c>
      <c r="B278" t="s">
        <v>2302</v>
      </c>
      <c r="C278" s="836" t="s">
        <v>148</v>
      </c>
      <c r="D278" s="836" t="s">
        <v>149</v>
      </c>
      <c r="E278" s="1032" t="s">
        <v>678</v>
      </c>
      <c r="F278" s="3"/>
    </row>
    <row r="279" spans="1:6" ht="15" customHeight="1">
      <c r="A279" t="s">
        <v>2305</v>
      </c>
      <c r="B279" t="s">
        <v>2306</v>
      </c>
      <c r="C279" s="836" t="s">
        <v>148</v>
      </c>
      <c r="D279" s="836" t="s">
        <v>150</v>
      </c>
      <c r="E279" s="1032" t="s">
        <v>678</v>
      </c>
      <c r="F279" s="3"/>
    </row>
    <row r="280" spans="1:6" ht="15" customHeight="1">
      <c r="A280" t="s">
        <v>2309</v>
      </c>
      <c r="B280" t="s">
        <v>2310</v>
      </c>
      <c r="C280" s="836" t="s">
        <v>148</v>
      </c>
      <c r="D280" s="836" t="s">
        <v>1094</v>
      </c>
      <c r="E280" s="1032" t="s">
        <v>678</v>
      </c>
      <c r="F280" s="3"/>
    </row>
    <row r="281" spans="1:6" ht="15" customHeight="1">
      <c r="A281" t="s">
        <v>2313</v>
      </c>
      <c r="B281" t="s">
        <v>2314</v>
      </c>
      <c r="C281" s="836" t="s">
        <v>148</v>
      </c>
      <c r="D281" s="836" t="s">
        <v>150</v>
      </c>
      <c r="E281" s="1032" t="s">
        <v>678</v>
      </c>
      <c r="F281" s="3"/>
    </row>
    <row r="282" spans="1:6" ht="15" customHeight="1">
      <c r="A282" t="s">
        <v>2318</v>
      </c>
      <c r="B282" t="s">
        <v>2319</v>
      </c>
      <c r="C282" s="836" t="s">
        <v>88</v>
      </c>
      <c r="D282" s="836" t="s">
        <v>2709</v>
      </c>
      <c r="E282" s="1032"/>
      <c r="F282" s="3"/>
    </row>
    <row r="283" spans="1:6" ht="15" customHeight="1">
      <c r="A283" t="s">
        <v>2320</v>
      </c>
      <c r="B283" t="s">
        <v>2244</v>
      </c>
      <c r="C283" s="836" t="s">
        <v>88</v>
      </c>
      <c r="D283" s="836" t="s">
        <v>93</v>
      </c>
      <c r="E283" s="1032" t="s">
        <v>678</v>
      </c>
      <c r="F283" s="3"/>
    </row>
    <row r="284" spans="1:6" ht="15" customHeight="1">
      <c r="A284" t="s">
        <v>2321</v>
      </c>
      <c r="B284" t="s">
        <v>2322</v>
      </c>
      <c r="C284" s="836" t="s">
        <v>148</v>
      </c>
      <c r="D284" s="836" t="s">
        <v>152</v>
      </c>
      <c r="E284" s="1032" t="s">
        <v>678</v>
      </c>
      <c r="F284" s="3"/>
    </row>
    <row r="285" spans="1:6" ht="15" customHeight="1">
      <c r="A285" t="s">
        <v>2323</v>
      </c>
      <c r="B285" t="s">
        <v>2324</v>
      </c>
      <c r="C285" s="836" t="s">
        <v>148</v>
      </c>
      <c r="D285" s="836" t="s">
        <v>152</v>
      </c>
      <c r="E285" s="1032" t="s">
        <v>678</v>
      </c>
      <c r="F285" s="3"/>
    </row>
    <row r="286" spans="1:6" ht="15" customHeight="1">
      <c r="A286" t="s">
        <v>2326</v>
      </c>
      <c r="B286" t="s">
        <v>2327</v>
      </c>
      <c r="C286" s="836" t="s">
        <v>148</v>
      </c>
      <c r="D286" s="836" t="s">
        <v>100</v>
      </c>
      <c r="E286" s="1032" t="s">
        <v>678</v>
      </c>
      <c r="F286" s="3"/>
    </row>
    <row r="287" spans="1:6" ht="15" customHeight="1">
      <c r="A287" t="s">
        <v>2342</v>
      </c>
      <c r="B287" t="s">
        <v>2343</v>
      </c>
      <c r="C287" s="836" t="s">
        <v>148</v>
      </c>
      <c r="D287" s="836" t="s">
        <v>102</v>
      </c>
      <c r="E287" s="1032" t="s">
        <v>678</v>
      </c>
      <c r="F287" s="3"/>
    </row>
    <row r="288" spans="1:6" ht="15" customHeight="1">
      <c r="A288" t="s">
        <v>2344</v>
      </c>
      <c r="B288" t="s">
        <v>2345</v>
      </c>
      <c r="C288" s="836" t="s">
        <v>148</v>
      </c>
      <c r="D288" s="836" t="s">
        <v>102</v>
      </c>
      <c r="E288" s="1032" t="s">
        <v>678</v>
      </c>
      <c r="F288" s="3"/>
    </row>
    <row r="289" spans="1:6" ht="15" customHeight="1">
      <c r="A289" t="s">
        <v>2346</v>
      </c>
      <c r="B289" t="s">
        <v>2333</v>
      </c>
      <c r="C289" s="836" t="s">
        <v>148</v>
      </c>
      <c r="D289" s="836" t="s">
        <v>101</v>
      </c>
      <c r="E289" s="1032" t="s">
        <v>678</v>
      </c>
      <c r="F289" s="3"/>
    </row>
    <row r="290" spans="1:6" ht="15" customHeight="1">
      <c r="A290" t="s">
        <v>2347</v>
      </c>
      <c r="B290" t="s">
        <v>2348</v>
      </c>
      <c r="C290" s="836" t="s">
        <v>148</v>
      </c>
      <c r="D290" s="836" t="s">
        <v>102</v>
      </c>
      <c r="E290" s="1032" t="s">
        <v>678</v>
      </c>
      <c r="F290" s="3"/>
    </row>
    <row r="291" spans="1:6" ht="15" customHeight="1">
      <c r="A291" t="s">
        <v>2349</v>
      </c>
      <c r="B291" t="s">
        <v>2281</v>
      </c>
      <c r="C291" s="836" t="s">
        <v>148</v>
      </c>
      <c r="D291" s="836" t="s">
        <v>102</v>
      </c>
      <c r="E291" s="1032" t="s">
        <v>678</v>
      </c>
      <c r="F291" s="3"/>
    </row>
    <row r="292" spans="1:6" ht="15" customHeight="1">
      <c r="A292" t="s">
        <v>2352</v>
      </c>
      <c r="B292" t="s">
        <v>2353</v>
      </c>
      <c r="C292" s="836" t="s">
        <v>88</v>
      </c>
      <c r="D292" s="836" t="s">
        <v>94</v>
      </c>
      <c r="E292" s="1032" t="s">
        <v>678</v>
      </c>
      <c r="F292" s="3"/>
    </row>
    <row r="293" spans="1:6" ht="15" customHeight="1">
      <c r="A293" t="s">
        <v>2354</v>
      </c>
      <c r="B293" t="s">
        <v>2355</v>
      </c>
      <c r="C293" s="836" t="s">
        <v>88</v>
      </c>
      <c r="D293" s="836" t="s">
        <v>2712</v>
      </c>
      <c r="E293" s="1032" t="s">
        <v>678</v>
      </c>
      <c r="F293" s="3"/>
    </row>
    <row r="294" spans="1:6" ht="15" customHeight="1">
      <c r="A294" t="s">
        <v>2356</v>
      </c>
      <c r="B294" t="s">
        <v>2357</v>
      </c>
      <c r="C294" s="836" t="s">
        <v>88</v>
      </c>
      <c r="D294" s="836" t="s">
        <v>2712</v>
      </c>
      <c r="E294" s="1032" t="s">
        <v>678</v>
      </c>
      <c r="F294" s="3"/>
    </row>
    <row r="295" spans="1:6" ht="15" customHeight="1">
      <c r="A295" t="s">
        <v>2359</v>
      </c>
      <c r="B295" t="s">
        <v>2360</v>
      </c>
      <c r="C295" s="836" t="s">
        <v>88</v>
      </c>
      <c r="D295" s="836" t="s">
        <v>2712</v>
      </c>
      <c r="E295" s="1032" t="s">
        <v>678</v>
      </c>
      <c r="F295" s="3"/>
    </row>
    <row r="296" spans="1:6" ht="15" customHeight="1">
      <c r="A296" t="s">
        <v>2361</v>
      </c>
      <c r="B296" t="s">
        <v>2362</v>
      </c>
      <c r="C296" s="836" t="s">
        <v>176</v>
      </c>
      <c r="D296" s="836" t="s">
        <v>183</v>
      </c>
      <c r="E296" s="1032" t="s">
        <v>678</v>
      </c>
      <c r="F296" s="3"/>
    </row>
    <row r="297" spans="1:6" ht="15" customHeight="1">
      <c r="A297" t="s">
        <v>2364</v>
      </c>
      <c r="B297" t="s">
        <v>2365</v>
      </c>
      <c r="C297" s="836" t="s">
        <v>176</v>
      </c>
      <c r="D297" s="836" t="s">
        <v>182</v>
      </c>
      <c r="E297" s="1032" t="s">
        <v>678</v>
      </c>
      <c r="F297" s="3"/>
    </row>
    <row r="298" spans="1:6" ht="15" customHeight="1">
      <c r="A298" t="s">
        <v>2366</v>
      </c>
      <c r="B298" t="s">
        <v>2367</v>
      </c>
      <c r="C298" s="836" t="s">
        <v>176</v>
      </c>
      <c r="D298" s="836" t="s">
        <v>182</v>
      </c>
      <c r="E298" s="1032" t="s">
        <v>678</v>
      </c>
      <c r="F298" s="3"/>
    </row>
    <row r="299" spans="1:6" ht="15" customHeight="1">
      <c r="A299" t="s">
        <v>2368</v>
      </c>
      <c r="B299" t="s">
        <v>2369</v>
      </c>
      <c r="C299" s="836" t="s">
        <v>176</v>
      </c>
      <c r="D299" s="836" t="s">
        <v>178</v>
      </c>
      <c r="E299" s="1032" t="s">
        <v>678</v>
      </c>
      <c r="F299" s="3"/>
    </row>
    <row r="300" spans="1:6" ht="15" customHeight="1">
      <c r="A300" t="s">
        <v>2374</v>
      </c>
      <c r="B300" t="s">
        <v>2375</v>
      </c>
      <c r="C300" s="836" t="s">
        <v>176</v>
      </c>
      <c r="D300" s="836" t="s">
        <v>180</v>
      </c>
      <c r="E300" s="1032" t="s">
        <v>678</v>
      </c>
      <c r="F300" s="3"/>
    </row>
    <row r="301" spans="1:6" ht="15" customHeight="1">
      <c r="A301" t="s">
        <v>2376</v>
      </c>
      <c r="B301" t="s">
        <v>2377</v>
      </c>
      <c r="C301" s="836" t="s">
        <v>176</v>
      </c>
      <c r="D301" s="836" t="s">
        <v>181</v>
      </c>
      <c r="E301" s="1032" t="s">
        <v>678</v>
      </c>
      <c r="F301" s="3"/>
    </row>
    <row r="302" spans="1:6" ht="15" customHeight="1">
      <c r="A302" t="s">
        <v>2380</v>
      </c>
      <c r="B302" t="s">
        <v>2381</v>
      </c>
      <c r="C302" s="836" t="s">
        <v>176</v>
      </c>
      <c r="D302" s="836" t="s">
        <v>187</v>
      </c>
      <c r="E302" s="1032" t="s">
        <v>678</v>
      </c>
      <c r="F302" s="3"/>
    </row>
    <row r="303" spans="1:6" ht="15" customHeight="1">
      <c r="A303" t="s">
        <v>2388</v>
      </c>
      <c r="B303" t="s">
        <v>2389</v>
      </c>
      <c r="C303" s="836" t="s">
        <v>157</v>
      </c>
      <c r="D303" s="836" t="s">
        <v>160</v>
      </c>
      <c r="E303" s="1032" t="s">
        <v>678</v>
      </c>
      <c r="F303" s="3"/>
    </row>
    <row r="304" spans="1:6" ht="15" customHeight="1">
      <c r="A304" t="s">
        <v>2394</v>
      </c>
      <c r="B304" t="s">
        <v>2395</v>
      </c>
      <c r="C304" s="836" t="s">
        <v>157</v>
      </c>
      <c r="D304" s="836" t="s">
        <v>162</v>
      </c>
      <c r="E304" s="1032" t="s">
        <v>678</v>
      </c>
      <c r="F304" s="3"/>
    </row>
    <row r="305" spans="1:6" ht="15" customHeight="1">
      <c r="A305" t="s">
        <v>2396</v>
      </c>
      <c r="B305" t="s">
        <v>2397</v>
      </c>
      <c r="C305" s="836" t="s">
        <v>157</v>
      </c>
      <c r="D305" s="836" t="s">
        <v>163</v>
      </c>
      <c r="E305" s="1032" t="s">
        <v>678</v>
      </c>
      <c r="F305" s="3"/>
    </row>
    <row r="306" spans="1:6" ht="15" customHeight="1">
      <c r="A306" t="s">
        <v>2412</v>
      </c>
      <c r="B306" t="s">
        <v>2413</v>
      </c>
      <c r="C306" s="836" t="s">
        <v>157</v>
      </c>
      <c r="D306" s="836" t="s">
        <v>168</v>
      </c>
      <c r="E306" s="1032" t="s">
        <v>678</v>
      </c>
      <c r="F306" s="3"/>
    </row>
    <row r="307" spans="1:6" ht="15" customHeight="1">
      <c r="A307" t="s">
        <v>2418</v>
      </c>
      <c r="B307" t="s">
        <v>2419</v>
      </c>
      <c r="C307" s="836" t="s">
        <v>176</v>
      </c>
      <c r="D307" s="836" t="s">
        <v>188</v>
      </c>
      <c r="E307" s="1032" t="s">
        <v>678</v>
      </c>
      <c r="F307" s="3"/>
    </row>
    <row r="308" spans="1:6" ht="15" customHeight="1">
      <c r="A308" t="s">
        <v>2420</v>
      </c>
      <c r="B308" t="s">
        <v>2421</v>
      </c>
      <c r="C308" s="836" t="s">
        <v>176</v>
      </c>
      <c r="D308" s="836" t="s">
        <v>188</v>
      </c>
      <c r="E308" s="1032" t="s">
        <v>678</v>
      </c>
      <c r="F308" s="3"/>
    </row>
    <row r="309" spans="1:6" ht="15" customHeight="1">
      <c r="A309" t="s">
        <v>2445</v>
      </c>
      <c r="B309" t="s">
        <v>2446</v>
      </c>
      <c r="C309" s="836" t="s">
        <v>88</v>
      </c>
      <c r="D309" s="836" t="s">
        <v>94</v>
      </c>
      <c r="E309" s="1032"/>
      <c r="F309" s="3"/>
    </row>
    <row r="310" spans="1:6" ht="15" customHeight="1">
      <c r="A310" t="s">
        <v>2449</v>
      </c>
      <c r="B310" t="s">
        <v>2450</v>
      </c>
      <c r="C310" s="836" t="s">
        <v>88</v>
      </c>
      <c r="D310" s="836" t="s">
        <v>94</v>
      </c>
      <c r="E310" s="1032"/>
      <c r="F310" s="3"/>
    </row>
    <row r="311" spans="1:6" ht="15" customHeight="1">
      <c r="A311" t="s">
        <v>2459</v>
      </c>
      <c r="B311" t="s">
        <v>2460</v>
      </c>
      <c r="C311" s="836" t="s">
        <v>88</v>
      </c>
      <c r="D311" s="836" t="s">
        <v>93</v>
      </c>
      <c r="E311" s="1032"/>
      <c r="F311" s="3"/>
    </row>
    <row r="312" spans="1:6" ht="15" customHeight="1">
      <c r="A312" t="s">
        <v>2465</v>
      </c>
      <c r="B312" t="s">
        <v>2466</v>
      </c>
      <c r="C312" s="836" t="s">
        <v>88</v>
      </c>
      <c r="D312" s="836" t="s">
        <v>93</v>
      </c>
      <c r="E312" s="1032"/>
      <c r="F312" s="3"/>
    </row>
    <row r="313" spans="1:6" ht="15" customHeight="1">
      <c r="A313" t="s">
        <v>2470</v>
      </c>
      <c r="B313" t="s">
        <v>2471</v>
      </c>
      <c r="C313" s="836" t="s">
        <v>88</v>
      </c>
      <c r="D313" s="836" t="s">
        <v>2712</v>
      </c>
      <c r="E313" s="1032"/>
      <c r="F313" s="3"/>
    </row>
    <row r="314" spans="1:6" ht="15" customHeight="1">
      <c r="A314" t="s">
        <v>2472</v>
      </c>
      <c r="B314" t="s">
        <v>2473</v>
      </c>
      <c r="C314" s="836" t="s">
        <v>88</v>
      </c>
      <c r="D314" s="836" t="s">
        <v>2712</v>
      </c>
      <c r="E314" s="1032"/>
      <c r="F314" s="3"/>
    </row>
    <row r="315" spans="1:6" ht="15" customHeight="1">
      <c r="A315" t="s">
        <v>2474</v>
      </c>
      <c r="B315" t="s">
        <v>2475</v>
      </c>
      <c r="C315" s="836" t="s">
        <v>88</v>
      </c>
      <c r="D315" s="836" t="s">
        <v>94</v>
      </c>
      <c r="E315" s="1032"/>
      <c r="F315" s="3"/>
    </row>
    <row r="316" spans="1:6" ht="15" customHeight="1">
      <c r="A316" t="s">
        <v>2476</v>
      </c>
      <c r="B316" t="s">
        <v>2477</v>
      </c>
      <c r="C316" s="836" t="s">
        <v>88</v>
      </c>
      <c r="D316" s="836" t="s">
        <v>2712</v>
      </c>
      <c r="E316" s="1032"/>
      <c r="F316" s="3"/>
    </row>
    <row r="317" spans="1:6" ht="15" customHeight="1">
      <c r="A317" t="s">
        <v>2478</v>
      </c>
      <c r="B317" t="s">
        <v>2479</v>
      </c>
      <c r="C317" s="836" t="s">
        <v>88</v>
      </c>
      <c r="D317" s="836" t="s">
        <v>93</v>
      </c>
      <c r="E317" s="1032"/>
      <c r="F317" s="3"/>
    </row>
    <row r="318" spans="1:6" ht="15" customHeight="1">
      <c r="A318" t="s">
        <v>2484</v>
      </c>
      <c r="B318" t="s">
        <v>2485</v>
      </c>
      <c r="C318" s="836" t="s">
        <v>88</v>
      </c>
      <c r="D318" s="836" t="s">
        <v>94</v>
      </c>
      <c r="E318" s="1032"/>
      <c r="F318" s="3"/>
    </row>
    <row r="319" spans="1:6" ht="15" customHeight="1">
      <c r="A319" t="s">
        <v>2486</v>
      </c>
      <c r="B319" t="s">
        <v>2487</v>
      </c>
      <c r="C319" s="836" t="s">
        <v>88</v>
      </c>
      <c r="D319" s="836" t="s">
        <v>94</v>
      </c>
      <c r="E319" s="1032"/>
      <c r="F319" s="3"/>
    </row>
    <row r="320" spans="1:6" ht="15" customHeight="1">
      <c r="A320" t="s">
        <v>2488</v>
      </c>
      <c r="B320" t="s">
        <v>2489</v>
      </c>
      <c r="C320" s="836" t="s">
        <v>88</v>
      </c>
      <c r="D320" s="836" t="s">
        <v>2712</v>
      </c>
      <c r="E320" s="1032"/>
      <c r="F320" s="3"/>
    </row>
    <row r="321" spans="1:6" ht="15" customHeight="1">
      <c r="A321" t="s">
        <v>2492</v>
      </c>
      <c r="B321" t="s">
        <v>2493</v>
      </c>
      <c r="C321" s="836" t="s">
        <v>88</v>
      </c>
      <c r="D321" s="836" t="s">
        <v>102</v>
      </c>
      <c r="E321" s="1032"/>
      <c r="F321" s="3"/>
    </row>
    <row r="322" spans="1:6" ht="15" customHeight="1">
      <c r="A322" t="s">
        <v>2494</v>
      </c>
      <c r="B322" t="s">
        <v>2495</v>
      </c>
      <c r="C322" s="836" t="s">
        <v>88</v>
      </c>
      <c r="D322" s="836" t="s">
        <v>102</v>
      </c>
      <c r="E322" s="1032"/>
      <c r="F322" s="3"/>
    </row>
    <row r="323" spans="1:6" ht="15" customHeight="1">
      <c r="A323" t="s">
        <v>2498</v>
      </c>
      <c r="B323" t="s">
        <v>2497</v>
      </c>
      <c r="C323" s="836" t="s">
        <v>88</v>
      </c>
      <c r="D323" s="836" t="s">
        <v>102</v>
      </c>
      <c r="E323" s="1032"/>
      <c r="F323" s="3"/>
    </row>
    <row r="324" spans="1:6" ht="15" customHeight="1">
      <c r="A324" t="s">
        <v>2499</v>
      </c>
      <c r="B324" t="s">
        <v>2500</v>
      </c>
      <c r="C324" s="836" t="s">
        <v>88</v>
      </c>
      <c r="D324" s="836" t="s">
        <v>101</v>
      </c>
      <c r="E324" s="1032"/>
      <c r="F324" s="3"/>
    </row>
    <row r="325" spans="1:6" ht="15" customHeight="1">
      <c r="A325" t="s">
        <v>2501</v>
      </c>
      <c r="B325" t="s">
        <v>2502</v>
      </c>
      <c r="C325" s="836" t="s">
        <v>88</v>
      </c>
      <c r="D325" s="836" t="s">
        <v>102</v>
      </c>
      <c r="E325" s="1032"/>
      <c r="F325" s="3"/>
    </row>
    <row r="326" spans="1:6" ht="15" customHeight="1">
      <c r="A326" t="s">
        <v>2505</v>
      </c>
      <c r="B326" t="s">
        <v>2506</v>
      </c>
      <c r="C326" s="836" t="s">
        <v>88</v>
      </c>
      <c r="D326" s="836" t="s">
        <v>102</v>
      </c>
      <c r="E326" s="1032"/>
      <c r="F326" s="3"/>
    </row>
    <row r="327" spans="1:6" ht="15" customHeight="1">
      <c r="A327" t="s">
        <v>2507</v>
      </c>
      <c r="B327" t="s">
        <v>2508</v>
      </c>
      <c r="C327" s="836" t="s">
        <v>88</v>
      </c>
      <c r="D327" s="836" t="s">
        <v>99</v>
      </c>
      <c r="E327" s="1032"/>
      <c r="F327" s="3"/>
    </row>
    <row r="328" spans="1:6" ht="15" customHeight="1">
      <c r="A328" t="s">
        <v>2509</v>
      </c>
      <c r="B328" t="s">
        <v>2510</v>
      </c>
      <c r="C328" s="836" t="s">
        <v>88</v>
      </c>
      <c r="D328" s="836" t="s">
        <v>99</v>
      </c>
      <c r="E328" s="1032"/>
      <c r="F328" s="3"/>
    </row>
    <row r="329" spans="1:6" ht="15" customHeight="1">
      <c r="A329" t="s">
        <v>2511</v>
      </c>
      <c r="B329" t="s">
        <v>2512</v>
      </c>
      <c r="C329" s="836" t="s">
        <v>148</v>
      </c>
      <c r="D329" s="836" t="s">
        <v>100</v>
      </c>
      <c r="E329" s="1032"/>
      <c r="F329" s="3"/>
    </row>
    <row r="330" spans="1:6" ht="15" customHeight="1">
      <c r="A330" t="s">
        <v>2513</v>
      </c>
      <c r="B330" t="s">
        <v>2514</v>
      </c>
      <c r="C330" s="836" t="s">
        <v>88</v>
      </c>
      <c r="D330" s="836" t="s">
        <v>94</v>
      </c>
      <c r="E330" s="1032"/>
      <c r="F330" s="3"/>
    </row>
    <row r="331" spans="1:6" ht="15" customHeight="1">
      <c r="A331" t="s">
        <v>2515</v>
      </c>
      <c r="B331" t="s">
        <v>2516</v>
      </c>
      <c r="C331" s="836" t="s">
        <v>88</v>
      </c>
      <c r="D331" s="836" t="s">
        <v>94</v>
      </c>
      <c r="E331" s="1032"/>
      <c r="F331" s="3"/>
    </row>
    <row r="332" spans="1:6" ht="15" customHeight="1">
      <c r="A332" t="s">
        <v>2517</v>
      </c>
      <c r="B332" t="s">
        <v>2518</v>
      </c>
      <c r="C332" s="836" t="s">
        <v>148</v>
      </c>
      <c r="D332" s="836" t="s">
        <v>149</v>
      </c>
      <c r="E332" s="1032"/>
      <c r="F332" s="3"/>
    </row>
    <row r="333" spans="1:6" ht="15" customHeight="1">
      <c r="A333" t="s">
        <v>2519</v>
      </c>
      <c r="B333" t="s">
        <v>2520</v>
      </c>
      <c r="C333" s="836" t="s">
        <v>148</v>
      </c>
      <c r="D333" s="836" t="s">
        <v>149</v>
      </c>
      <c r="E333" s="1032"/>
      <c r="F333" s="3"/>
    </row>
    <row r="334" spans="1:6" ht="15" customHeight="1">
      <c r="A334" t="s">
        <v>2522</v>
      </c>
      <c r="B334" t="s">
        <v>2523</v>
      </c>
      <c r="C334" s="836" t="s">
        <v>148</v>
      </c>
      <c r="D334" s="836" t="s">
        <v>150</v>
      </c>
      <c r="E334" s="1032"/>
      <c r="F334" s="3"/>
    </row>
    <row r="335" spans="1:6" ht="15" customHeight="1">
      <c r="A335" t="s">
        <v>2524</v>
      </c>
      <c r="B335" t="s">
        <v>2308</v>
      </c>
      <c r="C335" s="836" t="s">
        <v>148</v>
      </c>
      <c r="D335" s="836" t="s">
        <v>150</v>
      </c>
      <c r="E335" s="1032"/>
      <c r="F335" s="3"/>
    </row>
    <row r="336" spans="1:6" ht="15" customHeight="1">
      <c r="A336" t="s">
        <v>2525</v>
      </c>
      <c r="B336" t="s">
        <v>2526</v>
      </c>
      <c r="C336" s="836" t="s">
        <v>148</v>
      </c>
      <c r="D336" s="836" t="s">
        <v>1094</v>
      </c>
      <c r="E336" s="1032"/>
      <c r="F336" s="3"/>
    </row>
    <row r="337" spans="1:6" ht="15" customHeight="1">
      <c r="A337" t="s">
        <v>2527</v>
      </c>
      <c r="B337" t="s">
        <v>2312</v>
      </c>
      <c r="C337" s="836" t="s">
        <v>148</v>
      </c>
      <c r="D337" s="836" t="s">
        <v>1094</v>
      </c>
      <c r="E337" s="1032"/>
      <c r="F337" s="3"/>
    </row>
    <row r="338" spans="1:6" ht="15" customHeight="1">
      <c r="A338" t="s">
        <v>2528</v>
      </c>
      <c r="B338" t="s">
        <v>2529</v>
      </c>
      <c r="C338" s="836" t="s">
        <v>148</v>
      </c>
      <c r="D338" s="836" t="s">
        <v>150</v>
      </c>
      <c r="E338" s="1032"/>
      <c r="F338" s="3"/>
    </row>
    <row r="339" spans="1:6" ht="15" customHeight="1">
      <c r="A339" t="s">
        <v>2530</v>
      </c>
      <c r="B339" t="s">
        <v>2531</v>
      </c>
      <c r="C339" s="836" t="s">
        <v>88</v>
      </c>
      <c r="D339" s="836" t="s">
        <v>2709</v>
      </c>
      <c r="E339" s="1032"/>
      <c r="F339" s="3"/>
    </row>
    <row r="340" spans="1:6" ht="15" customHeight="1">
      <c r="A340" t="s">
        <v>2532</v>
      </c>
      <c r="B340" t="s">
        <v>2460</v>
      </c>
      <c r="C340" s="836" t="s">
        <v>88</v>
      </c>
      <c r="D340" s="836" t="s">
        <v>93</v>
      </c>
      <c r="E340" s="1032"/>
      <c r="F340" s="3"/>
    </row>
    <row r="341" spans="1:6" ht="15" customHeight="1">
      <c r="A341" t="s">
        <v>2533</v>
      </c>
      <c r="B341" t="s">
        <v>2534</v>
      </c>
      <c r="C341" s="836" t="s">
        <v>148</v>
      </c>
      <c r="D341" s="836" t="s">
        <v>152</v>
      </c>
      <c r="E341" s="1032"/>
      <c r="F341" s="3"/>
    </row>
    <row r="342" spans="1:6" ht="15" customHeight="1">
      <c r="A342" t="s">
        <v>2535</v>
      </c>
      <c r="B342" t="s">
        <v>2536</v>
      </c>
      <c r="C342" s="836" t="s">
        <v>148</v>
      </c>
      <c r="D342" s="836" t="s">
        <v>152</v>
      </c>
      <c r="E342" s="1032"/>
      <c r="F342" s="3"/>
    </row>
    <row r="343" spans="1:6" ht="15" customHeight="1">
      <c r="A343" t="s">
        <v>2539</v>
      </c>
      <c r="B343" t="s">
        <v>2540</v>
      </c>
      <c r="C343" s="836" t="s">
        <v>148</v>
      </c>
      <c r="D343" s="836" t="s">
        <v>100</v>
      </c>
      <c r="E343" s="1032"/>
      <c r="F343" s="3"/>
    </row>
    <row r="344" spans="1:6" ht="15" customHeight="1">
      <c r="A344" t="s">
        <v>2555</v>
      </c>
      <c r="B344" t="s">
        <v>2556</v>
      </c>
      <c r="C344" s="836" t="s">
        <v>148</v>
      </c>
      <c r="D344" s="836" t="s">
        <v>102</v>
      </c>
      <c r="E344" s="1032"/>
      <c r="F344" s="3"/>
    </row>
    <row r="345" spans="1:6" ht="15" customHeight="1">
      <c r="A345" t="s">
        <v>2557</v>
      </c>
      <c r="B345" t="s">
        <v>2558</v>
      </c>
      <c r="C345" s="836" t="s">
        <v>148</v>
      </c>
      <c r="D345" s="836" t="s">
        <v>102</v>
      </c>
      <c r="E345" s="1032"/>
      <c r="F345" s="3"/>
    </row>
    <row r="346" spans="1:6" ht="15" customHeight="1">
      <c r="A346" t="s">
        <v>2559</v>
      </c>
      <c r="B346" t="s">
        <v>2560</v>
      </c>
      <c r="C346" s="836" t="s">
        <v>148</v>
      </c>
      <c r="D346" s="836" t="s">
        <v>101</v>
      </c>
      <c r="E346" s="1032"/>
      <c r="F346" s="3"/>
    </row>
    <row r="347" spans="1:6" ht="15" customHeight="1">
      <c r="A347" t="s">
        <v>2561</v>
      </c>
      <c r="B347" t="s">
        <v>2562</v>
      </c>
      <c r="C347" s="836" t="s">
        <v>148</v>
      </c>
      <c r="D347" s="836" t="s">
        <v>102</v>
      </c>
      <c r="E347" s="1032"/>
      <c r="F347" s="3"/>
    </row>
    <row r="348" spans="1:6" ht="15" customHeight="1">
      <c r="A348" t="s">
        <v>2563</v>
      </c>
      <c r="B348" t="s">
        <v>2497</v>
      </c>
      <c r="C348" s="836" t="s">
        <v>148</v>
      </c>
      <c r="D348" s="836" t="s">
        <v>102</v>
      </c>
      <c r="E348" s="1032"/>
      <c r="F348" s="3"/>
    </row>
    <row r="349" spans="1:6" ht="15" customHeight="1">
      <c r="A349" t="s">
        <v>2565</v>
      </c>
      <c r="B349" t="s">
        <v>2566</v>
      </c>
      <c r="C349" s="836" t="s">
        <v>88</v>
      </c>
      <c r="D349" s="836" t="s">
        <v>94</v>
      </c>
      <c r="E349" s="1032"/>
      <c r="F349" s="3"/>
    </row>
    <row r="350" spans="1:6" ht="15" customHeight="1">
      <c r="A350" t="s">
        <v>2567</v>
      </c>
      <c r="B350" t="s">
        <v>2568</v>
      </c>
      <c r="C350" s="836" t="s">
        <v>88</v>
      </c>
      <c r="D350" s="836" t="s">
        <v>2712</v>
      </c>
      <c r="E350" s="1032"/>
      <c r="F350" s="3"/>
    </row>
    <row r="351" spans="1:6" ht="15" customHeight="1">
      <c r="A351" t="s">
        <v>2569</v>
      </c>
      <c r="B351" t="s">
        <v>2570</v>
      </c>
      <c r="C351" s="836" t="s">
        <v>88</v>
      </c>
      <c r="D351" s="836" t="s">
        <v>2712</v>
      </c>
      <c r="E351" s="1032"/>
      <c r="F351" s="3"/>
    </row>
    <row r="352" spans="1:6" ht="15" customHeight="1">
      <c r="A352" t="s">
        <v>2572</v>
      </c>
      <c r="B352" t="s">
        <v>2573</v>
      </c>
      <c r="C352" s="836" t="s">
        <v>88</v>
      </c>
      <c r="D352" s="836" t="s">
        <v>2712</v>
      </c>
      <c r="E352" s="1032"/>
      <c r="F352" s="3"/>
    </row>
    <row r="353" spans="1:6" ht="15" customHeight="1">
      <c r="A353" t="s">
        <v>2574</v>
      </c>
      <c r="B353" t="s">
        <v>2575</v>
      </c>
      <c r="C353" s="836" t="s">
        <v>176</v>
      </c>
      <c r="D353" s="836" t="s">
        <v>183</v>
      </c>
      <c r="E353" s="1032"/>
      <c r="F353" s="3"/>
    </row>
    <row r="354" spans="1:6" ht="15" customHeight="1">
      <c r="A354" t="s">
        <v>2576</v>
      </c>
      <c r="B354" t="s">
        <v>2577</v>
      </c>
      <c r="C354" s="836" t="s">
        <v>176</v>
      </c>
      <c r="D354" s="836" t="s">
        <v>182</v>
      </c>
      <c r="E354" s="1032"/>
      <c r="F354" s="3"/>
    </row>
    <row r="355" spans="1:6" ht="15" customHeight="1">
      <c r="A355" t="s">
        <v>2578</v>
      </c>
      <c r="B355" t="s">
        <v>2579</v>
      </c>
      <c r="C355" s="836" t="s">
        <v>176</v>
      </c>
      <c r="D355" s="836" t="s">
        <v>182</v>
      </c>
      <c r="E355" s="1032"/>
      <c r="F355" s="3"/>
    </row>
    <row r="356" spans="1:6" ht="15" customHeight="1">
      <c r="A356" t="s">
        <v>2580</v>
      </c>
      <c r="B356" t="s">
        <v>2581</v>
      </c>
      <c r="C356" s="836" t="s">
        <v>176</v>
      </c>
      <c r="D356" s="836" t="s">
        <v>178</v>
      </c>
      <c r="E356" s="1032"/>
      <c r="F356" s="3"/>
    </row>
    <row r="357" spans="1:6" ht="15" customHeight="1">
      <c r="A357" t="s">
        <v>2586</v>
      </c>
      <c r="B357" t="s">
        <v>2587</v>
      </c>
      <c r="C357" s="836" t="s">
        <v>176</v>
      </c>
      <c r="D357" s="836" t="s">
        <v>180</v>
      </c>
      <c r="E357" s="1032"/>
      <c r="F357" s="3"/>
    </row>
    <row r="358" spans="1:6" ht="15" customHeight="1">
      <c r="A358" t="s">
        <v>2588</v>
      </c>
      <c r="B358" t="s">
        <v>2589</v>
      </c>
      <c r="C358" s="836" t="s">
        <v>176</v>
      </c>
      <c r="D358" s="836" t="s">
        <v>181</v>
      </c>
      <c r="E358" s="1032"/>
      <c r="F358" s="3"/>
    </row>
    <row r="359" spans="1:6" ht="15" customHeight="1">
      <c r="A359" t="s">
        <v>2592</v>
      </c>
      <c r="B359" t="s">
        <v>2593</v>
      </c>
      <c r="C359" s="836" t="s">
        <v>176</v>
      </c>
      <c r="D359" s="836" t="s">
        <v>187</v>
      </c>
      <c r="E359" s="1032"/>
      <c r="F359" s="3"/>
    </row>
    <row r="360" spans="1:6" ht="15" customHeight="1">
      <c r="A360" t="s">
        <v>2594</v>
      </c>
      <c r="B360" t="s">
        <v>2383</v>
      </c>
      <c r="C360" s="836" t="s">
        <v>176</v>
      </c>
      <c r="D360" s="836" t="s">
        <v>184</v>
      </c>
      <c r="E360" s="1032"/>
      <c r="F360" s="3"/>
    </row>
    <row r="361" spans="1:6" ht="15" customHeight="1">
      <c r="A361" t="s">
        <v>2595</v>
      </c>
      <c r="B361" t="s">
        <v>2385</v>
      </c>
      <c r="C361" s="836" t="s">
        <v>176</v>
      </c>
      <c r="D361" s="836" t="s">
        <v>185</v>
      </c>
      <c r="E361" s="1032"/>
      <c r="F361" s="3"/>
    </row>
    <row r="362" spans="1:6" ht="15" customHeight="1">
      <c r="A362" t="s">
        <v>2598</v>
      </c>
      <c r="B362" t="s">
        <v>2599</v>
      </c>
      <c r="C362" s="836" t="s">
        <v>157</v>
      </c>
      <c r="D362" s="836" t="s">
        <v>160</v>
      </c>
      <c r="E362" s="1032"/>
      <c r="F362" s="3"/>
    </row>
    <row r="363" spans="1:6" ht="15" customHeight="1">
      <c r="A363" t="s">
        <v>2602</v>
      </c>
      <c r="B363" t="s">
        <v>2603</v>
      </c>
      <c r="C363" s="836" t="s">
        <v>172</v>
      </c>
      <c r="D363" s="836" t="s">
        <v>173</v>
      </c>
      <c r="E363" s="1032"/>
      <c r="F363" s="3"/>
    </row>
    <row r="364" spans="1:6" ht="15" customHeight="1">
      <c r="A364" t="s">
        <v>2604</v>
      </c>
      <c r="B364" t="s">
        <v>2605</v>
      </c>
      <c r="C364" s="836" t="s">
        <v>157</v>
      </c>
      <c r="D364" s="836" t="s">
        <v>162</v>
      </c>
      <c r="E364" s="1032"/>
      <c r="F364" s="3"/>
    </row>
    <row r="365" spans="1:6" ht="15" customHeight="1">
      <c r="A365" t="s">
        <v>2606</v>
      </c>
      <c r="B365" t="s">
        <v>2607</v>
      </c>
      <c r="C365" s="836" t="s">
        <v>157</v>
      </c>
      <c r="D365" s="836" t="s">
        <v>163</v>
      </c>
      <c r="E365" s="1032"/>
      <c r="F365" s="3"/>
    </row>
    <row r="366" spans="1:6" ht="15" customHeight="1">
      <c r="A366" t="s">
        <v>2618</v>
      </c>
      <c r="B366" t="s">
        <v>2619</v>
      </c>
      <c r="C366" s="836" t="s">
        <v>157</v>
      </c>
      <c r="D366" s="836" t="s">
        <v>165</v>
      </c>
      <c r="E366" s="1032"/>
      <c r="F366" s="3"/>
    </row>
    <row r="367" spans="1:6" ht="15" customHeight="1">
      <c r="A367" t="s">
        <v>2622</v>
      </c>
      <c r="B367" t="s">
        <v>2623</v>
      </c>
      <c r="C367" s="836" t="s">
        <v>157</v>
      </c>
      <c r="D367" s="836" t="s">
        <v>168</v>
      </c>
      <c r="E367" s="1032"/>
      <c r="F367" s="3"/>
    </row>
    <row r="368" spans="1:6" ht="15" customHeight="1">
      <c r="A368" t="s">
        <v>2628</v>
      </c>
      <c r="B368" t="s">
        <v>2629</v>
      </c>
      <c r="C368" s="836" t="s">
        <v>176</v>
      </c>
      <c r="D368" s="836" t="s">
        <v>188</v>
      </c>
      <c r="E368" s="1032"/>
      <c r="F368" s="3"/>
    </row>
    <row r="369" spans="1:6" ht="15" customHeight="1">
      <c r="A369" t="s">
        <v>2630</v>
      </c>
      <c r="B369" t="s">
        <v>2631</v>
      </c>
      <c r="C369" s="836" t="s">
        <v>176</v>
      </c>
      <c r="D369" s="836" t="s">
        <v>188</v>
      </c>
      <c r="E369" s="1032"/>
      <c r="F369" s="3"/>
    </row>
    <row r="370" spans="1:6" ht="15" customHeight="1">
      <c r="A370" t="s">
        <v>2649</v>
      </c>
      <c r="B370" t="s">
        <v>2650</v>
      </c>
      <c r="C370" s="836" t="s">
        <v>665</v>
      </c>
      <c r="D370" s="836" t="s">
        <v>1111</v>
      </c>
      <c r="E370" s="836"/>
      <c r="F370" s="3"/>
    </row>
    <row r="371" spans="1:6" ht="15" customHeight="1">
      <c r="A371" t="s">
        <v>2653</v>
      </c>
      <c r="B371" t="s">
        <v>2654</v>
      </c>
      <c r="C371" s="836" t="s">
        <v>88</v>
      </c>
      <c r="D371" s="836" t="s">
        <v>144</v>
      </c>
      <c r="E371" s="836"/>
      <c r="F371" s="3"/>
    </row>
    <row r="372" spans="1:6" ht="15" customHeight="1">
      <c r="A372" t="s">
        <v>2659</v>
      </c>
      <c r="B372" t="s">
        <v>2660</v>
      </c>
      <c r="C372" s="836" t="s">
        <v>665</v>
      </c>
      <c r="D372" s="836" t="s">
        <v>212</v>
      </c>
      <c r="E372" s="836"/>
      <c r="F372" s="3"/>
    </row>
    <row r="373" spans="1:6" ht="15" customHeight="1">
      <c r="A373" t="s">
        <v>2661</v>
      </c>
      <c r="B373" t="s">
        <v>2662</v>
      </c>
      <c r="C373" s="836" t="s">
        <v>665</v>
      </c>
      <c r="D373" s="836" t="s">
        <v>212</v>
      </c>
      <c r="E373" s="836"/>
      <c r="F373" s="3"/>
    </row>
    <row r="374" spans="1:6" ht="15" customHeight="1">
      <c r="A374" t="s">
        <v>2667</v>
      </c>
      <c r="B374" t="s">
        <v>2668</v>
      </c>
      <c r="C374" s="836" t="s">
        <v>665</v>
      </c>
      <c r="D374" s="836" t="s">
        <v>138</v>
      </c>
      <c r="E374" s="836"/>
      <c r="F374" s="3"/>
    </row>
    <row r="375" spans="1:6" ht="15" customHeight="1">
      <c r="A375" t="s">
        <v>2671</v>
      </c>
      <c r="B375" t="s">
        <v>2710</v>
      </c>
      <c r="C375" s="836" t="s">
        <v>665</v>
      </c>
      <c r="D375" s="836" t="s">
        <v>219</v>
      </c>
      <c r="E375" s="836"/>
      <c r="F375" s="3"/>
    </row>
    <row r="376" spans="1:6" ht="15" customHeight="1">
      <c r="A376" t="s">
        <v>2679</v>
      </c>
      <c r="B376" t="s">
        <v>2680</v>
      </c>
      <c r="C376" s="836" t="s">
        <v>665</v>
      </c>
      <c r="D376" s="836" t="s">
        <v>219</v>
      </c>
      <c r="E376" s="836"/>
      <c r="F376" s="3"/>
    </row>
    <row r="377" spans="1:6" ht="15" customHeight="1">
      <c r="A377" t="s">
        <v>2687</v>
      </c>
      <c r="B377" t="s">
        <v>2718</v>
      </c>
      <c r="C377" s="836" t="s">
        <v>665</v>
      </c>
      <c r="D377" s="836" t="s">
        <v>136</v>
      </c>
      <c r="E377" s="836"/>
      <c r="F377" s="3"/>
    </row>
    <row r="378" spans="1:6" ht="15" customHeight="1">
      <c r="A378" t="s">
        <v>2697</v>
      </c>
      <c r="B378" t="s">
        <v>2698</v>
      </c>
      <c r="C378" s="836" t="s">
        <v>665</v>
      </c>
      <c r="D378" s="836" t="s">
        <v>138</v>
      </c>
      <c r="E378" s="836"/>
      <c r="F378" s="3"/>
    </row>
    <row r="379" spans="1:6" ht="15" customHeight="1">
      <c r="B379" t="s">
        <v>2711</v>
      </c>
      <c r="F379" s="3"/>
    </row>
    <row r="380" spans="1:6" ht="15" customHeight="1">
      <c r="F380" s="3"/>
    </row>
    <row r="381" spans="1:6" ht="15" customHeight="1">
      <c r="F381" s="3"/>
    </row>
    <row r="382" spans="1:6" ht="15" customHeight="1">
      <c r="F382" s="3"/>
    </row>
    <row r="383" spans="1:6" ht="15" customHeight="1">
      <c r="F383" s="3"/>
    </row>
    <row r="384" spans="1:6" ht="15" customHeight="1">
      <c r="F384" s="3"/>
    </row>
    <row r="385" spans="6:6" ht="15" customHeight="1">
      <c r="F385" s="3"/>
    </row>
    <row r="386" spans="6:6" ht="15" customHeight="1">
      <c r="F386" s="3"/>
    </row>
    <row r="387" spans="6:6" ht="15" customHeight="1">
      <c r="F387" s="3"/>
    </row>
    <row r="388" spans="6:6" ht="15" customHeight="1">
      <c r="F388" s="3"/>
    </row>
    <row r="389" spans="6:6" ht="15" customHeight="1">
      <c r="F389" s="3"/>
    </row>
    <row r="390" spans="6:6" ht="15" customHeight="1">
      <c r="F390" s="3"/>
    </row>
    <row r="391" spans="6:6" ht="15" customHeight="1">
      <c r="F391" s="3"/>
    </row>
    <row r="392" spans="6:6" ht="15" customHeight="1">
      <c r="F392" s="3"/>
    </row>
    <row r="393" spans="6:6" ht="15" customHeight="1">
      <c r="F393" s="3"/>
    </row>
    <row r="394" spans="6:6" ht="15" customHeight="1">
      <c r="F394" s="3"/>
    </row>
    <row r="395" spans="6:6" ht="15" customHeight="1">
      <c r="F395" s="3"/>
    </row>
    <row r="396" spans="6:6" ht="15" customHeight="1">
      <c r="F396" s="3"/>
    </row>
    <row r="397" spans="6:6" ht="15" customHeight="1">
      <c r="F397" s="3"/>
    </row>
    <row r="398" spans="6:6" ht="15" customHeight="1">
      <c r="F398" s="3"/>
    </row>
    <row r="399" spans="6:6" ht="15" customHeight="1">
      <c r="F399" s="3"/>
    </row>
    <row r="400" spans="6:6" ht="15" customHeight="1">
      <c r="F400" s="3"/>
    </row>
    <row r="401" spans="6:6" ht="15" customHeight="1">
      <c r="F401" s="3"/>
    </row>
    <row r="402" spans="6:6" ht="15" customHeight="1">
      <c r="F402" s="3"/>
    </row>
    <row r="403" spans="6:6" ht="15" customHeight="1">
      <c r="F403" s="3"/>
    </row>
    <row r="404" spans="6:6" ht="15" customHeight="1">
      <c r="F404" s="3"/>
    </row>
    <row r="405" spans="6:6" ht="15" customHeight="1">
      <c r="F405" s="3"/>
    </row>
    <row r="406" spans="6:6" ht="15" customHeight="1">
      <c r="F406" s="3"/>
    </row>
    <row r="407" spans="6:6" ht="15" customHeight="1">
      <c r="F407" s="3"/>
    </row>
    <row r="408" spans="6:6" ht="15" customHeight="1">
      <c r="F408" s="3"/>
    </row>
    <row r="409" spans="6:6" ht="15" customHeight="1">
      <c r="F409" s="3"/>
    </row>
    <row r="410" spans="6:6" ht="15" customHeight="1">
      <c r="F410" s="3"/>
    </row>
    <row r="411" spans="6:6" ht="15" customHeight="1">
      <c r="F411" s="3"/>
    </row>
    <row r="412" spans="6:6" ht="15" customHeight="1">
      <c r="F412" s="3"/>
    </row>
    <row r="413" spans="6:6" ht="15" customHeight="1">
      <c r="F413" s="3"/>
    </row>
    <row r="414" spans="6:6" ht="15" customHeight="1">
      <c r="F414" s="3"/>
    </row>
    <row r="415" spans="6:6" ht="15" customHeight="1">
      <c r="F415" s="3"/>
    </row>
    <row r="416" spans="6:6" ht="15" customHeight="1">
      <c r="F416" s="3"/>
    </row>
    <row r="417" spans="6:6" ht="15" customHeight="1">
      <c r="F417" s="3"/>
    </row>
    <row r="418" spans="6:6" ht="15" customHeight="1">
      <c r="F418" s="3"/>
    </row>
    <row r="419" spans="6:6" ht="15" customHeight="1">
      <c r="F419" s="3"/>
    </row>
    <row r="420" spans="6:6" ht="15" customHeight="1">
      <c r="F420" s="3"/>
    </row>
    <row r="421" spans="6:6" ht="15" customHeight="1">
      <c r="F421" s="3"/>
    </row>
    <row r="422" spans="6:6" ht="15" customHeight="1">
      <c r="F422" s="3"/>
    </row>
    <row r="423" spans="6:6" ht="15" customHeight="1">
      <c r="F423" s="3"/>
    </row>
    <row r="424" spans="6:6" ht="15" customHeight="1">
      <c r="F424" s="3"/>
    </row>
    <row r="425" spans="6:6" ht="15" customHeight="1">
      <c r="F425" s="3"/>
    </row>
    <row r="426" spans="6:6" ht="15" customHeight="1">
      <c r="F426" s="3"/>
    </row>
    <row r="427" spans="6:6" ht="15" customHeight="1">
      <c r="F427" s="3"/>
    </row>
    <row r="428" spans="6:6" ht="15" customHeight="1">
      <c r="F428" s="3"/>
    </row>
    <row r="429" spans="6:6" ht="15" customHeight="1">
      <c r="F429" s="3"/>
    </row>
    <row r="430" spans="6:6" ht="15" customHeight="1">
      <c r="F430" s="4"/>
    </row>
    <row r="431" spans="6:6" ht="15" customHeight="1">
      <c r="F431" s="4"/>
    </row>
    <row r="432" spans="6:6" ht="15" customHeight="1">
      <c r="F432" s="3"/>
    </row>
    <row r="433" spans="6:6" ht="15" customHeight="1">
      <c r="F433" s="3"/>
    </row>
    <row r="434" spans="6:6" ht="15" customHeight="1">
      <c r="F434" s="3"/>
    </row>
    <row r="435" spans="6:6" ht="15" customHeight="1">
      <c r="F435" s="3"/>
    </row>
    <row r="436" spans="6:6" ht="15" customHeight="1">
      <c r="F436" s="3"/>
    </row>
    <row r="437" spans="6:6" ht="15" customHeight="1">
      <c r="F437" s="3"/>
    </row>
    <row r="438" spans="6:6" ht="15" customHeight="1">
      <c r="F438" s="3"/>
    </row>
    <row r="439" spans="6:6" ht="15" customHeight="1">
      <c r="F439" s="3"/>
    </row>
    <row r="440" spans="6:6" ht="15" customHeight="1">
      <c r="F440" s="3"/>
    </row>
    <row r="441" spans="6:6" ht="15" customHeight="1">
      <c r="F441" s="3"/>
    </row>
    <row r="442" spans="6:6" ht="15" customHeight="1">
      <c r="F442" s="3"/>
    </row>
    <row r="443" spans="6:6" ht="15" customHeight="1">
      <c r="F443" s="3"/>
    </row>
    <row r="444" spans="6:6" ht="15" customHeight="1">
      <c r="F444" s="3"/>
    </row>
    <row r="445" spans="6:6" ht="15" customHeight="1">
      <c r="F445" s="3"/>
    </row>
    <row r="446" spans="6:6" ht="15" customHeight="1">
      <c r="F446" s="3"/>
    </row>
    <row r="447" spans="6:6" ht="15" customHeight="1">
      <c r="F447" s="3"/>
    </row>
    <row r="448" spans="6:6" ht="15" customHeight="1">
      <c r="F448" s="3"/>
    </row>
    <row r="449" spans="6:10" ht="15" customHeight="1">
      <c r="F449" s="3"/>
    </row>
    <row r="450" spans="6:10" ht="15" customHeight="1">
      <c r="F450" s="3"/>
    </row>
    <row r="451" spans="6:10" ht="15" customHeight="1">
      <c r="F451" s="3"/>
    </row>
    <row r="452" spans="6:10" ht="15" customHeight="1">
      <c r="F452" s="3"/>
    </row>
    <row r="453" spans="6:10" ht="15" customHeight="1">
      <c r="F453" s="3"/>
    </row>
    <row r="454" spans="6:10" ht="15" customHeight="1">
      <c r="F454" s="3"/>
    </row>
    <row r="455" spans="6:10" ht="15" customHeight="1">
      <c r="F455" s="3"/>
    </row>
    <row r="456" spans="6:10" ht="15" customHeight="1">
      <c r="F456" s="3"/>
    </row>
    <row r="457" spans="6:10" ht="15" customHeight="1">
      <c r="F457" s="3"/>
    </row>
    <row r="458" spans="6:10" ht="15" customHeight="1">
      <c r="F458" s="3"/>
    </row>
    <row r="459" spans="6:10" ht="15" customHeight="1">
      <c r="F459" s="3"/>
    </row>
    <row r="460" spans="6:10" ht="15" customHeight="1">
      <c r="F460" s="3"/>
    </row>
    <row r="461" spans="6:10" ht="15" customHeight="1">
      <c r="F461" s="3"/>
      <c r="J461" s="3"/>
    </row>
    <row r="462" spans="6:10" ht="15" customHeight="1">
      <c r="F462" s="3"/>
      <c r="J462" s="3"/>
    </row>
    <row r="463" spans="6:10" ht="15" customHeight="1">
      <c r="F463" s="3"/>
    </row>
    <row r="464" spans="6:10" ht="15" customHeight="1">
      <c r="F464" s="3"/>
    </row>
    <row r="465" spans="6:6" ht="15" customHeight="1">
      <c r="F465" s="3"/>
    </row>
    <row r="466" spans="6:6" ht="15" customHeight="1">
      <c r="F466" s="3"/>
    </row>
    <row r="467" spans="6:6" ht="15" customHeight="1">
      <c r="F467" s="3"/>
    </row>
    <row r="468" spans="6:6" ht="15" customHeight="1">
      <c r="F468" s="3"/>
    </row>
    <row r="469" spans="6:6" ht="15" customHeight="1">
      <c r="F469" s="3"/>
    </row>
    <row r="470" spans="6:6" ht="15" customHeight="1">
      <c r="F470" s="3"/>
    </row>
    <row r="471" spans="6:6" ht="15" customHeight="1">
      <c r="F471" s="3"/>
    </row>
    <row r="472" spans="6:6" ht="15" customHeight="1">
      <c r="F472" s="3"/>
    </row>
    <row r="473" spans="6:6" ht="15" customHeight="1">
      <c r="F473" s="3"/>
    </row>
    <row r="474" spans="6:6" ht="15" customHeight="1">
      <c r="F474" s="3"/>
    </row>
    <row r="475" spans="6:6" ht="15" customHeight="1">
      <c r="F475" s="3"/>
    </row>
    <row r="476" spans="6:6" ht="15" customHeight="1">
      <c r="F476" s="3"/>
    </row>
    <row r="477" spans="6:6" ht="15" customHeight="1">
      <c r="F477" s="3"/>
    </row>
    <row r="478" spans="6:6" ht="15" customHeight="1">
      <c r="F478" s="3"/>
    </row>
    <row r="479" spans="6:6" ht="15" customHeight="1">
      <c r="F479" s="3"/>
    </row>
    <row r="480" spans="6:6" ht="15" customHeight="1">
      <c r="F480" s="3"/>
    </row>
    <row r="481" spans="6:6" ht="15" customHeight="1">
      <c r="F481" s="3"/>
    </row>
    <row r="482" spans="6:6" ht="15" customHeight="1">
      <c r="F482" s="3"/>
    </row>
    <row r="483" spans="6:6" ht="15" customHeight="1">
      <c r="F483" s="3"/>
    </row>
    <row r="484" spans="6:6" ht="15" customHeight="1">
      <c r="F484" s="3"/>
    </row>
    <row r="485" spans="6:6" ht="15" customHeight="1">
      <c r="F485" s="3"/>
    </row>
    <row r="486" spans="6:6" ht="15" customHeight="1">
      <c r="F486" s="3"/>
    </row>
    <row r="487" spans="6:6" ht="15" customHeight="1">
      <c r="F487" s="3"/>
    </row>
    <row r="488" spans="6:6" ht="15" customHeight="1">
      <c r="F488" s="3"/>
    </row>
    <row r="489" spans="6:6" ht="15" customHeight="1">
      <c r="F489" s="3"/>
    </row>
    <row r="490" spans="6:6" ht="15" customHeight="1">
      <c r="F490" s="3"/>
    </row>
    <row r="491" spans="6:6" ht="15" customHeight="1">
      <c r="F491" s="3"/>
    </row>
    <row r="492" spans="6:6" ht="15" customHeight="1">
      <c r="F492" s="3"/>
    </row>
    <row r="493" spans="6:6" ht="15" customHeight="1">
      <c r="F493" s="3"/>
    </row>
    <row r="494" spans="6:6" ht="15" customHeight="1">
      <c r="F494" s="3"/>
    </row>
    <row r="495" spans="6:6" ht="15" customHeight="1">
      <c r="F495" s="3"/>
    </row>
    <row r="496" spans="6:6" ht="15" customHeight="1">
      <c r="F496" s="3"/>
    </row>
    <row r="497" spans="6:6" ht="15" customHeight="1">
      <c r="F497" s="3"/>
    </row>
    <row r="498" spans="6:6" ht="15" customHeight="1">
      <c r="F498" s="3"/>
    </row>
    <row r="499" spans="6:6" ht="15" customHeight="1">
      <c r="F499" s="3"/>
    </row>
    <row r="500" spans="6:6" ht="15" customHeight="1">
      <c r="F500" s="3"/>
    </row>
    <row r="501" spans="6:6" ht="15" customHeight="1">
      <c r="F501" s="3"/>
    </row>
    <row r="502" spans="6:6" ht="15" customHeight="1">
      <c r="F502" s="3"/>
    </row>
    <row r="503" spans="6:6" ht="15" customHeight="1">
      <c r="F503" s="3"/>
    </row>
    <row r="504" spans="6:6" ht="15" customHeight="1">
      <c r="F504" s="3"/>
    </row>
    <row r="505" spans="6:6" ht="15" customHeight="1">
      <c r="F505" s="3"/>
    </row>
    <row r="506" spans="6:6" ht="15" customHeight="1">
      <c r="F506" s="3"/>
    </row>
    <row r="507" spans="6:6" ht="15" customHeight="1">
      <c r="F507" s="3"/>
    </row>
    <row r="508" spans="6:6" ht="15" customHeight="1">
      <c r="F508" s="3"/>
    </row>
    <row r="509" spans="6:6" ht="15" customHeight="1">
      <c r="F509" s="3"/>
    </row>
    <row r="510" spans="6:6" ht="15" customHeight="1">
      <c r="F510" s="3"/>
    </row>
    <row r="511" spans="6:6" ht="15" customHeight="1">
      <c r="F511" s="3"/>
    </row>
    <row r="512" spans="6:6" ht="15" customHeight="1">
      <c r="F512" s="3"/>
    </row>
    <row r="513" spans="6:6" ht="15" customHeight="1">
      <c r="F513" s="3"/>
    </row>
    <row r="514" spans="6:6" ht="15" customHeight="1">
      <c r="F514" s="3"/>
    </row>
    <row r="515" spans="6:6" ht="15" customHeight="1">
      <c r="F515" s="3"/>
    </row>
    <row r="516" spans="6:6" ht="15" customHeight="1">
      <c r="F516" s="3"/>
    </row>
    <row r="517" spans="6:6" ht="15" customHeight="1">
      <c r="F517" s="3"/>
    </row>
    <row r="518" spans="6:6" ht="15" customHeight="1">
      <c r="F518" s="3"/>
    </row>
    <row r="519" spans="6:6" ht="15" customHeight="1">
      <c r="F519" s="3"/>
    </row>
    <row r="520" spans="6:6" ht="15" customHeight="1">
      <c r="F520" s="3"/>
    </row>
    <row r="521" spans="6:6" ht="15" customHeight="1">
      <c r="F521" s="3"/>
    </row>
    <row r="522" spans="6:6" ht="15" customHeight="1">
      <c r="F522" s="3"/>
    </row>
    <row r="523" spans="6:6" ht="15" customHeight="1">
      <c r="F523" s="3"/>
    </row>
    <row r="524" spans="6:6" ht="15" customHeight="1">
      <c r="F524" s="3"/>
    </row>
    <row r="525" spans="6:6" ht="15" customHeight="1">
      <c r="F525" s="3"/>
    </row>
    <row r="526" spans="6:6" ht="15" customHeight="1">
      <c r="F526" s="3"/>
    </row>
    <row r="527" spans="6:6" ht="15" customHeight="1">
      <c r="F527" s="3"/>
    </row>
    <row r="528" spans="6:6" ht="15" customHeight="1">
      <c r="F528" s="3"/>
    </row>
    <row r="529" spans="6:6" ht="15" customHeight="1">
      <c r="F529" s="3"/>
    </row>
    <row r="530" spans="6:6" ht="15" customHeight="1">
      <c r="F530" s="3"/>
    </row>
    <row r="531" spans="6:6" ht="15" customHeight="1">
      <c r="F531" s="3"/>
    </row>
    <row r="532" spans="6:6" ht="15" customHeight="1">
      <c r="F532" s="3"/>
    </row>
    <row r="533" spans="6:6" ht="15" customHeight="1">
      <c r="F533" s="3"/>
    </row>
    <row r="534" spans="6:6" ht="15" customHeight="1">
      <c r="F534" s="3"/>
    </row>
    <row r="535" spans="6:6" ht="15" customHeight="1">
      <c r="F535" s="3"/>
    </row>
    <row r="536" spans="6:6" ht="15" customHeight="1">
      <c r="F536" s="3"/>
    </row>
    <row r="537" spans="6:6" ht="15" customHeight="1">
      <c r="F537" s="3"/>
    </row>
    <row r="538" spans="6:6" ht="15" customHeight="1">
      <c r="F538" s="3"/>
    </row>
    <row r="539" spans="6:6" ht="15" customHeight="1">
      <c r="F539" s="3"/>
    </row>
    <row r="540" spans="6:6" ht="15" customHeight="1">
      <c r="F540" s="3"/>
    </row>
    <row r="541" spans="6:6" ht="15" customHeight="1">
      <c r="F541" s="3"/>
    </row>
    <row r="542" spans="6:6" ht="15" customHeight="1">
      <c r="F542" s="3"/>
    </row>
    <row r="543" spans="6:6" ht="15" customHeight="1">
      <c r="F543" s="3"/>
    </row>
    <row r="544" spans="6:6" ht="15" customHeight="1">
      <c r="F544" s="3"/>
    </row>
    <row r="545" spans="6:27" ht="15" customHeight="1">
      <c r="F545" s="3"/>
    </row>
    <row r="546" spans="6:27" ht="15" customHeight="1">
      <c r="F546" s="3"/>
    </row>
    <row r="547" spans="6:27" ht="15" customHeight="1">
      <c r="F547" s="3"/>
    </row>
    <row r="548" spans="6:27" ht="15" customHeight="1">
      <c r="F548" s="3"/>
    </row>
    <row r="549" spans="6:27" ht="15" customHeight="1">
      <c r="F549" s="3"/>
    </row>
    <row r="550" spans="6:27" ht="15" customHeight="1">
      <c r="F550" s="3"/>
    </row>
    <row r="551" spans="6:27" ht="15" customHeight="1">
      <c r="F551" s="3"/>
    </row>
    <row r="552" spans="6:27" ht="15" customHeight="1">
      <c r="F552" s="3"/>
    </row>
    <row r="553" spans="6:27" ht="15" customHeight="1">
      <c r="F553" s="3"/>
    </row>
    <row r="554" spans="6:27" ht="15" customHeight="1">
      <c r="F554" s="3"/>
    </row>
    <row r="555" spans="6:27" ht="15" customHeight="1">
      <c r="F555" s="3"/>
    </row>
    <row r="556" spans="6:27" ht="15" customHeight="1">
      <c r="F556" s="3"/>
    </row>
    <row r="557" spans="6:27" ht="15" customHeight="1">
      <c r="F557" s="3"/>
      <c r="G557" s="3"/>
      <c r="H557" s="3"/>
      <c r="J557" s="3"/>
      <c r="K557" s="3"/>
      <c r="L557" s="3"/>
      <c r="M557" s="3"/>
      <c r="N557" s="3"/>
      <c r="O557" s="3"/>
      <c r="P557" s="3"/>
      <c r="Q557" s="3"/>
      <c r="R557" s="3"/>
      <c r="S557" s="3"/>
      <c r="T557" s="3"/>
      <c r="U557" s="3"/>
      <c r="V557" s="3"/>
      <c r="W557" s="3"/>
      <c r="X557" s="3"/>
      <c r="Y557" s="3"/>
      <c r="Z557" s="3"/>
      <c r="AA557" s="3"/>
    </row>
    <row r="558" spans="6:27" ht="15" customHeight="1">
      <c r="F558" s="3"/>
      <c r="G558" s="3"/>
      <c r="H558" s="3"/>
      <c r="J558" s="3"/>
      <c r="K558" s="3"/>
      <c r="L558" s="3"/>
      <c r="M558" s="3"/>
      <c r="N558" s="3"/>
      <c r="O558" s="3"/>
      <c r="P558" s="3"/>
      <c r="Q558" s="3"/>
      <c r="R558" s="3"/>
      <c r="S558" s="3"/>
      <c r="T558" s="3"/>
      <c r="U558" s="3"/>
      <c r="V558" s="3"/>
      <c r="W558" s="3"/>
      <c r="X558" s="3"/>
      <c r="Y558" s="3"/>
      <c r="Z558" s="3"/>
      <c r="AA558" s="3"/>
    </row>
    <row r="559" spans="6:27" ht="13.5" customHeight="1">
      <c r="F559" s="3"/>
    </row>
    <row r="560" spans="6:27" ht="15" customHeight="1">
      <c r="F560" s="3"/>
    </row>
    <row r="561" spans="6:27" ht="15" customHeight="1">
      <c r="F561" s="3"/>
    </row>
    <row r="562" spans="6:27" ht="15" customHeight="1">
      <c r="F562" s="3"/>
    </row>
    <row r="563" spans="6:27" ht="15" customHeight="1">
      <c r="F563" s="3"/>
    </row>
    <row r="564" spans="6:27" ht="15" customHeight="1">
      <c r="F564" s="3"/>
      <c r="I564" s="3"/>
    </row>
    <row r="565" spans="6:27" ht="15" customHeight="1">
      <c r="F565" s="3"/>
      <c r="G565" s="3"/>
      <c r="H565" s="3"/>
      <c r="I565" s="3"/>
      <c r="J565" s="3"/>
      <c r="K565" s="3"/>
      <c r="L565" s="3"/>
      <c r="M565" s="3"/>
      <c r="N565" s="3"/>
      <c r="O565" s="3"/>
      <c r="P565" s="3"/>
      <c r="Q565" s="3"/>
      <c r="R565" s="3"/>
      <c r="S565" s="3"/>
      <c r="T565" s="3"/>
      <c r="U565" s="3"/>
      <c r="V565" s="3"/>
      <c r="W565" s="3"/>
      <c r="X565" s="3"/>
      <c r="Y565" s="3"/>
      <c r="Z565" s="3"/>
      <c r="AA565" s="3"/>
    </row>
    <row r="566" spans="6:27" ht="15" customHeight="1">
      <c r="F566" s="3"/>
    </row>
    <row r="567" spans="6:27" ht="15" customHeight="1">
      <c r="F567" s="3"/>
    </row>
    <row r="568" spans="6:27" ht="15" customHeight="1">
      <c r="F568" s="3"/>
    </row>
    <row r="569" spans="6:27" ht="15" customHeight="1">
      <c r="F569" s="3"/>
    </row>
    <row r="570" spans="6:27" ht="15" customHeight="1">
      <c r="F570" s="3"/>
    </row>
    <row r="571" spans="6:27" ht="15" customHeight="1">
      <c r="F571" s="3"/>
    </row>
    <row r="572" spans="6:27" ht="15" customHeight="1">
      <c r="F572" s="3"/>
      <c r="G572" s="3"/>
      <c r="H572" s="3"/>
      <c r="J572" s="3"/>
      <c r="K572" s="3"/>
      <c r="L572" s="3"/>
      <c r="M572" s="3"/>
      <c r="N572" s="3"/>
      <c r="O572" s="3"/>
      <c r="P572" s="3"/>
      <c r="Q572" s="3"/>
      <c r="R572" s="3"/>
      <c r="S572" s="3"/>
      <c r="T572" s="3"/>
      <c r="U572" s="3"/>
      <c r="V572" s="3"/>
      <c r="W572" s="3"/>
      <c r="X572" s="3"/>
      <c r="Y572" s="3"/>
      <c r="Z572" s="3"/>
      <c r="AA572" s="3"/>
    </row>
    <row r="573" spans="6:27" ht="15" customHeight="1">
      <c r="F573" s="3"/>
      <c r="I573" s="3"/>
    </row>
    <row r="574" spans="6:27" ht="15" customHeight="1">
      <c r="F574" s="3"/>
      <c r="I574" s="3"/>
    </row>
    <row r="575" spans="6:27" ht="15" customHeight="1">
      <c r="F575" s="3"/>
    </row>
    <row r="576" spans="6:27" ht="15" customHeight="1">
      <c r="F576" s="3"/>
    </row>
    <row r="577" spans="6:27" ht="15" customHeight="1">
      <c r="F577" s="3"/>
    </row>
    <row r="578" spans="6:27" ht="15" customHeight="1">
      <c r="F578" s="3"/>
    </row>
    <row r="579" spans="6:27" ht="15" customHeight="1">
      <c r="F579" s="3"/>
    </row>
    <row r="580" spans="6:27" ht="15" customHeight="1">
      <c r="F580" s="3"/>
    </row>
    <row r="581" spans="6:27" ht="15" customHeight="1">
      <c r="F581" s="3"/>
    </row>
    <row r="582" spans="6:27" ht="15" customHeight="1">
      <c r="F582" s="3"/>
    </row>
    <row r="583" spans="6:27" ht="15" customHeight="1">
      <c r="F583" s="3"/>
    </row>
    <row r="584" spans="6:27" ht="15" customHeight="1">
      <c r="F584" s="3"/>
    </row>
    <row r="585" spans="6:27" ht="15" customHeight="1">
      <c r="F585" s="3"/>
    </row>
    <row r="586" spans="6:27" ht="15" customHeight="1">
      <c r="F586" s="3"/>
    </row>
    <row r="587" spans="6:27" ht="15" customHeight="1">
      <c r="F587" s="3"/>
    </row>
    <row r="588" spans="6:27" ht="15" customHeight="1">
      <c r="F588" s="3"/>
    </row>
    <row r="589" spans="6:27" ht="15" customHeight="1">
      <c r="F589" s="3"/>
    </row>
    <row r="590" spans="6:27" ht="15" customHeight="1">
      <c r="F590" s="3"/>
    </row>
    <row r="591" spans="6:27" ht="15" customHeight="1">
      <c r="F591" s="3"/>
      <c r="G591" s="3"/>
      <c r="H591" s="3"/>
      <c r="J591" s="3"/>
      <c r="K591" s="3"/>
      <c r="L591" s="3"/>
      <c r="M591" s="3"/>
      <c r="N591" s="3"/>
      <c r="O591" s="3"/>
      <c r="P591" s="3"/>
      <c r="Q591" s="3"/>
      <c r="R591" s="3"/>
      <c r="S591" s="3"/>
      <c r="T591" s="3"/>
      <c r="U591" s="3"/>
      <c r="V591" s="3"/>
      <c r="W591" s="3"/>
      <c r="X591" s="3"/>
      <c r="Y591" s="3"/>
      <c r="Z591" s="3"/>
      <c r="AA591" s="3"/>
    </row>
    <row r="592" spans="6:27" ht="15" customHeight="1">
      <c r="F592" s="3"/>
    </row>
    <row r="593" spans="6:6" ht="15" customHeight="1">
      <c r="F593" s="3"/>
    </row>
    <row r="594" spans="6:6" ht="15" customHeight="1">
      <c r="F594" s="3"/>
    </row>
    <row r="595" spans="6:6" ht="15" customHeight="1">
      <c r="F595" s="3"/>
    </row>
    <row r="596" spans="6:6" ht="15" customHeight="1">
      <c r="F596" s="3"/>
    </row>
    <row r="597" spans="6:6" ht="15" customHeight="1">
      <c r="F597" s="3"/>
    </row>
    <row r="598" spans="6:6" ht="15" customHeight="1">
      <c r="F598" s="3"/>
    </row>
    <row r="599" spans="6:6" ht="15" customHeight="1">
      <c r="F599" s="3"/>
    </row>
    <row r="600" spans="6:6" ht="15" customHeight="1">
      <c r="F600" s="3"/>
    </row>
    <row r="601" spans="6:6" ht="15" customHeight="1">
      <c r="F601" s="3"/>
    </row>
    <row r="602" spans="6:6" ht="15" customHeight="1">
      <c r="F602" s="3"/>
    </row>
    <row r="603" spans="6:6" ht="15" customHeight="1">
      <c r="F603" s="3"/>
    </row>
    <row r="604" spans="6:6" ht="15" customHeight="1">
      <c r="F604" s="3"/>
    </row>
    <row r="605" spans="6:6" ht="15" customHeight="1">
      <c r="F605" s="3"/>
    </row>
    <row r="606" spans="6:6" ht="15" customHeight="1">
      <c r="F606" s="3"/>
    </row>
    <row r="607" spans="6:6" ht="15" customHeight="1">
      <c r="F607" s="3"/>
    </row>
    <row r="608" spans="6:6" ht="15" customHeight="1">
      <c r="F608" s="3"/>
    </row>
    <row r="609" spans="6:9" ht="15" customHeight="1">
      <c r="F609" s="3"/>
    </row>
    <row r="610" spans="6:9" ht="15" customHeight="1">
      <c r="F610" s="3"/>
    </row>
    <row r="611" spans="6:9" ht="15" customHeight="1">
      <c r="F611" s="3"/>
    </row>
    <row r="612" spans="6:9" ht="15" customHeight="1">
      <c r="F612" s="3"/>
    </row>
    <row r="613" spans="6:9" ht="15" customHeight="1">
      <c r="F613" s="3"/>
    </row>
    <row r="614" spans="6:9" ht="15" customHeight="1">
      <c r="F614" s="3"/>
    </row>
    <row r="615" spans="6:9" ht="15" customHeight="1">
      <c r="F615" s="3"/>
    </row>
    <row r="616" spans="6:9" ht="15" customHeight="1">
      <c r="F616" s="3"/>
    </row>
    <row r="617" spans="6:9" ht="15" customHeight="1">
      <c r="F617" s="3"/>
    </row>
    <row r="618" spans="6:9" ht="15" customHeight="1">
      <c r="F618" s="3"/>
    </row>
    <row r="619" spans="6:9" ht="15" customHeight="1">
      <c r="F619" s="3"/>
    </row>
    <row r="620" spans="6:9" ht="15" customHeight="1">
      <c r="F620" s="3"/>
      <c r="I620" s="3"/>
    </row>
    <row r="621" spans="6:9" ht="15" customHeight="1">
      <c r="F621" s="3"/>
    </row>
    <row r="622" spans="6:9" ht="15" customHeight="1">
      <c r="F622" s="3"/>
    </row>
    <row r="623" spans="6:9" ht="15" customHeight="1">
      <c r="F623" s="3"/>
    </row>
    <row r="624" spans="6:9" ht="15" customHeight="1">
      <c r="F624" s="3"/>
    </row>
    <row r="625" spans="6:9" ht="15" customHeight="1">
      <c r="F625" s="3"/>
    </row>
    <row r="626" spans="6:9" ht="15" customHeight="1">
      <c r="F626" s="3"/>
    </row>
    <row r="627" spans="6:9" ht="15" customHeight="1">
      <c r="F627" s="3"/>
    </row>
    <row r="628" spans="6:9" ht="15" customHeight="1">
      <c r="F628" s="3"/>
    </row>
    <row r="629" spans="6:9" ht="15" customHeight="1">
      <c r="F629" s="3"/>
    </row>
    <row r="630" spans="6:9" ht="15" customHeight="1">
      <c r="F630" s="3"/>
    </row>
    <row r="631" spans="6:9" ht="15" customHeight="1">
      <c r="F631" s="3"/>
    </row>
    <row r="632" spans="6:9" ht="15" customHeight="1">
      <c r="F632" s="3"/>
    </row>
    <row r="633" spans="6:9" ht="15" customHeight="1">
      <c r="F633" s="3"/>
      <c r="I633" s="3"/>
    </row>
    <row r="634" spans="6:9" ht="15" customHeight="1">
      <c r="F634" s="3"/>
    </row>
    <row r="635" spans="6:9" ht="15" customHeight="1">
      <c r="F635" s="3"/>
    </row>
    <row r="636" spans="6:9" ht="15" customHeight="1">
      <c r="F636" s="3"/>
    </row>
    <row r="637" spans="6:9" ht="15" customHeight="1">
      <c r="F637" s="3"/>
    </row>
    <row r="638" spans="6:9" ht="15" customHeight="1">
      <c r="F638" s="3"/>
    </row>
    <row r="639" spans="6:9" ht="15" customHeight="1">
      <c r="F639" s="3"/>
    </row>
    <row r="640" spans="6:9" ht="15" customHeight="1">
      <c r="F640" s="3"/>
    </row>
    <row r="641" spans="6:6" ht="15" customHeight="1">
      <c r="F641" s="3"/>
    </row>
    <row r="642" spans="6:6" ht="15" customHeight="1">
      <c r="F642" s="3"/>
    </row>
    <row r="643" spans="6:6" ht="15" customHeight="1">
      <c r="F643" s="3"/>
    </row>
    <row r="644" spans="6:6" ht="15" customHeight="1">
      <c r="F644" s="3"/>
    </row>
    <row r="645" spans="6:6" ht="15" customHeight="1">
      <c r="F645" s="3"/>
    </row>
    <row r="646" spans="6:6" ht="15" customHeight="1">
      <c r="F646" s="3"/>
    </row>
    <row r="647" spans="6:6" ht="15" customHeight="1">
      <c r="F647" s="3"/>
    </row>
    <row r="648" spans="6:6" ht="15" customHeight="1">
      <c r="F648" s="3"/>
    </row>
    <row r="649" spans="6:6" ht="15" customHeight="1">
      <c r="F649" s="3"/>
    </row>
    <row r="650" spans="6:6" ht="15" customHeight="1">
      <c r="F650" s="3"/>
    </row>
    <row r="651" spans="6:6" ht="15" customHeight="1">
      <c r="F651" s="3"/>
    </row>
    <row r="652" spans="6:6" ht="15" customHeight="1">
      <c r="F652" s="3"/>
    </row>
    <row r="653" spans="6:6" ht="15" customHeight="1">
      <c r="F653" s="3"/>
    </row>
    <row r="654" spans="6:6" ht="15" customHeight="1">
      <c r="F654" s="3"/>
    </row>
    <row r="655" spans="6:6" ht="15" customHeight="1">
      <c r="F655" s="3"/>
    </row>
    <row r="656" spans="6:6" ht="15" customHeight="1">
      <c r="F656" s="3"/>
    </row>
    <row r="657" spans="6:27" ht="15" customHeight="1">
      <c r="F657" s="3"/>
    </row>
    <row r="658" spans="6:27" ht="15" customHeight="1">
      <c r="F658" s="3"/>
    </row>
    <row r="659" spans="6:27" ht="15" customHeight="1">
      <c r="F659" s="3"/>
    </row>
    <row r="660" spans="6:27" ht="15" customHeight="1">
      <c r="F660" s="3"/>
    </row>
    <row r="661" spans="6:27" ht="15" customHeight="1">
      <c r="F661" s="3"/>
    </row>
    <row r="662" spans="6:27" ht="15" customHeight="1">
      <c r="F662" s="3"/>
    </row>
    <row r="663" spans="6:27" ht="15" customHeight="1">
      <c r="F663" s="3"/>
    </row>
    <row r="664" spans="6:27" ht="15" customHeight="1">
      <c r="F664" s="3"/>
    </row>
    <row r="665" spans="6:27" ht="15" customHeight="1">
      <c r="F665" s="3"/>
    </row>
    <row r="666" spans="6:27" ht="15" customHeight="1">
      <c r="F666" s="3"/>
    </row>
    <row r="667" spans="6:27" ht="15" customHeight="1">
      <c r="F667" s="3"/>
    </row>
    <row r="668" spans="6:27" ht="15" customHeight="1">
      <c r="F668" s="3"/>
    </row>
    <row r="669" spans="6:27" ht="15" customHeight="1">
      <c r="F669" s="3"/>
      <c r="G669" s="3"/>
      <c r="H669" s="3"/>
      <c r="J669" s="3"/>
      <c r="K669" s="3"/>
      <c r="L669" s="3"/>
      <c r="M669" s="3"/>
      <c r="N669" s="3"/>
      <c r="O669" s="3"/>
      <c r="P669" s="3"/>
      <c r="Q669" s="3"/>
      <c r="R669" s="3"/>
      <c r="S669" s="3"/>
      <c r="T669" s="3"/>
      <c r="U669" s="3"/>
      <c r="V669" s="3"/>
      <c r="W669" s="3"/>
      <c r="X669" s="3"/>
      <c r="Y669" s="3"/>
      <c r="Z669" s="3"/>
      <c r="AA669" s="3"/>
    </row>
    <row r="670" spans="6:27" ht="15" customHeight="1">
      <c r="F670" s="3"/>
    </row>
    <row r="671" spans="6:27" ht="15" customHeight="1">
      <c r="F671" s="3"/>
    </row>
    <row r="672" spans="6:27" ht="15" customHeight="1">
      <c r="F672" s="3"/>
    </row>
    <row r="673" spans="6:9" ht="15" customHeight="1">
      <c r="F673" s="3"/>
    </row>
    <row r="674" spans="6:9" ht="15" customHeight="1">
      <c r="F674" s="3"/>
    </row>
    <row r="675" spans="6:9" ht="15" customHeight="1">
      <c r="F675" s="3"/>
    </row>
    <row r="676" spans="6:9" ht="15" customHeight="1">
      <c r="F676" s="3"/>
      <c r="I676" s="3"/>
    </row>
    <row r="677" spans="6:9" ht="15" customHeight="1">
      <c r="F677" s="3"/>
    </row>
    <row r="678" spans="6:9" ht="15" customHeight="1">
      <c r="F678" s="3"/>
    </row>
    <row r="679" spans="6:9" ht="15" customHeight="1">
      <c r="F679" s="3"/>
    </row>
    <row r="680" spans="6:9" ht="15" customHeight="1">
      <c r="F680" s="3"/>
    </row>
    <row r="681" spans="6:9" ht="15" customHeight="1">
      <c r="F681" s="3"/>
    </row>
    <row r="682" spans="6:9" ht="15" customHeight="1">
      <c r="F682" s="3"/>
    </row>
    <row r="683" spans="6:9" ht="15" customHeight="1">
      <c r="F683" s="3"/>
    </row>
    <row r="684" spans="6:9" ht="15" customHeight="1">
      <c r="F684" s="3"/>
    </row>
    <row r="685" spans="6:9" ht="15" customHeight="1">
      <c r="F685" s="3"/>
    </row>
    <row r="686" spans="6:9" ht="15" customHeight="1">
      <c r="F686" s="3"/>
    </row>
    <row r="687" spans="6:9" ht="15" customHeight="1">
      <c r="F687" s="3"/>
    </row>
    <row r="688" spans="6:9" ht="15" customHeight="1">
      <c r="F688" s="3"/>
    </row>
    <row r="689" spans="6:27" ht="15" customHeight="1">
      <c r="F689" s="3"/>
    </row>
    <row r="690" spans="6:27" ht="15" customHeight="1">
      <c r="F690" s="3"/>
    </row>
    <row r="691" spans="6:27" ht="15" customHeight="1">
      <c r="F691" s="3"/>
    </row>
    <row r="692" spans="6:27" ht="15" customHeight="1">
      <c r="F692" s="3"/>
    </row>
    <row r="693" spans="6:27" ht="15" customHeight="1">
      <c r="F693" s="3"/>
    </row>
    <row r="694" spans="6:27" ht="15" customHeight="1">
      <c r="F694" s="3"/>
    </row>
    <row r="695" spans="6:27" ht="15" customHeight="1">
      <c r="F695" s="3"/>
    </row>
    <row r="696" spans="6:27" ht="15" customHeight="1">
      <c r="F696" s="3"/>
    </row>
    <row r="697" spans="6:27" ht="15" customHeight="1">
      <c r="F697" s="3"/>
    </row>
    <row r="698" spans="6:27" ht="15" customHeight="1">
      <c r="F698" s="3"/>
    </row>
    <row r="699" spans="6:27" ht="15" customHeight="1">
      <c r="F699" s="3"/>
    </row>
    <row r="700" spans="6:27" ht="15" customHeight="1">
      <c r="F700" s="3"/>
      <c r="G700" s="3"/>
      <c r="H700" s="3"/>
      <c r="J700" s="3"/>
      <c r="K700" s="3"/>
      <c r="L700" s="3"/>
      <c r="M700" s="3"/>
      <c r="N700" s="3"/>
      <c r="O700" s="3"/>
      <c r="P700" s="3"/>
      <c r="Q700" s="3"/>
      <c r="R700" s="3"/>
      <c r="S700" s="3"/>
      <c r="T700" s="3"/>
      <c r="U700" s="3"/>
      <c r="V700" s="3"/>
      <c r="W700" s="3"/>
      <c r="X700" s="3"/>
      <c r="Y700" s="3"/>
      <c r="Z700" s="3"/>
      <c r="AA700" s="3"/>
    </row>
    <row r="701" spans="6:27" ht="15" customHeight="1">
      <c r="F701" s="3"/>
    </row>
    <row r="702" spans="6:27" ht="15" customHeight="1">
      <c r="F702" s="3"/>
    </row>
    <row r="703" spans="6:27" ht="15" customHeight="1">
      <c r="F703" s="3"/>
    </row>
    <row r="704" spans="6:27" ht="15" customHeight="1">
      <c r="F704" s="3"/>
    </row>
    <row r="705" spans="6:6" ht="15" customHeight="1">
      <c r="F705" s="3"/>
    </row>
    <row r="706" spans="6:6" ht="15" customHeight="1">
      <c r="F706" s="3"/>
    </row>
    <row r="707" spans="6:6" ht="15" customHeight="1">
      <c r="F707" s="3"/>
    </row>
    <row r="708" spans="6:6" ht="15" customHeight="1">
      <c r="F708" s="3"/>
    </row>
    <row r="709" spans="6:6" ht="15" customHeight="1">
      <c r="F709" s="3"/>
    </row>
    <row r="710" spans="6:6" ht="15" customHeight="1">
      <c r="F710" s="3"/>
    </row>
    <row r="711" spans="6:6" ht="15" customHeight="1">
      <c r="F711" s="3"/>
    </row>
    <row r="712" spans="6:6" ht="15" customHeight="1">
      <c r="F712" s="3"/>
    </row>
    <row r="713" spans="6:6" ht="15" customHeight="1">
      <c r="F713" s="3"/>
    </row>
    <row r="714" spans="6:6" ht="15" customHeight="1">
      <c r="F714" s="3"/>
    </row>
    <row r="715" spans="6:6" ht="15" customHeight="1">
      <c r="F715" s="3"/>
    </row>
    <row r="716" spans="6:6" ht="15" customHeight="1">
      <c r="F716" s="3"/>
    </row>
    <row r="717" spans="6:6" ht="15" customHeight="1">
      <c r="F717" s="3"/>
    </row>
    <row r="718" spans="6:6" ht="15" customHeight="1">
      <c r="F718" s="3"/>
    </row>
    <row r="719" spans="6:6" ht="15" customHeight="1">
      <c r="F719" s="3"/>
    </row>
    <row r="720" spans="6:6" ht="15" customHeight="1">
      <c r="F720" s="3"/>
    </row>
    <row r="721" spans="6:27" ht="15" customHeight="1">
      <c r="F721" s="3"/>
    </row>
    <row r="722" spans="6:27" ht="15" customHeight="1">
      <c r="F722" s="3"/>
    </row>
    <row r="723" spans="6:27" ht="15" customHeight="1">
      <c r="F723" s="3"/>
    </row>
    <row r="724" spans="6:27" ht="15" customHeight="1">
      <c r="F724" s="3"/>
    </row>
    <row r="725" spans="6:27" ht="15" customHeight="1">
      <c r="F725" s="3"/>
    </row>
    <row r="726" spans="6:27" ht="15" customHeight="1">
      <c r="F726" s="3"/>
    </row>
    <row r="727" spans="6:27" ht="15" customHeight="1">
      <c r="F727" s="3"/>
    </row>
    <row r="728" spans="6:27" ht="15" customHeight="1">
      <c r="F728" s="3"/>
    </row>
    <row r="729" spans="6:27" ht="15" customHeight="1">
      <c r="F729" s="3"/>
    </row>
    <row r="730" spans="6:27" ht="15" customHeight="1">
      <c r="F730" s="3"/>
    </row>
    <row r="731" spans="6:27" ht="15" customHeight="1">
      <c r="F731" s="3"/>
    </row>
    <row r="732" spans="6:27" ht="15" customHeight="1">
      <c r="F732" s="3"/>
    </row>
    <row r="733" spans="6:27" ht="15" customHeight="1">
      <c r="F733" s="3"/>
    </row>
    <row r="734" spans="6:27" ht="15" customHeight="1">
      <c r="F734" s="3"/>
    </row>
    <row r="735" spans="6:27" ht="15" customHeight="1">
      <c r="F735" s="3"/>
      <c r="G735" s="3"/>
      <c r="H735" s="3"/>
      <c r="J735" s="3"/>
      <c r="K735" s="3"/>
      <c r="L735" s="3"/>
      <c r="M735" s="3"/>
      <c r="N735" s="3"/>
      <c r="O735" s="3"/>
      <c r="P735" s="3"/>
      <c r="Q735" s="3"/>
      <c r="R735" s="3"/>
      <c r="S735" s="3"/>
      <c r="T735" s="3"/>
      <c r="U735" s="3"/>
      <c r="V735" s="3"/>
      <c r="W735" s="3"/>
      <c r="X735" s="3"/>
      <c r="Y735" s="3"/>
      <c r="Z735" s="3"/>
      <c r="AA735" s="3"/>
    </row>
    <row r="736" spans="6:27" ht="15" customHeight="1">
      <c r="F736" s="3"/>
    </row>
    <row r="737" spans="6:27" ht="15" customHeight="1">
      <c r="F737" s="3"/>
    </row>
    <row r="738" spans="6:27" ht="15" customHeight="1">
      <c r="F738" s="3"/>
    </row>
    <row r="739" spans="6:27" ht="15" customHeight="1">
      <c r="F739" s="3"/>
    </row>
    <row r="740" spans="6:27" ht="15" customHeight="1">
      <c r="F740" s="3"/>
    </row>
    <row r="741" spans="6:27" ht="15" customHeight="1">
      <c r="F741" s="3"/>
    </row>
    <row r="742" spans="6:27" ht="15" customHeight="1">
      <c r="F742" s="3"/>
    </row>
    <row r="743" spans="6:27" ht="15" customHeight="1">
      <c r="F743" s="3"/>
    </row>
    <row r="744" spans="6:27" ht="15" customHeight="1">
      <c r="F744" s="3"/>
    </row>
    <row r="745" spans="6:27" ht="15" customHeight="1">
      <c r="F745" s="3"/>
    </row>
    <row r="746" spans="6:27" ht="15" customHeight="1">
      <c r="F746" s="3"/>
    </row>
    <row r="747" spans="6:27" ht="15" customHeight="1">
      <c r="F747" s="3"/>
    </row>
    <row r="748" spans="6:27" ht="15" customHeight="1">
      <c r="F748" s="3"/>
      <c r="G748" s="3"/>
      <c r="H748" s="3"/>
      <c r="J748" s="3"/>
      <c r="K748" s="3"/>
      <c r="L748" s="3"/>
      <c r="M748" s="3"/>
      <c r="N748" s="3"/>
      <c r="O748" s="3"/>
      <c r="P748" s="3"/>
      <c r="Q748" s="3"/>
      <c r="R748" s="3"/>
      <c r="S748" s="3"/>
      <c r="T748" s="3"/>
      <c r="U748" s="3"/>
      <c r="V748" s="3"/>
      <c r="W748" s="3"/>
      <c r="X748" s="3"/>
      <c r="Y748" s="3"/>
      <c r="Z748" s="3"/>
      <c r="AA748" s="3"/>
    </row>
    <row r="749" spans="6:27" ht="15" customHeight="1">
      <c r="F749" s="3"/>
    </row>
    <row r="750" spans="6:27" ht="15" customHeight="1">
      <c r="F750" s="3"/>
      <c r="G750" s="3"/>
      <c r="H750" s="3"/>
      <c r="J750" s="3"/>
      <c r="K750" s="3"/>
      <c r="L750" s="3"/>
      <c r="M750" s="3"/>
      <c r="N750" s="3"/>
      <c r="O750" s="3"/>
      <c r="P750" s="3"/>
      <c r="Q750" s="3"/>
      <c r="R750" s="3"/>
      <c r="S750" s="3"/>
      <c r="T750" s="3"/>
      <c r="U750" s="3"/>
      <c r="V750" s="3"/>
      <c r="W750" s="3"/>
      <c r="X750" s="3"/>
      <c r="Y750" s="3"/>
      <c r="Z750" s="3"/>
      <c r="AA750" s="3"/>
    </row>
    <row r="751" spans="6:27" ht="15" customHeight="1">
      <c r="F751" s="3"/>
      <c r="I751" s="3"/>
    </row>
    <row r="752" spans="6:27" ht="15" customHeight="1">
      <c r="F752" s="3"/>
    </row>
    <row r="753" spans="6:6" ht="15" customHeight="1">
      <c r="F753" s="3"/>
    </row>
    <row r="754" spans="6:6" ht="15" customHeight="1">
      <c r="F754" s="3"/>
    </row>
    <row r="755" spans="6:6" ht="15" customHeight="1">
      <c r="F755" s="3"/>
    </row>
    <row r="756" spans="6:6" ht="15" customHeight="1">
      <c r="F756" s="3"/>
    </row>
    <row r="757" spans="6:6" ht="15" customHeight="1">
      <c r="F757" s="3"/>
    </row>
    <row r="758" spans="6:6" ht="15" customHeight="1">
      <c r="F758" s="3"/>
    </row>
    <row r="759" spans="6:6" ht="15" customHeight="1">
      <c r="F759" s="3"/>
    </row>
    <row r="760" spans="6:6" ht="15" customHeight="1">
      <c r="F760" s="3"/>
    </row>
    <row r="761" spans="6:6" ht="15" customHeight="1">
      <c r="F761" s="3"/>
    </row>
    <row r="762" spans="6:6" ht="15" customHeight="1">
      <c r="F762" s="3"/>
    </row>
    <row r="763" spans="6:6" ht="15" customHeight="1">
      <c r="F763" s="3"/>
    </row>
    <row r="764" spans="6:6" ht="15" customHeight="1">
      <c r="F764" s="3"/>
    </row>
    <row r="765" spans="6:6" ht="15" customHeight="1">
      <c r="F765" s="3"/>
    </row>
    <row r="766" spans="6:6" ht="15" customHeight="1">
      <c r="F766" s="3"/>
    </row>
    <row r="767" spans="6:6" ht="15" customHeight="1">
      <c r="F767" s="3"/>
    </row>
    <row r="768" spans="6:6" ht="15" customHeight="1">
      <c r="F768" s="3"/>
    </row>
    <row r="769" spans="6:6" ht="15" customHeight="1">
      <c r="F769" s="3"/>
    </row>
    <row r="770" spans="6:6" ht="15" customHeight="1">
      <c r="F770" s="3"/>
    </row>
    <row r="771" spans="6:6" ht="15" customHeight="1">
      <c r="F771" s="3"/>
    </row>
    <row r="772" spans="6:6" ht="15" customHeight="1">
      <c r="F772" s="3"/>
    </row>
    <row r="773" spans="6:6" ht="15" customHeight="1">
      <c r="F773" s="3"/>
    </row>
    <row r="774" spans="6:6" ht="15" customHeight="1">
      <c r="F774" s="3"/>
    </row>
    <row r="775" spans="6:6" ht="15" customHeight="1">
      <c r="F775" s="3"/>
    </row>
    <row r="776" spans="6:6" ht="15" customHeight="1">
      <c r="F776" s="3"/>
    </row>
    <row r="777" spans="6:6" ht="15" customHeight="1">
      <c r="F777" s="3"/>
    </row>
    <row r="778" spans="6:6" ht="15" customHeight="1">
      <c r="F778" s="3"/>
    </row>
    <row r="779" spans="6:6" ht="15" customHeight="1">
      <c r="F779" s="3"/>
    </row>
    <row r="780" spans="6:6" ht="15" customHeight="1">
      <c r="F780" s="3"/>
    </row>
    <row r="781" spans="6:6" ht="15" customHeight="1">
      <c r="F781" s="3"/>
    </row>
    <row r="782" spans="6:6" ht="15" customHeight="1">
      <c r="F782" s="3"/>
    </row>
    <row r="783" spans="6:6" ht="15" customHeight="1">
      <c r="F783" s="3"/>
    </row>
    <row r="784" spans="6:6" ht="15" customHeight="1">
      <c r="F784" s="3"/>
    </row>
    <row r="785" spans="6:9" ht="15" customHeight="1">
      <c r="F785" s="3"/>
    </row>
    <row r="786" spans="6:9" ht="15" customHeight="1">
      <c r="F786" s="3"/>
      <c r="I786" s="3"/>
    </row>
    <row r="787" spans="6:9" ht="15" customHeight="1">
      <c r="F787" s="3"/>
    </row>
    <row r="788" spans="6:9" ht="15" customHeight="1">
      <c r="F788" s="3"/>
    </row>
    <row r="789" spans="6:9" ht="15" customHeight="1">
      <c r="F789" s="3"/>
    </row>
    <row r="790" spans="6:9" ht="15" customHeight="1">
      <c r="F790" s="3"/>
    </row>
    <row r="791" spans="6:9" ht="15" customHeight="1">
      <c r="F791" s="3"/>
    </row>
    <row r="792" spans="6:9" ht="15" customHeight="1">
      <c r="F792" s="3"/>
    </row>
    <row r="793" spans="6:9" ht="15" customHeight="1">
      <c r="F793" s="3"/>
    </row>
    <row r="794" spans="6:9" ht="15" customHeight="1">
      <c r="F794" s="3"/>
    </row>
    <row r="795" spans="6:9" ht="15" customHeight="1">
      <c r="F795" s="3"/>
    </row>
    <row r="796" spans="6:9" ht="15" customHeight="1">
      <c r="F796" s="3"/>
    </row>
    <row r="797" spans="6:9" ht="15" customHeight="1">
      <c r="F797" s="3"/>
    </row>
    <row r="798" spans="6:9" ht="15" customHeight="1">
      <c r="F798" s="3"/>
    </row>
    <row r="799" spans="6:9" ht="15" customHeight="1">
      <c r="F799" s="3"/>
      <c r="I799" s="3"/>
    </row>
    <row r="800" spans="6:9" ht="15" customHeight="1">
      <c r="F800" s="3"/>
    </row>
    <row r="801" spans="6:27" ht="15" customHeight="1">
      <c r="F801" s="3"/>
      <c r="I801" s="3"/>
    </row>
    <row r="802" spans="6:27" ht="15" customHeight="1">
      <c r="F802" s="3"/>
    </row>
    <row r="803" spans="6:27" ht="15" customHeight="1">
      <c r="F803" s="3"/>
    </row>
    <row r="804" spans="6:27" ht="15" customHeight="1">
      <c r="F804" s="3"/>
    </row>
    <row r="805" spans="6:27" ht="15" customHeight="1">
      <c r="F805" s="3"/>
    </row>
    <row r="806" spans="6:27" ht="15" customHeight="1">
      <c r="F806" s="3"/>
    </row>
    <row r="807" spans="6:27" ht="15" customHeight="1">
      <c r="F807" s="3"/>
    </row>
    <row r="808" spans="6:27" ht="15" customHeight="1">
      <c r="F808" s="3"/>
      <c r="G808" s="3"/>
      <c r="H808" s="3"/>
      <c r="J808" s="3"/>
      <c r="K808" s="3"/>
      <c r="L808" s="3"/>
      <c r="M808" s="3"/>
      <c r="N808" s="3"/>
      <c r="O808" s="3"/>
      <c r="P808" s="3"/>
      <c r="Q808" s="3"/>
      <c r="R808" s="3"/>
      <c r="S808" s="3"/>
      <c r="T808" s="3"/>
      <c r="U808" s="3"/>
      <c r="V808" s="3"/>
      <c r="W808" s="3"/>
      <c r="X808" s="3"/>
      <c r="Y808" s="3"/>
      <c r="Z808" s="3"/>
      <c r="AA808" s="3"/>
    </row>
    <row r="809" spans="6:27" ht="15" customHeight="1">
      <c r="F809" s="3"/>
    </row>
    <row r="810" spans="6:27" ht="15" customHeight="1">
      <c r="F810" s="3"/>
    </row>
    <row r="811" spans="6:27" ht="15" customHeight="1">
      <c r="F811" s="3"/>
    </row>
    <row r="812" spans="6:27" ht="15" customHeight="1">
      <c r="F812" s="3"/>
    </row>
    <row r="813" spans="6:27" ht="15" customHeight="1">
      <c r="F813" s="3"/>
    </row>
    <row r="814" spans="6:27" ht="15" customHeight="1">
      <c r="F814" s="3"/>
    </row>
    <row r="815" spans="6:27" ht="15" customHeight="1">
      <c r="F815" s="3"/>
    </row>
    <row r="816" spans="6:27" ht="15" customHeight="1">
      <c r="F816" s="3"/>
    </row>
    <row r="817" spans="6:6" ht="15" customHeight="1">
      <c r="F817" s="3"/>
    </row>
    <row r="818" spans="6:6" ht="15" customHeight="1">
      <c r="F818" s="3"/>
    </row>
    <row r="819" spans="6:6" ht="15" customHeight="1">
      <c r="F819" s="3"/>
    </row>
    <row r="820" spans="6:6" ht="15" customHeight="1">
      <c r="F820" s="3"/>
    </row>
    <row r="821" spans="6:6" ht="15" customHeight="1">
      <c r="F821" s="3"/>
    </row>
    <row r="822" spans="6:6" ht="15" customHeight="1">
      <c r="F822" s="3"/>
    </row>
    <row r="823" spans="6:6" ht="15" customHeight="1">
      <c r="F823" s="3"/>
    </row>
    <row r="824" spans="6:6" ht="15" customHeight="1">
      <c r="F824" s="3"/>
    </row>
    <row r="825" spans="6:6" ht="15" customHeight="1">
      <c r="F825" s="3"/>
    </row>
    <row r="826" spans="6:6" ht="15" customHeight="1">
      <c r="F826" s="3"/>
    </row>
    <row r="827" spans="6:6" ht="15" customHeight="1">
      <c r="F827" s="3"/>
    </row>
    <row r="828" spans="6:6" ht="15" customHeight="1">
      <c r="F828" s="3"/>
    </row>
    <row r="829" spans="6:6" ht="15" customHeight="1">
      <c r="F829" s="3"/>
    </row>
    <row r="830" spans="6:6" ht="15" customHeight="1">
      <c r="F830" s="3"/>
    </row>
    <row r="831" spans="6:6" ht="15" customHeight="1">
      <c r="F831" s="3"/>
    </row>
    <row r="832" spans="6:6" ht="15" customHeight="1">
      <c r="F832" s="3"/>
    </row>
    <row r="833" spans="6:27" ht="15" customHeight="1">
      <c r="F833" s="3"/>
    </row>
    <row r="834" spans="6:27" ht="15" customHeight="1">
      <c r="F834" s="3"/>
    </row>
    <row r="835" spans="6:27" ht="15" customHeight="1">
      <c r="F835" s="3"/>
    </row>
    <row r="836" spans="6:27" ht="15" customHeight="1">
      <c r="F836" s="3"/>
    </row>
    <row r="837" spans="6:27" ht="15" customHeight="1">
      <c r="F837" s="3"/>
    </row>
    <row r="838" spans="6:27" ht="15" customHeight="1">
      <c r="F838" s="3"/>
    </row>
    <row r="839" spans="6:27" ht="15" customHeight="1">
      <c r="F839" s="3"/>
    </row>
    <row r="840" spans="6:27" ht="15" customHeight="1">
      <c r="F840" s="3"/>
    </row>
    <row r="841" spans="6:27" ht="15" customHeight="1">
      <c r="F841" s="3"/>
    </row>
    <row r="842" spans="6:27" ht="15" customHeight="1">
      <c r="F842" s="3"/>
    </row>
    <row r="843" spans="6:27" ht="15" customHeight="1">
      <c r="F843" s="3"/>
    </row>
    <row r="844" spans="6:27" ht="15" customHeight="1">
      <c r="F844" s="3"/>
      <c r="G844" s="3"/>
      <c r="H844" s="3"/>
      <c r="J844" s="3"/>
      <c r="K844" s="3"/>
      <c r="L844" s="3"/>
      <c r="M844" s="3"/>
      <c r="N844" s="3"/>
      <c r="O844" s="3"/>
      <c r="P844" s="3"/>
      <c r="Q844" s="3"/>
      <c r="R844" s="3"/>
      <c r="S844" s="3"/>
      <c r="T844" s="3"/>
      <c r="U844" s="3"/>
      <c r="V844" s="3"/>
      <c r="W844" s="3"/>
      <c r="X844" s="3"/>
      <c r="Y844" s="3"/>
      <c r="Z844" s="3"/>
      <c r="AA844" s="3"/>
    </row>
    <row r="845" spans="6:27" ht="15" customHeight="1">
      <c r="F845" s="3"/>
    </row>
    <row r="846" spans="6:27" ht="15" customHeight="1">
      <c r="F846" s="3"/>
    </row>
    <row r="847" spans="6:27" ht="15" customHeight="1">
      <c r="F847" s="3"/>
    </row>
    <row r="848" spans="6:27" ht="15" customHeight="1">
      <c r="F848" s="3"/>
    </row>
    <row r="849" spans="6:27" ht="15" customHeight="1">
      <c r="F849" s="3"/>
    </row>
    <row r="850" spans="6:27" ht="15" customHeight="1">
      <c r="F850" s="3"/>
    </row>
    <row r="851" spans="6:27" ht="15" customHeight="1">
      <c r="F851" s="3"/>
      <c r="I851" s="3"/>
    </row>
    <row r="852" spans="6:27" ht="15" customHeight="1">
      <c r="F852" s="3"/>
    </row>
    <row r="853" spans="6:27" ht="15" customHeight="1">
      <c r="F853" s="3"/>
    </row>
    <row r="854" spans="6:27" ht="15" customHeight="1">
      <c r="F854" s="3"/>
    </row>
    <row r="855" spans="6:27" ht="15" customHeight="1">
      <c r="F855" s="3"/>
    </row>
    <row r="856" spans="6:27" ht="15" customHeight="1">
      <c r="F856" s="4"/>
    </row>
    <row r="857" spans="6:27" ht="15" customHeight="1">
      <c r="F857" s="4"/>
    </row>
    <row r="858" spans="6:27" ht="15" customHeight="1">
      <c r="F858" s="3"/>
    </row>
    <row r="859" spans="6:27" ht="15" customHeight="1">
      <c r="F859" s="3"/>
    </row>
    <row r="860" spans="6:27" ht="15" customHeight="1">
      <c r="F860" s="3"/>
      <c r="G860" s="3"/>
      <c r="H860" s="3"/>
      <c r="I860" s="3"/>
      <c r="J860" s="3"/>
      <c r="K860" s="3"/>
      <c r="L860" s="3"/>
      <c r="M860" s="3"/>
      <c r="N860" s="3"/>
      <c r="O860" s="3"/>
      <c r="P860" s="3"/>
      <c r="Q860" s="3"/>
      <c r="R860" s="3"/>
      <c r="S860" s="3"/>
      <c r="T860" s="3"/>
      <c r="U860" s="3"/>
      <c r="V860" s="3"/>
      <c r="W860" s="3"/>
      <c r="X860" s="3"/>
      <c r="Y860" s="3"/>
      <c r="Z860" s="3"/>
      <c r="AA860" s="3"/>
    </row>
    <row r="861" spans="6:27" ht="15" customHeight="1">
      <c r="F861" s="3"/>
      <c r="G861" s="3"/>
      <c r="H861" s="3"/>
      <c r="J861" s="3"/>
      <c r="K861" s="3"/>
      <c r="L861" s="3"/>
      <c r="M861" s="3"/>
      <c r="N861" s="3"/>
      <c r="O861" s="3"/>
      <c r="P861" s="3"/>
      <c r="Q861" s="3"/>
      <c r="R861" s="3"/>
      <c r="S861" s="3"/>
      <c r="T861" s="3"/>
      <c r="U861" s="3"/>
      <c r="V861" s="3"/>
      <c r="W861" s="3"/>
      <c r="X861" s="3"/>
      <c r="Y861" s="3"/>
      <c r="Z861" s="3"/>
      <c r="AA861" s="3"/>
    </row>
    <row r="862" spans="6:27" ht="15" customHeight="1">
      <c r="F862" s="3"/>
    </row>
    <row r="863" spans="6:27" ht="15" customHeight="1">
      <c r="F863" s="3"/>
    </row>
    <row r="864" spans="6:27" ht="15" customHeight="1">
      <c r="F864" s="3"/>
    </row>
    <row r="865" spans="6:27" ht="15" customHeight="1">
      <c r="F865" s="3"/>
    </row>
    <row r="866" spans="6:27" ht="15" customHeight="1">
      <c r="F866" s="33"/>
    </row>
    <row r="867" spans="6:27" ht="15" customHeight="1">
      <c r="F867" s="33"/>
      <c r="G867" s="3"/>
      <c r="H867" s="3"/>
      <c r="J867" s="3"/>
      <c r="K867" s="3"/>
      <c r="L867" s="3"/>
      <c r="M867" s="3"/>
      <c r="N867" s="3"/>
      <c r="O867" s="3"/>
      <c r="P867" s="3"/>
      <c r="Q867" s="3"/>
      <c r="R867" s="3"/>
      <c r="S867" s="3"/>
      <c r="T867" s="3"/>
      <c r="U867" s="3"/>
      <c r="V867" s="3"/>
      <c r="W867" s="3"/>
      <c r="X867" s="3"/>
      <c r="Y867" s="3"/>
      <c r="Z867" s="3"/>
      <c r="AA867" s="3"/>
    </row>
    <row r="868" spans="6:27" ht="15" customHeight="1">
      <c r="F868" s="33"/>
    </row>
    <row r="869" spans="6:27" ht="15" customHeight="1">
      <c r="F869" s="33"/>
    </row>
    <row r="870" spans="6:27" ht="15" customHeight="1">
      <c r="F870" s="33"/>
    </row>
    <row r="871" spans="6:27" ht="15" customHeight="1">
      <c r="F871" s="33"/>
    </row>
    <row r="872" spans="6:27" ht="15" customHeight="1">
      <c r="F872" s="33"/>
    </row>
    <row r="873" spans="6:27" ht="15" customHeight="1">
      <c r="F873" s="33"/>
    </row>
    <row r="874" spans="6:27" ht="15" customHeight="1">
      <c r="F874" s="33"/>
    </row>
    <row r="875" spans="6:27" ht="15" customHeight="1">
      <c r="F875" s="33"/>
    </row>
    <row r="876" spans="6:27" ht="15" customHeight="1">
      <c r="F876" s="33"/>
    </row>
    <row r="877" spans="6:27" ht="15" customHeight="1">
      <c r="F877" s="33"/>
    </row>
    <row r="878" spans="6:27" ht="15" customHeight="1">
      <c r="F878" s="33"/>
    </row>
    <row r="879" spans="6:27" ht="15" customHeight="1">
      <c r="F879" s="3"/>
    </row>
    <row r="880" spans="6:27" ht="15" customHeight="1">
      <c r="F880" s="3"/>
    </row>
    <row r="881" spans="6:6" ht="15" customHeight="1">
      <c r="F881" s="3"/>
    </row>
    <row r="882" spans="6:6" ht="15" customHeight="1">
      <c r="F882" s="3"/>
    </row>
    <row r="883" spans="6:6" ht="15" customHeight="1">
      <c r="F883" s="3"/>
    </row>
    <row r="884" spans="6:6" ht="15" customHeight="1">
      <c r="F884" s="3"/>
    </row>
    <row r="885" spans="6:6" ht="15" customHeight="1">
      <c r="F885" s="3"/>
    </row>
    <row r="886" spans="6:6" ht="15" customHeight="1">
      <c r="F886" s="3"/>
    </row>
    <row r="887" spans="6:6" ht="15" customHeight="1">
      <c r="F887" s="3"/>
    </row>
    <row r="888" spans="6:6" ht="15" customHeight="1">
      <c r="F888" s="3"/>
    </row>
    <row r="889" spans="6:6" ht="15" customHeight="1">
      <c r="F889" s="33"/>
    </row>
    <row r="890" spans="6:6" ht="15" customHeight="1">
      <c r="F890" s="33"/>
    </row>
    <row r="891" spans="6:6" ht="15" customHeight="1">
      <c r="F891" s="33"/>
    </row>
    <row r="892" spans="6:6" ht="15" customHeight="1">
      <c r="F892" s="33"/>
    </row>
    <row r="893" spans="6:6" ht="15" customHeight="1">
      <c r="F893" s="33"/>
    </row>
    <row r="894" spans="6:6" ht="15" customHeight="1">
      <c r="F894" s="33"/>
    </row>
    <row r="895" spans="6:6" ht="15" customHeight="1">
      <c r="F895" s="33"/>
    </row>
    <row r="896" spans="6:6" ht="15" customHeight="1">
      <c r="F896" s="33"/>
    </row>
    <row r="897" spans="6:9" ht="15" customHeight="1">
      <c r="F897" s="33"/>
    </row>
    <row r="898" spans="6:9" ht="15" customHeight="1">
      <c r="F898" s="33"/>
    </row>
    <row r="899" spans="6:9" ht="15" customHeight="1">
      <c r="F899" s="33"/>
    </row>
    <row r="900" spans="6:9" ht="15" customHeight="1">
      <c r="F900" s="33"/>
    </row>
    <row r="901" spans="6:9" ht="15" customHeight="1">
      <c r="F901" s="33"/>
    </row>
    <row r="902" spans="6:9" ht="15" customHeight="1">
      <c r="F902" s="33"/>
    </row>
    <row r="903" spans="6:9" ht="15" customHeight="1">
      <c r="F903" s="33"/>
    </row>
    <row r="904" spans="6:9" ht="15" customHeight="1">
      <c r="F904" s="33"/>
    </row>
    <row r="905" spans="6:9" ht="15" customHeight="1">
      <c r="F905" s="33"/>
    </row>
    <row r="906" spans="6:9" ht="15" customHeight="1">
      <c r="F906" s="33"/>
    </row>
    <row r="907" spans="6:9" ht="15" customHeight="1">
      <c r="F907" s="33"/>
    </row>
    <row r="908" spans="6:9" ht="15" customHeight="1">
      <c r="F908" s="33"/>
    </row>
    <row r="909" spans="6:9" ht="15" customHeight="1">
      <c r="F909" s="33"/>
    </row>
    <row r="910" spans="6:9" ht="15" customHeight="1">
      <c r="F910" s="33"/>
    </row>
    <row r="911" spans="6:9" ht="15" customHeight="1">
      <c r="F911" s="33"/>
      <c r="I911" s="3"/>
    </row>
    <row r="912" spans="6:9" ht="15" customHeight="1">
      <c r="F912" s="33"/>
      <c r="I912" s="3"/>
    </row>
    <row r="913" spans="6:27" ht="15" customHeight="1">
      <c r="F913" s="33"/>
    </row>
    <row r="914" spans="6:27" ht="15" customHeight="1">
      <c r="F914" s="33"/>
    </row>
    <row r="915" spans="6:27" ht="15" customHeight="1">
      <c r="F915" s="33"/>
    </row>
    <row r="916" spans="6:27" ht="15" customHeight="1">
      <c r="F916" s="33"/>
      <c r="G916" s="3"/>
      <c r="H916" s="3"/>
      <c r="J916" s="3"/>
      <c r="K916" s="3"/>
      <c r="L916" s="3"/>
      <c r="M916" s="3"/>
      <c r="N916" s="3"/>
      <c r="O916" s="3"/>
      <c r="P916" s="3"/>
      <c r="Q916" s="3"/>
      <c r="R916" s="3"/>
      <c r="S916" s="3"/>
      <c r="T916" s="3"/>
      <c r="U916" s="3"/>
      <c r="V916" s="3"/>
      <c r="W916" s="3"/>
      <c r="X916" s="3"/>
      <c r="Y916" s="3"/>
      <c r="Z916" s="3"/>
      <c r="AA916" s="3"/>
    </row>
    <row r="917" spans="6:27" ht="15" customHeight="1">
      <c r="F917" s="33"/>
    </row>
    <row r="918" spans="6:27" ht="15" customHeight="1">
      <c r="F918" s="33"/>
      <c r="I918" s="3"/>
    </row>
    <row r="919" spans="6:27" ht="15" customHeight="1">
      <c r="F919" s="33"/>
    </row>
    <row r="920" spans="6:27" ht="15" customHeight="1">
      <c r="F920" s="33"/>
    </row>
    <row r="921" spans="6:27" ht="15" customHeight="1">
      <c r="F921" s="33"/>
    </row>
    <row r="922" spans="6:27" ht="15" customHeight="1">
      <c r="F922" s="33"/>
    </row>
    <row r="923" spans="6:27" ht="15" customHeight="1">
      <c r="F923" s="33"/>
      <c r="I923" s="3"/>
    </row>
    <row r="924" spans="6:27" ht="15" customHeight="1">
      <c r="F924" s="33"/>
    </row>
    <row r="925" spans="6:27" ht="15" customHeight="1">
      <c r="F925" s="33"/>
    </row>
    <row r="926" spans="6:27" ht="15" customHeight="1">
      <c r="F926" s="33"/>
    </row>
    <row r="927" spans="6:27" ht="15" customHeight="1">
      <c r="F927" s="33"/>
    </row>
    <row r="928" spans="6:27" ht="15" customHeight="1">
      <c r="F928" s="33"/>
    </row>
    <row r="929" spans="6:6" ht="15" customHeight="1">
      <c r="F929" s="33"/>
    </row>
    <row r="930" spans="6:6" ht="15" customHeight="1">
      <c r="F930" s="33"/>
    </row>
    <row r="931" spans="6:6" ht="15" customHeight="1">
      <c r="F931" s="33"/>
    </row>
    <row r="932" spans="6:6" ht="15" customHeight="1">
      <c r="F932" s="33"/>
    </row>
    <row r="933" spans="6:6" ht="15" customHeight="1">
      <c r="F933" s="33"/>
    </row>
    <row r="934" spans="6:6" ht="15" customHeight="1">
      <c r="F934" s="33"/>
    </row>
    <row r="935" spans="6:6" ht="15" customHeight="1">
      <c r="F935" s="33"/>
    </row>
    <row r="936" spans="6:6" ht="15" customHeight="1">
      <c r="F936" s="33"/>
    </row>
    <row r="937" spans="6:6" ht="15" customHeight="1">
      <c r="F937" s="33"/>
    </row>
    <row r="938" spans="6:6" ht="15" customHeight="1">
      <c r="F938" s="33"/>
    </row>
    <row r="939" spans="6:6" ht="15" customHeight="1">
      <c r="F939" s="33"/>
    </row>
    <row r="940" spans="6:6" ht="15" customHeight="1">
      <c r="F940" s="33"/>
    </row>
    <row r="941" spans="6:6" ht="15" customHeight="1">
      <c r="F941" s="33"/>
    </row>
    <row r="942" spans="6:6" ht="15" customHeight="1">
      <c r="F942" s="33"/>
    </row>
    <row r="943" spans="6:6" ht="15" customHeight="1">
      <c r="F943" s="33"/>
    </row>
    <row r="944" spans="6:6" ht="15" customHeight="1">
      <c r="F944" s="33"/>
    </row>
    <row r="945" spans="6:6" ht="15" customHeight="1">
      <c r="F945" s="33"/>
    </row>
    <row r="946" spans="6:6" ht="15" customHeight="1">
      <c r="F946" s="33"/>
    </row>
    <row r="947" spans="6:6" ht="15" customHeight="1">
      <c r="F947" s="33"/>
    </row>
    <row r="948" spans="6:6" ht="15" customHeight="1">
      <c r="F948" s="33"/>
    </row>
    <row r="949" spans="6:6" ht="15" customHeight="1">
      <c r="F949" s="33"/>
    </row>
    <row r="950" spans="6:6" ht="15" customHeight="1">
      <c r="F950" s="33"/>
    </row>
    <row r="951" spans="6:6" ht="15" customHeight="1">
      <c r="F951" s="33"/>
    </row>
    <row r="952" spans="6:6" ht="15" customHeight="1">
      <c r="F952" s="33"/>
    </row>
    <row r="953" spans="6:6" ht="15" customHeight="1">
      <c r="F953" s="33"/>
    </row>
    <row r="954" spans="6:6" ht="15" customHeight="1">
      <c r="F954" s="33"/>
    </row>
    <row r="955" spans="6:6" ht="15" customHeight="1">
      <c r="F955" s="33"/>
    </row>
    <row r="956" spans="6:6" ht="15" customHeight="1">
      <c r="F956" s="4"/>
    </row>
    <row r="957" spans="6:6" ht="15" customHeight="1">
      <c r="F957" s="4"/>
    </row>
    <row r="958" spans="6:6" ht="15" customHeight="1">
      <c r="F958" s="4"/>
    </row>
    <row r="959" spans="6:6" ht="15" customHeight="1">
      <c r="F959" s="4"/>
    </row>
    <row r="960" spans="6:6" ht="15" customHeight="1">
      <c r="F960" s="4"/>
    </row>
    <row r="961" spans="6:27" ht="15" customHeight="1">
      <c r="F961" s="4"/>
    </row>
    <row r="962" spans="6:27" ht="15" customHeight="1">
      <c r="F962" s="4"/>
    </row>
    <row r="963" spans="6:27" ht="15" customHeight="1">
      <c r="F963" s="4"/>
    </row>
    <row r="964" spans="6:27" ht="15" customHeight="1">
      <c r="F964" s="4"/>
      <c r="G964" s="3"/>
      <c r="H964" s="3"/>
      <c r="J964" s="3"/>
      <c r="K964" s="3"/>
      <c r="L964" s="3"/>
      <c r="M964" s="3"/>
      <c r="N964" s="3"/>
      <c r="O964" s="3"/>
      <c r="P964" s="3"/>
      <c r="Q964" s="3"/>
      <c r="R964" s="3"/>
      <c r="S964" s="3"/>
      <c r="T964" s="3"/>
      <c r="U964" s="3"/>
      <c r="V964" s="3"/>
      <c r="W964" s="3"/>
      <c r="X964" s="3"/>
      <c r="Y964" s="3"/>
      <c r="Z964" s="3"/>
      <c r="AA964" s="3"/>
    </row>
    <row r="965" spans="6:27" ht="15" customHeight="1">
      <c r="F965" s="4"/>
    </row>
    <row r="966" spans="6:27" ht="15" customHeight="1">
      <c r="F966" s="4"/>
    </row>
    <row r="967" spans="6:27" ht="15" customHeight="1">
      <c r="F967" s="4"/>
    </row>
    <row r="968" spans="6:27" ht="15" customHeight="1">
      <c r="F968" s="4"/>
    </row>
    <row r="969" spans="6:27" ht="15" customHeight="1">
      <c r="F969" s="4"/>
    </row>
    <row r="970" spans="6:27" ht="15" customHeight="1">
      <c r="F970" s="3"/>
    </row>
    <row r="971" spans="6:27" ht="15" customHeight="1">
      <c r="F971" s="3"/>
    </row>
    <row r="972" spans="6:27" ht="15" customHeight="1">
      <c r="F972" s="3"/>
    </row>
    <row r="973" spans="6:27" ht="15" customHeight="1">
      <c r="F973" s="3"/>
    </row>
    <row r="974" spans="6:27" ht="15" customHeight="1">
      <c r="F974" s="3"/>
    </row>
    <row r="975" spans="6:27" ht="15" customHeight="1">
      <c r="F975" s="3"/>
      <c r="G975" s="3"/>
      <c r="H975" s="3"/>
      <c r="J975" s="3"/>
      <c r="K975" s="3"/>
      <c r="L975" s="3"/>
      <c r="M975" s="3"/>
      <c r="N975" s="3"/>
      <c r="O975" s="3"/>
      <c r="P975" s="3"/>
      <c r="Q975" s="3"/>
      <c r="R975" s="3"/>
      <c r="S975" s="3"/>
      <c r="T975" s="3"/>
      <c r="U975" s="3"/>
      <c r="V975" s="3"/>
      <c r="W975" s="3"/>
      <c r="X975" s="3"/>
      <c r="Y975" s="3"/>
      <c r="Z975" s="3"/>
      <c r="AA975" s="3"/>
    </row>
    <row r="976" spans="6:27" ht="15" customHeight="1">
      <c r="F976" s="3"/>
    </row>
    <row r="977" spans="6:27" ht="15" customHeight="1">
      <c r="F977" s="3"/>
    </row>
    <row r="978" spans="6:27" ht="15" customHeight="1">
      <c r="F978" s="3"/>
    </row>
    <row r="979" spans="6:27" ht="15" customHeight="1">
      <c r="F979" s="3"/>
    </row>
    <row r="980" spans="6:27" ht="15" customHeight="1">
      <c r="F980" s="3"/>
    </row>
    <row r="981" spans="6:27" ht="15" customHeight="1">
      <c r="F981" s="3"/>
      <c r="G981" s="3"/>
      <c r="H981" s="3"/>
      <c r="J981" s="3"/>
      <c r="K981" s="3"/>
      <c r="L981" s="3"/>
      <c r="M981" s="3"/>
      <c r="N981" s="3"/>
      <c r="O981" s="3"/>
      <c r="P981" s="3"/>
      <c r="Q981" s="3"/>
      <c r="R981" s="3"/>
      <c r="S981" s="3"/>
      <c r="T981" s="3"/>
      <c r="U981" s="3"/>
      <c r="V981" s="3"/>
      <c r="W981" s="3"/>
      <c r="X981" s="3"/>
      <c r="Y981" s="3"/>
      <c r="Z981" s="3"/>
      <c r="AA981" s="3"/>
    </row>
    <row r="982" spans="6:27" ht="15" customHeight="1">
      <c r="F982" s="3"/>
    </row>
    <row r="983" spans="6:27" ht="15" customHeight="1">
      <c r="F983" s="3"/>
    </row>
    <row r="984" spans="6:27" ht="15" customHeight="1">
      <c r="F984" s="3"/>
      <c r="G984" s="3"/>
      <c r="H984" s="3"/>
      <c r="J984" s="3"/>
      <c r="K984" s="3"/>
      <c r="L984" s="3"/>
      <c r="M984" s="3"/>
      <c r="N984" s="3"/>
      <c r="O984" s="3"/>
      <c r="P984" s="3"/>
      <c r="Q984" s="3"/>
      <c r="R984" s="3"/>
      <c r="S984" s="3"/>
      <c r="T984" s="3"/>
      <c r="U984" s="3"/>
      <c r="V984" s="3"/>
      <c r="W984" s="3"/>
      <c r="X984" s="3"/>
      <c r="Y984" s="3"/>
      <c r="Z984" s="3"/>
      <c r="AA984" s="3"/>
    </row>
    <row r="985" spans="6:27" ht="15" customHeight="1">
      <c r="F985" s="3"/>
    </row>
    <row r="986" spans="6:27" ht="15" customHeight="1">
      <c r="F986" s="3"/>
    </row>
    <row r="987" spans="6:27" ht="15" customHeight="1">
      <c r="F987" s="3"/>
    </row>
    <row r="988" spans="6:27" ht="15" customHeight="1">
      <c r="F988" s="3"/>
    </row>
    <row r="989" spans="6:27" ht="15" customHeight="1">
      <c r="F989" s="3"/>
    </row>
    <row r="990" spans="6:27" ht="15" customHeight="1">
      <c r="F990" s="3"/>
    </row>
    <row r="991" spans="6:27" ht="15" customHeight="1">
      <c r="F991" s="3"/>
    </row>
    <row r="992" spans="6:27" ht="15" customHeight="1">
      <c r="F992" s="3"/>
    </row>
    <row r="993" spans="6:6" ht="15" customHeight="1">
      <c r="F993" s="3"/>
    </row>
    <row r="994" spans="6:6" ht="15" customHeight="1">
      <c r="F994" s="3"/>
    </row>
    <row r="995" spans="6:6" ht="15" customHeight="1">
      <c r="F995" s="3"/>
    </row>
    <row r="996" spans="6:6" ht="15" customHeight="1">
      <c r="F996" s="3"/>
    </row>
    <row r="997" spans="6:6" ht="15" customHeight="1">
      <c r="F997" s="3"/>
    </row>
    <row r="998" spans="6:6" ht="15" customHeight="1">
      <c r="F998" s="3"/>
    </row>
    <row r="999" spans="6:6" ht="15" customHeight="1">
      <c r="F999" s="3"/>
    </row>
    <row r="1000" spans="6:6" ht="15" customHeight="1">
      <c r="F1000" s="3"/>
    </row>
    <row r="1001" spans="6:6" ht="15" customHeight="1">
      <c r="F1001" s="3"/>
    </row>
    <row r="1002" spans="6:6" ht="15" customHeight="1">
      <c r="F1002" s="3"/>
    </row>
    <row r="1003" spans="6:6" ht="15" customHeight="1">
      <c r="F1003" s="3"/>
    </row>
    <row r="1004" spans="6:6" ht="15" customHeight="1">
      <c r="F1004" s="3"/>
    </row>
    <row r="1005" spans="6:6" ht="15" customHeight="1">
      <c r="F1005" s="3"/>
    </row>
    <row r="1006" spans="6:6" ht="15" customHeight="1">
      <c r="F1006" s="3"/>
    </row>
    <row r="1007" spans="6:6" ht="15" customHeight="1">
      <c r="F1007" s="3"/>
    </row>
    <row r="1008" spans="6:6" ht="15" customHeight="1">
      <c r="F1008" s="3"/>
    </row>
    <row r="1009" spans="6:9" ht="15" customHeight="1">
      <c r="F1009" s="3"/>
    </row>
    <row r="1010" spans="6:9" ht="15" customHeight="1">
      <c r="F1010" s="3"/>
    </row>
    <row r="1011" spans="6:9" ht="15" customHeight="1">
      <c r="F1011" s="3"/>
    </row>
    <row r="1012" spans="6:9" ht="15" customHeight="1">
      <c r="F1012" s="3"/>
    </row>
    <row r="1013" spans="6:9" ht="15" customHeight="1">
      <c r="F1013" s="3"/>
    </row>
    <row r="1014" spans="6:9" ht="15" customHeight="1">
      <c r="F1014" s="3"/>
    </row>
    <row r="1015" spans="6:9" ht="15" customHeight="1">
      <c r="F1015" s="3"/>
      <c r="I1015" s="3"/>
    </row>
    <row r="1016" spans="6:9" ht="15" customHeight="1">
      <c r="F1016" s="3"/>
    </row>
    <row r="1017" spans="6:9" ht="15" customHeight="1">
      <c r="F1017" s="3"/>
    </row>
    <row r="1018" spans="6:9" ht="15" customHeight="1">
      <c r="F1018" s="3"/>
    </row>
    <row r="1019" spans="6:9" ht="15" customHeight="1">
      <c r="F1019" s="3"/>
    </row>
    <row r="1020" spans="6:9" ht="15" customHeight="1">
      <c r="F1020" s="3"/>
    </row>
    <row r="1021" spans="6:9" ht="15" customHeight="1">
      <c r="F1021" s="3"/>
    </row>
    <row r="1022" spans="6:9" ht="15" customHeight="1">
      <c r="F1022" s="3"/>
    </row>
    <row r="1023" spans="6:9" ht="15" customHeight="1">
      <c r="F1023" s="3"/>
    </row>
    <row r="1024" spans="6:9" ht="15" customHeight="1">
      <c r="F1024" s="3"/>
    </row>
    <row r="1025" spans="6:9" ht="15" customHeight="1">
      <c r="F1025" s="3"/>
    </row>
    <row r="1026" spans="6:9" ht="15" customHeight="1">
      <c r="F1026" s="3"/>
      <c r="I1026" s="3"/>
    </row>
    <row r="1027" spans="6:9" ht="15" customHeight="1">
      <c r="F1027" s="3"/>
    </row>
    <row r="1028" spans="6:9" ht="15" customHeight="1">
      <c r="F1028" s="3"/>
    </row>
    <row r="1029" spans="6:9" ht="15" customHeight="1">
      <c r="F1029" s="3"/>
    </row>
    <row r="1030" spans="6:9" ht="15" customHeight="1">
      <c r="F1030" s="3"/>
    </row>
    <row r="1031" spans="6:9" ht="15" customHeight="1">
      <c r="F1031" s="3"/>
    </row>
    <row r="1032" spans="6:9" ht="15" customHeight="1">
      <c r="F1032" s="3"/>
      <c r="I1032" s="3"/>
    </row>
    <row r="1033" spans="6:9" ht="15" customHeight="1">
      <c r="F1033" s="3"/>
    </row>
    <row r="1034" spans="6:9" ht="15" customHeight="1">
      <c r="F1034" s="3"/>
    </row>
    <row r="1035" spans="6:9" ht="15" customHeight="1">
      <c r="F1035" s="3"/>
      <c r="I1035" s="3"/>
    </row>
    <row r="1036" spans="6:9" ht="15" customHeight="1">
      <c r="F1036" s="3"/>
    </row>
    <row r="1037" spans="6:9" ht="15" customHeight="1">
      <c r="F1037" s="3"/>
    </row>
    <row r="1038" spans="6:9" ht="15" customHeight="1">
      <c r="F1038" s="3"/>
    </row>
    <row r="1039" spans="6:9" ht="15" customHeight="1">
      <c r="F1039" s="3"/>
    </row>
    <row r="1040" spans="6:9" ht="15" customHeight="1">
      <c r="F1040" s="3"/>
    </row>
    <row r="1041" spans="6:27" ht="15" customHeight="1">
      <c r="F1041" s="3"/>
    </row>
    <row r="1042" spans="6:27" ht="15" customHeight="1">
      <c r="F1042" s="3"/>
    </row>
    <row r="1043" spans="6:27" ht="15" customHeight="1">
      <c r="F1043" s="3"/>
    </row>
    <row r="1044" spans="6:27" ht="15" customHeight="1">
      <c r="F1044" s="3"/>
    </row>
    <row r="1045" spans="6:27" ht="15" customHeight="1">
      <c r="F1045" s="3"/>
      <c r="G1045" s="3"/>
      <c r="H1045" s="3"/>
      <c r="J1045" s="3"/>
      <c r="K1045" s="3"/>
      <c r="L1045" s="3"/>
      <c r="M1045" s="3"/>
      <c r="N1045" s="3"/>
      <c r="O1045" s="3"/>
      <c r="P1045" s="3"/>
      <c r="Q1045" s="3"/>
      <c r="R1045" s="3"/>
      <c r="S1045" s="3"/>
      <c r="T1045" s="3"/>
      <c r="U1045" s="3"/>
      <c r="V1045" s="3"/>
      <c r="W1045" s="3"/>
      <c r="X1045" s="3"/>
      <c r="Y1045" s="3"/>
      <c r="Z1045" s="3"/>
      <c r="AA1045" s="3"/>
    </row>
    <row r="1046" spans="6:27" ht="15" customHeight="1">
      <c r="F1046" s="3"/>
    </row>
    <row r="1047" spans="6:27" ht="15" customHeight="1">
      <c r="F1047" s="3"/>
    </row>
    <row r="1048" spans="6:27" ht="15" customHeight="1">
      <c r="F1048" s="3"/>
    </row>
    <row r="1049" spans="6:27" ht="15" customHeight="1">
      <c r="F1049" s="3"/>
    </row>
    <row r="1050" spans="6:27" ht="15" customHeight="1">
      <c r="F1050" s="3"/>
    </row>
    <row r="1051" spans="6:27" ht="15" customHeight="1">
      <c r="F1051" s="3"/>
    </row>
    <row r="1052" spans="6:27" ht="15" customHeight="1">
      <c r="F1052" s="3"/>
    </row>
    <row r="1053" spans="6:27" ht="15" customHeight="1">
      <c r="F1053" s="3"/>
    </row>
    <row r="1054" spans="6:27" ht="15" customHeight="1">
      <c r="F1054" s="3"/>
    </row>
    <row r="1055" spans="6:27" ht="15" customHeight="1">
      <c r="F1055" s="3"/>
    </row>
    <row r="1056" spans="6:27" ht="15" customHeight="1">
      <c r="F1056" s="3"/>
      <c r="K1056" s="3"/>
      <c r="L1056" s="3"/>
      <c r="M1056" s="3"/>
    </row>
    <row r="1057" spans="6:6" ht="15" customHeight="1">
      <c r="F1057" s="3"/>
    </row>
    <row r="1058" spans="6:6" ht="15" customHeight="1">
      <c r="F1058" s="3"/>
    </row>
    <row r="1059" spans="6:6" ht="15" customHeight="1">
      <c r="F1059" s="3"/>
    </row>
    <row r="1060" spans="6:6" ht="15" customHeight="1">
      <c r="F1060" s="3"/>
    </row>
    <row r="1061" spans="6:6" ht="15" customHeight="1">
      <c r="F1061" s="3"/>
    </row>
    <row r="1062" spans="6:6" ht="15" customHeight="1">
      <c r="F1062" s="3"/>
    </row>
    <row r="1063" spans="6:6" ht="15" customHeight="1">
      <c r="F1063" s="3"/>
    </row>
    <row r="1064" spans="6:6" ht="15" customHeight="1">
      <c r="F1064" s="3"/>
    </row>
    <row r="1065" spans="6:6" ht="15" customHeight="1">
      <c r="F1065" s="3"/>
    </row>
    <row r="1066" spans="6:6" ht="15" customHeight="1">
      <c r="F1066" s="3"/>
    </row>
    <row r="1067" spans="6:6" ht="15" customHeight="1">
      <c r="F1067" s="3"/>
    </row>
    <row r="1068" spans="6:6" ht="15" customHeight="1">
      <c r="F1068" s="3"/>
    </row>
    <row r="1069" spans="6:6" ht="15" customHeight="1">
      <c r="F1069" s="3"/>
    </row>
    <row r="1070" spans="6:6" ht="15" customHeight="1">
      <c r="F1070" s="3"/>
    </row>
    <row r="1071" spans="6:6" ht="15" customHeight="1">
      <c r="F1071" s="3"/>
    </row>
    <row r="1072" spans="6:6" ht="15" customHeight="1">
      <c r="F1072" s="3"/>
    </row>
    <row r="1073" spans="6:27" ht="15" customHeight="1">
      <c r="F1073" s="3"/>
    </row>
    <row r="1074" spans="6:27" ht="15" customHeight="1">
      <c r="F1074" s="3"/>
    </row>
    <row r="1075" spans="6:27" ht="15" customHeight="1">
      <c r="F1075" s="3"/>
    </row>
    <row r="1076" spans="6:27" ht="15" customHeight="1">
      <c r="F1076" s="3"/>
    </row>
    <row r="1077" spans="6:27" ht="15" customHeight="1">
      <c r="F1077" s="3"/>
    </row>
    <row r="1078" spans="6:27" ht="15" customHeight="1">
      <c r="F1078" s="3"/>
    </row>
    <row r="1079" spans="6:27" ht="15" customHeight="1">
      <c r="F1079" s="3"/>
    </row>
    <row r="1080" spans="6:27" ht="15" customHeight="1">
      <c r="F1080" s="3"/>
    </row>
    <row r="1081" spans="6:27" ht="15" customHeight="1">
      <c r="F1081" s="3"/>
      <c r="G1081" s="3"/>
      <c r="H1081" s="3"/>
      <c r="J1081" s="3"/>
      <c r="K1081" s="3"/>
      <c r="L1081" s="3"/>
      <c r="M1081" s="3"/>
      <c r="N1081" s="3"/>
      <c r="O1081" s="3"/>
      <c r="P1081" s="3"/>
      <c r="Q1081" s="3"/>
      <c r="R1081" s="3"/>
      <c r="S1081" s="3"/>
      <c r="T1081" s="3"/>
      <c r="U1081" s="3"/>
      <c r="V1081" s="3"/>
      <c r="W1081" s="3"/>
      <c r="X1081" s="3"/>
      <c r="Y1081" s="3"/>
      <c r="Z1081" s="3"/>
      <c r="AA1081" s="3"/>
    </row>
    <row r="1082" spans="6:27" ht="15" customHeight="1">
      <c r="F1082" s="3"/>
    </row>
    <row r="1083" spans="6:27" ht="15" customHeight="1">
      <c r="F1083" s="3"/>
    </row>
    <row r="1084" spans="6:27" ht="15" customHeight="1">
      <c r="F1084" s="3"/>
      <c r="G1084" s="3"/>
      <c r="H1084" s="3"/>
      <c r="J1084" s="3"/>
      <c r="K1084" s="3"/>
      <c r="L1084" s="3"/>
      <c r="M1084" s="3"/>
      <c r="N1084" s="3"/>
      <c r="O1084" s="3"/>
      <c r="P1084" s="3"/>
      <c r="Q1084" s="3"/>
      <c r="R1084" s="3"/>
      <c r="S1084" s="3"/>
      <c r="T1084" s="3"/>
      <c r="U1084" s="3"/>
      <c r="V1084" s="3"/>
      <c r="W1084" s="3"/>
      <c r="X1084" s="3"/>
      <c r="Y1084" s="3"/>
      <c r="Z1084" s="3"/>
      <c r="AA1084" s="3"/>
    </row>
    <row r="1085" spans="6:27" ht="15" customHeight="1">
      <c r="F1085" s="3"/>
      <c r="G1085" s="3"/>
      <c r="H1085" s="3"/>
      <c r="J1085" s="3"/>
      <c r="K1085" s="3"/>
      <c r="L1085" s="3"/>
      <c r="M1085" s="3"/>
      <c r="N1085" s="3"/>
      <c r="O1085" s="3"/>
      <c r="P1085" s="3"/>
      <c r="Q1085" s="3"/>
      <c r="R1085" s="3"/>
      <c r="S1085" s="3"/>
      <c r="T1085" s="3"/>
      <c r="U1085" s="3"/>
      <c r="V1085" s="3"/>
      <c r="W1085" s="3"/>
      <c r="X1085" s="3"/>
      <c r="Y1085" s="3"/>
      <c r="Z1085" s="3"/>
      <c r="AA1085" s="3"/>
    </row>
    <row r="1086" spans="6:27" ht="15" customHeight="1">
      <c r="F1086" s="3"/>
    </row>
    <row r="1087" spans="6:27" ht="15" customHeight="1">
      <c r="F1087" s="3"/>
    </row>
    <row r="1088" spans="6:27" ht="15" customHeight="1">
      <c r="F1088" s="3"/>
      <c r="I1088" s="3"/>
    </row>
    <row r="1089" spans="6:27" ht="15" customHeight="1">
      <c r="F1089" s="3"/>
    </row>
    <row r="1090" spans="6:27" ht="15" customHeight="1">
      <c r="F1090" s="3"/>
    </row>
    <row r="1091" spans="6:27" ht="15" customHeight="1">
      <c r="F1091" s="3"/>
      <c r="G1091" s="3"/>
      <c r="H1091" s="3"/>
      <c r="J1091" s="3"/>
      <c r="K1091" s="3"/>
      <c r="L1091" s="3"/>
      <c r="M1091" s="3"/>
      <c r="N1091" s="3"/>
      <c r="O1091" s="3"/>
      <c r="P1091" s="3"/>
      <c r="Q1091" s="3"/>
      <c r="R1091" s="3"/>
      <c r="S1091" s="3"/>
      <c r="T1091" s="3"/>
      <c r="U1091" s="3"/>
      <c r="V1091" s="3"/>
      <c r="W1091" s="3"/>
      <c r="X1091" s="3"/>
      <c r="Y1091" s="3"/>
      <c r="Z1091" s="3"/>
      <c r="AA1091" s="3"/>
    </row>
    <row r="1092" spans="6:27" ht="15" customHeight="1">
      <c r="F1092" s="3"/>
    </row>
    <row r="1093" spans="6:27" ht="15" customHeight="1">
      <c r="F1093" s="3"/>
    </row>
    <row r="1094" spans="6:27" ht="15" customHeight="1">
      <c r="F1094" s="3"/>
    </row>
    <row r="1095" spans="6:27" ht="15" customHeight="1">
      <c r="F1095" s="3"/>
    </row>
    <row r="1096" spans="6:27" ht="15" customHeight="1">
      <c r="F1096" s="3"/>
      <c r="I1096" s="3"/>
    </row>
    <row r="1097" spans="6:27" ht="15" customHeight="1">
      <c r="F1097" s="3"/>
    </row>
    <row r="1098" spans="6:27" ht="15" customHeight="1">
      <c r="F1098" s="3"/>
    </row>
    <row r="1099" spans="6:27" ht="15" customHeight="1">
      <c r="F1099" s="3"/>
    </row>
    <row r="1100" spans="6:27" ht="15" customHeight="1">
      <c r="F1100" s="3"/>
    </row>
    <row r="1101" spans="6:27" ht="15" customHeight="1">
      <c r="F1101" s="3"/>
    </row>
    <row r="1102" spans="6:27" ht="15" customHeight="1">
      <c r="F1102" s="3"/>
    </row>
    <row r="1103" spans="6:27" ht="15" customHeight="1">
      <c r="F1103" s="3"/>
    </row>
    <row r="1104" spans="6:27" ht="15" customHeight="1">
      <c r="F1104" s="3"/>
    </row>
    <row r="1105" spans="6:6" ht="15" customHeight="1">
      <c r="F1105" s="3"/>
    </row>
    <row r="1106" spans="6:6" ht="15" customHeight="1">
      <c r="F1106" s="3"/>
    </row>
    <row r="1107" spans="6:6" ht="15" customHeight="1">
      <c r="F1107" s="3"/>
    </row>
    <row r="1108" spans="6:6" ht="15" customHeight="1">
      <c r="F1108" s="3"/>
    </row>
    <row r="1109" spans="6:6" ht="15" customHeight="1">
      <c r="F1109" s="3"/>
    </row>
    <row r="1110" spans="6:6" ht="15" customHeight="1">
      <c r="F1110" s="3"/>
    </row>
    <row r="1111" spans="6:6" ht="15" customHeight="1">
      <c r="F1111" s="3"/>
    </row>
    <row r="1112" spans="6:6" ht="15" customHeight="1">
      <c r="F1112" s="3"/>
    </row>
    <row r="1113" spans="6:6" ht="15" customHeight="1">
      <c r="F1113" s="3"/>
    </row>
    <row r="1114" spans="6:6" ht="15" customHeight="1">
      <c r="F1114" s="3"/>
    </row>
    <row r="1115" spans="6:6" ht="15" customHeight="1">
      <c r="F1115" s="3"/>
    </row>
    <row r="1116" spans="6:6" ht="15" customHeight="1">
      <c r="F1116" s="3"/>
    </row>
    <row r="1117" spans="6:6" ht="15" customHeight="1">
      <c r="F1117" s="3"/>
    </row>
    <row r="1118" spans="6:6" ht="15" customHeight="1">
      <c r="F1118" s="3"/>
    </row>
    <row r="1119" spans="6:6" ht="15" customHeight="1">
      <c r="F1119" s="3"/>
    </row>
    <row r="1120" spans="6:6" ht="15" customHeight="1">
      <c r="F1120" s="3"/>
    </row>
    <row r="1121" spans="6:9" ht="15" customHeight="1">
      <c r="F1121" s="3"/>
    </row>
    <row r="1122" spans="6:9" ht="15" customHeight="1">
      <c r="F1122" s="3"/>
    </row>
    <row r="1123" spans="6:9" ht="15" customHeight="1">
      <c r="F1123" s="3"/>
    </row>
    <row r="1124" spans="6:9" ht="15" customHeight="1">
      <c r="F1124" s="3"/>
    </row>
    <row r="1125" spans="6:9" ht="15" customHeight="1">
      <c r="F1125" s="3"/>
    </row>
    <row r="1126" spans="6:9" ht="15" customHeight="1">
      <c r="F1126" s="3"/>
    </row>
    <row r="1127" spans="6:9" ht="15" customHeight="1">
      <c r="F1127" s="3"/>
    </row>
    <row r="1128" spans="6:9" ht="15" customHeight="1">
      <c r="F1128" s="3"/>
    </row>
    <row r="1129" spans="6:9" ht="15" customHeight="1">
      <c r="F1129" s="3"/>
    </row>
    <row r="1130" spans="6:9" ht="15" customHeight="1">
      <c r="F1130" s="3"/>
    </row>
    <row r="1131" spans="6:9" ht="15" customHeight="1">
      <c r="F1131" s="3"/>
    </row>
    <row r="1132" spans="6:9" ht="15" customHeight="1">
      <c r="F1132" s="3"/>
    </row>
    <row r="1133" spans="6:9" ht="15" customHeight="1">
      <c r="F1133" s="3"/>
    </row>
    <row r="1134" spans="6:9" ht="15" customHeight="1">
      <c r="F1134" s="3"/>
    </row>
    <row r="1135" spans="6:9" ht="15" customHeight="1">
      <c r="F1135" s="3"/>
      <c r="I1135" s="3"/>
    </row>
    <row r="1136" spans="6:9" ht="15" customHeight="1">
      <c r="F1136" s="3"/>
      <c r="I1136" s="3"/>
    </row>
    <row r="1137" spans="6:27" ht="15" customHeight="1">
      <c r="F1137" s="3"/>
    </row>
    <row r="1138" spans="6:27" ht="15" customHeight="1">
      <c r="F1138" s="3"/>
    </row>
    <row r="1139" spans="6:27" ht="15" customHeight="1">
      <c r="F1139" s="3"/>
    </row>
    <row r="1140" spans="6:27" ht="15" customHeight="1">
      <c r="F1140" s="3"/>
    </row>
    <row r="1141" spans="6:27" ht="15.75" customHeight="1">
      <c r="F1141" s="3"/>
    </row>
    <row r="1142" spans="6:27" ht="15.75" customHeight="1">
      <c r="F1142" s="3"/>
      <c r="I1142" s="3"/>
    </row>
    <row r="1143" spans="6:27" ht="15.75" customHeight="1">
      <c r="F1143" s="3"/>
    </row>
    <row r="1144" spans="6:27" ht="15.75" customHeight="1">
      <c r="F1144" s="3"/>
    </row>
    <row r="1145" spans="6:27" ht="15.75" customHeight="1">
      <c r="F1145" s="3"/>
    </row>
    <row r="1146" spans="6:27" ht="15.75" customHeight="1">
      <c r="F1146" s="3"/>
    </row>
    <row r="1147" spans="6:27" ht="15.75" customHeight="1">
      <c r="F1147" s="3"/>
    </row>
    <row r="1148" spans="6:27" ht="15.75" customHeight="1">
      <c r="F1148" s="3"/>
      <c r="G1148" s="3"/>
      <c r="H1148" s="3"/>
      <c r="J1148" s="3"/>
      <c r="K1148" s="3"/>
      <c r="L1148" s="3"/>
      <c r="M1148" s="3"/>
      <c r="N1148" s="3"/>
      <c r="O1148" s="3"/>
      <c r="P1148" s="3"/>
      <c r="Q1148" s="3"/>
      <c r="R1148" s="3"/>
      <c r="S1148" s="3"/>
      <c r="T1148" s="3"/>
      <c r="U1148" s="3"/>
      <c r="V1148" s="3"/>
      <c r="W1148" s="3"/>
      <c r="X1148" s="3"/>
      <c r="Y1148" s="3"/>
      <c r="Z1148" s="3"/>
      <c r="AA1148" s="3"/>
    </row>
    <row r="1149" spans="6:27" ht="15.75" customHeight="1">
      <c r="F1149" s="3"/>
    </row>
    <row r="1150" spans="6:27" ht="15.75" customHeight="1">
      <c r="F1150" s="3"/>
    </row>
    <row r="1151" spans="6:27" ht="15.75" customHeight="1">
      <c r="F1151" s="3"/>
    </row>
    <row r="1152" spans="6:27" ht="15.75" customHeight="1">
      <c r="F1152" s="3"/>
    </row>
    <row r="1153" spans="6:9" ht="15.75" customHeight="1">
      <c r="F1153" s="3"/>
    </row>
    <row r="1154" spans="6:9" ht="15.75" customHeight="1">
      <c r="F1154" s="3"/>
    </row>
    <row r="1155" spans="6:9" ht="15.75" customHeight="1">
      <c r="F1155" s="3"/>
      <c r="I1155" s="3"/>
    </row>
    <row r="1156" spans="6:9" ht="15.75" customHeight="1">
      <c r="F1156" s="3"/>
    </row>
    <row r="1157" spans="6:9" ht="15.75" customHeight="1">
      <c r="F1157" s="3"/>
    </row>
    <row r="1158" spans="6:9" ht="15.75" customHeight="1">
      <c r="F1158" s="3"/>
    </row>
    <row r="1159" spans="6:9" ht="15.75" customHeight="1">
      <c r="F1159" s="3"/>
    </row>
    <row r="1160" spans="6:9" ht="15.75" customHeight="1">
      <c r="F1160" s="3"/>
    </row>
    <row r="1161" spans="6:9" ht="15.75" customHeight="1">
      <c r="F1161" s="3"/>
    </row>
    <row r="1162" spans="6:9" ht="15.75" customHeight="1">
      <c r="F1162" s="3"/>
    </row>
    <row r="1163" spans="6:9" ht="15.75" customHeight="1">
      <c r="F1163" s="3"/>
    </row>
    <row r="1164" spans="6:9" ht="15.75" customHeight="1">
      <c r="F1164" s="3"/>
    </row>
    <row r="1165" spans="6:9" ht="15.75" customHeight="1">
      <c r="F1165" s="3"/>
    </row>
    <row r="1166" spans="6:9" ht="15.75" customHeight="1">
      <c r="F1166" s="3"/>
    </row>
    <row r="1167" spans="6:9" ht="15.75" customHeight="1">
      <c r="F1167" s="3"/>
    </row>
    <row r="1168" spans="6:9" ht="15.75" customHeight="1">
      <c r="F1168" s="3"/>
    </row>
    <row r="1169" spans="6:6" ht="15" customHeight="1">
      <c r="F1169" s="4"/>
    </row>
    <row r="1170" spans="6:6" ht="15" customHeight="1">
      <c r="F1170" s="4"/>
    </row>
    <row r="1171" spans="6:6" ht="15" customHeight="1">
      <c r="F1171" s="4"/>
    </row>
    <row r="1172" spans="6:6" ht="15" customHeight="1">
      <c r="F1172" s="4"/>
    </row>
    <row r="1173" spans="6:6" ht="15" customHeight="1">
      <c r="F1173" s="4"/>
    </row>
    <row r="1174" spans="6:6" ht="15" customHeight="1">
      <c r="F1174" s="4"/>
    </row>
    <row r="1175" spans="6:6" ht="15" customHeight="1">
      <c r="F1175" s="4"/>
    </row>
    <row r="1176" spans="6:6" ht="15" customHeight="1">
      <c r="F1176" s="4"/>
    </row>
    <row r="1177" spans="6:6" ht="15" customHeight="1">
      <c r="F1177" s="4"/>
    </row>
    <row r="1178" spans="6:6" ht="15" customHeight="1">
      <c r="F1178" s="4"/>
    </row>
    <row r="1179" spans="6:6" ht="15" customHeight="1">
      <c r="F1179" s="4"/>
    </row>
    <row r="1180" spans="6:6" ht="15" customHeight="1">
      <c r="F1180" s="4"/>
    </row>
    <row r="1181" spans="6:6" ht="15" customHeight="1">
      <c r="F1181" s="4"/>
    </row>
    <row r="1182" spans="6:6" ht="15" customHeight="1">
      <c r="F1182" s="4"/>
    </row>
  </sheetData>
  <autoFilter ref="A1:E986" xr:uid="{00000000-0009-0000-0000-00000F000000}">
    <sortState xmlns:xlrd2="http://schemas.microsoft.com/office/spreadsheetml/2017/richdata2" ref="A2:E986">
      <sortCondition ref="A1:A986"/>
    </sortState>
  </autoFilter>
  <dataValidations count="2">
    <dataValidation type="list" allowBlank="1" showErrorMessage="1" sqref="D1" xr:uid="{0FC73AF7-9B2F-44ED-BEB3-31E6363A2D0E}">
      <formula1>$F$1:$F$180</formula1>
    </dataValidation>
    <dataValidation type="list" allowBlank="1" showErrorMessage="1" sqref="D2:D5 D69 D7:D8 D37:D40 D42" xr:uid="{B92DDC5D-EC3A-41DF-90FF-4824EA5B1495}">
      <formula1>$F$3:$F$180</formula1>
    </dataValidation>
  </dataValidations>
  <pageMargins left="0.7" right="0.7" top="0.75" bottom="0.75" header="0" footer="0"/>
  <pageSetup orientation="landscape"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287991-2ED4-41CD-B78F-A18EE5D1B07E}">
  <sheetPr>
    <tabColor rgb="FF00B050"/>
    <outlinePr summaryBelow="0"/>
  </sheetPr>
  <dimension ref="A1:AZ794"/>
  <sheetViews>
    <sheetView topLeftCell="AI1" zoomScale="80" zoomScaleNormal="80" workbookViewId="0">
      <selection activeCell="AL38" sqref="AL38"/>
    </sheetView>
  </sheetViews>
  <sheetFormatPr baseColWidth="10" defaultColWidth="12.625" defaultRowHeight="15" customHeight="1"/>
  <cols>
    <col min="1" max="1" width="3.75" style="832" bestFit="1" customWidth="1"/>
    <col min="2" max="2" width="6.5" style="832" bestFit="1" customWidth="1"/>
    <col min="3" max="3" width="9.375" style="832" bestFit="1" customWidth="1"/>
    <col min="4" max="4" width="32.375" style="832" bestFit="1" customWidth="1"/>
    <col min="5" max="5" width="2.75" style="832" bestFit="1" customWidth="1"/>
    <col min="6" max="6" width="5.125" style="832" bestFit="1" customWidth="1"/>
    <col min="7" max="7" width="18" style="832" bestFit="1" customWidth="1"/>
    <col min="8" max="8" width="17.625" style="832" bestFit="1" customWidth="1"/>
    <col min="9" max="9" width="15.875" style="832" bestFit="1" customWidth="1"/>
    <col min="10" max="10" width="15.125" style="832" bestFit="1" customWidth="1"/>
    <col min="11" max="11" width="14.625" style="832" bestFit="1" customWidth="1"/>
    <col min="12" max="12" width="15.25" style="832" bestFit="1" customWidth="1"/>
    <col min="13" max="13" width="16.75" style="832" bestFit="1" customWidth="1"/>
    <col min="14" max="14" width="15.5" style="832" bestFit="1" customWidth="1"/>
    <col min="15" max="15" width="21.375" style="832" bestFit="1" customWidth="1"/>
    <col min="16" max="16" width="18.625" style="832" bestFit="1" customWidth="1"/>
    <col min="17" max="17" width="20.75" style="832" bestFit="1" customWidth="1"/>
    <col min="18" max="18" width="20.875" style="832" bestFit="1" customWidth="1"/>
    <col min="19" max="19" width="22.375" style="832" bestFit="1" customWidth="1"/>
    <col min="20" max="20" width="25.25" style="832" bestFit="1" customWidth="1"/>
    <col min="21" max="21" width="15" style="832" bestFit="1" customWidth="1"/>
    <col min="22" max="22" width="18.625" style="832" bestFit="1" customWidth="1"/>
    <col min="23" max="23" width="18.25" style="832" bestFit="1" customWidth="1"/>
    <col min="24" max="24" width="16.5" style="832" bestFit="1" customWidth="1"/>
    <col min="25" max="25" width="15.75" style="832" bestFit="1" customWidth="1"/>
    <col min="26" max="26" width="15.25" style="832" bestFit="1" customWidth="1"/>
    <col min="27" max="27" width="15.875" style="832" bestFit="1" customWidth="1"/>
    <col min="28" max="28" width="17.375" style="832" bestFit="1" customWidth="1"/>
    <col min="29" max="29" width="16.125" style="832" bestFit="1" customWidth="1"/>
    <col min="30" max="30" width="22" style="832" bestFit="1" customWidth="1"/>
    <col min="31" max="31" width="19.25" style="832" bestFit="1" customWidth="1"/>
    <col min="32" max="32" width="21.375" style="832" bestFit="1" customWidth="1"/>
    <col min="33" max="33" width="21.5" style="832" bestFit="1" customWidth="1"/>
    <col min="34" max="34" width="23" style="832" bestFit="1" customWidth="1"/>
    <col min="35" max="35" width="25.875" style="832" bestFit="1" customWidth="1"/>
    <col min="36" max="36" width="12.875" customWidth="1"/>
    <col min="37" max="37" width="39.75" customWidth="1"/>
    <col min="38" max="38" width="19.625" style="1030" bestFit="1" customWidth="1"/>
    <col min="39" max="39" width="19.375" style="1030" customWidth="1"/>
    <col min="40" max="40" width="16.375" style="1030" bestFit="1" customWidth="1"/>
    <col min="41" max="41" width="13" customWidth="1"/>
    <col min="42" max="42" width="42.75" customWidth="1"/>
    <col min="43" max="43" width="25.375" customWidth="1"/>
    <col min="44" max="44" width="16.875" customWidth="1"/>
    <col min="45" max="45" width="11.5" customWidth="1"/>
    <col min="46" max="46" width="13" bestFit="1" customWidth="1"/>
    <col min="47" max="47" width="32.375" bestFit="1" customWidth="1"/>
    <col min="48" max="48" width="16.25" bestFit="1" customWidth="1"/>
    <col min="49" max="49" width="12.75" bestFit="1" customWidth="1"/>
    <col min="50" max="50" width="11.375" bestFit="1" customWidth="1"/>
  </cols>
  <sheetData>
    <row r="1" spans="1:52" ht="30" customHeight="1">
      <c r="A1"/>
      <c r="B1"/>
      <c r="C1"/>
      <c r="D1"/>
      <c r="E1"/>
      <c r="F1"/>
      <c r="G1" t="s">
        <v>6</v>
      </c>
      <c r="H1" t="s">
        <v>8</v>
      </c>
      <c r="I1" t="s">
        <v>9</v>
      </c>
      <c r="J1" t="s">
        <v>10</v>
      </c>
      <c r="K1" t="s">
        <v>11</v>
      </c>
      <c r="L1" t="s">
        <v>12</v>
      </c>
      <c r="M1" t="s">
        <v>14</v>
      </c>
      <c r="N1" t="s">
        <v>2717</v>
      </c>
      <c r="O1" t="s">
        <v>17</v>
      </c>
      <c r="P1" t="s">
        <v>18</v>
      </c>
      <c r="Q1" t="s">
        <v>19</v>
      </c>
      <c r="R1" t="s">
        <v>5</v>
      </c>
      <c r="S1"/>
      <c r="T1"/>
      <c r="U1"/>
      <c r="V1" t="s">
        <v>6</v>
      </c>
      <c r="W1" t="s">
        <v>8</v>
      </c>
      <c r="X1" t="s">
        <v>9</v>
      </c>
      <c r="Y1" t="s">
        <v>10</v>
      </c>
      <c r="Z1" t="s">
        <v>11</v>
      </c>
      <c r="AA1" t="s">
        <v>12</v>
      </c>
      <c r="AB1" t="s">
        <v>14</v>
      </c>
      <c r="AC1" t="s">
        <v>2717</v>
      </c>
      <c r="AD1" t="s">
        <v>17</v>
      </c>
      <c r="AE1" t="s">
        <v>18</v>
      </c>
      <c r="AF1" t="s">
        <v>19</v>
      </c>
      <c r="AG1" t="s">
        <v>5</v>
      </c>
      <c r="AH1"/>
      <c r="AI1"/>
      <c r="AL1" s="1037"/>
      <c r="AM1" s="1037"/>
      <c r="AN1" s="1037"/>
      <c r="AU1" s="4"/>
    </row>
    <row r="2" spans="1:52" ht="15" customHeight="1">
      <c r="AJ2" s="596" t="s">
        <v>639</v>
      </c>
      <c r="AK2" s="596" t="s">
        <v>247</v>
      </c>
      <c r="AL2" s="1033" t="s">
        <v>640</v>
      </c>
      <c r="AM2" s="1034" t="s">
        <v>641</v>
      </c>
      <c r="AN2" s="1033" t="s">
        <v>642</v>
      </c>
      <c r="AO2" s="597" t="s">
        <v>643</v>
      </c>
      <c r="AP2" s="597" t="s">
        <v>644</v>
      </c>
      <c r="AQ2" s="597" t="s">
        <v>645</v>
      </c>
      <c r="AR2" s="597" t="s">
        <v>646</v>
      </c>
      <c r="AS2" s="597" t="s">
        <v>636</v>
      </c>
      <c r="AT2" s="596" t="s">
        <v>639</v>
      </c>
      <c r="AU2" s="596" t="s">
        <v>247</v>
      </c>
      <c r="AV2" s="1033" t="s">
        <v>640</v>
      </c>
      <c r="AW2" s="1034" t="s">
        <v>641</v>
      </c>
      <c r="AX2" s="1033" t="s">
        <v>642</v>
      </c>
      <c r="AY2" s="597" t="s">
        <v>646</v>
      </c>
      <c r="AZ2" s="597" t="s">
        <v>636</v>
      </c>
    </row>
    <row r="3" spans="1:52" ht="15" customHeight="1">
      <c r="AJ3" s="1030">
        <f>C3</f>
        <v>0</v>
      </c>
      <c r="AK3" s="1030">
        <f>D3</f>
        <v>0</v>
      </c>
      <c r="AL3" s="1030">
        <f>IFERROR(INDEX(G3:R3,1,MATCH(Parametres!$B$3,G$1:R$1,0)-1)*IF(OR(F3="L",F3="S",F3="I"),-1,1),"")</f>
        <v>0</v>
      </c>
      <c r="AM3" s="1030">
        <f>AN3-N(AL3)</f>
        <v>0</v>
      </c>
      <c r="AN3" s="1030">
        <f>INDEX(G3:R3,1,MATCH(Parametres!$B$3,G$1:R$1,0))*IF(OR(F3="L",F3="S",F3="I"),-1,1)</f>
        <v>0</v>
      </c>
      <c r="AO3" s="598" t="e">
        <f>+VLOOKUP($AJ3,Data_Validation!$A:$D,1,0)</f>
        <v>#N/A</v>
      </c>
      <c r="AP3" s="598" t="e">
        <f>+VLOOKUP($AJ3,Data_Validation!$A:$D,3,0)</f>
        <v>#N/A</v>
      </c>
      <c r="AQ3" s="598" t="e">
        <f>+VLOOKUP($AJ3,Data_Validation!$A:$D,4,0)</f>
        <v>#N/A</v>
      </c>
      <c r="AR3" s="598" t="s">
        <v>299</v>
      </c>
      <c r="AS3" s="598" t="e">
        <f>+VLOOKUP($AJ3,Data_Validation!$A:$E,5,0)</f>
        <v>#N/A</v>
      </c>
      <c r="AT3" s="1036">
        <f>C3</f>
        <v>0</v>
      </c>
      <c r="AU3" s="599">
        <f>D3</f>
        <v>0</v>
      </c>
      <c r="AV3" s="1030">
        <f>IFERROR(INDEX(V3:AG3,1,MATCH(Parametres!$B$3,V$1:AG$1,0)-1)*IF(OR(C3="L",C3="S",C3="I"),-1,1),"")</f>
        <v>0</v>
      </c>
      <c r="AW3" s="1030">
        <f>AX3-AV3</f>
        <v>0</v>
      </c>
      <c r="AX3" s="1030">
        <f>INDEX(V3:AG3,1,MATCH(Parametres!$B$3,V$1:AG$1,0))*IF(OR(C3="L",C3="S",C3="I"),-1,1)</f>
        <v>0</v>
      </c>
      <c r="AY3" s="598" t="s">
        <v>337</v>
      </c>
      <c r="AZ3" s="598" t="e">
        <f>+VLOOKUP($AJ3,Data_Validation!$A:$E,5,0)</f>
        <v>#N/A</v>
      </c>
    </row>
    <row r="4" spans="1:52" ht="15" customHeight="1">
      <c r="AJ4" s="1030">
        <f t="shared" ref="AJ4:AK67" si="0">C4</f>
        <v>0</v>
      </c>
      <c r="AK4" s="1030">
        <f t="shared" si="0"/>
        <v>0</v>
      </c>
      <c r="AL4" s="1030">
        <f>IFERROR(INDEX(G4:R4,1,MATCH(Parametres!$B$3,G$1:R$1,0)-1)*IF(OR(F4="L",F4="S",F4="I"),-1,1),"")</f>
        <v>0</v>
      </c>
      <c r="AM4" s="1030">
        <f t="shared" ref="AM4:AM67" si="1">AN4-N(AL4)</f>
        <v>0</v>
      </c>
      <c r="AN4" s="1030">
        <f>INDEX(G4:R4,1,MATCH(Parametres!$B$3,G$1:R$1,0))*IF(OR(F4="L",F4="S",F4="I"),-1,1)</f>
        <v>0</v>
      </c>
      <c r="AO4" s="598" t="e">
        <f>+VLOOKUP($AJ4,Data_Validation!$A:$D,1,0)</f>
        <v>#N/A</v>
      </c>
      <c r="AP4" s="598" t="e">
        <f>+VLOOKUP($AJ4,Data_Validation!$A:$D,3,0)</f>
        <v>#N/A</v>
      </c>
      <c r="AQ4" s="598" t="e">
        <f>+VLOOKUP($AJ4,Data_Validation!$A:$D,4,0)</f>
        <v>#N/A</v>
      </c>
      <c r="AR4" s="598" t="s">
        <v>299</v>
      </c>
      <c r="AS4" s="598" t="e">
        <f>+VLOOKUP($AJ4,Data_Validation!$A:$E,5,0)</f>
        <v>#N/A</v>
      </c>
      <c r="AT4" s="1036">
        <f t="shared" ref="AT4:AU67" si="2">C4</f>
        <v>0</v>
      </c>
      <c r="AU4" s="599">
        <f t="shared" si="2"/>
        <v>0</v>
      </c>
      <c r="AV4" s="1030">
        <f>IFERROR(INDEX(V4:AG4,1,MATCH(Parametres!$B$3,V$1:AG$1,0)-1)*IF(OR(C4="L",C4="S",C4="I"),-1,1),"")</f>
        <v>0</v>
      </c>
      <c r="AW4" s="1030">
        <f t="shared" ref="AW4:AW67" si="3">AX4-AV4</f>
        <v>0</v>
      </c>
      <c r="AX4" s="1030">
        <f>INDEX(V4:AG4,1,MATCH(Parametres!$B$3,V$1:AG$1,0))*IF(OR(C4="L",C4="S",C4="I"),-1,1)</f>
        <v>0</v>
      </c>
      <c r="AY4" s="598" t="s">
        <v>337</v>
      </c>
      <c r="AZ4" s="598" t="e">
        <f>+VLOOKUP($AJ4,Data_Validation!$A:$E,5,0)</f>
        <v>#N/A</v>
      </c>
    </row>
    <row r="5" spans="1:52" ht="15.75" customHeight="1">
      <c r="AJ5" s="1030">
        <f t="shared" si="0"/>
        <v>0</v>
      </c>
      <c r="AK5" s="1030">
        <f t="shared" si="0"/>
        <v>0</v>
      </c>
      <c r="AL5" s="1030">
        <f>IFERROR(INDEX(G5:R5,1,MATCH(Parametres!$B$3,G$1:R$1,0)-1)*IF(OR(F5="L",F5="S",F5="I"),-1,1),"")</f>
        <v>0</v>
      </c>
      <c r="AM5" s="1030">
        <f t="shared" si="1"/>
        <v>0</v>
      </c>
      <c r="AN5" s="1030">
        <f>INDEX(G5:R5,1,MATCH(Parametres!$B$3,G$1:R$1,0))*IF(OR(F5="L",F5="S",F5="I"),-1,1)</f>
        <v>0</v>
      </c>
      <c r="AO5" s="598" t="e">
        <f>+VLOOKUP($AJ5,Data_Validation!$A:$D,1,0)</f>
        <v>#N/A</v>
      </c>
      <c r="AP5" s="598" t="e">
        <f>+VLOOKUP($AJ5,Data_Validation!$A:$D,3,0)</f>
        <v>#N/A</v>
      </c>
      <c r="AQ5" s="598" t="e">
        <f>+VLOOKUP($AJ5,Data_Validation!$A:$D,4,0)</f>
        <v>#N/A</v>
      </c>
      <c r="AR5" s="598" t="s">
        <v>299</v>
      </c>
      <c r="AS5" s="598" t="e">
        <f>+VLOOKUP($AJ5,Data_Validation!$A:$E,5,0)</f>
        <v>#N/A</v>
      </c>
      <c r="AT5" s="1036">
        <f t="shared" si="2"/>
        <v>0</v>
      </c>
      <c r="AU5" s="599">
        <f t="shared" si="2"/>
        <v>0</v>
      </c>
      <c r="AV5" s="1030">
        <f>IFERROR(INDEX(V5:AG5,1,MATCH(Parametres!$B$3,V$1:AG$1,0)-1)*IF(OR(C5="L",C5="S",C5="I"),-1,1),"")</f>
        <v>0</v>
      </c>
      <c r="AW5" s="1030">
        <f t="shared" si="3"/>
        <v>0</v>
      </c>
      <c r="AX5" s="1030">
        <f>INDEX(V5:AG5,1,MATCH(Parametres!$B$3,V$1:AG$1,0))*IF(OR(C5="L",C5="S",C5="I"),-1,1)</f>
        <v>0</v>
      </c>
      <c r="AY5" s="598" t="s">
        <v>337</v>
      </c>
      <c r="AZ5" s="598" t="e">
        <f>+VLOOKUP($AJ5,Data_Validation!$A:$E,5,0)</f>
        <v>#N/A</v>
      </c>
    </row>
    <row r="6" spans="1:52" ht="15.75" customHeight="1">
      <c r="AJ6" s="1030">
        <f t="shared" si="0"/>
        <v>0</v>
      </c>
      <c r="AK6" s="1030">
        <f t="shared" si="0"/>
        <v>0</v>
      </c>
      <c r="AL6" s="1030">
        <f>IFERROR(INDEX(G6:R6,1,MATCH(Parametres!$B$3,G$1:R$1,0)-1)*IF(OR(F6="L",F6="S",F6="I"),-1,1),"")</f>
        <v>0</v>
      </c>
      <c r="AM6" s="1030">
        <f t="shared" si="1"/>
        <v>0</v>
      </c>
      <c r="AN6" s="1030">
        <f>INDEX(G6:R6,1,MATCH(Parametres!$B$3,G$1:R$1,0))*IF(OR(F6="L",F6="S",F6="I"),-1,1)</f>
        <v>0</v>
      </c>
      <c r="AO6" s="598" t="e">
        <f>+VLOOKUP($AJ6,Data_Validation!$A:$D,1,0)</f>
        <v>#N/A</v>
      </c>
      <c r="AP6" s="598" t="e">
        <f>+VLOOKUP($AJ6,Data_Validation!$A:$D,3,0)</f>
        <v>#N/A</v>
      </c>
      <c r="AQ6" s="598" t="e">
        <f>+VLOOKUP($AJ6,Data_Validation!$A:$D,4,0)</f>
        <v>#N/A</v>
      </c>
      <c r="AR6" s="598" t="s">
        <v>299</v>
      </c>
      <c r="AS6" s="598" t="e">
        <f>+VLOOKUP($AJ6,Data_Validation!$A:$E,5,0)</f>
        <v>#N/A</v>
      </c>
      <c r="AT6" s="1036">
        <f t="shared" si="2"/>
        <v>0</v>
      </c>
      <c r="AU6" s="599">
        <f t="shared" si="2"/>
        <v>0</v>
      </c>
      <c r="AV6" s="1030">
        <f>IFERROR(INDEX(V6:AG6,1,MATCH(Parametres!$B$3,V$1:AG$1,0)-1)*IF(OR(C6="L",C6="S",C6="I"),-1,1),"")</f>
        <v>0</v>
      </c>
      <c r="AW6" s="1030">
        <f t="shared" si="3"/>
        <v>0</v>
      </c>
      <c r="AX6" s="1030">
        <f>INDEX(V6:AG6,1,MATCH(Parametres!$B$3,V$1:AG$1,0))*IF(OR(C6="L",C6="S",C6="I"),-1,1)</f>
        <v>0</v>
      </c>
      <c r="AY6" s="598" t="s">
        <v>337</v>
      </c>
      <c r="AZ6" s="598" t="e">
        <f>+VLOOKUP($AJ6,Data_Validation!$A:$E,5,0)</f>
        <v>#N/A</v>
      </c>
    </row>
    <row r="7" spans="1:52" ht="15" customHeight="1">
      <c r="AJ7" s="1030">
        <f t="shared" si="0"/>
        <v>0</v>
      </c>
      <c r="AK7" s="1030">
        <f t="shared" si="0"/>
        <v>0</v>
      </c>
      <c r="AL7" s="1030">
        <f>IFERROR(INDEX(G7:R7,1,MATCH(Parametres!$B$3,G$1:R$1,0)-1)*IF(OR(F7="L",F7="S",F7="I"),-1,1),"")</f>
        <v>0</v>
      </c>
      <c r="AM7" s="1030">
        <f t="shared" si="1"/>
        <v>0</v>
      </c>
      <c r="AN7" s="1030">
        <f>INDEX(G7:R7,1,MATCH(Parametres!$B$3,G$1:R$1,0))*IF(OR(F7="L",F7="S",F7="I"),-1,1)</f>
        <v>0</v>
      </c>
      <c r="AO7" s="598" t="e">
        <f>+VLOOKUP($AJ7,Data_Validation!$A:$D,1,0)</f>
        <v>#N/A</v>
      </c>
      <c r="AP7" s="598" t="e">
        <f>+VLOOKUP($AJ7,Data_Validation!$A:$D,3,0)</f>
        <v>#N/A</v>
      </c>
      <c r="AQ7" s="598" t="e">
        <f>+VLOOKUP($AJ7,Data_Validation!$A:$D,4,0)</f>
        <v>#N/A</v>
      </c>
      <c r="AR7" s="598" t="s">
        <v>299</v>
      </c>
      <c r="AS7" s="598" t="e">
        <f>+VLOOKUP($AJ7,Data_Validation!$A:$E,5,0)</f>
        <v>#N/A</v>
      </c>
      <c r="AT7" s="1036">
        <f t="shared" si="2"/>
        <v>0</v>
      </c>
      <c r="AU7" s="599">
        <f t="shared" si="2"/>
        <v>0</v>
      </c>
      <c r="AV7" s="1030">
        <f>IFERROR(INDEX(V7:AG7,1,MATCH(Parametres!$B$3,V$1:AG$1,0)-1)*IF(OR(C7="L",C7="S",C7="I"),-1,1),"")</f>
        <v>0</v>
      </c>
      <c r="AW7" s="1030">
        <f t="shared" si="3"/>
        <v>0</v>
      </c>
      <c r="AX7" s="1030">
        <f>INDEX(V7:AG7,1,MATCH(Parametres!$B$3,V$1:AG$1,0))*IF(OR(C7="L",C7="S",C7="I"),-1,1)</f>
        <v>0</v>
      </c>
      <c r="AY7" s="598" t="s">
        <v>337</v>
      </c>
      <c r="AZ7" s="598" t="e">
        <f>+VLOOKUP($AJ7,Data_Validation!$A:$E,5,0)</f>
        <v>#N/A</v>
      </c>
    </row>
    <row r="8" spans="1:52" ht="15" customHeight="1">
      <c r="AJ8" s="1030">
        <f t="shared" si="0"/>
        <v>0</v>
      </c>
      <c r="AK8" s="1030">
        <f t="shared" si="0"/>
        <v>0</v>
      </c>
      <c r="AL8" s="1030">
        <f>IFERROR(INDEX(G8:R8,1,MATCH(Parametres!$B$3,G$1:R$1,0)-1)*IF(OR(F8="L",F8="S",F8="I"),-1,1),"")</f>
        <v>0</v>
      </c>
      <c r="AM8" s="1030">
        <f t="shared" si="1"/>
        <v>0</v>
      </c>
      <c r="AN8" s="1030">
        <f>INDEX(G8:R8,1,MATCH(Parametres!$B$3,G$1:R$1,0))*IF(OR(F8="L",F8="S",F8="I"),-1,1)</f>
        <v>0</v>
      </c>
      <c r="AO8" s="598" t="e">
        <f>+VLOOKUP($AJ8,Data_Validation!$A:$D,1,0)</f>
        <v>#N/A</v>
      </c>
      <c r="AP8" s="598" t="e">
        <f>+VLOOKUP($AJ8,Data_Validation!$A:$D,3,0)</f>
        <v>#N/A</v>
      </c>
      <c r="AQ8" s="598" t="e">
        <f>+VLOOKUP($AJ8,Data_Validation!$A:$D,4,0)</f>
        <v>#N/A</v>
      </c>
      <c r="AR8" s="598" t="s">
        <v>299</v>
      </c>
      <c r="AS8" s="598" t="e">
        <f>+VLOOKUP($AJ8,Data_Validation!$A:$E,5,0)</f>
        <v>#N/A</v>
      </c>
      <c r="AT8" s="1036">
        <f t="shared" si="2"/>
        <v>0</v>
      </c>
      <c r="AU8" s="599">
        <f t="shared" si="2"/>
        <v>0</v>
      </c>
      <c r="AV8" s="1030">
        <f>IFERROR(INDEX(V8:AG8,1,MATCH(Parametres!$B$3,V$1:AG$1,0)-1)*IF(OR(C8="L",C8="S",C8="I"),-1,1),"")</f>
        <v>0</v>
      </c>
      <c r="AW8" s="1030">
        <f t="shared" si="3"/>
        <v>0</v>
      </c>
      <c r="AX8" s="1030">
        <f>INDEX(V8:AG8,1,MATCH(Parametres!$B$3,V$1:AG$1,0))*IF(OR(C8="L",C8="S",C8="I"),-1,1)</f>
        <v>0</v>
      </c>
      <c r="AY8" s="598" t="s">
        <v>337</v>
      </c>
      <c r="AZ8" s="598" t="e">
        <f>+VLOOKUP($AJ8,Data_Validation!$A:$E,5,0)</f>
        <v>#N/A</v>
      </c>
    </row>
    <row r="9" spans="1:52" ht="15" customHeight="1">
      <c r="AJ9" s="1030">
        <f t="shared" si="0"/>
        <v>0</v>
      </c>
      <c r="AK9" s="1030">
        <f t="shared" si="0"/>
        <v>0</v>
      </c>
      <c r="AL9" s="1030">
        <f>IFERROR(INDEX(G9:R9,1,MATCH(Parametres!$B$3,G$1:R$1,0)-1)*IF(OR(F9="L",F9="S",F9="I"),-1,1),"")</f>
        <v>0</v>
      </c>
      <c r="AM9" s="1030">
        <f t="shared" si="1"/>
        <v>0</v>
      </c>
      <c r="AN9" s="1030">
        <f>INDEX(G9:R9,1,MATCH(Parametres!$B$3,G$1:R$1,0))*IF(OR(F9="L",F9="S",F9="I"),-1,1)</f>
        <v>0</v>
      </c>
      <c r="AO9" s="598" t="e">
        <f>+VLOOKUP($AJ9,Data_Validation!$A:$D,1,0)</f>
        <v>#N/A</v>
      </c>
      <c r="AP9" s="598" t="e">
        <f>+VLOOKUP($AJ9,Data_Validation!$A:$D,3,0)</f>
        <v>#N/A</v>
      </c>
      <c r="AQ9" s="598" t="e">
        <f>+VLOOKUP($AJ9,Data_Validation!$A:$D,4,0)</f>
        <v>#N/A</v>
      </c>
      <c r="AR9" s="598" t="s">
        <v>299</v>
      </c>
      <c r="AS9" s="598" t="e">
        <f>+VLOOKUP($AJ9,Data_Validation!$A:$E,5,0)</f>
        <v>#N/A</v>
      </c>
      <c r="AT9" s="1036">
        <f t="shared" si="2"/>
        <v>0</v>
      </c>
      <c r="AU9" s="599">
        <f t="shared" si="2"/>
        <v>0</v>
      </c>
      <c r="AV9" s="1030">
        <f>IFERROR(INDEX(V9:AG9,1,MATCH(Parametres!$B$3,V$1:AG$1,0)-1)*IF(OR(C9="L",C9="S",C9="I"),-1,1),"")</f>
        <v>0</v>
      </c>
      <c r="AW9" s="1030">
        <f t="shared" si="3"/>
        <v>0</v>
      </c>
      <c r="AX9" s="1030">
        <f>INDEX(V9:AG9,1,MATCH(Parametres!$B$3,V$1:AG$1,0))*IF(OR(C9="L",C9="S",C9="I"),-1,1)</f>
        <v>0</v>
      </c>
      <c r="AY9" s="598" t="s">
        <v>337</v>
      </c>
      <c r="AZ9" s="598" t="e">
        <f>+VLOOKUP($AJ9,Data_Validation!$A:$E,5,0)</f>
        <v>#N/A</v>
      </c>
    </row>
    <row r="10" spans="1:52" ht="15" customHeight="1">
      <c r="AJ10" s="1030">
        <f t="shared" si="0"/>
        <v>0</v>
      </c>
      <c r="AK10" s="1030">
        <f t="shared" si="0"/>
        <v>0</v>
      </c>
      <c r="AL10" s="1030">
        <f>IFERROR(INDEX(G10:R10,1,MATCH(Parametres!$B$3,G$1:R$1,0)-1)*IF(OR(F10="L",F10="S",F10="I"),-1,1),"")</f>
        <v>0</v>
      </c>
      <c r="AM10" s="1030">
        <f t="shared" si="1"/>
        <v>0</v>
      </c>
      <c r="AN10" s="1030">
        <f>INDEX(G10:R10,1,MATCH(Parametres!$B$3,G$1:R$1,0))*IF(OR(F10="L",F10="S",F10="I"),-1,1)</f>
        <v>0</v>
      </c>
      <c r="AO10" s="598" t="e">
        <f>+VLOOKUP($AJ10,Data_Validation!$A:$D,1,0)</f>
        <v>#N/A</v>
      </c>
      <c r="AP10" s="598" t="e">
        <f>+VLOOKUP($AJ10,Data_Validation!$A:$D,3,0)</f>
        <v>#N/A</v>
      </c>
      <c r="AQ10" s="598" t="e">
        <f>+VLOOKUP($AJ10,Data_Validation!$A:$D,4,0)</f>
        <v>#N/A</v>
      </c>
      <c r="AR10" s="598" t="s">
        <v>299</v>
      </c>
      <c r="AS10" s="598" t="e">
        <f>+VLOOKUP($AJ10,Data_Validation!$A:$E,5,0)</f>
        <v>#N/A</v>
      </c>
      <c r="AT10" s="1036">
        <f t="shared" si="2"/>
        <v>0</v>
      </c>
      <c r="AU10" s="599">
        <f t="shared" si="2"/>
        <v>0</v>
      </c>
      <c r="AV10" s="1030">
        <f>IFERROR(INDEX(V10:AG10,1,MATCH(Parametres!$B$3,V$1:AG$1,0)-1)*IF(OR(C10="L",C10="S",C10="I"),-1,1),"")</f>
        <v>0</v>
      </c>
      <c r="AW10" s="1030">
        <f t="shared" si="3"/>
        <v>0</v>
      </c>
      <c r="AX10" s="1030">
        <f>INDEX(V10:AG10,1,MATCH(Parametres!$B$3,V$1:AG$1,0))*IF(OR(C10="L",C10="S",C10="I"),-1,1)</f>
        <v>0</v>
      </c>
      <c r="AY10" s="598" t="s">
        <v>337</v>
      </c>
      <c r="AZ10" s="598" t="e">
        <f>+VLOOKUP($AJ10,Data_Validation!$A:$E,5,0)</f>
        <v>#N/A</v>
      </c>
    </row>
    <row r="11" spans="1:52" ht="15" customHeight="1">
      <c r="AJ11" s="1030">
        <f t="shared" si="0"/>
        <v>0</v>
      </c>
      <c r="AK11" s="1030">
        <f t="shared" si="0"/>
        <v>0</v>
      </c>
      <c r="AL11" s="1030">
        <f>IFERROR(INDEX(G11:R11,1,MATCH(Parametres!$B$3,G$1:R$1,0)-1)*IF(OR(F11="L",F11="S",F11="I"),-1,1),"")</f>
        <v>0</v>
      </c>
      <c r="AM11" s="1030">
        <f t="shared" si="1"/>
        <v>0</v>
      </c>
      <c r="AN11" s="1030">
        <f>INDEX(G11:R11,1,MATCH(Parametres!$B$3,G$1:R$1,0))*IF(OR(F11="L",F11="S",F11="I"),-1,1)</f>
        <v>0</v>
      </c>
      <c r="AO11" s="598" t="e">
        <f>+VLOOKUP($AJ11,Data_Validation!$A:$D,1,0)</f>
        <v>#N/A</v>
      </c>
      <c r="AP11" s="598" t="e">
        <f>+VLOOKUP($AJ11,Data_Validation!$A:$D,3,0)</f>
        <v>#N/A</v>
      </c>
      <c r="AQ11" s="598" t="e">
        <f>+VLOOKUP($AJ11,Data_Validation!$A:$D,4,0)</f>
        <v>#N/A</v>
      </c>
      <c r="AR11" s="598" t="s">
        <v>299</v>
      </c>
      <c r="AS11" s="598" t="e">
        <f>+VLOOKUP($AJ11,Data_Validation!$A:$E,5,0)</f>
        <v>#N/A</v>
      </c>
      <c r="AT11" s="1036">
        <f t="shared" si="2"/>
        <v>0</v>
      </c>
      <c r="AU11" s="599">
        <f t="shared" si="2"/>
        <v>0</v>
      </c>
      <c r="AV11" s="1030">
        <f>IFERROR(INDEX(V11:AG11,1,MATCH(Parametres!$B$3,V$1:AG$1,0)-1)*IF(OR(C11="L",C11="S",C11="I"),-1,1),"")</f>
        <v>0</v>
      </c>
      <c r="AW11" s="1030">
        <f t="shared" si="3"/>
        <v>0</v>
      </c>
      <c r="AX11" s="1030">
        <f>INDEX(V11:AG11,1,MATCH(Parametres!$B$3,V$1:AG$1,0))*IF(OR(C11="L",C11="S",C11="I"),-1,1)</f>
        <v>0</v>
      </c>
      <c r="AY11" s="598" t="s">
        <v>337</v>
      </c>
      <c r="AZ11" s="598" t="e">
        <f>+VLOOKUP($AJ11,Data_Validation!$A:$E,5,0)</f>
        <v>#N/A</v>
      </c>
    </row>
    <row r="12" spans="1:52" ht="15" customHeight="1">
      <c r="AJ12" s="1030">
        <f t="shared" si="0"/>
        <v>0</v>
      </c>
      <c r="AK12" s="1030">
        <f t="shared" si="0"/>
        <v>0</v>
      </c>
      <c r="AL12" s="1030">
        <f>IFERROR(INDEX(G12:R12,1,MATCH(Parametres!$B$3,G$1:R$1,0)-1)*IF(OR(F12="L",F12="S",F12="I"),-1,1),"")</f>
        <v>0</v>
      </c>
      <c r="AM12" s="1030">
        <f t="shared" si="1"/>
        <v>0</v>
      </c>
      <c r="AN12" s="1030">
        <f>INDEX(G12:R12,1,MATCH(Parametres!$B$3,G$1:R$1,0))*IF(OR(F12="L",F12="S",F12="I"),-1,1)</f>
        <v>0</v>
      </c>
      <c r="AO12" s="598" t="e">
        <f>+VLOOKUP($AJ12,Data_Validation!$A:$D,1,0)</f>
        <v>#N/A</v>
      </c>
      <c r="AP12" s="598" t="e">
        <f>+VLOOKUP($AJ12,Data_Validation!$A:$D,3,0)</f>
        <v>#N/A</v>
      </c>
      <c r="AQ12" s="598" t="e">
        <f>+VLOOKUP($AJ12,Data_Validation!$A:$D,4,0)</f>
        <v>#N/A</v>
      </c>
      <c r="AR12" s="598" t="s">
        <v>299</v>
      </c>
      <c r="AS12" s="598" t="e">
        <f>+VLOOKUP($AJ12,Data_Validation!$A:$E,5,0)</f>
        <v>#N/A</v>
      </c>
      <c r="AT12" s="1036">
        <f t="shared" si="2"/>
        <v>0</v>
      </c>
      <c r="AU12" s="599">
        <f t="shared" si="2"/>
        <v>0</v>
      </c>
      <c r="AV12" s="1030">
        <f>IFERROR(INDEX(V12:AG12,1,MATCH(Parametres!$B$3,V$1:AG$1,0)-1)*IF(OR(C12="L",C12="S",C12="I"),-1,1),"")</f>
        <v>0</v>
      </c>
      <c r="AW12" s="1030">
        <f t="shared" si="3"/>
        <v>0</v>
      </c>
      <c r="AX12" s="1030">
        <f>INDEX(V12:AG12,1,MATCH(Parametres!$B$3,V$1:AG$1,0))*IF(OR(C12="L",C12="S",C12="I"),-1,1)</f>
        <v>0</v>
      </c>
      <c r="AY12" s="598" t="s">
        <v>337</v>
      </c>
      <c r="AZ12" s="598" t="e">
        <f>+VLOOKUP($AJ12,Data_Validation!$A:$E,5,0)</f>
        <v>#N/A</v>
      </c>
    </row>
    <row r="13" spans="1:52" ht="15" customHeight="1">
      <c r="AJ13" s="1030">
        <f t="shared" si="0"/>
        <v>0</v>
      </c>
      <c r="AK13" s="1030">
        <f t="shared" si="0"/>
        <v>0</v>
      </c>
      <c r="AL13" s="1030">
        <f>IFERROR(INDEX(G13:R13,1,MATCH(Parametres!$B$3,G$1:R$1,0)-1)*IF(OR(F13="L",F13="S",F13="I"),-1,1),"")</f>
        <v>0</v>
      </c>
      <c r="AM13" s="1030">
        <f t="shared" si="1"/>
        <v>0</v>
      </c>
      <c r="AN13" s="1030">
        <f>INDEX(G13:R13,1,MATCH(Parametres!$B$3,G$1:R$1,0))*IF(OR(F13="L",F13="S",F13="I"),-1,1)</f>
        <v>0</v>
      </c>
      <c r="AO13" s="598" t="e">
        <f>+VLOOKUP($AJ13,Data_Validation!$A:$D,1,0)</f>
        <v>#N/A</v>
      </c>
      <c r="AP13" s="598" t="e">
        <f>+VLOOKUP($AJ13,Data_Validation!$A:$D,3,0)</f>
        <v>#N/A</v>
      </c>
      <c r="AQ13" s="598" t="e">
        <f>+VLOOKUP($AJ13,Data_Validation!$A:$D,4,0)</f>
        <v>#N/A</v>
      </c>
      <c r="AR13" s="598" t="s">
        <v>299</v>
      </c>
      <c r="AS13" s="598" t="e">
        <f>+VLOOKUP($AJ13,Data_Validation!$A:$E,5,0)</f>
        <v>#N/A</v>
      </c>
      <c r="AT13" s="1036">
        <f t="shared" si="2"/>
        <v>0</v>
      </c>
      <c r="AU13" s="599">
        <f t="shared" si="2"/>
        <v>0</v>
      </c>
      <c r="AV13" s="1030">
        <f>IFERROR(INDEX(V13:AG13,1,MATCH(Parametres!$B$3,V$1:AG$1,0)-1)*IF(OR(C13="L",C13="S",C13="I"),-1,1),"")</f>
        <v>0</v>
      </c>
      <c r="AW13" s="1030">
        <f t="shared" si="3"/>
        <v>0</v>
      </c>
      <c r="AX13" s="1030">
        <f>INDEX(V13:AG13,1,MATCH(Parametres!$B$3,V$1:AG$1,0))*IF(OR(C13="L",C13="S",C13="I"),-1,1)</f>
        <v>0</v>
      </c>
      <c r="AY13" s="598" t="s">
        <v>337</v>
      </c>
      <c r="AZ13" s="598" t="e">
        <f>+VLOOKUP($AJ13,Data_Validation!$A:$E,5,0)</f>
        <v>#N/A</v>
      </c>
    </row>
    <row r="14" spans="1:52" ht="15" customHeight="1">
      <c r="AJ14" s="1030">
        <f t="shared" si="0"/>
        <v>0</v>
      </c>
      <c r="AK14" s="1030">
        <f t="shared" si="0"/>
        <v>0</v>
      </c>
      <c r="AL14" s="1030">
        <f>IFERROR(INDEX(G14:R14,1,MATCH(Parametres!$B$3,G$1:R$1,0)-1)*IF(OR(F14="L",F14="S",F14="I"),-1,1),"")</f>
        <v>0</v>
      </c>
      <c r="AM14" s="1030">
        <f t="shared" si="1"/>
        <v>0</v>
      </c>
      <c r="AN14" s="1030">
        <f>INDEX(G14:R14,1,MATCH(Parametres!$B$3,G$1:R$1,0))*IF(OR(F14="L",F14="S",F14="I"),-1,1)</f>
        <v>0</v>
      </c>
      <c r="AO14" s="598" t="e">
        <f>+VLOOKUP($AJ14,Data_Validation!$A:$D,1,0)</f>
        <v>#N/A</v>
      </c>
      <c r="AP14" s="598" t="e">
        <f>+VLOOKUP($AJ14,Data_Validation!$A:$D,3,0)</f>
        <v>#N/A</v>
      </c>
      <c r="AQ14" s="598" t="e">
        <f>+VLOOKUP($AJ14,Data_Validation!$A:$D,4,0)</f>
        <v>#N/A</v>
      </c>
      <c r="AR14" s="598" t="s">
        <v>299</v>
      </c>
      <c r="AS14" s="598" t="e">
        <f>+VLOOKUP($AJ14,Data_Validation!$A:$E,5,0)</f>
        <v>#N/A</v>
      </c>
      <c r="AT14" s="1036">
        <f t="shared" si="2"/>
        <v>0</v>
      </c>
      <c r="AU14" s="599">
        <f t="shared" si="2"/>
        <v>0</v>
      </c>
      <c r="AV14" s="1030">
        <f>IFERROR(INDEX(V14:AG14,1,MATCH(Parametres!$B$3,V$1:AG$1,0)-1)*IF(OR(C14="L",C14="S",C14="I"),-1,1),"")</f>
        <v>0</v>
      </c>
      <c r="AW14" s="1030">
        <f t="shared" si="3"/>
        <v>0</v>
      </c>
      <c r="AX14" s="1030">
        <f>INDEX(V14:AG14,1,MATCH(Parametres!$B$3,V$1:AG$1,0))*IF(OR(C14="L",C14="S",C14="I"),-1,1)</f>
        <v>0</v>
      </c>
      <c r="AY14" s="598" t="s">
        <v>337</v>
      </c>
      <c r="AZ14" s="598" t="e">
        <f>+VLOOKUP($AJ14,Data_Validation!$A:$E,5,0)</f>
        <v>#N/A</v>
      </c>
    </row>
    <row r="15" spans="1:52" ht="15" customHeight="1">
      <c r="AJ15" s="1030">
        <f t="shared" si="0"/>
        <v>0</v>
      </c>
      <c r="AK15" s="1030">
        <f t="shared" si="0"/>
        <v>0</v>
      </c>
      <c r="AL15" s="1030">
        <f>IFERROR(INDEX(G15:R15,1,MATCH(Parametres!$B$3,G$1:R$1,0)-1)*IF(OR(F15="L",F15="S",F15="I"),-1,1),"")</f>
        <v>0</v>
      </c>
      <c r="AM15" s="1030">
        <f t="shared" si="1"/>
        <v>0</v>
      </c>
      <c r="AN15" s="1030">
        <f>INDEX(G15:R15,1,MATCH(Parametres!$B$3,G$1:R$1,0))*IF(OR(F15="L",F15="S",F15="I"),-1,1)</f>
        <v>0</v>
      </c>
      <c r="AO15" s="598" t="e">
        <f>+VLOOKUP($AJ15,Data_Validation!$A:$D,1,0)</f>
        <v>#N/A</v>
      </c>
      <c r="AP15" s="598" t="e">
        <f>+VLOOKUP($AJ15,Data_Validation!$A:$D,3,0)</f>
        <v>#N/A</v>
      </c>
      <c r="AQ15" s="598" t="e">
        <f>+VLOOKUP($AJ15,Data_Validation!$A:$D,4,0)</f>
        <v>#N/A</v>
      </c>
      <c r="AR15" s="598" t="s">
        <v>299</v>
      </c>
      <c r="AS15" s="598" t="e">
        <f>+VLOOKUP($AJ15,Data_Validation!$A:$E,5,0)</f>
        <v>#N/A</v>
      </c>
      <c r="AT15" s="1036">
        <f t="shared" si="2"/>
        <v>0</v>
      </c>
      <c r="AU15" s="599">
        <f t="shared" si="2"/>
        <v>0</v>
      </c>
      <c r="AV15" s="1030">
        <f>IFERROR(INDEX(V15:AG15,1,MATCH(Parametres!$B$3,V$1:AG$1,0)-1)*IF(OR(C15="L",C15="S",C15="I"),-1,1),"")</f>
        <v>0</v>
      </c>
      <c r="AW15" s="1030">
        <f t="shared" si="3"/>
        <v>0</v>
      </c>
      <c r="AX15" s="1030">
        <f>INDEX(V15:AG15,1,MATCH(Parametres!$B$3,V$1:AG$1,0))*IF(OR(C15="L",C15="S",C15="I"),-1,1)</f>
        <v>0</v>
      </c>
      <c r="AY15" s="598" t="s">
        <v>337</v>
      </c>
      <c r="AZ15" s="598" t="e">
        <f>+VLOOKUP($AJ15,Data_Validation!$A:$E,5,0)</f>
        <v>#N/A</v>
      </c>
    </row>
    <row r="16" spans="1:52" ht="15" customHeight="1">
      <c r="AJ16" s="1030">
        <f t="shared" si="0"/>
        <v>0</v>
      </c>
      <c r="AK16" s="1030">
        <f t="shared" si="0"/>
        <v>0</v>
      </c>
      <c r="AL16" s="1030">
        <f>IFERROR(INDEX(G16:R16,1,MATCH(Parametres!$B$3,G$1:R$1,0)-1)*IF(OR(F16="L",F16="S",F16="I"),-1,1),"")</f>
        <v>0</v>
      </c>
      <c r="AM16" s="1030">
        <f t="shared" si="1"/>
        <v>0</v>
      </c>
      <c r="AN16" s="1030">
        <f>INDEX(G16:R16,1,MATCH(Parametres!$B$3,G$1:R$1,0))*IF(OR(F16="L",F16="S",F16="I"),-1,1)</f>
        <v>0</v>
      </c>
      <c r="AO16" s="598" t="e">
        <f>+VLOOKUP($AJ16,Data_Validation!$A:$D,1,0)</f>
        <v>#N/A</v>
      </c>
      <c r="AP16" s="598" t="e">
        <f>+VLOOKUP($AJ16,Data_Validation!$A:$D,3,0)</f>
        <v>#N/A</v>
      </c>
      <c r="AQ16" s="598" t="e">
        <f>+VLOOKUP($AJ16,Data_Validation!$A:$D,4,0)</f>
        <v>#N/A</v>
      </c>
      <c r="AR16" s="598" t="s">
        <v>299</v>
      </c>
      <c r="AS16" s="598" t="e">
        <f>+VLOOKUP($AJ16,Data_Validation!$A:$E,5,0)</f>
        <v>#N/A</v>
      </c>
      <c r="AT16" s="1036">
        <f t="shared" si="2"/>
        <v>0</v>
      </c>
      <c r="AU16" s="599">
        <f t="shared" si="2"/>
        <v>0</v>
      </c>
      <c r="AV16" s="1030">
        <f>IFERROR(INDEX(V16:AG16,1,MATCH(Parametres!$B$3,V$1:AG$1,0)-1)*IF(OR(C16="L",C16="S",C16="I"),-1,1),"")</f>
        <v>0</v>
      </c>
      <c r="AW16" s="1030">
        <f t="shared" si="3"/>
        <v>0</v>
      </c>
      <c r="AX16" s="1030">
        <f>INDEX(V16:AG16,1,MATCH(Parametres!$B$3,V$1:AG$1,0))*IF(OR(C16="L",C16="S",C16="I"),-1,1)</f>
        <v>0</v>
      </c>
      <c r="AY16" s="598" t="s">
        <v>337</v>
      </c>
      <c r="AZ16" s="598" t="e">
        <f>+VLOOKUP($AJ16,Data_Validation!$A:$E,5,0)</f>
        <v>#N/A</v>
      </c>
    </row>
    <row r="17" spans="36:52" ht="15" customHeight="1">
      <c r="AJ17" s="1030">
        <f t="shared" si="0"/>
        <v>0</v>
      </c>
      <c r="AK17" s="1030">
        <f t="shared" si="0"/>
        <v>0</v>
      </c>
      <c r="AL17" s="1030">
        <f>IFERROR(INDEX(G17:R17,1,MATCH(Parametres!$B$3,G$1:R$1,0)-1)*IF(OR(F17="L",F17="S",F17="I"),-1,1),"")</f>
        <v>0</v>
      </c>
      <c r="AM17" s="1030">
        <f t="shared" si="1"/>
        <v>0</v>
      </c>
      <c r="AN17" s="1030">
        <f>INDEX(G17:R17,1,MATCH(Parametres!$B$3,G$1:R$1,0))*IF(OR(F17="L",F17="S",F17="I"),-1,1)</f>
        <v>0</v>
      </c>
      <c r="AO17" s="598" t="e">
        <f>+VLOOKUP($AJ17,Data_Validation!$A:$D,1,0)</f>
        <v>#N/A</v>
      </c>
      <c r="AP17" s="598" t="e">
        <f>+VLOOKUP($AJ17,Data_Validation!$A:$D,3,0)</f>
        <v>#N/A</v>
      </c>
      <c r="AQ17" s="598" t="e">
        <f>+VLOOKUP($AJ17,Data_Validation!$A:$D,4,0)</f>
        <v>#N/A</v>
      </c>
      <c r="AR17" s="598" t="s">
        <v>299</v>
      </c>
      <c r="AS17" s="598" t="e">
        <f>+VLOOKUP($AJ17,Data_Validation!$A:$E,5,0)</f>
        <v>#N/A</v>
      </c>
      <c r="AT17" s="1036">
        <f t="shared" si="2"/>
        <v>0</v>
      </c>
      <c r="AU17" s="599">
        <f t="shared" si="2"/>
        <v>0</v>
      </c>
      <c r="AV17" s="1030">
        <f>IFERROR(INDEX(V17:AG17,1,MATCH(Parametres!$B$3,V$1:AG$1,0)-1)*IF(OR(C17="L",C17="S",C17="I"),-1,1),"")</f>
        <v>0</v>
      </c>
      <c r="AW17" s="1030">
        <f t="shared" si="3"/>
        <v>0</v>
      </c>
      <c r="AX17" s="1030">
        <f>INDEX(V17:AG17,1,MATCH(Parametres!$B$3,V$1:AG$1,0))*IF(OR(C17="L",C17="S",C17="I"),-1,1)</f>
        <v>0</v>
      </c>
      <c r="AY17" s="598" t="s">
        <v>337</v>
      </c>
      <c r="AZ17" s="598" t="e">
        <f>+VLOOKUP($AJ17,Data_Validation!$A:$E,5,0)</f>
        <v>#N/A</v>
      </c>
    </row>
    <row r="18" spans="36:52" ht="15" customHeight="1">
      <c r="AJ18" s="1030">
        <f t="shared" si="0"/>
        <v>0</v>
      </c>
      <c r="AK18" s="1030">
        <f t="shared" si="0"/>
        <v>0</v>
      </c>
      <c r="AL18" s="1030">
        <f>IFERROR(INDEX(G18:R18,1,MATCH(Parametres!$B$3,G$1:R$1,0)-1)*IF(OR(F18="L",F18="S",F18="I"),-1,1),"")</f>
        <v>0</v>
      </c>
      <c r="AM18" s="1030">
        <f t="shared" si="1"/>
        <v>0</v>
      </c>
      <c r="AN18" s="1030">
        <f>INDEX(G18:R18,1,MATCH(Parametres!$B$3,G$1:R$1,0))*IF(OR(F18="L",F18="S",F18="I"),-1,1)</f>
        <v>0</v>
      </c>
      <c r="AO18" s="598" t="e">
        <f>+VLOOKUP($AJ18,Data_Validation!$A:$D,1,0)</f>
        <v>#N/A</v>
      </c>
      <c r="AP18" s="598" t="e">
        <f>+VLOOKUP($AJ18,Data_Validation!$A:$D,3,0)</f>
        <v>#N/A</v>
      </c>
      <c r="AQ18" s="598" t="e">
        <f>+VLOOKUP($AJ18,Data_Validation!$A:$D,4,0)</f>
        <v>#N/A</v>
      </c>
      <c r="AR18" s="598" t="s">
        <v>299</v>
      </c>
      <c r="AS18" s="598" t="e">
        <f>+VLOOKUP($AJ18,Data_Validation!$A:$E,5,0)</f>
        <v>#N/A</v>
      </c>
      <c r="AT18" s="1036">
        <f t="shared" si="2"/>
        <v>0</v>
      </c>
      <c r="AU18" s="599">
        <f t="shared" si="2"/>
        <v>0</v>
      </c>
      <c r="AV18" s="1030">
        <f>IFERROR(INDEX(V18:AG18,1,MATCH(Parametres!$B$3,V$1:AG$1,0)-1)*IF(OR(C18="L",C18="S",C18="I"),-1,1),"")</f>
        <v>0</v>
      </c>
      <c r="AW18" s="1030">
        <f t="shared" si="3"/>
        <v>0</v>
      </c>
      <c r="AX18" s="1030">
        <f>INDEX(V18:AG18,1,MATCH(Parametres!$B$3,V$1:AG$1,0))*IF(OR(C18="L",C18="S",C18="I"),-1,1)</f>
        <v>0</v>
      </c>
      <c r="AY18" s="598" t="s">
        <v>337</v>
      </c>
      <c r="AZ18" s="598" t="e">
        <f>+VLOOKUP($AJ18,Data_Validation!$A:$E,5,0)</f>
        <v>#N/A</v>
      </c>
    </row>
    <row r="19" spans="36:52" ht="15" customHeight="1">
      <c r="AJ19" s="1030">
        <f t="shared" si="0"/>
        <v>0</v>
      </c>
      <c r="AK19" s="1030">
        <f t="shared" si="0"/>
        <v>0</v>
      </c>
      <c r="AL19" s="1030">
        <f>IFERROR(INDEX(G19:R19,1,MATCH(Parametres!$B$3,G$1:R$1,0)-1)*IF(OR(F19="L",F19="S",F19="I"),-1,1),"")</f>
        <v>0</v>
      </c>
      <c r="AM19" s="1030">
        <f t="shared" si="1"/>
        <v>0</v>
      </c>
      <c r="AN19" s="1030">
        <f>INDEX(G19:R19,1,MATCH(Parametres!$B$3,G$1:R$1,0))*IF(OR(F19="L",F19="S",F19="I"),-1,1)</f>
        <v>0</v>
      </c>
      <c r="AO19" s="598" t="e">
        <f>+VLOOKUP($AJ19,Data_Validation!$A:$D,1,0)</f>
        <v>#N/A</v>
      </c>
      <c r="AP19" s="598" t="e">
        <f>+VLOOKUP($AJ19,Data_Validation!$A:$D,3,0)</f>
        <v>#N/A</v>
      </c>
      <c r="AQ19" s="598" t="e">
        <f>+VLOOKUP($AJ19,Data_Validation!$A:$D,4,0)</f>
        <v>#N/A</v>
      </c>
      <c r="AR19" s="598" t="s">
        <v>299</v>
      </c>
      <c r="AS19" s="598" t="e">
        <f>+VLOOKUP($AJ19,Data_Validation!$A:$E,5,0)</f>
        <v>#N/A</v>
      </c>
      <c r="AT19" s="1036">
        <f t="shared" si="2"/>
        <v>0</v>
      </c>
      <c r="AU19" s="599">
        <f t="shared" si="2"/>
        <v>0</v>
      </c>
      <c r="AV19" s="1030">
        <f>IFERROR(INDEX(V19:AG19,1,MATCH(Parametres!$B$3,V$1:AG$1,0)-1)*IF(OR(C19="L",C19="S",C19="I"),-1,1),"")</f>
        <v>0</v>
      </c>
      <c r="AW19" s="1030">
        <f t="shared" si="3"/>
        <v>0</v>
      </c>
      <c r="AX19" s="1030">
        <f>INDEX(V19:AG19,1,MATCH(Parametres!$B$3,V$1:AG$1,0))*IF(OR(C19="L",C19="S",C19="I"),-1,1)</f>
        <v>0</v>
      </c>
      <c r="AY19" s="598" t="s">
        <v>337</v>
      </c>
      <c r="AZ19" s="598" t="e">
        <f>+VLOOKUP($AJ19,Data_Validation!$A:$E,5,0)</f>
        <v>#N/A</v>
      </c>
    </row>
    <row r="20" spans="36:52" ht="15" customHeight="1">
      <c r="AJ20" s="1030">
        <f t="shared" si="0"/>
        <v>0</v>
      </c>
      <c r="AK20" s="1030">
        <f t="shared" si="0"/>
        <v>0</v>
      </c>
      <c r="AL20" s="1030">
        <f>IFERROR(INDEX(G20:R20,1,MATCH(Parametres!$B$3,G$1:R$1,0)-1)*IF(OR(F20="L",F20="S",F20="I"),-1,1),"")</f>
        <v>0</v>
      </c>
      <c r="AM20" s="1030">
        <f t="shared" si="1"/>
        <v>0</v>
      </c>
      <c r="AN20" s="1030">
        <f>INDEX(G20:R20,1,MATCH(Parametres!$B$3,G$1:R$1,0))*IF(OR(F20="L",F20="S",F20="I"),-1,1)</f>
        <v>0</v>
      </c>
      <c r="AO20" s="598" t="e">
        <f>+VLOOKUP($AJ20,Data_Validation!$A:$D,1,0)</f>
        <v>#N/A</v>
      </c>
      <c r="AP20" s="598" t="e">
        <f>+VLOOKUP($AJ20,Data_Validation!$A:$D,3,0)</f>
        <v>#N/A</v>
      </c>
      <c r="AQ20" s="598" t="e">
        <f>+VLOOKUP($AJ20,Data_Validation!$A:$D,4,0)</f>
        <v>#N/A</v>
      </c>
      <c r="AR20" s="598" t="s">
        <v>299</v>
      </c>
      <c r="AS20" s="598" t="e">
        <f>+VLOOKUP($AJ20,Data_Validation!$A:$E,5,0)</f>
        <v>#N/A</v>
      </c>
      <c r="AT20" s="1036">
        <f t="shared" si="2"/>
        <v>0</v>
      </c>
      <c r="AU20" s="599">
        <f t="shared" si="2"/>
        <v>0</v>
      </c>
      <c r="AV20" s="1030">
        <f>IFERROR(INDEX(V20:AG20,1,MATCH(Parametres!$B$3,V$1:AG$1,0)-1)*IF(OR(C20="L",C20="S",C20="I"),-1,1),"")</f>
        <v>0</v>
      </c>
      <c r="AW20" s="1030">
        <f t="shared" si="3"/>
        <v>0</v>
      </c>
      <c r="AX20" s="1030">
        <f>INDEX(V20:AG20,1,MATCH(Parametres!$B$3,V$1:AG$1,0))*IF(OR(C20="L",C20="S",C20="I"),-1,1)</f>
        <v>0</v>
      </c>
      <c r="AY20" s="598" t="s">
        <v>337</v>
      </c>
      <c r="AZ20" s="598" t="e">
        <f>+VLOOKUP($AJ20,Data_Validation!$A:$E,5,0)</f>
        <v>#N/A</v>
      </c>
    </row>
    <row r="21" spans="36:52" ht="15" customHeight="1">
      <c r="AJ21" s="1030">
        <f t="shared" si="0"/>
        <v>0</v>
      </c>
      <c r="AK21" s="1030">
        <f t="shared" si="0"/>
        <v>0</v>
      </c>
      <c r="AL21" s="1030">
        <f>IFERROR(INDEX(G21:R21,1,MATCH(Parametres!$B$3,G$1:R$1,0)-1)*IF(OR(F21="L",F21="S",F21="I"),-1,1),"")</f>
        <v>0</v>
      </c>
      <c r="AM21" s="1030">
        <f t="shared" si="1"/>
        <v>0</v>
      </c>
      <c r="AN21" s="1030">
        <f>INDEX(G21:R21,1,MATCH(Parametres!$B$3,G$1:R$1,0))*IF(OR(F21="L",F21="S",F21="I"),-1,1)</f>
        <v>0</v>
      </c>
      <c r="AO21" s="598" t="e">
        <f>+VLOOKUP($AJ21,Data_Validation!$A:$D,1,0)</f>
        <v>#N/A</v>
      </c>
      <c r="AP21" s="598" t="e">
        <f>+VLOOKUP($AJ21,Data_Validation!$A:$D,3,0)</f>
        <v>#N/A</v>
      </c>
      <c r="AQ21" s="598" t="e">
        <f>+VLOOKUP($AJ21,Data_Validation!$A:$D,4,0)</f>
        <v>#N/A</v>
      </c>
      <c r="AR21" s="598" t="s">
        <v>299</v>
      </c>
      <c r="AS21" s="598" t="e">
        <f>+VLOOKUP($AJ21,Data_Validation!$A:$E,5,0)</f>
        <v>#N/A</v>
      </c>
      <c r="AT21" s="1036">
        <f t="shared" si="2"/>
        <v>0</v>
      </c>
      <c r="AU21" s="599">
        <f t="shared" si="2"/>
        <v>0</v>
      </c>
      <c r="AV21" s="1030">
        <f>IFERROR(INDEX(V21:AG21,1,MATCH(Parametres!$B$3,V$1:AG$1,0)-1)*IF(OR(C21="L",C21="S",C21="I"),-1,1),"")</f>
        <v>0</v>
      </c>
      <c r="AW21" s="1030">
        <f t="shared" si="3"/>
        <v>0</v>
      </c>
      <c r="AX21" s="1030">
        <f>INDEX(V21:AG21,1,MATCH(Parametres!$B$3,V$1:AG$1,0))*IF(OR(C21="L",C21="S",C21="I"),-1,1)</f>
        <v>0</v>
      </c>
      <c r="AY21" s="598" t="s">
        <v>337</v>
      </c>
      <c r="AZ21" s="598" t="e">
        <f>+VLOOKUP($AJ21,Data_Validation!$A:$E,5,0)</f>
        <v>#N/A</v>
      </c>
    </row>
    <row r="22" spans="36:52" ht="15" customHeight="1">
      <c r="AJ22" s="1030">
        <f t="shared" si="0"/>
        <v>0</v>
      </c>
      <c r="AK22" s="1030">
        <f t="shared" si="0"/>
        <v>0</v>
      </c>
      <c r="AL22" s="1030">
        <f>IFERROR(INDEX(G22:R22,1,MATCH(Parametres!$B$3,G$1:R$1,0)-1)*IF(OR(F22="L",F22="S",F22="I"),-1,1),"")</f>
        <v>0</v>
      </c>
      <c r="AM22" s="1030">
        <f t="shared" si="1"/>
        <v>0</v>
      </c>
      <c r="AN22" s="1030">
        <f>INDEX(G22:R22,1,MATCH(Parametres!$B$3,G$1:R$1,0))*IF(OR(F22="L",F22="S",F22="I"),-1,1)</f>
        <v>0</v>
      </c>
      <c r="AO22" s="598" t="e">
        <f>+VLOOKUP($AJ22,Data_Validation!$A:$D,1,0)</f>
        <v>#N/A</v>
      </c>
      <c r="AP22" s="598" t="e">
        <f>+VLOOKUP($AJ22,Data_Validation!$A:$D,3,0)</f>
        <v>#N/A</v>
      </c>
      <c r="AQ22" s="598" t="e">
        <f>+VLOOKUP($AJ22,Data_Validation!$A:$D,4,0)</f>
        <v>#N/A</v>
      </c>
      <c r="AR22" s="598" t="s">
        <v>299</v>
      </c>
      <c r="AS22" s="598" t="e">
        <f>+VLOOKUP($AJ22,Data_Validation!$A:$E,5,0)</f>
        <v>#N/A</v>
      </c>
      <c r="AT22" s="1036">
        <f t="shared" si="2"/>
        <v>0</v>
      </c>
      <c r="AU22" s="599">
        <f t="shared" si="2"/>
        <v>0</v>
      </c>
      <c r="AV22" s="1030">
        <f>IFERROR(INDEX(V22:AG22,1,MATCH(Parametres!$B$3,V$1:AG$1,0)-1)*IF(OR(C22="L",C22="S",C22="I"),-1,1),"")</f>
        <v>0</v>
      </c>
      <c r="AW22" s="1030">
        <f t="shared" si="3"/>
        <v>0</v>
      </c>
      <c r="AX22" s="1030">
        <f>INDEX(V22:AG22,1,MATCH(Parametres!$B$3,V$1:AG$1,0))*IF(OR(C22="L",C22="S",C22="I"),-1,1)</f>
        <v>0</v>
      </c>
      <c r="AY22" s="598" t="s">
        <v>337</v>
      </c>
      <c r="AZ22" s="598" t="e">
        <f>+VLOOKUP($AJ22,Data_Validation!$A:$E,5,0)</f>
        <v>#N/A</v>
      </c>
    </row>
    <row r="23" spans="36:52" ht="15" customHeight="1">
      <c r="AJ23" s="1030">
        <f t="shared" si="0"/>
        <v>0</v>
      </c>
      <c r="AK23" s="1030">
        <f t="shared" si="0"/>
        <v>0</v>
      </c>
      <c r="AL23" s="1030">
        <f>IFERROR(INDEX(G23:R23,1,MATCH(Parametres!$B$3,G$1:R$1,0)-1)*IF(OR(F23="L",F23="S",F23="I"),-1,1),"")</f>
        <v>0</v>
      </c>
      <c r="AM23" s="1030">
        <f t="shared" si="1"/>
        <v>0</v>
      </c>
      <c r="AN23" s="1030">
        <f>INDEX(G23:R23,1,MATCH(Parametres!$B$3,G$1:R$1,0))*IF(OR(F23="L",F23="S",F23="I"),-1,1)</f>
        <v>0</v>
      </c>
      <c r="AO23" s="598" t="e">
        <f>+VLOOKUP($AJ23,Data_Validation!$A:$D,1,0)</f>
        <v>#N/A</v>
      </c>
      <c r="AP23" s="598" t="e">
        <f>+VLOOKUP($AJ23,Data_Validation!$A:$D,3,0)</f>
        <v>#N/A</v>
      </c>
      <c r="AQ23" s="598" t="e">
        <f>+VLOOKUP($AJ23,Data_Validation!$A:$D,4,0)</f>
        <v>#N/A</v>
      </c>
      <c r="AR23" s="598" t="s">
        <v>299</v>
      </c>
      <c r="AS23" s="598" t="e">
        <f>+VLOOKUP($AJ23,Data_Validation!$A:$E,5,0)</f>
        <v>#N/A</v>
      </c>
      <c r="AT23" s="1036">
        <f t="shared" si="2"/>
        <v>0</v>
      </c>
      <c r="AU23" s="599">
        <f t="shared" si="2"/>
        <v>0</v>
      </c>
      <c r="AV23" s="1030">
        <f>IFERROR(INDEX(V23:AG23,1,MATCH(Parametres!$B$3,V$1:AG$1,0)-1)*IF(OR(C23="L",C23="S",C23="I"),-1,1),"")</f>
        <v>0</v>
      </c>
      <c r="AW23" s="1030">
        <f t="shared" si="3"/>
        <v>0</v>
      </c>
      <c r="AX23" s="1030">
        <f>INDEX(V23:AG23,1,MATCH(Parametres!$B$3,V$1:AG$1,0))*IF(OR(C23="L",C23="S",C23="I"),-1,1)</f>
        <v>0</v>
      </c>
      <c r="AY23" s="598" t="s">
        <v>337</v>
      </c>
      <c r="AZ23" s="598" t="e">
        <f>+VLOOKUP($AJ23,Data_Validation!$A:$E,5,0)</f>
        <v>#N/A</v>
      </c>
    </row>
    <row r="24" spans="36:52" ht="15" customHeight="1">
      <c r="AJ24" s="1030">
        <f t="shared" si="0"/>
        <v>0</v>
      </c>
      <c r="AK24" s="1030">
        <f t="shared" si="0"/>
        <v>0</v>
      </c>
      <c r="AL24" s="1030">
        <f>IFERROR(INDEX(G24:R24,1,MATCH(Parametres!$B$3,G$1:R$1,0)-1)*IF(OR(F24="L",F24="S",F24="I"),-1,1),"")</f>
        <v>0</v>
      </c>
      <c r="AM24" s="1030">
        <f t="shared" si="1"/>
        <v>0</v>
      </c>
      <c r="AN24" s="1030">
        <f>INDEX(G24:R24,1,MATCH(Parametres!$B$3,G$1:R$1,0))*IF(OR(F24="L",F24="S",F24="I"),-1,1)</f>
        <v>0</v>
      </c>
      <c r="AO24" s="598" t="e">
        <f>+VLOOKUP($AJ24,Data_Validation!$A:$D,1,0)</f>
        <v>#N/A</v>
      </c>
      <c r="AP24" s="598" t="e">
        <f>+VLOOKUP($AJ24,Data_Validation!$A:$D,3,0)</f>
        <v>#N/A</v>
      </c>
      <c r="AQ24" s="598" t="e">
        <f>+VLOOKUP($AJ24,Data_Validation!$A:$D,4,0)</f>
        <v>#N/A</v>
      </c>
      <c r="AR24" s="598" t="s">
        <v>299</v>
      </c>
      <c r="AS24" s="598" t="e">
        <f>+VLOOKUP($AJ24,Data_Validation!$A:$E,5,0)</f>
        <v>#N/A</v>
      </c>
      <c r="AT24" s="1036">
        <f t="shared" si="2"/>
        <v>0</v>
      </c>
      <c r="AU24" s="599">
        <f t="shared" si="2"/>
        <v>0</v>
      </c>
      <c r="AV24" s="1030">
        <f>IFERROR(INDEX(V24:AG24,1,MATCH(Parametres!$B$3,V$1:AG$1,0)-1)*IF(OR(C24="L",C24="S",C24="I"),-1,1),"")</f>
        <v>0</v>
      </c>
      <c r="AW24" s="1030">
        <f t="shared" si="3"/>
        <v>0</v>
      </c>
      <c r="AX24" s="1030">
        <f>INDEX(V24:AG24,1,MATCH(Parametres!$B$3,V$1:AG$1,0))*IF(OR(C24="L",C24="S",C24="I"),-1,1)</f>
        <v>0</v>
      </c>
      <c r="AY24" s="598" t="s">
        <v>337</v>
      </c>
      <c r="AZ24" s="598" t="e">
        <f>+VLOOKUP($AJ24,Data_Validation!$A:$E,5,0)</f>
        <v>#N/A</v>
      </c>
    </row>
    <row r="25" spans="36:52" ht="15" customHeight="1">
      <c r="AJ25" s="1030">
        <f t="shared" si="0"/>
        <v>0</v>
      </c>
      <c r="AK25" s="1030">
        <f t="shared" si="0"/>
        <v>0</v>
      </c>
      <c r="AL25" s="1030">
        <f>IFERROR(INDEX(G25:R25,1,MATCH(Parametres!$B$3,G$1:R$1,0)-1)*IF(OR(F25="L",F25="S",F25="I"),-1,1),"")</f>
        <v>0</v>
      </c>
      <c r="AM25" s="1030">
        <f t="shared" si="1"/>
        <v>0</v>
      </c>
      <c r="AN25" s="1030">
        <f>INDEX(G25:R25,1,MATCH(Parametres!$B$3,G$1:R$1,0))*IF(OR(F25="L",F25="S",F25="I"),-1,1)</f>
        <v>0</v>
      </c>
      <c r="AO25" s="598" t="e">
        <f>+VLOOKUP($AJ25,Data_Validation!$A:$D,1,0)</f>
        <v>#N/A</v>
      </c>
      <c r="AP25" s="598" t="e">
        <f>+VLOOKUP($AJ25,Data_Validation!$A:$D,3,0)</f>
        <v>#N/A</v>
      </c>
      <c r="AQ25" s="598" t="e">
        <f>+VLOOKUP($AJ25,Data_Validation!$A:$D,4,0)</f>
        <v>#N/A</v>
      </c>
      <c r="AR25" s="598" t="s">
        <v>299</v>
      </c>
      <c r="AS25" s="598" t="e">
        <f>+VLOOKUP($AJ25,Data_Validation!$A:$E,5,0)</f>
        <v>#N/A</v>
      </c>
      <c r="AT25" s="1036">
        <f t="shared" si="2"/>
        <v>0</v>
      </c>
      <c r="AU25" s="599">
        <f t="shared" si="2"/>
        <v>0</v>
      </c>
      <c r="AV25" s="1030">
        <f>IFERROR(INDEX(V25:AG25,1,MATCH(Parametres!$B$3,V$1:AG$1,0)-1)*IF(OR(C25="L",C25="S",C25="I"),-1,1),"")</f>
        <v>0</v>
      </c>
      <c r="AW25" s="1030">
        <f t="shared" si="3"/>
        <v>0</v>
      </c>
      <c r="AX25" s="1030">
        <f>INDEX(V25:AG25,1,MATCH(Parametres!$B$3,V$1:AG$1,0))*IF(OR(C25="L",C25="S",C25="I"),-1,1)</f>
        <v>0</v>
      </c>
      <c r="AY25" s="598" t="s">
        <v>337</v>
      </c>
      <c r="AZ25" s="598" t="e">
        <f>+VLOOKUP($AJ25,Data_Validation!$A:$E,5,0)</f>
        <v>#N/A</v>
      </c>
    </row>
    <row r="26" spans="36:52" ht="15.75" customHeight="1">
      <c r="AJ26" s="1030">
        <f t="shared" si="0"/>
        <v>0</v>
      </c>
      <c r="AK26" s="1030">
        <f t="shared" si="0"/>
        <v>0</v>
      </c>
      <c r="AL26" s="1030">
        <f>IFERROR(INDEX(G26:R26,1,MATCH(Parametres!$B$3,G$1:R$1,0)-1)*IF(OR(F26="L",F26="S",F26="I"),-1,1),"")</f>
        <v>0</v>
      </c>
      <c r="AM26" s="1030">
        <f t="shared" si="1"/>
        <v>0</v>
      </c>
      <c r="AN26" s="1030">
        <f>INDEX(G26:R26,1,MATCH(Parametres!$B$3,G$1:R$1,0))*IF(OR(F26="L",F26="S",F26="I"),-1,1)</f>
        <v>0</v>
      </c>
      <c r="AO26" s="598" t="e">
        <f>+VLOOKUP($AJ26,Data_Validation!$A:$D,1,0)</f>
        <v>#N/A</v>
      </c>
      <c r="AP26" s="598" t="e">
        <f>+VLOOKUP($AJ26,Data_Validation!$A:$D,3,0)</f>
        <v>#N/A</v>
      </c>
      <c r="AQ26" s="598" t="e">
        <f>+VLOOKUP($AJ26,Data_Validation!$A:$D,4,0)</f>
        <v>#N/A</v>
      </c>
      <c r="AR26" s="598" t="s">
        <v>299</v>
      </c>
      <c r="AS26" s="598" t="e">
        <f>+VLOOKUP($AJ26,Data_Validation!$A:$E,5,0)</f>
        <v>#N/A</v>
      </c>
      <c r="AT26" s="1036">
        <f t="shared" si="2"/>
        <v>0</v>
      </c>
      <c r="AU26" s="599">
        <f t="shared" si="2"/>
        <v>0</v>
      </c>
      <c r="AV26" s="1030">
        <f>IFERROR(INDEX(V26:AG26,1,MATCH(Parametres!$B$3,V$1:AG$1,0)-1)*IF(OR(C26="L",C26="S",C26="I"),-1,1),"")</f>
        <v>0</v>
      </c>
      <c r="AW26" s="1030">
        <f t="shared" si="3"/>
        <v>0</v>
      </c>
      <c r="AX26" s="1030">
        <f>INDEX(V26:AG26,1,MATCH(Parametres!$B$3,V$1:AG$1,0))*IF(OR(C26="L",C26="S",C26="I"),-1,1)</f>
        <v>0</v>
      </c>
      <c r="AY26" s="598" t="s">
        <v>337</v>
      </c>
      <c r="AZ26" s="598" t="e">
        <f>+VLOOKUP($AJ26,Data_Validation!$A:$E,5,0)</f>
        <v>#N/A</v>
      </c>
    </row>
    <row r="27" spans="36:52" ht="15" customHeight="1">
      <c r="AJ27" s="1030">
        <f t="shared" si="0"/>
        <v>0</v>
      </c>
      <c r="AK27" s="1030">
        <f t="shared" si="0"/>
        <v>0</v>
      </c>
      <c r="AL27" s="1030">
        <f>IFERROR(INDEX(G27:R27,1,MATCH(Parametres!$B$3,G$1:R$1,0)-1)*IF(OR(F27="L",F27="S",F27="I"),-1,1),"")</f>
        <v>0</v>
      </c>
      <c r="AM27" s="1030">
        <f t="shared" si="1"/>
        <v>0</v>
      </c>
      <c r="AN27" s="1030">
        <f>INDEX(G27:R27,1,MATCH(Parametres!$B$3,G$1:R$1,0))*IF(OR(F27="L",F27="S",F27="I"),-1,1)</f>
        <v>0</v>
      </c>
      <c r="AO27" s="598" t="e">
        <f>+VLOOKUP($AJ27,Data_Validation!$A:$D,1,0)</f>
        <v>#N/A</v>
      </c>
      <c r="AP27" s="598" t="e">
        <f>+VLOOKUP($AJ27,Data_Validation!$A:$D,3,0)</f>
        <v>#N/A</v>
      </c>
      <c r="AQ27" s="598" t="e">
        <f>+VLOOKUP($AJ27,Data_Validation!$A:$D,4,0)</f>
        <v>#N/A</v>
      </c>
      <c r="AR27" s="598" t="s">
        <v>299</v>
      </c>
      <c r="AS27" s="598" t="e">
        <f>+VLOOKUP($AJ27,Data_Validation!$A:$E,5,0)</f>
        <v>#N/A</v>
      </c>
      <c r="AT27" s="1036">
        <f t="shared" si="2"/>
        <v>0</v>
      </c>
      <c r="AU27" s="599">
        <f t="shared" si="2"/>
        <v>0</v>
      </c>
      <c r="AV27" s="1030">
        <f>IFERROR(INDEX(V27:AG27,1,MATCH(Parametres!$B$3,V$1:AG$1,0)-1)*IF(OR(C27="L",C27="S",C27="I"),-1,1),"")</f>
        <v>0</v>
      </c>
      <c r="AW27" s="1030">
        <f t="shared" si="3"/>
        <v>0</v>
      </c>
      <c r="AX27" s="1030">
        <f>INDEX(V27:AG27,1,MATCH(Parametres!$B$3,V$1:AG$1,0))*IF(OR(C27="L",C27="S",C27="I"),-1,1)</f>
        <v>0</v>
      </c>
      <c r="AY27" s="598" t="s">
        <v>337</v>
      </c>
      <c r="AZ27" s="598" t="e">
        <f>+VLOOKUP($AJ27,Data_Validation!$A:$E,5,0)</f>
        <v>#N/A</v>
      </c>
    </row>
    <row r="28" spans="36:52" ht="15" customHeight="1">
      <c r="AJ28" s="1030">
        <f t="shared" si="0"/>
        <v>0</v>
      </c>
      <c r="AK28" s="1030">
        <f t="shared" si="0"/>
        <v>0</v>
      </c>
      <c r="AL28" s="1030">
        <f>IFERROR(INDEX(G28:R28,1,MATCH(Parametres!$B$3,G$1:R$1,0)-1)*IF(OR(F28="L",F28="S",F28="I"),-1,1),"")</f>
        <v>0</v>
      </c>
      <c r="AM28" s="1030">
        <f t="shared" si="1"/>
        <v>0</v>
      </c>
      <c r="AN28" s="1030">
        <f>INDEX(G28:R28,1,MATCH(Parametres!$B$3,G$1:R$1,0))*IF(OR(F28="L",F28="S",F28="I"),-1,1)</f>
        <v>0</v>
      </c>
      <c r="AO28" s="598" t="e">
        <f>+VLOOKUP($AJ28,Data_Validation!$A:$D,1,0)</f>
        <v>#N/A</v>
      </c>
      <c r="AP28" s="598" t="e">
        <f>+VLOOKUP($AJ28,Data_Validation!$A:$D,3,0)</f>
        <v>#N/A</v>
      </c>
      <c r="AQ28" s="598" t="e">
        <f>+VLOOKUP($AJ28,Data_Validation!$A:$D,4,0)</f>
        <v>#N/A</v>
      </c>
      <c r="AR28" s="598" t="s">
        <v>299</v>
      </c>
      <c r="AS28" s="598" t="e">
        <f>+VLOOKUP($AJ28,Data_Validation!$A:$E,5,0)</f>
        <v>#N/A</v>
      </c>
      <c r="AT28" s="1036">
        <f t="shared" si="2"/>
        <v>0</v>
      </c>
      <c r="AU28" s="599">
        <f t="shared" si="2"/>
        <v>0</v>
      </c>
      <c r="AV28" s="1030">
        <f>IFERROR(INDEX(V28:AG28,1,MATCH(Parametres!$B$3,V$1:AG$1,0)-1)*IF(OR(C28="L",C28="S",C28="I"),-1,1),"")</f>
        <v>0</v>
      </c>
      <c r="AW28" s="1030">
        <f t="shared" si="3"/>
        <v>0</v>
      </c>
      <c r="AX28" s="1030">
        <f>INDEX(V28:AG28,1,MATCH(Parametres!$B$3,V$1:AG$1,0))*IF(OR(C28="L",C28="S",C28="I"),-1,1)</f>
        <v>0</v>
      </c>
      <c r="AY28" s="598" t="s">
        <v>337</v>
      </c>
      <c r="AZ28" s="598" t="e">
        <f>+VLOOKUP($AJ28,Data_Validation!$A:$E,5,0)</f>
        <v>#N/A</v>
      </c>
    </row>
    <row r="29" spans="36:52" ht="15" customHeight="1">
      <c r="AJ29" s="1030">
        <f t="shared" si="0"/>
        <v>0</v>
      </c>
      <c r="AK29" s="1030">
        <f t="shared" si="0"/>
        <v>0</v>
      </c>
      <c r="AL29" s="1030">
        <f>IFERROR(INDEX(G29:R29,1,MATCH(Parametres!$B$3,G$1:R$1,0)-1)*IF(OR(F29="L",F29="S",F29="I"),-1,1),"")</f>
        <v>0</v>
      </c>
      <c r="AM29" s="1030">
        <f t="shared" si="1"/>
        <v>0</v>
      </c>
      <c r="AN29" s="1030">
        <f>INDEX(G29:R29,1,MATCH(Parametres!$B$3,G$1:R$1,0))*IF(OR(F29="L",F29="S",F29="I"),-1,1)</f>
        <v>0</v>
      </c>
      <c r="AO29" s="598" t="e">
        <f>+VLOOKUP($AJ29,Data_Validation!$A:$D,1,0)</f>
        <v>#N/A</v>
      </c>
      <c r="AP29" s="598" t="e">
        <f>+VLOOKUP($AJ29,Data_Validation!$A:$D,3,0)</f>
        <v>#N/A</v>
      </c>
      <c r="AQ29" s="598" t="e">
        <f>+VLOOKUP($AJ29,Data_Validation!$A:$D,4,0)</f>
        <v>#N/A</v>
      </c>
      <c r="AR29" s="598" t="s">
        <v>299</v>
      </c>
      <c r="AS29" s="598" t="e">
        <f>+VLOOKUP($AJ29,Data_Validation!$A:$E,5,0)</f>
        <v>#N/A</v>
      </c>
      <c r="AT29" s="1036">
        <f t="shared" si="2"/>
        <v>0</v>
      </c>
      <c r="AU29" s="599">
        <f t="shared" si="2"/>
        <v>0</v>
      </c>
      <c r="AV29" s="1030">
        <f>IFERROR(INDEX(V29:AG29,1,MATCH(Parametres!$B$3,V$1:AG$1,0)-1)*IF(OR(C29="L",C29="S",C29="I"),-1,1),"")</f>
        <v>0</v>
      </c>
      <c r="AW29" s="1030">
        <f t="shared" si="3"/>
        <v>0</v>
      </c>
      <c r="AX29" s="1030">
        <f>INDEX(V29:AG29,1,MATCH(Parametres!$B$3,V$1:AG$1,0))*IF(OR(C29="L",C29="S",C29="I"),-1,1)</f>
        <v>0</v>
      </c>
      <c r="AY29" s="598" t="s">
        <v>337</v>
      </c>
      <c r="AZ29" s="598" t="e">
        <f>+VLOOKUP($AJ29,Data_Validation!$A:$E,5,0)</f>
        <v>#N/A</v>
      </c>
    </row>
    <row r="30" spans="36:52" ht="15" customHeight="1">
      <c r="AJ30" s="1030">
        <f t="shared" si="0"/>
        <v>0</v>
      </c>
      <c r="AK30" s="1030">
        <f t="shared" si="0"/>
        <v>0</v>
      </c>
      <c r="AL30" s="1030">
        <f>IFERROR(INDEX(G30:R30,1,MATCH(Parametres!$B$3,G$1:R$1,0)-1)*IF(OR(F30="L",F30="S",F30="I"),-1,1),"")</f>
        <v>0</v>
      </c>
      <c r="AM30" s="1030">
        <f t="shared" si="1"/>
        <v>0</v>
      </c>
      <c r="AN30" s="1030">
        <f>INDEX(G30:R30,1,MATCH(Parametres!$B$3,G$1:R$1,0))*IF(OR(F30="L",F30="S",F30="I"),-1,1)</f>
        <v>0</v>
      </c>
      <c r="AO30" s="598" t="e">
        <f>+VLOOKUP($AJ30,Data_Validation!$A:$D,1,0)</f>
        <v>#N/A</v>
      </c>
      <c r="AP30" s="598" t="e">
        <f>+VLOOKUP($AJ30,Data_Validation!$A:$D,3,0)</f>
        <v>#N/A</v>
      </c>
      <c r="AQ30" s="598" t="e">
        <f>+VLOOKUP($AJ30,Data_Validation!$A:$D,4,0)</f>
        <v>#N/A</v>
      </c>
      <c r="AR30" s="598" t="s">
        <v>299</v>
      </c>
      <c r="AS30" s="598" t="e">
        <f>+VLOOKUP($AJ30,Data_Validation!$A:$E,5,0)</f>
        <v>#N/A</v>
      </c>
      <c r="AT30" s="1036">
        <f t="shared" si="2"/>
        <v>0</v>
      </c>
      <c r="AU30" s="599">
        <f t="shared" si="2"/>
        <v>0</v>
      </c>
      <c r="AV30" s="1030">
        <f>IFERROR(INDEX(V30:AG30,1,MATCH(Parametres!$B$3,V$1:AG$1,0)-1)*IF(OR(C30="L",C30="S",C30="I"),-1,1),"")</f>
        <v>0</v>
      </c>
      <c r="AW30" s="1030">
        <f t="shared" si="3"/>
        <v>0</v>
      </c>
      <c r="AX30" s="1030">
        <f>INDEX(V30:AG30,1,MATCH(Parametres!$B$3,V$1:AG$1,0))*IF(OR(C30="L",C30="S",C30="I"),-1,1)</f>
        <v>0</v>
      </c>
      <c r="AY30" s="598" t="s">
        <v>337</v>
      </c>
      <c r="AZ30" s="598" t="e">
        <f>+VLOOKUP($AJ30,Data_Validation!$A:$E,5,0)</f>
        <v>#N/A</v>
      </c>
    </row>
    <row r="31" spans="36:52" ht="15" customHeight="1">
      <c r="AJ31" s="1030">
        <f t="shared" si="0"/>
        <v>0</v>
      </c>
      <c r="AK31" s="1030">
        <f t="shared" si="0"/>
        <v>0</v>
      </c>
      <c r="AL31" s="1030">
        <f>IFERROR(INDEX(G31:R31,1,MATCH(Parametres!$B$3,G$1:R$1,0)-1)*IF(OR(F31="L",F31="S",F31="I"),-1,1),"")</f>
        <v>0</v>
      </c>
      <c r="AM31" s="1030">
        <f t="shared" si="1"/>
        <v>0</v>
      </c>
      <c r="AN31" s="1030">
        <f>INDEX(G31:R31,1,MATCH(Parametres!$B$3,G$1:R$1,0))*IF(OR(F31="L",F31="S",F31="I"),-1,1)</f>
        <v>0</v>
      </c>
      <c r="AO31" s="598" t="e">
        <f>+VLOOKUP($AJ31,Data_Validation!$A:$D,1,0)</f>
        <v>#N/A</v>
      </c>
      <c r="AP31" s="598" t="e">
        <f>+VLOOKUP($AJ31,Data_Validation!$A:$D,3,0)</f>
        <v>#N/A</v>
      </c>
      <c r="AQ31" s="598" t="e">
        <f>+VLOOKUP($AJ31,Data_Validation!$A:$D,4,0)</f>
        <v>#N/A</v>
      </c>
      <c r="AR31" s="598" t="s">
        <v>299</v>
      </c>
      <c r="AS31" s="598" t="e">
        <f>+VLOOKUP($AJ31,Data_Validation!$A:$E,5,0)</f>
        <v>#N/A</v>
      </c>
      <c r="AT31" s="1036">
        <f t="shared" si="2"/>
        <v>0</v>
      </c>
      <c r="AU31" s="599">
        <f t="shared" si="2"/>
        <v>0</v>
      </c>
      <c r="AV31" s="1030">
        <f>IFERROR(INDEX(V31:AG31,1,MATCH(Parametres!$B$3,V$1:AG$1,0)-1)*IF(OR(C31="L",C31="S",C31="I"),-1,1),"")</f>
        <v>0</v>
      </c>
      <c r="AW31" s="1030">
        <f t="shared" si="3"/>
        <v>0</v>
      </c>
      <c r="AX31" s="1030">
        <f>INDEX(V31:AG31,1,MATCH(Parametres!$B$3,V$1:AG$1,0))*IF(OR(C31="L",C31="S",C31="I"),-1,1)</f>
        <v>0</v>
      </c>
      <c r="AY31" s="598" t="s">
        <v>337</v>
      </c>
      <c r="AZ31" s="598" t="e">
        <f>+VLOOKUP($AJ31,Data_Validation!$A:$E,5,0)</f>
        <v>#N/A</v>
      </c>
    </row>
    <row r="32" spans="36:52" ht="15" customHeight="1">
      <c r="AJ32" s="1030">
        <f t="shared" si="0"/>
        <v>0</v>
      </c>
      <c r="AK32" s="1030">
        <f t="shared" si="0"/>
        <v>0</v>
      </c>
      <c r="AL32" s="1030">
        <f>IFERROR(INDEX(G32:R32,1,MATCH(Parametres!$B$3,G$1:R$1,0)-1)*IF(OR(F32="L",F32="S",F32="I"),-1,1),"")</f>
        <v>0</v>
      </c>
      <c r="AM32" s="1030">
        <f t="shared" si="1"/>
        <v>0</v>
      </c>
      <c r="AN32" s="1030">
        <f>INDEX(G32:R32,1,MATCH(Parametres!$B$3,G$1:R$1,0))*IF(OR(F32="L",F32="S",F32="I"),-1,1)</f>
        <v>0</v>
      </c>
      <c r="AO32" s="598" t="e">
        <f>+VLOOKUP($AJ32,Data_Validation!$A:$D,1,0)</f>
        <v>#N/A</v>
      </c>
      <c r="AP32" s="598" t="e">
        <f>+VLOOKUP($AJ32,Data_Validation!$A:$D,3,0)</f>
        <v>#N/A</v>
      </c>
      <c r="AQ32" s="598" t="e">
        <f>+VLOOKUP($AJ32,Data_Validation!$A:$D,4,0)</f>
        <v>#N/A</v>
      </c>
      <c r="AR32" s="598" t="s">
        <v>299</v>
      </c>
      <c r="AS32" s="598" t="e">
        <f>+VLOOKUP($AJ32,Data_Validation!$A:$E,5,0)</f>
        <v>#N/A</v>
      </c>
      <c r="AT32" s="1036">
        <f t="shared" si="2"/>
        <v>0</v>
      </c>
      <c r="AU32" s="599">
        <f t="shared" si="2"/>
        <v>0</v>
      </c>
      <c r="AV32" s="1030">
        <f>IFERROR(INDEX(V32:AG32,1,MATCH(Parametres!$B$3,V$1:AG$1,0)-1)*IF(OR(C32="L",C32="S",C32="I"),-1,1),"")</f>
        <v>0</v>
      </c>
      <c r="AW32" s="1030">
        <f t="shared" si="3"/>
        <v>0</v>
      </c>
      <c r="AX32" s="1030">
        <f>INDEX(V32:AG32,1,MATCH(Parametres!$B$3,V$1:AG$1,0))*IF(OR(C32="L",C32="S",C32="I"),-1,1)</f>
        <v>0</v>
      </c>
      <c r="AY32" s="598" t="s">
        <v>337</v>
      </c>
      <c r="AZ32" s="598" t="e">
        <f>+VLOOKUP($AJ32,Data_Validation!$A:$E,5,0)</f>
        <v>#N/A</v>
      </c>
    </row>
    <row r="33" spans="36:52" ht="15" customHeight="1">
      <c r="AJ33" s="1030">
        <f t="shared" si="0"/>
        <v>0</v>
      </c>
      <c r="AK33" s="1030">
        <f t="shared" si="0"/>
        <v>0</v>
      </c>
      <c r="AL33" s="1030">
        <f>IFERROR(INDEX(G33:R33,1,MATCH(Parametres!$B$3,G$1:R$1,0)-1)*IF(OR(F33="L",F33="S",F33="I"),-1,1),"")</f>
        <v>0</v>
      </c>
      <c r="AM33" s="1030">
        <f t="shared" si="1"/>
        <v>0</v>
      </c>
      <c r="AN33" s="1030">
        <f>INDEX(G33:R33,1,MATCH(Parametres!$B$3,G$1:R$1,0))*IF(OR(F33="L",F33="S",F33="I"),-1,1)</f>
        <v>0</v>
      </c>
      <c r="AO33" s="598" t="e">
        <f>+VLOOKUP($AJ33,Data_Validation!$A:$D,1,0)</f>
        <v>#N/A</v>
      </c>
      <c r="AP33" s="598" t="e">
        <f>+VLOOKUP($AJ33,Data_Validation!$A:$D,3,0)</f>
        <v>#N/A</v>
      </c>
      <c r="AQ33" s="598" t="e">
        <f>+VLOOKUP($AJ33,Data_Validation!$A:$D,4,0)</f>
        <v>#N/A</v>
      </c>
      <c r="AR33" s="598" t="s">
        <v>299</v>
      </c>
      <c r="AS33" s="598" t="e">
        <f>+VLOOKUP($AJ33,Data_Validation!$A:$E,5,0)</f>
        <v>#N/A</v>
      </c>
      <c r="AT33" s="1036">
        <f t="shared" si="2"/>
        <v>0</v>
      </c>
      <c r="AU33" s="599">
        <f t="shared" si="2"/>
        <v>0</v>
      </c>
      <c r="AV33" s="1030">
        <f>IFERROR(INDEX(V33:AG33,1,MATCH(Parametres!$B$3,V$1:AG$1,0)-1)*IF(OR(C33="L",C33="S",C33="I"),-1,1),"")</f>
        <v>0</v>
      </c>
      <c r="AW33" s="1030">
        <f t="shared" si="3"/>
        <v>0</v>
      </c>
      <c r="AX33" s="1030">
        <f>INDEX(V33:AG33,1,MATCH(Parametres!$B$3,V$1:AG$1,0))*IF(OR(C33="L",C33="S",C33="I"),-1,1)</f>
        <v>0</v>
      </c>
      <c r="AY33" s="598" t="s">
        <v>337</v>
      </c>
      <c r="AZ33" s="598" t="e">
        <f>+VLOOKUP($AJ33,Data_Validation!$A:$E,5,0)</f>
        <v>#N/A</v>
      </c>
    </row>
    <row r="34" spans="36:52" ht="15.75" customHeight="1">
      <c r="AJ34" s="1030">
        <f t="shared" si="0"/>
        <v>0</v>
      </c>
      <c r="AK34" s="1030">
        <f t="shared" si="0"/>
        <v>0</v>
      </c>
      <c r="AL34" s="1030">
        <f>IFERROR(INDEX(G34:R34,1,MATCH(Parametres!$B$3,G$1:R$1,0)-1)*IF(OR(F34="L",F34="S",F34="I"),-1,1),"")</f>
        <v>0</v>
      </c>
      <c r="AM34" s="1030">
        <f t="shared" si="1"/>
        <v>0</v>
      </c>
      <c r="AN34" s="1030">
        <f>INDEX(G34:R34,1,MATCH(Parametres!$B$3,G$1:R$1,0))*IF(OR(F34="L",F34="S",F34="I"),-1,1)</f>
        <v>0</v>
      </c>
      <c r="AO34" s="598" t="e">
        <f>+VLOOKUP($AJ34,Data_Validation!$A:$D,1,0)</f>
        <v>#N/A</v>
      </c>
      <c r="AP34" s="598" t="e">
        <f>+VLOOKUP($AJ34,Data_Validation!$A:$D,3,0)</f>
        <v>#N/A</v>
      </c>
      <c r="AQ34" s="598" t="e">
        <f>+VLOOKUP($AJ34,Data_Validation!$A:$D,4,0)</f>
        <v>#N/A</v>
      </c>
      <c r="AR34" s="598" t="s">
        <v>299</v>
      </c>
      <c r="AS34" s="598" t="e">
        <f>+VLOOKUP($AJ34,Data_Validation!$A:$E,5,0)</f>
        <v>#N/A</v>
      </c>
      <c r="AT34" s="1036">
        <f t="shared" si="2"/>
        <v>0</v>
      </c>
      <c r="AU34" s="599">
        <f t="shared" si="2"/>
        <v>0</v>
      </c>
      <c r="AV34" s="1030">
        <f>IFERROR(INDEX(V34:AG34,1,MATCH(Parametres!$B$3,V$1:AG$1,0)-1)*IF(OR(C34="L",C34="S",C34="I"),-1,1),"")</f>
        <v>0</v>
      </c>
      <c r="AW34" s="1030">
        <f t="shared" si="3"/>
        <v>0</v>
      </c>
      <c r="AX34" s="1030">
        <f>INDEX(V34:AG34,1,MATCH(Parametres!$B$3,V$1:AG$1,0))*IF(OR(C34="L",C34="S",C34="I"),-1,1)</f>
        <v>0</v>
      </c>
      <c r="AY34" s="598" t="s">
        <v>337</v>
      </c>
      <c r="AZ34" s="598" t="e">
        <f>+VLOOKUP($AJ34,Data_Validation!$A:$E,5,0)</f>
        <v>#N/A</v>
      </c>
    </row>
    <row r="35" spans="36:52" ht="15" customHeight="1">
      <c r="AJ35" s="1030">
        <f t="shared" si="0"/>
        <v>0</v>
      </c>
      <c r="AK35" s="1030">
        <f t="shared" si="0"/>
        <v>0</v>
      </c>
      <c r="AL35" s="1030">
        <f>IFERROR(INDEX(G35:R35,1,MATCH(Parametres!$B$3,G$1:R$1,0)-1)*IF(OR(F35="L",F35="S",F35="I"),-1,1),"")</f>
        <v>0</v>
      </c>
      <c r="AM35" s="1030">
        <f t="shared" si="1"/>
        <v>0</v>
      </c>
      <c r="AN35" s="1030">
        <f>INDEX(G35:R35,1,MATCH(Parametres!$B$3,G$1:R$1,0))*IF(OR(F35="L",F35="S",F35="I"),-1,1)</f>
        <v>0</v>
      </c>
      <c r="AO35" s="598" t="e">
        <f>+VLOOKUP($AJ35,Data_Validation!$A:$D,1,0)</f>
        <v>#N/A</v>
      </c>
      <c r="AP35" s="598" t="e">
        <f>+VLOOKUP($AJ35,Data_Validation!$A:$D,3,0)</f>
        <v>#N/A</v>
      </c>
      <c r="AQ35" s="598" t="e">
        <f>+VLOOKUP($AJ35,Data_Validation!$A:$D,4,0)</f>
        <v>#N/A</v>
      </c>
      <c r="AR35" s="598" t="s">
        <v>299</v>
      </c>
      <c r="AS35" s="598" t="e">
        <f>+VLOOKUP($AJ35,Data_Validation!$A:$E,5,0)</f>
        <v>#N/A</v>
      </c>
      <c r="AT35" s="1036">
        <f t="shared" si="2"/>
        <v>0</v>
      </c>
      <c r="AU35" s="599">
        <f t="shared" si="2"/>
        <v>0</v>
      </c>
      <c r="AV35" s="1030">
        <f>IFERROR(INDEX(V35:AG35,1,MATCH(Parametres!$B$3,V$1:AG$1,0)-1)*IF(OR(C35="L",C35="S",C35="I"),-1,1),"")</f>
        <v>0</v>
      </c>
      <c r="AW35" s="1030">
        <f t="shared" si="3"/>
        <v>0</v>
      </c>
      <c r="AX35" s="1030">
        <f>INDEX(V35:AG35,1,MATCH(Parametres!$B$3,V$1:AG$1,0))*IF(OR(C35="L",C35="S",C35="I"),-1,1)</f>
        <v>0</v>
      </c>
      <c r="AY35" s="598" t="s">
        <v>337</v>
      </c>
      <c r="AZ35" s="598" t="e">
        <f>+VLOOKUP($AJ35,Data_Validation!$A:$E,5,0)</f>
        <v>#N/A</v>
      </c>
    </row>
    <row r="36" spans="36:52" ht="15" customHeight="1">
      <c r="AJ36" s="1030">
        <f t="shared" si="0"/>
        <v>0</v>
      </c>
      <c r="AK36" s="1030">
        <f t="shared" si="0"/>
        <v>0</v>
      </c>
      <c r="AL36" s="1030">
        <f>IFERROR(INDEX(G36:R36,1,MATCH(Parametres!$B$3,G$1:R$1,0)-1)*IF(OR(F36="L",F36="S",F36="I"),-1,1),"")</f>
        <v>0</v>
      </c>
      <c r="AM36" s="1030">
        <f t="shared" si="1"/>
        <v>0</v>
      </c>
      <c r="AN36" s="1030">
        <f>INDEX(G36:R36,1,MATCH(Parametres!$B$3,G$1:R$1,0))*IF(OR(F36="L",F36="S",F36="I"),-1,1)</f>
        <v>0</v>
      </c>
      <c r="AO36" s="598" t="e">
        <f>+VLOOKUP($AJ36,Data_Validation!$A:$D,1,0)</f>
        <v>#N/A</v>
      </c>
      <c r="AP36" s="598" t="e">
        <f>+VLOOKUP($AJ36,Data_Validation!$A:$D,3,0)</f>
        <v>#N/A</v>
      </c>
      <c r="AQ36" s="598" t="e">
        <f>+VLOOKUP($AJ36,Data_Validation!$A:$D,4,0)</f>
        <v>#N/A</v>
      </c>
      <c r="AR36" s="598" t="s">
        <v>299</v>
      </c>
      <c r="AS36" s="598" t="e">
        <f>+VLOOKUP($AJ36,Data_Validation!$A:$E,5,0)</f>
        <v>#N/A</v>
      </c>
      <c r="AT36" s="1036">
        <f t="shared" si="2"/>
        <v>0</v>
      </c>
      <c r="AU36" s="599">
        <f t="shared" si="2"/>
        <v>0</v>
      </c>
      <c r="AV36" s="1030">
        <f>IFERROR(INDEX(V36:AG36,1,MATCH(Parametres!$B$3,V$1:AG$1,0)-1)*IF(OR(C36="L",C36="S",C36="I"),-1,1),"")</f>
        <v>0</v>
      </c>
      <c r="AW36" s="1030">
        <f t="shared" si="3"/>
        <v>0</v>
      </c>
      <c r="AX36" s="1030">
        <f>INDEX(V36:AG36,1,MATCH(Parametres!$B$3,V$1:AG$1,0))*IF(OR(C36="L",C36="S",C36="I"),-1,1)</f>
        <v>0</v>
      </c>
      <c r="AY36" s="598" t="s">
        <v>337</v>
      </c>
      <c r="AZ36" s="598" t="e">
        <f>+VLOOKUP($AJ36,Data_Validation!$A:$E,5,0)</f>
        <v>#N/A</v>
      </c>
    </row>
    <row r="37" spans="36:52" ht="15" customHeight="1">
      <c r="AJ37" s="1030">
        <f t="shared" si="0"/>
        <v>0</v>
      </c>
      <c r="AK37" s="1030">
        <f t="shared" si="0"/>
        <v>0</v>
      </c>
      <c r="AL37" s="1030">
        <f>IFERROR(INDEX(G37:R37,1,MATCH(Parametres!$B$3,G$1:R$1,0)-1)*IF(OR(F37="L",F37="S",F37="I"),-1,1),"")</f>
        <v>0</v>
      </c>
      <c r="AM37" s="1030">
        <f t="shared" si="1"/>
        <v>0</v>
      </c>
      <c r="AN37" s="1030">
        <f>INDEX(G37:R37,1,MATCH(Parametres!$B$3,G$1:R$1,0))*IF(OR(F37="L",F37="S",F37="I"),-1,1)</f>
        <v>0</v>
      </c>
      <c r="AO37" s="598" t="e">
        <f>+VLOOKUP($AJ37,Data_Validation!$A:$D,1,0)</f>
        <v>#N/A</v>
      </c>
      <c r="AP37" s="598" t="e">
        <f>+VLOOKUP($AJ37,Data_Validation!$A:$D,3,0)</f>
        <v>#N/A</v>
      </c>
      <c r="AQ37" s="598" t="e">
        <f>+VLOOKUP($AJ37,Data_Validation!$A:$D,4,0)</f>
        <v>#N/A</v>
      </c>
      <c r="AR37" s="598" t="s">
        <v>299</v>
      </c>
      <c r="AS37" s="598" t="e">
        <f>+VLOOKUP($AJ37,Data_Validation!$A:$E,5,0)</f>
        <v>#N/A</v>
      </c>
      <c r="AT37" s="1036">
        <f t="shared" si="2"/>
        <v>0</v>
      </c>
      <c r="AU37" s="599">
        <f t="shared" si="2"/>
        <v>0</v>
      </c>
      <c r="AV37" s="1030">
        <f>IFERROR(INDEX(V37:AG37,1,MATCH(Parametres!$B$3,V$1:AG$1,0)-1)*IF(OR(C37="L",C37="S",C37="I"),-1,1),"")</f>
        <v>0</v>
      </c>
      <c r="AW37" s="1030">
        <f t="shared" si="3"/>
        <v>0</v>
      </c>
      <c r="AX37" s="1030">
        <f>INDEX(V37:AG37,1,MATCH(Parametres!$B$3,V$1:AG$1,0))*IF(OR(C37="L",C37="S",C37="I"),-1,1)</f>
        <v>0</v>
      </c>
      <c r="AY37" s="598" t="s">
        <v>337</v>
      </c>
      <c r="AZ37" s="598" t="e">
        <f>+VLOOKUP($AJ37,Data_Validation!$A:$E,5,0)</f>
        <v>#N/A</v>
      </c>
    </row>
    <row r="38" spans="36:52" ht="15" customHeight="1">
      <c r="AJ38" s="1030">
        <f t="shared" si="0"/>
        <v>0</v>
      </c>
      <c r="AK38" s="1030">
        <f t="shared" si="0"/>
        <v>0</v>
      </c>
      <c r="AL38" s="1030">
        <f>IFERROR(INDEX(G38:R38,1,MATCH(Parametres!$B$3,G$1:R$1,0)-1)*IF(OR(F38="L",F38="S",F38="I"),-1,1),"")</f>
        <v>0</v>
      </c>
      <c r="AM38" s="1030">
        <f t="shared" si="1"/>
        <v>0</v>
      </c>
      <c r="AN38" s="1030">
        <f>INDEX(G38:R38,1,MATCH(Parametres!$B$3,G$1:R$1,0))*IF(OR(F38="L",F38="S",F38="I"),-1,1)</f>
        <v>0</v>
      </c>
      <c r="AO38" s="598" t="e">
        <f>+VLOOKUP($AJ38,Data_Validation!$A:$D,1,0)</f>
        <v>#N/A</v>
      </c>
      <c r="AP38" s="598" t="e">
        <f>+VLOOKUP($AJ38,Data_Validation!$A:$D,3,0)</f>
        <v>#N/A</v>
      </c>
      <c r="AQ38" s="598" t="e">
        <f>+VLOOKUP($AJ38,Data_Validation!$A:$D,4,0)</f>
        <v>#N/A</v>
      </c>
      <c r="AR38" s="598" t="s">
        <v>299</v>
      </c>
      <c r="AS38" s="598" t="e">
        <f>+VLOOKUP($AJ38,Data_Validation!$A:$E,5,0)</f>
        <v>#N/A</v>
      </c>
      <c r="AT38" s="1036">
        <f t="shared" si="2"/>
        <v>0</v>
      </c>
      <c r="AU38" s="599">
        <f t="shared" si="2"/>
        <v>0</v>
      </c>
      <c r="AV38" s="1030">
        <f>IFERROR(INDEX(V38:AG38,1,MATCH(Parametres!$B$3,V$1:AG$1,0)-1)*IF(OR(C38="L",C38="S",C38="I"),-1,1),"")</f>
        <v>0</v>
      </c>
      <c r="AW38" s="1030">
        <f t="shared" si="3"/>
        <v>0</v>
      </c>
      <c r="AX38" s="1030">
        <f>INDEX(V38:AG38,1,MATCH(Parametres!$B$3,V$1:AG$1,0))*IF(OR(C38="L",C38="S",C38="I"),-1,1)</f>
        <v>0</v>
      </c>
      <c r="AY38" s="598" t="s">
        <v>337</v>
      </c>
      <c r="AZ38" s="598" t="e">
        <f>+VLOOKUP($AJ38,Data_Validation!$A:$E,5,0)</f>
        <v>#N/A</v>
      </c>
    </row>
    <row r="39" spans="36:52" ht="15" customHeight="1">
      <c r="AJ39" s="1030">
        <f t="shared" si="0"/>
        <v>0</v>
      </c>
      <c r="AK39" s="1030">
        <f t="shared" si="0"/>
        <v>0</v>
      </c>
      <c r="AL39" s="1030">
        <f>IFERROR(INDEX(G39:R39,1,MATCH(Parametres!$B$3,G$1:R$1,0)-1)*IF(OR(F39="L",F39="S",F39="I"),-1,1),"")</f>
        <v>0</v>
      </c>
      <c r="AM39" s="1030">
        <f t="shared" si="1"/>
        <v>0</v>
      </c>
      <c r="AN39" s="1030">
        <f>INDEX(G39:R39,1,MATCH(Parametres!$B$3,G$1:R$1,0))*IF(OR(F39="L",F39="S",F39="I"),-1,1)</f>
        <v>0</v>
      </c>
      <c r="AO39" s="598" t="e">
        <f>+VLOOKUP($AJ39,Data_Validation!$A:$D,1,0)</f>
        <v>#N/A</v>
      </c>
      <c r="AP39" s="598" t="e">
        <f>+VLOOKUP($AJ39,Data_Validation!$A:$D,3,0)</f>
        <v>#N/A</v>
      </c>
      <c r="AQ39" s="598" t="e">
        <f>+VLOOKUP($AJ39,Data_Validation!$A:$D,4,0)</f>
        <v>#N/A</v>
      </c>
      <c r="AR39" s="598" t="s">
        <v>299</v>
      </c>
      <c r="AS39" s="598" t="e">
        <f>+VLOOKUP($AJ39,Data_Validation!$A:$E,5,0)</f>
        <v>#N/A</v>
      </c>
      <c r="AT39" s="1036">
        <f t="shared" si="2"/>
        <v>0</v>
      </c>
      <c r="AU39" s="599">
        <f t="shared" si="2"/>
        <v>0</v>
      </c>
      <c r="AV39" s="1030">
        <f>IFERROR(INDEX(V39:AG39,1,MATCH(Parametres!$B$3,V$1:AG$1,0)-1)*IF(OR(C39="L",C39="S",C39="I"),-1,1),"")</f>
        <v>0</v>
      </c>
      <c r="AW39" s="1030">
        <f t="shared" si="3"/>
        <v>0</v>
      </c>
      <c r="AX39" s="1030">
        <f>INDEX(V39:AG39,1,MATCH(Parametres!$B$3,V$1:AG$1,0))*IF(OR(C39="L",C39="S",C39="I"),-1,1)</f>
        <v>0</v>
      </c>
      <c r="AY39" s="598" t="s">
        <v>337</v>
      </c>
      <c r="AZ39" s="598" t="e">
        <f>+VLOOKUP($AJ39,Data_Validation!$A:$E,5,0)</f>
        <v>#N/A</v>
      </c>
    </row>
    <row r="40" spans="36:52" ht="15.75" customHeight="1">
      <c r="AJ40" s="1030">
        <f t="shared" si="0"/>
        <v>0</v>
      </c>
      <c r="AK40" s="1030">
        <f t="shared" si="0"/>
        <v>0</v>
      </c>
      <c r="AL40" s="1030">
        <f>IFERROR(INDEX(G40:R40,1,MATCH(Parametres!$B$3,G$1:R$1,0)-1)*IF(OR(F40="L",F40="S",F40="I"),-1,1),"")</f>
        <v>0</v>
      </c>
      <c r="AM40" s="1030">
        <f t="shared" si="1"/>
        <v>0</v>
      </c>
      <c r="AN40" s="1030">
        <f>INDEX(G40:R40,1,MATCH(Parametres!$B$3,G$1:R$1,0))*IF(OR(F40="L",F40="S",F40="I"),-1,1)</f>
        <v>0</v>
      </c>
      <c r="AO40" s="598" t="e">
        <f>+VLOOKUP($AJ40,Data_Validation!$A:$D,1,0)</f>
        <v>#N/A</v>
      </c>
      <c r="AP40" s="598" t="e">
        <f>+VLOOKUP($AJ40,Data_Validation!$A:$D,3,0)</f>
        <v>#N/A</v>
      </c>
      <c r="AQ40" s="598" t="e">
        <f>+VLOOKUP($AJ40,Data_Validation!$A:$D,4,0)</f>
        <v>#N/A</v>
      </c>
      <c r="AR40" s="598" t="s">
        <v>299</v>
      </c>
      <c r="AS40" s="598" t="e">
        <f>+VLOOKUP($AJ40,Data_Validation!$A:$E,5,0)</f>
        <v>#N/A</v>
      </c>
      <c r="AT40" s="1036">
        <f t="shared" si="2"/>
        <v>0</v>
      </c>
      <c r="AU40" s="599">
        <f t="shared" si="2"/>
        <v>0</v>
      </c>
      <c r="AV40" s="1030">
        <f>IFERROR(INDEX(V40:AG40,1,MATCH(Parametres!$B$3,V$1:AG$1,0)-1)*IF(OR(C40="L",C40="S",C40="I"),-1,1),"")</f>
        <v>0</v>
      </c>
      <c r="AW40" s="1030">
        <f t="shared" si="3"/>
        <v>0</v>
      </c>
      <c r="AX40" s="1030">
        <f>INDEX(V40:AG40,1,MATCH(Parametres!$B$3,V$1:AG$1,0))*IF(OR(C40="L",C40="S",C40="I"),-1,1)</f>
        <v>0</v>
      </c>
      <c r="AY40" s="598" t="s">
        <v>337</v>
      </c>
      <c r="AZ40" s="598" t="e">
        <f>+VLOOKUP($AJ40,Data_Validation!$A:$E,5,0)</f>
        <v>#N/A</v>
      </c>
    </row>
    <row r="41" spans="36:52" ht="15" customHeight="1">
      <c r="AJ41" s="1030">
        <f t="shared" si="0"/>
        <v>0</v>
      </c>
      <c r="AK41" s="1030">
        <f t="shared" si="0"/>
        <v>0</v>
      </c>
      <c r="AL41" s="1030">
        <f>IFERROR(INDEX(G41:R41,1,MATCH(Parametres!$B$3,G$1:R$1,0)-1)*IF(OR(F41="L",F41="S",F41="I"),-1,1),"")</f>
        <v>0</v>
      </c>
      <c r="AM41" s="1030">
        <f t="shared" si="1"/>
        <v>0</v>
      </c>
      <c r="AN41" s="1030">
        <f>INDEX(G41:R41,1,MATCH(Parametres!$B$3,G$1:R$1,0))*IF(OR(F41="L",F41="S",F41="I"),-1,1)</f>
        <v>0</v>
      </c>
      <c r="AO41" s="598" t="e">
        <f>+VLOOKUP($AJ41,Data_Validation!$A:$D,1,0)</f>
        <v>#N/A</v>
      </c>
      <c r="AP41" s="598" t="e">
        <f>+VLOOKUP($AJ41,Data_Validation!$A:$D,3,0)</f>
        <v>#N/A</v>
      </c>
      <c r="AQ41" s="598" t="e">
        <f>+VLOOKUP($AJ41,Data_Validation!$A:$D,4,0)</f>
        <v>#N/A</v>
      </c>
      <c r="AR41" s="598" t="s">
        <v>299</v>
      </c>
      <c r="AS41" s="598" t="e">
        <f>+VLOOKUP($AJ41,Data_Validation!$A:$E,5,0)</f>
        <v>#N/A</v>
      </c>
      <c r="AT41" s="1036">
        <f t="shared" si="2"/>
        <v>0</v>
      </c>
      <c r="AU41" s="599">
        <f t="shared" si="2"/>
        <v>0</v>
      </c>
      <c r="AV41" s="1030">
        <f>IFERROR(INDEX(V41:AG41,1,MATCH(Parametres!$B$3,V$1:AG$1,0)-1)*IF(OR(C41="L",C41="S",C41="I"),-1,1),"")</f>
        <v>0</v>
      </c>
      <c r="AW41" s="1030">
        <f t="shared" si="3"/>
        <v>0</v>
      </c>
      <c r="AX41" s="1030">
        <f>INDEX(V41:AG41,1,MATCH(Parametres!$B$3,V$1:AG$1,0))*IF(OR(C41="L",C41="S",C41="I"),-1,1)</f>
        <v>0</v>
      </c>
      <c r="AY41" s="598" t="s">
        <v>337</v>
      </c>
      <c r="AZ41" s="598" t="e">
        <f>+VLOOKUP($AJ41,Data_Validation!$A:$E,5,0)</f>
        <v>#N/A</v>
      </c>
    </row>
    <row r="42" spans="36:52" ht="15" customHeight="1">
      <c r="AJ42" s="1030">
        <f t="shared" si="0"/>
        <v>0</v>
      </c>
      <c r="AK42" s="1030">
        <f t="shared" si="0"/>
        <v>0</v>
      </c>
      <c r="AL42" s="1030">
        <f>IFERROR(INDEX(G42:R42,1,MATCH(Parametres!$B$3,G$1:R$1,0)-1)*IF(OR(F42="L",F42="S",F42="I"),-1,1),"")</f>
        <v>0</v>
      </c>
      <c r="AM42" s="1030">
        <f t="shared" si="1"/>
        <v>0</v>
      </c>
      <c r="AN42" s="1030">
        <f>INDEX(G42:R42,1,MATCH(Parametres!$B$3,G$1:R$1,0))*IF(OR(F42="L",F42="S",F42="I"),-1,1)</f>
        <v>0</v>
      </c>
      <c r="AO42" s="598" t="e">
        <f>+VLOOKUP($AJ42,Data_Validation!$A:$D,1,0)</f>
        <v>#N/A</v>
      </c>
      <c r="AP42" s="598" t="e">
        <f>+VLOOKUP($AJ42,Data_Validation!$A:$D,3,0)</f>
        <v>#N/A</v>
      </c>
      <c r="AQ42" s="598" t="e">
        <f>+VLOOKUP($AJ42,Data_Validation!$A:$D,4,0)</f>
        <v>#N/A</v>
      </c>
      <c r="AR42" s="598" t="s">
        <v>299</v>
      </c>
      <c r="AS42" s="598" t="e">
        <f>+VLOOKUP($AJ42,Data_Validation!$A:$E,5,0)</f>
        <v>#N/A</v>
      </c>
      <c r="AT42" s="1036">
        <f t="shared" si="2"/>
        <v>0</v>
      </c>
      <c r="AU42" s="599">
        <f t="shared" si="2"/>
        <v>0</v>
      </c>
      <c r="AV42" s="1030">
        <f>IFERROR(INDEX(V42:AG42,1,MATCH(Parametres!$B$3,V$1:AG$1,0)-1)*IF(OR(C42="L",C42="S",C42="I"),-1,1),"")</f>
        <v>0</v>
      </c>
      <c r="AW42" s="1030">
        <f t="shared" si="3"/>
        <v>0</v>
      </c>
      <c r="AX42" s="1030">
        <f>INDEX(V42:AG42,1,MATCH(Parametres!$B$3,V$1:AG$1,0))*IF(OR(C42="L",C42="S",C42="I"),-1,1)</f>
        <v>0</v>
      </c>
      <c r="AY42" s="598" t="s">
        <v>337</v>
      </c>
      <c r="AZ42" s="598" t="e">
        <f>+VLOOKUP($AJ42,Data_Validation!$A:$E,5,0)</f>
        <v>#N/A</v>
      </c>
    </row>
    <row r="43" spans="36:52" ht="15" customHeight="1">
      <c r="AJ43" s="1030">
        <f t="shared" si="0"/>
        <v>0</v>
      </c>
      <c r="AK43" s="1030">
        <f t="shared" si="0"/>
        <v>0</v>
      </c>
      <c r="AL43" s="1030">
        <f>IFERROR(INDEX(G43:R43,1,MATCH(Parametres!$B$3,G$1:R$1,0)-1)*IF(OR(F43="L",F43="S",F43="I"),-1,1),"")</f>
        <v>0</v>
      </c>
      <c r="AM43" s="1030">
        <f t="shared" si="1"/>
        <v>0</v>
      </c>
      <c r="AN43" s="1030">
        <f>INDEX(G43:R43,1,MATCH(Parametres!$B$3,G$1:R$1,0))*IF(OR(F43="L",F43="S",F43="I"),-1,1)</f>
        <v>0</v>
      </c>
      <c r="AO43" s="598" t="e">
        <f>+VLOOKUP($AJ43,Data_Validation!$A:$D,1,0)</f>
        <v>#N/A</v>
      </c>
      <c r="AP43" s="598" t="e">
        <f>+VLOOKUP($AJ43,Data_Validation!$A:$D,3,0)</f>
        <v>#N/A</v>
      </c>
      <c r="AQ43" s="598" t="e">
        <f>+VLOOKUP($AJ43,Data_Validation!$A:$D,4,0)</f>
        <v>#N/A</v>
      </c>
      <c r="AR43" s="598" t="s">
        <v>299</v>
      </c>
      <c r="AS43" s="598" t="e">
        <f>+VLOOKUP($AJ43,Data_Validation!$A:$E,5,0)</f>
        <v>#N/A</v>
      </c>
      <c r="AT43" s="1036">
        <f t="shared" si="2"/>
        <v>0</v>
      </c>
      <c r="AU43" s="599">
        <f t="shared" si="2"/>
        <v>0</v>
      </c>
      <c r="AV43" s="1030">
        <f>IFERROR(INDEX(V43:AG43,1,MATCH(Parametres!$B$3,V$1:AG$1,0)-1)*IF(OR(C43="L",C43="S",C43="I"),-1,1),"")</f>
        <v>0</v>
      </c>
      <c r="AW43" s="1030">
        <f t="shared" si="3"/>
        <v>0</v>
      </c>
      <c r="AX43" s="1030">
        <f>INDEX(V43:AG43,1,MATCH(Parametres!$B$3,V$1:AG$1,0))*IF(OR(C43="L",C43="S",C43="I"),-1,1)</f>
        <v>0</v>
      </c>
      <c r="AY43" s="598" t="s">
        <v>337</v>
      </c>
      <c r="AZ43" s="598" t="e">
        <f>+VLOOKUP($AJ43,Data_Validation!$A:$E,5,0)</f>
        <v>#N/A</v>
      </c>
    </row>
    <row r="44" spans="36:52" ht="15.75" customHeight="1">
      <c r="AJ44" s="1030">
        <f t="shared" si="0"/>
        <v>0</v>
      </c>
      <c r="AK44" s="1030">
        <f t="shared" si="0"/>
        <v>0</v>
      </c>
      <c r="AL44" s="1030">
        <f>IFERROR(INDEX(G44:R44,1,MATCH(Parametres!$B$3,G$1:R$1,0)-1)*IF(OR(F44="L",F44="S",F44="I"),-1,1),"")</f>
        <v>0</v>
      </c>
      <c r="AM44" s="1030">
        <f t="shared" si="1"/>
        <v>0</v>
      </c>
      <c r="AN44" s="1030">
        <f>INDEX(G44:R44,1,MATCH(Parametres!$B$3,G$1:R$1,0))*IF(OR(F44="L",F44="S",F44="I"),-1,1)</f>
        <v>0</v>
      </c>
      <c r="AO44" s="598" t="e">
        <f>+VLOOKUP($AJ44,Data_Validation!$A:$D,1,0)</f>
        <v>#N/A</v>
      </c>
      <c r="AP44" s="598" t="e">
        <f>+VLOOKUP($AJ44,Data_Validation!$A:$D,3,0)</f>
        <v>#N/A</v>
      </c>
      <c r="AQ44" s="598" t="e">
        <f>+VLOOKUP($AJ44,Data_Validation!$A:$D,4,0)</f>
        <v>#N/A</v>
      </c>
      <c r="AR44" s="598" t="s">
        <v>299</v>
      </c>
      <c r="AS44" s="598" t="e">
        <f>+VLOOKUP($AJ44,Data_Validation!$A:$E,5,0)</f>
        <v>#N/A</v>
      </c>
      <c r="AT44" s="1036">
        <f t="shared" si="2"/>
        <v>0</v>
      </c>
      <c r="AU44" s="599">
        <f t="shared" si="2"/>
        <v>0</v>
      </c>
      <c r="AV44" s="1030">
        <f>IFERROR(INDEX(V44:AG44,1,MATCH(Parametres!$B$3,V$1:AG$1,0)-1)*IF(OR(C44="L",C44="S",C44="I"),-1,1),"")</f>
        <v>0</v>
      </c>
      <c r="AW44" s="1030">
        <f t="shared" si="3"/>
        <v>0</v>
      </c>
      <c r="AX44" s="1030">
        <f>INDEX(V44:AG44,1,MATCH(Parametres!$B$3,V$1:AG$1,0))*IF(OR(C44="L",C44="S",C44="I"),-1,1)</f>
        <v>0</v>
      </c>
      <c r="AY44" s="598" t="s">
        <v>337</v>
      </c>
      <c r="AZ44" s="598" t="e">
        <f>+VLOOKUP($AJ44,Data_Validation!$A:$E,5,0)</f>
        <v>#N/A</v>
      </c>
    </row>
    <row r="45" spans="36:52" ht="15" customHeight="1">
      <c r="AJ45" s="1030">
        <f t="shared" si="0"/>
        <v>0</v>
      </c>
      <c r="AK45" s="1030">
        <f t="shared" si="0"/>
        <v>0</v>
      </c>
      <c r="AL45" s="1030">
        <f>IFERROR(INDEX(G45:R45,1,MATCH(Parametres!$B$3,G$1:R$1,0)-1)*IF(OR(F45="L",F45="S",F45="I"),-1,1),"")</f>
        <v>0</v>
      </c>
      <c r="AM45" s="1030">
        <f t="shared" si="1"/>
        <v>0</v>
      </c>
      <c r="AN45" s="1030">
        <f>INDEX(G45:R45,1,MATCH(Parametres!$B$3,G$1:R$1,0))*IF(OR(F45="L",F45="S",F45="I"),-1,1)</f>
        <v>0</v>
      </c>
      <c r="AO45" s="598" t="e">
        <f>+VLOOKUP($AJ45,Data_Validation!$A:$D,1,0)</f>
        <v>#N/A</v>
      </c>
      <c r="AP45" s="598" t="e">
        <f>+VLOOKUP($AJ45,Data_Validation!$A:$D,3,0)</f>
        <v>#N/A</v>
      </c>
      <c r="AQ45" s="598" t="e">
        <f>+VLOOKUP($AJ45,Data_Validation!$A:$D,4,0)</f>
        <v>#N/A</v>
      </c>
      <c r="AR45" s="598" t="s">
        <v>299</v>
      </c>
      <c r="AS45" s="598" t="e">
        <f>+VLOOKUP($AJ45,Data_Validation!$A:$E,5,0)</f>
        <v>#N/A</v>
      </c>
      <c r="AT45" s="1036">
        <f t="shared" si="2"/>
        <v>0</v>
      </c>
      <c r="AU45" s="599">
        <f t="shared" si="2"/>
        <v>0</v>
      </c>
      <c r="AV45" s="1030">
        <f>IFERROR(INDEX(V45:AG45,1,MATCH(Parametres!$B$3,V$1:AG$1,0)-1)*IF(OR(C45="L",C45="S",C45="I"),-1,1),"")</f>
        <v>0</v>
      </c>
      <c r="AW45" s="1030">
        <f t="shared" si="3"/>
        <v>0</v>
      </c>
      <c r="AX45" s="1030">
        <f>INDEX(V45:AG45,1,MATCH(Parametres!$B$3,V$1:AG$1,0))*IF(OR(C45="L",C45="S",C45="I"),-1,1)</f>
        <v>0</v>
      </c>
      <c r="AY45" s="598" t="s">
        <v>337</v>
      </c>
      <c r="AZ45" s="598" t="e">
        <f>+VLOOKUP($AJ45,Data_Validation!$A:$E,5,0)</f>
        <v>#N/A</v>
      </c>
    </row>
    <row r="46" spans="36:52" ht="15" customHeight="1">
      <c r="AJ46" s="1030">
        <f t="shared" si="0"/>
        <v>0</v>
      </c>
      <c r="AK46" s="1030">
        <f t="shared" si="0"/>
        <v>0</v>
      </c>
      <c r="AL46" s="1030">
        <f>IFERROR(INDEX(G46:R46,1,MATCH(Parametres!$B$3,G$1:R$1,0)-1)*IF(OR(F46="L",F46="S",F46="I"),-1,1),"")</f>
        <v>0</v>
      </c>
      <c r="AM46" s="1030">
        <f t="shared" si="1"/>
        <v>0</v>
      </c>
      <c r="AN46" s="1030">
        <f>INDEX(G46:R46,1,MATCH(Parametres!$B$3,G$1:R$1,0))*IF(OR(F46="L",F46="S",F46="I"),-1,1)</f>
        <v>0</v>
      </c>
      <c r="AO46" s="598" t="e">
        <f>+VLOOKUP($AJ46,Data_Validation!$A:$D,1,0)</f>
        <v>#N/A</v>
      </c>
      <c r="AP46" s="598" t="e">
        <f>+VLOOKUP($AJ46,Data_Validation!$A:$D,3,0)</f>
        <v>#N/A</v>
      </c>
      <c r="AQ46" s="598" t="e">
        <f>+VLOOKUP($AJ46,Data_Validation!$A:$D,4,0)</f>
        <v>#N/A</v>
      </c>
      <c r="AR46" s="598" t="s">
        <v>299</v>
      </c>
      <c r="AS46" s="598" t="e">
        <f>+VLOOKUP($AJ46,Data_Validation!$A:$E,5,0)</f>
        <v>#N/A</v>
      </c>
      <c r="AT46" s="1036">
        <f t="shared" si="2"/>
        <v>0</v>
      </c>
      <c r="AU46" s="599">
        <f t="shared" si="2"/>
        <v>0</v>
      </c>
      <c r="AV46" s="1030">
        <f>IFERROR(INDEX(V46:AG46,1,MATCH(Parametres!$B$3,V$1:AG$1,0)-1)*IF(OR(C46="L",C46="S",C46="I"),-1,1),"")</f>
        <v>0</v>
      </c>
      <c r="AW46" s="1030">
        <f t="shared" si="3"/>
        <v>0</v>
      </c>
      <c r="AX46" s="1030">
        <f>INDEX(V46:AG46,1,MATCH(Parametres!$B$3,V$1:AG$1,0))*IF(OR(C46="L",C46="S",C46="I"),-1,1)</f>
        <v>0</v>
      </c>
      <c r="AY46" s="598" t="s">
        <v>337</v>
      </c>
      <c r="AZ46" s="598" t="e">
        <f>+VLOOKUP($AJ46,Data_Validation!$A:$E,5,0)</f>
        <v>#N/A</v>
      </c>
    </row>
    <row r="47" spans="36:52" ht="15" customHeight="1">
      <c r="AJ47" s="1030">
        <f t="shared" si="0"/>
        <v>0</v>
      </c>
      <c r="AK47" s="1030">
        <f t="shared" si="0"/>
        <v>0</v>
      </c>
      <c r="AL47" s="1030">
        <f>IFERROR(INDEX(G47:R47,1,MATCH(Parametres!$B$3,G$1:R$1,0)-1)*IF(OR(F47="L",F47="S",F47="I"),-1,1),"")</f>
        <v>0</v>
      </c>
      <c r="AM47" s="1030">
        <f t="shared" si="1"/>
        <v>0</v>
      </c>
      <c r="AN47" s="1030">
        <f>INDEX(G47:R47,1,MATCH(Parametres!$B$3,G$1:R$1,0))*IF(OR(F47="L",F47="S",F47="I"),-1,1)</f>
        <v>0</v>
      </c>
      <c r="AO47" s="598" t="e">
        <f>+VLOOKUP($AJ47,Data_Validation!$A:$D,1,0)</f>
        <v>#N/A</v>
      </c>
      <c r="AP47" s="598" t="e">
        <f>+VLOOKUP($AJ47,Data_Validation!$A:$D,3,0)</f>
        <v>#N/A</v>
      </c>
      <c r="AQ47" s="598" t="e">
        <f>+VLOOKUP($AJ47,Data_Validation!$A:$D,4,0)</f>
        <v>#N/A</v>
      </c>
      <c r="AR47" s="598" t="s">
        <v>299</v>
      </c>
      <c r="AS47" s="598" t="e">
        <f>+VLOOKUP($AJ47,Data_Validation!$A:$E,5,0)</f>
        <v>#N/A</v>
      </c>
      <c r="AT47" s="1036">
        <f t="shared" si="2"/>
        <v>0</v>
      </c>
      <c r="AU47" s="599">
        <f t="shared" si="2"/>
        <v>0</v>
      </c>
      <c r="AV47" s="1030">
        <f>IFERROR(INDEX(V47:AG47,1,MATCH(Parametres!$B$3,V$1:AG$1,0)-1)*IF(OR(C47="L",C47="S",C47="I"),-1,1),"")</f>
        <v>0</v>
      </c>
      <c r="AW47" s="1030">
        <f t="shared" si="3"/>
        <v>0</v>
      </c>
      <c r="AX47" s="1030">
        <f>INDEX(V47:AG47,1,MATCH(Parametres!$B$3,V$1:AG$1,0))*IF(OR(C47="L",C47="S",C47="I"),-1,1)</f>
        <v>0</v>
      </c>
      <c r="AY47" s="598" t="s">
        <v>337</v>
      </c>
      <c r="AZ47" s="598" t="e">
        <f>+VLOOKUP($AJ47,Data_Validation!$A:$E,5,0)</f>
        <v>#N/A</v>
      </c>
    </row>
    <row r="48" spans="36:52" ht="15.75" customHeight="1">
      <c r="AJ48" s="1030">
        <f t="shared" si="0"/>
        <v>0</v>
      </c>
      <c r="AK48" s="1030">
        <f t="shared" si="0"/>
        <v>0</v>
      </c>
      <c r="AL48" s="1030">
        <f>IFERROR(INDEX(G48:R48,1,MATCH(Parametres!$B$3,G$1:R$1,0)-1)*IF(OR(F48="L",F48="S",F48="I"),-1,1),"")</f>
        <v>0</v>
      </c>
      <c r="AM48" s="1030">
        <f t="shared" si="1"/>
        <v>0</v>
      </c>
      <c r="AN48" s="1030">
        <f>INDEX(G48:R48,1,MATCH(Parametres!$B$3,G$1:R$1,0))*IF(OR(F48="L",F48="S",F48="I"),-1,1)</f>
        <v>0</v>
      </c>
      <c r="AO48" s="598" t="e">
        <f>+VLOOKUP($AJ48,Data_Validation!$A:$D,1,0)</f>
        <v>#N/A</v>
      </c>
      <c r="AP48" s="598" t="e">
        <f>+VLOOKUP($AJ48,Data_Validation!$A:$D,3,0)</f>
        <v>#N/A</v>
      </c>
      <c r="AQ48" s="598" t="e">
        <f>+VLOOKUP($AJ48,Data_Validation!$A:$D,4,0)</f>
        <v>#N/A</v>
      </c>
      <c r="AR48" s="598" t="s">
        <v>299</v>
      </c>
      <c r="AS48" s="598" t="e">
        <f>+VLOOKUP($AJ48,Data_Validation!$A:$E,5,0)</f>
        <v>#N/A</v>
      </c>
      <c r="AT48" s="1036">
        <f t="shared" si="2"/>
        <v>0</v>
      </c>
      <c r="AU48" s="599">
        <f t="shared" si="2"/>
        <v>0</v>
      </c>
      <c r="AV48" s="1030">
        <f>IFERROR(INDEX(V48:AG48,1,MATCH(Parametres!$B$3,V$1:AG$1,0)-1)*IF(OR(C48="L",C48="S",C48="I"),-1,1),"")</f>
        <v>0</v>
      </c>
      <c r="AW48" s="1030">
        <f t="shared" si="3"/>
        <v>0</v>
      </c>
      <c r="AX48" s="1030">
        <f>INDEX(V48:AG48,1,MATCH(Parametres!$B$3,V$1:AG$1,0))*IF(OR(C48="L",C48="S",C48="I"),-1,1)</f>
        <v>0</v>
      </c>
      <c r="AY48" s="598" t="s">
        <v>337</v>
      </c>
      <c r="AZ48" s="598" t="e">
        <f>+VLOOKUP($AJ48,Data_Validation!$A:$E,5,0)</f>
        <v>#N/A</v>
      </c>
    </row>
    <row r="49" spans="36:52" ht="15" customHeight="1">
      <c r="AJ49" s="1030">
        <f t="shared" si="0"/>
        <v>0</v>
      </c>
      <c r="AK49" s="1030">
        <f t="shared" si="0"/>
        <v>0</v>
      </c>
      <c r="AL49" s="1030">
        <f>IFERROR(INDEX(G49:R49,1,MATCH(Parametres!$B$3,G$1:R$1,0)-1)*IF(OR(F49="L",F49="S",F49="I"),-1,1),"")</f>
        <v>0</v>
      </c>
      <c r="AM49" s="1030">
        <f t="shared" si="1"/>
        <v>0</v>
      </c>
      <c r="AN49" s="1030">
        <f>INDEX(G49:R49,1,MATCH(Parametres!$B$3,G$1:R$1,0))*IF(OR(F49="L",F49="S",F49="I"),-1,1)</f>
        <v>0</v>
      </c>
      <c r="AO49" s="598" t="e">
        <f>+VLOOKUP($AJ49,Data_Validation!$A:$D,1,0)</f>
        <v>#N/A</v>
      </c>
      <c r="AP49" s="598" t="e">
        <f>+VLOOKUP($AJ49,Data_Validation!$A:$D,3,0)</f>
        <v>#N/A</v>
      </c>
      <c r="AQ49" s="598" t="e">
        <f>+VLOOKUP($AJ49,Data_Validation!$A:$D,4,0)</f>
        <v>#N/A</v>
      </c>
      <c r="AR49" s="598" t="s">
        <v>299</v>
      </c>
      <c r="AS49" s="598" t="e">
        <f>+VLOOKUP($AJ49,Data_Validation!$A:$E,5,0)</f>
        <v>#N/A</v>
      </c>
      <c r="AT49" s="1036">
        <f t="shared" si="2"/>
        <v>0</v>
      </c>
      <c r="AU49" s="599">
        <f t="shared" si="2"/>
        <v>0</v>
      </c>
      <c r="AV49" s="1030">
        <f>IFERROR(INDEX(V49:AG49,1,MATCH(Parametres!$B$3,V$1:AG$1,0)-1)*IF(OR(C49="L",C49="S",C49="I"),-1,1),"")</f>
        <v>0</v>
      </c>
      <c r="AW49" s="1030">
        <f t="shared" si="3"/>
        <v>0</v>
      </c>
      <c r="AX49" s="1030">
        <f>INDEX(V49:AG49,1,MATCH(Parametres!$B$3,V$1:AG$1,0))*IF(OR(C49="L",C49="S",C49="I"),-1,1)</f>
        <v>0</v>
      </c>
      <c r="AY49" s="598" t="s">
        <v>337</v>
      </c>
      <c r="AZ49" s="598" t="e">
        <f>+VLOOKUP($AJ49,Data_Validation!$A:$E,5,0)</f>
        <v>#N/A</v>
      </c>
    </row>
    <row r="50" spans="36:52" ht="15" customHeight="1">
      <c r="AJ50" s="1030">
        <f t="shared" si="0"/>
        <v>0</v>
      </c>
      <c r="AK50" s="1030">
        <f t="shared" si="0"/>
        <v>0</v>
      </c>
      <c r="AL50" s="1030">
        <f>IFERROR(INDEX(G50:R50,1,MATCH(Parametres!$B$3,G$1:R$1,0)-1)*IF(OR(F50="L",F50="S",F50="I"),-1,1),"")</f>
        <v>0</v>
      </c>
      <c r="AM50" s="1030">
        <f t="shared" si="1"/>
        <v>0</v>
      </c>
      <c r="AN50" s="1030">
        <f>INDEX(G50:R50,1,MATCH(Parametres!$B$3,G$1:R$1,0))*IF(OR(F50="L",F50="S",F50="I"),-1,1)</f>
        <v>0</v>
      </c>
      <c r="AO50" s="598" t="e">
        <f>+VLOOKUP($AJ50,Data_Validation!$A:$D,1,0)</f>
        <v>#N/A</v>
      </c>
      <c r="AP50" s="598" t="e">
        <f>+VLOOKUP($AJ50,Data_Validation!$A:$D,3,0)</f>
        <v>#N/A</v>
      </c>
      <c r="AQ50" s="598" t="e">
        <f>+VLOOKUP($AJ50,Data_Validation!$A:$D,4,0)</f>
        <v>#N/A</v>
      </c>
      <c r="AR50" s="598" t="s">
        <v>299</v>
      </c>
      <c r="AS50" s="598" t="e">
        <f>+VLOOKUP($AJ50,Data_Validation!$A:$E,5,0)</f>
        <v>#N/A</v>
      </c>
      <c r="AT50" s="1036">
        <f t="shared" si="2"/>
        <v>0</v>
      </c>
      <c r="AU50" s="599">
        <f t="shared" si="2"/>
        <v>0</v>
      </c>
      <c r="AV50" s="1030">
        <f>IFERROR(INDEX(V50:AG50,1,MATCH(Parametres!$B$3,V$1:AG$1,0)-1)*IF(OR(C50="L",C50="S",C50="I"),-1,1),"")</f>
        <v>0</v>
      </c>
      <c r="AW50" s="1030">
        <f t="shared" si="3"/>
        <v>0</v>
      </c>
      <c r="AX50" s="1030">
        <f>INDEX(V50:AG50,1,MATCH(Parametres!$B$3,V$1:AG$1,0))*IF(OR(C50="L",C50="S",C50="I"),-1,1)</f>
        <v>0</v>
      </c>
      <c r="AY50" s="598" t="s">
        <v>337</v>
      </c>
      <c r="AZ50" s="598" t="e">
        <f>+VLOOKUP($AJ50,Data_Validation!$A:$E,5,0)</f>
        <v>#N/A</v>
      </c>
    </row>
    <row r="51" spans="36:52" ht="15" customHeight="1">
      <c r="AJ51" s="1030">
        <f t="shared" si="0"/>
        <v>0</v>
      </c>
      <c r="AK51" s="1030">
        <f t="shared" si="0"/>
        <v>0</v>
      </c>
      <c r="AL51" s="1030">
        <f>IFERROR(INDEX(G51:R51,1,MATCH(Parametres!$B$3,G$1:R$1,0)-1)*IF(OR(F51="L",F51="S",F51="I"),-1,1),"")</f>
        <v>0</v>
      </c>
      <c r="AM51" s="1030">
        <f t="shared" si="1"/>
        <v>0</v>
      </c>
      <c r="AN51" s="1030">
        <f>INDEX(G51:R51,1,MATCH(Parametres!$B$3,G$1:R$1,0))*IF(OR(F51="L",F51="S",F51="I"),-1,1)</f>
        <v>0</v>
      </c>
      <c r="AO51" s="598" t="e">
        <f>+VLOOKUP($AJ51,Data_Validation!$A:$D,1,0)</f>
        <v>#N/A</v>
      </c>
      <c r="AP51" s="598" t="e">
        <f>+VLOOKUP($AJ51,Data_Validation!$A:$D,3,0)</f>
        <v>#N/A</v>
      </c>
      <c r="AQ51" s="598" t="e">
        <f>+VLOOKUP($AJ51,Data_Validation!$A:$D,4,0)</f>
        <v>#N/A</v>
      </c>
      <c r="AR51" s="598" t="s">
        <v>299</v>
      </c>
      <c r="AS51" s="598" t="e">
        <f>+VLOOKUP($AJ51,Data_Validation!$A:$E,5,0)</f>
        <v>#N/A</v>
      </c>
      <c r="AT51" s="1036">
        <f t="shared" si="2"/>
        <v>0</v>
      </c>
      <c r="AU51" s="599">
        <f t="shared" si="2"/>
        <v>0</v>
      </c>
      <c r="AV51" s="1030">
        <f>IFERROR(INDEX(V51:AG51,1,MATCH(Parametres!$B$3,V$1:AG$1,0)-1)*IF(OR(C51="L",C51="S",C51="I"),-1,1),"")</f>
        <v>0</v>
      </c>
      <c r="AW51" s="1030">
        <f t="shared" si="3"/>
        <v>0</v>
      </c>
      <c r="AX51" s="1030">
        <f>INDEX(V51:AG51,1,MATCH(Parametres!$B$3,V$1:AG$1,0))*IF(OR(C51="L",C51="S",C51="I"),-1,1)</f>
        <v>0</v>
      </c>
      <c r="AY51" s="598" t="s">
        <v>337</v>
      </c>
      <c r="AZ51" s="598" t="e">
        <f>+VLOOKUP($AJ51,Data_Validation!$A:$E,5,0)</f>
        <v>#N/A</v>
      </c>
    </row>
    <row r="52" spans="36:52" ht="15.75" customHeight="1">
      <c r="AJ52" s="1030">
        <f t="shared" si="0"/>
        <v>0</v>
      </c>
      <c r="AK52" s="1030">
        <f t="shared" si="0"/>
        <v>0</v>
      </c>
      <c r="AL52" s="1030">
        <f>IFERROR(INDEX(G52:R52,1,MATCH(Parametres!$B$3,G$1:R$1,0)-1)*IF(OR(F52="L",F52="S",F52="I"),-1,1),"")</f>
        <v>0</v>
      </c>
      <c r="AM52" s="1030">
        <f t="shared" si="1"/>
        <v>0</v>
      </c>
      <c r="AN52" s="1030">
        <f>INDEX(G52:R52,1,MATCH(Parametres!$B$3,G$1:R$1,0))*IF(OR(F52="L",F52="S",F52="I"),-1,1)</f>
        <v>0</v>
      </c>
      <c r="AO52" s="598" t="e">
        <f>+VLOOKUP($AJ52,Data_Validation!$A:$D,1,0)</f>
        <v>#N/A</v>
      </c>
      <c r="AP52" s="598" t="e">
        <f>+VLOOKUP($AJ52,Data_Validation!$A:$D,3,0)</f>
        <v>#N/A</v>
      </c>
      <c r="AQ52" s="598" t="e">
        <f>+VLOOKUP($AJ52,Data_Validation!$A:$D,4,0)</f>
        <v>#N/A</v>
      </c>
      <c r="AR52" s="598" t="s">
        <v>299</v>
      </c>
      <c r="AS52" s="598" t="e">
        <f>+VLOOKUP($AJ52,Data_Validation!$A:$E,5,0)</f>
        <v>#N/A</v>
      </c>
      <c r="AT52" s="1036">
        <f t="shared" si="2"/>
        <v>0</v>
      </c>
      <c r="AU52" s="599">
        <f t="shared" si="2"/>
        <v>0</v>
      </c>
      <c r="AV52" s="1030">
        <f>IFERROR(INDEX(V52:AG52,1,MATCH(Parametres!$B$3,V$1:AG$1,0)-1)*IF(OR(C52="L",C52="S",C52="I"),-1,1),"")</f>
        <v>0</v>
      </c>
      <c r="AW52" s="1030">
        <f t="shared" si="3"/>
        <v>0</v>
      </c>
      <c r="AX52" s="1030">
        <f>INDEX(V52:AG52,1,MATCH(Parametres!$B$3,V$1:AG$1,0))*IF(OR(C52="L",C52="S",C52="I"),-1,1)</f>
        <v>0</v>
      </c>
      <c r="AY52" s="598" t="s">
        <v>337</v>
      </c>
      <c r="AZ52" s="598" t="e">
        <f>+VLOOKUP($AJ52,Data_Validation!$A:$E,5,0)</f>
        <v>#N/A</v>
      </c>
    </row>
    <row r="53" spans="36:52" ht="15" customHeight="1">
      <c r="AJ53" s="1030">
        <f t="shared" si="0"/>
        <v>0</v>
      </c>
      <c r="AK53" s="1030">
        <f t="shared" si="0"/>
        <v>0</v>
      </c>
      <c r="AL53" s="1030">
        <f>IFERROR(INDEX(G53:R53,1,MATCH(Parametres!$B$3,G$1:R$1,0)-1)*IF(OR(F53="L",F53="S",F53="I"),-1,1),"")</f>
        <v>0</v>
      </c>
      <c r="AM53" s="1030">
        <f t="shared" si="1"/>
        <v>0</v>
      </c>
      <c r="AN53" s="1030">
        <f>INDEX(G53:R53,1,MATCH(Parametres!$B$3,G$1:R$1,0))*IF(OR(F53="L",F53="S",F53="I"),-1,1)</f>
        <v>0</v>
      </c>
      <c r="AO53" s="598" t="e">
        <f>+VLOOKUP($AJ53,Data_Validation!$A:$D,1,0)</f>
        <v>#N/A</v>
      </c>
      <c r="AP53" s="598" t="e">
        <f>+VLOOKUP($AJ53,Data_Validation!$A:$D,3,0)</f>
        <v>#N/A</v>
      </c>
      <c r="AQ53" s="598" t="e">
        <f>+VLOOKUP($AJ53,Data_Validation!$A:$D,4,0)</f>
        <v>#N/A</v>
      </c>
      <c r="AR53" s="598" t="s">
        <v>299</v>
      </c>
      <c r="AS53" s="598" t="e">
        <f>+VLOOKUP($AJ53,Data_Validation!$A:$E,5,0)</f>
        <v>#N/A</v>
      </c>
      <c r="AT53" s="1036">
        <f t="shared" si="2"/>
        <v>0</v>
      </c>
      <c r="AU53" s="599">
        <f t="shared" si="2"/>
        <v>0</v>
      </c>
      <c r="AV53" s="1030">
        <f>IFERROR(INDEX(V53:AG53,1,MATCH(Parametres!$B$3,V$1:AG$1,0)-1)*IF(OR(C53="L",C53="S",C53="I"),-1,1),"")</f>
        <v>0</v>
      </c>
      <c r="AW53" s="1030">
        <f t="shared" si="3"/>
        <v>0</v>
      </c>
      <c r="AX53" s="1030">
        <f>INDEX(V53:AG53,1,MATCH(Parametres!$B$3,V$1:AG$1,0))*IF(OR(C53="L",C53="S",C53="I"),-1,1)</f>
        <v>0</v>
      </c>
      <c r="AY53" s="598" t="s">
        <v>337</v>
      </c>
      <c r="AZ53" s="598" t="e">
        <f>+VLOOKUP($AJ53,Data_Validation!$A:$E,5,0)</f>
        <v>#N/A</v>
      </c>
    </row>
    <row r="54" spans="36:52" ht="15" customHeight="1">
      <c r="AJ54" s="1030">
        <f t="shared" si="0"/>
        <v>0</v>
      </c>
      <c r="AK54" s="1030">
        <f t="shared" si="0"/>
        <v>0</v>
      </c>
      <c r="AL54" s="1030">
        <f>IFERROR(INDEX(G54:R54,1,MATCH(Parametres!$B$3,G$1:R$1,0)-1)*IF(OR(F54="L",F54="S",F54="I"),-1,1),"")</f>
        <v>0</v>
      </c>
      <c r="AM54" s="1030">
        <f t="shared" si="1"/>
        <v>0</v>
      </c>
      <c r="AN54" s="1030">
        <f>INDEX(G54:R54,1,MATCH(Parametres!$B$3,G$1:R$1,0))*IF(OR(F54="L",F54="S",F54="I"),-1,1)</f>
        <v>0</v>
      </c>
      <c r="AO54" s="598" t="e">
        <f>+VLOOKUP($AJ54,Data_Validation!$A:$D,1,0)</f>
        <v>#N/A</v>
      </c>
      <c r="AP54" s="598" t="e">
        <f>+VLOOKUP($AJ54,Data_Validation!$A:$D,3,0)</f>
        <v>#N/A</v>
      </c>
      <c r="AQ54" s="598" t="e">
        <f>+VLOOKUP($AJ54,Data_Validation!$A:$D,4,0)</f>
        <v>#N/A</v>
      </c>
      <c r="AR54" s="598" t="s">
        <v>299</v>
      </c>
      <c r="AS54" s="598" t="e">
        <f>+VLOOKUP($AJ54,Data_Validation!$A:$E,5,0)</f>
        <v>#N/A</v>
      </c>
      <c r="AT54" s="1036">
        <f t="shared" si="2"/>
        <v>0</v>
      </c>
      <c r="AU54" s="599">
        <f t="shared" si="2"/>
        <v>0</v>
      </c>
      <c r="AV54" s="1030">
        <f>IFERROR(INDEX(V54:AG54,1,MATCH(Parametres!$B$3,V$1:AG$1,0)-1)*IF(OR(C54="L",C54="S",C54="I"),-1,1),"")</f>
        <v>0</v>
      </c>
      <c r="AW54" s="1030">
        <f t="shared" si="3"/>
        <v>0</v>
      </c>
      <c r="AX54" s="1030">
        <f>INDEX(V54:AG54,1,MATCH(Parametres!$B$3,V$1:AG$1,0))*IF(OR(C54="L",C54="S",C54="I"),-1,1)</f>
        <v>0</v>
      </c>
      <c r="AY54" s="598" t="s">
        <v>337</v>
      </c>
      <c r="AZ54" s="598" t="e">
        <f>+VLOOKUP($AJ54,Data_Validation!$A:$E,5,0)</f>
        <v>#N/A</v>
      </c>
    </row>
    <row r="55" spans="36:52" ht="15" customHeight="1">
      <c r="AJ55" s="1030">
        <f t="shared" si="0"/>
        <v>0</v>
      </c>
      <c r="AK55" s="1030">
        <f t="shared" si="0"/>
        <v>0</v>
      </c>
      <c r="AL55" s="1030">
        <f>IFERROR(INDEX(G55:R55,1,MATCH(Parametres!$B$3,G$1:R$1,0)-1)*IF(OR(F55="L",F55="S",F55="I"),-1,1),"")</f>
        <v>0</v>
      </c>
      <c r="AM55" s="1030">
        <f t="shared" si="1"/>
        <v>0</v>
      </c>
      <c r="AN55" s="1030">
        <f>INDEX(G55:R55,1,MATCH(Parametres!$B$3,G$1:R$1,0))*IF(OR(F55="L",F55="S",F55="I"),-1,1)</f>
        <v>0</v>
      </c>
      <c r="AO55" s="598" t="e">
        <f>+VLOOKUP($AJ55,Data_Validation!$A:$D,1,0)</f>
        <v>#N/A</v>
      </c>
      <c r="AP55" s="598" t="e">
        <f>+VLOOKUP($AJ55,Data_Validation!$A:$D,3,0)</f>
        <v>#N/A</v>
      </c>
      <c r="AQ55" s="598" t="e">
        <f>+VLOOKUP($AJ55,Data_Validation!$A:$D,4,0)</f>
        <v>#N/A</v>
      </c>
      <c r="AR55" s="598" t="s">
        <v>299</v>
      </c>
      <c r="AS55" s="598" t="e">
        <f>+VLOOKUP($AJ55,Data_Validation!$A:$E,5,0)</f>
        <v>#N/A</v>
      </c>
      <c r="AT55" s="1036">
        <f t="shared" si="2"/>
        <v>0</v>
      </c>
      <c r="AU55" s="599">
        <f t="shared" si="2"/>
        <v>0</v>
      </c>
      <c r="AV55" s="1030">
        <f>IFERROR(INDEX(V55:AG55,1,MATCH(Parametres!$B$3,V$1:AG$1,0)-1)*IF(OR(C55="L",C55="S",C55="I"),-1,1),"")</f>
        <v>0</v>
      </c>
      <c r="AW55" s="1030">
        <f t="shared" si="3"/>
        <v>0</v>
      </c>
      <c r="AX55" s="1030">
        <f>INDEX(V55:AG55,1,MATCH(Parametres!$B$3,V$1:AG$1,0))*IF(OR(C55="L",C55="S",C55="I"),-1,1)</f>
        <v>0</v>
      </c>
      <c r="AY55" s="598" t="s">
        <v>337</v>
      </c>
      <c r="AZ55" s="598" t="e">
        <f>+VLOOKUP($AJ55,Data_Validation!$A:$E,5,0)</f>
        <v>#N/A</v>
      </c>
    </row>
    <row r="56" spans="36:52" ht="15.75" customHeight="1">
      <c r="AJ56" s="1030">
        <f t="shared" si="0"/>
        <v>0</v>
      </c>
      <c r="AK56" s="1030">
        <f t="shared" si="0"/>
        <v>0</v>
      </c>
      <c r="AL56" s="1030">
        <f>IFERROR(INDEX(G56:R56,1,MATCH(Parametres!$B$3,G$1:R$1,0)-1)*IF(OR(F56="L",F56="S",F56="I"),-1,1),"")</f>
        <v>0</v>
      </c>
      <c r="AM56" s="1030">
        <f t="shared" si="1"/>
        <v>0</v>
      </c>
      <c r="AN56" s="1030">
        <f>INDEX(G56:R56,1,MATCH(Parametres!$B$3,G$1:R$1,0))*IF(OR(F56="L",F56="S",F56="I"),-1,1)</f>
        <v>0</v>
      </c>
      <c r="AO56" s="598" t="e">
        <f>+VLOOKUP($AJ56,Data_Validation!$A:$D,1,0)</f>
        <v>#N/A</v>
      </c>
      <c r="AP56" s="598" t="e">
        <f>+VLOOKUP($AJ56,Data_Validation!$A:$D,3,0)</f>
        <v>#N/A</v>
      </c>
      <c r="AQ56" s="598" t="e">
        <f>+VLOOKUP($AJ56,Data_Validation!$A:$D,4,0)</f>
        <v>#N/A</v>
      </c>
      <c r="AR56" s="598" t="s">
        <v>299</v>
      </c>
      <c r="AS56" s="598" t="e">
        <f>+VLOOKUP($AJ56,Data_Validation!$A:$E,5,0)</f>
        <v>#N/A</v>
      </c>
      <c r="AT56" s="1036">
        <f t="shared" si="2"/>
        <v>0</v>
      </c>
      <c r="AU56" s="599">
        <f t="shared" si="2"/>
        <v>0</v>
      </c>
      <c r="AV56" s="1030">
        <f>IFERROR(INDEX(V56:AG56,1,MATCH(Parametres!$B$3,V$1:AG$1,0)-1)*IF(OR(C56="L",C56="S",C56="I"),-1,1),"")</f>
        <v>0</v>
      </c>
      <c r="AW56" s="1030">
        <f t="shared" si="3"/>
        <v>0</v>
      </c>
      <c r="AX56" s="1030">
        <f>INDEX(V56:AG56,1,MATCH(Parametres!$B$3,V$1:AG$1,0))*IF(OR(C56="L",C56="S",C56="I"),-1,1)</f>
        <v>0</v>
      </c>
      <c r="AY56" s="598" t="s">
        <v>337</v>
      </c>
      <c r="AZ56" s="598" t="e">
        <f>+VLOOKUP($AJ56,Data_Validation!$A:$E,5,0)</f>
        <v>#N/A</v>
      </c>
    </row>
    <row r="57" spans="36:52" ht="15" customHeight="1">
      <c r="AJ57" s="1030">
        <f t="shared" si="0"/>
        <v>0</v>
      </c>
      <c r="AK57" s="1030">
        <f t="shared" si="0"/>
        <v>0</v>
      </c>
      <c r="AL57" s="1030">
        <f>IFERROR(INDEX(G57:R57,1,MATCH(Parametres!$B$3,G$1:R$1,0)-1)*IF(OR(F57="L",F57="S",F57="I"),-1,1),"")</f>
        <v>0</v>
      </c>
      <c r="AM57" s="1030">
        <f t="shared" si="1"/>
        <v>0</v>
      </c>
      <c r="AN57" s="1030">
        <f>INDEX(G57:R57,1,MATCH(Parametres!$B$3,G$1:R$1,0))*IF(OR(F57="L",F57="S",F57="I"),-1,1)</f>
        <v>0</v>
      </c>
      <c r="AO57" s="598" t="e">
        <f>+VLOOKUP($AJ57,Data_Validation!$A:$D,1,0)</f>
        <v>#N/A</v>
      </c>
      <c r="AP57" s="598" t="e">
        <f>+VLOOKUP($AJ57,Data_Validation!$A:$D,3,0)</f>
        <v>#N/A</v>
      </c>
      <c r="AQ57" s="598" t="e">
        <f>+VLOOKUP($AJ57,Data_Validation!$A:$D,4,0)</f>
        <v>#N/A</v>
      </c>
      <c r="AR57" s="598" t="s">
        <v>299</v>
      </c>
      <c r="AS57" s="598" t="e">
        <f>+VLOOKUP($AJ57,Data_Validation!$A:$E,5,0)</f>
        <v>#N/A</v>
      </c>
      <c r="AT57" s="1036">
        <f t="shared" si="2"/>
        <v>0</v>
      </c>
      <c r="AU57" s="599">
        <f t="shared" si="2"/>
        <v>0</v>
      </c>
      <c r="AV57" s="1030">
        <f>IFERROR(INDEX(V57:AG57,1,MATCH(Parametres!$B$3,V$1:AG$1,0)-1)*IF(OR(C57="L",C57="S",C57="I"),-1,1),"")</f>
        <v>0</v>
      </c>
      <c r="AW57" s="1030">
        <f t="shared" si="3"/>
        <v>0</v>
      </c>
      <c r="AX57" s="1030">
        <f>INDEX(V57:AG57,1,MATCH(Parametres!$B$3,V$1:AG$1,0))*IF(OR(C57="L",C57="S",C57="I"),-1,1)</f>
        <v>0</v>
      </c>
      <c r="AY57" s="598" t="s">
        <v>337</v>
      </c>
      <c r="AZ57" s="598" t="e">
        <f>+VLOOKUP($AJ57,Data_Validation!$A:$E,5,0)</f>
        <v>#N/A</v>
      </c>
    </row>
    <row r="58" spans="36:52" ht="15" customHeight="1">
      <c r="AJ58" s="1030">
        <f t="shared" si="0"/>
        <v>0</v>
      </c>
      <c r="AK58" s="1030">
        <f t="shared" si="0"/>
        <v>0</v>
      </c>
      <c r="AL58" s="1030">
        <f>IFERROR(INDEX(G58:R58,1,MATCH(Parametres!$B$3,G$1:R$1,0)-1)*IF(OR(F58="L",F58="S",F58="I"),-1,1),"")</f>
        <v>0</v>
      </c>
      <c r="AM58" s="1030">
        <f t="shared" si="1"/>
        <v>0</v>
      </c>
      <c r="AN58" s="1030">
        <f>INDEX(G58:R58,1,MATCH(Parametres!$B$3,G$1:R$1,0))*IF(OR(F58="L",F58="S",F58="I"),-1,1)</f>
        <v>0</v>
      </c>
      <c r="AO58" s="598" t="e">
        <f>+VLOOKUP($AJ58,Data_Validation!$A:$D,1,0)</f>
        <v>#N/A</v>
      </c>
      <c r="AP58" s="598" t="e">
        <f>+VLOOKUP($AJ58,Data_Validation!$A:$D,3,0)</f>
        <v>#N/A</v>
      </c>
      <c r="AQ58" s="598" t="e">
        <f>+VLOOKUP($AJ58,Data_Validation!$A:$D,4,0)</f>
        <v>#N/A</v>
      </c>
      <c r="AR58" s="598" t="s">
        <v>299</v>
      </c>
      <c r="AS58" s="598" t="e">
        <f>+VLOOKUP($AJ58,Data_Validation!$A:$E,5,0)</f>
        <v>#N/A</v>
      </c>
      <c r="AT58" s="1036">
        <f t="shared" si="2"/>
        <v>0</v>
      </c>
      <c r="AU58" s="599">
        <f t="shared" si="2"/>
        <v>0</v>
      </c>
      <c r="AV58" s="1030">
        <f>IFERROR(INDEX(V58:AG58,1,MATCH(Parametres!$B$3,V$1:AG$1,0)-1)*IF(OR(C58="L",C58="S",C58="I"),-1,1),"")</f>
        <v>0</v>
      </c>
      <c r="AW58" s="1030">
        <f t="shared" si="3"/>
        <v>0</v>
      </c>
      <c r="AX58" s="1030">
        <f>INDEX(V58:AG58,1,MATCH(Parametres!$B$3,V$1:AG$1,0))*IF(OR(C58="L",C58="S",C58="I"),-1,1)</f>
        <v>0</v>
      </c>
      <c r="AY58" s="598" t="s">
        <v>337</v>
      </c>
      <c r="AZ58" s="598" t="e">
        <f>+VLOOKUP($AJ58,Data_Validation!$A:$E,5,0)</f>
        <v>#N/A</v>
      </c>
    </row>
    <row r="59" spans="36:52" ht="15" customHeight="1">
      <c r="AJ59" s="1030">
        <f t="shared" si="0"/>
        <v>0</v>
      </c>
      <c r="AK59" s="1030">
        <f t="shared" si="0"/>
        <v>0</v>
      </c>
      <c r="AL59" s="1030">
        <f>IFERROR(INDEX(G59:R59,1,MATCH(Parametres!$B$3,G$1:R$1,0)-1)*IF(OR(F59="L",F59="S",F59="I"),-1,1),"")</f>
        <v>0</v>
      </c>
      <c r="AM59" s="1030">
        <f t="shared" si="1"/>
        <v>0</v>
      </c>
      <c r="AN59" s="1030">
        <f>INDEX(G59:R59,1,MATCH(Parametres!$B$3,G$1:R$1,0))*IF(OR(F59="L",F59="S",F59="I"),-1,1)</f>
        <v>0</v>
      </c>
      <c r="AO59" s="598" t="e">
        <f>+VLOOKUP($AJ59,Data_Validation!$A:$D,1,0)</f>
        <v>#N/A</v>
      </c>
      <c r="AP59" s="598" t="e">
        <f>+VLOOKUP($AJ59,Data_Validation!$A:$D,3,0)</f>
        <v>#N/A</v>
      </c>
      <c r="AQ59" s="598" t="e">
        <f>+VLOOKUP($AJ59,Data_Validation!$A:$D,4,0)</f>
        <v>#N/A</v>
      </c>
      <c r="AR59" s="598" t="s">
        <v>299</v>
      </c>
      <c r="AS59" s="598" t="e">
        <f>+VLOOKUP($AJ59,Data_Validation!$A:$E,5,0)</f>
        <v>#N/A</v>
      </c>
      <c r="AT59" s="1036">
        <f t="shared" si="2"/>
        <v>0</v>
      </c>
      <c r="AU59" s="599">
        <f t="shared" si="2"/>
        <v>0</v>
      </c>
      <c r="AV59" s="1030">
        <f>IFERROR(INDEX(V59:AG59,1,MATCH(Parametres!$B$3,V$1:AG$1,0)-1)*IF(OR(C59="L",C59="S",C59="I"),-1,1),"")</f>
        <v>0</v>
      </c>
      <c r="AW59" s="1030">
        <f t="shared" si="3"/>
        <v>0</v>
      </c>
      <c r="AX59" s="1030">
        <f>INDEX(V59:AG59,1,MATCH(Parametres!$B$3,V$1:AG$1,0))*IF(OR(C59="L",C59="S",C59="I"),-1,1)</f>
        <v>0</v>
      </c>
      <c r="AY59" s="598" t="s">
        <v>337</v>
      </c>
      <c r="AZ59" s="598" t="e">
        <f>+VLOOKUP($AJ59,Data_Validation!$A:$E,5,0)</f>
        <v>#N/A</v>
      </c>
    </row>
    <row r="60" spans="36:52" ht="15" customHeight="1">
      <c r="AJ60" s="1030">
        <f t="shared" si="0"/>
        <v>0</v>
      </c>
      <c r="AK60" s="1030">
        <f t="shared" si="0"/>
        <v>0</v>
      </c>
      <c r="AL60" s="1030">
        <f>IFERROR(INDEX(G60:R60,1,MATCH(Parametres!$B$3,G$1:R$1,0)-1)*IF(OR(F60="L",F60="S",F60="I"),-1,1),"")</f>
        <v>0</v>
      </c>
      <c r="AM60" s="1030">
        <f t="shared" si="1"/>
        <v>0</v>
      </c>
      <c r="AN60" s="1030">
        <f>INDEX(G60:R60,1,MATCH(Parametres!$B$3,G$1:R$1,0))*IF(OR(F60="L",F60="S",F60="I"),-1,1)</f>
        <v>0</v>
      </c>
      <c r="AO60" s="598" t="e">
        <f>+VLOOKUP($AJ60,Data_Validation!$A:$D,1,0)</f>
        <v>#N/A</v>
      </c>
      <c r="AP60" s="598" t="e">
        <f>+VLOOKUP($AJ60,Data_Validation!$A:$D,3,0)</f>
        <v>#N/A</v>
      </c>
      <c r="AQ60" s="598" t="e">
        <f>+VLOOKUP($AJ60,Data_Validation!$A:$D,4,0)</f>
        <v>#N/A</v>
      </c>
      <c r="AR60" s="598" t="s">
        <v>299</v>
      </c>
      <c r="AS60" s="598" t="e">
        <f>+VLOOKUP($AJ60,Data_Validation!$A:$E,5,0)</f>
        <v>#N/A</v>
      </c>
      <c r="AT60" s="1036">
        <f t="shared" si="2"/>
        <v>0</v>
      </c>
      <c r="AU60" s="599">
        <f t="shared" si="2"/>
        <v>0</v>
      </c>
      <c r="AV60" s="1030">
        <f>IFERROR(INDEX(V60:AG60,1,MATCH(Parametres!$B$3,V$1:AG$1,0)-1)*IF(OR(C60="L",C60="S",C60="I"),-1,1),"")</f>
        <v>0</v>
      </c>
      <c r="AW60" s="1030">
        <f t="shared" si="3"/>
        <v>0</v>
      </c>
      <c r="AX60" s="1030">
        <f>INDEX(V60:AG60,1,MATCH(Parametres!$B$3,V$1:AG$1,0))*IF(OR(C60="L",C60="S",C60="I"),-1,1)</f>
        <v>0</v>
      </c>
      <c r="AY60" s="598" t="s">
        <v>337</v>
      </c>
      <c r="AZ60" s="598" t="e">
        <f>+VLOOKUP($AJ60,Data_Validation!$A:$E,5,0)</f>
        <v>#N/A</v>
      </c>
    </row>
    <row r="61" spans="36:52" ht="15" customHeight="1">
      <c r="AJ61" s="1030">
        <f t="shared" si="0"/>
        <v>0</v>
      </c>
      <c r="AK61" s="1030">
        <f t="shared" si="0"/>
        <v>0</v>
      </c>
      <c r="AL61" s="1030">
        <f>IFERROR(INDEX(G61:R61,1,MATCH(Parametres!$B$3,G$1:R$1,0)-1)*IF(OR(F61="L",F61="S",F61="I"),-1,1),"")</f>
        <v>0</v>
      </c>
      <c r="AM61" s="1030">
        <f t="shared" si="1"/>
        <v>0</v>
      </c>
      <c r="AN61" s="1030">
        <f>INDEX(G61:R61,1,MATCH(Parametres!$B$3,G$1:R$1,0))*IF(OR(F61="L",F61="S",F61="I"),-1,1)</f>
        <v>0</v>
      </c>
      <c r="AO61" s="598" t="e">
        <f>+VLOOKUP($AJ61,Data_Validation!$A:$D,1,0)</f>
        <v>#N/A</v>
      </c>
      <c r="AP61" s="598" t="e">
        <f>+VLOOKUP($AJ61,Data_Validation!$A:$D,3,0)</f>
        <v>#N/A</v>
      </c>
      <c r="AQ61" s="598" t="e">
        <f>+VLOOKUP($AJ61,Data_Validation!$A:$D,4,0)</f>
        <v>#N/A</v>
      </c>
      <c r="AR61" s="598" t="s">
        <v>299</v>
      </c>
      <c r="AS61" s="598" t="e">
        <f>+VLOOKUP($AJ61,Data_Validation!$A:$E,5,0)</f>
        <v>#N/A</v>
      </c>
      <c r="AT61" s="1036">
        <f t="shared" si="2"/>
        <v>0</v>
      </c>
      <c r="AU61" s="599">
        <f t="shared" si="2"/>
        <v>0</v>
      </c>
      <c r="AV61" s="1030">
        <f>IFERROR(INDEX(V61:AG61,1,MATCH(Parametres!$B$3,V$1:AG$1,0)-1)*IF(OR(C61="L",C61="S",C61="I"),-1,1),"")</f>
        <v>0</v>
      </c>
      <c r="AW61" s="1030">
        <f t="shared" si="3"/>
        <v>0</v>
      </c>
      <c r="AX61" s="1030">
        <f>INDEX(V61:AG61,1,MATCH(Parametres!$B$3,V$1:AG$1,0))*IF(OR(C61="L",C61="S",C61="I"),-1,1)</f>
        <v>0</v>
      </c>
      <c r="AY61" s="598" t="s">
        <v>337</v>
      </c>
      <c r="AZ61" s="598" t="e">
        <f>+VLOOKUP($AJ61,Data_Validation!$A:$E,5,0)</f>
        <v>#N/A</v>
      </c>
    </row>
    <row r="62" spans="36:52" ht="15" customHeight="1">
      <c r="AJ62" s="1030">
        <f t="shared" si="0"/>
        <v>0</v>
      </c>
      <c r="AK62" s="1030">
        <f t="shared" si="0"/>
        <v>0</v>
      </c>
      <c r="AL62" s="1030">
        <f>IFERROR(INDEX(G62:R62,1,MATCH(Parametres!$B$3,G$1:R$1,0)-1)*IF(OR(F62="L",F62="S",F62="I"),-1,1),"")</f>
        <v>0</v>
      </c>
      <c r="AM62" s="1030">
        <f t="shared" si="1"/>
        <v>0</v>
      </c>
      <c r="AN62" s="1030">
        <f>INDEX(G62:R62,1,MATCH(Parametres!$B$3,G$1:R$1,0))*IF(OR(F62="L",F62="S",F62="I"),-1,1)</f>
        <v>0</v>
      </c>
      <c r="AO62" s="598" t="e">
        <f>+VLOOKUP($AJ62,Data_Validation!$A:$D,1,0)</f>
        <v>#N/A</v>
      </c>
      <c r="AP62" s="598" t="e">
        <f>+VLOOKUP($AJ62,Data_Validation!$A:$D,3,0)</f>
        <v>#N/A</v>
      </c>
      <c r="AQ62" s="598" t="e">
        <f>+VLOOKUP($AJ62,Data_Validation!$A:$D,4,0)</f>
        <v>#N/A</v>
      </c>
      <c r="AR62" s="598" t="s">
        <v>299</v>
      </c>
      <c r="AS62" s="598" t="e">
        <f>+VLOOKUP($AJ62,Data_Validation!$A:$E,5,0)</f>
        <v>#N/A</v>
      </c>
      <c r="AT62" s="1036">
        <f t="shared" si="2"/>
        <v>0</v>
      </c>
      <c r="AU62" s="599">
        <f t="shared" si="2"/>
        <v>0</v>
      </c>
      <c r="AV62" s="1030">
        <f>IFERROR(INDEX(V62:AG62,1,MATCH(Parametres!$B$3,V$1:AG$1,0)-1)*IF(OR(C62="L",C62="S",C62="I"),-1,1),"")</f>
        <v>0</v>
      </c>
      <c r="AW62" s="1030">
        <f t="shared" si="3"/>
        <v>0</v>
      </c>
      <c r="AX62" s="1030">
        <f>INDEX(V62:AG62,1,MATCH(Parametres!$B$3,V$1:AG$1,0))*IF(OR(C62="L",C62="S",C62="I"),-1,1)</f>
        <v>0</v>
      </c>
      <c r="AY62" s="598" t="s">
        <v>337</v>
      </c>
      <c r="AZ62" s="598" t="e">
        <f>+VLOOKUP($AJ62,Data_Validation!$A:$E,5,0)</f>
        <v>#N/A</v>
      </c>
    </row>
    <row r="63" spans="36:52" ht="15" customHeight="1">
      <c r="AJ63" s="1030">
        <f t="shared" si="0"/>
        <v>0</v>
      </c>
      <c r="AK63" s="1030">
        <f t="shared" si="0"/>
        <v>0</v>
      </c>
      <c r="AL63" s="1030">
        <f>IFERROR(INDEX(G63:R63,1,MATCH(Parametres!$B$3,G$1:R$1,0)-1)*IF(OR(F63="L",F63="S",F63="I"),-1,1),"")</f>
        <v>0</v>
      </c>
      <c r="AM63" s="1030">
        <f t="shared" si="1"/>
        <v>0</v>
      </c>
      <c r="AN63" s="1030">
        <f>INDEX(G63:R63,1,MATCH(Parametres!$B$3,G$1:R$1,0))*IF(OR(F63="L",F63="S",F63="I"),-1,1)</f>
        <v>0</v>
      </c>
      <c r="AO63" s="598" t="e">
        <f>+VLOOKUP($AJ63,Data_Validation!$A:$D,1,0)</f>
        <v>#N/A</v>
      </c>
      <c r="AP63" s="598" t="e">
        <f>+VLOOKUP($AJ63,Data_Validation!$A:$D,3,0)</f>
        <v>#N/A</v>
      </c>
      <c r="AQ63" s="598" t="e">
        <f>+VLOOKUP($AJ63,Data_Validation!$A:$D,4,0)</f>
        <v>#N/A</v>
      </c>
      <c r="AR63" s="598" t="s">
        <v>299</v>
      </c>
      <c r="AS63" s="598" t="e">
        <f>+VLOOKUP($AJ63,Data_Validation!$A:$E,5,0)</f>
        <v>#N/A</v>
      </c>
      <c r="AT63" s="1036">
        <f t="shared" si="2"/>
        <v>0</v>
      </c>
      <c r="AU63" s="599">
        <f t="shared" si="2"/>
        <v>0</v>
      </c>
      <c r="AV63" s="1030">
        <f>IFERROR(INDEX(V63:AG63,1,MATCH(Parametres!$B$3,V$1:AG$1,0)-1)*IF(OR(C63="L",C63="S",C63="I"),-1,1),"")</f>
        <v>0</v>
      </c>
      <c r="AW63" s="1030">
        <f t="shared" si="3"/>
        <v>0</v>
      </c>
      <c r="AX63" s="1030">
        <f>INDEX(V63:AG63,1,MATCH(Parametres!$B$3,V$1:AG$1,0))*IF(OR(C63="L",C63="S",C63="I"),-1,1)</f>
        <v>0</v>
      </c>
      <c r="AY63" s="598" t="s">
        <v>337</v>
      </c>
      <c r="AZ63" s="598" t="e">
        <f>+VLOOKUP($AJ63,Data_Validation!$A:$E,5,0)</f>
        <v>#N/A</v>
      </c>
    </row>
    <row r="64" spans="36:52" ht="15" customHeight="1">
      <c r="AJ64" s="1030">
        <f t="shared" si="0"/>
        <v>0</v>
      </c>
      <c r="AK64" s="1030">
        <f t="shared" si="0"/>
        <v>0</v>
      </c>
      <c r="AL64" s="1030">
        <f>IFERROR(INDEX(G64:R64,1,MATCH(Parametres!$B$3,G$1:R$1,0)-1)*IF(OR(F64="L",F64="S",F64="I"),-1,1),"")</f>
        <v>0</v>
      </c>
      <c r="AM64" s="1030">
        <f t="shared" si="1"/>
        <v>0</v>
      </c>
      <c r="AN64" s="1030">
        <f>INDEX(G64:R64,1,MATCH(Parametres!$B$3,G$1:R$1,0))*IF(OR(F64="L",F64="S",F64="I"),-1,1)</f>
        <v>0</v>
      </c>
      <c r="AO64" s="598" t="e">
        <f>+VLOOKUP($AJ64,Data_Validation!$A:$D,1,0)</f>
        <v>#N/A</v>
      </c>
      <c r="AP64" s="598" t="e">
        <f>+VLOOKUP($AJ64,Data_Validation!$A:$D,3,0)</f>
        <v>#N/A</v>
      </c>
      <c r="AQ64" s="598" t="e">
        <f>+VLOOKUP($AJ64,Data_Validation!$A:$D,4,0)</f>
        <v>#N/A</v>
      </c>
      <c r="AR64" s="598" t="s">
        <v>299</v>
      </c>
      <c r="AS64" s="598" t="e">
        <f>+VLOOKUP($AJ64,Data_Validation!$A:$E,5,0)</f>
        <v>#N/A</v>
      </c>
      <c r="AT64" s="1036">
        <f t="shared" si="2"/>
        <v>0</v>
      </c>
      <c r="AU64" s="599">
        <f t="shared" si="2"/>
        <v>0</v>
      </c>
      <c r="AV64" s="1030">
        <f>IFERROR(INDEX(V64:AG64,1,MATCH(Parametres!$B$3,V$1:AG$1,0)-1)*IF(OR(C64="L",C64="S",C64="I"),-1,1),"")</f>
        <v>0</v>
      </c>
      <c r="AW64" s="1030">
        <f t="shared" si="3"/>
        <v>0</v>
      </c>
      <c r="AX64" s="1030">
        <f>INDEX(V64:AG64,1,MATCH(Parametres!$B$3,V$1:AG$1,0))*IF(OR(C64="L",C64="S",C64="I"),-1,1)</f>
        <v>0</v>
      </c>
      <c r="AY64" s="598" t="s">
        <v>337</v>
      </c>
      <c r="AZ64" s="598" t="e">
        <f>+VLOOKUP($AJ64,Data_Validation!$A:$E,5,0)</f>
        <v>#N/A</v>
      </c>
    </row>
    <row r="65" spans="36:52" ht="15" customHeight="1">
      <c r="AJ65" s="1030">
        <f t="shared" si="0"/>
        <v>0</v>
      </c>
      <c r="AK65" s="1030">
        <f t="shared" si="0"/>
        <v>0</v>
      </c>
      <c r="AL65" s="1030">
        <f>IFERROR(INDEX(G65:R65,1,MATCH(Parametres!$B$3,G$1:R$1,0)-1)*IF(OR(F65="L",F65="S",F65="I"),-1,1),"")</f>
        <v>0</v>
      </c>
      <c r="AM65" s="1030">
        <f t="shared" si="1"/>
        <v>0</v>
      </c>
      <c r="AN65" s="1030">
        <f>INDEX(G65:R65,1,MATCH(Parametres!$B$3,G$1:R$1,0))*IF(OR(F65="L",F65="S",F65="I"),-1,1)</f>
        <v>0</v>
      </c>
      <c r="AO65" s="598" t="e">
        <f>+VLOOKUP($AJ65,Data_Validation!$A:$D,1,0)</f>
        <v>#N/A</v>
      </c>
      <c r="AP65" s="598" t="e">
        <f>+VLOOKUP($AJ65,Data_Validation!$A:$D,3,0)</f>
        <v>#N/A</v>
      </c>
      <c r="AQ65" s="598" t="e">
        <f>+VLOOKUP($AJ65,Data_Validation!$A:$D,4,0)</f>
        <v>#N/A</v>
      </c>
      <c r="AR65" s="598" t="s">
        <v>299</v>
      </c>
      <c r="AS65" s="598" t="e">
        <f>+VLOOKUP($AJ65,Data_Validation!$A:$E,5,0)</f>
        <v>#N/A</v>
      </c>
      <c r="AT65" s="1036">
        <f t="shared" si="2"/>
        <v>0</v>
      </c>
      <c r="AU65" s="599">
        <f t="shared" si="2"/>
        <v>0</v>
      </c>
      <c r="AV65" s="1030">
        <f>IFERROR(INDEX(V65:AG65,1,MATCH(Parametres!$B$3,V$1:AG$1,0)-1)*IF(OR(C65="L",C65="S",C65="I"),-1,1),"")</f>
        <v>0</v>
      </c>
      <c r="AW65" s="1030">
        <f t="shared" si="3"/>
        <v>0</v>
      </c>
      <c r="AX65" s="1030">
        <f>INDEX(V65:AG65,1,MATCH(Parametres!$B$3,V$1:AG$1,0))*IF(OR(C65="L",C65="S",C65="I"),-1,1)</f>
        <v>0</v>
      </c>
      <c r="AY65" s="598" t="s">
        <v>337</v>
      </c>
      <c r="AZ65" s="598" t="e">
        <f>+VLOOKUP($AJ65,Data_Validation!$A:$E,5,0)</f>
        <v>#N/A</v>
      </c>
    </row>
    <row r="66" spans="36:52" ht="15" customHeight="1">
      <c r="AJ66" s="1030">
        <f t="shared" si="0"/>
        <v>0</v>
      </c>
      <c r="AK66" s="1030">
        <f t="shared" si="0"/>
        <v>0</v>
      </c>
      <c r="AL66" s="1030">
        <f>IFERROR(INDEX(G66:R66,1,MATCH(Parametres!$B$3,G$1:R$1,0)-1)*IF(OR(F66="L",F66="S",F66="I"),-1,1),"")</f>
        <v>0</v>
      </c>
      <c r="AM66" s="1030">
        <f t="shared" si="1"/>
        <v>0</v>
      </c>
      <c r="AN66" s="1030">
        <f>INDEX(G66:R66,1,MATCH(Parametres!$B$3,G$1:R$1,0))*IF(OR(F66="L",F66="S",F66="I"),-1,1)</f>
        <v>0</v>
      </c>
      <c r="AO66" s="598" t="e">
        <f>+VLOOKUP($AJ66,Data_Validation!$A:$D,1,0)</f>
        <v>#N/A</v>
      </c>
      <c r="AP66" s="598" t="e">
        <f>+VLOOKUP($AJ66,Data_Validation!$A:$D,3,0)</f>
        <v>#N/A</v>
      </c>
      <c r="AQ66" s="598" t="e">
        <f>+VLOOKUP($AJ66,Data_Validation!$A:$D,4,0)</f>
        <v>#N/A</v>
      </c>
      <c r="AR66" s="598" t="s">
        <v>299</v>
      </c>
      <c r="AS66" s="598" t="e">
        <f>+VLOOKUP($AJ66,Data_Validation!$A:$E,5,0)</f>
        <v>#N/A</v>
      </c>
      <c r="AT66" s="1036">
        <f t="shared" si="2"/>
        <v>0</v>
      </c>
      <c r="AU66" s="599">
        <f t="shared" si="2"/>
        <v>0</v>
      </c>
      <c r="AV66" s="1030">
        <f>IFERROR(INDEX(V66:AG66,1,MATCH(Parametres!$B$3,V$1:AG$1,0)-1)*IF(OR(C66="L",C66="S",C66="I"),-1,1),"")</f>
        <v>0</v>
      </c>
      <c r="AW66" s="1030">
        <f t="shared" si="3"/>
        <v>0</v>
      </c>
      <c r="AX66" s="1030">
        <f>INDEX(V66:AG66,1,MATCH(Parametres!$B$3,V$1:AG$1,0))*IF(OR(C66="L",C66="S",C66="I"),-1,1)</f>
        <v>0</v>
      </c>
      <c r="AY66" s="598" t="s">
        <v>337</v>
      </c>
      <c r="AZ66" s="598" t="e">
        <f>+VLOOKUP($AJ66,Data_Validation!$A:$E,5,0)</f>
        <v>#N/A</v>
      </c>
    </row>
    <row r="67" spans="36:52" ht="15" customHeight="1">
      <c r="AJ67" s="1030">
        <f t="shared" si="0"/>
        <v>0</v>
      </c>
      <c r="AK67" s="1030">
        <f t="shared" si="0"/>
        <v>0</v>
      </c>
      <c r="AL67" s="1030">
        <f>IFERROR(INDEX(G67:R67,1,MATCH(Parametres!$B$3,G$1:R$1,0)-1)*IF(OR(F67="L",F67="S",F67="I"),-1,1),"")</f>
        <v>0</v>
      </c>
      <c r="AM67" s="1030">
        <f t="shared" si="1"/>
        <v>0</v>
      </c>
      <c r="AN67" s="1030">
        <f>INDEX(G67:R67,1,MATCH(Parametres!$B$3,G$1:R$1,0))*IF(OR(F67="L",F67="S",F67="I"),-1,1)</f>
        <v>0</v>
      </c>
      <c r="AO67" s="598" t="e">
        <f>+VLOOKUP($AJ67,Data_Validation!$A:$D,1,0)</f>
        <v>#N/A</v>
      </c>
      <c r="AP67" s="598" t="e">
        <f>+VLOOKUP($AJ67,Data_Validation!$A:$D,3,0)</f>
        <v>#N/A</v>
      </c>
      <c r="AQ67" s="598" t="e">
        <f>+VLOOKUP($AJ67,Data_Validation!$A:$D,4,0)</f>
        <v>#N/A</v>
      </c>
      <c r="AR67" s="598" t="s">
        <v>299</v>
      </c>
      <c r="AS67" s="598" t="e">
        <f>+VLOOKUP($AJ67,Data_Validation!$A:$E,5,0)</f>
        <v>#N/A</v>
      </c>
      <c r="AT67" s="1036">
        <f t="shared" si="2"/>
        <v>0</v>
      </c>
      <c r="AU67" s="599">
        <f t="shared" si="2"/>
        <v>0</v>
      </c>
      <c r="AV67" s="1030">
        <f>IFERROR(INDEX(V67:AG67,1,MATCH(Parametres!$B$3,V$1:AG$1,0)-1)*IF(OR(C67="L",C67="S",C67="I"),-1,1),"")</f>
        <v>0</v>
      </c>
      <c r="AW67" s="1030">
        <f t="shared" si="3"/>
        <v>0</v>
      </c>
      <c r="AX67" s="1030">
        <f>INDEX(V67:AG67,1,MATCH(Parametres!$B$3,V$1:AG$1,0))*IF(OR(C67="L",C67="S",C67="I"),-1,1)</f>
        <v>0</v>
      </c>
      <c r="AY67" s="598" t="s">
        <v>337</v>
      </c>
      <c r="AZ67" s="598" t="e">
        <f>+VLOOKUP($AJ67,Data_Validation!$A:$E,5,0)</f>
        <v>#N/A</v>
      </c>
    </row>
    <row r="68" spans="36:52" ht="15" customHeight="1">
      <c r="AJ68" s="1030">
        <f t="shared" ref="AJ68:AK131" si="4">C68</f>
        <v>0</v>
      </c>
      <c r="AK68" s="1030">
        <f t="shared" si="4"/>
        <v>0</v>
      </c>
      <c r="AL68" s="1030">
        <f>IFERROR(INDEX(G68:R68,1,MATCH(Parametres!$B$3,G$1:R$1,0)-1)*IF(OR(F68="L",F68="S",F68="I"),-1,1),"")</f>
        <v>0</v>
      </c>
      <c r="AM68" s="1030">
        <f t="shared" ref="AM68:AM131" si="5">AN68-N(AL68)</f>
        <v>0</v>
      </c>
      <c r="AN68" s="1030">
        <f>INDEX(G68:R68,1,MATCH(Parametres!$B$3,G$1:R$1,0))*IF(OR(F68="L",F68="S",F68="I"),-1,1)</f>
        <v>0</v>
      </c>
      <c r="AO68" s="598" t="e">
        <f>+VLOOKUP($AJ68,Data_Validation!$A:$D,1,0)</f>
        <v>#N/A</v>
      </c>
      <c r="AP68" s="598" t="e">
        <f>+VLOOKUP($AJ68,Data_Validation!$A:$D,3,0)</f>
        <v>#N/A</v>
      </c>
      <c r="AQ68" s="598" t="e">
        <f>+VLOOKUP($AJ68,Data_Validation!$A:$D,4,0)</f>
        <v>#N/A</v>
      </c>
      <c r="AR68" s="598" t="s">
        <v>299</v>
      </c>
      <c r="AS68" s="598" t="e">
        <f>+VLOOKUP($AJ68,Data_Validation!$A:$E,5,0)</f>
        <v>#N/A</v>
      </c>
      <c r="AT68" s="1036">
        <f t="shared" ref="AT68:AU131" si="6">C68</f>
        <v>0</v>
      </c>
      <c r="AU68" s="599">
        <f t="shared" si="6"/>
        <v>0</v>
      </c>
      <c r="AV68" s="1030">
        <f>IFERROR(INDEX(V68:AG68,1,MATCH(Parametres!$B$3,V$1:AG$1,0)-1)*IF(OR(C68="L",C68="S",C68="I"),-1,1),"")</f>
        <v>0</v>
      </c>
      <c r="AW68" s="1030">
        <f t="shared" ref="AW68:AW131" si="7">AX68-AV68</f>
        <v>0</v>
      </c>
      <c r="AX68" s="1030">
        <f>INDEX(V68:AG68,1,MATCH(Parametres!$B$3,V$1:AG$1,0))*IF(OR(C68="L",C68="S",C68="I"),-1,1)</f>
        <v>0</v>
      </c>
      <c r="AY68" s="598" t="s">
        <v>337</v>
      </c>
      <c r="AZ68" s="598" t="e">
        <f>+VLOOKUP($AJ68,Data_Validation!$A:$E,5,0)</f>
        <v>#N/A</v>
      </c>
    </row>
    <row r="69" spans="36:52" ht="15" customHeight="1">
      <c r="AJ69" s="1030">
        <f t="shared" si="4"/>
        <v>0</v>
      </c>
      <c r="AK69" s="1030">
        <f t="shared" si="4"/>
        <v>0</v>
      </c>
      <c r="AL69" s="1030">
        <f>IFERROR(INDEX(G69:R69,1,MATCH(Parametres!$B$3,G$1:R$1,0)-1)*IF(OR(F69="L",F69="S",F69="I"),-1,1),"")</f>
        <v>0</v>
      </c>
      <c r="AM69" s="1030">
        <f t="shared" si="5"/>
        <v>0</v>
      </c>
      <c r="AN69" s="1030">
        <f>INDEX(G69:R69,1,MATCH(Parametres!$B$3,G$1:R$1,0))*IF(OR(F69="L",F69="S",F69="I"),-1,1)</f>
        <v>0</v>
      </c>
      <c r="AO69" s="598" t="e">
        <f>+VLOOKUP($AJ69,Data_Validation!$A:$D,1,0)</f>
        <v>#N/A</v>
      </c>
      <c r="AP69" s="598" t="e">
        <f>+VLOOKUP($AJ69,Data_Validation!$A:$D,3,0)</f>
        <v>#N/A</v>
      </c>
      <c r="AQ69" s="598" t="e">
        <f>+VLOOKUP($AJ69,Data_Validation!$A:$D,4,0)</f>
        <v>#N/A</v>
      </c>
      <c r="AR69" s="598" t="s">
        <v>299</v>
      </c>
      <c r="AS69" s="598" t="e">
        <f>+VLOOKUP($AJ69,Data_Validation!$A:$E,5,0)</f>
        <v>#N/A</v>
      </c>
      <c r="AT69" s="1036">
        <f t="shared" si="6"/>
        <v>0</v>
      </c>
      <c r="AU69" s="599">
        <f t="shared" si="6"/>
        <v>0</v>
      </c>
      <c r="AV69" s="1030">
        <f>IFERROR(INDEX(V69:AG69,1,MATCH(Parametres!$B$3,V$1:AG$1,0)-1)*IF(OR(C69="L",C69="S",C69="I"),-1,1),"")</f>
        <v>0</v>
      </c>
      <c r="AW69" s="1030">
        <f t="shared" si="7"/>
        <v>0</v>
      </c>
      <c r="AX69" s="1030">
        <f>INDEX(V69:AG69,1,MATCH(Parametres!$B$3,V$1:AG$1,0))*IF(OR(C69="L",C69="S",C69="I"),-1,1)</f>
        <v>0</v>
      </c>
      <c r="AY69" s="598" t="s">
        <v>337</v>
      </c>
      <c r="AZ69" s="598" t="e">
        <f>+VLOOKUP($AJ69,Data_Validation!$A:$E,5,0)</f>
        <v>#N/A</v>
      </c>
    </row>
    <row r="70" spans="36:52" ht="15" customHeight="1">
      <c r="AJ70" s="1030">
        <f t="shared" si="4"/>
        <v>0</v>
      </c>
      <c r="AK70" s="1030">
        <f t="shared" si="4"/>
        <v>0</v>
      </c>
      <c r="AL70" s="1030">
        <f>IFERROR(INDEX(G70:R70,1,MATCH(Parametres!$B$3,G$1:R$1,0)-1)*IF(OR(F70="L",F70="S",F70="I"),-1,1),"")</f>
        <v>0</v>
      </c>
      <c r="AM70" s="1030">
        <f t="shared" si="5"/>
        <v>0</v>
      </c>
      <c r="AN70" s="1030">
        <f>INDEX(G70:R70,1,MATCH(Parametres!$B$3,G$1:R$1,0))*IF(OR(F70="L",F70="S",F70="I"),-1,1)</f>
        <v>0</v>
      </c>
      <c r="AO70" s="598" t="e">
        <f>+VLOOKUP($AJ70,Data_Validation!$A:$D,1,0)</f>
        <v>#N/A</v>
      </c>
      <c r="AP70" s="598" t="e">
        <f>+VLOOKUP($AJ70,Data_Validation!$A:$D,3,0)</f>
        <v>#N/A</v>
      </c>
      <c r="AQ70" s="598" t="e">
        <f>+VLOOKUP($AJ70,Data_Validation!$A:$D,4,0)</f>
        <v>#N/A</v>
      </c>
      <c r="AR70" s="598" t="s">
        <v>299</v>
      </c>
      <c r="AS70" s="598" t="e">
        <f>+VLOOKUP($AJ70,Data_Validation!$A:$E,5,0)</f>
        <v>#N/A</v>
      </c>
      <c r="AT70" s="1036">
        <f t="shared" si="6"/>
        <v>0</v>
      </c>
      <c r="AU70" s="599">
        <f t="shared" si="6"/>
        <v>0</v>
      </c>
      <c r="AV70" s="1030">
        <f>IFERROR(INDEX(V70:AG70,1,MATCH(Parametres!$B$3,V$1:AG$1,0)-1)*IF(OR(C70="L",C70="S",C70="I"),-1,1),"")</f>
        <v>0</v>
      </c>
      <c r="AW70" s="1030">
        <f t="shared" si="7"/>
        <v>0</v>
      </c>
      <c r="AX70" s="1030">
        <f>INDEX(V70:AG70,1,MATCH(Parametres!$B$3,V$1:AG$1,0))*IF(OR(C70="L",C70="S",C70="I"),-1,1)</f>
        <v>0</v>
      </c>
      <c r="AY70" s="598" t="s">
        <v>337</v>
      </c>
      <c r="AZ70" s="598" t="e">
        <f>+VLOOKUP($AJ70,Data_Validation!$A:$E,5,0)</f>
        <v>#N/A</v>
      </c>
    </row>
    <row r="71" spans="36:52" ht="15" customHeight="1">
      <c r="AJ71" s="1030">
        <f t="shared" si="4"/>
        <v>0</v>
      </c>
      <c r="AK71" s="1030">
        <f t="shared" si="4"/>
        <v>0</v>
      </c>
      <c r="AL71" s="1030">
        <f>IFERROR(INDEX(G71:R71,1,MATCH(Parametres!$B$3,G$1:R$1,0)-1)*IF(OR(F71="L",F71="S",F71="I"),-1,1),"")</f>
        <v>0</v>
      </c>
      <c r="AM71" s="1030">
        <f t="shared" si="5"/>
        <v>0</v>
      </c>
      <c r="AN71" s="1030">
        <f>INDEX(G71:R71,1,MATCH(Parametres!$B$3,G$1:R$1,0))*IF(OR(F71="L",F71="S",F71="I"),-1,1)</f>
        <v>0</v>
      </c>
      <c r="AO71" s="598" t="e">
        <f>+VLOOKUP($AJ71,Data_Validation!$A:$D,1,0)</f>
        <v>#N/A</v>
      </c>
      <c r="AP71" s="598" t="e">
        <f>+VLOOKUP($AJ71,Data_Validation!$A:$D,3,0)</f>
        <v>#N/A</v>
      </c>
      <c r="AQ71" s="598" t="e">
        <f>+VLOOKUP($AJ71,Data_Validation!$A:$D,4,0)</f>
        <v>#N/A</v>
      </c>
      <c r="AR71" s="598" t="s">
        <v>299</v>
      </c>
      <c r="AS71" s="598" t="e">
        <f>+VLOOKUP($AJ71,Data_Validation!$A:$E,5,0)</f>
        <v>#N/A</v>
      </c>
      <c r="AT71" s="1036">
        <f t="shared" si="6"/>
        <v>0</v>
      </c>
      <c r="AU71" s="599">
        <f t="shared" si="6"/>
        <v>0</v>
      </c>
      <c r="AV71" s="1030">
        <f>IFERROR(INDEX(V71:AG71,1,MATCH(Parametres!$B$3,V$1:AG$1,0)-1)*IF(OR(C71="L",C71="S",C71="I"),-1,1),"")</f>
        <v>0</v>
      </c>
      <c r="AW71" s="1030">
        <f t="shared" si="7"/>
        <v>0</v>
      </c>
      <c r="AX71" s="1030">
        <f>INDEX(V71:AG71,1,MATCH(Parametres!$B$3,V$1:AG$1,0))*IF(OR(C71="L",C71="S",C71="I"),-1,1)</f>
        <v>0</v>
      </c>
      <c r="AY71" s="598" t="s">
        <v>337</v>
      </c>
      <c r="AZ71" s="598" t="e">
        <f>+VLOOKUP($AJ71,Data_Validation!$A:$E,5,0)</f>
        <v>#N/A</v>
      </c>
    </row>
    <row r="72" spans="36:52" ht="15" customHeight="1">
      <c r="AJ72" s="1030">
        <f t="shared" si="4"/>
        <v>0</v>
      </c>
      <c r="AK72" s="1030">
        <f t="shared" si="4"/>
        <v>0</v>
      </c>
      <c r="AL72" s="1030">
        <f>IFERROR(INDEX(G72:R72,1,MATCH(Parametres!$B$3,G$1:R$1,0)-1)*IF(OR(F72="L",F72="S",F72="I"),-1,1),"")</f>
        <v>0</v>
      </c>
      <c r="AM72" s="1030">
        <f t="shared" si="5"/>
        <v>0</v>
      </c>
      <c r="AN72" s="1030">
        <f>INDEX(G72:R72,1,MATCH(Parametres!$B$3,G$1:R$1,0))*IF(OR(F72="L",F72="S",F72="I"),-1,1)</f>
        <v>0</v>
      </c>
      <c r="AO72" s="598" t="e">
        <f>+VLOOKUP($AJ72,Data_Validation!$A:$D,1,0)</f>
        <v>#N/A</v>
      </c>
      <c r="AP72" s="598" t="e">
        <f>+VLOOKUP($AJ72,Data_Validation!$A:$D,3,0)</f>
        <v>#N/A</v>
      </c>
      <c r="AQ72" s="598" t="e">
        <f>+VLOOKUP($AJ72,Data_Validation!$A:$D,4,0)</f>
        <v>#N/A</v>
      </c>
      <c r="AR72" s="598" t="s">
        <v>299</v>
      </c>
      <c r="AS72" s="598" t="e">
        <f>+VLOOKUP($AJ72,Data_Validation!$A:$E,5,0)</f>
        <v>#N/A</v>
      </c>
      <c r="AT72" s="1036">
        <f t="shared" si="6"/>
        <v>0</v>
      </c>
      <c r="AU72" s="599">
        <f t="shared" si="6"/>
        <v>0</v>
      </c>
      <c r="AV72" s="1030">
        <f>IFERROR(INDEX(V72:AG72,1,MATCH(Parametres!$B$3,V$1:AG$1,0)-1)*IF(OR(C72="L",C72="S",C72="I"),-1,1),"")</f>
        <v>0</v>
      </c>
      <c r="AW72" s="1030">
        <f t="shared" si="7"/>
        <v>0</v>
      </c>
      <c r="AX72" s="1030">
        <f>INDEX(V72:AG72,1,MATCH(Parametres!$B$3,V$1:AG$1,0))*IF(OR(C72="L",C72="S",C72="I"),-1,1)</f>
        <v>0</v>
      </c>
      <c r="AY72" s="598" t="s">
        <v>337</v>
      </c>
      <c r="AZ72" s="598" t="e">
        <f>+VLOOKUP($AJ72,Data_Validation!$A:$E,5,0)</f>
        <v>#N/A</v>
      </c>
    </row>
    <row r="73" spans="36:52" ht="15" customHeight="1">
      <c r="AJ73" s="1030">
        <f t="shared" si="4"/>
        <v>0</v>
      </c>
      <c r="AK73" s="1030">
        <f t="shared" si="4"/>
        <v>0</v>
      </c>
      <c r="AL73" s="1030">
        <f>IFERROR(INDEX(G73:R73,1,MATCH(Parametres!$B$3,G$1:R$1,0)-1)*IF(OR(F73="L",F73="S",F73="I"),-1,1),"")</f>
        <v>0</v>
      </c>
      <c r="AM73" s="1030">
        <f t="shared" si="5"/>
        <v>0</v>
      </c>
      <c r="AN73" s="1030">
        <f>INDEX(G73:R73,1,MATCH(Parametres!$B$3,G$1:R$1,0))*IF(OR(F73="L",F73="S",F73="I"),-1,1)</f>
        <v>0</v>
      </c>
      <c r="AO73" s="598" t="e">
        <f>+VLOOKUP($AJ73,Data_Validation!$A:$D,1,0)</f>
        <v>#N/A</v>
      </c>
      <c r="AP73" s="598" t="e">
        <f>+VLOOKUP($AJ73,Data_Validation!$A:$D,3,0)</f>
        <v>#N/A</v>
      </c>
      <c r="AQ73" s="598" t="e">
        <f>+VLOOKUP($AJ73,Data_Validation!$A:$D,4,0)</f>
        <v>#N/A</v>
      </c>
      <c r="AR73" s="598" t="s">
        <v>299</v>
      </c>
      <c r="AS73" s="598" t="e">
        <f>+VLOOKUP($AJ73,Data_Validation!$A:$E,5,0)</f>
        <v>#N/A</v>
      </c>
      <c r="AT73" s="1036">
        <f t="shared" si="6"/>
        <v>0</v>
      </c>
      <c r="AU73" s="599">
        <f t="shared" si="6"/>
        <v>0</v>
      </c>
      <c r="AV73" s="1030">
        <f>IFERROR(INDEX(V73:AG73,1,MATCH(Parametres!$B$3,V$1:AG$1,0)-1)*IF(OR(C73="L",C73="S",C73="I"),-1,1),"")</f>
        <v>0</v>
      </c>
      <c r="AW73" s="1030">
        <f t="shared" si="7"/>
        <v>0</v>
      </c>
      <c r="AX73" s="1030">
        <f>INDEX(V73:AG73,1,MATCH(Parametres!$B$3,V$1:AG$1,0))*IF(OR(C73="L",C73="S",C73="I"),-1,1)</f>
        <v>0</v>
      </c>
      <c r="AY73" s="598" t="s">
        <v>337</v>
      </c>
      <c r="AZ73" s="598" t="e">
        <f>+VLOOKUP($AJ73,Data_Validation!$A:$E,5,0)</f>
        <v>#N/A</v>
      </c>
    </row>
    <row r="74" spans="36:52" ht="15" customHeight="1">
      <c r="AJ74" s="1030">
        <f t="shared" si="4"/>
        <v>0</v>
      </c>
      <c r="AK74" s="1030">
        <f t="shared" si="4"/>
        <v>0</v>
      </c>
      <c r="AL74" s="1030">
        <f>IFERROR(INDEX(G74:R74,1,MATCH(Parametres!$B$3,G$1:R$1,0)-1)*IF(OR(F74="L",F74="S",F74="I"),-1,1),"")</f>
        <v>0</v>
      </c>
      <c r="AM74" s="1030">
        <f t="shared" si="5"/>
        <v>0</v>
      </c>
      <c r="AN74" s="1030">
        <f>INDEX(G74:R74,1,MATCH(Parametres!$B$3,G$1:R$1,0))*IF(OR(F74="L",F74="S",F74="I"),-1,1)</f>
        <v>0</v>
      </c>
      <c r="AO74" s="598" t="e">
        <f>+VLOOKUP($AJ74,Data_Validation!$A:$D,1,0)</f>
        <v>#N/A</v>
      </c>
      <c r="AP74" s="598" t="e">
        <f>+VLOOKUP($AJ74,Data_Validation!$A:$D,3,0)</f>
        <v>#N/A</v>
      </c>
      <c r="AQ74" s="598" t="e">
        <f>+VLOOKUP($AJ74,Data_Validation!$A:$D,4,0)</f>
        <v>#N/A</v>
      </c>
      <c r="AR74" s="598" t="s">
        <v>299</v>
      </c>
      <c r="AS74" s="598" t="e">
        <f>+VLOOKUP($AJ74,Data_Validation!$A:$E,5,0)</f>
        <v>#N/A</v>
      </c>
      <c r="AT74" s="1036">
        <f t="shared" si="6"/>
        <v>0</v>
      </c>
      <c r="AU74" s="599">
        <f t="shared" si="6"/>
        <v>0</v>
      </c>
      <c r="AV74" s="1030">
        <f>IFERROR(INDEX(V74:AG74,1,MATCH(Parametres!$B$3,V$1:AG$1,0)-1)*IF(OR(C74="L",C74="S",C74="I"),-1,1),"")</f>
        <v>0</v>
      </c>
      <c r="AW74" s="1030">
        <f t="shared" si="7"/>
        <v>0</v>
      </c>
      <c r="AX74" s="1030">
        <f>INDEX(V74:AG74,1,MATCH(Parametres!$B$3,V$1:AG$1,0))*IF(OR(C74="L",C74="S",C74="I"),-1,1)</f>
        <v>0</v>
      </c>
      <c r="AY74" s="598" t="s">
        <v>337</v>
      </c>
      <c r="AZ74" s="598" t="e">
        <f>+VLOOKUP($AJ74,Data_Validation!$A:$E,5,0)</f>
        <v>#N/A</v>
      </c>
    </row>
    <row r="75" spans="36:52" ht="15" customHeight="1">
      <c r="AJ75" s="1030">
        <f t="shared" si="4"/>
        <v>0</v>
      </c>
      <c r="AK75" s="1030">
        <f t="shared" si="4"/>
        <v>0</v>
      </c>
      <c r="AL75" s="1030">
        <f>IFERROR(INDEX(G75:R75,1,MATCH(Parametres!$B$3,G$1:R$1,0)-1)*IF(OR(F75="L",F75="S",F75="I"),-1,1),"")</f>
        <v>0</v>
      </c>
      <c r="AM75" s="1030">
        <f t="shared" si="5"/>
        <v>0</v>
      </c>
      <c r="AN75" s="1030">
        <f>INDEX(G75:R75,1,MATCH(Parametres!$B$3,G$1:R$1,0))*IF(OR(F75="L",F75="S",F75="I"),-1,1)</f>
        <v>0</v>
      </c>
      <c r="AO75" s="598" t="e">
        <f>+VLOOKUP($AJ75,Data_Validation!$A:$D,1,0)</f>
        <v>#N/A</v>
      </c>
      <c r="AP75" s="598" t="e">
        <f>+VLOOKUP($AJ75,Data_Validation!$A:$D,3,0)</f>
        <v>#N/A</v>
      </c>
      <c r="AQ75" s="598" t="e">
        <f>+VLOOKUP($AJ75,Data_Validation!$A:$D,4,0)</f>
        <v>#N/A</v>
      </c>
      <c r="AR75" s="598" t="s">
        <v>299</v>
      </c>
      <c r="AS75" s="598" t="e">
        <f>+VLOOKUP($AJ75,Data_Validation!$A:$E,5,0)</f>
        <v>#N/A</v>
      </c>
      <c r="AT75" s="1036">
        <f t="shared" si="6"/>
        <v>0</v>
      </c>
      <c r="AU75" s="599">
        <f t="shared" si="6"/>
        <v>0</v>
      </c>
      <c r="AV75" s="1030">
        <f>IFERROR(INDEX(V75:AG75,1,MATCH(Parametres!$B$3,V$1:AG$1,0)-1)*IF(OR(C75="L",C75="S",C75="I"),-1,1),"")</f>
        <v>0</v>
      </c>
      <c r="AW75" s="1030">
        <f t="shared" si="7"/>
        <v>0</v>
      </c>
      <c r="AX75" s="1030">
        <f>INDEX(V75:AG75,1,MATCH(Parametres!$B$3,V$1:AG$1,0))*IF(OR(C75="L",C75="S",C75="I"),-1,1)</f>
        <v>0</v>
      </c>
      <c r="AY75" s="598" t="s">
        <v>337</v>
      </c>
      <c r="AZ75" s="598" t="e">
        <f>+VLOOKUP($AJ75,Data_Validation!$A:$E,5,0)</f>
        <v>#N/A</v>
      </c>
    </row>
    <row r="76" spans="36:52" ht="15" customHeight="1">
      <c r="AJ76" s="1030">
        <f t="shared" si="4"/>
        <v>0</v>
      </c>
      <c r="AK76" s="1030">
        <f t="shared" si="4"/>
        <v>0</v>
      </c>
      <c r="AL76" s="1030">
        <f>IFERROR(INDEX(G76:R76,1,MATCH(Parametres!$B$3,G$1:R$1,0)-1)*IF(OR(F76="L",F76="S",F76="I"),-1,1),"")</f>
        <v>0</v>
      </c>
      <c r="AM76" s="1030">
        <f t="shared" si="5"/>
        <v>0</v>
      </c>
      <c r="AN76" s="1030">
        <f>INDEX(G76:R76,1,MATCH(Parametres!$B$3,G$1:R$1,0))*IF(OR(F76="L",F76="S",F76="I"),-1,1)</f>
        <v>0</v>
      </c>
      <c r="AO76" s="598" t="e">
        <f>+VLOOKUP($AJ76,Data_Validation!$A:$D,1,0)</f>
        <v>#N/A</v>
      </c>
      <c r="AP76" s="598" t="e">
        <f>+VLOOKUP($AJ76,Data_Validation!$A:$D,3,0)</f>
        <v>#N/A</v>
      </c>
      <c r="AQ76" s="598" t="e">
        <f>+VLOOKUP($AJ76,Data_Validation!$A:$D,4,0)</f>
        <v>#N/A</v>
      </c>
      <c r="AR76" s="598" t="s">
        <v>299</v>
      </c>
      <c r="AS76" s="598" t="e">
        <f>+VLOOKUP($AJ76,Data_Validation!$A:$E,5,0)</f>
        <v>#N/A</v>
      </c>
      <c r="AT76" s="1036">
        <f t="shared" si="6"/>
        <v>0</v>
      </c>
      <c r="AU76" s="599">
        <f t="shared" si="6"/>
        <v>0</v>
      </c>
      <c r="AV76" s="1030">
        <f>IFERROR(INDEX(V76:AG76,1,MATCH(Parametres!$B$3,V$1:AG$1,0)-1)*IF(OR(C76="L",C76="S",C76="I"),-1,1),"")</f>
        <v>0</v>
      </c>
      <c r="AW76" s="1030">
        <f t="shared" si="7"/>
        <v>0</v>
      </c>
      <c r="AX76" s="1030">
        <f>INDEX(V76:AG76,1,MATCH(Parametres!$B$3,V$1:AG$1,0))*IF(OR(C76="L",C76="S",C76="I"),-1,1)</f>
        <v>0</v>
      </c>
      <c r="AY76" s="598" t="s">
        <v>337</v>
      </c>
      <c r="AZ76" s="598" t="e">
        <f>+VLOOKUP($AJ76,Data_Validation!$A:$E,5,0)</f>
        <v>#N/A</v>
      </c>
    </row>
    <row r="77" spans="36:52" ht="15" customHeight="1">
      <c r="AJ77" s="1030">
        <f t="shared" si="4"/>
        <v>0</v>
      </c>
      <c r="AK77" s="1030">
        <f t="shared" si="4"/>
        <v>0</v>
      </c>
      <c r="AL77" s="1030">
        <f>IFERROR(INDEX(G77:R77,1,MATCH(Parametres!$B$3,G$1:R$1,0)-1)*IF(OR(F77="L",F77="S",F77="I"),-1,1),"")</f>
        <v>0</v>
      </c>
      <c r="AM77" s="1030">
        <f t="shared" si="5"/>
        <v>0</v>
      </c>
      <c r="AN77" s="1030">
        <f>INDEX(G77:R77,1,MATCH(Parametres!$B$3,G$1:R$1,0))*IF(OR(F77="L",F77="S",F77="I"),-1,1)</f>
        <v>0</v>
      </c>
      <c r="AO77" s="598" t="e">
        <f>+VLOOKUP($AJ77,Data_Validation!$A:$D,1,0)</f>
        <v>#N/A</v>
      </c>
      <c r="AP77" s="598" t="e">
        <f>+VLOOKUP($AJ77,Data_Validation!$A:$D,3,0)</f>
        <v>#N/A</v>
      </c>
      <c r="AQ77" s="598" t="e">
        <f>+VLOOKUP($AJ77,Data_Validation!$A:$D,4,0)</f>
        <v>#N/A</v>
      </c>
      <c r="AR77" s="598" t="s">
        <v>299</v>
      </c>
      <c r="AS77" s="598" t="e">
        <f>+VLOOKUP($AJ77,Data_Validation!$A:$E,5,0)</f>
        <v>#N/A</v>
      </c>
      <c r="AT77" s="1036">
        <f t="shared" si="6"/>
        <v>0</v>
      </c>
      <c r="AU77" s="599">
        <f t="shared" si="6"/>
        <v>0</v>
      </c>
      <c r="AV77" s="1030">
        <f>IFERROR(INDEX(V77:AG77,1,MATCH(Parametres!$B$3,V$1:AG$1,0)-1)*IF(OR(C77="L",C77="S",C77="I"),-1,1),"")</f>
        <v>0</v>
      </c>
      <c r="AW77" s="1030">
        <f t="shared" si="7"/>
        <v>0</v>
      </c>
      <c r="AX77" s="1030">
        <f>INDEX(V77:AG77,1,MATCH(Parametres!$B$3,V$1:AG$1,0))*IF(OR(C77="L",C77="S",C77="I"),-1,1)</f>
        <v>0</v>
      </c>
      <c r="AY77" s="598" t="s">
        <v>337</v>
      </c>
      <c r="AZ77" s="598" t="e">
        <f>+VLOOKUP($AJ77,Data_Validation!$A:$E,5,0)</f>
        <v>#N/A</v>
      </c>
    </row>
    <row r="78" spans="36:52" ht="15" customHeight="1">
      <c r="AJ78" s="1030">
        <f t="shared" si="4"/>
        <v>0</v>
      </c>
      <c r="AK78" s="1030">
        <f t="shared" si="4"/>
        <v>0</v>
      </c>
      <c r="AL78" s="1030">
        <f>IFERROR(INDEX(G78:R78,1,MATCH(Parametres!$B$3,G$1:R$1,0)-1)*IF(OR(F78="L",F78="S",F78="I"),-1,1),"")</f>
        <v>0</v>
      </c>
      <c r="AM78" s="1030">
        <f t="shared" si="5"/>
        <v>0</v>
      </c>
      <c r="AN78" s="1030">
        <f>INDEX(G78:R78,1,MATCH(Parametres!$B$3,G$1:R$1,0))*IF(OR(F78="L",F78="S",F78="I"),-1,1)</f>
        <v>0</v>
      </c>
      <c r="AO78" s="598" t="e">
        <f>+VLOOKUP($AJ78,Data_Validation!$A:$D,1,0)</f>
        <v>#N/A</v>
      </c>
      <c r="AP78" s="598" t="e">
        <f>+VLOOKUP($AJ78,Data_Validation!$A:$D,3,0)</f>
        <v>#N/A</v>
      </c>
      <c r="AQ78" s="598" t="e">
        <f>+VLOOKUP($AJ78,Data_Validation!$A:$D,4,0)</f>
        <v>#N/A</v>
      </c>
      <c r="AR78" s="598" t="s">
        <v>299</v>
      </c>
      <c r="AS78" s="598" t="e">
        <f>+VLOOKUP($AJ78,Data_Validation!$A:$E,5,0)</f>
        <v>#N/A</v>
      </c>
      <c r="AT78" s="1036">
        <f t="shared" si="6"/>
        <v>0</v>
      </c>
      <c r="AU78" s="599">
        <f t="shared" si="6"/>
        <v>0</v>
      </c>
      <c r="AV78" s="1030">
        <f>IFERROR(INDEX(V78:AG78,1,MATCH(Parametres!$B$3,V$1:AG$1,0)-1)*IF(OR(C78="L",C78="S",C78="I"),-1,1),"")</f>
        <v>0</v>
      </c>
      <c r="AW78" s="1030">
        <f t="shared" si="7"/>
        <v>0</v>
      </c>
      <c r="AX78" s="1030">
        <f>INDEX(V78:AG78,1,MATCH(Parametres!$B$3,V$1:AG$1,0))*IF(OR(C78="L",C78="S",C78="I"),-1,1)</f>
        <v>0</v>
      </c>
      <c r="AY78" s="598" t="s">
        <v>337</v>
      </c>
      <c r="AZ78" s="598" t="e">
        <f>+VLOOKUP($AJ78,Data_Validation!$A:$E,5,0)</f>
        <v>#N/A</v>
      </c>
    </row>
    <row r="79" spans="36:52" ht="15" customHeight="1">
      <c r="AJ79" s="1030">
        <f t="shared" si="4"/>
        <v>0</v>
      </c>
      <c r="AK79" s="1030">
        <f t="shared" si="4"/>
        <v>0</v>
      </c>
      <c r="AL79" s="1030">
        <f>IFERROR(INDEX(G79:R79,1,MATCH(Parametres!$B$3,G$1:R$1,0)-1)*IF(OR(F79="L",F79="S",F79="I"),-1,1),"")</f>
        <v>0</v>
      </c>
      <c r="AM79" s="1030">
        <f t="shared" si="5"/>
        <v>0</v>
      </c>
      <c r="AN79" s="1030">
        <f>INDEX(G79:R79,1,MATCH(Parametres!$B$3,G$1:R$1,0))*IF(OR(F79="L",F79="S",F79="I"),-1,1)</f>
        <v>0</v>
      </c>
      <c r="AO79" s="598" t="e">
        <f>+VLOOKUP($AJ79,Data_Validation!$A:$D,1,0)</f>
        <v>#N/A</v>
      </c>
      <c r="AP79" s="598" t="e">
        <f>+VLOOKUP($AJ79,Data_Validation!$A:$D,3,0)</f>
        <v>#N/A</v>
      </c>
      <c r="AQ79" s="598" t="e">
        <f>+VLOOKUP($AJ79,Data_Validation!$A:$D,4,0)</f>
        <v>#N/A</v>
      </c>
      <c r="AR79" s="598" t="s">
        <v>299</v>
      </c>
      <c r="AS79" s="598" t="e">
        <f>+VLOOKUP($AJ79,Data_Validation!$A:$E,5,0)</f>
        <v>#N/A</v>
      </c>
      <c r="AT79" s="1036">
        <f t="shared" si="6"/>
        <v>0</v>
      </c>
      <c r="AU79" s="599">
        <f t="shared" si="6"/>
        <v>0</v>
      </c>
      <c r="AV79" s="1030">
        <f>IFERROR(INDEX(V79:AG79,1,MATCH(Parametres!$B$3,V$1:AG$1,0)-1)*IF(OR(C79="L",C79="S",C79="I"),-1,1),"")</f>
        <v>0</v>
      </c>
      <c r="AW79" s="1030">
        <f t="shared" si="7"/>
        <v>0</v>
      </c>
      <c r="AX79" s="1030">
        <f>INDEX(V79:AG79,1,MATCH(Parametres!$B$3,V$1:AG$1,0))*IF(OR(C79="L",C79="S",C79="I"),-1,1)</f>
        <v>0</v>
      </c>
      <c r="AY79" s="598" t="s">
        <v>337</v>
      </c>
      <c r="AZ79" s="598" t="e">
        <f>+VLOOKUP($AJ79,Data_Validation!$A:$E,5,0)</f>
        <v>#N/A</v>
      </c>
    </row>
    <row r="80" spans="36:52" ht="15.75" customHeight="1">
      <c r="AJ80" s="1030">
        <f t="shared" si="4"/>
        <v>0</v>
      </c>
      <c r="AK80" s="1030">
        <f t="shared" si="4"/>
        <v>0</v>
      </c>
      <c r="AL80" s="1030">
        <f>IFERROR(INDEX(G80:R80,1,MATCH(Parametres!$B$3,G$1:R$1,0)-1)*IF(OR(F80="L",F80="S",F80="I"),-1,1),"")</f>
        <v>0</v>
      </c>
      <c r="AM80" s="1030">
        <f t="shared" si="5"/>
        <v>0</v>
      </c>
      <c r="AN80" s="1030">
        <f>INDEX(G80:R80,1,MATCH(Parametres!$B$3,G$1:R$1,0))*IF(OR(F80="L",F80="S",F80="I"),-1,1)</f>
        <v>0</v>
      </c>
      <c r="AO80" s="598" t="e">
        <f>+VLOOKUP($AJ80,Data_Validation!$A:$D,1,0)</f>
        <v>#N/A</v>
      </c>
      <c r="AP80" s="598" t="e">
        <f>+VLOOKUP($AJ80,Data_Validation!$A:$D,3,0)</f>
        <v>#N/A</v>
      </c>
      <c r="AQ80" s="598" t="e">
        <f>+VLOOKUP($AJ80,Data_Validation!$A:$D,4,0)</f>
        <v>#N/A</v>
      </c>
      <c r="AR80" s="598" t="s">
        <v>299</v>
      </c>
      <c r="AS80" s="598" t="e">
        <f>+VLOOKUP($AJ80,Data_Validation!$A:$E,5,0)</f>
        <v>#N/A</v>
      </c>
      <c r="AT80" s="1036">
        <f t="shared" si="6"/>
        <v>0</v>
      </c>
      <c r="AU80" s="599">
        <f t="shared" si="6"/>
        <v>0</v>
      </c>
      <c r="AV80" s="1030">
        <f>IFERROR(INDEX(V80:AG80,1,MATCH(Parametres!$B$3,V$1:AG$1,0)-1)*IF(OR(C80="L",C80="S",C80="I"),-1,1),"")</f>
        <v>0</v>
      </c>
      <c r="AW80" s="1030">
        <f t="shared" si="7"/>
        <v>0</v>
      </c>
      <c r="AX80" s="1030">
        <f>INDEX(V80:AG80,1,MATCH(Parametres!$B$3,V$1:AG$1,0))*IF(OR(C80="L",C80="S",C80="I"),-1,1)</f>
        <v>0</v>
      </c>
      <c r="AY80" s="598" t="s">
        <v>337</v>
      </c>
      <c r="AZ80" s="598" t="e">
        <f>+VLOOKUP($AJ80,Data_Validation!$A:$E,5,0)</f>
        <v>#N/A</v>
      </c>
    </row>
    <row r="81" spans="36:52" ht="15" customHeight="1">
      <c r="AJ81" s="1030">
        <f t="shared" si="4"/>
        <v>0</v>
      </c>
      <c r="AK81" s="1030">
        <f t="shared" si="4"/>
        <v>0</v>
      </c>
      <c r="AL81" s="1030">
        <f>IFERROR(INDEX(G81:R81,1,MATCH(Parametres!$B$3,G$1:R$1,0)-1)*IF(OR(F81="L",F81="S",F81="I"),-1,1),"")</f>
        <v>0</v>
      </c>
      <c r="AM81" s="1030">
        <f t="shared" si="5"/>
        <v>0</v>
      </c>
      <c r="AN81" s="1030">
        <f>INDEX(G81:R81,1,MATCH(Parametres!$B$3,G$1:R$1,0))*IF(OR(F81="L",F81="S",F81="I"),-1,1)</f>
        <v>0</v>
      </c>
      <c r="AO81" s="598" t="e">
        <f>+VLOOKUP($AJ81,Data_Validation!$A:$D,1,0)</f>
        <v>#N/A</v>
      </c>
      <c r="AP81" s="598" t="e">
        <f>+VLOOKUP($AJ81,Data_Validation!$A:$D,3,0)</f>
        <v>#N/A</v>
      </c>
      <c r="AQ81" s="598" t="e">
        <f>+VLOOKUP($AJ81,Data_Validation!$A:$D,4,0)</f>
        <v>#N/A</v>
      </c>
      <c r="AR81" s="598" t="s">
        <v>299</v>
      </c>
      <c r="AS81" s="598" t="e">
        <f>+VLOOKUP($AJ81,Data_Validation!$A:$E,5,0)</f>
        <v>#N/A</v>
      </c>
      <c r="AT81" s="1036">
        <f t="shared" si="6"/>
        <v>0</v>
      </c>
      <c r="AU81" s="599">
        <f t="shared" si="6"/>
        <v>0</v>
      </c>
      <c r="AV81" s="1030">
        <f>IFERROR(INDEX(V81:AG81,1,MATCH(Parametres!$B$3,V$1:AG$1,0)-1)*IF(OR(C81="L",C81="S",C81="I"),-1,1),"")</f>
        <v>0</v>
      </c>
      <c r="AW81" s="1030">
        <f t="shared" si="7"/>
        <v>0</v>
      </c>
      <c r="AX81" s="1030">
        <f>INDEX(V81:AG81,1,MATCH(Parametres!$B$3,V$1:AG$1,0))*IF(OR(C81="L",C81="S",C81="I"),-1,1)</f>
        <v>0</v>
      </c>
      <c r="AY81" s="598" t="s">
        <v>337</v>
      </c>
      <c r="AZ81" s="598" t="e">
        <f>+VLOOKUP($AJ81,Data_Validation!$A:$E,5,0)</f>
        <v>#N/A</v>
      </c>
    </row>
    <row r="82" spans="36:52" ht="15" customHeight="1">
      <c r="AJ82" s="1030">
        <f t="shared" si="4"/>
        <v>0</v>
      </c>
      <c r="AK82" s="1030">
        <f t="shared" si="4"/>
        <v>0</v>
      </c>
      <c r="AL82" s="1030">
        <f>IFERROR(INDEX(G82:R82,1,MATCH(Parametres!$B$3,G$1:R$1,0)-1)*IF(OR(F82="L",F82="S",F82="I"),-1,1),"")</f>
        <v>0</v>
      </c>
      <c r="AM82" s="1030">
        <f t="shared" si="5"/>
        <v>0</v>
      </c>
      <c r="AN82" s="1030">
        <f>INDEX(G82:R82,1,MATCH(Parametres!$B$3,G$1:R$1,0))*IF(OR(F82="L",F82="S",F82="I"),-1,1)</f>
        <v>0</v>
      </c>
      <c r="AO82" s="598" t="e">
        <f>+VLOOKUP($AJ82,Data_Validation!$A:$D,1,0)</f>
        <v>#N/A</v>
      </c>
      <c r="AP82" s="598" t="e">
        <f>+VLOOKUP($AJ82,Data_Validation!$A:$D,3,0)</f>
        <v>#N/A</v>
      </c>
      <c r="AQ82" s="598" t="e">
        <f>+VLOOKUP($AJ82,Data_Validation!$A:$D,4,0)</f>
        <v>#N/A</v>
      </c>
      <c r="AR82" s="598" t="s">
        <v>299</v>
      </c>
      <c r="AS82" s="598" t="e">
        <f>+VLOOKUP($AJ82,Data_Validation!$A:$E,5,0)</f>
        <v>#N/A</v>
      </c>
      <c r="AT82" s="1036">
        <f t="shared" si="6"/>
        <v>0</v>
      </c>
      <c r="AU82" s="599">
        <f t="shared" si="6"/>
        <v>0</v>
      </c>
      <c r="AV82" s="1030">
        <f>IFERROR(INDEX(V82:AG82,1,MATCH(Parametres!$B$3,V$1:AG$1,0)-1)*IF(OR(C82="L",C82="S",C82="I"),-1,1),"")</f>
        <v>0</v>
      </c>
      <c r="AW82" s="1030">
        <f t="shared" si="7"/>
        <v>0</v>
      </c>
      <c r="AX82" s="1030">
        <f>INDEX(V82:AG82,1,MATCH(Parametres!$B$3,V$1:AG$1,0))*IF(OR(C82="L",C82="S",C82="I"),-1,1)</f>
        <v>0</v>
      </c>
      <c r="AY82" s="598" t="s">
        <v>337</v>
      </c>
      <c r="AZ82" s="598" t="e">
        <f>+VLOOKUP($AJ82,Data_Validation!$A:$E,5,0)</f>
        <v>#N/A</v>
      </c>
    </row>
    <row r="83" spans="36:52" ht="15" customHeight="1">
      <c r="AJ83" s="1030">
        <f t="shared" si="4"/>
        <v>0</v>
      </c>
      <c r="AK83" s="1030">
        <f t="shared" si="4"/>
        <v>0</v>
      </c>
      <c r="AL83" s="1030">
        <f>IFERROR(INDEX(G83:R83,1,MATCH(Parametres!$B$3,G$1:R$1,0)-1)*IF(OR(F83="L",F83="S",F83="I"),-1,1),"")</f>
        <v>0</v>
      </c>
      <c r="AM83" s="1030">
        <f t="shared" si="5"/>
        <v>0</v>
      </c>
      <c r="AN83" s="1030">
        <f>INDEX(G83:R83,1,MATCH(Parametres!$B$3,G$1:R$1,0))*IF(OR(F83="L",F83="S",F83="I"),-1,1)</f>
        <v>0</v>
      </c>
      <c r="AO83" s="598" t="e">
        <f>+VLOOKUP($AJ83,Data_Validation!$A:$D,1,0)</f>
        <v>#N/A</v>
      </c>
      <c r="AP83" s="598" t="e">
        <f>+VLOOKUP($AJ83,Data_Validation!$A:$D,3,0)</f>
        <v>#N/A</v>
      </c>
      <c r="AQ83" s="598" t="e">
        <f>+VLOOKUP($AJ83,Data_Validation!$A:$D,4,0)</f>
        <v>#N/A</v>
      </c>
      <c r="AR83" s="598" t="s">
        <v>299</v>
      </c>
      <c r="AS83" s="598" t="e">
        <f>+VLOOKUP($AJ83,Data_Validation!$A:$E,5,0)</f>
        <v>#N/A</v>
      </c>
      <c r="AT83" s="1036">
        <f t="shared" si="6"/>
        <v>0</v>
      </c>
      <c r="AU83" s="599">
        <f t="shared" si="6"/>
        <v>0</v>
      </c>
      <c r="AV83" s="1030">
        <f>IFERROR(INDEX(V83:AG83,1,MATCH(Parametres!$B$3,V$1:AG$1,0)-1)*IF(OR(C83="L",C83="S",C83="I"),-1,1),"")</f>
        <v>0</v>
      </c>
      <c r="AW83" s="1030">
        <f t="shared" si="7"/>
        <v>0</v>
      </c>
      <c r="AX83" s="1030">
        <f>INDEX(V83:AG83,1,MATCH(Parametres!$B$3,V$1:AG$1,0))*IF(OR(C83="L",C83="S",C83="I"),-1,1)</f>
        <v>0</v>
      </c>
      <c r="AY83" s="598" t="s">
        <v>337</v>
      </c>
      <c r="AZ83" s="598" t="e">
        <f>+VLOOKUP($AJ83,Data_Validation!$A:$E,5,0)</f>
        <v>#N/A</v>
      </c>
    </row>
    <row r="84" spans="36:52" ht="15.75" customHeight="1">
      <c r="AJ84" s="1030">
        <f t="shared" si="4"/>
        <v>0</v>
      </c>
      <c r="AK84" s="1030">
        <f t="shared" si="4"/>
        <v>0</v>
      </c>
      <c r="AL84" s="1030">
        <f>IFERROR(INDEX(G84:R84,1,MATCH(Parametres!$B$3,G$1:R$1,0)-1)*IF(OR(F84="L",F84="S",F84="I"),-1,1),"")</f>
        <v>0</v>
      </c>
      <c r="AM84" s="1030">
        <f t="shared" si="5"/>
        <v>0</v>
      </c>
      <c r="AN84" s="1030">
        <f>INDEX(G84:R84,1,MATCH(Parametres!$B$3,G$1:R$1,0))*IF(OR(F84="L",F84="S",F84="I"),-1,1)</f>
        <v>0</v>
      </c>
      <c r="AO84" s="598" t="e">
        <f>+VLOOKUP($AJ84,Data_Validation!$A:$D,1,0)</f>
        <v>#N/A</v>
      </c>
      <c r="AP84" s="598" t="e">
        <f>+VLOOKUP($AJ84,Data_Validation!$A:$D,3,0)</f>
        <v>#N/A</v>
      </c>
      <c r="AQ84" s="598" t="e">
        <f>+VLOOKUP($AJ84,Data_Validation!$A:$D,4,0)</f>
        <v>#N/A</v>
      </c>
      <c r="AR84" s="598" t="s">
        <v>299</v>
      </c>
      <c r="AS84" s="598" t="e">
        <f>+VLOOKUP($AJ84,Data_Validation!$A:$E,5,0)</f>
        <v>#N/A</v>
      </c>
      <c r="AT84" s="1036">
        <f t="shared" si="6"/>
        <v>0</v>
      </c>
      <c r="AU84" s="599">
        <f t="shared" si="6"/>
        <v>0</v>
      </c>
      <c r="AV84" s="1030">
        <f>IFERROR(INDEX(V84:AG84,1,MATCH(Parametres!$B$3,V$1:AG$1,0)-1)*IF(OR(C84="L",C84="S",C84="I"),-1,1),"")</f>
        <v>0</v>
      </c>
      <c r="AW84" s="1030">
        <f t="shared" si="7"/>
        <v>0</v>
      </c>
      <c r="AX84" s="1030">
        <f>INDEX(V84:AG84,1,MATCH(Parametres!$B$3,V$1:AG$1,0))*IF(OR(C84="L",C84="S",C84="I"),-1,1)</f>
        <v>0</v>
      </c>
      <c r="AY84" s="598" t="s">
        <v>337</v>
      </c>
      <c r="AZ84" s="598" t="e">
        <f>+VLOOKUP($AJ84,Data_Validation!$A:$E,5,0)</f>
        <v>#N/A</v>
      </c>
    </row>
    <row r="85" spans="36:52" ht="15" customHeight="1">
      <c r="AJ85" s="1030">
        <f t="shared" si="4"/>
        <v>0</v>
      </c>
      <c r="AK85" s="1030">
        <f t="shared" si="4"/>
        <v>0</v>
      </c>
      <c r="AL85" s="1030">
        <f>IFERROR(INDEX(G85:R85,1,MATCH(Parametres!$B$3,G$1:R$1,0)-1)*IF(OR(F85="L",F85="S",F85="I"),-1,1),"")</f>
        <v>0</v>
      </c>
      <c r="AM85" s="1030">
        <f t="shared" si="5"/>
        <v>0</v>
      </c>
      <c r="AN85" s="1030">
        <f>INDEX(G85:R85,1,MATCH(Parametres!$B$3,G$1:R$1,0))*IF(OR(F85="L",F85="S",F85="I"),-1,1)</f>
        <v>0</v>
      </c>
      <c r="AO85" s="598" t="e">
        <f>+VLOOKUP($AJ85,Data_Validation!$A:$D,1,0)</f>
        <v>#N/A</v>
      </c>
      <c r="AP85" s="598" t="e">
        <f>+VLOOKUP($AJ85,Data_Validation!$A:$D,3,0)</f>
        <v>#N/A</v>
      </c>
      <c r="AQ85" s="598" t="e">
        <f>+VLOOKUP($AJ85,Data_Validation!$A:$D,4,0)</f>
        <v>#N/A</v>
      </c>
      <c r="AR85" s="598" t="s">
        <v>299</v>
      </c>
      <c r="AS85" s="598" t="e">
        <f>+VLOOKUP($AJ85,Data_Validation!$A:$E,5,0)</f>
        <v>#N/A</v>
      </c>
      <c r="AT85" s="1036">
        <f t="shared" si="6"/>
        <v>0</v>
      </c>
      <c r="AU85" s="599">
        <f t="shared" si="6"/>
        <v>0</v>
      </c>
      <c r="AV85" s="1030">
        <f>IFERROR(INDEX(V85:AG85,1,MATCH(Parametres!$B$3,V$1:AG$1,0)-1)*IF(OR(C85="L",C85="S",C85="I"),-1,1),"")</f>
        <v>0</v>
      </c>
      <c r="AW85" s="1030">
        <f t="shared" si="7"/>
        <v>0</v>
      </c>
      <c r="AX85" s="1030">
        <f>INDEX(V85:AG85,1,MATCH(Parametres!$B$3,V$1:AG$1,0))*IF(OR(C85="L",C85="S",C85="I"),-1,1)</f>
        <v>0</v>
      </c>
      <c r="AY85" s="598" t="s">
        <v>337</v>
      </c>
      <c r="AZ85" s="598" t="e">
        <f>+VLOOKUP($AJ85,Data_Validation!$A:$E,5,0)</f>
        <v>#N/A</v>
      </c>
    </row>
    <row r="86" spans="36:52" ht="15" customHeight="1">
      <c r="AJ86" s="1030">
        <f t="shared" si="4"/>
        <v>0</v>
      </c>
      <c r="AK86" s="1030">
        <f t="shared" si="4"/>
        <v>0</v>
      </c>
      <c r="AL86" s="1030">
        <f>IFERROR(INDEX(G86:R86,1,MATCH(Parametres!$B$3,G$1:R$1,0)-1)*IF(OR(F86="L",F86="S",F86="I"),-1,1),"")</f>
        <v>0</v>
      </c>
      <c r="AM86" s="1030">
        <f t="shared" si="5"/>
        <v>0</v>
      </c>
      <c r="AN86" s="1030">
        <f>INDEX(G86:R86,1,MATCH(Parametres!$B$3,G$1:R$1,0))*IF(OR(F86="L",F86="S",F86="I"),-1,1)</f>
        <v>0</v>
      </c>
      <c r="AO86" s="598" t="e">
        <f>+VLOOKUP($AJ86,Data_Validation!$A:$D,1,0)</f>
        <v>#N/A</v>
      </c>
      <c r="AP86" s="598" t="e">
        <f>+VLOOKUP($AJ86,Data_Validation!$A:$D,3,0)</f>
        <v>#N/A</v>
      </c>
      <c r="AQ86" s="598" t="e">
        <f>+VLOOKUP($AJ86,Data_Validation!$A:$D,4,0)</f>
        <v>#N/A</v>
      </c>
      <c r="AR86" s="598" t="s">
        <v>299</v>
      </c>
      <c r="AS86" s="598" t="e">
        <f>+VLOOKUP($AJ86,Data_Validation!$A:$E,5,0)</f>
        <v>#N/A</v>
      </c>
      <c r="AT86" s="1036">
        <f t="shared" si="6"/>
        <v>0</v>
      </c>
      <c r="AU86" s="599">
        <f t="shared" si="6"/>
        <v>0</v>
      </c>
      <c r="AV86" s="1030">
        <f>IFERROR(INDEX(V86:AG86,1,MATCH(Parametres!$B$3,V$1:AG$1,0)-1)*IF(OR(C86="L",C86="S",C86="I"),-1,1),"")</f>
        <v>0</v>
      </c>
      <c r="AW86" s="1030">
        <f t="shared" si="7"/>
        <v>0</v>
      </c>
      <c r="AX86" s="1030">
        <f>INDEX(V86:AG86,1,MATCH(Parametres!$B$3,V$1:AG$1,0))*IF(OR(C86="L",C86="S",C86="I"),-1,1)</f>
        <v>0</v>
      </c>
      <c r="AY86" s="598" t="s">
        <v>337</v>
      </c>
      <c r="AZ86" s="598" t="e">
        <f>+VLOOKUP($AJ86,Data_Validation!$A:$E,5,0)</f>
        <v>#N/A</v>
      </c>
    </row>
    <row r="87" spans="36:52" ht="15" customHeight="1">
      <c r="AJ87" s="1030">
        <f t="shared" si="4"/>
        <v>0</v>
      </c>
      <c r="AK87" s="1030">
        <f t="shared" si="4"/>
        <v>0</v>
      </c>
      <c r="AL87" s="1030">
        <f>IFERROR(INDEX(G87:R87,1,MATCH(Parametres!$B$3,G$1:R$1,0)-1)*IF(OR(F87="L",F87="S",F87="I"),-1,1),"")</f>
        <v>0</v>
      </c>
      <c r="AM87" s="1030">
        <f t="shared" si="5"/>
        <v>0</v>
      </c>
      <c r="AN87" s="1030">
        <f>INDEX(G87:R87,1,MATCH(Parametres!$B$3,G$1:R$1,0))*IF(OR(F87="L",F87="S",F87="I"),-1,1)</f>
        <v>0</v>
      </c>
      <c r="AO87" s="598" t="e">
        <f>+VLOOKUP($AJ87,Data_Validation!$A:$D,1,0)</f>
        <v>#N/A</v>
      </c>
      <c r="AP87" s="598" t="e">
        <f>+VLOOKUP($AJ87,Data_Validation!$A:$D,3,0)</f>
        <v>#N/A</v>
      </c>
      <c r="AQ87" s="598" t="e">
        <f>+VLOOKUP($AJ87,Data_Validation!$A:$D,4,0)</f>
        <v>#N/A</v>
      </c>
      <c r="AR87" s="598" t="s">
        <v>299</v>
      </c>
      <c r="AS87" s="598" t="e">
        <f>+VLOOKUP($AJ87,Data_Validation!$A:$E,5,0)</f>
        <v>#N/A</v>
      </c>
      <c r="AT87" s="1036">
        <f t="shared" si="6"/>
        <v>0</v>
      </c>
      <c r="AU87" s="599">
        <f t="shared" si="6"/>
        <v>0</v>
      </c>
      <c r="AV87" s="1030">
        <f>IFERROR(INDEX(V87:AG87,1,MATCH(Parametres!$B$3,V$1:AG$1,0)-1)*IF(OR(C87="L",C87="S",C87="I"),-1,1),"")</f>
        <v>0</v>
      </c>
      <c r="AW87" s="1030">
        <f t="shared" si="7"/>
        <v>0</v>
      </c>
      <c r="AX87" s="1030">
        <f>INDEX(V87:AG87,1,MATCH(Parametres!$B$3,V$1:AG$1,0))*IF(OR(C87="L",C87="S",C87="I"),-1,1)</f>
        <v>0</v>
      </c>
      <c r="AY87" s="598" t="s">
        <v>337</v>
      </c>
      <c r="AZ87" s="598" t="e">
        <f>+VLOOKUP($AJ87,Data_Validation!$A:$E,5,0)</f>
        <v>#N/A</v>
      </c>
    </row>
    <row r="88" spans="36:52" ht="15" customHeight="1">
      <c r="AJ88" s="1030">
        <f t="shared" si="4"/>
        <v>0</v>
      </c>
      <c r="AK88" s="1030">
        <f t="shared" si="4"/>
        <v>0</v>
      </c>
      <c r="AL88" s="1030">
        <f>IFERROR(INDEX(G88:R88,1,MATCH(Parametres!$B$3,G$1:R$1,0)-1)*IF(OR(F88="L",F88="S",F88="I"),-1,1),"")</f>
        <v>0</v>
      </c>
      <c r="AM88" s="1030">
        <f t="shared" si="5"/>
        <v>0</v>
      </c>
      <c r="AN88" s="1030">
        <f>INDEX(G88:R88,1,MATCH(Parametres!$B$3,G$1:R$1,0))*IF(OR(F88="L",F88="S",F88="I"),-1,1)</f>
        <v>0</v>
      </c>
      <c r="AO88" s="598" t="e">
        <f>+VLOOKUP($AJ88,Data_Validation!$A:$D,1,0)</f>
        <v>#N/A</v>
      </c>
      <c r="AP88" s="598" t="e">
        <f>+VLOOKUP($AJ88,Data_Validation!$A:$D,3,0)</f>
        <v>#N/A</v>
      </c>
      <c r="AQ88" s="598" t="e">
        <f>+VLOOKUP($AJ88,Data_Validation!$A:$D,4,0)</f>
        <v>#N/A</v>
      </c>
      <c r="AR88" s="598" t="s">
        <v>299</v>
      </c>
      <c r="AS88" s="598" t="e">
        <f>+VLOOKUP($AJ88,Data_Validation!$A:$E,5,0)</f>
        <v>#N/A</v>
      </c>
      <c r="AT88" s="1036">
        <f t="shared" si="6"/>
        <v>0</v>
      </c>
      <c r="AU88" s="599">
        <f t="shared" si="6"/>
        <v>0</v>
      </c>
      <c r="AV88" s="1030">
        <f>IFERROR(INDEX(V88:AG88,1,MATCH(Parametres!$B$3,V$1:AG$1,0)-1)*IF(OR(C88="L",C88="S",C88="I"),-1,1),"")</f>
        <v>0</v>
      </c>
      <c r="AW88" s="1030">
        <f t="shared" si="7"/>
        <v>0</v>
      </c>
      <c r="AX88" s="1030">
        <f>INDEX(V88:AG88,1,MATCH(Parametres!$B$3,V$1:AG$1,0))*IF(OR(C88="L",C88="S",C88="I"),-1,1)</f>
        <v>0</v>
      </c>
      <c r="AY88" s="598" t="s">
        <v>337</v>
      </c>
      <c r="AZ88" s="598" t="e">
        <f>+VLOOKUP($AJ88,Data_Validation!$A:$E,5,0)</f>
        <v>#N/A</v>
      </c>
    </row>
    <row r="89" spans="36:52" ht="15" customHeight="1">
      <c r="AJ89" s="1030">
        <f t="shared" si="4"/>
        <v>0</v>
      </c>
      <c r="AK89" s="1030">
        <f t="shared" si="4"/>
        <v>0</v>
      </c>
      <c r="AL89" s="1030">
        <f>IFERROR(INDEX(G89:R89,1,MATCH(Parametres!$B$3,G$1:R$1,0)-1)*IF(OR(F89="L",F89="S",F89="I"),-1,1),"")</f>
        <v>0</v>
      </c>
      <c r="AM89" s="1030">
        <f t="shared" si="5"/>
        <v>0</v>
      </c>
      <c r="AN89" s="1030">
        <f>INDEX(G89:R89,1,MATCH(Parametres!$B$3,G$1:R$1,0))*IF(OR(F89="L",F89="S",F89="I"),-1,1)</f>
        <v>0</v>
      </c>
      <c r="AO89" s="598" t="e">
        <f>+VLOOKUP($AJ89,Data_Validation!$A:$D,1,0)</f>
        <v>#N/A</v>
      </c>
      <c r="AP89" s="598" t="e">
        <f>+VLOOKUP($AJ89,Data_Validation!$A:$D,3,0)</f>
        <v>#N/A</v>
      </c>
      <c r="AQ89" s="598" t="e">
        <f>+VLOOKUP($AJ89,Data_Validation!$A:$D,4,0)</f>
        <v>#N/A</v>
      </c>
      <c r="AR89" s="598" t="s">
        <v>299</v>
      </c>
      <c r="AS89" s="598" t="e">
        <f>+VLOOKUP($AJ89,Data_Validation!$A:$E,5,0)</f>
        <v>#N/A</v>
      </c>
      <c r="AT89" s="1036">
        <f t="shared" si="6"/>
        <v>0</v>
      </c>
      <c r="AU89" s="599">
        <f t="shared" si="6"/>
        <v>0</v>
      </c>
      <c r="AV89" s="1030">
        <f>IFERROR(INDEX(V89:AG89,1,MATCH(Parametres!$B$3,V$1:AG$1,0)-1)*IF(OR(C89="L",C89="S",C89="I"),-1,1),"")</f>
        <v>0</v>
      </c>
      <c r="AW89" s="1030">
        <f t="shared" si="7"/>
        <v>0</v>
      </c>
      <c r="AX89" s="1030">
        <f>INDEX(V89:AG89,1,MATCH(Parametres!$B$3,V$1:AG$1,0))*IF(OR(C89="L",C89="S",C89="I"),-1,1)</f>
        <v>0</v>
      </c>
      <c r="AY89" s="598" t="s">
        <v>337</v>
      </c>
      <c r="AZ89" s="598" t="e">
        <f>+VLOOKUP($AJ89,Data_Validation!$A:$E,5,0)</f>
        <v>#N/A</v>
      </c>
    </row>
    <row r="90" spans="36:52" ht="15" customHeight="1">
      <c r="AJ90" s="1030">
        <f t="shared" si="4"/>
        <v>0</v>
      </c>
      <c r="AK90" s="1030">
        <f t="shared" si="4"/>
        <v>0</v>
      </c>
      <c r="AL90" s="1030">
        <f>IFERROR(INDEX(G90:R90,1,MATCH(Parametres!$B$3,G$1:R$1,0)-1)*IF(OR(F90="L",F90="S",F90="I"),-1,1),"")</f>
        <v>0</v>
      </c>
      <c r="AM90" s="1030">
        <f t="shared" si="5"/>
        <v>0</v>
      </c>
      <c r="AN90" s="1030">
        <f>INDEX(G90:R90,1,MATCH(Parametres!$B$3,G$1:R$1,0))*IF(OR(F90="L",F90="S",F90="I"),-1,1)</f>
        <v>0</v>
      </c>
      <c r="AO90" s="598" t="e">
        <f>+VLOOKUP($AJ90,Data_Validation!$A:$D,1,0)</f>
        <v>#N/A</v>
      </c>
      <c r="AP90" s="598" t="e">
        <f>+VLOOKUP($AJ90,Data_Validation!$A:$D,3,0)</f>
        <v>#N/A</v>
      </c>
      <c r="AQ90" s="598" t="e">
        <f>+VLOOKUP($AJ90,Data_Validation!$A:$D,4,0)</f>
        <v>#N/A</v>
      </c>
      <c r="AR90" s="598" t="s">
        <v>299</v>
      </c>
      <c r="AS90" s="598" t="e">
        <f>+VLOOKUP($AJ90,Data_Validation!$A:$E,5,0)</f>
        <v>#N/A</v>
      </c>
      <c r="AT90" s="1036">
        <f t="shared" si="6"/>
        <v>0</v>
      </c>
      <c r="AU90" s="599">
        <f t="shared" si="6"/>
        <v>0</v>
      </c>
      <c r="AV90" s="1030">
        <f>IFERROR(INDEX(V90:AG90,1,MATCH(Parametres!$B$3,V$1:AG$1,0)-1)*IF(OR(C90="L",C90="S",C90="I"),-1,1),"")</f>
        <v>0</v>
      </c>
      <c r="AW90" s="1030">
        <f t="shared" si="7"/>
        <v>0</v>
      </c>
      <c r="AX90" s="1030">
        <f>INDEX(V90:AG90,1,MATCH(Parametres!$B$3,V$1:AG$1,0))*IF(OR(C90="L",C90="S",C90="I"),-1,1)</f>
        <v>0</v>
      </c>
      <c r="AY90" s="598" t="s">
        <v>337</v>
      </c>
      <c r="AZ90" s="598" t="e">
        <f>+VLOOKUP($AJ90,Data_Validation!$A:$E,5,0)</f>
        <v>#N/A</v>
      </c>
    </row>
    <row r="91" spans="36:52" ht="15" customHeight="1">
      <c r="AJ91" s="1030">
        <f t="shared" si="4"/>
        <v>0</v>
      </c>
      <c r="AK91" s="1030">
        <f t="shared" si="4"/>
        <v>0</v>
      </c>
      <c r="AL91" s="1030">
        <f>IFERROR(INDEX(G91:R91,1,MATCH(Parametres!$B$3,G$1:R$1,0)-1)*IF(OR(F91="L",F91="S",F91="I"),-1,1),"")</f>
        <v>0</v>
      </c>
      <c r="AM91" s="1030">
        <f t="shared" si="5"/>
        <v>0</v>
      </c>
      <c r="AN91" s="1030">
        <f>INDEX(G91:R91,1,MATCH(Parametres!$B$3,G$1:R$1,0))*IF(OR(F91="L",F91="S",F91="I"),-1,1)</f>
        <v>0</v>
      </c>
      <c r="AO91" s="598" t="e">
        <f>+VLOOKUP($AJ91,Data_Validation!$A:$D,1,0)</f>
        <v>#N/A</v>
      </c>
      <c r="AP91" s="598" t="e">
        <f>+VLOOKUP($AJ91,Data_Validation!$A:$D,3,0)</f>
        <v>#N/A</v>
      </c>
      <c r="AQ91" s="598" t="e">
        <f>+VLOOKUP($AJ91,Data_Validation!$A:$D,4,0)</f>
        <v>#N/A</v>
      </c>
      <c r="AR91" s="598" t="s">
        <v>299</v>
      </c>
      <c r="AS91" s="598" t="e">
        <f>+VLOOKUP($AJ91,Data_Validation!$A:$E,5,0)</f>
        <v>#N/A</v>
      </c>
      <c r="AT91" s="1036">
        <f t="shared" si="6"/>
        <v>0</v>
      </c>
      <c r="AU91" s="599">
        <f t="shared" si="6"/>
        <v>0</v>
      </c>
      <c r="AV91" s="1030">
        <f>IFERROR(INDEX(V91:AG91,1,MATCH(Parametres!$B$3,V$1:AG$1,0)-1)*IF(OR(C91="L",C91="S",C91="I"),-1,1),"")</f>
        <v>0</v>
      </c>
      <c r="AW91" s="1030">
        <f t="shared" si="7"/>
        <v>0</v>
      </c>
      <c r="AX91" s="1030">
        <f>INDEX(V91:AG91,1,MATCH(Parametres!$B$3,V$1:AG$1,0))*IF(OR(C91="L",C91="S",C91="I"),-1,1)</f>
        <v>0</v>
      </c>
      <c r="AY91" s="598" t="s">
        <v>337</v>
      </c>
      <c r="AZ91" s="598" t="e">
        <f>+VLOOKUP($AJ91,Data_Validation!$A:$E,5,0)</f>
        <v>#N/A</v>
      </c>
    </row>
    <row r="92" spans="36:52" ht="15" customHeight="1">
      <c r="AJ92" s="1030">
        <f t="shared" si="4"/>
        <v>0</v>
      </c>
      <c r="AK92" s="1030">
        <f t="shared" si="4"/>
        <v>0</v>
      </c>
      <c r="AL92" s="1030">
        <f>IFERROR(INDEX(G92:R92,1,MATCH(Parametres!$B$3,G$1:R$1,0)-1)*IF(OR(F92="L",F92="S",F92="I"),-1,1),"")</f>
        <v>0</v>
      </c>
      <c r="AM92" s="1030">
        <f t="shared" si="5"/>
        <v>0</v>
      </c>
      <c r="AN92" s="1030">
        <f>INDEX(G92:R92,1,MATCH(Parametres!$B$3,G$1:R$1,0))*IF(OR(F92="L",F92="S",F92="I"),-1,1)</f>
        <v>0</v>
      </c>
      <c r="AO92" s="598" t="e">
        <f>+VLOOKUP($AJ92,Data_Validation!$A:$D,1,0)</f>
        <v>#N/A</v>
      </c>
      <c r="AP92" s="598" t="e">
        <f>+VLOOKUP($AJ92,Data_Validation!$A:$D,3,0)</f>
        <v>#N/A</v>
      </c>
      <c r="AQ92" s="598" t="e">
        <f>+VLOOKUP($AJ92,Data_Validation!$A:$D,4,0)</f>
        <v>#N/A</v>
      </c>
      <c r="AR92" s="598" t="s">
        <v>299</v>
      </c>
      <c r="AS92" s="598" t="e">
        <f>+VLOOKUP($AJ92,Data_Validation!$A:$E,5,0)</f>
        <v>#N/A</v>
      </c>
      <c r="AT92" s="1036">
        <f t="shared" si="6"/>
        <v>0</v>
      </c>
      <c r="AU92" s="599">
        <f t="shared" si="6"/>
        <v>0</v>
      </c>
      <c r="AV92" s="1030">
        <f>IFERROR(INDEX(V92:AG92,1,MATCH(Parametres!$B$3,V$1:AG$1,0)-1)*IF(OR(C92="L",C92="S",C92="I"),-1,1),"")</f>
        <v>0</v>
      </c>
      <c r="AW92" s="1030">
        <f t="shared" si="7"/>
        <v>0</v>
      </c>
      <c r="AX92" s="1030">
        <f>INDEX(V92:AG92,1,MATCH(Parametres!$B$3,V$1:AG$1,0))*IF(OR(C92="L",C92="S",C92="I"),-1,1)</f>
        <v>0</v>
      </c>
      <c r="AY92" s="598" t="s">
        <v>337</v>
      </c>
      <c r="AZ92" s="598" t="e">
        <f>+VLOOKUP($AJ92,Data_Validation!$A:$E,5,0)</f>
        <v>#N/A</v>
      </c>
    </row>
    <row r="93" spans="36:52" ht="15" customHeight="1">
      <c r="AJ93" s="1030">
        <f t="shared" si="4"/>
        <v>0</v>
      </c>
      <c r="AK93" s="1030">
        <f t="shared" si="4"/>
        <v>0</v>
      </c>
      <c r="AL93" s="1030">
        <f>IFERROR(INDEX(G93:R93,1,MATCH(Parametres!$B$3,G$1:R$1,0)-1)*IF(OR(F93="L",F93="S",F93="I"),-1,1),"")</f>
        <v>0</v>
      </c>
      <c r="AM93" s="1030">
        <f t="shared" si="5"/>
        <v>0</v>
      </c>
      <c r="AN93" s="1030">
        <f>INDEX(G93:R93,1,MATCH(Parametres!$B$3,G$1:R$1,0))*IF(OR(F93="L",F93="S",F93="I"),-1,1)</f>
        <v>0</v>
      </c>
      <c r="AO93" s="598" t="e">
        <f>+VLOOKUP($AJ93,Data_Validation!$A:$D,1,0)</f>
        <v>#N/A</v>
      </c>
      <c r="AP93" s="598" t="e">
        <f>+VLOOKUP($AJ93,Data_Validation!$A:$D,3,0)</f>
        <v>#N/A</v>
      </c>
      <c r="AQ93" s="598" t="e">
        <f>+VLOOKUP($AJ93,Data_Validation!$A:$D,4,0)</f>
        <v>#N/A</v>
      </c>
      <c r="AR93" s="598" t="s">
        <v>299</v>
      </c>
      <c r="AS93" s="598" t="e">
        <f>+VLOOKUP($AJ93,Data_Validation!$A:$E,5,0)</f>
        <v>#N/A</v>
      </c>
      <c r="AT93" s="1036">
        <f t="shared" si="6"/>
        <v>0</v>
      </c>
      <c r="AU93" s="599">
        <f t="shared" si="6"/>
        <v>0</v>
      </c>
      <c r="AV93" s="1030">
        <f>IFERROR(INDEX(V93:AG93,1,MATCH(Parametres!$B$3,V$1:AG$1,0)-1)*IF(OR(C93="L",C93="S",C93="I"),-1,1),"")</f>
        <v>0</v>
      </c>
      <c r="AW93" s="1030">
        <f t="shared" si="7"/>
        <v>0</v>
      </c>
      <c r="AX93" s="1030">
        <f>INDEX(V93:AG93,1,MATCH(Parametres!$B$3,V$1:AG$1,0))*IF(OR(C93="L",C93="S",C93="I"),-1,1)</f>
        <v>0</v>
      </c>
      <c r="AY93" s="598" t="s">
        <v>337</v>
      </c>
      <c r="AZ93" s="598" t="e">
        <f>+VLOOKUP($AJ93,Data_Validation!$A:$E,5,0)</f>
        <v>#N/A</v>
      </c>
    </row>
    <row r="94" spans="36:52" ht="15.75" customHeight="1">
      <c r="AJ94" s="1030">
        <f t="shared" si="4"/>
        <v>0</v>
      </c>
      <c r="AK94" s="1030">
        <f t="shared" si="4"/>
        <v>0</v>
      </c>
      <c r="AL94" s="1030">
        <f>IFERROR(INDEX(G94:R94,1,MATCH(Parametres!$B$3,G$1:R$1,0)-1)*IF(OR(F94="L",F94="S",F94="I"),-1,1),"")</f>
        <v>0</v>
      </c>
      <c r="AM94" s="1030">
        <f t="shared" si="5"/>
        <v>0</v>
      </c>
      <c r="AN94" s="1030">
        <f>INDEX(G94:R94,1,MATCH(Parametres!$B$3,G$1:R$1,0))*IF(OR(F94="L",F94="S",F94="I"),-1,1)</f>
        <v>0</v>
      </c>
      <c r="AO94" s="598" t="e">
        <f>+VLOOKUP($AJ94,Data_Validation!$A:$D,1,0)</f>
        <v>#N/A</v>
      </c>
      <c r="AP94" s="598" t="e">
        <f>+VLOOKUP($AJ94,Data_Validation!$A:$D,3,0)</f>
        <v>#N/A</v>
      </c>
      <c r="AQ94" s="598" t="e">
        <f>+VLOOKUP($AJ94,Data_Validation!$A:$D,4,0)</f>
        <v>#N/A</v>
      </c>
      <c r="AR94" s="598" t="s">
        <v>299</v>
      </c>
      <c r="AS94" s="598" t="e">
        <f>+VLOOKUP($AJ94,Data_Validation!$A:$E,5,0)</f>
        <v>#N/A</v>
      </c>
      <c r="AT94" s="1036">
        <f t="shared" si="6"/>
        <v>0</v>
      </c>
      <c r="AU94" s="599">
        <f t="shared" si="6"/>
        <v>0</v>
      </c>
      <c r="AV94" s="1030">
        <f>IFERROR(INDEX(V94:AG94,1,MATCH(Parametres!$B$3,V$1:AG$1,0)-1)*IF(OR(C94="L",C94="S",C94="I"),-1,1),"")</f>
        <v>0</v>
      </c>
      <c r="AW94" s="1030">
        <f t="shared" si="7"/>
        <v>0</v>
      </c>
      <c r="AX94" s="1030">
        <f>INDEX(V94:AG94,1,MATCH(Parametres!$B$3,V$1:AG$1,0))*IF(OR(C94="L",C94="S",C94="I"),-1,1)</f>
        <v>0</v>
      </c>
      <c r="AY94" s="598" t="s">
        <v>337</v>
      </c>
      <c r="AZ94" s="598" t="e">
        <f>+VLOOKUP($AJ94,Data_Validation!$A:$E,5,0)</f>
        <v>#N/A</v>
      </c>
    </row>
    <row r="95" spans="36:52" ht="15" customHeight="1">
      <c r="AJ95" s="1030">
        <f t="shared" si="4"/>
        <v>0</v>
      </c>
      <c r="AK95" s="1030">
        <f t="shared" si="4"/>
        <v>0</v>
      </c>
      <c r="AL95" s="1030">
        <f>IFERROR(INDEX(G95:R95,1,MATCH(Parametres!$B$3,G$1:R$1,0)-1)*IF(OR(F95="L",F95="S",F95="I"),-1,1),"")</f>
        <v>0</v>
      </c>
      <c r="AM95" s="1030">
        <f t="shared" si="5"/>
        <v>0</v>
      </c>
      <c r="AN95" s="1030">
        <f>INDEX(G95:R95,1,MATCH(Parametres!$B$3,G$1:R$1,0))*IF(OR(F95="L",F95="S",F95="I"),-1,1)</f>
        <v>0</v>
      </c>
      <c r="AO95" s="598" t="e">
        <f>+VLOOKUP($AJ95,Data_Validation!$A:$D,1,0)</f>
        <v>#N/A</v>
      </c>
      <c r="AP95" s="598" t="e">
        <f>+VLOOKUP($AJ95,Data_Validation!$A:$D,3,0)</f>
        <v>#N/A</v>
      </c>
      <c r="AQ95" s="598" t="e">
        <f>+VLOOKUP($AJ95,Data_Validation!$A:$D,4,0)</f>
        <v>#N/A</v>
      </c>
      <c r="AR95" s="598" t="s">
        <v>299</v>
      </c>
      <c r="AS95" s="598" t="e">
        <f>+VLOOKUP($AJ95,Data_Validation!$A:$E,5,0)</f>
        <v>#N/A</v>
      </c>
      <c r="AT95" s="1036">
        <f t="shared" si="6"/>
        <v>0</v>
      </c>
      <c r="AU95" s="599">
        <f t="shared" si="6"/>
        <v>0</v>
      </c>
      <c r="AV95" s="1030">
        <f>IFERROR(INDEX(V95:AG95,1,MATCH(Parametres!$B$3,V$1:AG$1,0)-1)*IF(OR(C95="L",C95="S",C95="I"),-1,1),"")</f>
        <v>0</v>
      </c>
      <c r="AW95" s="1030">
        <f t="shared" si="7"/>
        <v>0</v>
      </c>
      <c r="AX95" s="1030">
        <f>INDEX(V95:AG95,1,MATCH(Parametres!$B$3,V$1:AG$1,0))*IF(OR(C95="L",C95="S",C95="I"),-1,1)</f>
        <v>0</v>
      </c>
      <c r="AY95" s="598" t="s">
        <v>337</v>
      </c>
      <c r="AZ95" s="598" t="e">
        <f>+VLOOKUP($AJ95,Data_Validation!$A:$E,5,0)</f>
        <v>#N/A</v>
      </c>
    </row>
    <row r="96" spans="36:52" ht="15" customHeight="1">
      <c r="AJ96" s="1030">
        <f t="shared" si="4"/>
        <v>0</v>
      </c>
      <c r="AK96" s="1030">
        <f t="shared" si="4"/>
        <v>0</v>
      </c>
      <c r="AL96" s="1030">
        <f>IFERROR(INDEX(G96:R96,1,MATCH(Parametres!$B$3,G$1:R$1,0)-1)*IF(OR(F96="L",F96="S",F96="I"),-1,1),"")</f>
        <v>0</v>
      </c>
      <c r="AM96" s="1030">
        <f t="shared" si="5"/>
        <v>0</v>
      </c>
      <c r="AN96" s="1030">
        <f>INDEX(G96:R96,1,MATCH(Parametres!$B$3,G$1:R$1,0))*IF(OR(F96="L",F96="S",F96="I"),-1,1)</f>
        <v>0</v>
      </c>
      <c r="AO96" s="598" t="e">
        <f>+VLOOKUP($AJ96,Data_Validation!$A:$D,1,0)</f>
        <v>#N/A</v>
      </c>
      <c r="AP96" s="598" t="e">
        <f>+VLOOKUP($AJ96,Data_Validation!$A:$D,3,0)</f>
        <v>#N/A</v>
      </c>
      <c r="AQ96" s="598" t="e">
        <f>+VLOOKUP($AJ96,Data_Validation!$A:$D,4,0)</f>
        <v>#N/A</v>
      </c>
      <c r="AR96" s="598" t="s">
        <v>299</v>
      </c>
      <c r="AS96" s="598" t="e">
        <f>+VLOOKUP($AJ96,Data_Validation!$A:$E,5,0)</f>
        <v>#N/A</v>
      </c>
      <c r="AT96" s="1036">
        <f t="shared" si="6"/>
        <v>0</v>
      </c>
      <c r="AU96" s="599">
        <f t="shared" si="6"/>
        <v>0</v>
      </c>
      <c r="AV96" s="1030">
        <f>IFERROR(INDEX(V96:AG96,1,MATCH(Parametres!$B$3,V$1:AG$1,0)-1)*IF(OR(C96="L",C96="S",C96="I"),-1,1),"")</f>
        <v>0</v>
      </c>
      <c r="AW96" s="1030">
        <f t="shared" si="7"/>
        <v>0</v>
      </c>
      <c r="AX96" s="1030">
        <f>INDEX(V96:AG96,1,MATCH(Parametres!$B$3,V$1:AG$1,0))*IF(OR(C96="L",C96="S",C96="I"),-1,1)</f>
        <v>0</v>
      </c>
      <c r="AY96" s="598" t="s">
        <v>337</v>
      </c>
      <c r="AZ96" s="598" t="e">
        <f>+VLOOKUP($AJ96,Data_Validation!$A:$E,5,0)</f>
        <v>#N/A</v>
      </c>
    </row>
    <row r="97" spans="36:52" ht="15" customHeight="1">
      <c r="AJ97" s="1030">
        <f t="shared" si="4"/>
        <v>0</v>
      </c>
      <c r="AK97" s="1030">
        <f t="shared" si="4"/>
        <v>0</v>
      </c>
      <c r="AL97" s="1030">
        <f>IFERROR(INDEX(G97:R97,1,MATCH(Parametres!$B$3,G$1:R$1,0)-1)*IF(OR(F97="L",F97="S",F97="I"),-1,1),"")</f>
        <v>0</v>
      </c>
      <c r="AM97" s="1030">
        <f t="shared" si="5"/>
        <v>0</v>
      </c>
      <c r="AN97" s="1030">
        <f>INDEX(G97:R97,1,MATCH(Parametres!$B$3,G$1:R$1,0))*IF(OR(F97="L",F97="S",F97="I"),-1,1)</f>
        <v>0</v>
      </c>
      <c r="AO97" s="598" t="e">
        <f>+VLOOKUP($AJ97,Data_Validation!$A:$D,1,0)</f>
        <v>#N/A</v>
      </c>
      <c r="AP97" s="598" t="e">
        <f>+VLOOKUP($AJ97,Data_Validation!$A:$D,3,0)</f>
        <v>#N/A</v>
      </c>
      <c r="AQ97" s="598" t="e">
        <f>+VLOOKUP($AJ97,Data_Validation!$A:$D,4,0)</f>
        <v>#N/A</v>
      </c>
      <c r="AR97" s="598" t="s">
        <v>299</v>
      </c>
      <c r="AS97" s="598" t="e">
        <f>+VLOOKUP($AJ97,Data_Validation!$A:$E,5,0)</f>
        <v>#N/A</v>
      </c>
      <c r="AT97" s="1036">
        <f t="shared" si="6"/>
        <v>0</v>
      </c>
      <c r="AU97" s="599">
        <f t="shared" si="6"/>
        <v>0</v>
      </c>
      <c r="AV97" s="1030">
        <f>IFERROR(INDEX(V97:AG97,1,MATCH(Parametres!$B$3,V$1:AG$1,0)-1)*IF(OR(C97="L",C97="S",C97="I"),-1,1),"")</f>
        <v>0</v>
      </c>
      <c r="AW97" s="1030">
        <f t="shared" si="7"/>
        <v>0</v>
      </c>
      <c r="AX97" s="1030">
        <f>INDEX(V97:AG97,1,MATCH(Parametres!$B$3,V$1:AG$1,0))*IF(OR(C97="L",C97="S",C97="I"),-1,1)</f>
        <v>0</v>
      </c>
      <c r="AY97" s="598" t="s">
        <v>337</v>
      </c>
      <c r="AZ97" s="598" t="e">
        <f>+VLOOKUP($AJ97,Data_Validation!$A:$E,5,0)</f>
        <v>#N/A</v>
      </c>
    </row>
    <row r="98" spans="36:52" ht="15" customHeight="1">
      <c r="AJ98" s="1030">
        <f t="shared" si="4"/>
        <v>0</v>
      </c>
      <c r="AK98" s="1030">
        <f t="shared" si="4"/>
        <v>0</v>
      </c>
      <c r="AL98" s="1030">
        <f>IFERROR(INDEX(G98:R98,1,MATCH(Parametres!$B$3,G$1:R$1,0)-1)*IF(OR(F98="L",F98="S",F98="I"),-1,1),"")</f>
        <v>0</v>
      </c>
      <c r="AM98" s="1030">
        <f t="shared" si="5"/>
        <v>0</v>
      </c>
      <c r="AN98" s="1030">
        <f>INDEX(G98:R98,1,MATCH(Parametres!$B$3,G$1:R$1,0))*IF(OR(F98="L",F98="S",F98="I"),-1,1)</f>
        <v>0</v>
      </c>
      <c r="AO98" s="598" t="e">
        <f>+VLOOKUP($AJ98,Data_Validation!$A:$D,1,0)</f>
        <v>#N/A</v>
      </c>
      <c r="AP98" s="598" t="e">
        <f>+VLOOKUP($AJ98,Data_Validation!$A:$D,3,0)</f>
        <v>#N/A</v>
      </c>
      <c r="AQ98" s="598" t="e">
        <f>+VLOOKUP($AJ98,Data_Validation!$A:$D,4,0)</f>
        <v>#N/A</v>
      </c>
      <c r="AR98" s="598" t="s">
        <v>299</v>
      </c>
      <c r="AS98" s="598" t="e">
        <f>+VLOOKUP($AJ98,Data_Validation!$A:$E,5,0)</f>
        <v>#N/A</v>
      </c>
      <c r="AT98" s="1036">
        <f t="shared" si="6"/>
        <v>0</v>
      </c>
      <c r="AU98" s="599">
        <f t="shared" si="6"/>
        <v>0</v>
      </c>
      <c r="AV98" s="1030">
        <f>IFERROR(INDEX(V98:AG98,1,MATCH(Parametres!$B$3,V$1:AG$1,0)-1)*IF(OR(C98="L",C98="S",C98="I"),-1,1),"")</f>
        <v>0</v>
      </c>
      <c r="AW98" s="1030">
        <f t="shared" si="7"/>
        <v>0</v>
      </c>
      <c r="AX98" s="1030">
        <f>INDEX(V98:AG98,1,MATCH(Parametres!$B$3,V$1:AG$1,0))*IF(OR(C98="L",C98="S",C98="I"),-1,1)</f>
        <v>0</v>
      </c>
      <c r="AY98" s="598" t="s">
        <v>337</v>
      </c>
      <c r="AZ98" s="598" t="e">
        <f>+VLOOKUP($AJ98,Data_Validation!$A:$E,5,0)</f>
        <v>#N/A</v>
      </c>
    </row>
    <row r="99" spans="36:52" ht="15.75" customHeight="1">
      <c r="AJ99" s="1030">
        <f t="shared" si="4"/>
        <v>0</v>
      </c>
      <c r="AK99" s="1030">
        <f t="shared" si="4"/>
        <v>0</v>
      </c>
      <c r="AL99" s="1030">
        <f>IFERROR(INDEX(G99:R99,1,MATCH(Parametres!$B$3,G$1:R$1,0)-1)*IF(OR(F99="L",F99="S",F99="I"),-1,1),"")</f>
        <v>0</v>
      </c>
      <c r="AM99" s="1030">
        <f t="shared" si="5"/>
        <v>0</v>
      </c>
      <c r="AN99" s="1030">
        <f>INDEX(G99:R99,1,MATCH(Parametres!$B$3,G$1:R$1,0))*IF(OR(F99="L",F99="S",F99="I"),-1,1)</f>
        <v>0</v>
      </c>
      <c r="AO99" s="598" t="e">
        <f>+VLOOKUP($AJ99,Data_Validation!$A:$D,1,0)</f>
        <v>#N/A</v>
      </c>
      <c r="AP99" s="598" t="e">
        <f>+VLOOKUP($AJ99,Data_Validation!$A:$D,3,0)</f>
        <v>#N/A</v>
      </c>
      <c r="AQ99" s="598" t="e">
        <f>+VLOOKUP($AJ99,Data_Validation!$A:$D,4,0)</f>
        <v>#N/A</v>
      </c>
      <c r="AR99" s="598" t="s">
        <v>299</v>
      </c>
      <c r="AS99" s="598" t="e">
        <f>+VLOOKUP($AJ99,Data_Validation!$A:$E,5,0)</f>
        <v>#N/A</v>
      </c>
      <c r="AT99" s="1036">
        <f t="shared" si="6"/>
        <v>0</v>
      </c>
      <c r="AU99" s="599">
        <f t="shared" si="6"/>
        <v>0</v>
      </c>
      <c r="AV99" s="1030">
        <f>IFERROR(INDEX(V99:AG99,1,MATCH(Parametres!$B$3,V$1:AG$1,0)-1)*IF(OR(C99="L",C99="S",C99="I"),-1,1),"")</f>
        <v>0</v>
      </c>
      <c r="AW99" s="1030">
        <f t="shared" si="7"/>
        <v>0</v>
      </c>
      <c r="AX99" s="1030">
        <f>INDEX(V99:AG99,1,MATCH(Parametres!$B$3,V$1:AG$1,0))*IF(OR(C99="L",C99="S",C99="I"),-1,1)</f>
        <v>0</v>
      </c>
      <c r="AY99" s="598" t="s">
        <v>337</v>
      </c>
      <c r="AZ99" s="598" t="e">
        <f>+VLOOKUP($AJ99,Data_Validation!$A:$E,5,0)</f>
        <v>#N/A</v>
      </c>
    </row>
    <row r="100" spans="36:52" ht="15" customHeight="1">
      <c r="AJ100" s="1030">
        <f t="shared" si="4"/>
        <v>0</v>
      </c>
      <c r="AK100" s="1030">
        <f t="shared" si="4"/>
        <v>0</v>
      </c>
      <c r="AL100" s="1030">
        <f>IFERROR(INDEX(G100:R100,1,MATCH(Parametres!$B$3,G$1:R$1,0)-1)*IF(OR(F100="L",F100="S",F100="I"),-1,1),"")</f>
        <v>0</v>
      </c>
      <c r="AM100" s="1030">
        <f t="shared" si="5"/>
        <v>0</v>
      </c>
      <c r="AN100" s="1030">
        <f>INDEX(G100:R100,1,MATCH(Parametres!$B$3,G$1:R$1,0))*IF(OR(F100="L",F100="S",F100="I"),-1,1)</f>
        <v>0</v>
      </c>
      <c r="AO100" s="598" t="e">
        <f>+VLOOKUP($AJ100,Data_Validation!$A:$D,1,0)</f>
        <v>#N/A</v>
      </c>
      <c r="AP100" s="598" t="e">
        <f>+VLOOKUP($AJ100,Data_Validation!$A:$D,3,0)</f>
        <v>#N/A</v>
      </c>
      <c r="AQ100" s="598" t="e">
        <f>+VLOOKUP($AJ100,Data_Validation!$A:$D,4,0)</f>
        <v>#N/A</v>
      </c>
      <c r="AR100" s="598" t="s">
        <v>299</v>
      </c>
      <c r="AS100" s="598" t="e">
        <f>+VLOOKUP($AJ100,Data_Validation!$A:$E,5,0)</f>
        <v>#N/A</v>
      </c>
      <c r="AT100" s="1036">
        <f t="shared" si="6"/>
        <v>0</v>
      </c>
      <c r="AU100" s="599">
        <f t="shared" si="6"/>
        <v>0</v>
      </c>
      <c r="AV100" s="1030">
        <f>IFERROR(INDEX(V100:AG100,1,MATCH(Parametres!$B$3,V$1:AG$1,0)-1)*IF(OR(C100="L",C100="S",C100="I"),-1,1),"")</f>
        <v>0</v>
      </c>
      <c r="AW100" s="1030">
        <f t="shared" si="7"/>
        <v>0</v>
      </c>
      <c r="AX100" s="1030">
        <f>INDEX(V100:AG100,1,MATCH(Parametres!$B$3,V$1:AG$1,0))*IF(OR(C100="L",C100="S",C100="I"),-1,1)</f>
        <v>0</v>
      </c>
      <c r="AY100" s="598" t="s">
        <v>337</v>
      </c>
      <c r="AZ100" s="598" t="e">
        <f>+VLOOKUP($AJ100,Data_Validation!$A:$E,5,0)</f>
        <v>#N/A</v>
      </c>
    </row>
    <row r="101" spans="36:52" ht="15" customHeight="1">
      <c r="AJ101" s="1030">
        <f t="shared" si="4"/>
        <v>0</v>
      </c>
      <c r="AK101" s="1030">
        <f t="shared" si="4"/>
        <v>0</v>
      </c>
      <c r="AL101" s="1030">
        <f>IFERROR(INDEX(G101:R101,1,MATCH(Parametres!$B$3,G$1:R$1,0)-1)*IF(OR(F101="L",F101="S",F101="I"),-1,1),"")</f>
        <v>0</v>
      </c>
      <c r="AM101" s="1030">
        <f t="shared" si="5"/>
        <v>0</v>
      </c>
      <c r="AN101" s="1030">
        <f>INDEX(G101:R101,1,MATCH(Parametres!$B$3,G$1:R$1,0))*IF(OR(F101="L",F101="S",F101="I"),-1,1)</f>
        <v>0</v>
      </c>
      <c r="AO101" s="598" t="e">
        <f>+VLOOKUP($AJ101,Data_Validation!$A:$D,1,0)</f>
        <v>#N/A</v>
      </c>
      <c r="AP101" s="598" t="e">
        <f>+VLOOKUP($AJ101,Data_Validation!$A:$D,3,0)</f>
        <v>#N/A</v>
      </c>
      <c r="AQ101" s="598" t="e">
        <f>+VLOOKUP($AJ101,Data_Validation!$A:$D,4,0)</f>
        <v>#N/A</v>
      </c>
      <c r="AR101" s="598" t="s">
        <v>299</v>
      </c>
      <c r="AS101" s="598" t="e">
        <f>+VLOOKUP($AJ101,Data_Validation!$A:$E,5,0)</f>
        <v>#N/A</v>
      </c>
      <c r="AT101" s="1036">
        <f t="shared" si="6"/>
        <v>0</v>
      </c>
      <c r="AU101" s="599">
        <f t="shared" si="6"/>
        <v>0</v>
      </c>
      <c r="AV101" s="1030">
        <f>IFERROR(INDEX(V101:AG101,1,MATCH(Parametres!$B$3,V$1:AG$1,0)-1)*IF(OR(C101="L",C101="S",C101="I"),-1,1),"")</f>
        <v>0</v>
      </c>
      <c r="AW101" s="1030">
        <f t="shared" si="7"/>
        <v>0</v>
      </c>
      <c r="AX101" s="1030">
        <f>INDEX(V101:AG101,1,MATCH(Parametres!$B$3,V$1:AG$1,0))*IF(OR(C101="L",C101="S",C101="I"),-1,1)</f>
        <v>0</v>
      </c>
      <c r="AY101" s="598" t="s">
        <v>337</v>
      </c>
      <c r="AZ101" s="598" t="e">
        <f>+VLOOKUP($AJ101,Data_Validation!$A:$E,5,0)</f>
        <v>#N/A</v>
      </c>
    </row>
    <row r="102" spans="36:52" ht="15" customHeight="1">
      <c r="AJ102" s="1030">
        <f t="shared" si="4"/>
        <v>0</v>
      </c>
      <c r="AK102" s="1030">
        <f t="shared" si="4"/>
        <v>0</v>
      </c>
      <c r="AL102" s="1030">
        <f>IFERROR(INDEX(G102:R102,1,MATCH(Parametres!$B$3,G$1:R$1,0)-1)*IF(OR(F102="L",F102="S",F102="I"),-1,1),"")</f>
        <v>0</v>
      </c>
      <c r="AM102" s="1030">
        <f t="shared" si="5"/>
        <v>0</v>
      </c>
      <c r="AN102" s="1030">
        <f>INDEX(G102:R102,1,MATCH(Parametres!$B$3,G$1:R$1,0))*IF(OR(F102="L",F102="S",F102="I"),-1,1)</f>
        <v>0</v>
      </c>
      <c r="AO102" s="598" t="e">
        <f>+VLOOKUP($AJ102,Data_Validation!$A:$D,1,0)</f>
        <v>#N/A</v>
      </c>
      <c r="AP102" s="598" t="e">
        <f>+VLOOKUP($AJ102,Data_Validation!$A:$D,3,0)</f>
        <v>#N/A</v>
      </c>
      <c r="AQ102" s="598" t="e">
        <f>+VLOOKUP($AJ102,Data_Validation!$A:$D,4,0)</f>
        <v>#N/A</v>
      </c>
      <c r="AR102" s="598" t="s">
        <v>299</v>
      </c>
      <c r="AS102" s="598" t="e">
        <f>+VLOOKUP($AJ102,Data_Validation!$A:$E,5,0)</f>
        <v>#N/A</v>
      </c>
      <c r="AT102" s="1036">
        <f t="shared" si="6"/>
        <v>0</v>
      </c>
      <c r="AU102" s="599">
        <f t="shared" si="6"/>
        <v>0</v>
      </c>
      <c r="AV102" s="1030">
        <f>IFERROR(INDEX(V102:AG102,1,MATCH(Parametres!$B$3,V$1:AG$1,0)-1)*IF(OR(C102="L",C102="S",C102="I"),-1,1),"")</f>
        <v>0</v>
      </c>
      <c r="AW102" s="1030">
        <f t="shared" si="7"/>
        <v>0</v>
      </c>
      <c r="AX102" s="1030">
        <f>INDEX(V102:AG102,1,MATCH(Parametres!$B$3,V$1:AG$1,0))*IF(OR(C102="L",C102="S",C102="I"),-1,1)</f>
        <v>0</v>
      </c>
      <c r="AY102" s="598" t="s">
        <v>337</v>
      </c>
      <c r="AZ102" s="598" t="e">
        <f>+VLOOKUP($AJ102,Data_Validation!$A:$E,5,0)</f>
        <v>#N/A</v>
      </c>
    </row>
    <row r="103" spans="36:52" ht="15.75" customHeight="1">
      <c r="AJ103" s="1030">
        <f t="shared" si="4"/>
        <v>0</v>
      </c>
      <c r="AK103" s="1030">
        <f t="shared" si="4"/>
        <v>0</v>
      </c>
      <c r="AL103" s="1030">
        <f>IFERROR(INDEX(G103:R103,1,MATCH(Parametres!$B$3,G$1:R$1,0)-1)*IF(OR(F103="L",F103="S",F103="I"),-1,1),"")</f>
        <v>0</v>
      </c>
      <c r="AM103" s="1030">
        <f t="shared" si="5"/>
        <v>0</v>
      </c>
      <c r="AN103" s="1030">
        <f>INDEX(G103:R103,1,MATCH(Parametres!$B$3,G$1:R$1,0))*IF(OR(F103="L",F103="S",F103="I"),-1,1)</f>
        <v>0</v>
      </c>
      <c r="AO103" s="598" t="e">
        <f>+VLOOKUP($AJ103,Data_Validation!$A:$D,1,0)</f>
        <v>#N/A</v>
      </c>
      <c r="AP103" s="598" t="e">
        <f>+VLOOKUP($AJ103,Data_Validation!$A:$D,3,0)</f>
        <v>#N/A</v>
      </c>
      <c r="AQ103" s="598" t="e">
        <f>+VLOOKUP($AJ103,Data_Validation!$A:$D,4,0)</f>
        <v>#N/A</v>
      </c>
      <c r="AR103" s="598" t="s">
        <v>299</v>
      </c>
      <c r="AS103" s="598" t="e">
        <f>+VLOOKUP($AJ103,Data_Validation!$A:$E,5,0)</f>
        <v>#N/A</v>
      </c>
      <c r="AT103" s="1036">
        <f t="shared" si="6"/>
        <v>0</v>
      </c>
      <c r="AU103" s="599">
        <f t="shared" si="6"/>
        <v>0</v>
      </c>
      <c r="AV103" s="1030">
        <f>IFERROR(INDEX(V103:AG103,1,MATCH(Parametres!$B$3,V$1:AG$1,0)-1)*IF(OR(C103="L",C103="S",C103="I"),-1,1),"")</f>
        <v>0</v>
      </c>
      <c r="AW103" s="1030">
        <f t="shared" si="7"/>
        <v>0</v>
      </c>
      <c r="AX103" s="1030">
        <f>INDEX(V103:AG103,1,MATCH(Parametres!$B$3,V$1:AG$1,0))*IF(OR(C103="L",C103="S",C103="I"),-1,1)</f>
        <v>0</v>
      </c>
      <c r="AY103" s="598" t="s">
        <v>337</v>
      </c>
      <c r="AZ103" s="598" t="e">
        <f>+VLOOKUP($AJ103,Data_Validation!$A:$E,5,0)</f>
        <v>#N/A</v>
      </c>
    </row>
    <row r="104" spans="36:52" ht="15" customHeight="1">
      <c r="AJ104" s="1030">
        <f t="shared" si="4"/>
        <v>0</v>
      </c>
      <c r="AK104" s="1030">
        <f t="shared" si="4"/>
        <v>0</v>
      </c>
      <c r="AL104" s="1030">
        <f>IFERROR(INDEX(G104:R104,1,MATCH(Parametres!$B$3,G$1:R$1,0)-1)*IF(OR(F104="L",F104="S",F104="I"),-1,1),"")</f>
        <v>0</v>
      </c>
      <c r="AM104" s="1030">
        <f t="shared" si="5"/>
        <v>0</v>
      </c>
      <c r="AN104" s="1030">
        <f>INDEX(G104:R104,1,MATCH(Parametres!$B$3,G$1:R$1,0))*IF(OR(F104="L",F104="S",F104="I"),-1,1)</f>
        <v>0</v>
      </c>
      <c r="AO104" s="598" t="e">
        <f>+VLOOKUP($AJ104,Data_Validation!$A:$D,1,0)</f>
        <v>#N/A</v>
      </c>
      <c r="AP104" s="598" t="e">
        <f>+VLOOKUP($AJ104,Data_Validation!$A:$D,3,0)</f>
        <v>#N/A</v>
      </c>
      <c r="AQ104" s="598" t="e">
        <f>+VLOOKUP($AJ104,Data_Validation!$A:$D,4,0)</f>
        <v>#N/A</v>
      </c>
      <c r="AR104" s="598" t="s">
        <v>299</v>
      </c>
      <c r="AS104" s="598" t="e">
        <f>+VLOOKUP($AJ104,Data_Validation!$A:$E,5,0)</f>
        <v>#N/A</v>
      </c>
      <c r="AT104" s="1036">
        <f t="shared" si="6"/>
        <v>0</v>
      </c>
      <c r="AU104" s="599">
        <f t="shared" si="6"/>
        <v>0</v>
      </c>
      <c r="AV104" s="1030">
        <f>IFERROR(INDEX(V104:AG104,1,MATCH(Parametres!$B$3,V$1:AG$1,0)-1)*IF(OR(C104="L",C104="S",C104="I"),-1,1),"")</f>
        <v>0</v>
      </c>
      <c r="AW104" s="1030">
        <f t="shared" si="7"/>
        <v>0</v>
      </c>
      <c r="AX104" s="1030">
        <f>INDEX(V104:AG104,1,MATCH(Parametres!$B$3,V$1:AG$1,0))*IF(OR(C104="L",C104="S",C104="I"),-1,1)</f>
        <v>0</v>
      </c>
      <c r="AY104" s="598" t="s">
        <v>337</v>
      </c>
      <c r="AZ104" s="598" t="e">
        <f>+VLOOKUP($AJ104,Data_Validation!$A:$E,5,0)</f>
        <v>#N/A</v>
      </c>
    </row>
    <row r="105" spans="36:52" ht="15" customHeight="1">
      <c r="AJ105" s="1030">
        <f t="shared" si="4"/>
        <v>0</v>
      </c>
      <c r="AK105" s="1030">
        <f t="shared" si="4"/>
        <v>0</v>
      </c>
      <c r="AL105" s="1030">
        <f>IFERROR(INDEX(G105:R105,1,MATCH(Parametres!$B$3,G$1:R$1,0)-1)*IF(OR(F105="L",F105="S",F105="I"),-1,1),"")</f>
        <v>0</v>
      </c>
      <c r="AM105" s="1030">
        <f t="shared" si="5"/>
        <v>0</v>
      </c>
      <c r="AN105" s="1030">
        <f>INDEX(G105:R105,1,MATCH(Parametres!$B$3,G$1:R$1,0))*IF(OR(F105="L",F105="S",F105="I"),-1,1)</f>
        <v>0</v>
      </c>
      <c r="AO105" s="598" t="e">
        <f>+VLOOKUP($AJ105,Data_Validation!$A:$D,1,0)</f>
        <v>#N/A</v>
      </c>
      <c r="AP105" s="598" t="e">
        <f>+VLOOKUP($AJ105,Data_Validation!$A:$D,3,0)</f>
        <v>#N/A</v>
      </c>
      <c r="AQ105" s="598" t="e">
        <f>+VLOOKUP($AJ105,Data_Validation!$A:$D,4,0)</f>
        <v>#N/A</v>
      </c>
      <c r="AR105" s="598" t="s">
        <v>299</v>
      </c>
      <c r="AS105" s="598" t="e">
        <f>+VLOOKUP($AJ105,Data_Validation!$A:$E,5,0)</f>
        <v>#N/A</v>
      </c>
      <c r="AT105" s="1036">
        <f t="shared" si="6"/>
        <v>0</v>
      </c>
      <c r="AU105" s="599">
        <f t="shared" si="6"/>
        <v>0</v>
      </c>
      <c r="AV105" s="1030">
        <f>IFERROR(INDEX(V105:AG105,1,MATCH(Parametres!$B$3,V$1:AG$1,0)-1)*IF(OR(C105="L",C105="S",C105="I"),-1,1),"")</f>
        <v>0</v>
      </c>
      <c r="AW105" s="1030">
        <f t="shared" si="7"/>
        <v>0</v>
      </c>
      <c r="AX105" s="1030">
        <f>INDEX(V105:AG105,1,MATCH(Parametres!$B$3,V$1:AG$1,0))*IF(OR(C105="L",C105="S",C105="I"),-1,1)</f>
        <v>0</v>
      </c>
      <c r="AY105" s="598" t="s">
        <v>337</v>
      </c>
      <c r="AZ105" s="598" t="e">
        <f>+VLOOKUP($AJ105,Data_Validation!$A:$E,5,0)</f>
        <v>#N/A</v>
      </c>
    </row>
    <row r="106" spans="36:52" ht="15" customHeight="1">
      <c r="AJ106" s="1030">
        <f t="shared" si="4"/>
        <v>0</v>
      </c>
      <c r="AK106" s="1030">
        <f t="shared" si="4"/>
        <v>0</v>
      </c>
      <c r="AL106" s="1030">
        <f>IFERROR(INDEX(G106:R106,1,MATCH(Parametres!$B$3,G$1:R$1,0)-1)*IF(OR(F106="L",F106="S",F106="I"),-1,1),"")</f>
        <v>0</v>
      </c>
      <c r="AM106" s="1030">
        <f t="shared" si="5"/>
        <v>0</v>
      </c>
      <c r="AN106" s="1030">
        <f>INDEX(G106:R106,1,MATCH(Parametres!$B$3,G$1:R$1,0))*IF(OR(F106="L",F106="S",F106="I"),-1,1)</f>
        <v>0</v>
      </c>
      <c r="AO106" s="598" t="e">
        <f>+VLOOKUP($AJ106,Data_Validation!$A:$D,1,0)</f>
        <v>#N/A</v>
      </c>
      <c r="AP106" s="598" t="e">
        <f>+VLOOKUP($AJ106,Data_Validation!$A:$D,3,0)</f>
        <v>#N/A</v>
      </c>
      <c r="AQ106" s="598" t="e">
        <f>+VLOOKUP($AJ106,Data_Validation!$A:$D,4,0)</f>
        <v>#N/A</v>
      </c>
      <c r="AR106" s="598" t="s">
        <v>299</v>
      </c>
      <c r="AS106" s="598" t="e">
        <f>+VLOOKUP($AJ106,Data_Validation!$A:$E,5,0)</f>
        <v>#N/A</v>
      </c>
      <c r="AT106" s="1036">
        <f t="shared" si="6"/>
        <v>0</v>
      </c>
      <c r="AU106" s="599">
        <f t="shared" si="6"/>
        <v>0</v>
      </c>
      <c r="AV106" s="1030">
        <f>IFERROR(INDEX(V106:AG106,1,MATCH(Parametres!$B$3,V$1:AG$1,0)-1)*IF(OR(C106="L",C106="S",C106="I"),-1,1),"")</f>
        <v>0</v>
      </c>
      <c r="AW106" s="1030">
        <f t="shared" si="7"/>
        <v>0</v>
      </c>
      <c r="AX106" s="1030">
        <f>INDEX(V106:AG106,1,MATCH(Parametres!$B$3,V$1:AG$1,0))*IF(OR(C106="L",C106="S",C106="I"),-1,1)</f>
        <v>0</v>
      </c>
      <c r="AY106" s="598" t="s">
        <v>337</v>
      </c>
      <c r="AZ106" s="598" t="e">
        <f>+VLOOKUP($AJ106,Data_Validation!$A:$E,5,0)</f>
        <v>#N/A</v>
      </c>
    </row>
    <row r="107" spans="36:52" ht="15" customHeight="1">
      <c r="AJ107" s="1030">
        <f t="shared" si="4"/>
        <v>0</v>
      </c>
      <c r="AK107" s="1030">
        <f t="shared" si="4"/>
        <v>0</v>
      </c>
      <c r="AL107" s="1030">
        <f>IFERROR(INDEX(G107:R107,1,MATCH(Parametres!$B$3,G$1:R$1,0)-1)*IF(OR(F107="L",F107="S",F107="I"),-1,1),"")</f>
        <v>0</v>
      </c>
      <c r="AM107" s="1030">
        <f t="shared" si="5"/>
        <v>0</v>
      </c>
      <c r="AN107" s="1030">
        <f>INDEX(G107:R107,1,MATCH(Parametres!$B$3,G$1:R$1,0))*IF(OR(F107="L",F107="S",F107="I"),-1,1)</f>
        <v>0</v>
      </c>
      <c r="AO107" s="598" t="e">
        <f>+VLOOKUP($AJ107,Data_Validation!$A:$D,1,0)</f>
        <v>#N/A</v>
      </c>
      <c r="AP107" s="598" t="e">
        <f>+VLOOKUP($AJ107,Data_Validation!$A:$D,3,0)</f>
        <v>#N/A</v>
      </c>
      <c r="AQ107" s="598" t="e">
        <f>+VLOOKUP($AJ107,Data_Validation!$A:$D,4,0)</f>
        <v>#N/A</v>
      </c>
      <c r="AR107" s="598" t="s">
        <v>299</v>
      </c>
      <c r="AS107" s="598" t="e">
        <f>+VLOOKUP($AJ107,Data_Validation!$A:$E,5,0)</f>
        <v>#N/A</v>
      </c>
      <c r="AT107" s="1036">
        <f t="shared" si="6"/>
        <v>0</v>
      </c>
      <c r="AU107" s="599">
        <f t="shared" si="6"/>
        <v>0</v>
      </c>
      <c r="AV107" s="1030">
        <f>IFERROR(INDEX(V107:AG107,1,MATCH(Parametres!$B$3,V$1:AG$1,0)-1)*IF(OR(C107="L",C107="S",C107="I"),-1,1),"")</f>
        <v>0</v>
      </c>
      <c r="AW107" s="1030">
        <f t="shared" si="7"/>
        <v>0</v>
      </c>
      <c r="AX107" s="1030">
        <f>INDEX(V107:AG107,1,MATCH(Parametres!$B$3,V$1:AG$1,0))*IF(OR(C107="L",C107="S",C107="I"),-1,1)</f>
        <v>0</v>
      </c>
      <c r="AY107" s="598" t="s">
        <v>337</v>
      </c>
      <c r="AZ107" s="598" t="e">
        <f>+VLOOKUP($AJ107,Data_Validation!$A:$E,5,0)</f>
        <v>#N/A</v>
      </c>
    </row>
    <row r="108" spans="36:52" ht="15" customHeight="1">
      <c r="AJ108" s="1030">
        <f t="shared" si="4"/>
        <v>0</v>
      </c>
      <c r="AK108" s="1030">
        <f t="shared" si="4"/>
        <v>0</v>
      </c>
      <c r="AL108" s="1030">
        <f>IFERROR(INDEX(G108:R108,1,MATCH(Parametres!$B$3,G$1:R$1,0)-1)*IF(OR(F108="L",F108="S",F108="I"),-1,1),"")</f>
        <v>0</v>
      </c>
      <c r="AM108" s="1030">
        <f t="shared" si="5"/>
        <v>0</v>
      </c>
      <c r="AN108" s="1030">
        <f>INDEX(G108:R108,1,MATCH(Parametres!$B$3,G$1:R$1,0))*IF(OR(F108="L",F108="S",F108="I"),-1,1)</f>
        <v>0</v>
      </c>
      <c r="AO108" s="598" t="e">
        <f>+VLOOKUP($AJ108,Data_Validation!$A:$D,1,0)</f>
        <v>#N/A</v>
      </c>
      <c r="AP108" s="598" t="e">
        <f>+VLOOKUP($AJ108,Data_Validation!$A:$D,3,0)</f>
        <v>#N/A</v>
      </c>
      <c r="AQ108" s="598" t="e">
        <f>+VLOOKUP($AJ108,Data_Validation!$A:$D,4,0)</f>
        <v>#N/A</v>
      </c>
      <c r="AR108" s="598" t="s">
        <v>299</v>
      </c>
      <c r="AS108" s="598" t="e">
        <f>+VLOOKUP($AJ108,Data_Validation!$A:$E,5,0)</f>
        <v>#N/A</v>
      </c>
      <c r="AT108" s="1036">
        <f t="shared" si="6"/>
        <v>0</v>
      </c>
      <c r="AU108" s="599">
        <f t="shared" si="6"/>
        <v>0</v>
      </c>
      <c r="AV108" s="1030">
        <f>IFERROR(INDEX(V108:AG108,1,MATCH(Parametres!$B$3,V$1:AG$1,0)-1)*IF(OR(C108="L",C108="S",C108="I"),-1,1),"")</f>
        <v>0</v>
      </c>
      <c r="AW108" s="1030">
        <f t="shared" si="7"/>
        <v>0</v>
      </c>
      <c r="AX108" s="1030">
        <f>INDEX(V108:AG108,1,MATCH(Parametres!$B$3,V$1:AG$1,0))*IF(OR(C108="L",C108="S",C108="I"),-1,1)</f>
        <v>0</v>
      </c>
      <c r="AY108" s="598" t="s">
        <v>337</v>
      </c>
      <c r="AZ108" s="598" t="e">
        <f>+VLOOKUP($AJ108,Data_Validation!$A:$E,5,0)</f>
        <v>#N/A</v>
      </c>
    </row>
    <row r="109" spans="36:52" ht="15.75" customHeight="1">
      <c r="AJ109" s="1030">
        <f t="shared" si="4"/>
        <v>0</v>
      </c>
      <c r="AK109" s="1030">
        <f t="shared" si="4"/>
        <v>0</v>
      </c>
      <c r="AL109" s="1030">
        <f>IFERROR(INDEX(G109:R109,1,MATCH(Parametres!$B$3,G$1:R$1,0)-1)*IF(OR(F109="L",F109="S",F109="I"),-1,1),"")</f>
        <v>0</v>
      </c>
      <c r="AM109" s="1030">
        <f t="shared" si="5"/>
        <v>0</v>
      </c>
      <c r="AN109" s="1030">
        <f>INDEX(G109:R109,1,MATCH(Parametres!$B$3,G$1:R$1,0))*IF(OR(F109="L",F109="S",F109="I"),-1,1)</f>
        <v>0</v>
      </c>
      <c r="AO109" s="598" t="e">
        <f>+VLOOKUP($AJ109,Data_Validation!$A:$D,1,0)</f>
        <v>#N/A</v>
      </c>
      <c r="AP109" s="598" t="e">
        <f>+VLOOKUP($AJ109,Data_Validation!$A:$D,3,0)</f>
        <v>#N/A</v>
      </c>
      <c r="AQ109" s="598" t="e">
        <f>+VLOOKUP($AJ109,Data_Validation!$A:$D,4,0)</f>
        <v>#N/A</v>
      </c>
      <c r="AR109" s="598" t="s">
        <v>299</v>
      </c>
      <c r="AS109" s="598" t="e">
        <f>+VLOOKUP($AJ109,Data_Validation!$A:$E,5,0)</f>
        <v>#N/A</v>
      </c>
      <c r="AT109" s="1036">
        <f t="shared" si="6"/>
        <v>0</v>
      </c>
      <c r="AU109" s="599">
        <f t="shared" si="6"/>
        <v>0</v>
      </c>
      <c r="AV109" s="1030">
        <f>IFERROR(INDEX(V109:AG109,1,MATCH(Parametres!$B$3,V$1:AG$1,0)-1)*IF(OR(C109="L",C109="S",C109="I"),-1,1),"")</f>
        <v>0</v>
      </c>
      <c r="AW109" s="1030">
        <f t="shared" si="7"/>
        <v>0</v>
      </c>
      <c r="AX109" s="1030">
        <f>INDEX(V109:AG109,1,MATCH(Parametres!$B$3,V$1:AG$1,0))*IF(OR(C109="L",C109="S",C109="I"),-1,1)</f>
        <v>0</v>
      </c>
      <c r="AY109" s="598" t="s">
        <v>337</v>
      </c>
      <c r="AZ109" s="598" t="e">
        <f>+VLOOKUP($AJ109,Data_Validation!$A:$E,5,0)</f>
        <v>#N/A</v>
      </c>
    </row>
    <row r="110" spans="36:52" ht="15" customHeight="1">
      <c r="AJ110" s="1030">
        <f t="shared" si="4"/>
        <v>0</v>
      </c>
      <c r="AK110" s="1030">
        <f t="shared" si="4"/>
        <v>0</v>
      </c>
      <c r="AL110" s="1030">
        <f>IFERROR(INDEX(G110:R110,1,MATCH(Parametres!$B$3,G$1:R$1,0)-1)*IF(OR(F110="L",F110="S",F110="I"),-1,1),"")</f>
        <v>0</v>
      </c>
      <c r="AM110" s="1030">
        <f t="shared" si="5"/>
        <v>0</v>
      </c>
      <c r="AN110" s="1030">
        <f>INDEX(G110:R110,1,MATCH(Parametres!$B$3,G$1:R$1,0))*IF(OR(F110="L",F110="S",F110="I"),-1,1)</f>
        <v>0</v>
      </c>
      <c r="AO110" s="598" t="e">
        <f>+VLOOKUP($AJ110,Data_Validation!$A:$D,1,0)</f>
        <v>#N/A</v>
      </c>
      <c r="AP110" s="598" t="e">
        <f>+VLOOKUP($AJ110,Data_Validation!$A:$D,3,0)</f>
        <v>#N/A</v>
      </c>
      <c r="AQ110" s="598" t="e">
        <f>+VLOOKUP($AJ110,Data_Validation!$A:$D,4,0)</f>
        <v>#N/A</v>
      </c>
      <c r="AR110" s="598" t="s">
        <v>299</v>
      </c>
      <c r="AS110" s="598" t="e">
        <f>+VLOOKUP($AJ110,Data_Validation!$A:$E,5,0)</f>
        <v>#N/A</v>
      </c>
      <c r="AT110" s="1036">
        <f t="shared" si="6"/>
        <v>0</v>
      </c>
      <c r="AU110" s="599">
        <f t="shared" si="6"/>
        <v>0</v>
      </c>
      <c r="AV110" s="1030">
        <f>IFERROR(INDEX(V110:AG110,1,MATCH(Parametres!$B$3,V$1:AG$1,0)-1)*IF(OR(C110="L",C110="S",C110="I"),-1,1),"")</f>
        <v>0</v>
      </c>
      <c r="AW110" s="1030">
        <f t="shared" si="7"/>
        <v>0</v>
      </c>
      <c r="AX110" s="1030">
        <f>INDEX(V110:AG110,1,MATCH(Parametres!$B$3,V$1:AG$1,0))*IF(OR(C110="L",C110="S",C110="I"),-1,1)</f>
        <v>0</v>
      </c>
      <c r="AY110" s="598" t="s">
        <v>337</v>
      </c>
      <c r="AZ110" s="598" t="e">
        <f>+VLOOKUP($AJ110,Data_Validation!$A:$E,5,0)</f>
        <v>#N/A</v>
      </c>
    </row>
    <row r="111" spans="36:52" ht="15" customHeight="1">
      <c r="AJ111" s="1030">
        <f t="shared" si="4"/>
        <v>0</v>
      </c>
      <c r="AK111" s="1030">
        <f t="shared" si="4"/>
        <v>0</v>
      </c>
      <c r="AL111" s="1030">
        <f>IFERROR(INDEX(G111:R111,1,MATCH(Parametres!$B$3,G$1:R$1,0)-1)*IF(OR(F111="L",F111="S",F111="I"),-1,1),"")</f>
        <v>0</v>
      </c>
      <c r="AM111" s="1030">
        <f t="shared" si="5"/>
        <v>0</v>
      </c>
      <c r="AN111" s="1030">
        <f>INDEX(G111:R111,1,MATCH(Parametres!$B$3,G$1:R$1,0))*IF(OR(F111="L",F111="S",F111="I"),-1,1)</f>
        <v>0</v>
      </c>
      <c r="AO111" s="598" t="e">
        <f>+VLOOKUP($AJ111,Data_Validation!$A:$D,1,0)</f>
        <v>#N/A</v>
      </c>
      <c r="AP111" s="598" t="e">
        <f>+VLOOKUP($AJ111,Data_Validation!$A:$D,3,0)</f>
        <v>#N/A</v>
      </c>
      <c r="AQ111" s="598" t="e">
        <f>+VLOOKUP($AJ111,Data_Validation!$A:$D,4,0)</f>
        <v>#N/A</v>
      </c>
      <c r="AR111" s="598" t="s">
        <v>299</v>
      </c>
      <c r="AS111" s="598" t="e">
        <f>+VLOOKUP($AJ111,Data_Validation!$A:$E,5,0)</f>
        <v>#N/A</v>
      </c>
      <c r="AT111" s="1036">
        <f t="shared" si="6"/>
        <v>0</v>
      </c>
      <c r="AU111" s="599">
        <f t="shared" si="6"/>
        <v>0</v>
      </c>
      <c r="AV111" s="1030">
        <f>IFERROR(INDEX(V111:AG111,1,MATCH(Parametres!$B$3,V$1:AG$1,0)-1)*IF(OR(C111="L",C111="S",C111="I"),-1,1),"")</f>
        <v>0</v>
      </c>
      <c r="AW111" s="1030">
        <f t="shared" si="7"/>
        <v>0</v>
      </c>
      <c r="AX111" s="1030">
        <f>INDEX(V111:AG111,1,MATCH(Parametres!$B$3,V$1:AG$1,0))*IF(OR(C111="L",C111="S",C111="I"),-1,1)</f>
        <v>0</v>
      </c>
      <c r="AY111" s="598" t="s">
        <v>337</v>
      </c>
      <c r="AZ111" s="598" t="e">
        <f>+VLOOKUP($AJ111,Data_Validation!$A:$E,5,0)</f>
        <v>#N/A</v>
      </c>
    </row>
    <row r="112" spans="36:52" ht="15" customHeight="1">
      <c r="AJ112" s="1030">
        <f t="shared" si="4"/>
        <v>0</v>
      </c>
      <c r="AK112" s="1030">
        <f t="shared" si="4"/>
        <v>0</v>
      </c>
      <c r="AL112" s="1030">
        <f>IFERROR(INDEX(G112:R112,1,MATCH(Parametres!$B$3,G$1:R$1,0)-1)*IF(OR(F112="L",F112="S",F112="I"),-1,1),"")</f>
        <v>0</v>
      </c>
      <c r="AM112" s="1030">
        <f t="shared" si="5"/>
        <v>0</v>
      </c>
      <c r="AN112" s="1030">
        <f>INDEX(G112:R112,1,MATCH(Parametres!$B$3,G$1:R$1,0))*IF(OR(F112="L",F112="S",F112="I"),-1,1)</f>
        <v>0</v>
      </c>
      <c r="AO112" s="598" t="e">
        <f>+VLOOKUP($AJ112,Data_Validation!$A:$D,1,0)</f>
        <v>#N/A</v>
      </c>
      <c r="AP112" s="598" t="e">
        <f>+VLOOKUP($AJ112,Data_Validation!$A:$D,3,0)</f>
        <v>#N/A</v>
      </c>
      <c r="AQ112" s="598" t="e">
        <f>+VLOOKUP($AJ112,Data_Validation!$A:$D,4,0)</f>
        <v>#N/A</v>
      </c>
      <c r="AR112" s="598" t="s">
        <v>299</v>
      </c>
      <c r="AS112" s="598" t="e">
        <f>+VLOOKUP($AJ112,Data_Validation!$A:$E,5,0)</f>
        <v>#N/A</v>
      </c>
      <c r="AT112" s="1036">
        <f t="shared" si="6"/>
        <v>0</v>
      </c>
      <c r="AU112" s="599">
        <f t="shared" si="6"/>
        <v>0</v>
      </c>
      <c r="AV112" s="1030">
        <f>IFERROR(INDEX(V112:AG112,1,MATCH(Parametres!$B$3,V$1:AG$1,0)-1)*IF(OR(C112="L",C112="S",C112="I"),-1,1),"")</f>
        <v>0</v>
      </c>
      <c r="AW112" s="1030">
        <f t="shared" si="7"/>
        <v>0</v>
      </c>
      <c r="AX112" s="1030">
        <f>INDEX(V112:AG112,1,MATCH(Parametres!$B$3,V$1:AG$1,0))*IF(OR(C112="L",C112="S",C112="I"),-1,1)</f>
        <v>0</v>
      </c>
      <c r="AY112" s="598" t="s">
        <v>337</v>
      </c>
      <c r="AZ112" s="598" t="e">
        <f>+VLOOKUP($AJ112,Data_Validation!$A:$E,5,0)</f>
        <v>#N/A</v>
      </c>
    </row>
    <row r="113" spans="36:52" ht="15.75" customHeight="1">
      <c r="AJ113" s="1030">
        <f t="shared" si="4"/>
        <v>0</v>
      </c>
      <c r="AK113" s="1030">
        <f t="shared" si="4"/>
        <v>0</v>
      </c>
      <c r="AL113" s="1030">
        <f>IFERROR(INDEX(G113:R113,1,MATCH(Parametres!$B$3,G$1:R$1,0)-1)*IF(OR(F113="L",F113="S",F113="I"),-1,1),"")</f>
        <v>0</v>
      </c>
      <c r="AM113" s="1030">
        <f t="shared" si="5"/>
        <v>0</v>
      </c>
      <c r="AN113" s="1030">
        <f>INDEX(G113:R113,1,MATCH(Parametres!$B$3,G$1:R$1,0))*IF(OR(F113="L",F113="S",F113="I"),-1,1)</f>
        <v>0</v>
      </c>
      <c r="AO113" s="598" t="e">
        <f>+VLOOKUP($AJ113,Data_Validation!$A:$D,1,0)</f>
        <v>#N/A</v>
      </c>
      <c r="AP113" s="598" t="e">
        <f>+VLOOKUP($AJ113,Data_Validation!$A:$D,3,0)</f>
        <v>#N/A</v>
      </c>
      <c r="AQ113" s="598" t="e">
        <f>+VLOOKUP($AJ113,Data_Validation!$A:$D,4,0)</f>
        <v>#N/A</v>
      </c>
      <c r="AR113" s="598" t="s">
        <v>299</v>
      </c>
      <c r="AS113" s="598" t="e">
        <f>+VLOOKUP($AJ113,Data_Validation!$A:$E,5,0)</f>
        <v>#N/A</v>
      </c>
      <c r="AT113" s="1036">
        <f t="shared" si="6"/>
        <v>0</v>
      </c>
      <c r="AU113" s="599">
        <f t="shared" si="6"/>
        <v>0</v>
      </c>
      <c r="AV113" s="1030">
        <f>IFERROR(INDEX(V113:AG113,1,MATCH(Parametres!$B$3,V$1:AG$1,0)-1)*IF(OR(C113="L",C113="S",C113="I"),-1,1),"")</f>
        <v>0</v>
      </c>
      <c r="AW113" s="1030">
        <f t="shared" si="7"/>
        <v>0</v>
      </c>
      <c r="AX113" s="1030">
        <f>INDEX(V113:AG113,1,MATCH(Parametres!$B$3,V$1:AG$1,0))*IF(OR(C113="L",C113="S",C113="I"),-1,1)</f>
        <v>0</v>
      </c>
      <c r="AY113" s="598" t="s">
        <v>337</v>
      </c>
      <c r="AZ113" s="598" t="e">
        <f>+VLOOKUP($AJ113,Data_Validation!$A:$E,5,0)</f>
        <v>#N/A</v>
      </c>
    </row>
    <row r="114" spans="36:52" ht="15" customHeight="1">
      <c r="AJ114" s="1030">
        <f t="shared" si="4"/>
        <v>0</v>
      </c>
      <c r="AK114" s="1030">
        <f t="shared" si="4"/>
        <v>0</v>
      </c>
      <c r="AL114" s="1030">
        <f>IFERROR(INDEX(G114:R114,1,MATCH(Parametres!$B$3,G$1:R$1,0)-1)*IF(OR(F114="L",F114="S",F114="I"),-1,1),"")</f>
        <v>0</v>
      </c>
      <c r="AM114" s="1030">
        <f t="shared" si="5"/>
        <v>0</v>
      </c>
      <c r="AN114" s="1030">
        <f>INDEX(G114:R114,1,MATCH(Parametres!$B$3,G$1:R$1,0))*IF(OR(F114="L",F114="S",F114="I"),-1,1)</f>
        <v>0</v>
      </c>
      <c r="AO114" s="598" t="e">
        <f>+VLOOKUP($AJ114,Data_Validation!$A:$D,1,0)</f>
        <v>#N/A</v>
      </c>
      <c r="AP114" s="598" t="e">
        <f>+VLOOKUP($AJ114,Data_Validation!$A:$D,3,0)</f>
        <v>#N/A</v>
      </c>
      <c r="AQ114" s="598" t="e">
        <f>+VLOOKUP($AJ114,Data_Validation!$A:$D,4,0)</f>
        <v>#N/A</v>
      </c>
      <c r="AR114" s="598" t="s">
        <v>299</v>
      </c>
      <c r="AS114" s="598" t="e">
        <f>+VLOOKUP($AJ114,Data_Validation!$A:$E,5,0)</f>
        <v>#N/A</v>
      </c>
      <c r="AT114" s="1036">
        <f t="shared" si="6"/>
        <v>0</v>
      </c>
      <c r="AU114" s="599">
        <f t="shared" si="6"/>
        <v>0</v>
      </c>
      <c r="AV114" s="1030">
        <f>IFERROR(INDEX(V114:AG114,1,MATCH(Parametres!$B$3,V$1:AG$1,0)-1)*IF(OR(C114="L",C114="S",C114="I"),-1,1),"")</f>
        <v>0</v>
      </c>
      <c r="AW114" s="1030">
        <f t="shared" si="7"/>
        <v>0</v>
      </c>
      <c r="AX114" s="1030">
        <f>INDEX(V114:AG114,1,MATCH(Parametres!$B$3,V$1:AG$1,0))*IF(OR(C114="L",C114="S",C114="I"),-1,1)</f>
        <v>0</v>
      </c>
      <c r="AY114" s="598" t="s">
        <v>337</v>
      </c>
      <c r="AZ114" s="598" t="e">
        <f>+VLOOKUP($AJ114,Data_Validation!$A:$E,5,0)</f>
        <v>#N/A</v>
      </c>
    </row>
    <row r="115" spans="36:52" ht="15" customHeight="1">
      <c r="AJ115" s="1030">
        <f t="shared" si="4"/>
        <v>0</v>
      </c>
      <c r="AK115" s="1030">
        <f t="shared" si="4"/>
        <v>0</v>
      </c>
      <c r="AL115" s="1030">
        <f>IFERROR(INDEX(G115:R115,1,MATCH(Parametres!$B$3,G$1:R$1,0)-1)*IF(OR(F115="L",F115="S",F115="I"),-1,1),"")</f>
        <v>0</v>
      </c>
      <c r="AM115" s="1030">
        <f t="shared" si="5"/>
        <v>0</v>
      </c>
      <c r="AN115" s="1030">
        <f>INDEX(G115:R115,1,MATCH(Parametres!$B$3,G$1:R$1,0))*IF(OR(F115="L",F115="S",F115="I"),-1,1)</f>
        <v>0</v>
      </c>
      <c r="AO115" s="598" t="e">
        <f>+VLOOKUP($AJ115,Data_Validation!$A:$D,1,0)</f>
        <v>#N/A</v>
      </c>
      <c r="AP115" s="598" t="e">
        <f>+VLOOKUP($AJ115,Data_Validation!$A:$D,3,0)</f>
        <v>#N/A</v>
      </c>
      <c r="AQ115" s="598" t="e">
        <f>+VLOOKUP($AJ115,Data_Validation!$A:$D,4,0)</f>
        <v>#N/A</v>
      </c>
      <c r="AR115" s="598" t="s">
        <v>299</v>
      </c>
      <c r="AS115" s="598" t="e">
        <f>+VLOOKUP($AJ115,Data_Validation!$A:$E,5,0)</f>
        <v>#N/A</v>
      </c>
      <c r="AT115" s="1036">
        <f t="shared" si="6"/>
        <v>0</v>
      </c>
      <c r="AU115" s="599">
        <f t="shared" si="6"/>
        <v>0</v>
      </c>
      <c r="AV115" s="1030">
        <f>IFERROR(INDEX(V115:AG115,1,MATCH(Parametres!$B$3,V$1:AG$1,0)-1)*IF(OR(C115="L",C115="S",C115="I"),-1,1),"")</f>
        <v>0</v>
      </c>
      <c r="AW115" s="1030">
        <f t="shared" si="7"/>
        <v>0</v>
      </c>
      <c r="AX115" s="1030">
        <f>INDEX(V115:AG115,1,MATCH(Parametres!$B$3,V$1:AG$1,0))*IF(OR(C115="L",C115="S",C115="I"),-1,1)</f>
        <v>0</v>
      </c>
      <c r="AY115" s="598" t="s">
        <v>337</v>
      </c>
      <c r="AZ115" s="598" t="e">
        <f>+VLOOKUP($AJ115,Data_Validation!$A:$E,5,0)</f>
        <v>#N/A</v>
      </c>
    </row>
    <row r="116" spans="36:52" ht="15" customHeight="1">
      <c r="AJ116" s="1030">
        <f t="shared" si="4"/>
        <v>0</v>
      </c>
      <c r="AK116" s="1030">
        <f t="shared" si="4"/>
        <v>0</v>
      </c>
      <c r="AL116" s="1030">
        <f>IFERROR(INDEX(G116:R116,1,MATCH(Parametres!$B$3,G$1:R$1,0)-1)*IF(OR(F116="L",F116="S",F116="I"),-1,1),"")</f>
        <v>0</v>
      </c>
      <c r="AM116" s="1030">
        <f t="shared" si="5"/>
        <v>0</v>
      </c>
      <c r="AN116" s="1030">
        <f>INDEX(G116:R116,1,MATCH(Parametres!$B$3,G$1:R$1,0))*IF(OR(F116="L",F116="S",F116="I"),-1,1)</f>
        <v>0</v>
      </c>
      <c r="AO116" s="598" t="e">
        <f>+VLOOKUP($AJ116,Data_Validation!$A:$D,1,0)</f>
        <v>#N/A</v>
      </c>
      <c r="AP116" s="598" t="e">
        <f>+VLOOKUP($AJ116,Data_Validation!$A:$D,3,0)</f>
        <v>#N/A</v>
      </c>
      <c r="AQ116" s="598" t="e">
        <f>+VLOOKUP($AJ116,Data_Validation!$A:$D,4,0)</f>
        <v>#N/A</v>
      </c>
      <c r="AR116" s="598" t="s">
        <v>299</v>
      </c>
      <c r="AS116" s="598" t="e">
        <f>+VLOOKUP($AJ116,Data_Validation!$A:$E,5,0)</f>
        <v>#N/A</v>
      </c>
      <c r="AT116" s="1036">
        <f t="shared" si="6"/>
        <v>0</v>
      </c>
      <c r="AU116" s="599">
        <f t="shared" si="6"/>
        <v>0</v>
      </c>
      <c r="AV116" s="1030">
        <f>IFERROR(INDEX(V116:AG116,1,MATCH(Parametres!$B$3,V$1:AG$1,0)-1)*IF(OR(C116="L",C116="S",C116="I"),-1,1),"")</f>
        <v>0</v>
      </c>
      <c r="AW116" s="1030">
        <f t="shared" si="7"/>
        <v>0</v>
      </c>
      <c r="AX116" s="1030">
        <f>INDEX(V116:AG116,1,MATCH(Parametres!$B$3,V$1:AG$1,0))*IF(OR(C116="L",C116="S",C116="I"),-1,1)</f>
        <v>0</v>
      </c>
      <c r="AY116" s="598" t="s">
        <v>337</v>
      </c>
      <c r="AZ116" s="598" t="e">
        <f>+VLOOKUP($AJ116,Data_Validation!$A:$E,5,0)</f>
        <v>#N/A</v>
      </c>
    </row>
    <row r="117" spans="36:52" ht="15.75" customHeight="1">
      <c r="AJ117" s="1030">
        <f t="shared" si="4"/>
        <v>0</v>
      </c>
      <c r="AK117" s="1030">
        <f t="shared" si="4"/>
        <v>0</v>
      </c>
      <c r="AL117" s="1030">
        <f>IFERROR(INDEX(G117:R117,1,MATCH(Parametres!$B$3,G$1:R$1,0)-1)*IF(OR(F117="L",F117="S",F117="I"),-1,1),"")</f>
        <v>0</v>
      </c>
      <c r="AM117" s="1030">
        <f t="shared" si="5"/>
        <v>0</v>
      </c>
      <c r="AN117" s="1030">
        <f>INDEX(G117:R117,1,MATCH(Parametres!$B$3,G$1:R$1,0))*IF(OR(F117="L",F117="S",F117="I"),-1,1)</f>
        <v>0</v>
      </c>
      <c r="AO117" s="598" t="e">
        <f>+VLOOKUP($AJ117,Data_Validation!$A:$D,1,0)</f>
        <v>#N/A</v>
      </c>
      <c r="AP117" s="598" t="e">
        <f>+VLOOKUP($AJ117,Data_Validation!$A:$D,3,0)</f>
        <v>#N/A</v>
      </c>
      <c r="AQ117" s="598" t="e">
        <f>+VLOOKUP($AJ117,Data_Validation!$A:$D,4,0)</f>
        <v>#N/A</v>
      </c>
      <c r="AR117" s="598" t="s">
        <v>299</v>
      </c>
      <c r="AS117" s="598" t="e">
        <f>+VLOOKUP($AJ117,Data_Validation!$A:$E,5,0)</f>
        <v>#N/A</v>
      </c>
      <c r="AT117" s="1036">
        <f t="shared" si="6"/>
        <v>0</v>
      </c>
      <c r="AU117" s="599">
        <f t="shared" si="6"/>
        <v>0</v>
      </c>
      <c r="AV117" s="1030">
        <f>IFERROR(INDEX(V117:AG117,1,MATCH(Parametres!$B$3,V$1:AG$1,0)-1)*IF(OR(C117="L",C117="S",C117="I"),-1,1),"")</f>
        <v>0</v>
      </c>
      <c r="AW117" s="1030">
        <f t="shared" si="7"/>
        <v>0</v>
      </c>
      <c r="AX117" s="1030">
        <f>INDEX(V117:AG117,1,MATCH(Parametres!$B$3,V$1:AG$1,0))*IF(OR(C117="L",C117="S",C117="I"),-1,1)</f>
        <v>0</v>
      </c>
      <c r="AY117" s="598" t="s">
        <v>337</v>
      </c>
      <c r="AZ117" s="598" t="e">
        <f>+VLOOKUP($AJ117,Data_Validation!$A:$E,5,0)</f>
        <v>#N/A</v>
      </c>
    </row>
    <row r="118" spans="36:52" ht="15" customHeight="1">
      <c r="AJ118" s="1030">
        <f t="shared" si="4"/>
        <v>0</v>
      </c>
      <c r="AK118" s="1030">
        <f t="shared" si="4"/>
        <v>0</v>
      </c>
      <c r="AL118" s="1030">
        <f>IFERROR(INDEX(G118:R118,1,MATCH(Parametres!$B$3,G$1:R$1,0)-1)*IF(OR(F118="L",F118="S",F118="I"),-1,1),"")</f>
        <v>0</v>
      </c>
      <c r="AM118" s="1030">
        <f t="shared" si="5"/>
        <v>0</v>
      </c>
      <c r="AN118" s="1030">
        <f>INDEX(G118:R118,1,MATCH(Parametres!$B$3,G$1:R$1,0))*IF(OR(F118="L",F118="S",F118="I"),-1,1)</f>
        <v>0</v>
      </c>
      <c r="AO118" s="598" t="e">
        <f>+VLOOKUP($AJ118,Data_Validation!$A:$D,1,0)</f>
        <v>#N/A</v>
      </c>
      <c r="AP118" s="598" t="e">
        <f>+VLOOKUP($AJ118,Data_Validation!$A:$D,3,0)</f>
        <v>#N/A</v>
      </c>
      <c r="AQ118" s="598" t="e">
        <f>+VLOOKUP($AJ118,Data_Validation!$A:$D,4,0)</f>
        <v>#N/A</v>
      </c>
      <c r="AR118" s="598" t="s">
        <v>299</v>
      </c>
      <c r="AS118" s="598" t="e">
        <f>+VLOOKUP($AJ118,Data_Validation!$A:$E,5,0)</f>
        <v>#N/A</v>
      </c>
      <c r="AT118" s="1036">
        <f t="shared" si="6"/>
        <v>0</v>
      </c>
      <c r="AU118" s="599">
        <f t="shared" si="6"/>
        <v>0</v>
      </c>
      <c r="AV118" s="1030">
        <f>IFERROR(INDEX(V118:AG118,1,MATCH(Parametres!$B$3,V$1:AG$1,0)-1)*IF(OR(C118="L",C118="S",C118="I"),-1,1),"")</f>
        <v>0</v>
      </c>
      <c r="AW118" s="1030">
        <f t="shared" si="7"/>
        <v>0</v>
      </c>
      <c r="AX118" s="1030">
        <f>INDEX(V118:AG118,1,MATCH(Parametres!$B$3,V$1:AG$1,0))*IF(OR(C118="L",C118="S",C118="I"),-1,1)</f>
        <v>0</v>
      </c>
      <c r="AY118" s="598" t="s">
        <v>337</v>
      </c>
      <c r="AZ118" s="598" t="e">
        <f>+VLOOKUP($AJ118,Data_Validation!$A:$E,5,0)</f>
        <v>#N/A</v>
      </c>
    </row>
    <row r="119" spans="36:52" ht="15" customHeight="1">
      <c r="AJ119" s="1030">
        <f t="shared" si="4"/>
        <v>0</v>
      </c>
      <c r="AK119" s="1030">
        <f t="shared" si="4"/>
        <v>0</v>
      </c>
      <c r="AL119" s="1030">
        <f>IFERROR(INDEX(G119:R119,1,MATCH(Parametres!$B$3,G$1:R$1,0)-1)*IF(OR(F119="L",F119="S",F119="I"),-1,1),"")</f>
        <v>0</v>
      </c>
      <c r="AM119" s="1030">
        <f t="shared" si="5"/>
        <v>0</v>
      </c>
      <c r="AN119" s="1030">
        <f>INDEX(G119:R119,1,MATCH(Parametres!$B$3,G$1:R$1,0))*IF(OR(F119="L",F119="S",F119="I"),-1,1)</f>
        <v>0</v>
      </c>
      <c r="AO119" s="598" t="e">
        <f>+VLOOKUP($AJ119,Data_Validation!$A:$D,1,0)</f>
        <v>#N/A</v>
      </c>
      <c r="AP119" s="598" t="e">
        <f>+VLOOKUP($AJ119,Data_Validation!$A:$D,3,0)</f>
        <v>#N/A</v>
      </c>
      <c r="AQ119" s="598" t="e">
        <f>+VLOOKUP($AJ119,Data_Validation!$A:$D,4,0)</f>
        <v>#N/A</v>
      </c>
      <c r="AR119" s="598" t="s">
        <v>299</v>
      </c>
      <c r="AS119" s="598" t="e">
        <f>+VLOOKUP($AJ119,Data_Validation!$A:$E,5,0)</f>
        <v>#N/A</v>
      </c>
      <c r="AT119" s="1036">
        <f t="shared" si="6"/>
        <v>0</v>
      </c>
      <c r="AU119" s="599">
        <f t="shared" si="6"/>
        <v>0</v>
      </c>
      <c r="AV119" s="1030">
        <f>IFERROR(INDEX(V119:AG119,1,MATCH(Parametres!$B$3,V$1:AG$1,0)-1)*IF(OR(C119="L",C119="S",C119="I"),-1,1),"")</f>
        <v>0</v>
      </c>
      <c r="AW119" s="1030">
        <f t="shared" si="7"/>
        <v>0</v>
      </c>
      <c r="AX119" s="1030">
        <f>INDEX(V119:AG119,1,MATCH(Parametres!$B$3,V$1:AG$1,0))*IF(OR(C119="L",C119="S",C119="I"),-1,1)</f>
        <v>0</v>
      </c>
      <c r="AY119" s="598" t="s">
        <v>337</v>
      </c>
      <c r="AZ119" s="598" t="e">
        <f>+VLOOKUP($AJ119,Data_Validation!$A:$E,5,0)</f>
        <v>#N/A</v>
      </c>
    </row>
    <row r="120" spans="36:52" ht="15" customHeight="1">
      <c r="AJ120" s="1030">
        <f t="shared" si="4"/>
        <v>0</v>
      </c>
      <c r="AK120" s="1030">
        <f t="shared" si="4"/>
        <v>0</v>
      </c>
      <c r="AL120" s="1030">
        <f>IFERROR(INDEX(G120:R120,1,MATCH(Parametres!$B$3,G$1:R$1,0)-1)*IF(OR(F120="L",F120="S",F120="I"),-1,1),"")</f>
        <v>0</v>
      </c>
      <c r="AM120" s="1030">
        <f t="shared" si="5"/>
        <v>0</v>
      </c>
      <c r="AN120" s="1030">
        <f>INDEX(G120:R120,1,MATCH(Parametres!$B$3,G$1:R$1,0))*IF(OR(F120="L",F120="S",F120="I"),-1,1)</f>
        <v>0</v>
      </c>
      <c r="AO120" s="598" t="e">
        <f>+VLOOKUP($AJ120,Data_Validation!$A:$D,1,0)</f>
        <v>#N/A</v>
      </c>
      <c r="AP120" s="598" t="e">
        <f>+VLOOKUP($AJ120,Data_Validation!$A:$D,3,0)</f>
        <v>#N/A</v>
      </c>
      <c r="AQ120" s="598" t="e">
        <f>+VLOOKUP($AJ120,Data_Validation!$A:$D,4,0)</f>
        <v>#N/A</v>
      </c>
      <c r="AR120" s="598" t="s">
        <v>299</v>
      </c>
      <c r="AS120" s="598" t="e">
        <f>+VLOOKUP($AJ120,Data_Validation!$A:$E,5,0)</f>
        <v>#N/A</v>
      </c>
      <c r="AT120" s="1036">
        <f t="shared" si="6"/>
        <v>0</v>
      </c>
      <c r="AU120" s="599">
        <f t="shared" si="6"/>
        <v>0</v>
      </c>
      <c r="AV120" s="1030">
        <f>IFERROR(INDEX(V120:AG120,1,MATCH(Parametres!$B$3,V$1:AG$1,0)-1)*IF(OR(C120="L",C120="S",C120="I"),-1,1),"")</f>
        <v>0</v>
      </c>
      <c r="AW120" s="1030">
        <f t="shared" si="7"/>
        <v>0</v>
      </c>
      <c r="AX120" s="1030">
        <f>INDEX(V120:AG120,1,MATCH(Parametres!$B$3,V$1:AG$1,0))*IF(OR(C120="L",C120="S",C120="I"),-1,1)</f>
        <v>0</v>
      </c>
      <c r="AY120" s="598" t="s">
        <v>337</v>
      </c>
      <c r="AZ120" s="598" t="e">
        <f>+VLOOKUP($AJ120,Data_Validation!$A:$E,5,0)</f>
        <v>#N/A</v>
      </c>
    </row>
    <row r="121" spans="36:52" ht="15" customHeight="1">
      <c r="AJ121" s="1030">
        <f t="shared" si="4"/>
        <v>0</v>
      </c>
      <c r="AK121" s="1030">
        <f t="shared" si="4"/>
        <v>0</v>
      </c>
      <c r="AL121" s="1030">
        <f>IFERROR(INDEX(G121:R121,1,MATCH(Parametres!$B$3,G$1:R$1,0)-1)*IF(OR(F121="L",F121="S",F121="I"),-1,1),"")</f>
        <v>0</v>
      </c>
      <c r="AM121" s="1030">
        <f t="shared" si="5"/>
        <v>0</v>
      </c>
      <c r="AN121" s="1030">
        <f>INDEX(G121:R121,1,MATCH(Parametres!$B$3,G$1:R$1,0))*IF(OR(F121="L",F121="S",F121="I"),-1,1)</f>
        <v>0</v>
      </c>
      <c r="AO121" s="598" t="e">
        <f>+VLOOKUP($AJ121,Data_Validation!$A:$D,1,0)</f>
        <v>#N/A</v>
      </c>
      <c r="AP121" s="598" t="e">
        <f>+VLOOKUP($AJ121,Data_Validation!$A:$D,3,0)</f>
        <v>#N/A</v>
      </c>
      <c r="AQ121" s="598" t="e">
        <f>+VLOOKUP($AJ121,Data_Validation!$A:$D,4,0)</f>
        <v>#N/A</v>
      </c>
      <c r="AR121" s="598" t="s">
        <v>299</v>
      </c>
      <c r="AS121" s="598" t="e">
        <f>+VLOOKUP($AJ121,Data_Validation!$A:$E,5,0)</f>
        <v>#N/A</v>
      </c>
      <c r="AT121" s="1036">
        <f t="shared" si="6"/>
        <v>0</v>
      </c>
      <c r="AU121" s="599">
        <f t="shared" si="6"/>
        <v>0</v>
      </c>
      <c r="AV121" s="1030">
        <f>IFERROR(INDEX(V121:AG121,1,MATCH(Parametres!$B$3,V$1:AG$1,0)-1)*IF(OR(C121="L",C121="S",C121="I"),-1,1),"")</f>
        <v>0</v>
      </c>
      <c r="AW121" s="1030">
        <f t="shared" si="7"/>
        <v>0</v>
      </c>
      <c r="AX121" s="1030">
        <f>INDEX(V121:AG121,1,MATCH(Parametres!$B$3,V$1:AG$1,0))*IF(OR(C121="L",C121="S",C121="I"),-1,1)</f>
        <v>0</v>
      </c>
      <c r="AY121" s="598" t="s">
        <v>337</v>
      </c>
      <c r="AZ121" s="598" t="e">
        <f>+VLOOKUP($AJ121,Data_Validation!$A:$E,5,0)</f>
        <v>#N/A</v>
      </c>
    </row>
    <row r="122" spans="36:52" ht="15" customHeight="1">
      <c r="AJ122" s="1030">
        <f t="shared" si="4"/>
        <v>0</v>
      </c>
      <c r="AK122" s="1030">
        <f t="shared" si="4"/>
        <v>0</v>
      </c>
      <c r="AL122" s="1030">
        <f>IFERROR(INDEX(G122:R122,1,MATCH(Parametres!$B$3,G$1:R$1,0)-1)*IF(OR(F122="L",F122="S",F122="I"),-1,1),"")</f>
        <v>0</v>
      </c>
      <c r="AM122" s="1030">
        <f t="shared" si="5"/>
        <v>0</v>
      </c>
      <c r="AN122" s="1030">
        <f>INDEX(G122:R122,1,MATCH(Parametres!$B$3,G$1:R$1,0))*IF(OR(F122="L",F122="S",F122="I"),-1,1)</f>
        <v>0</v>
      </c>
      <c r="AO122" s="598" t="e">
        <f>+VLOOKUP($AJ122,Data_Validation!$A:$D,1,0)</f>
        <v>#N/A</v>
      </c>
      <c r="AP122" s="598" t="e">
        <f>+VLOOKUP($AJ122,Data_Validation!$A:$D,3,0)</f>
        <v>#N/A</v>
      </c>
      <c r="AQ122" s="598" t="e">
        <f>+VLOOKUP($AJ122,Data_Validation!$A:$D,4,0)</f>
        <v>#N/A</v>
      </c>
      <c r="AR122" s="598" t="s">
        <v>299</v>
      </c>
      <c r="AS122" s="598" t="e">
        <f>+VLOOKUP($AJ122,Data_Validation!$A:$E,5,0)</f>
        <v>#N/A</v>
      </c>
      <c r="AT122" s="1036">
        <f t="shared" si="6"/>
        <v>0</v>
      </c>
      <c r="AU122" s="599">
        <f t="shared" si="6"/>
        <v>0</v>
      </c>
      <c r="AV122" s="1030">
        <f>IFERROR(INDEX(V122:AG122,1,MATCH(Parametres!$B$3,V$1:AG$1,0)-1)*IF(OR(C122="L",C122="S",C122="I"),-1,1),"")</f>
        <v>0</v>
      </c>
      <c r="AW122" s="1030">
        <f t="shared" si="7"/>
        <v>0</v>
      </c>
      <c r="AX122" s="1030">
        <f>INDEX(V122:AG122,1,MATCH(Parametres!$B$3,V$1:AG$1,0))*IF(OR(C122="L",C122="S",C122="I"),-1,1)</f>
        <v>0</v>
      </c>
      <c r="AY122" s="598" t="s">
        <v>337</v>
      </c>
      <c r="AZ122" s="598" t="e">
        <f>+VLOOKUP($AJ122,Data_Validation!$A:$E,5,0)</f>
        <v>#N/A</v>
      </c>
    </row>
    <row r="123" spans="36:52" ht="15.75" customHeight="1">
      <c r="AJ123" s="1030">
        <f t="shared" si="4"/>
        <v>0</v>
      </c>
      <c r="AK123" s="1030">
        <f t="shared" si="4"/>
        <v>0</v>
      </c>
      <c r="AL123" s="1030">
        <f>IFERROR(INDEX(G123:R123,1,MATCH(Parametres!$B$3,G$1:R$1,0)-1)*IF(OR(F123="L",F123="S",F123="I"),-1,1),"")</f>
        <v>0</v>
      </c>
      <c r="AM123" s="1030">
        <f t="shared" si="5"/>
        <v>0</v>
      </c>
      <c r="AN123" s="1030">
        <f>INDEX(G123:R123,1,MATCH(Parametres!$B$3,G$1:R$1,0))*IF(OR(F123="L",F123="S",F123="I"),-1,1)</f>
        <v>0</v>
      </c>
      <c r="AO123" s="598" t="e">
        <f>+VLOOKUP($AJ123,Data_Validation!$A:$D,1,0)</f>
        <v>#N/A</v>
      </c>
      <c r="AP123" s="598" t="e">
        <f>+VLOOKUP($AJ123,Data_Validation!$A:$D,3,0)</f>
        <v>#N/A</v>
      </c>
      <c r="AQ123" s="598" t="e">
        <f>+VLOOKUP($AJ123,Data_Validation!$A:$D,4,0)</f>
        <v>#N/A</v>
      </c>
      <c r="AR123" s="598" t="s">
        <v>299</v>
      </c>
      <c r="AS123" s="598" t="e">
        <f>+VLOOKUP($AJ123,Data_Validation!$A:$E,5,0)</f>
        <v>#N/A</v>
      </c>
      <c r="AT123" s="1036">
        <f t="shared" si="6"/>
        <v>0</v>
      </c>
      <c r="AU123" s="599">
        <f t="shared" si="6"/>
        <v>0</v>
      </c>
      <c r="AV123" s="1030">
        <f>IFERROR(INDEX(V123:AG123,1,MATCH(Parametres!$B$3,V$1:AG$1,0)-1)*IF(OR(C123="L",C123="S",C123="I"),-1,1),"")</f>
        <v>0</v>
      </c>
      <c r="AW123" s="1030">
        <f t="shared" si="7"/>
        <v>0</v>
      </c>
      <c r="AX123" s="1030">
        <f>INDEX(V123:AG123,1,MATCH(Parametres!$B$3,V$1:AG$1,0))*IF(OR(C123="L",C123="S",C123="I"),-1,1)</f>
        <v>0</v>
      </c>
      <c r="AY123" s="598" t="s">
        <v>337</v>
      </c>
      <c r="AZ123" s="598" t="e">
        <f>+VLOOKUP($AJ123,Data_Validation!$A:$E,5,0)</f>
        <v>#N/A</v>
      </c>
    </row>
    <row r="124" spans="36:52" ht="15" customHeight="1">
      <c r="AJ124" s="1030">
        <f t="shared" si="4"/>
        <v>0</v>
      </c>
      <c r="AK124" s="1030">
        <f t="shared" si="4"/>
        <v>0</v>
      </c>
      <c r="AL124" s="1030">
        <f>IFERROR(INDEX(G124:R124,1,MATCH(Parametres!$B$3,G$1:R$1,0)-1)*IF(OR(F124="L",F124="S",F124="I"),-1,1),"")</f>
        <v>0</v>
      </c>
      <c r="AM124" s="1030">
        <f t="shared" si="5"/>
        <v>0</v>
      </c>
      <c r="AN124" s="1030">
        <f>INDEX(G124:R124,1,MATCH(Parametres!$B$3,G$1:R$1,0))*IF(OR(F124="L",F124="S",F124="I"),-1,1)</f>
        <v>0</v>
      </c>
      <c r="AO124" s="598" t="e">
        <f>+VLOOKUP($AJ124,Data_Validation!$A:$D,1,0)</f>
        <v>#N/A</v>
      </c>
      <c r="AP124" s="598" t="e">
        <f>+VLOOKUP($AJ124,Data_Validation!$A:$D,3,0)</f>
        <v>#N/A</v>
      </c>
      <c r="AQ124" s="598" t="e">
        <f>+VLOOKUP($AJ124,Data_Validation!$A:$D,4,0)</f>
        <v>#N/A</v>
      </c>
      <c r="AR124" s="598" t="s">
        <v>299</v>
      </c>
      <c r="AS124" s="598" t="e">
        <f>+VLOOKUP($AJ124,Data_Validation!$A:$E,5,0)</f>
        <v>#N/A</v>
      </c>
      <c r="AT124" s="1036">
        <f t="shared" si="6"/>
        <v>0</v>
      </c>
      <c r="AU124" s="599">
        <f t="shared" si="6"/>
        <v>0</v>
      </c>
      <c r="AV124" s="1030">
        <f>IFERROR(INDEX(V124:AG124,1,MATCH(Parametres!$B$3,V$1:AG$1,0)-1)*IF(OR(C124="L",C124="S",C124="I"),-1,1),"")</f>
        <v>0</v>
      </c>
      <c r="AW124" s="1030">
        <f t="shared" si="7"/>
        <v>0</v>
      </c>
      <c r="AX124" s="1030">
        <f>INDEX(V124:AG124,1,MATCH(Parametres!$B$3,V$1:AG$1,0))*IF(OR(C124="L",C124="S",C124="I"),-1,1)</f>
        <v>0</v>
      </c>
      <c r="AY124" s="598" t="s">
        <v>337</v>
      </c>
      <c r="AZ124" s="598" t="e">
        <f>+VLOOKUP($AJ124,Data_Validation!$A:$E,5,0)</f>
        <v>#N/A</v>
      </c>
    </row>
    <row r="125" spans="36:52" ht="15" customHeight="1">
      <c r="AJ125" s="1030">
        <f t="shared" si="4"/>
        <v>0</v>
      </c>
      <c r="AK125" s="1030">
        <f t="shared" si="4"/>
        <v>0</v>
      </c>
      <c r="AL125" s="1030">
        <f>IFERROR(INDEX(G125:R125,1,MATCH(Parametres!$B$3,G$1:R$1,0)-1)*IF(OR(F125="L",F125="S",F125="I"),-1,1),"")</f>
        <v>0</v>
      </c>
      <c r="AM125" s="1030">
        <f t="shared" si="5"/>
        <v>0</v>
      </c>
      <c r="AN125" s="1030">
        <f>INDEX(G125:R125,1,MATCH(Parametres!$B$3,G$1:R$1,0))*IF(OR(F125="L",F125="S",F125="I"),-1,1)</f>
        <v>0</v>
      </c>
      <c r="AO125" s="598" t="e">
        <f>+VLOOKUP($AJ125,Data_Validation!$A:$D,1,0)</f>
        <v>#N/A</v>
      </c>
      <c r="AP125" s="598" t="e">
        <f>+VLOOKUP($AJ125,Data_Validation!$A:$D,3,0)</f>
        <v>#N/A</v>
      </c>
      <c r="AQ125" s="598" t="e">
        <f>+VLOOKUP($AJ125,Data_Validation!$A:$D,4,0)</f>
        <v>#N/A</v>
      </c>
      <c r="AR125" s="598" t="s">
        <v>299</v>
      </c>
      <c r="AS125" s="598" t="e">
        <f>+VLOOKUP($AJ125,Data_Validation!$A:$E,5,0)</f>
        <v>#N/A</v>
      </c>
      <c r="AT125" s="1036">
        <f t="shared" si="6"/>
        <v>0</v>
      </c>
      <c r="AU125" s="599">
        <f t="shared" si="6"/>
        <v>0</v>
      </c>
      <c r="AV125" s="1030">
        <f>IFERROR(INDEX(V125:AG125,1,MATCH(Parametres!$B$3,V$1:AG$1,0)-1)*IF(OR(C125="L",C125="S",C125="I"),-1,1),"")</f>
        <v>0</v>
      </c>
      <c r="AW125" s="1030">
        <f t="shared" si="7"/>
        <v>0</v>
      </c>
      <c r="AX125" s="1030">
        <f>INDEX(V125:AG125,1,MATCH(Parametres!$B$3,V$1:AG$1,0))*IF(OR(C125="L",C125="S",C125="I"),-1,1)</f>
        <v>0</v>
      </c>
      <c r="AY125" s="598" t="s">
        <v>337</v>
      </c>
      <c r="AZ125" s="598" t="e">
        <f>+VLOOKUP($AJ125,Data_Validation!$A:$E,5,0)</f>
        <v>#N/A</v>
      </c>
    </row>
    <row r="126" spans="36:52" ht="15" customHeight="1">
      <c r="AJ126" s="1030">
        <f t="shared" si="4"/>
        <v>0</v>
      </c>
      <c r="AK126" s="1030">
        <f t="shared" si="4"/>
        <v>0</v>
      </c>
      <c r="AL126" s="1030">
        <f>IFERROR(INDEX(G126:R126,1,MATCH(Parametres!$B$3,G$1:R$1,0)-1)*IF(OR(F126="L",F126="S",F126="I"),-1,1),"")</f>
        <v>0</v>
      </c>
      <c r="AM126" s="1030">
        <f t="shared" si="5"/>
        <v>0</v>
      </c>
      <c r="AN126" s="1030">
        <f>INDEX(G126:R126,1,MATCH(Parametres!$B$3,G$1:R$1,0))*IF(OR(F126="L",F126="S",F126="I"),-1,1)</f>
        <v>0</v>
      </c>
      <c r="AO126" s="598" t="e">
        <f>+VLOOKUP($AJ126,Data_Validation!$A:$D,1,0)</f>
        <v>#N/A</v>
      </c>
      <c r="AP126" s="598" t="e">
        <f>+VLOOKUP($AJ126,Data_Validation!$A:$D,3,0)</f>
        <v>#N/A</v>
      </c>
      <c r="AQ126" s="598" t="e">
        <f>+VLOOKUP($AJ126,Data_Validation!$A:$D,4,0)</f>
        <v>#N/A</v>
      </c>
      <c r="AR126" s="598" t="s">
        <v>299</v>
      </c>
      <c r="AS126" s="598" t="e">
        <f>+VLOOKUP($AJ126,Data_Validation!$A:$E,5,0)</f>
        <v>#N/A</v>
      </c>
      <c r="AT126" s="1036">
        <f t="shared" si="6"/>
        <v>0</v>
      </c>
      <c r="AU126" s="599">
        <f t="shared" si="6"/>
        <v>0</v>
      </c>
      <c r="AV126" s="1030">
        <f>IFERROR(INDEX(V126:AG126,1,MATCH(Parametres!$B$3,V$1:AG$1,0)-1)*IF(OR(C126="L",C126="S",C126="I"),-1,1),"")</f>
        <v>0</v>
      </c>
      <c r="AW126" s="1030">
        <f t="shared" si="7"/>
        <v>0</v>
      </c>
      <c r="AX126" s="1030">
        <f>INDEX(V126:AG126,1,MATCH(Parametres!$B$3,V$1:AG$1,0))*IF(OR(C126="L",C126="S",C126="I"),-1,1)</f>
        <v>0</v>
      </c>
      <c r="AY126" s="598" t="s">
        <v>337</v>
      </c>
      <c r="AZ126" s="598" t="e">
        <f>+VLOOKUP($AJ126,Data_Validation!$A:$E,5,0)</f>
        <v>#N/A</v>
      </c>
    </row>
    <row r="127" spans="36:52" ht="15" customHeight="1">
      <c r="AJ127" s="1030">
        <f t="shared" si="4"/>
        <v>0</v>
      </c>
      <c r="AK127" s="1030">
        <f t="shared" si="4"/>
        <v>0</v>
      </c>
      <c r="AL127" s="1030">
        <f>IFERROR(INDEX(G127:R127,1,MATCH(Parametres!$B$3,G$1:R$1,0)-1)*IF(OR(F127="L",F127="S",F127="I"),-1,1),"")</f>
        <v>0</v>
      </c>
      <c r="AM127" s="1030">
        <f t="shared" si="5"/>
        <v>0</v>
      </c>
      <c r="AN127" s="1030">
        <f>INDEX(G127:R127,1,MATCH(Parametres!$B$3,G$1:R$1,0))*IF(OR(F127="L",F127="S",F127="I"),-1,1)</f>
        <v>0</v>
      </c>
      <c r="AO127" s="598" t="e">
        <f>+VLOOKUP($AJ127,Data_Validation!$A:$D,1,0)</f>
        <v>#N/A</v>
      </c>
      <c r="AP127" s="598" t="e">
        <f>+VLOOKUP($AJ127,Data_Validation!$A:$D,3,0)</f>
        <v>#N/A</v>
      </c>
      <c r="AQ127" s="598" t="e">
        <f>+VLOOKUP($AJ127,Data_Validation!$A:$D,4,0)</f>
        <v>#N/A</v>
      </c>
      <c r="AR127" s="598" t="s">
        <v>299</v>
      </c>
      <c r="AS127" s="598" t="e">
        <f>+VLOOKUP($AJ127,Data_Validation!$A:$E,5,0)</f>
        <v>#N/A</v>
      </c>
      <c r="AT127" s="1036">
        <f t="shared" si="6"/>
        <v>0</v>
      </c>
      <c r="AU127" s="599">
        <f t="shared" si="6"/>
        <v>0</v>
      </c>
      <c r="AV127" s="1030">
        <f>IFERROR(INDEX(V127:AG127,1,MATCH(Parametres!$B$3,V$1:AG$1,0)-1)*IF(OR(C127="L",C127="S",C127="I"),-1,1),"")</f>
        <v>0</v>
      </c>
      <c r="AW127" s="1030">
        <f t="shared" si="7"/>
        <v>0</v>
      </c>
      <c r="AX127" s="1030">
        <f>INDEX(V127:AG127,1,MATCH(Parametres!$B$3,V$1:AG$1,0))*IF(OR(C127="L",C127="S",C127="I"),-1,1)</f>
        <v>0</v>
      </c>
      <c r="AY127" s="598" t="s">
        <v>337</v>
      </c>
      <c r="AZ127" s="598" t="e">
        <f>+VLOOKUP($AJ127,Data_Validation!$A:$E,5,0)</f>
        <v>#N/A</v>
      </c>
    </row>
    <row r="128" spans="36:52" ht="15" customHeight="1">
      <c r="AJ128" s="1030">
        <f t="shared" si="4"/>
        <v>0</v>
      </c>
      <c r="AK128" s="1030">
        <f t="shared" si="4"/>
        <v>0</v>
      </c>
      <c r="AL128" s="1030">
        <f>IFERROR(INDEX(G128:R128,1,MATCH(Parametres!$B$3,G$1:R$1,0)-1)*IF(OR(F128="L",F128="S",F128="I"),-1,1),"")</f>
        <v>0</v>
      </c>
      <c r="AM128" s="1030">
        <f t="shared" si="5"/>
        <v>0</v>
      </c>
      <c r="AN128" s="1030">
        <f>INDEX(G128:R128,1,MATCH(Parametres!$B$3,G$1:R$1,0))*IF(OR(F128="L",F128="S",F128="I"),-1,1)</f>
        <v>0</v>
      </c>
      <c r="AO128" s="598" t="e">
        <f>+VLOOKUP($AJ128,Data_Validation!$A:$D,1,0)</f>
        <v>#N/A</v>
      </c>
      <c r="AP128" s="598" t="e">
        <f>+VLOOKUP($AJ128,Data_Validation!$A:$D,3,0)</f>
        <v>#N/A</v>
      </c>
      <c r="AQ128" s="598" t="e">
        <f>+VLOOKUP($AJ128,Data_Validation!$A:$D,4,0)</f>
        <v>#N/A</v>
      </c>
      <c r="AR128" s="598" t="s">
        <v>299</v>
      </c>
      <c r="AS128" s="598" t="e">
        <f>+VLOOKUP($AJ128,Data_Validation!$A:$E,5,0)</f>
        <v>#N/A</v>
      </c>
      <c r="AT128" s="1036">
        <f t="shared" si="6"/>
        <v>0</v>
      </c>
      <c r="AU128" s="599">
        <f t="shared" si="6"/>
        <v>0</v>
      </c>
      <c r="AV128" s="1030">
        <f>IFERROR(INDEX(V128:AG128,1,MATCH(Parametres!$B$3,V$1:AG$1,0)-1)*IF(OR(C128="L",C128="S",C128="I"),-1,1),"")</f>
        <v>0</v>
      </c>
      <c r="AW128" s="1030">
        <f t="shared" si="7"/>
        <v>0</v>
      </c>
      <c r="AX128" s="1030">
        <f>INDEX(V128:AG128,1,MATCH(Parametres!$B$3,V$1:AG$1,0))*IF(OR(C128="L",C128="S",C128="I"),-1,1)</f>
        <v>0</v>
      </c>
      <c r="AY128" s="598" t="s">
        <v>337</v>
      </c>
      <c r="AZ128" s="598" t="e">
        <f>+VLOOKUP($AJ128,Data_Validation!$A:$E,5,0)</f>
        <v>#N/A</v>
      </c>
    </row>
    <row r="129" spans="36:52" ht="15" customHeight="1">
      <c r="AJ129" s="1030">
        <f t="shared" si="4"/>
        <v>0</v>
      </c>
      <c r="AK129" s="1030">
        <f t="shared" si="4"/>
        <v>0</v>
      </c>
      <c r="AL129" s="1030">
        <f>IFERROR(INDEX(G129:R129,1,MATCH(Parametres!$B$3,G$1:R$1,0)-1)*IF(OR(F129="L",F129="S",F129="I"),-1,1),"")</f>
        <v>0</v>
      </c>
      <c r="AM129" s="1030">
        <f t="shared" si="5"/>
        <v>0</v>
      </c>
      <c r="AN129" s="1030">
        <f>INDEX(G129:R129,1,MATCH(Parametres!$B$3,G$1:R$1,0))*IF(OR(F129="L",F129="S",F129="I"),-1,1)</f>
        <v>0</v>
      </c>
      <c r="AO129" s="598" t="e">
        <f>+VLOOKUP($AJ129,Data_Validation!$A:$D,1,0)</f>
        <v>#N/A</v>
      </c>
      <c r="AP129" s="598" t="e">
        <f>+VLOOKUP($AJ129,Data_Validation!$A:$D,3,0)</f>
        <v>#N/A</v>
      </c>
      <c r="AQ129" s="598" t="e">
        <f>+VLOOKUP($AJ129,Data_Validation!$A:$D,4,0)</f>
        <v>#N/A</v>
      </c>
      <c r="AR129" s="598" t="s">
        <v>299</v>
      </c>
      <c r="AS129" s="598" t="e">
        <f>+VLOOKUP($AJ129,Data_Validation!$A:$E,5,0)</f>
        <v>#N/A</v>
      </c>
      <c r="AT129" s="1036">
        <f t="shared" si="6"/>
        <v>0</v>
      </c>
      <c r="AU129" s="599">
        <f t="shared" si="6"/>
        <v>0</v>
      </c>
      <c r="AV129" s="1030">
        <f>IFERROR(INDEX(V129:AG129,1,MATCH(Parametres!$B$3,V$1:AG$1,0)-1)*IF(OR(C129="L",C129="S",C129="I"),-1,1),"")</f>
        <v>0</v>
      </c>
      <c r="AW129" s="1030">
        <f t="shared" si="7"/>
        <v>0</v>
      </c>
      <c r="AX129" s="1030">
        <f>INDEX(V129:AG129,1,MATCH(Parametres!$B$3,V$1:AG$1,0))*IF(OR(C129="L",C129="S",C129="I"),-1,1)</f>
        <v>0</v>
      </c>
      <c r="AY129" s="598" t="s">
        <v>337</v>
      </c>
      <c r="AZ129" s="598" t="e">
        <f>+VLOOKUP($AJ129,Data_Validation!$A:$E,5,0)</f>
        <v>#N/A</v>
      </c>
    </row>
    <row r="130" spans="36:52" ht="15" customHeight="1">
      <c r="AJ130" s="1030">
        <f t="shared" si="4"/>
        <v>0</v>
      </c>
      <c r="AK130" s="1030">
        <f t="shared" si="4"/>
        <v>0</v>
      </c>
      <c r="AL130" s="1030">
        <f>IFERROR(INDEX(G130:R130,1,MATCH(Parametres!$B$3,G$1:R$1,0)-1)*IF(OR(F130="L",F130="S",F130="I"),-1,1),"")</f>
        <v>0</v>
      </c>
      <c r="AM130" s="1030">
        <f t="shared" si="5"/>
        <v>0</v>
      </c>
      <c r="AN130" s="1030">
        <f>INDEX(G130:R130,1,MATCH(Parametres!$B$3,G$1:R$1,0))*IF(OR(F130="L",F130="S",F130="I"),-1,1)</f>
        <v>0</v>
      </c>
      <c r="AO130" s="598" t="e">
        <f>+VLOOKUP($AJ130,Data_Validation!$A:$D,1,0)</f>
        <v>#N/A</v>
      </c>
      <c r="AP130" s="598" t="e">
        <f>+VLOOKUP($AJ130,Data_Validation!$A:$D,3,0)</f>
        <v>#N/A</v>
      </c>
      <c r="AQ130" s="598" t="e">
        <f>+VLOOKUP($AJ130,Data_Validation!$A:$D,4,0)</f>
        <v>#N/A</v>
      </c>
      <c r="AR130" s="598" t="s">
        <v>299</v>
      </c>
      <c r="AS130" s="598" t="e">
        <f>+VLOOKUP($AJ130,Data_Validation!$A:$E,5,0)</f>
        <v>#N/A</v>
      </c>
      <c r="AT130" s="1036">
        <f t="shared" si="6"/>
        <v>0</v>
      </c>
      <c r="AU130" s="599">
        <f t="shared" si="6"/>
        <v>0</v>
      </c>
      <c r="AV130" s="1030">
        <f>IFERROR(INDEX(V130:AG130,1,MATCH(Parametres!$B$3,V$1:AG$1,0)-1)*IF(OR(C130="L",C130="S",C130="I"),-1,1),"")</f>
        <v>0</v>
      </c>
      <c r="AW130" s="1030">
        <f t="shared" si="7"/>
        <v>0</v>
      </c>
      <c r="AX130" s="1030">
        <f>INDEX(V130:AG130,1,MATCH(Parametres!$B$3,V$1:AG$1,0))*IF(OR(C130="L",C130="S",C130="I"),-1,1)</f>
        <v>0</v>
      </c>
      <c r="AY130" s="598" t="s">
        <v>337</v>
      </c>
      <c r="AZ130" s="598" t="e">
        <f>+VLOOKUP($AJ130,Data_Validation!$A:$E,5,0)</f>
        <v>#N/A</v>
      </c>
    </row>
    <row r="131" spans="36:52" ht="15.75" customHeight="1">
      <c r="AJ131" s="1030">
        <f t="shared" si="4"/>
        <v>0</v>
      </c>
      <c r="AK131" s="1030">
        <f t="shared" si="4"/>
        <v>0</v>
      </c>
      <c r="AL131" s="1030">
        <f>IFERROR(INDEX(G131:R131,1,MATCH(Parametres!$B$3,G$1:R$1,0)-1)*IF(OR(F131="L",F131="S",F131="I"),-1,1),"")</f>
        <v>0</v>
      </c>
      <c r="AM131" s="1030">
        <f t="shared" si="5"/>
        <v>0</v>
      </c>
      <c r="AN131" s="1030">
        <f>INDEX(G131:R131,1,MATCH(Parametres!$B$3,G$1:R$1,0))*IF(OR(F131="L",F131="S",F131="I"),-1,1)</f>
        <v>0</v>
      </c>
      <c r="AO131" s="598" t="e">
        <f>+VLOOKUP($AJ131,Data_Validation!$A:$D,1,0)</f>
        <v>#N/A</v>
      </c>
      <c r="AP131" s="598" t="e">
        <f>+VLOOKUP($AJ131,Data_Validation!$A:$D,3,0)</f>
        <v>#N/A</v>
      </c>
      <c r="AQ131" s="598" t="e">
        <f>+VLOOKUP($AJ131,Data_Validation!$A:$D,4,0)</f>
        <v>#N/A</v>
      </c>
      <c r="AR131" s="598" t="s">
        <v>299</v>
      </c>
      <c r="AS131" s="598" t="e">
        <f>+VLOOKUP($AJ131,Data_Validation!$A:$E,5,0)</f>
        <v>#N/A</v>
      </c>
      <c r="AT131" s="1036">
        <f t="shared" si="6"/>
        <v>0</v>
      </c>
      <c r="AU131" s="599">
        <f t="shared" si="6"/>
        <v>0</v>
      </c>
      <c r="AV131" s="1030">
        <f>IFERROR(INDEX(V131:AG131,1,MATCH(Parametres!$B$3,V$1:AG$1,0)-1)*IF(OR(C131="L",C131="S",C131="I"),-1,1),"")</f>
        <v>0</v>
      </c>
      <c r="AW131" s="1030">
        <f t="shared" si="7"/>
        <v>0</v>
      </c>
      <c r="AX131" s="1030">
        <f>INDEX(V131:AG131,1,MATCH(Parametres!$B$3,V$1:AG$1,0))*IF(OR(C131="L",C131="S",C131="I"),-1,1)</f>
        <v>0</v>
      </c>
      <c r="AY131" s="598" t="s">
        <v>337</v>
      </c>
      <c r="AZ131" s="598" t="e">
        <f>+VLOOKUP($AJ131,Data_Validation!$A:$E,5,0)</f>
        <v>#N/A</v>
      </c>
    </row>
    <row r="132" spans="36:52" ht="15" customHeight="1">
      <c r="AJ132" s="1030">
        <f t="shared" ref="AJ132:AK195" si="8">C132</f>
        <v>0</v>
      </c>
      <c r="AK132" s="1030">
        <f t="shared" si="8"/>
        <v>0</v>
      </c>
      <c r="AL132" s="1030">
        <f>IFERROR(INDEX(G132:R132,1,MATCH(Parametres!$B$3,G$1:R$1,0)-1)*IF(OR(F132="L",F132="S",F132="I"),-1,1),"")</f>
        <v>0</v>
      </c>
      <c r="AM132" s="1030">
        <f t="shared" ref="AM132:AM195" si="9">AN132-N(AL132)</f>
        <v>0</v>
      </c>
      <c r="AN132" s="1030">
        <f>INDEX(G132:R132,1,MATCH(Parametres!$B$3,G$1:R$1,0))*IF(OR(F132="L",F132="S",F132="I"),-1,1)</f>
        <v>0</v>
      </c>
      <c r="AO132" s="598" t="e">
        <f>+VLOOKUP($AJ132,Data_Validation!$A:$D,1,0)</f>
        <v>#N/A</v>
      </c>
      <c r="AP132" s="598" t="e">
        <f>+VLOOKUP($AJ132,Data_Validation!$A:$D,3,0)</f>
        <v>#N/A</v>
      </c>
      <c r="AQ132" s="598" t="e">
        <f>+VLOOKUP($AJ132,Data_Validation!$A:$D,4,0)</f>
        <v>#N/A</v>
      </c>
      <c r="AR132" s="598" t="s">
        <v>299</v>
      </c>
      <c r="AS132" s="598" t="e">
        <f>+VLOOKUP($AJ132,Data_Validation!$A:$E,5,0)</f>
        <v>#N/A</v>
      </c>
      <c r="AT132" s="1036">
        <f t="shared" ref="AT132:AU195" si="10">C132</f>
        <v>0</v>
      </c>
      <c r="AU132" s="599">
        <f t="shared" si="10"/>
        <v>0</v>
      </c>
      <c r="AV132" s="1030">
        <f>IFERROR(INDEX(V132:AG132,1,MATCH(Parametres!$B$3,V$1:AG$1,0)-1)*IF(OR(C132="L",C132="S",C132="I"),-1,1),"")</f>
        <v>0</v>
      </c>
      <c r="AW132" s="1030">
        <f t="shared" ref="AW132:AW195" si="11">AX132-AV132</f>
        <v>0</v>
      </c>
      <c r="AX132" s="1030">
        <f>INDEX(V132:AG132,1,MATCH(Parametres!$B$3,V$1:AG$1,0))*IF(OR(C132="L",C132="S",C132="I"),-1,1)</f>
        <v>0</v>
      </c>
      <c r="AY132" s="598" t="s">
        <v>337</v>
      </c>
      <c r="AZ132" s="598" t="e">
        <f>+VLOOKUP($AJ132,Data_Validation!$A:$E,5,0)</f>
        <v>#N/A</v>
      </c>
    </row>
    <row r="133" spans="36:52" ht="15" customHeight="1">
      <c r="AJ133" s="1030">
        <f t="shared" si="8"/>
        <v>0</v>
      </c>
      <c r="AK133" s="1030">
        <f t="shared" si="8"/>
        <v>0</v>
      </c>
      <c r="AL133" s="1030">
        <f>IFERROR(INDEX(G133:R133,1,MATCH(Parametres!$B$3,G$1:R$1,0)-1)*IF(OR(F133="L",F133="S",F133="I"),-1,1),"")</f>
        <v>0</v>
      </c>
      <c r="AM133" s="1030">
        <f t="shared" si="9"/>
        <v>0</v>
      </c>
      <c r="AN133" s="1030">
        <f>INDEX(G133:R133,1,MATCH(Parametres!$B$3,G$1:R$1,0))*IF(OR(F133="L",F133="S",F133="I"),-1,1)</f>
        <v>0</v>
      </c>
      <c r="AO133" s="598" t="e">
        <f>+VLOOKUP($AJ133,Data_Validation!$A:$D,1,0)</f>
        <v>#N/A</v>
      </c>
      <c r="AP133" s="598" t="e">
        <f>+VLOOKUP($AJ133,Data_Validation!$A:$D,3,0)</f>
        <v>#N/A</v>
      </c>
      <c r="AQ133" s="598" t="e">
        <f>+VLOOKUP($AJ133,Data_Validation!$A:$D,4,0)</f>
        <v>#N/A</v>
      </c>
      <c r="AR133" s="598" t="s">
        <v>299</v>
      </c>
      <c r="AS133" s="598" t="e">
        <f>+VLOOKUP($AJ133,Data_Validation!$A:$E,5,0)</f>
        <v>#N/A</v>
      </c>
      <c r="AT133" s="1036">
        <f t="shared" si="10"/>
        <v>0</v>
      </c>
      <c r="AU133" s="599">
        <f t="shared" si="10"/>
        <v>0</v>
      </c>
      <c r="AV133" s="1030">
        <f>IFERROR(INDEX(V133:AG133,1,MATCH(Parametres!$B$3,V$1:AG$1,0)-1)*IF(OR(C133="L",C133="S",C133="I"),-1,1),"")</f>
        <v>0</v>
      </c>
      <c r="AW133" s="1030">
        <f t="shared" si="11"/>
        <v>0</v>
      </c>
      <c r="AX133" s="1030">
        <f>INDEX(V133:AG133,1,MATCH(Parametres!$B$3,V$1:AG$1,0))*IF(OR(C133="L",C133="S",C133="I"),-1,1)</f>
        <v>0</v>
      </c>
      <c r="AY133" s="598" t="s">
        <v>337</v>
      </c>
      <c r="AZ133" s="598" t="e">
        <f>+VLOOKUP($AJ133,Data_Validation!$A:$E,5,0)</f>
        <v>#N/A</v>
      </c>
    </row>
    <row r="134" spans="36:52" ht="15" customHeight="1">
      <c r="AJ134" s="1030">
        <f t="shared" si="8"/>
        <v>0</v>
      </c>
      <c r="AK134" s="1030">
        <f t="shared" si="8"/>
        <v>0</v>
      </c>
      <c r="AL134" s="1030">
        <f>IFERROR(INDEX(G134:R134,1,MATCH(Parametres!$B$3,G$1:R$1,0)-1)*IF(OR(F134="L",F134="S",F134="I"),-1,1),"")</f>
        <v>0</v>
      </c>
      <c r="AM134" s="1030">
        <f t="shared" si="9"/>
        <v>0</v>
      </c>
      <c r="AN134" s="1030">
        <f>INDEX(G134:R134,1,MATCH(Parametres!$B$3,G$1:R$1,0))*IF(OR(F134="L",F134="S",F134="I"),-1,1)</f>
        <v>0</v>
      </c>
      <c r="AO134" s="598" t="e">
        <f>+VLOOKUP($AJ134,Data_Validation!$A:$D,1,0)</f>
        <v>#N/A</v>
      </c>
      <c r="AP134" s="598" t="e">
        <f>+VLOOKUP($AJ134,Data_Validation!$A:$D,3,0)</f>
        <v>#N/A</v>
      </c>
      <c r="AQ134" s="598" t="e">
        <f>+VLOOKUP($AJ134,Data_Validation!$A:$D,4,0)</f>
        <v>#N/A</v>
      </c>
      <c r="AR134" s="598" t="s">
        <v>299</v>
      </c>
      <c r="AS134" s="598" t="e">
        <f>+VLOOKUP($AJ134,Data_Validation!$A:$E,5,0)</f>
        <v>#N/A</v>
      </c>
      <c r="AT134" s="1036">
        <f t="shared" si="10"/>
        <v>0</v>
      </c>
      <c r="AU134" s="599">
        <f t="shared" si="10"/>
        <v>0</v>
      </c>
      <c r="AV134" s="1030">
        <f>IFERROR(INDEX(V134:AG134,1,MATCH(Parametres!$B$3,V$1:AG$1,0)-1)*IF(OR(C134="L",C134="S",C134="I"),-1,1),"")</f>
        <v>0</v>
      </c>
      <c r="AW134" s="1030">
        <f t="shared" si="11"/>
        <v>0</v>
      </c>
      <c r="AX134" s="1030">
        <f>INDEX(V134:AG134,1,MATCH(Parametres!$B$3,V$1:AG$1,0))*IF(OR(C134="L",C134="S",C134="I"),-1,1)</f>
        <v>0</v>
      </c>
      <c r="AY134" s="598" t="s">
        <v>337</v>
      </c>
      <c r="AZ134" s="598" t="e">
        <f>+VLOOKUP($AJ134,Data_Validation!$A:$E,5,0)</f>
        <v>#N/A</v>
      </c>
    </row>
    <row r="135" spans="36:52" ht="15.75" customHeight="1">
      <c r="AJ135" s="1030">
        <f t="shared" si="8"/>
        <v>0</v>
      </c>
      <c r="AK135" s="1030">
        <f t="shared" si="8"/>
        <v>0</v>
      </c>
      <c r="AL135" s="1030">
        <f>IFERROR(INDEX(G135:R135,1,MATCH(Parametres!$B$3,G$1:R$1,0)-1)*IF(OR(F135="L",F135="S",F135="I"),-1,1),"")</f>
        <v>0</v>
      </c>
      <c r="AM135" s="1030">
        <f t="shared" si="9"/>
        <v>0</v>
      </c>
      <c r="AN135" s="1030">
        <f>INDEX(G135:R135,1,MATCH(Parametres!$B$3,G$1:R$1,0))*IF(OR(F135="L",F135="S",F135="I"),-1,1)</f>
        <v>0</v>
      </c>
      <c r="AO135" s="598" t="e">
        <f>+VLOOKUP($AJ135,Data_Validation!$A:$D,1,0)</f>
        <v>#N/A</v>
      </c>
      <c r="AP135" s="598" t="e">
        <f>+VLOOKUP($AJ135,Data_Validation!$A:$D,3,0)</f>
        <v>#N/A</v>
      </c>
      <c r="AQ135" s="598" t="e">
        <f>+VLOOKUP($AJ135,Data_Validation!$A:$D,4,0)</f>
        <v>#N/A</v>
      </c>
      <c r="AR135" s="598" t="s">
        <v>299</v>
      </c>
      <c r="AS135" s="598" t="e">
        <f>+VLOOKUP($AJ135,Data_Validation!$A:$E,5,0)</f>
        <v>#N/A</v>
      </c>
      <c r="AT135" s="1036">
        <f t="shared" si="10"/>
        <v>0</v>
      </c>
      <c r="AU135" s="599">
        <f t="shared" si="10"/>
        <v>0</v>
      </c>
      <c r="AV135" s="1030">
        <f>IFERROR(INDEX(V135:AG135,1,MATCH(Parametres!$B$3,V$1:AG$1,0)-1)*IF(OR(C135="L",C135="S",C135="I"),-1,1),"")</f>
        <v>0</v>
      </c>
      <c r="AW135" s="1030">
        <f t="shared" si="11"/>
        <v>0</v>
      </c>
      <c r="AX135" s="1030">
        <f>INDEX(V135:AG135,1,MATCH(Parametres!$B$3,V$1:AG$1,0))*IF(OR(C135="L",C135="S",C135="I"),-1,1)</f>
        <v>0</v>
      </c>
      <c r="AY135" s="598" t="s">
        <v>337</v>
      </c>
      <c r="AZ135" s="598" t="e">
        <f>+VLOOKUP($AJ135,Data_Validation!$A:$E,5,0)</f>
        <v>#N/A</v>
      </c>
    </row>
    <row r="136" spans="36:52" ht="15" customHeight="1">
      <c r="AJ136" s="1030">
        <f t="shared" si="8"/>
        <v>0</v>
      </c>
      <c r="AK136" s="1030">
        <f t="shared" si="8"/>
        <v>0</v>
      </c>
      <c r="AL136" s="1030">
        <f>IFERROR(INDEX(G136:R136,1,MATCH(Parametres!$B$3,G$1:R$1,0)-1)*IF(OR(F136="L",F136="S",F136="I"),-1,1),"")</f>
        <v>0</v>
      </c>
      <c r="AM136" s="1030">
        <f t="shared" si="9"/>
        <v>0</v>
      </c>
      <c r="AN136" s="1030">
        <f>INDEX(G136:R136,1,MATCH(Parametres!$B$3,G$1:R$1,0))*IF(OR(F136="L",F136="S",F136="I"),-1,1)</f>
        <v>0</v>
      </c>
      <c r="AO136" s="598" t="e">
        <f>+VLOOKUP($AJ136,Data_Validation!$A:$D,1,0)</f>
        <v>#N/A</v>
      </c>
      <c r="AP136" s="598" t="e">
        <f>+VLOOKUP($AJ136,Data_Validation!$A:$D,3,0)</f>
        <v>#N/A</v>
      </c>
      <c r="AQ136" s="598" t="e">
        <f>+VLOOKUP($AJ136,Data_Validation!$A:$D,4,0)</f>
        <v>#N/A</v>
      </c>
      <c r="AR136" s="598" t="s">
        <v>299</v>
      </c>
      <c r="AS136" s="598" t="e">
        <f>+VLOOKUP($AJ136,Data_Validation!$A:$E,5,0)</f>
        <v>#N/A</v>
      </c>
      <c r="AT136" s="1036">
        <f t="shared" si="10"/>
        <v>0</v>
      </c>
      <c r="AU136" s="599">
        <f t="shared" si="10"/>
        <v>0</v>
      </c>
      <c r="AV136" s="1030">
        <f>IFERROR(INDEX(V136:AG136,1,MATCH(Parametres!$B$3,V$1:AG$1,0)-1)*IF(OR(C136="L",C136="S",C136="I"),-1,1),"")</f>
        <v>0</v>
      </c>
      <c r="AW136" s="1030">
        <f t="shared" si="11"/>
        <v>0</v>
      </c>
      <c r="AX136" s="1030">
        <f>INDEX(V136:AG136,1,MATCH(Parametres!$B$3,V$1:AG$1,0))*IF(OR(C136="L",C136="S",C136="I"),-1,1)</f>
        <v>0</v>
      </c>
      <c r="AY136" s="598" t="s">
        <v>337</v>
      </c>
      <c r="AZ136" s="598" t="e">
        <f>+VLOOKUP($AJ136,Data_Validation!$A:$E,5,0)</f>
        <v>#N/A</v>
      </c>
    </row>
    <row r="137" spans="36:52" ht="15" customHeight="1">
      <c r="AJ137" s="1030">
        <f t="shared" si="8"/>
        <v>0</v>
      </c>
      <c r="AK137" s="1030">
        <f t="shared" si="8"/>
        <v>0</v>
      </c>
      <c r="AL137" s="1030">
        <f>IFERROR(INDEX(G137:R137,1,MATCH(Parametres!$B$3,G$1:R$1,0)-1)*IF(OR(F137="L",F137="S",F137="I"),-1,1),"")</f>
        <v>0</v>
      </c>
      <c r="AM137" s="1030">
        <f t="shared" si="9"/>
        <v>0</v>
      </c>
      <c r="AN137" s="1030">
        <f>INDEX(G137:R137,1,MATCH(Parametres!$B$3,G$1:R$1,0))*IF(OR(F137="L",F137="S",F137="I"),-1,1)</f>
        <v>0</v>
      </c>
      <c r="AO137" s="598" t="e">
        <f>+VLOOKUP($AJ137,Data_Validation!$A:$D,1,0)</f>
        <v>#N/A</v>
      </c>
      <c r="AP137" s="598" t="e">
        <f>+VLOOKUP($AJ137,Data_Validation!$A:$D,3,0)</f>
        <v>#N/A</v>
      </c>
      <c r="AQ137" s="598" t="e">
        <f>+VLOOKUP($AJ137,Data_Validation!$A:$D,4,0)</f>
        <v>#N/A</v>
      </c>
      <c r="AR137" s="598" t="s">
        <v>299</v>
      </c>
      <c r="AS137" s="598" t="e">
        <f>+VLOOKUP($AJ137,Data_Validation!$A:$E,5,0)</f>
        <v>#N/A</v>
      </c>
      <c r="AT137" s="1036">
        <f t="shared" si="10"/>
        <v>0</v>
      </c>
      <c r="AU137" s="599">
        <f t="shared" si="10"/>
        <v>0</v>
      </c>
      <c r="AV137" s="1030">
        <f>IFERROR(INDEX(V137:AG137,1,MATCH(Parametres!$B$3,V$1:AG$1,0)-1)*IF(OR(C137="L",C137="S",C137="I"),-1,1),"")</f>
        <v>0</v>
      </c>
      <c r="AW137" s="1030">
        <f t="shared" si="11"/>
        <v>0</v>
      </c>
      <c r="AX137" s="1030">
        <f>INDEX(V137:AG137,1,MATCH(Parametres!$B$3,V$1:AG$1,0))*IF(OR(C137="L",C137="S",C137="I"),-1,1)</f>
        <v>0</v>
      </c>
      <c r="AY137" s="598" t="s">
        <v>337</v>
      </c>
      <c r="AZ137" s="598" t="e">
        <f>+VLOOKUP($AJ137,Data_Validation!$A:$E,5,0)</f>
        <v>#N/A</v>
      </c>
    </row>
    <row r="138" spans="36:52" ht="15" customHeight="1">
      <c r="AJ138" s="1030">
        <f t="shared" si="8"/>
        <v>0</v>
      </c>
      <c r="AK138" s="1030">
        <f t="shared" si="8"/>
        <v>0</v>
      </c>
      <c r="AL138" s="1030">
        <f>IFERROR(INDEX(G138:R138,1,MATCH(Parametres!$B$3,G$1:R$1,0)-1)*IF(OR(F138="L",F138="S",F138="I"),-1,1),"")</f>
        <v>0</v>
      </c>
      <c r="AM138" s="1030">
        <f t="shared" si="9"/>
        <v>0</v>
      </c>
      <c r="AN138" s="1030">
        <f>INDEX(G138:R138,1,MATCH(Parametres!$B$3,G$1:R$1,0))*IF(OR(F138="L",F138="S",F138="I"),-1,1)</f>
        <v>0</v>
      </c>
      <c r="AO138" s="598" t="e">
        <f>+VLOOKUP($AJ138,Data_Validation!$A:$D,1,0)</f>
        <v>#N/A</v>
      </c>
      <c r="AP138" s="598" t="e">
        <f>+VLOOKUP($AJ138,Data_Validation!$A:$D,3,0)</f>
        <v>#N/A</v>
      </c>
      <c r="AQ138" s="598" t="e">
        <f>+VLOOKUP($AJ138,Data_Validation!$A:$D,4,0)</f>
        <v>#N/A</v>
      </c>
      <c r="AR138" s="598" t="s">
        <v>299</v>
      </c>
      <c r="AS138" s="598" t="e">
        <f>+VLOOKUP($AJ138,Data_Validation!$A:$E,5,0)</f>
        <v>#N/A</v>
      </c>
      <c r="AT138" s="1036">
        <f t="shared" si="10"/>
        <v>0</v>
      </c>
      <c r="AU138" s="599">
        <f t="shared" si="10"/>
        <v>0</v>
      </c>
      <c r="AV138" s="1030">
        <f>IFERROR(INDEX(V138:AG138,1,MATCH(Parametres!$B$3,V$1:AG$1,0)-1)*IF(OR(C138="L",C138="S",C138="I"),-1,1),"")</f>
        <v>0</v>
      </c>
      <c r="AW138" s="1030">
        <f t="shared" si="11"/>
        <v>0</v>
      </c>
      <c r="AX138" s="1030">
        <f>INDEX(V138:AG138,1,MATCH(Parametres!$B$3,V$1:AG$1,0))*IF(OR(C138="L",C138="S",C138="I"),-1,1)</f>
        <v>0</v>
      </c>
      <c r="AY138" s="598" t="s">
        <v>337</v>
      </c>
      <c r="AZ138" s="598" t="e">
        <f>+VLOOKUP($AJ138,Data_Validation!$A:$E,5,0)</f>
        <v>#N/A</v>
      </c>
    </row>
    <row r="139" spans="36:52" ht="15.75" customHeight="1">
      <c r="AJ139" s="1030">
        <f t="shared" si="8"/>
        <v>0</v>
      </c>
      <c r="AK139" s="1030">
        <f t="shared" si="8"/>
        <v>0</v>
      </c>
      <c r="AL139" s="1030">
        <f>IFERROR(INDEX(G139:R139,1,MATCH(Parametres!$B$3,G$1:R$1,0)-1)*IF(OR(F139="L",F139="S",F139="I"),-1,1),"")</f>
        <v>0</v>
      </c>
      <c r="AM139" s="1030">
        <f t="shared" si="9"/>
        <v>0</v>
      </c>
      <c r="AN139" s="1030">
        <f>INDEX(G139:R139,1,MATCH(Parametres!$B$3,G$1:R$1,0))*IF(OR(F139="L",F139="S",F139="I"),-1,1)</f>
        <v>0</v>
      </c>
      <c r="AO139" s="598" t="e">
        <f>+VLOOKUP($AJ139,Data_Validation!$A:$D,1,0)</f>
        <v>#N/A</v>
      </c>
      <c r="AP139" s="598" t="e">
        <f>+VLOOKUP($AJ139,Data_Validation!$A:$D,3,0)</f>
        <v>#N/A</v>
      </c>
      <c r="AQ139" s="598" t="e">
        <f>+VLOOKUP($AJ139,Data_Validation!$A:$D,4,0)</f>
        <v>#N/A</v>
      </c>
      <c r="AR139" s="598" t="s">
        <v>299</v>
      </c>
      <c r="AS139" s="598" t="e">
        <f>+VLOOKUP($AJ139,Data_Validation!$A:$E,5,0)</f>
        <v>#N/A</v>
      </c>
      <c r="AT139" s="1036">
        <f t="shared" si="10"/>
        <v>0</v>
      </c>
      <c r="AU139" s="599">
        <f t="shared" si="10"/>
        <v>0</v>
      </c>
      <c r="AV139" s="1030">
        <f>IFERROR(INDEX(V139:AG139,1,MATCH(Parametres!$B$3,V$1:AG$1,0)-1)*IF(OR(C139="L",C139="S",C139="I"),-1,1),"")</f>
        <v>0</v>
      </c>
      <c r="AW139" s="1030">
        <f t="shared" si="11"/>
        <v>0</v>
      </c>
      <c r="AX139" s="1030">
        <f>INDEX(V139:AG139,1,MATCH(Parametres!$B$3,V$1:AG$1,0))*IF(OR(C139="L",C139="S",C139="I"),-1,1)</f>
        <v>0</v>
      </c>
      <c r="AY139" s="598" t="s">
        <v>337</v>
      </c>
      <c r="AZ139" s="598" t="e">
        <f>+VLOOKUP($AJ139,Data_Validation!$A:$E,5,0)</f>
        <v>#N/A</v>
      </c>
    </row>
    <row r="140" spans="36:52" ht="15" customHeight="1">
      <c r="AJ140" s="1030">
        <f t="shared" si="8"/>
        <v>0</v>
      </c>
      <c r="AK140" s="1030">
        <f t="shared" si="8"/>
        <v>0</v>
      </c>
      <c r="AL140" s="1030">
        <f>IFERROR(INDEX(G140:R140,1,MATCH(Parametres!$B$3,G$1:R$1,0)-1)*IF(OR(F140="L",F140="S",F140="I"),-1,1),"")</f>
        <v>0</v>
      </c>
      <c r="AM140" s="1030">
        <f t="shared" si="9"/>
        <v>0</v>
      </c>
      <c r="AN140" s="1030">
        <f>INDEX(G140:R140,1,MATCH(Parametres!$B$3,G$1:R$1,0))*IF(OR(F140="L",F140="S",F140="I"),-1,1)</f>
        <v>0</v>
      </c>
      <c r="AO140" s="598" t="e">
        <f>+VLOOKUP($AJ140,Data_Validation!$A:$D,1,0)</f>
        <v>#N/A</v>
      </c>
      <c r="AP140" s="598" t="e">
        <f>+VLOOKUP($AJ140,Data_Validation!$A:$D,3,0)</f>
        <v>#N/A</v>
      </c>
      <c r="AQ140" s="598" t="e">
        <f>+VLOOKUP($AJ140,Data_Validation!$A:$D,4,0)</f>
        <v>#N/A</v>
      </c>
      <c r="AR140" s="598" t="s">
        <v>299</v>
      </c>
      <c r="AS140" s="598" t="e">
        <f>+VLOOKUP($AJ140,Data_Validation!$A:$E,5,0)</f>
        <v>#N/A</v>
      </c>
      <c r="AT140" s="1036">
        <f t="shared" si="10"/>
        <v>0</v>
      </c>
      <c r="AU140" s="599">
        <f t="shared" si="10"/>
        <v>0</v>
      </c>
      <c r="AV140" s="1030">
        <f>IFERROR(INDEX(V140:AG140,1,MATCH(Parametres!$B$3,V$1:AG$1,0)-1)*IF(OR(C140="L",C140="S",C140="I"),-1,1),"")</f>
        <v>0</v>
      </c>
      <c r="AW140" s="1030">
        <f t="shared" si="11"/>
        <v>0</v>
      </c>
      <c r="AX140" s="1030">
        <f>INDEX(V140:AG140,1,MATCH(Parametres!$B$3,V$1:AG$1,0))*IF(OR(C140="L",C140="S",C140="I"),-1,1)</f>
        <v>0</v>
      </c>
      <c r="AY140" s="598" t="s">
        <v>337</v>
      </c>
      <c r="AZ140" s="598" t="e">
        <f>+VLOOKUP($AJ140,Data_Validation!$A:$E,5,0)</f>
        <v>#N/A</v>
      </c>
    </row>
    <row r="141" spans="36:52" ht="15" customHeight="1">
      <c r="AJ141" s="1030">
        <f t="shared" si="8"/>
        <v>0</v>
      </c>
      <c r="AK141" s="1030">
        <f t="shared" si="8"/>
        <v>0</v>
      </c>
      <c r="AL141" s="1030">
        <f>IFERROR(INDEX(G141:R141,1,MATCH(Parametres!$B$3,G$1:R$1,0)-1)*IF(OR(F141="L",F141="S",F141="I"),-1,1),"")</f>
        <v>0</v>
      </c>
      <c r="AM141" s="1030">
        <f t="shared" si="9"/>
        <v>0</v>
      </c>
      <c r="AN141" s="1030">
        <f>INDEX(G141:R141,1,MATCH(Parametres!$B$3,G$1:R$1,0))*IF(OR(F141="L",F141="S",F141="I"),-1,1)</f>
        <v>0</v>
      </c>
      <c r="AO141" s="598" t="e">
        <f>+VLOOKUP($AJ141,Data_Validation!$A:$D,1,0)</f>
        <v>#N/A</v>
      </c>
      <c r="AP141" s="598" t="e">
        <f>+VLOOKUP($AJ141,Data_Validation!$A:$D,3,0)</f>
        <v>#N/A</v>
      </c>
      <c r="AQ141" s="598" t="e">
        <f>+VLOOKUP($AJ141,Data_Validation!$A:$D,4,0)</f>
        <v>#N/A</v>
      </c>
      <c r="AR141" s="598" t="s">
        <v>299</v>
      </c>
      <c r="AS141" s="598" t="e">
        <f>+VLOOKUP($AJ141,Data_Validation!$A:$E,5,0)</f>
        <v>#N/A</v>
      </c>
      <c r="AT141" s="1036">
        <f t="shared" si="10"/>
        <v>0</v>
      </c>
      <c r="AU141" s="599">
        <f t="shared" si="10"/>
        <v>0</v>
      </c>
      <c r="AV141" s="1030">
        <f>IFERROR(INDEX(V141:AG141,1,MATCH(Parametres!$B$3,V$1:AG$1,0)-1)*IF(OR(C141="L",C141="S",C141="I"),-1,1),"")</f>
        <v>0</v>
      </c>
      <c r="AW141" s="1030">
        <f t="shared" si="11"/>
        <v>0</v>
      </c>
      <c r="AX141" s="1030">
        <f>INDEX(V141:AG141,1,MATCH(Parametres!$B$3,V$1:AG$1,0))*IF(OR(C141="L",C141="S",C141="I"),-1,1)</f>
        <v>0</v>
      </c>
      <c r="AY141" s="598" t="s">
        <v>337</v>
      </c>
      <c r="AZ141" s="598" t="e">
        <f>+VLOOKUP($AJ141,Data_Validation!$A:$E,5,0)</f>
        <v>#N/A</v>
      </c>
    </row>
    <row r="142" spans="36:52" ht="15" customHeight="1">
      <c r="AJ142" s="1030">
        <f t="shared" si="8"/>
        <v>0</v>
      </c>
      <c r="AK142" s="1030">
        <f t="shared" si="8"/>
        <v>0</v>
      </c>
      <c r="AL142" s="1030">
        <f>IFERROR(INDEX(G142:R142,1,MATCH(Parametres!$B$3,G$1:R$1,0)-1)*IF(OR(F142="L",F142="S",F142="I"),-1,1),"")</f>
        <v>0</v>
      </c>
      <c r="AM142" s="1030">
        <f t="shared" si="9"/>
        <v>0</v>
      </c>
      <c r="AN142" s="1030">
        <f>INDEX(G142:R142,1,MATCH(Parametres!$B$3,G$1:R$1,0))*IF(OR(F142="L",F142="S",F142="I"),-1,1)</f>
        <v>0</v>
      </c>
      <c r="AO142" s="598" t="e">
        <f>+VLOOKUP($AJ142,Data_Validation!$A:$D,1,0)</f>
        <v>#N/A</v>
      </c>
      <c r="AP142" s="598" t="e">
        <f>+VLOOKUP($AJ142,Data_Validation!$A:$D,3,0)</f>
        <v>#N/A</v>
      </c>
      <c r="AQ142" s="598" t="e">
        <f>+VLOOKUP($AJ142,Data_Validation!$A:$D,4,0)</f>
        <v>#N/A</v>
      </c>
      <c r="AR142" s="598" t="s">
        <v>299</v>
      </c>
      <c r="AS142" s="598" t="e">
        <f>+VLOOKUP($AJ142,Data_Validation!$A:$E,5,0)</f>
        <v>#N/A</v>
      </c>
      <c r="AT142" s="1036">
        <f t="shared" si="10"/>
        <v>0</v>
      </c>
      <c r="AU142" s="599">
        <f t="shared" si="10"/>
        <v>0</v>
      </c>
      <c r="AV142" s="1030">
        <f>IFERROR(INDEX(V142:AG142,1,MATCH(Parametres!$B$3,V$1:AG$1,0)-1)*IF(OR(C142="L",C142="S",C142="I"),-1,1),"")</f>
        <v>0</v>
      </c>
      <c r="AW142" s="1030">
        <f t="shared" si="11"/>
        <v>0</v>
      </c>
      <c r="AX142" s="1030">
        <f>INDEX(V142:AG142,1,MATCH(Parametres!$B$3,V$1:AG$1,0))*IF(OR(C142="L",C142="S",C142="I"),-1,1)</f>
        <v>0</v>
      </c>
      <c r="AY142" s="598" t="s">
        <v>337</v>
      </c>
      <c r="AZ142" s="598" t="e">
        <f>+VLOOKUP($AJ142,Data_Validation!$A:$E,5,0)</f>
        <v>#N/A</v>
      </c>
    </row>
    <row r="143" spans="36:52" ht="15.75" customHeight="1">
      <c r="AJ143" s="1030">
        <f t="shared" si="8"/>
        <v>0</v>
      </c>
      <c r="AK143" s="1030">
        <f t="shared" si="8"/>
        <v>0</v>
      </c>
      <c r="AL143" s="1030">
        <f>IFERROR(INDEX(G143:R143,1,MATCH(Parametres!$B$3,G$1:R$1,0)-1)*IF(OR(F143="L",F143="S",F143="I"),-1,1),"")</f>
        <v>0</v>
      </c>
      <c r="AM143" s="1030">
        <f t="shared" si="9"/>
        <v>0</v>
      </c>
      <c r="AN143" s="1030">
        <f>INDEX(G143:R143,1,MATCH(Parametres!$B$3,G$1:R$1,0))*IF(OR(F143="L",F143="S",F143="I"),-1,1)</f>
        <v>0</v>
      </c>
      <c r="AO143" s="598" t="e">
        <f>+VLOOKUP($AJ143,Data_Validation!$A:$D,1,0)</f>
        <v>#N/A</v>
      </c>
      <c r="AP143" s="598" t="e">
        <f>+VLOOKUP($AJ143,Data_Validation!$A:$D,3,0)</f>
        <v>#N/A</v>
      </c>
      <c r="AQ143" s="598" t="e">
        <f>+VLOOKUP($AJ143,Data_Validation!$A:$D,4,0)</f>
        <v>#N/A</v>
      </c>
      <c r="AR143" s="598" t="s">
        <v>299</v>
      </c>
      <c r="AS143" s="598" t="e">
        <f>+VLOOKUP($AJ143,Data_Validation!$A:$E,5,0)</f>
        <v>#N/A</v>
      </c>
      <c r="AT143" s="1036">
        <f t="shared" si="10"/>
        <v>0</v>
      </c>
      <c r="AU143" s="599">
        <f t="shared" si="10"/>
        <v>0</v>
      </c>
      <c r="AV143" s="1030">
        <f>IFERROR(INDEX(V143:AG143,1,MATCH(Parametres!$B$3,V$1:AG$1,0)-1)*IF(OR(C143="L",C143="S",C143="I"),-1,1),"")</f>
        <v>0</v>
      </c>
      <c r="AW143" s="1030">
        <f t="shared" si="11"/>
        <v>0</v>
      </c>
      <c r="AX143" s="1030">
        <f>INDEX(V143:AG143,1,MATCH(Parametres!$B$3,V$1:AG$1,0))*IF(OR(C143="L",C143="S",C143="I"),-1,1)</f>
        <v>0</v>
      </c>
      <c r="AY143" s="598" t="s">
        <v>337</v>
      </c>
      <c r="AZ143" s="598" t="e">
        <f>+VLOOKUP($AJ143,Data_Validation!$A:$E,5,0)</f>
        <v>#N/A</v>
      </c>
    </row>
    <row r="144" spans="36:52" ht="15" customHeight="1">
      <c r="AJ144" s="1030">
        <f t="shared" si="8"/>
        <v>0</v>
      </c>
      <c r="AK144" s="1030">
        <f t="shared" si="8"/>
        <v>0</v>
      </c>
      <c r="AL144" s="1030">
        <f>IFERROR(INDEX(G144:R144,1,MATCH(Parametres!$B$3,G$1:R$1,0)-1)*IF(OR(F144="L",F144="S",F144="I"),-1,1),"")</f>
        <v>0</v>
      </c>
      <c r="AM144" s="1030">
        <f t="shared" si="9"/>
        <v>0</v>
      </c>
      <c r="AN144" s="1030">
        <f>INDEX(G144:R144,1,MATCH(Parametres!$B$3,G$1:R$1,0))*IF(OR(F144="L",F144="S",F144="I"),-1,1)</f>
        <v>0</v>
      </c>
      <c r="AO144" s="598" t="e">
        <f>+VLOOKUP($AJ144,Data_Validation!$A:$D,1,0)</f>
        <v>#N/A</v>
      </c>
      <c r="AP144" s="598" t="e">
        <f>+VLOOKUP($AJ144,Data_Validation!$A:$D,3,0)</f>
        <v>#N/A</v>
      </c>
      <c r="AQ144" s="598" t="e">
        <f>+VLOOKUP($AJ144,Data_Validation!$A:$D,4,0)</f>
        <v>#N/A</v>
      </c>
      <c r="AR144" s="598" t="s">
        <v>299</v>
      </c>
      <c r="AS144" s="598" t="e">
        <f>+VLOOKUP($AJ144,Data_Validation!$A:$E,5,0)</f>
        <v>#N/A</v>
      </c>
      <c r="AT144" s="1036">
        <f t="shared" si="10"/>
        <v>0</v>
      </c>
      <c r="AU144" s="599">
        <f t="shared" si="10"/>
        <v>0</v>
      </c>
      <c r="AV144" s="1030">
        <f>IFERROR(INDEX(V144:AG144,1,MATCH(Parametres!$B$3,V$1:AG$1,0)-1)*IF(OR(C144="L",C144="S",C144="I"),-1,1),"")</f>
        <v>0</v>
      </c>
      <c r="AW144" s="1030">
        <f t="shared" si="11"/>
        <v>0</v>
      </c>
      <c r="AX144" s="1030">
        <f>INDEX(V144:AG144,1,MATCH(Parametres!$B$3,V$1:AG$1,0))*IF(OR(C144="L",C144="S",C144="I"),-1,1)</f>
        <v>0</v>
      </c>
      <c r="AY144" s="598" t="s">
        <v>337</v>
      </c>
      <c r="AZ144" s="598" t="e">
        <f>+VLOOKUP($AJ144,Data_Validation!$A:$E,5,0)</f>
        <v>#N/A</v>
      </c>
    </row>
    <row r="145" spans="36:52" ht="15" customHeight="1">
      <c r="AJ145" s="1030">
        <f t="shared" si="8"/>
        <v>0</v>
      </c>
      <c r="AK145" s="1030">
        <f t="shared" si="8"/>
        <v>0</v>
      </c>
      <c r="AL145" s="1030">
        <f>IFERROR(INDEX(G145:R145,1,MATCH(Parametres!$B$3,G$1:R$1,0)-1)*IF(OR(F145="L",F145="S",F145="I"),-1,1),"")</f>
        <v>0</v>
      </c>
      <c r="AM145" s="1030">
        <f t="shared" si="9"/>
        <v>0</v>
      </c>
      <c r="AN145" s="1030">
        <f>INDEX(G145:R145,1,MATCH(Parametres!$B$3,G$1:R$1,0))*IF(OR(F145="L",F145="S",F145="I"),-1,1)</f>
        <v>0</v>
      </c>
      <c r="AO145" s="598" t="e">
        <f>+VLOOKUP($AJ145,Data_Validation!$A:$D,1,0)</f>
        <v>#N/A</v>
      </c>
      <c r="AP145" s="598" t="e">
        <f>+VLOOKUP($AJ145,Data_Validation!$A:$D,3,0)</f>
        <v>#N/A</v>
      </c>
      <c r="AQ145" s="598" t="e">
        <f>+VLOOKUP($AJ145,Data_Validation!$A:$D,4,0)</f>
        <v>#N/A</v>
      </c>
      <c r="AR145" s="598" t="s">
        <v>299</v>
      </c>
      <c r="AS145" s="598" t="e">
        <f>+VLOOKUP($AJ145,Data_Validation!$A:$E,5,0)</f>
        <v>#N/A</v>
      </c>
      <c r="AT145" s="1036">
        <f t="shared" si="10"/>
        <v>0</v>
      </c>
      <c r="AU145" s="599">
        <f t="shared" si="10"/>
        <v>0</v>
      </c>
      <c r="AV145" s="1030">
        <f>IFERROR(INDEX(V145:AG145,1,MATCH(Parametres!$B$3,V$1:AG$1,0)-1)*IF(OR(C145="L",C145="S",C145="I"),-1,1),"")</f>
        <v>0</v>
      </c>
      <c r="AW145" s="1030">
        <f t="shared" si="11"/>
        <v>0</v>
      </c>
      <c r="AX145" s="1030">
        <f>INDEX(V145:AG145,1,MATCH(Parametres!$B$3,V$1:AG$1,0))*IF(OR(C145="L",C145="S",C145="I"),-1,1)</f>
        <v>0</v>
      </c>
      <c r="AY145" s="598" t="s">
        <v>337</v>
      </c>
      <c r="AZ145" s="598" t="e">
        <f>+VLOOKUP($AJ145,Data_Validation!$A:$E,5,0)</f>
        <v>#N/A</v>
      </c>
    </row>
    <row r="146" spans="36:52" ht="15" customHeight="1">
      <c r="AJ146" s="1030">
        <f t="shared" si="8"/>
        <v>0</v>
      </c>
      <c r="AK146" s="1030">
        <f t="shared" si="8"/>
        <v>0</v>
      </c>
      <c r="AL146" s="1030">
        <f>IFERROR(INDEX(G146:R146,1,MATCH(Parametres!$B$3,G$1:R$1,0)-1)*IF(OR(F146="L",F146="S",F146="I"),-1,1),"")</f>
        <v>0</v>
      </c>
      <c r="AM146" s="1030">
        <f t="shared" si="9"/>
        <v>0</v>
      </c>
      <c r="AN146" s="1030">
        <f>INDEX(G146:R146,1,MATCH(Parametres!$B$3,G$1:R$1,0))*IF(OR(F146="L",F146="S",F146="I"),-1,1)</f>
        <v>0</v>
      </c>
      <c r="AO146" s="598" t="e">
        <f>+VLOOKUP($AJ146,Data_Validation!$A:$D,1,0)</f>
        <v>#N/A</v>
      </c>
      <c r="AP146" s="598" t="e">
        <f>+VLOOKUP($AJ146,Data_Validation!$A:$D,3,0)</f>
        <v>#N/A</v>
      </c>
      <c r="AQ146" s="598" t="e">
        <f>+VLOOKUP($AJ146,Data_Validation!$A:$D,4,0)</f>
        <v>#N/A</v>
      </c>
      <c r="AR146" s="598" t="s">
        <v>299</v>
      </c>
      <c r="AS146" s="598" t="e">
        <f>+VLOOKUP($AJ146,Data_Validation!$A:$E,5,0)</f>
        <v>#N/A</v>
      </c>
      <c r="AT146" s="1036">
        <f t="shared" si="10"/>
        <v>0</v>
      </c>
      <c r="AU146" s="599">
        <f t="shared" si="10"/>
        <v>0</v>
      </c>
      <c r="AV146" s="1030">
        <f>IFERROR(INDEX(V146:AG146,1,MATCH(Parametres!$B$3,V$1:AG$1,0)-1)*IF(OR(C146="L",C146="S",C146="I"),-1,1),"")</f>
        <v>0</v>
      </c>
      <c r="AW146" s="1030">
        <f t="shared" si="11"/>
        <v>0</v>
      </c>
      <c r="AX146" s="1030">
        <f>INDEX(V146:AG146,1,MATCH(Parametres!$B$3,V$1:AG$1,0))*IF(OR(C146="L",C146="S",C146="I"),-1,1)</f>
        <v>0</v>
      </c>
      <c r="AY146" s="598" t="s">
        <v>337</v>
      </c>
      <c r="AZ146" s="598" t="e">
        <f>+VLOOKUP($AJ146,Data_Validation!$A:$E,5,0)</f>
        <v>#N/A</v>
      </c>
    </row>
    <row r="147" spans="36:52" ht="15" customHeight="1">
      <c r="AJ147" s="1030">
        <f t="shared" si="8"/>
        <v>0</v>
      </c>
      <c r="AK147" s="1030">
        <f t="shared" si="8"/>
        <v>0</v>
      </c>
      <c r="AL147" s="1030">
        <f>IFERROR(INDEX(G147:R147,1,MATCH(Parametres!$B$3,G$1:R$1,0)-1)*IF(OR(F147="L",F147="S",F147="I"),-1,1),"")</f>
        <v>0</v>
      </c>
      <c r="AM147" s="1030">
        <f t="shared" si="9"/>
        <v>0</v>
      </c>
      <c r="AN147" s="1030">
        <f>INDEX(G147:R147,1,MATCH(Parametres!$B$3,G$1:R$1,0))*IF(OR(F147="L",F147="S",F147="I"),-1,1)</f>
        <v>0</v>
      </c>
      <c r="AO147" s="598" t="e">
        <f>+VLOOKUP($AJ147,Data_Validation!$A:$D,1,0)</f>
        <v>#N/A</v>
      </c>
      <c r="AP147" s="598" t="e">
        <f>+VLOOKUP($AJ147,Data_Validation!$A:$D,3,0)</f>
        <v>#N/A</v>
      </c>
      <c r="AQ147" s="598" t="e">
        <f>+VLOOKUP($AJ147,Data_Validation!$A:$D,4,0)</f>
        <v>#N/A</v>
      </c>
      <c r="AR147" s="598" t="s">
        <v>299</v>
      </c>
      <c r="AS147" s="598" t="e">
        <f>+VLOOKUP($AJ147,Data_Validation!$A:$E,5,0)</f>
        <v>#N/A</v>
      </c>
      <c r="AT147" s="1036">
        <f t="shared" si="10"/>
        <v>0</v>
      </c>
      <c r="AU147" s="599">
        <f t="shared" si="10"/>
        <v>0</v>
      </c>
      <c r="AV147" s="1030">
        <f>IFERROR(INDEX(V147:AG147,1,MATCH(Parametres!$B$3,V$1:AG$1,0)-1)*IF(OR(C147="L",C147="S",C147="I"),-1,1),"")</f>
        <v>0</v>
      </c>
      <c r="AW147" s="1030">
        <f t="shared" si="11"/>
        <v>0</v>
      </c>
      <c r="AX147" s="1030">
        <f>INDEX(V147:AG147,1,MATCH(Parametres!$B$3,V$1:AG$1,0))*IF(OR(C147="L",C147="S",C147="I"),-1,1)</f>
        <v>0</v>
      </c>
      <c r="AY147" s="598" t="s">
        <v>337</v>
      </c>
      <c r="AZ147" s="598" t="e">
        <f>+VLOOKUP($AJ147,Data_Validation!$A:$E,5,0)</f>
        <v>#N/A</v>
      </c>
    </row>
    <row r="148" spans="36:52" ht="15" customHeight="1">
      <c r="AJ148" s="1030">
        <f t="shared" si="8"/>
        <v>0</v>
      </c>
      <c r="AK148" s="1030">
        <f t="shared" si="8"/>
        <v>0</v>
      </c>
      <c r="AL148" s="1030">
        <f>IFERROR(INDEX(G148:R148,1,MATCH(Parametres!$B$3,G$1:R$1,0)-1)*IF(OR(F148="L",F148="S",F148="I"),-1,1),"")</f>
        <v>0</v>
      </c>
      <c r="AM148" s="1030">
        <f t="shared" si="9"/>
        <v>0</v>
      </c>
      <c r="AN148" s="1030">
        <f>INDEX(G148:R148,1,MATCH(Parametres!$B$3,G$1:R$1,0))*IF(OR(F148="L",F148="S",F148="I"),-1,1)</f>
        <v>0</v>
      </c>
      <c r="AO148" s="598" t="e">
        <f>+VLOOKUP($AJ148,Data_Validation!$A:$D,1,0)</f>
        <v>#N/A</v>
      </c>
      <c r="AP148" s="598" t="e">
        <f>+VLOOKUP($AJ148,Data_Validation!$A:$D,3,0)</f>
        <v>#N/A</v>
      </c>
      <c r="AQ148" s="598" t="e">
        <f>+VLOOKUP($AJ148,Data_Validation!$A:$D,4,0)</f>
        <v>#N/A</v>
      </c>
      <c r="AR148" s="598" t="s">
        <v>299</v>
      </c>
      <c r="AS148" s="598" t="e">
        <f>+VLOOKUP($AJ148,Data_Validation!$A:$E,5,0)</f>
        <v>#N/A</v>
      </c>
      <c r="AT148" s="1036">
        <f t="shared" si="10"/>
        <v>0</v>
      </c>
      <c r="AU148" s="599">
        <f t="shared" si="10"/>
        <v>0</v>
      </c>
      <c r="AV148" s="1030">
        <f>IFERROR(INDEX(V148:AG148,1,MATCH(Parametres!$B$3,V$1:AG$1,0)-1)*IF(OR(C148="L",C148="S",C148="I"),-1,1),"")</f>
        <v>0</v>
      </c>
      <c r="AW148" s="1030">
        <f t="shared" si="11"/>
        <v>0</v>
      </c>
      <c r="AX148" s="1030">
        <f>INDEX(V148:AG148,1,MATCH(Parametres!$B$3,V$1:AG$1,0))*IF(OR(C148="L",C148="S",C148="I"),-1,1)</f>
        <v>0</v>
      </c>
      <c r="AY148" s="598" t="s">
        <v>337</v>
      </c>
      <c r="AZ148" s="598" t="e">
        <f>+VLOOKUP($AJ148,Data_Validation!$A:$E,5,0)</f>
        <v>#N/A</v>
      </c>
    </row>
    <row r="149" spans="36:52" ht="15" customHeight="1">
      <c r="AJ149" s="1030">
        <f t="shared" si="8"/>
        <v>0</v>
      </c>
      <c r="AK149" s="1030">
        <f t="shared" si="8"/>
        <v>0</v>
      </c>
      <c r="AL149" s="1030">
        <f>IFERROR(INDEX(G149:R149,1,MATCH(Parametres!$B$3,G$1:R$1,0)-1)*IF(OR(F149="L",F149="S",F149="I"),-1,1),"")</f>
        <v>0</v>
      </c>
      <c r="AM149" s="1030">
        <f t="shared" si="9"/>
        <v>0</v>
      </c>
      <c r="AN149" s="1030">
        <f>INDEX(G149:R149,1,MATCH(Parametres!$B$3,G$1:R$1,0))*IF(OR(F149="L",F149="S",F149="I"),-1,1)</f>
        <v>0</v>
      </c>
      <c r="AO149" s="598" t="e">
        <f>+VLOOKUP($AJ149,Data_Validation!$A:$D,1,0)</f>
        <v>#N/A</v>
      </c>
      <c r="AP149" s="598" t="e">
        <f>+VLOOKUP($AJ149,Data_Validation!$A:$D,3,0)</f>
        <v>#N/A</v>
      </c>
      <c r="AQ149" s="598" t="e">
        <f>+VLOOKUP($AJ149,Data_Validation!$A:$D,4,0)</f>
        <v>#N/A</v>
      </c>
      <c r="AR149" s="598" t="s">
        <v>299</v>
      </c>
      <c r="AS149" s="598" t="e">
        <f>+VLOOKUP($AJ149,Data_Validation!$A:$E,5,0)</f>
        <v>#N/A</v>
      </c>
      <c r="AT149" s="1036">
        <f t="shared" si="10"/>
        <v>0</v>
      </c>
      <c r="AU149" s="599">
        <f t="shared" si="10"/>
        <v>0</v>
      </c>
      <c r="AV149" s="1030">
        <f>IFERROR(INDEX(V149:AG149,1,MATCH(Parametres!$B$3,V$1:AG$1,0)-1)*IF(OR(C149="L",C149="S",C149="I"),-1,1),"")</f>
        <v>0</v>
      </c>
      <c r="AW149" s="1030">
        <f t="shared" si="11"/>
        <v>0</v>
      </c>
      <c r="AX149" s="1030">
        <f>INDEX(V149:AG149,1,MATCH(Parametres!$B$3,V$1:AG$1,0))*IF(OR(C149="L",C149="S",C149="I"),-1,1)</f>
        <v>0</v>
      </c>
      <c r="AY149" s="598" t="s">
        <v>337</v>
      </c>
      <c r="AZ149" s="598" t="e">
        <f>+VLOOKUP($AJ149,Data_Validation!$A:$E,5,0)</f>
        <v>#N/A</v>
      </c>
    </row>
    <row r="150" spans="36:52" ht="15" customHeight="1">
      <c r="AJ150" s="1030">
        <f t="shared" si="8"/>
        <v>0</v>
      </c>
      <c r="AK150" s="1030">
        <f t="shared" si="8"/>
        <v>0</v>
      </c>
      <c r="AL150" s="1030">
        <f>IFERROR(INDEX(G150:R150,1,MATCH(Parametres!$B$3,G$1:R$1,0)-1)*IF(OR(F150="L",F150="S",F150="I"),-1,1),"")</f>
        <v>0</v>
      </c>
      <c r="AM150" s="1030">
        <f t="shared" si="9"/>
        <v>0</v>
      </c>
      <c r="AN150" s="1030">
        <f>INDEX(G150:R150,1,MATCH(Parametres!$B$3,G$1:R$1,0))*IF(OR(F150="L",F150="S",F150="I"),-1,1)</f>
        <v>0</v>
      </c>
      <c r="AO150" s="598" t="e">
        <f>+VLOOKUP($AJ150,Data_Validation!$A:$D,1,0)</f>
        <v>#N/A</v>
      </c>
      <c r="AP150" s="598" t="e">
        <f>+VLOOKUP($AJ150,Data_Validation!$A:$D,3,0)</f>
        <v>#N/A</v>
      </c>
      <c r="AQ150" s="598" t="e">
        <f>+VLOOKUP($AJ150,Data_Validation!$A:$D,4,0)</f>
        <v>#N/A</v>
      </c>
      <c r="AR150" s="598" t="s">
        <v>299</v>
      </c>
      <c r="AS150" s="598" t="e">
        <f>+VLOOKUP($AJ150,Data_Validation!$A:$E,5,0)</f>
        <v>#N/A</v>
      </c>
      <c r="AT150" s="1036">
        <f t="shared" si="10"/>
        <v>0</v>
      </c>
      <c r="AU150" s="599">
        <f t="shared" si="10"/>
        <v>0</v>
      </c>
      <c r="AV150" s="1030">
        <f>IFERROR(INDEX(V150:AG150,1,MATCH(Parametres!$B$3,V$1:AG$1,0)-1)*IF(OR(C150="L",C150="S",C150="I"),-1,1),"")</f>
        <v>0</v>
      </c>
      <c r="AW150" s="1030">
        <f t="shared" si="11"/>
        <v>0</v>
      </c>
      <c r="AX150" s="1030">
        <f>INDEX(V150:AG150,1,MATCH(Parametres!$B$3,V$1:AG$1,0))*IF(OR(C150="L",C150="S",C150="I"),-1,1)</f>
        <v>0</v>
      </c>
      <c r="AY150" s="598" t="s">
        <v>337</v>
      </c>
      <c r="AZ150" s="598" t="e">
        <f>+VLOOKUP($AJ150,Data_Validation!$A:$E,5,0)</f>
        <v>#N/A</v>
      </c>
    </row>
    <row r="151" spans="36:52" ht="15.75" customHeight="1">
      <c r="AJ151" s="1030">
        <f t="shared" si="8"/>
        <v>0</v>
      </c>
      <c r="AK151" s="1030">
        <f t="shared" si="8"/>
        <v>0</v>
      </c>
      <c r="AL151" s="1030">
        <f>IFERROR(INDEX(G151:R151,1,MATCH(Parametres!$B$3,G$1:R$1,0)-1)*IF(OR(F151="L",F151="S",F151="I"),-1,1),"")</f>
        <v>0</v>
      </c>
      <c r="AM151" s="1030">
        <f t="shared" si="9"/>
        <v>0</v>
      </c>
      <c r="AN151" s="1030">
        <f>INDEX(G151:R151,1,MATCH(Parametres!$B$3,G$1:R$1,0))*IF(OR(F151="L",F151="S",F151="I"),-1,1)</f>
        <v>0</v>
      </c>
      <c r="AO151" s="598" t="e">
        <f>+VLOOKUP($AJ151,Data_Validation!$A:$D,1,0)</f>
        <v>#N/A</v>
      </c>
      <c r="AP151" s="598" t="e">
        <f>+VLOOKUP($AJ151,Data_Validation!$A:$D,3,0)</f>
        <v>#N/A</v>
      </c>
      <c r="AQ151" s="598" t="e">
        <f>+VLOOKUP($AJ151,Data_Validation!$A:$D,4,0)</f>
        <v>#N/A</v>
      </c>
      <c r="AR151" s="598" t="s">
        <v>299</v>
      </c>
      <c r="AS151" s="598" t="e">
        <f>+VLOOKUP($AJ151,Data_Validation!$A:$E,5,0)</f>
        <v>#N/A</v>
      </c>
      <c r="AT151" s="1036">
        <f t="shared" si="10"/>
        <v>0</v>
      </c>
      <c r="AU151" s="599">
        <f t="shared" si="10"/>
        <v>0</v>
      </c>
      <c r="AV151" s="1030">
        <f>IFERROR(INDEX(V151:AG151,1,MATCH(Parametres!$B$3,V$1:AG$1,0)-1)*IF(OR(C151="L",C151="S",C151="I"),-1,1),"")</f>
        <v>0</v>
      </c>
      <c r="AW151" s="1030">
        <f t="shared" si="11"/>
        <v>0</v>
      </c>
      <c r="AX151" s="1030">
        <f>INDEX(V151:AG151,1,MATCH(Parametres!$B$3,V$1:AG$1,0))*IF(OR(C151="L",C151="S",C151="I"),-1,1)</f>
        <v>0</v>
      </c>
      <c r="AY151" s="598" t="s">
        <v>337</v>
      </c>
      <c r="AZ151" s="598" t="e">
        <f>+VLOOKUP($AJ151,Data_Validation!$A:$E,5,0)</f>
        <v>#N/A</v>
      </c>
    </row>
    <row r="152" spans="36:52" ht="15" customHeight="1">
      <c r="AJ152" s="1030">
        <f t="shared" si="8"/>
        <v>0</v>
      </c>
      <c r="AK152" s="1030">
        <f t="shared" si="8"/>
        <v>0</v>
      </c>
      <c r="AL152" s="1030">
        <f>IFERROR(INDEX(G152:R152,1,MATCH(Parametres!$B$3,G$1:R$1,0)-1)*IF(OR(F152="L",F152="S",F152="I"),-1,1),"")</f>
        <v>0</v>
      </c>
      <c r="AM152" s="1030">
        <f t="shared" si="9"/>
        <v>0</v>
      </c>
      <c r="AN152" s="1030">
        <f>INDEX(G152:R152,1,MATCH(Parametres!$B$3,G$1:R$1,0))*IF(OR(F152="L",F152="S",F152="I"),-1,1)</f>
        <v>0</v>
      </c>
      <c r="AO152" s="598" t="e">
        <f>+VLOOKUP($AJ152,Data_Validation!$A:$D,1,0)</f>
        <v>#N/A</v>
      </c>
      <c r="AP152" s="598" t="e">
        <f>+VLOOKUP($AJ152,Data_Validation!$A:$D,3,0)</f>
        <v>#N/A</v>
      </c>
      <c r="AQ152" s="598" t="e">
        <f>+VLOOKUP($AJ152,Data_Validation!$A:$D,4,0)</f>
        <v>#N/A</v>
      </c>
      <c r="AR152" s="598" t="s">
        <v>299</v>
      </c>
      <c r="AS152" s="598" t="e">
        <f>+VLOOKUP($AJ152,Data_Validation!$A:$E,5,0)</f>
        <v>#N/A</v>
      </c>
      <c r="AT152" s="1036">
        <f t="shared" si="10"/>
        <v>0</v>
      </c>
      <c r="AU152" s="599">
        <f t="shared" si="10"/>
        <v>0</v>
      </c>
      <c r="AV152" s="1030">
        <f>IFERROR(INDEX(V152:AG152,1,MATCH(Parametres!$B$3,V$1:AG$1,0)-1)*IF(OR(C152="L",C152="S",C152="I"),-1,1),"")</f>
        <v>0</v>
      </c>
      <c r="AW152" s="1030">
        <f t="shared" si="11"/>
        <v>0</v>
      </c>
      <c r="AX152" s="1030">
        <f>INDEX(V152:AG152,1,MATCH(Parametres!$B$3,V$1:AG$1,0))*IF(OR(C152="L",C152="S",C152="I"),-1,1)</f>
        <v>0</v>
      </c>
      <c r="AY152" s="598" t="s">
        <v>337</v>
      </c>
      <c r="AZ152" s="598" t="e">
        <f>+VLOOKUP($AJ152,Data_Validation!$A:$E,5,0)</f>
        <v>#N/A</v>
      </c>
    </row>
    <row r="153" spans="36:52" ht="15" customHeight="1">
      <c r="AJ153" s="1030">
        <f t="shared" si="8"/>
        <v>0</v>
      </c>
      <c r="AK153" s="1030">
        <f t="shared" si="8"/>
        <v>0</v>
      </c>
      <c r="AL153" s="1030">
        <f>IFERROR(INDEX(G153:R153,1,MATCH(Parametres!$B$3,G$1:R$1,0)-1)*IF(OR(F153="L",F153="S",F153="I"),-1,1),"")</f>
        <v>0</v>
      </c>
      <c r="AM153" s="1030">
        <f t="shared" si="9"/>
        <v>0</v>
      </c>
      <c r="AN153" s="1030">
        <f>INDEX(G153:R153,1,MATCH(Parametres!$B$3,G$1:R$1,0))*IF(OR(F153="L",F153="S",F153="I"),-1,1)</f>
        <v>0</v>
      </c>
      <c r="AO153" s="598" t="e">
        <f>+VLOOKUP($AJ153,Data_Validation!$A:$D,1,0)</f>
        <v>#N/A</v>
      </c>
      <c r="AP153" s="598" t="e">
        <f>+VLOOKUP($AJ153,Data_Validation!$A:$D,3,0)</f>
        <v>#N/A</v>
      </c>
      <c r="AQ153" s="598" t="e">
        <f>+VLOOKUP($AJ153,Data_Validation!$A:$D,4,0)</f>
        <v>#N/A</v>
      </c>
      <c r="AR153" s="598" t="s">
        <v>299</v>
      </c>
      <c r="AS153" s="598" t="e">
        <f>+VLOOKUP($AJ153,Data_Validation!$A:$E,5,0)</f>
        <v>#N/A</v>
      </c>
      <c r="AT153" s="1036">
        <f t="shared" si="10"/>
        <v>0</v>
      </c>
      <c r="AU153" s="599">
        <f t="shared" si="10"/>
        <v>0</v>
      </c>
      <c r="AV153" s="1030">
        <f>IFERROR(INDEX(V153:AG153,1,MATCH(Parametres!$B$3,V$1:AG$1,0)-1)*IF(OR(C153="L",C153="S",C153="I"),-1,1),"")</f>
        <v>0</v>
      </c>
      <c r="AW153" s="1030">
        <f t="shared" si="11"/>
        <v>0</v>
      </c>
      <c r="AX153" s="1030">
        <f>INDEX(V153:AG153,1,MATCH(Parametres!$B$3,V$1:AG$1,0))*IF(OR(C153="L",C153="S",C153="I"),-1,1)</f>
        <v>0</v>
      </c>
      <c r="AY153" s="598" t="s">
        <v>337</v>
      </c>
      <c r="AZ153" s="598" t="e">
        <f>+VLOOKUP($AJ153,Data_Validation!$A:$E,5,0)</f>
        <v>#N/A</v>
      </c>
    </row>
    <row r="154" spans="36:52" ht="15" customHeight="1">
      <c r="AJ154" s="1030">
        <f t="shared" si="8"/>
        <v>0</v>
      </c>
      <c r="AK154" s="1030">
        <f t="shared" si="8"/>
        <v>0</v>
      </c>
      <c r="AL154" s="1030">
        <f>IFERROR(INDEX(G154:R154,1,MATCH(Parametres!$B$3,G$1:R$1,0)-1)*IF(OR(F154="L",F154="S",F154="I"),-1,1),"")</f>
        <v>0</v>
      </c>
      <c r="AM154" s="1030">
        <f t="shared" si="9"/>
        <v>0</v>
      </c>
      <c r="AN154" s="1030">
        <f>INDEX(G154:R154,1,MATCH(Parametres!$B$3,G$1:R$1,0))*IF(OR(F154="L",F154="S",F154="I"),-1,1)</f>
        <v>0</v>
      </c>
      <c r="AO154" s="598" t="e">
        <f>+VLOOKUP($AJ154,Data_Validation!$A:$D,1,0)</f>
        <v>#N/A</v>
      </c>
      <c r="AP154" s="598" t="e">
        <f>+VLOOKUP($AJ154,Data_Validation!$A:$D,3,0)</f>
        <v>#N/A</v>
      </c>
      <c r="AQ154" s="598" t="e">
        <f>+VLOOKUP($AJ154,Data_Validation!$A:$D,4,0)</f>
        <v>#N/A</v>
      </c>
      <c r="AR154" s="598" t="s">
        <v>299</v>
      </c>
      <c r="AS154" s="598" t="e">
        <f>+VLOOKUP($AJ154,Data_Validation!$A:$E,5,0)</f>
        <v>#N/A</v>
      </c>
      <c r="AT154" s="1036">
        <f t="shared" si="10"/>
        <v>0</v>
      </c>
      <c r="AU154" s="599">
        <f t="shared" si="10"/>
        <v>0</v>
      </c>
      <c r="AV154" s="1030">
        <f>IFERROR(INDEX(V154:AG154,1,MATCH(Parametres!$B$3,V$1:AG$1,0)-1)*IF(OR(C154="L",C154="S",C154="I"),-1,1),"")</f>
        <v>0</v>
      </c>
      <c r="AW154" s="1030">
        <f t="shared" si="11"/>
        <v>0</v>
      </c>
      <c r="AX154" s="1030">
        <f>INDEX(V154:AG154,1,MATCH(Parametres!$B$3,V$1:AG$1,0))*IF(OR(C154="L",C154="S",C154="I"),-1,1)</f>
        <v>0</v>
      </c>
      <c r="AY154" s="598" t="s">
        <v>337</v>
      </c>
      <c r="AZ154" s="598" t="e">
        <f>+VLOOKUP($AJ154,Data_Validation!$A:$E,5,0)</f>
        <v>#N/A</v>
      </c>
    </row>
    <row r="155" spans="36:52" ht="15.75" customHeight="1">
      <c r="AJ155" s="1030">
        <f t="shared" si="8"/>
        <v>0</v>
      </c>
      <c r="AK155" s="1030">
        <f t="shared" si="8"/>
        <v>0</v>
      </c>
      <c r="AL155" s="1030">
        <f>IFERROR(INDEX(G155:R155,1,MATCH(Parametres!$B$3,G$1:R$1,0)-1)*IF(OR(F155="L",F155="S",F155="I"),-1,1),"")</f>
        <v>0</v>
      </c>
      <c r="AM155" s="1030">
        <f t="shared" si="9"/>
        <v>0</v>
      </c>
      <c r="AN155" s="1030">
        <f>INDEX(G155:R155,1,MATCH(Parametres!$B$3,G$1:R$1,0))*IF(OR(F155="L",F155="S",F155="I"),-1,1)</f>
        <v>0</v>
      </c>
      <c r="AO155" s="598" t="e">
        <f>+VLOOKUP($AJ155,Data_Validation!$A:$D,1,0)</f>
        <v>#N/A</v>
      </c>
      <c r="AP155" s="598" t="e">
        <f>+VLOOKUP($AJ155,Data_Validation!$A:$D,3,0)</f>
        <v>#N/A</v>
      </c>
      <c r="AQ155" s="598" t="e">
        <f>+VLOOKUP($AJ155,Data_Validation!$A:$D,4,0)</f>
        <v>#N/A</v>
      </c>
      <c r="AR155" s="598" t="s">
        <v>299</v>
      </c>
      <c r="AS155" s="598" t="e">
        <f>+VLOOKUP($AJ155,Data_Validation!$A:$E,5,0)</f>
        <v>#N/A</v>
      </c>
      <c r="AT155" s="1036">
        <f t="shared" si="10"/>
        <v>0</v>
      </c>
      <c r="AU155" s="599">
        <f t="shared" si="10"/>
        <v>0</v>
      </c>
      <c r="AV155" s="1030">
        <f>IFERROR(INDEX(V155:AG155,1,MATCH(Parametres!$B$3,V$1:AG$1,0)-1)*IF(OR(C155="L",C155="S",C155="I"),-1,1),"")</f>
        <v>0</v>
      </c>
      <c r="AW155" s="1030">
        <f t="shared" si="11"/>
        <v>0</v>
      </c>
      <c r="AX155" s="1030">
        <f>INDEX(V155:AG155,1,MATCH(Parametres!$B$3,V$1:AG$1,0))*IF(OR(C155="L",C155="S",C155="I"),-1,1)</f>
        <v>0</v>
      </c>
      <c r="AY155" s="598" t="s">
        <v>337</v>
      </c>
      <c r="AZ155" s="598" t="e">
        <f>+VLOOKUP($AJ155,Data_Validation!$A:$E,5,0)</f>
        <v>#N/A</v>
      </c>
    </row>
    <row r="156" spans="36:52" ht="15" customHeight="1">
      <c r="AJ156" s="1030">
        <f t="shared" si="8"/>
        <v>0</v>
      </c>
      <c r="AK156" s="1030">
        <f t="shared" si="8"/>
        <v>0</v>
      </c>
      <c r="AL156" s="1030">
        <f>IFERROR(INDEX(G156:R156,1,MATCH(Parametres!$B$3,G$1:R$1,0)-1)*IF(OR(F156="L",F156="S",F156="I"),-1,1),"")</f>
        <v>0</v>
      </c>
      <c r="AM156" s="1030">
        <f t="shared" si="9"/>
        <v>0</v>
      </c>
      <c r="AN156" s="1030">
        <f>INDEX(G156:R156,1,MATCH(Parametres!$B$3,G$1:R$1,0))*IF(OR(F156="L",F156="S",F156="I"),-1,1)</f>
        <v>0</v>
      </c>
      <c r="AO156" s="598" t="e">
        <f>+VLOOKUP($AJ156,Data_Validation!$A:$D,1,0)</f>
        <v>#N/A</v>
      </c>
      <c r="AP156" s="598" t="e">
        <f>+VLOOKUP($AJ156,Data_Validation!$A:$D,3,0)</f>
        <v>#N/A</v>
      </c>
      <c r="AQ156" s="598" t="e">
        <f>+VLOOKUP($AJ156,Data_Validation!$A:$D,4,0)</f>
        <v>#N/A</v>
      </c>
      <c r="AR156" s="598" t="s">
        <v>299</v>
      </c>
      <c r="AS156" s="598" t="e">
        <f>+VLOOKUP($AJ156,Data_Validation!$A:$E,5,0)</f>
        <v>#N/A</v>
      </c>
      <c r="AT156" s="1036">
        <f t="shared" si="10"/>
        <v>0</v>
      </c>
      <c r="AU156" s="599">
        <f t="shared" si="10"/>
        <v>0</v>
      </c>
      <c r="AV156" s="1030">
        <f>IFERROR(INDEX(V156:AG156,1,MATCH(Parametres!$B$3,V$1:AG$1,0)-1)*IF(OR(C156="L",C156="S",C156="I"),-1,1),"")</f>
        <v>0</v>
      </c>
      <c r="AW156" s="1030">
        <f t="shared" si="11"/>
        <v>0</v>
      </c>
      <c r="AX156" s="1030">
        <f>INDEX(V156:AG156,1,MATCH(Parametres!$B$3,V$1:AG$1,0))*IF(OR(C156="L",C156="S",C156="I"),-1,1)</f>
        <v>0</v>
      </c>
      <c r="AY156" s="598" t="s">
        <v>337</v>
      </c>
      <c r="AZ156" s="598" t="e">
        <f>+VLOOKUP($AJ156,Data_Validation!$A:$E,5,0)</f>
        <v>#N/A</v>
      </c>
    </row>
    <row r="157" spans="36:52" ht="15" customHeight="1">
      <c r="AJ157" s="1030">
        <f t="shared" si="8"/>
        <v>0</v>
      </c>
      <c r="AK157" s="1030">
        <f t="shared" si="8"/>
        <v>0</v>
      </c>
      <c r="AL157" s="1030">
        <f>IFERROR(INDEX(G157:R157,1,MATCH(Parametres!$B$3,G$1:R$1,0)-1)*IF(OR(F157="L",F157="S",F157="I"),-1,1),"")</f>
        <v>0</v>
      </c>
      <c r="AM157" s="1030">
        <f t="shared" si="9"/>
        <v>0</v>
      </c>
      <c r="AN157" s="1030">
        <f>INDEX(G157:R157,1,MATCH(Parametres!$B$3,G$1:R$1,0))*IF(OR(F157="L",F157="S",F157="I"),-1,1)</f>
        <v>0</v>
      </c>
      <c r="AO157" s="598" t="e">
        <f>+VLOOKUP($AJ157,Data_Validation!$A:$D,1,0)</f>
        <v>#N/A</v>
      </c>
      <c r="AP157" s="598" t="e">
        <f>+VLOOKUP($AJ157,Data_Validation!$A:$D,3,0)</f>
        <v>#N/A</v>
      </c>
      <c r="AQ157" s="598" t="e">
        <f>+VLOOKUP($AJ157,Data_Validation!$A:$D,4,0)</f>
        <v>#N/A</v>
      </c>
      <c r="AR157" s="598" t="s">
        <v>299</v>
      </c>
      <c r="AS157" s="598" t="e">
        <f>+VLOOKUP($AJ157,Data_Validation!$A:$E,5,0)</f>
        <v>#N/A</v>
      </c>
      <c r="AT157" s="1036">
        <f t="shared" si="10"/>
        <v>0</v>
      </c>
      <c r="AU157" s="599">
        <f t="shared" si="10"/>
        <v>0</v>
      </c>
      <c r="AV157" s="1030">
        <f>IFERROR(INDEX(V157:AG157,1,MATCH(Parametres!$B$3,V$1:AG$1,0)-1)*IF(OR(C157="L",C157="S",C157="I"),-1,1),"")</f>
        <v>0</v>
      </c>
      <c r="AW157" s="1030">
        <f t="shared" si="11"/>
        <v>0</v>
      </c>
      <c r="AX157" s="1030">
        <f>INDEX(V157:AG157,1,MATCH(Parametres!$B$3,V$1:AG$1,0))*IF(OR(C157="L",C157="S",C157="I"),-1,1)</f>
        <v>0</v>
      </c>
      <c r="AY157" s="598" t="s">
        <v>337</v>
      </c>
      <c r="AZ157" s="598" t="e">
        <f>+VLOOKUP($AJ157,Data_Validation!$A:$E,5,0)</f>
        <v>#N/A</v>
      </c>
    </row>
    <row r="158" spans="36:52" ht="15" customHeight="1">
      <c r="AJ158" s="1030">
        <f t="shared" si="8"/>
        <v>0</v>
      </c>
      <c r="AK158" s="1030">
        <f t="shared" si="8"/>
        <v>0</v>
      </c>
      <c r="AL158" s="1030">
        <f>IFERROR(INDEX(G158:R158,1,MATCH(Parametres!$B$3,G$1:R$1,0)-1)*IF(OR(F158="L",F158="S",F158="I"),-1,1),"")</f>
        <v>0</v>
      </c>
      <c r="AM158" s="1030">
        <f t="shared" si="9"/>
        <v>0</v>
      </c>
      <c r="AN158" s="1030">
        <f>INDEX(G158:R158,1,MATCH(Parametres!$B$3,G$1:R$1,0))*IF(OR(F158="L",F158="S",F158="I"),-1,1)</f>
        <v>0</v>
      </c>
      <c r="AO158" s="598" t="e">
        <f>+VLOOKUP($AJ158,Data_Validation!$A:$D,1,0)</f>
        <v>#N/A</v>
      </c>
      <c r="AP158" s="598" t="e">
        <f>+VLOOKUP($AJ158,Data_Validation!$A:$D,3,0)</f>
        <v>#N/A</v>
      </c>
      <c r="AQ158" s="598" t="e">
        <f>+VLOOKUP($AJ158,Data_Validation!$A:$D,4,0)</f>
        <v>#N/A</v>
      </c>
      <c r="AR158" s="598" t="s">
        <v>299</v>
      </c>
      <c r="AS158" s="598" t="e">
        <f>+VLOOKUP($AJ158,Data_Validation!$A:$E,5,0)</f>
        <v>#N/A</v>
      </c>
      <c r="AT158" s="1036">
        <f t="shared" si="10"/>
        <v>0</v>
      </c>
      <c r="AU158" s="599">
        <f t="shared" si="10"/>
        <v>0</v>
      </c>
      <c r="AV158" s="1030">
        <f>IFERROR(INDEX(V158:AG158,1,MATCH(Parametres!$B$3,V$1:AG$1,0)-1)*IF(OR(C158="L",C158="S",C158="I"),-1,1),"")</f>
        <v>0</v>
      </c>
      <c r="AW158" s="1030">
        <f t="shared" si="11"/>
        <v>0</v>
      </c>
      <c r="AX158" s="1030">
        <f>INDEX(V158:AG158,1,MATCH(Parametres!$B$3,V$1:AG$1,0))*IF(OR(C158="L",C158="S",C158="I"),-1,1)</f>
        <v>0</v>
      </c>
      <c r="AY158" s="598" t="s">
        <v>337</v>
      </c>
      <c r="AZ158" s="598" t="e">
        <f>+VLOOKUP($AJ158,Data_Validation!$A:$E,5,0)</f>
        <v>#N/A</v>
      </c>
    </row>
    <row r="159" spans="36:52" ht="15.75" customHeight="1">
      <c r="AJ159" s="1030">
        <f t="shared" si="8"/>
        <v>0</v>
      </c>
      <c r="AK159" s="1030">
        <f t="shared" si="8"/>
        <v>0</v>
      </c>
      <c r="AL159" s="1030">
        <f>IFERROR(INDEX(G159:R159,1,MATCH(Parametres!$B$3,G$1:R$1,0)-1)*IF(OR(F159="L",F159="S",F159="I"),-1,1),"")</f>
        <v>0</v>
      </c>
      <c r="AM159" s="1030">
        <f t="shared" si="9"/>
        <v>0</v>
      </c>
      <c r="AN159" s="1030">
        <f>INDEX(G159:R159,1,MATCH(Parametres!$B$3,G$1:R$1,0))*IF(OR(F159="L",F159="S",F159="I"),-1,1)</f>
        <v>0</v>
      </c>
      <c r="AO159" s="598" t="e">
        <f>+VLOOKUP($AJ159,Data_Validation!$A:$D,1,0)</f>
        <v>#N/A</v>
      </c>
      <c r="AP159" s="598" t="e">
        <f>+VLOOKUP($AJ159,Data_Validation!$A:$D,3,0)</f>
        <v>#N/A</v>
      </c>
      <c r="AQ159" s="598" t="e">
        <f>+VLOOKUP($AJ159,Data_Validation!$A:$D,4,0)</f>
        <v>#N/A</v>
      </c>
      <c r="AR159" s="598" t="s">
        <v>299</v>
      </c>
      <c r="AS159" s="598" t="e">
        <f>+VLOOKUP($AJ159,Data_Validation!$A:$E,5,0)</f>
        <v>#N/A</v>
      </c>
      <c r="AT159" s="1036">
        <f t="shared" si="10"/>
        <v>0</v>
      </c>
      <c r="AU159" s="599">
        <f t="shared" si="10"/>
        <v>0</v>
      </c>
      <c r="AV159" s="1030">
        <f>IFERROR(INDEX(V159:AG159,1,MATCH(Parametres!$B$3,V$1:AG$1,0)-1)*IF(OR(C159="L",C159="S",C159="I"),-1,1),"")</f>
        <v>0</v>
      </c>
      <c r="AW159" s="1030">
        <f t="shared" si="11"/>
        <v>0</v>
      </c>
      <c r="AX159" s="1030">
        <f>INDEX(V159:AG159,1,MATCH(Parametres!$B$3,V$1:AG$1,0))*IF(OR(C159="L",C159="S",C159="I"),-1,1)</f>
        <v>0</v>
      </c>
      <c r="AY159" s="598" t="s">
        <v>337</v>
      </c>
      <c r="AZ159" s="598" t="e">
        <f>+VLOOKUP($AJ159,Data_Validation!$A:$E,5,0)</f>
        <v>#N/A</v>
      </c>
    </row>
    <row r="160" spans="36:52" ht="15" customHeight="1">
      <c r="AJ160" s="1030">
        <f t="shared" si="8"/>
        <v>0</v>
      </c>
      <c r="AK160" s="1030">
        <f t="shared" si="8"/>
        <v>0</v>
      </c>
      <c r="AL160" s="1030">
        <f>IFERROR(INDEX(G160:R160,1,MATCH(Parametres!$B$3,G$1:R$1,0)-1)*IF(OR(F160="L",F160="S",F160="I"),-1,1),"")</f>
        <v>0</v>
      </c>
      <c r="AM160" s="1030">
        <f t="shared" si="9"/>
        <v>0</v>
      </c>
      <c r="AN160" s="1030">
        <f>INDEX(G160:R160,1,MATCH(Parametres!$B$3,G$1:R$1,0))*IF(OR(F160="L",F160="S",F160="I"),-1,1)</f>
        <v>0</v>
      </c>
      <c r="AO160" s="598" t="e">
        <f>+VLOOKUP($AJ160,Data_Validation!$A:$D,1,0)</f>
        <v>#N/A</v>
      </c>
      <c r="AP160" s="598" t="e">
        <f>+VLOOKUP($AJ160,Data_Validation!$A:$D,3,0)</f>
        <v>#N/A</v>
      </c>
      <c r="AQ160" s="598" t="e">
        <f>+VLOOKUP($AJ160,Data_Validation!$A:$D,4,0)</f>
        <v>#N/A</v>
      </c>
      <c r="AR160" s="598" t="s">
        <v>299</v>
      </c>
      <c r="AS160" s="598" t="e">
        <f>+VLOOKUP($AJ160,Data_Validation!$A:$E,5,0)</f>
        <v>#N/A</v>
      </c>
      <c r="AT160" s="1036">
        <f t="shared" si="10"/>
        <v>0</v>
      </c>
      <c r="AU160" s="599">
        <f t="shared" si="10"/>
        <v>0</v>
      </c>
      <c r="AV160" s="1030">
        <f>IFERROR(INDEX(V160:AG160,1,MATCH(Parametres!$B$3,V$1:AG$1,0)-1)*IF(OR(C160="L",C160="S",C160="I"),-1,1),"")</f>
        <v>0</v>
      </c>
      <c r="AW160" s="1030">
        <f t="shared" si="11"/>
        <v>0</v>
      </c>
      <c r="AX160" s="1030">
        <f>INDEX(V160:AG160,1,MATCH(Parametres!$B$3,V$1:AG$1,0))*IF(OR(C160="L",C160="S",C160="I"),-1,1)</f>
        <v>0</v>
      </c>
      <c r="AY160" s="598" t="s">
        <v>337</v>
      </c>
      <c r="AZ160" s="598" t="e">
        <f>+VLOOKUP($AJ160,Data_Validation!$A:$E,5,0)</f>
        <v>#N/A</v>
      </c>
    </row>
    <row r="161" spans="36:52" ht="15" customHeight="1">
      <c r="AJ161" s="1030">
        <f t="shared" si="8"/>
        <v>0</v>
      </c>
      <c r="AK161" s="1030">
        <f t="shared" si="8"/>
        <v>0</v>
      </c>
      <c r="AL161" s="1030">
        <f>IFERROR(INDEX(G161:R161,1,MATCH(Parametres!$B$3,G$1:R$1,0)-1)*IF(OR(F161="L",F161="S",F161="I"),-1,1),"")</f>
        <v>0</v>
      </c>
      <c r="AM161" s="1030">
        <f t="shared" si="9"/>
        <v>0</v>
      </c>
      <c r="AN161" s="1030">
        <f>INDEX(G161:R161,1,MATCH(Parametres!$B$3,G$1:R$1,0))*IF(OR(F161="L",F161="S",F161="I"),-1,1)</f>
        <v>0</v>
      </c>
      <c r="AO161" s="598" t="e">
        <f>+VLOOKUP($AJ161,Data_Validation!$A:$D,1,0)</f>
        <v>#N/A</v>
      </c>
      <c r="AP161" s="598" t="e">
        <f>+VLOOKUP($AJ161,Data_Validation!$A:$D,3,0)</f>
        <v>#N/A</v>
      </c>
      <c r="AQ161" s="598" t="e">
        <f>+VLOOKUP($AJ161,Data_Validation!$A:$D,4,0)</f>
        <v>#N/A</v>
      </c>
      <c r="AR161" s="598" t="s">
        <v>299</v>
      </c>
      <c r="AS161" s="598" t="e">
        <f>+VLOOKUP($AJ161,Data_Validation!$A:$E,5,0)</f>
        <v>#N/A</v>
      </c>
      <c r="AT161" s="1036">
        <f t="shared" si="10"/>
        <v>0</v>
      </c>
      <c r="AU161" s="599">
        <f t="shared" si="10"/>
        <v>0</v>
      </c>
      <c r="AV161" s="1030">
        <f>IFERROR(INDEX(V161:AG161,1,MATCH(Parametres!$B$3,V$1:AG$1,0)-1)*IF(OR(C161="L",C161="S",C161="I"),-1,1),"")</f>
        <v>0</v>
      </c>
      <c r="AW161" s="1030">
        <f t="shared" si="11"/>
        <v>0</v>
      </c>
      <c r="AX161" s="1030">
        <f>INDEX(V161:AG161,1,MATCH(Parametres!$B$3,V$1:AG$1,0))*IF(OR(C161="L",C161="S",C161="I"),-1,1)</f>
        <v>0</v>
      </c>
      <c r="AY161" s="598" t="s">
        <v>337</v>
      </c>
      <c r="AZ161" s="598" t="e">
        <f>+VLOOKUP($AJ161,Data_Validation!$A:$E,5,0)</f>
        <v>#N/A</v>
      </c>
    </row>
    <row r="162" spans="36:52" ht="15" customHeight="1">
      <c r="AJ162" s="1030">
        <f t="shared" si="8"/>
        <v>0</v>
      </c>
      <c r="AK162" s="1030">
        <f t="shared" si="8"/>
        <v>0</v>
      </c>
      <c r="AL162" s="1030">
        <f>IFERROR(INDEX(G162:R162,1,MATCH(Parametres!$B$3,G$1:R$1,0)-1)*IF(OR(F162="L",F162="S",F162="I"),-1,1),"")</f>
        <v>0</v>
      </c>
      <c r="AM162" s="1030">
        <f t="shared" si="9"/>
        <v>0</v>
      </c>
      <c r="AN162" s="1030">
        <f>INDEX(G162:R162,1,MATCH(Parametres!$B$3,G$1:R$1,0))*IF(OR(F162="L",F162="S",F162="I"),-1,1)</f>
        <v>0</v>
      </c>
      <c r="AO162" s="598" t="e">
        <f>+VLOOKUP($AJ162,Data_Validation!$A:$D,1,0)</f>
        <v>#N/A</v>
      </c>
      <c r="AP162" s="598" t="e">
        <f>+VLOOKUP($AJ162,Data_Validation!$A:$D,3,0)</f>
        <v>#N/A</v>
      </c>
      <c r="AQ162" s="598" t="e">
        <f>+VLOOKUP($AJ162,Data_Validation!$A:$D,4,0)</f>
        <v>#N/A</v>
      </c>
      <c r="AR162" s="598" t="s">
        <v>299</v>
      </c>
      <c r="AS162" s="598" t="e">
        <f>+VLOOKUP($AJ162,Data_Validation!$A:$E,5,0)</f>
        <v>#N/A</v>
      </c>
      <c r="AT162" s="1036">
        <f t="shared" si="10"/>
        <v>0</v>
      </c>
      <c r="AU162" s="599">
        <f t="shared" si="10"/>
        <v>0</v>
      </c>
      <c r="AV162" s="1030">
        <f>IFERROR(INDEX(V162:AG162,1,MATCH(Parametres!$B$3,V$1:AG$1,0)-1)*IF(OR(C162="L",C162="S",C162="I"),-1,1),"")</f>
        <v>0</v>
      </c>
      <c r="AW162" s="1030">
        <f t="shared" si="11"/>
        <v>0</v>
      </c>
      <c r="AX162" s="1030">
        <f>INDEX(V162:AG162,1,MATCH(Parametres!$B$3,V$1:AG$1,0))*IF(OR(C162="L",C162="S",C162="I"),-1,1)</f>
        <v>0</v>
      </c>
      <c r="AY162" s="598" t="s">
        <v>337</v>
      </c>
      <c r="AZ162" s="598" t="e">
        <f>+VLOOKUP($AJ162,Data_Validation!$A:$E,5,0)</f>
        <v>#N/A</v>
      </c>
    </row>
    <row r="163" spans="36:52" ht="15.75" customHeight="1">
      <c r="AJ163" s="1030">
        <f t="shared" si="8"/>
        <v>0</v>
      </c>
      <c r="AK163" s="1030">
        <f t="shared" si="8"/>
        <v>0</v>
      </c>
      <c r="AL163" s="1030">
        <f>IFERROR(INDEX(G163:R163,1,MATCH(Parametres!$B$3,G$1:R$1,0)-1)*IF(OR(F163="L",F163="S",F163="I"),-1,1),"")</f>
        <v>0</v>
      </c>
      <c r="AM163" s="1030">
        <f t="shared" si="9"/>
        <v>0</v>
      </c>
      <c r="AN163" s="1030">
        <f>INDEX(G163:R163,1,MATCH(Parametres!$B$3,G$1:R$1,0))*IF(OR(F163="L",F163="S",F163="I"),-1,1)</f>
        <v>0</v>
      </c>
      <c r="AO163" s="598" t="e">
        <f>+VLOOKUP($AJ163,Data_Validation!$A:$D,1,0)</f>
        <v>#N/A</v>
      </c>
      <c r="AP163" s="598" t="e">
        <f>+VLOOKUP($AJ163,Data_Validation!$A:$D,3,0)</f>
        <v>#N/A</v>
      </c>
      <c r="AQ163" s="598" t="e">
        <f>+VLOOKUP($AJ163,Data_Validation!$A:$D,4,0)</f>
        <v>#N/A</v>
      </c>
      <c r="AR163" s="598" t="s">
        <v>299</v>
      </c>
      <c r="AS163" s="598" t="e">
        <f>+VLOOKUP($AJ163,Data_Validation!$A:$E,5,0)</f>
        <v>#N/A</v>
      </c>
      <c r="AT163" s="1036">
        <f t="shared" si="10"/>
        <v>0</v>
      </c>
      <c r="AU163" s="599">
        <f t="shared" si="10"/>
        <v>0</v>
      </c>
      <c r="AV163" s="1030">
        <f>IFERROR(INDEX(V163:AG163,1,MATCH(Parametres!$B$3,V$1:AG$1,0)-1)*IF(OR(C163="L",C163="S",C163="I"),-1,1),"")</f>
        <v>0</v>
      </c>
      <c r="AW163" s="1030">
        <f t="shared" si="11"/>
        <v>0</v>
      </c>
      <c r="AX163" s="1030">
        <f>INDEX(V163:AG163,1,MATCH(Parametres!$B$3,V$1:AG$1,0))*IF(OR(C163="L",C163="S",C163="I"),-1,1)</f>
        <v>0</v>
      </c>
      <c r="AY163" s="598" t="s">
        <v>337</v>
      </c>
      <c r="AZ163" s="598" t="e">
        <f>+VLOOKUP($AJ163,Data_Validation!$A:$E,5,0)</f>
        <v>#N/A</v>
      </c>
    </row>
    <row r="164" spans="36:52" ht="15" customHeight="1">
      <c r="AJ164" s="1030">
        <f t="shared" si="8"/>
        <v>0</v>
      </c>
      <c r="AK164" s="1030">
        <f t="shared" si="8"/>
        <v>0</v>
      </c>
      <c r="AL164" s="1030">
        <f>IFERROR(INDEX(G164:R164,1,MATCH(Parametres!$B$3,G$1:R$1,0)-1)*IF(OR(F164="L",F164="S",F164="I"),-1,1),"")</f>
        <v>0</v>
      </c>
      <c r="AM164" s="1030">
        <f t="shared" si="9"/>
        <v>0</v>
      </c>
      <c r="AN164" s="1030">
        <f>INDEX(G164:R164,1,MATCH(Parametres!$B$3,G$1:R$1,0))*IF(OR(F164="L",F164="S",F164="I"),-1,1)</f>
        <v>0</v>
      </c>
      <c r="AO164" s="598" t="e">
        <f>+VLOOKUP($AJ164,Data_Validation!$A:$D,1,0)</f>
        <v>#N/A</v>
      </c>
      <c r="AP164" s="598" t="e">
        <f>+VLOOKUP($AJ164,Data_Validation!$A:$D,3,0)</f>
        <v>#N/A</v>
      </c>
      <c r="AQ164" s="598" t="e">
        <f>+VLOOKUP($AJ164,Data_Validation!$A:$D,4,0)</f>
        <v>#N/A</v>
      </c>
      <c r="AR164" s="598" t="s">
        <v>299</v>
      </c>
      <c r="AS164" s="598" t="e">
        <f>+VLOOKUP($AJ164,Data_Validation!$A:$E,5,0)</f>
        <v>#N/A</v>
      </c>
      <c r="AT164" s="1036">
        <f t="shared" si="10"/>
        <v>0</v>
      </c>
      <c r="AU164" s="599">
        <f t="shared" si="10"/>
        <v>0</v>
      </c>
      <c r="AV164" s="1030">
        <f>IFERROR(INDEX(V164:AG164,1,MATCH(Parametres!$B$3,V$1:AG$1,0)-1)*IF(OR(C164="L",C164="S",C164="I"),-1,1),"")</f>
        <v>0</v>
      </c>
      <c r="AW164" s="1030">
        <f t="shared" si="11"/>
        <v>0</v>
      </c>
      <c r="AX164" s="1030">
        <f>INDEX(V164:AG164,1,MATCH(Parametres!$B$3,V$1:AG$1,0))*IF(OR(C164="L",C164="S",C164="I"),-1,1)</f>
        <v>0</v>
      </c>
      <c r="AY164" s="598" t="s">
        <v>337</v>
      </c>
      <c r="AZ164" s="598" t="e">
        <f>+VLOOKUP($AJ164,Data_Validation!$A:$E,5,0)</f>
        <v>#N/A</v>
      </c>
    </row>
    <row r="165" spans="36:52" ht="15" customHeight="1">
      <c r="AJ165" s="1030">
        <f t="shared" si="8"/>
        <v>0</v>
      </c>
      <c r="AK165" s="1030">
        <f t="shared" si="8"/>
        <v>0</v>
      </c>
      <c r="AL165" s="1030">
        <f>IFERROR(INDEX(G165:R165,1,MATCH(Parametres!$B$3,G$1:R$1,0)-1)*IF(OR(F165="L",F165="S",F165="I"),-1,1),"")</f>
        <v>0</v>
      </c>
      <c r="AM165" s="1030">
        <f t="shared" si="9"/>
        <v>0</v>
      </c>
      <c r="AN165" s="1030">
        <f>INDEX(G165:R165,1,MATCH(Parametres!$B$3,G$1:R$1,0))*IF(OR(F165="L",F165="S",F165="I"),-1,1)</f>
        <v>0</v>
      </c>
      <c r="AO165" s="598" t="e">
        <f>+VLOOKUP($AJ165,Data_Validation!$A:$D,1,0)</f>
        <v>#N/A</v>
      </c>
      <c r="AP165" s="598" t="e">
        <f>+VLOOKUP($AJ165,Data_Validation!$A:$D,3,0)</f>
        <v>#N/A</v>
      </c>
      <c r="AQ165" s="598" t="e">
        <f>+VLOOKUP($AJ165,Data_Validation!$A:$D,4,0)</f>
        <v>#N/A</v>
      </c>
      <c r="AR165" s="598" t="s">
        <v>299</v>
      </c>
      <c r="AS165" s="598" t="e">
        <f>+VLOOKUP($AJ165,Data_Validation!$A:$E,5,0)</f>
        <v>#N/A</v>
      </c>
      <c r="AT165" s="1036">
        <f t="shared" si="10"/>
        <v>0</v>
      </c>
      <c r="AU165" s="599">
        <f t="shared" si="10"/>
        <v>0</v>
      </c>
      <c r="AV165" s="1030">
        <f>IFERROR(INDEX(V165:AG165,1,MATCH(Parametres!$B$3,V$1:AG$1,0)-1)*IF(OR(C165="L",C165="S",C165="I"),-1,1),"")</f>
        <v>0</v>
      </c>
      <c r="AW165" s="1030">
        <f t="shared" si="11"/>
        <v>0</v>
      </c>
      <c r="AX165" s="1030">
        <f>INDEX(V165:AG165,1,MATCH(Parametres!$B$3,V$1:AG$1,0))*IF(OR(C165="L",C165="S",C165="I"),-1,1)</f>
        <v>0</v>
      </c>
      <c r="AY165" s="598" t="s">
        <v>337</v>
      </c>
      <c r="AZ165" s="598" t="e">
        <f>+VLOOKUP($AJ165,Data_Validation!$A:$E,5,0)</f>
        <v>#N/A</v>
      </c>
    </row>
    <row r="166" spans="36:52" ht="15" customHeight="1">
      <c r="AJ166" s="1030">
        <f t="shared" si="8"/>
        <v>0</v>
      </c>
      <c r="AK166" s="1030">
        <f t="shared" si="8"/>
        <v>0</v>
      </c>
      <c r="AL166" s="1030">
        <f>IFERROR(INDEX(G166:R166,1,MATCH(Parametres!$B$3,G$1:R$1,0)-1)*IF(OR(F166="L",F166="S",F166="I"),-1,1),"")</f>
        <v>0</v>
      </c>
      <c r="AM166" s="1030">
        <f t="shared" si="9"/>
        <v>0</v>
      </c>
      <c r="AN166" s="1030">
        <f>INDEX(G166:R166,1,MATCH(Parametres!$B$3,G$1:R$1,0))*IF(OR(F166="L",F166="S",F166="I"),-1,1)</f>
        <v>0</v>
      </c>
      <c r="AO166" s="598" t="e">
        <f>+VLOOKUP($AJ166,Data_Validation!$A:$D,1,0)</f>
        <v>#N/A</v>
      </c>
      <c r="AP166" s="598" t="e">
        <f>+VLOOKUP($AJ166,Data_Validation!$A:$D,3,0)</f>
        <v>#N/A</v>
      </c>
      <c r="AQ166" s="598" t="e">
        <f>+VLOOKUP($AJ166,Data_Validation!$A:$D,4,0)</f>
        <v>#N/A</v>
      </c>
      <c r="AR166" s="598" t="s">
        <v>299</v>
      </c>
      <c r="AS166" s="598" t="e">
        <f>+VLOOKUP($AJ166,Data_Validation!$A:$E,5,0)</f>
        <v>#N/A</v>
      </c>
      <c r="AT166" s="1036">
        <f t="shared" si="10"/>
        <v>0</v>
      </c>
      <c r="AU166" s="599">
        <f t="shared" si="10"/>
        <v>0</v>
      </c>
      <c r="AV166" s="1030">
        <f>IFERROR(INDEX(V166:AG166,1,MATCH(Parametres!$B$3,V$1:AG$1,0)-1)*IF(OR(C166="L",C166="S",C166="I"),-1,1),"")</f>
        <v>0</v>
      </c>
      <c r="AW166" s="1030">
        <f t="shared" si="11"/>
        <v>0</v>
      </c>
      <c r="AX166" s="1030">
        <f>INDEX(V166:AG166,1,MATCH(Parametres!$B$3,V$1:AG$1,0))*IF(OR(C166="L",C166="S",C166="I"),-1,1)</f>
        <v>0</v>
      </c>
      <c r="AY166" s="598" t="s">
        <v>337</v>
      </c>
      <c r="AZ166" s="598" t="e">
        <f>+VLOOKUP($AJ166,Data_Validation!$A:$E,5,0)</f>
        <v>#N/A</v>
      </c>
    </row>
    <row r="167" spans="36:52" ht="15" customHeight="1">
      <c r="AJ167" s="1030">
        <f t="shared" si="8"/>
        <v>0</v>
      </c>
      <c r="AK167" s="1030">
        <f t="shared" si="8"/>
        <v>0</v>
      </c>
      <c r="AL167" s="1030">
        <f>IFERROR(INDEX(G167:R167,1,MATCH(Parametres!$B$3,G$1:R$1,0)-1)*IF(OR(F167="L",F167="S",F167="I"),-1,1),"")</f>
        <v>0</v>
      </c>
      <c r="AM167" s="1030">
        <f t="shared" si="9"/>
        <v>0</v>
      </c>
      <c r="AN167" s="1030">
        <f>INDEX(G167:R167,1,MATCH(Parametres!$B$3,G$1:R$1,0))*IF(OR(F167="L",F167="S",F167="I"),-1,1)</f>
        <v>0</v>
      </c>
      <c r="AO167" s="598" t="e">
        <f>+VLOOKUP($AJ167,Data_Validation!$A:$D,1,0)</f>
        <v>#N/A</v>
      </c>
      <c r="AP167" s="598" t="e">
        <f>+VLOOKUP($AJ167,Data_Validation!$A:$D,3,0)</f>
        <v>#N/A</v>
      </c>
      <c r="AQ167" s="598" t="e">
        <f>+VLOOKUP($AJ167,Data_Validation!$A:$D,4,0)</f>
        <v>#N/A</v>
      </c>
      <c r="AR167" s="598" t="s">
        <v>299</v>
      </c>
      <c r="AS167" s="598" t="e">
        <f>+VLOOKUP($AJ167,Data_Validation!$A:$E,5,0)</f>
        <v>#N/A</v>
      </c>
      <c r="AT167" s="1036">
        <f t="shared" si="10"/>
        <v>0</v>
      </c>
      <c r="AU167" s="599">
        <f t="shared" si="10"/>
        <v>0</v>
      </c>
      <c r="AV167" s="1030">
        <f>IFERROR(INDEX(V167:AG167,1,MATCH(Parametres!$B$3,V$1:AG$1,0)-1)*IF(OR(C167="L",C167="S",C167="I"),-1,1),"")</f>
        <v>0</v>
      </c>
      <c r="AW167" s="1030">
        <f t="shared" si="11"/>
        <v>0</v>
      </c>
      <c r="AX167" s="1030">
        <f>INDEX(V167:AG167,1,MATCH(Parametres!$B$3,V$1:AG$1,0))*IF(OR(C167="L",C167="S",C167="I"),-1,1)</f>
        <v>0</v>
      </c>
      <c r="AY167" s="598" t="s">
        <v>337</v>
      </c>
      <c r="AZ167" s="598" t="e">
        <f>+VLOOKUP($AJ167,Data_Validation!$A:$E,5,0)</f>
        <v>#N/A</v>
      </c>
    </row>
    <row r="168" spans="36:52" ht="15.75" customHeight="1">
      <c r="AJ168" s="1030">
        <f t="shared" si="8"/>
        <v>0</v>
      </c>
      <c r="AK168" s="1030">
        <f t="shared" si="8"/>
        <v>0</v>
      </c>
      <c r="AL168" s="1030">
        <f>IFERROR(INDEX(G168:R168,1,MATCH(Parametres!$B$3,G$1:R$1,0)-1)*IF(OR(F168="L",F168="S",F168="I"),-1,1),"")</f>
        <v>0</v>
      </c>
      <c r="AM168" s="1030">
        <f t="shared" si="9"/>
        <v>0</v>
      </c>
      <c r="AN168" s="1030">
        <f>INDEX(G168:R168,1,MATCH(Parametres!$B$3,G$1:R$1,0))*IF(OR(F168="L",F168="S",F168="I"),-1,1)</f>
        <v>0</v>
      </c>
      <c r="AO168" s="598" t="e">
        <f>+VLOOKUP($AJ168,Data_Validation!$A:$D,1,0)</f>
        <v>#N/A</v>
      </c>
      <c r="AP168" s="598" t="e">
        <f>+VLOOKUP($AJ168,Data_Validation!$A:$D,3,0)</f>
        <v>#N/A</v>
      </c>
      <c r="AQ168" s="598" t="e">
        <f>+VLOOKUP($AJ168,Data_Validation!$A:$D,4,0)</f>
        <v>#N/A</v>
      </c>
      <c r="AR168" s="598" t="s">
        <v>299</v>
      </c>
      <c r="AS168" s="598" t="e">
        <f>+VLOOKUP($AJ168,Data_Validation!$A:$E,5,0)</f>
        <v>#N/A</v>
      </c>
      <c r="AT168" s="1036">
        <f t="shared" si="10"/>
        <v>0</v>
      </c>
      <c r="AU168" s="599">
        <f t="shared" si="10"/>
        <v>0</v>
      </c>
      <c r="AV168" s="1030">
        <f>IFERROR(INDEX(V168:AG168,1,MATCH(Parametres!$B$3,V$1:AG$1,0)-1)*IF(OR(C168="L",C168="S",C168="I"),-1,1),"")</f>
        <v>0</v>
      </c>
      <c r="AW168" s="1030">
        <f t="shared" si="11"/>
        <v>0</v>
      </c>
      <c r="AX168" s="1030">
        <f>INDEX(V168:AG168,1,MATCH(Parametres!$B$3,V$1:AG$1,0))*IF(OR(C168="L",C168="S",C168="I"),-1,1)</f>
        <v>0</v>
      </c>
      <c r="AY168" s="598" t="s">
        <v>337</v>
      </c>
      <c r="AZ168" s="598" t="e">
        <f>+VLOOKUP($AJ168,Data_Validation!$A:$E,5,0)</f>
        <v>#N/A</v>
      </c>
    </row>
    <row r="169" spans="36:52" ht="15" customHeight="1">
      <c r="AJ169" s="1030">
        <f t="shared" si="8"/>
        <v>0</v>
      </c>
      <c r="AK169" s="1030">
        <f t="shared" si="8"/>
        <v>0</v>
      </c>
      <c r="AL169" s="1030">
        <f>IFERROR(INDEX(G169:R169,1,MATCH(Parametres!$B$3,G$1:R$1,0)-1)*IF(OR(F169="L",F169="S",F169="I"),-1,1),"")</f>
        <v>0</v>
      </c>
      <c r="AM169" s="1030">
        <f t="shared" si="9"/>
        <v>0</v>
      </c>
      <c r="AN169" s="1030">
        <f>INDEX(G169:R169,1,MATCH(Parametres!$B$3,G$1:R$1,0))*IF(OR(F169="L",F169="S",F169="I"),-1,1)</f>
        <v>0</v>
      </c>
      <c r="AO169" s="598" t="e">
        <f>+VLOOKUP($AJ169,Data_Validation!$A:$D,1,0)</f>
        <v>#N/A</v>
      </c>
      <c r="AP169" s="598" t="e">
        <f>+VLOOKUP($AJ169,Data_Validation!$A:$D,3,0)</f>
        <v>#N/A</v>
      </c>
      <c r="AQ169" s="598" t="e">
        <f>+VLOOKUP($AJ169,Data_Validation!$A:$D,4,0)</f>
        <v>#N/A</v>
      </c>
      <c r="AR169" s="598" t="s">
        <v>299</v>
      </c>
      <c r="AS169" s="598" t="e">
        <f>+VLOOKUP($AJ169,Data_Validation!$A:$E,5,0)</f>
        <v>#N/A</v>
      </c>
      <c r="AT169" s="1036">
        <f t="shared" si="10"/>
        <v>0</v>
      </c>
      <c r="AU169" s="599">
        <f t="shared" si="10"/>
        <v>0</v>
      </c>
      <c r="AV169" s="1030">
        <f>IFERROR(INDEX(V169:AG169,1,MATCH(Parametres!$B$3,V$1:AG$1,0)-1)*IF(OR(C169="L",C169="S",C169="I"),-1,1),"")</f>
        <v>0</v>
      </c>
      <c r="AW169" s="1030">
        <f t="shared" si="11"/>
        <v>0</v>
      </c>
      <c r="AX169" s="1030">
        <f>INDEX(V169:AG169,1,MATCH(Parametres!$B$3,V$1:AG$1,0))*IF(OR(C169="L",C169="S",C169="I"),-1,1)</f>
        <v>0</v>
      </c>
      <c r="AY169" s="598" t="s">
        <v>337</v>
      </c>
      <c r="AZ169" s="598" t="e">
        <f>+VLOOKUP($AJ169,Data_Validation!$A:$E,5,0)</f>
        <v>#N/A</v>
      </c>
    </row>
    <row r="170" spans="36:52" ht="15" customHeight="1">
      <c r="AJ170" s="1030">
        <f t="shared" si="8"/>
        <v>0</v>
      </c>
      <c r="AK170" s="1030">
        <f t="shared" si="8"/>
        <v>0</v>
      </c>
      <c r="AL170" s="1030">
        <f>IFERROR(INDEX(G170:R170,1,MATCH(Parametres!$B$3,G$1:R$1,0)-1)*IF(OR(F170="L",F170="S",F170="I"),-1,1),"")</f>
        <v>0</v>
      </c>
      <c r="AM170" s="1030">
        <f t="shared" si="9"/>
        <v>0</v>
      </c>
      <c r="AN170" s="1030">
        <f>INDEX(G170:R170,1,MATCH(Parametres!$B$3,G$1:R$1,0))*IF(OR(F170="L",F170="S",F170="I"),-1,1)</f>
        <v>0</v>
      </c>
      <c r="AO170" s="598" t="e">
        <f>+VLOOKUP($AJ170,Data_Validation!$A:$D,1,0)</f>
        <v>#N/A</v>
      </c>
      <c r="AP170" s="598" t="e">
        <f>+VLOOKUP($AJ170,Data_Validation!$A:$D,3,0)</f>
        <v>#N/A</v>
      </c>
      <c r="AQ170" s="598" t="e">
        <f>+VLOOKUP($AJ170,Data_Validation!$A:$D,4,0)</f>
        <v>#N/A</v>
      </c>
      <c r="AR170" s="598" t="s">
        <v>299</v>
      </c>
      <c r="AS170" s="598" t="e">
        <f>+VLOOKUP($AJ170,Data_Validation!$A:$E,5,0)</f>
        <v>#N/A</v>
      </c>
      <c r="AT170" s="1036">
        <f t="shared" si="10"/>
        <v>0</v>
      </c>
      <c r="AU170" s="599">
        <f t="shared" si="10"/>
        <v>0</v>
      </c>
      <c r="AV170" s="1030">
        <f>IFERROR(INDEX(V170:AG170,1,MATCH(Parametres!$B$3,V$1:AG$1,0)-1)*IF(OR(C170="L",C170="S",C170="I"),-1,1),"")</f>
        <v>0</v>
      </c>
      <c r="AW170" s="1030">
        <f t="shared" si="11"/>
        <v>0</v>
      </c>
      <c r="AX170" s="1030">
        <f>INDEX(V170:AG170,1,MATCH(Parametres!$B$3,V$1:AG$1,0))*IF(OR(C170="L",C170="S",C170="I"),-1,1)</f>
        <v>0</v>
      </c>
      <c r="AY170" s="598" t="s">
        <v>337</v>
      </c>
      <c r="AZ170" s="598" t="e">
        <f>+VLOOKUP($AJ170,Data_Validation!$A:$E,5,0)</f>
        <v>#N/A</v>
      </c>
    </row>
    <row r="171" spans="36:52" ht="15" customHeight="1">
      <c r="AJ171" s="1030">
        <f t="shared" si="8"/>
        <v>0</v>
      </c>
      <c r="AK171" s="1030">
        <f t="shared" si="8"/>
        <v>0</v>
      </c>
      <c r="AL171" s="1030">
        <f>IFERROR(INDEX(G171:R171,1,MATCH(Parametres!$B$3,G$1:R$1,0)-1)*IF(OR(F171="L",F171="S",F171="I"),-1,1),"")</f>
        <v>0</v>
      </c>
      <c r="AM171" s="1030">
        <f t="shared" si="9"/>
        <v>0</v>
      </c>
      <c r="AN171" s="1030">
        <f>INDEX(G171:R171,1,MATCH(Parametres!$B$3,G$1:R$1,0))*IF(OR(F171="L",F171="S",F171="I"),-1,1)</f>
        <v>0</v>
      </c>
      <c r="AO171" s="598" t="e">
        <f>+VLOOKUP($AJ171,Data_Validation!$A:$D,1,0)</f>
        <v>#N/A</v>
      </c>
      <c r="AP171" s="598" t="e">
        <f>+VLOOKUP($AJ171,Data_Validation!$A:$D,3,0)</f>
        <v>#N/A</v>
      </c>
      <c r="AQ171" s="598" t="e">
        <f>+VLOOKUP($AJ171,Data_Validation!$A:$D,4,0)</f>
        <v>#N/A</v>
      </c>
      <c r="AR171" s="598" t="s">
        <v>299</v>
      </c>
      <c r="AS171" s="598" t="e">
        <f>+VLOOKUP($AJ171,Data_Validation!$A:$E,5,0)</f>
        <v>#N/A</v>
      </c>
      <c r="AT171" s="1036">
        <f t="shared" si="10"/>
        <v>0</v>
      </c>
      <c r="AU171" s="599">
        <f t="shared" si="10"/>
        <v>0</v>
      </c>
      <c r="AV171" s="1030">
        <f>IFERROR(INDEX(V171:AG171,1,MATCH(Parametres!$B$3,V$1:AG$1,0)-1)*IF(OR(C171="L",C171="S",C171="I"),-1,1),"")</f>
        <v>0</v>
      </c>
      <c r="AW171" s="1030">
        <f t="shared" si="11"/>
        <v>0</v>
      </c>
      <c r="AX171" s="1030">
        <f>INDEX(V171:AG171,1,MATCH(Parametres!$B$3,V$1:AG$1,0))*IF(OR(C171="L",C171="S",C171="I"),-1,1)</f>
        <v>0</v>
      </c>
      <c r="AY171" s="598" t="s">
        <v>337</v>
      </c>
      <c r="AZ171" s="598" t="e">
        <f>+VLOOKUP($AJ171,Data_Validation!$A:$E,5,0)</f>
        <v>#N/A</v>
      </c>
    </row>
    <row r="172" spans="36:52" ht="15.75" customHeight="1">
      <c r="AJ172" s="1030">
        <f t="shared" si="8"/>
        <v>0</v>
      </c>
      <c r="AK172" s="1030">
        <f t="shared" si="8"/>
        <v>0</v>
      </c>
      <c r="AL172" s="1030">
        <f>IFERROR(INDEX(G172:R172,1,MATCH(Parametres!$B$3,G$1:R$1,0)-1)*IF(OR(F172="L",F172="S",F172="I"),-1,1),"")</f>
        <v>0</v>
      </c>
      <c r="AM172" s="1030">
        <f t="shared" si="9"/>
        <v>0</v>
      </c>
      <c r="AN172" s="1030">
        <f>INDEX(G172:R172,1,MATCH(Parametres!$B$3,G$1:R$1,0))*IF(OR(F172="L",F172="S",F172="I"),-1,1)</f>
        <v>0</v>
      </c>
      <c r="AO172" s="598" t="e">
        <f>+VLOOKUP($AJ172,Data_Validation!$A:$D,1,0)</f>
        <v>#N/A</v>
      </c>
      <c r="AP172" s="598" t="e">
        <f>+VLOOKUP($AJ172,Data_Validation!$A:$D,3,0)</f>
        <v>#N/A</v>
      </c>
      <c r="AQ172" s="598" t="e">
        <f>+VLOOKUP($AJ172,Data_Validation!$A:$D,4,0)</f>
        <v>#N/A</v>
      </c>
      <c r="AR172" s="598" t="s">
        <v>299</v>
      </c>
      <c r="AS172" s="598" t="e">
        <f>+VLOOKUP($AJ172,Data_Validation!$A:$E,5,0)</f>
        <v>#N/A</v>
      </c>
      <c r="AT172" s="1036">
        <f t="shared" si="10"/>
        <v>0</v>
      </c>
      <c r="AU172" s="599">
        <f t="shared" si="10"/>
        <v>0</v>
      </c>
      <c r="AV172" s="1030">
        <f>IFERROR(INDEX(V172:AG172,1,MATCH(Parametres!$B$3,V$1:AG$1,0)-1)*IF(OR(C172="L",C172="S",C172="I"),-1,1),"")</f>
        <v>0</v>
      </c>
      <c r="AW172" s="1030">
        <f t="shared" si="11"/>
        <v>0</v>
      </c>
      <c r="AX172" s="1030">
        <f>INDEX(V172:AG172,1,MATCH(Parametres!$B$3,V$1:AG$1,0))*IF(OR(C172="L",C172="S",C172="I"),-1,1)</f>
        <v>0</v>
      </c>
      <c r="AY172" s="598" t="s">
        <v>337</v>
      </c>
      <c r="AZ172" s="598" t="e">
        <f>+VLOOKUP($AJ172,Data_Validation!$A:$E,5,0)</f>
        <v>#N/A</v>
      </c>
    </row>
    <row r="173" spans="36:52" ht="15" customHeight="1">
      <c r="AJ173" s="1030">
        <f t="shared" si="8"/>
        <v>0</v>
      </c>
      <c r="AK173" s="1030">
        <f t="shared" si="8"/>
        <v>0</v>
      </c>
      <c r="AL173" s="1030">
        <f>IFERROR(INDEX(G173:R173,1,MATCH(Parametres!$B$3,G$1:R$1,0)-1)*IF(OR(F173="L",F173="S",F173="I"),-1,1),"")</f>
        <v>0</v>
      </c>
      <c r="AM173" s="1030">
        <f t="shared" si="9"/>
        <v>0</v>
      </c>
      <c r="AN173" s="1030">
        <f>INDEX(G173:R173,1,MATCH(Parametres!$B$3,G$1:R$1,0))*IF(OR(F173="L",F173="S",F173="I"),-1,1)</f>
        <v>0</v>
      </c>
      <c r="AO173" s="598" t="e">
        <f>+VLOOKUP($AJ173,Data_Validation!$A:$D,1,0)</f>
        <v>#N/A</v>
      </c>
      <c r="AP173" s="598" t="e">
        <f>+VLOOKUP($AJ173,Data_Validation!$A:$D,3,0)</f>
        <v>#N/A</v>
      </c>
      <c r="AQ173" s="598" t="e">
        <f>+VLOOKUP($AJ173,Data_Validation!$A:$D,4,0)</f>
        <v>#N/A</v>
      </c>
      <c r="AR173" s="598" t="s">
        <v>299</v>
      </c>
      <c r="AS173" s="598" t="e">
        <f>+VLOOKUP($AJ173,Data_Validation!$A:$E,5,0)</f>
        <v>#N/A</v>
      </c>
      <c r="AT173" s="1036">
        <f t="shared" si="10"/>
        <v>0</v>
      </c>
      <c r="AU173" s="599">
        <f t="shared" si="10"/>
        <v>0</v>
      </c>
      <c r="AV173" s="1030">
        <f>IFERROR(INDEX(V173:AG173,1,MATCH(Parametres!$B$3,V$1:AG$1,0)-1)*IF(OR(C173="L",C173="S",C173="I"),-1,1),"")</f>
        <v>0</v>
      </c>
      <c r="AW173" s="1030">
        <f t="shared" si="11"/>
        <v>0</v>
      </c>
      <c r="AX173" s="1030">
        <f>INDEX(V173:AG173,1,MATCH(Parametres!$B$3,V$1:AG$1,0))*IF(OR(C173="L",C173="S",C173="I"),-1,1)</f>
        <v>0</v>
      </c>
      <c r="AY173" s="598" t="s">
        <v>337</v>
      </c>
      <c r="AZ173" s="598" t="e">
        <f>+VLOOKUP($AJ173,Data_Validation!$A:$E,5,0)</f>
        <v>#N/A</v>
      </c>
    </row>
    <row r="174" spans="36:52" ht="15" customHeight="1">
      <c r="AJ174" s="1030">
        <f t="shared" si="8"/>
        <v>0</v>
      </c>
      <c r="AK174" s="1030">
        <f t="shared" si="8"/>
        <v>0</v>
      </c>
      <c r="AL174" s="1030">
        <f>IFERROR(INDEX(G174:R174,1,MATCH(Parametres!$B$3,G$1:R$1,0)-1)*IF(OR(F174="L",F174="S",F174="I"),-1,1),"")</f>
        <v>0</v>
      </c>
      <c r="AM174" s="1030">
        <f t="shared" si="9"/>
        <v>0</v>
      </c>
      <c r="AN174" s="1030">
        <f>INDEX(G174:R174,1,MATCH(Parametres!$B$3,G$1:R$1,0))*IF(OR(F174="L",F174="S",F174="I"),-1,1)</f>
        <v>0</v>
      </c>
      <c r="AO174" s="598" t="e">
        <f>+VLOOKUP($AJ174,Data_Validation!$A:$D,1,0)</f>
        <v>#N/A</v>
      </c>
      <c r="AP174" s="598" t="e">
        <f>+VLOOKUP($AJ174,Data_Validation!$A:$D,3,0)</f>
        <v>#N/A</v>
      </c>
      <c r="AQ174" s="598" t="e">
        <f>+VLOOKUP($AJ174,Data_Validation!$A:$D,4,0)</f>
        <v>#N/A</v>
      </c>
      <c r="AR174" s="598" t="s">
        <v>299</v>
      </c>
      <c r="AS174" s="598" t="e">
        <f>+VLOOKUP($AJ174,Data_Validation!$A:$E,5,0)</f>
        <v>#N/A</v>
      </c>
      <c r="AT174" s="1036">
        <f t="shared" si="10"/>
        <v>0</v>
      </c>
      <c r="AU174" s="599">
        <f t="shared" si="10"/>
        <v>0</v>
      </c>
      <c r="AV174" s="1030">
        <f>IFERROR(INDEX(V174:AG174,1,MATCH(Parametres!$B$3,V$1:AG$1,0)-1)*IF(OR(C174="L",C174="S",C174="I"),-1,1),"")</f>
        <v>0</v>
      </c>
      <c r="AW174" s="1030">
        <f t="shared" si="11"/>
        <v>0</v>
      </c>
      <c r="AX174" s="1030">
        <f>INDEX(V174:AG174,1,MATCH(Parametres!$B$3,V$1:AG$1,0))*IF(OR(C174="L",C174="S",C174="I"),-1,1)</f>
        <v>0</v>
      </c>
      <c r="AY174" s="598" t="s">
        <v>337</v>
      </c>
      <c r="AZ174" s="598" t="e">
        <f>+VLOOKUP($AJ174,Data_Validation!$A:$E,5,0)</f>
        <v>#N/A</v>
      </c>
    </row>
    <row r="175" spans="36:52" ht="15" customHeight="1">
      <c r="AJ175" s="1030">
        <f t="shared" si="8"/>
        <v>0</v>
      </c>
      <c r="AK175" s="1030">
        <f t="shared" si="8"/>
        <v>0</v>
      </c>
      <c r="AL175" s="1030">
        <f>IFERROR(INDEX(G175:R175,1,MATCH(Parametres!$B$3,G$1:R$1,0)-1)*IF(OR(F175="L",F175="S",F175="I"),-1,1),"")</f>
        <v>0</v>
      </c>
      <c r="AM175" s="1030">
        <f t="shared" si="9"/>
        <v>0</v>
      </c>
      <c r="AN175" s="1030">
        <f>INDEX(G175:R175,1,MATCH(Parametres!$B$3,G$1:R$1,0))*IF(OR(F175="L",F175="S",F175="I"),-1,1)</f>
        <v>0</v>
      </c>
      <c r="AO175" s="598" t="e">
        <f>+VLOOKUP($AJ175,Data_Validation!$A:$D,1,0)</f>
        <v>#N/A</v>
      </c>
      <c r="AP175" s="598" t="e">
        <f>+VLOOKUP($AJ175,Data_Validation!$A:$D,3,0)</f>
        <v>#N/A</v>
      </c>
      <c r="AQ175" s="598" t="e">
        <f>+VLOOKUP($AJ175,Data_Validation!$A:$D,4,0)</f>
        <v>#N/A</v>
      </c>
      <c r="AR175" s="598" t="s">
        <v>299</v>
      </c>
      <c r="AS175" s="598" t="e">
        <f>+VLOOKUP($AJ175,Data_Validation!$A:$E,5,0)</f>
        <v>#N/A</v>
      </c>
      <c r="AT175" s="1036">
        <f t="shared" si="10"/>
        <v>0</v>
      </c>
      <c r="AU175" s="599">
        <f t="shared" si="10"/>
        <v>0</v>
      </c>
      <c r="AV175" s="1030">
        <f>IFERROR(INDEX(V175:AG175,1,MATCH(Parametres!$B$3,V$1:AG$1,0)-1)*IF(OR(C175="L",C175="S",C175="I"),-1,1),"")</f>
        <v>0</v>
      </c>
      <c r="AW175" s="1030">
        <f t="shared" si="11"/>
        <v>0</v>
      </c>
      <c r="AX175" s="1030">
        <f>INDEX(V175:AG175,1,MATCH(Parametres!$B$3,V$1:AG$1,0))*IF(OR(C175="L",C175="S",C175="I"),-1,1)</f>
        <v>0</v>
      </c>
      <c r="AY175" s="598" t="s">
        <v>337</v>
      </c>
      <c r="AZ175" s="598" t="e">
        <f>+VLOOKUP($AJ175,Data_Validation!$A:$E,5,0)</f>
        <v>#N/A</v>
      </c>
    </row>
    <row r="176" spans="36:52" ht="15.75" customHeight="1">
      <c r="AJ176" s="1030">
        <f t="shared" si="8"/>
        <v>0</v>
      </c>
      <c r="AK176" s="1030">
        <f t="shared" si="8"/>
        <v>0</v>
      </c>
      <c r="AL176" s="1030">
        <f>IFERROR(INDEX(G176:R176,1,MATCH(Parametres!$B$3,G$1:R$1,0)-1)*IF(OR(F176="L",F176="S",F176="I"),-1,1),"")</f>
        <v>0</v>
      </c>
      <c r="AM176" s="1030">
        <f t="shared" si="9"/>
        <v>0</v>
      </c>
      <c r="AN176" s="1030">
        <f>INDEX(G176:R176,1,MATCH(Parametres!$B$3,G$1:R$1,0))*IF(OR(F176="L",F176="S",F176="I"),-1,1)</f>
        <v>0</v>
      </c>
      <c r="AO176" s="598" t="e">
        <f>+VLOOKUP($AJ176,Data_Validation!$A:$D,1,0)</f>
        <v>#N/A</v>
      </c>
      <c r="AP176" s="598" t="e">
        <f>+VLOOKUP($AJ176,Data_Validation!$A:$D,3,0)</f>
        <v>#N/A</v>
      </c>
      <c r="AQ176" s="598" t="e">
        <f>+VLOOKUP($AJ176,Data_Validation!$A:$D,4,0)</f>
        <v>#N/A</v>
      </c>
      <c r="AR176" s="598" t="s">
        <v>299</v>
      </c>
      <c r="AS176" s="598" t="e">
        <f>+VLOOKUP($AJ176,Data_Validation!$A:$E,5,0)</f>
        <v>#N/A</v>
      </c>
      <c r="AT176" s="1036">
        <f t="shared" si="10"/>
        <v>0</v>
      </c>
      <c r="AU176" s="599">
        <f t="shared" si="10"/>
        <v>0</v>
      </c>
      <c r="AV176" s="1030">
        <f>IFERROR(INDEX(V176:AG176,1,MATCH(Parametres!$B$3,V$1:AG$1,0)-1)*IF(OR(C176="L",C176="S",C176="I"),-1,1),"")</f>
        <v>0</v>
      </c>
      <c r="AW176" s="1030">
        <f t="shared" si="11"/>
        <v>0</v>
      </c>
      <c r="AX176" s="1030">
        <f>INDEX(V176:AG176,1,MATCH(Parametres!$B$3,V$1:AG$1,0))*IF(OR(C176="L",C176="S",C176="I"),-1,1)</f>
        <v>0</v>
      </c>
      <c r="AY176" s="598" t="s">
        <v>337</v>
      </c>
      <c r="AZ176" s="598" t="e">
        <f>+VLOOKUP($AJ176,Data_Validation!$A:$E,5,0)</f>
        <v>#N/A</v>
      </c>
    </row>
    <row r="177" spans="36:52" ht="15" customHeight="1">
      <c r="AJ177" s="1030">
        <f t="shared" si="8"/>
        <v>0</v>
      </c>
      <c r="AK177" s="1030">
        <f t="shared" si="8"/>
        <v>0</v>
      </c>
      <c r="AL177" s="1030">
        <f>IFERROR(INDEX(G177:R177,1,MATCH(Parametres!$B$3,G$1:R$1,0)-1)*IF(OR(F177="L",F177="S",F177="I"),-1,1),"")</f>
        <v>0</v>
      </c>
      <c r="AM177" s="1030">
        <f t="shared" si="9"/>
        <v>0</v>
      </c>
      <c r="AN177" s="1030">
        <f>INDEX(G177:R177,1,MATCH(Parametres!$B$3,G$1:R$1,0))*IF(OR(F177="L",F177="S",F177="I"),-1,1)</f>
        <v>0</v>
      </c>
      <c r="AO177" s="598" t="e">
        <f>+VLOOKUP($AJ177,Data_Validation!$A:$D,1,0)</f>
        <v>#N/A</v>
      </c>
      <c r="AP177" s="598" t="e">
        <f>+VLOOKUP($AJ177,Data_Validation!$A:$D,3,0)</f>
        <v>#N/A</v>
      </c>
      <c r="AQ177" s="598" t="e">
        <f>+VLOOKUP($AJ177,Data_Validation!$A:$D,4,0)</f>
        <v>#N/A</v>
      </c>
      <c r="AR177" s="598" t="s">
        <v>299</v>
      </c>
      <c r="AS177" s="598" t="e">
        <f>+VLOOKUP($AJ177,Data_Validation!$A:$E,5,0)</f>
        <v>#N/A</v>
      </c>
      <c r="AT177" s="1036">
        <f t="shared" si="10"/>
        <v>0</v>
      </c>
      <c r="AU177" s="599">
        <f t="shared" si="10"/>
        <v>0</v>
      </c>
      <c r="AV177" s="1030">
        <f>IFERROR(INDEX(V177:AG177,1,MATCH(Parametres!$B$3,V$1:AG$1,0)-1)*IF(OR(C177="L",C177="S",C177="I"),-1,1),"")</f>
        <v>0</v>
      </c>
      <c r="AW177" s="1030">
        <f t="shared" si="11"/>
        <v>0</v>
      </c>
      <c r="AX177" s="1030">
        <f>INDEX(V177:AG177,1,MATCH(Parametres!$B$3,V$1:AG$1,0))*IF(OR(C177="L",C177="S",C177="I"),-1,1)</f>
        <v>0</v>
      </c>
      <c r="AY177" s="598" t="s">
        <v>337</v>
      </c>
      <c r="AZ177" s="598" t="e">
        <f>+VLOOKUP($AJ177,Data_Validation!$A:$E,5,0)</f>
        <v>#N/A</v>
      </c>
    </row>
    <row r="178" spans="36:52" ht="15" customHeight="1">
      <c r="AJ178" s="1030">
        <f t="shared" si="8"/>
        <v>0</v>
      </c>
      <c r="AK178" s="1030">
        <f t="shared" si="8"/>
        <v>0</v>
      </c>
      <c r="AL178" s="1030">
        <f>IFERROR(INDEX(G178:R178,1,MATCH(Parametres!$B$3,G$1:R$1,0)-1)*IF(OR(F178="L",F178="S",F178="I"),-1,1),"")</f>
        <v>0</v>
      </c>
      <c r="AM178" s="1030">
        <f t="shared" si="9"/>
        <v>0</v>
      </c>
      <c r="AN178" s="1030">
        <f>INDEX(G178:R178,1,MATCH(Parametres!$B$3,G$1:R$1,0))*IF(OR(F178="L",F178="S",F178="I"),-1,1)</f>
        <v>0</v>
      </c>
      <c r="AO178" s="598" t="e">
        <f>+VLOOKUP($AJ178,Data_Validation!$A:$D,1,0)</f>
        <v>#N/A</v>
      </c>
      <c r="AP178" s="598" t="e">
        <f>+VLOOKUP($AJ178,Data_Validation!$A:$D,3,0)</f>
        <v>#N/A</v>
      </c>
      <c r="AQ178" s="598" t="e">
        <f>+VLOOKUP($AJ178,Data_Validation!$A:$D,4,0)</f>
        <v>#N/A</v>
      </c>
      <c r="AR178" s="598" t="s">
        <v>299</v>
      </c>
      <c r="AS178" s="598" t="e">
        <f>+VLOOKUP($AJ178,Data_Validation!$A:$E,5,0)</f>
        <v>#N/A</v>
      </c>
      <c r="AT178" s="1036">
        <f t="shared" si="10"/>
        <v>0</v>
      </c>
      <c r="AU178" s="599">
        <f t="shared" si="10"/>
        <v>0</v>
      </c>
      <c r="AV178" s="1030">
        <f>IFERROR(INDEX(V178:AG178,1,MATCH(Parametres!$B$3,V$1:AG$1,0)-1)*IF(OR(C178="L",C178="S",C178="I"),-1,1),"")</f>
        <v>0</v>
      </c>
      <c r="AW178" s="1030">
        <f t="shared" si="11"/>
        <v>0</v>
      </c>
      <c r="AX178" s="1030">
        <f>INDEX(V178:AG178,1,MATCH(Parametres!$B$3,V$1:AG$1,0))*IF(OR(C178="L",C178="S",C178="I"),-1,1)</f>
        <v>0</v>
      </c>
      <c r="AY178" s="598" t="s">
        <v>337</v>
      </c>
      <c r="AZ178" s="598" t="e">
        <f>+VLOOKUP($AJ178,Data_Validation!$A:$E,5,0)</f>
        <v>#N/A</v>
      </c>
    </row>
    <row r="179" spans="36:52" ht="15" customHeight="1">
      <c r="AJ179" s="1030">
        <f t="shared" si="8"/>
        <v>0</v>
      </c>
      <c r="AK179" s="1030">
        <f t="shared" si="8"/>
        <v>0</v>
      </c>
      <c r="AL179" s="1030">
        <f>IFERROR(INDEX(G179:R179,1,MATCH(Parametres!$B$3,G$1:R$1,0)-1)*IF(OR(F179="L",F179="S",F179="I"),-1,1),"")</f>
        <v>0</v>
      </c>
      <c r="AM179" s="1030">
        <f t="shared" si="9"/>
        <v>0</v>
      </c>
      <c r="AN179" s="1030">
        <f>INDEX(G179:R179,1,MATCH(Parametres!$B$3,G$1:R$1,0))*IF(OR(F179="L",F179="S",F179="I"),-1,1)</f>
        <v>0</v>
      </c>
      <c r="AO179" s="598" t="e">
        <f>+VLOOKUP($AJ179,Data_Validation!$A:$D,1,0)</f>
        <v>#N/A</v>
      </c>
      <c r="AP179" s="598" t="e">
        <f>+VLOOKUP($AJ179,Data_Validation!$A:$D,3,0)</f>
        <v>#N/A</v>
      </c>
      <c r="AQ179" s="598" t="e">
        <f>+VLOOKUP($AJ179,Data_Validation!$A:$D,4,0)</f>
        <v>#N/A</v>
      </c>
      <c r="AR179" s="598" t="s">
        <v>299</v>
      </c>
      <c r="AS179" s="598" t="e">
        <f>+VLOOKUP($AJ179,Data_Validation!$A:$E,5,0)</f>
        <v>#N/A</v>
      </c>
      <c r="AT179" s="1036">
        <f t="shared" si="10"/>
        <v>0</v>
      </c>
      <c r="AU179" s="599">
        <f t="shared" si="10"/>
        <v>0</v>
      </c>
      <c r="AV179" s="1030">
        <f>IFERROR(INDEX(V179:AG179,1,MATCH(Parametres!$B$3,V$1:AG$1,0)-1)*IF(OR(C179="L",C179="S",C179="I"),-1,1),"")</f>
        <v>0</v>
      </c>
      <c r="AW179" s="1030">
        <f t="shared" si="11"/>
        <v>0</v>
      </c>
      <c r="AX179" s="1030">
        <f>INDEX(V179:AG179,1,MATCH(Parametres!$B$3,V$1:AG$1,0))*IF(OR(C179="L",C179="S",C179="I"),-1,1)</f>
        <v>0</v>
      </c>
      <c r="AY179" s="598" t="s">
        <v>337</v>
      </c>
      <c r="AZ179" s="598" t="e">
        <f>+VLOOKUP($AJ179,Data_Validation!$A:$E,5,0)</f>
        <v>#N/A</v>
      </c>
    </row>
    <row r="180" spans="36:52" ht="15" customHeight="1">
      <c r="AJ180" s="1030">
        <f t="shared" si="8"/>
        <v>0</v>
      </c>
      <c r="AK180" s="1030">
        <f t="shared" si="8"/>
        <v>0</v>
      </c>
      <c r="AL180" s="1030">
        <f>IFERROR(INDEX(G180:R180,1,MATCH(Parametres!$B$3,G$1:R$1,0)-1)*IF(OR(F180="L",F180="S",F180="I"),-1,1),"")</f>
        <v>0</v>
      </c>
      <c r="AM180" s="1030">
        <f t="shared" si="9"/>
        <v>0</v>
      </c>
      <c r="AN180" s="1030">
        <f>INDEX(G180:R180,1,MATCH(Parametres!$B$3,G$1:R$1,0))*IF(OR(F180="L",F180="S",F180="I"),-1,1)</f>
        <v>0</v>
      </c>
      <c r="AO180" s="598" t="e">
        <f>+VLOOKUP($AJ180,Data_Validation!$A:$D,1,0)</f>
        <v>#N/A</v>
      </c>
      <c r="AP180" s="598" t="e">
        <f>+VLOOKUP($AJ180,Data_Validation!$A:$D,3,0)</f>
        <v>#N/A</v>
      </c>
      <c r="AQ180" s="598" t="e">
        <f>+VLOOKUP($AJ180,Data_Validation!$A:$D,4,0)</f>
        <v>#N/A</v>
      </c>
      <c r="AR180" s="598" t="s">
        <v>299</v>
      </c>
      <c r="AS180" s="598" t="e">
        <f>+VLOOKUP($AJ180,Data_Validation!$A:$E,5,0)</f>
        <v>#N/A</v>
      </c>
      <c r="AT180" s="1036">
        <f t="shared" si="10"/>
        <v>0</v>
      </c>
      <c r="AU180" s="599">
        <f t="shared" si="10"/>
        <v>0</v>
      </c>
      <c r="AV180" s="1030">
        <f>IFERROR(INDEX(V180:AG180,1,MATCH(Parametres!$B$3,V$1:AG$1,0)-1)*IF(OR(C180="L",C180="S",C180="I"),-1,1),"")</f>
        <v>0</v>
      </c>
      <c r="AW180" s="1030">
        <f t="shared" si="11"/>
        <v>0</v>
      </c>
      <c r="AX180" s="1030">
        <f>INDEX(V180:AG180,1,MATCH(Parametres!$B$3,V$1:AG$1,0))*IF(OR(C180="L",C180="S",C180="I"),-1,1)</f>
        <v>0</v>
      </c>
      <c r="AY180" s="598" t="s">
        <v>337</v>
      </c>
      <c r="AZ180" s="598" t="e">
        <f>+VLOOKUP($AJ180,Data_Validation!$A:$E,5,0)</f>
        <v>#N/A</v>
      </c>
    </row>
    <row r="181" spans="36:52" ht="15.75" customHeight="1">
      <c r="AJ181" s="1030">
        <f t="shared" si="8"/>
        <v>0</v>
      </c>
      <c r="AK181" s="1030">
        <f t="shared" si="8"/>
        <v>0</v>
      </c>
      <c r="AL181" s="1030">
        <f>IFERROR(INDEX(G181:R181,1,MATCH(Parametres!$B$3,G$1:R$1,0)-1)*IF(OR(F181="L",F181="S",F181="I"),-1,1),"")</f>
        <v>0</v>
      </c>
      <c r="AM181" s="1030">
        <f t="shared" si="9"/>
        <v>0</v>
      </c>
      <c r="AN181" s="1030">
        <f>INDEX(G181:R181,1,MATCH(Parametres!$B$3,G$1:R$1,0))*IF(OR(F181="L",F181="S",F181="I"),-1,1)</f>
        <v>0</v>
      </c>
      <c r="AO181" s="598" t="e">
        <f>+VLOOKUP($AJ181,Data_Validation!$A:$D,1,0)</f>
        <v>#N/A</v>
      </c>
      <c r="AP181" s="598" t="e">
        <f>+VLOOKUP($AJ181,Data_Validation!$A:$D,3,0)</f>
        <v>#N/A</v>
      </c>
      <c r="AQ181" s="598" t="e">
        <f>+VLOOKUP($AJ181,Data_Validation!$A:$D,4,0)</f>
        <v>#N/A</v>
      </c>
      <c r="AR181" s="598" t="s">
        <v>299</v>
      </c>
      <c r="AS181" s="598" t="e">
        <f>+VLOOKUP($AJ181,Data_Validation!$A:$E,5,0)</f>
        <v>#N/A</v>
      </c>
      <c r="AT181" s="1036">
        <f t="shared" si="10"/>
        <v>0</v>
      </c>
      <c r="AU181" s="599">
        <f t="shared" si="10"/>
        <v>0</v>
      </c>
      <c r="AV181" s="1030">
        <f>IFERROR(INDEX(V181:AG181,1,MATCH(Parametres!$B$3,V$1:AG$1,0)-1)*IF(OR(C181="L",C181="S",C181="I"),-1,1),"")</f>
        <v>0</v>
      </c>
      <c r="AW181" s="1030">
        <f t="shared" si="11"/>
        <v>0</v>
      </c>
      <c r="AX181" s="1030">
        <f>INDEX(V181:AG181,1,MATCH(Parametres!$B$3,V$1:AG$1,0))*IF(OR(C181="L",C181="S",C181="I"),-1,1)</f>
        <v>0</v>
      </c>
      <c r="AY181" s="598" t="s">
        <v>337</v>
      </c>
      <c r="AZ181" s="598" t="e">
        <f>+VLOOKUP($AJ181,Data_Validation!$A:$E,5,0)</f>
        <v>#N/A</v>
      </c>
    </row>
    <row r="182" spans="36:52" ht="15.75" customHeight="1">
      <c r="AJ182" s="1030">
        <f t="shared" si="8"/>
        <v>0</v>
      </c>
      <c r="AK182" s="1030">
        <f t="shared" si="8"/>
        <v>0</v>
      </c>
      <c r="AL182" s="1030">
        <f>IFERROR(INDEX(G182:R182,1,MATCH(Parametres!$B$3,G$1:R$1,0)-1)*IF(OR(F182="L",F182="S",F182="I"),-1,1),"")</f>
        <v>0</v>
      </c>
      <c r="AM182" s="1030">
        <f t="shared" si="9"/>
        <v>0</v>
      </c>
      <c r="AN182" s="1030">
        <f>INDEX(G182:R182,1,MATCH(Parametres!$B$3,G$1:R$1,0))*IF(OR(F182="L",F182="S",F182="I"),-1,1)</f>
        <v>0</v>
      </c>
      <c r="AO182" s="598" t="e">
        <f>+VLOOKUP($AJ182,Data_Validation!$A:$D,1,0)</f>
        <v>#N/A</v>
      </c>
      <c r="AP182" s="598" t="e">
        <f>+VLOOKUP($AJ182,Data_Validation!$A:$D,3,0)</f>
        <v>#N/A</v>
      </c>
      <c r="AQ182" s="598" t="e">
        <f>+VLOOKUP($AJ182,Data_Validation!$A:$D,4,0)</f>
        <v>#N/A</v>
      </c>
      <c r="AR182" s="598" t="s">
        <v>299</v>
      </c>
      <c r="AS182" s="598" t="e">
        <f>+VLOOKUP($AJ182,Data_Validation!$A:$E,5,0)</f>
        <v>#N/A</v>
      </c>
      <c r="AT182" s="1036">
        <f t="shared" si="10"/>
        <v>0</v>
      </c>
      <c r="AU182" s="599">
        <f t="shared" si="10"/>
        <v>0</v>
      </c>
      <c r="AV182" s="1030">
        <f>IFERROR(INDEX(V182:AG182,1,MATCH(Parametres!$B$3,V$1:AG$1,0)-1)*IF(OR(C182="L",C182="S",C182="I"),-1,1),"")</f>
        <v>0</v>
      </c>
      <c r="AW182" s="1030">
        <f t="shared" si="11"/>
        <v>0</v>
      </c>
      <c r="AX182" s="1030">
        <f>INDEX(V182:AG182,1,MATCH(Parametres!$B$3,V$1:AG$1,0))*IF(OR(C182="L",C182="S",C182="I"),-1,1)</f>
        <v>0</v>
      </c>
      <c r="AY182" s="598" t="s">
        <v>337</v>
      </c>
      <c r="AZ182" s="598" t="e">
        <f>+VLOOKUP($AJ182,Data_Validation!$A:$E,5,0)</f>
        <v>#N/A</v>
      </c>
    </row>
    <row r="183" spans="36:52" ht="15.75" customHeight="1">
      <c r="AJ183" s="1030">
        <f t="shared" si="8"/>
        <v>0</v>
      </c>
      <c r="AK183" s="1030">
        <f t="shared" si="8"/>
        <v>0</v>
      </c>
      <c r="AL183" s="1030">
        <f>IFERROR(INDEX(G183:R183,1,MATCH(Parametres!$B$3,G$1:R$1,0)-1)*IF(OR(F183="L",F183="S",F183="I"),-1,1),"")</f>
        <v>0</v>
      </c>
      <c r="AM183" s="1030">
        <f t="shared" si="9"/>
        <v>0</v>
      </c>
      <c r="AN183" s="1030">
        <f>INDEX(G183:R183,1,MATCH(Parametres!$B$3,G$1:R$1,0))*IF(OR(F183="L",F183="S",F183="I"),-1,1)</f>
        <v>0</v>
      </c>
      <c r="AO183" s="598" t="e">
        <f>+VLOOKUP($AJ183,Data_Validation!$A:$D,1,0)</f>
        <v>#N/A</v>
      </c>
      <c r="AP183" s="598" t="e">
        <f>+VLOOKUP($AJ183,Data_Validation!$A:$D,3,0)</f>
        <v>#N/A</v>
      </c>
      <c r="AQ183" s="598" t="e">
        <f>+VLOOKUP($AJ183,Data_Validation!$A:$D,4,0)</f>
        <v>#N/A</v>
      </c>
      <c r="AR183" s="598" t="s">
        <v>299</v>
      </c>
      <c r="AS183" s="598" t="e">
        <f>+VLOOKUP($AJ183,Data_Validation!$A:$E,5,0)</f>
        <v>#N/A</v>
      </c>
      <c r="AT183" s="1036">
        <f t="shared" si="10"/>
        <v>0</v>
      </c>
      <c r="AU183" s="599">
        <f t="shared" si="10"/>
        <v>0</v>
      </c>
      <c r="AV183" s="1030">
        <f>IFERROR(INDEX(V183:AG183,1,MATCH(Parametres!$B$3,V$1:AG$1,0)-1)*IF(OR(C183="L",C183="S",C183="I"),-1,1),"")</f>
        <v>0</v>
      </c>
      <c r="AW183" s="1030">
        <f t="shared" si="11"/>
        <v>0</v>
      </c>
      <c r="AX183" s="1030">
        <f>INDEX(V183:AG183,1,MATCH(Parametres!$B$3,V$1:AG$1,0))*IF(OR(C183="L",C183="S",C183="I"),-1,1)</f>
        <v>0</v>
      </c>
      <c r="AY183" s="598" t="s">
        <v>337</v>
      </c>
      <c r="AZ183" s="598" t="e">
        <f>+VLOOKUP($AJ183,Data_Validation!$A:$E,5,0)</f>
        <v>#N/A</v>
      </c>
    </row>
    <row r="184" spans="36:52" ht="15.75" customHeight="1">
      <c r="AJ184" s="1030">
        <f t="shared" si="8"/>
        <v>0</v>
      </c>
      <c r="AK184" s="1030">
        <f t="shared" si="8"/>
        <v>0</v>
      </c>
      <c r="AL184" s="1030">
        <f>IFERROR(INDEX(G184:R184,1,MATCH(Parametres!$B$3,G$1:R$1,0)-1)*IF(OR(F184="L",F184="S",F184="I"),-1,1),"")</f>
        <v>0</v>
      </c>
      <c r="AM184" s="1030">
        <f t="shared" si="9"/>
        <v>0</v>
      </c>
      <c r="AN184" s="1030">
        <f>INDEX(G184:R184,1,MATCH(Parametres!$B$3,G$1:R$1,0))*IF(OR(F184="L",F184="S",F184="I"),-1,1)</f>
        <v>0</v>
      </c>
      <c r="AO184" s="598" t="e">
        <f>+VLOOKUP($AJ184,Data_Validation!$A:$D,1,0)</f>
        <v>#N/A</v>
      </c>
      <c r="AP184" s="598" t="e">
        <f>+VLOOKUP($AJ184,Data_Validation!$A:$D,3,0)</f>
        <v>#N/A</v>
      </c>
      <c r="AQ184" s="598" t="e">
        <f>+VLOOKUP($AJ184,Data_Validation!$A:$D,4,0)</f>
        <v>#N/A</v>
      </c>
      <c r="AR184" s="598" t="s">
        <v>299</v>
      </c>
      <c r="AS184" s="598" t="e">
        <f>+VLOOKUP($AJ184,Data_Validation!$A:$E,5,0)</f>
        <v>#N/A</v>
      </c>
      <c r="AT184" s="1036">
        <f t="shared" si="10"/>
        <v>0</v>
      </c>
      <c r="AU184" s="599">
        <f t="shared" si="10"/>
        <v>0</v>
      </c>
      <c r="AV184" s="1030">
        <f>IFERROR(INDEX(V184:AG184,1,MATCH(Parametres!$B$3,V$1:AG$1,0)-1)*IF(OR(C184="L",C184="S",C184="I"),-1,1),"")</f>
        <v>0</v>
      </c>
      <c r="AW184" s="1030">
        <f t="shared" si="11"/>
        <v>0</v>
      </c>
      <c r="AX184" s="1030">
        <f>INDEX(V184:AG184,1,MATCH(Parametres!$B$3,V$1:AG$1,0))*IF(OR(C184="L",C184="S",C184="I"),-1,1)</f>
        <v>0</v>
      </c>
      <c r="AY184" s="598" t="s">
        <v>337</v>
      </c>
      <c r="AZ184" s="598" t="e">
        <f>+VLOOKUP($AJ184,Data_Validation!$A:$E,5,0)</f>
        <v>#N/A</v>
      </c>
    </row>
    <row r="185" spans="36:52" ht="15.75" customHeight="1">
      <c r="AJ185" s="1030">
        <f t="shared" si="8"/>
        <v>0</v>
      </c>
      <c r="AK185" s="1030">
        <f t="shared" si="8"/>
        <v>0</v>
      </c>
      <c r="AL185" s="1030">
        <f>IFERROR(INDEX(G185:R185,1,MATCH(Parametres!$B$3,G$1:R$1,0)-1)*IF(OR(F185="L",F185="S",F185="I"),-1,1),"")</f>
        <v>0</v>
      </c>
      <c r="AM185" s="1030">
        <f t="shared" si="9"/>
        <v>0</v>
      </c>
      <c r="AN185" s="1030">
        <f>INDEX(G185:R185,1,MATCH(Parametres!$B$3,G$1:R$1,0))*IF(OR(F185="L",F185="S",F185="I"),-1,1)</f>
        <v>0</v>
      </c>
      <c r="AO185" s="598" t="e">
        <f>+VLOOKUP($AJ185,Data_Validation!$A:$D,1,0)</f>
        <v>#N/A</v>
      </c>
      <c r="AP185" s="598" t="e">
        <f>+VLOOKUP($AJ185,Data_Validation!$A:$D,3,0)</f>
        <v>#N/A</v>
      </c>
      <c r="AQ185" s="598" t="e">
        <f>+VLOOKUP($AJ185,Data_Validation!$A:$D,4,0)</f>
        <v>#N/A</v>
      </c>
      <c r="AR185" s="598" t="s">
        <v>299</v>
      </c>
      <c r="AS185" s="598" t="e">
        <f>+VLOOKUP($AJ185,Data_Validation!$A:$E,5,0)</f>
        <v>#N/A</v>
      </c>
      <c r="AT185" s="1036">
        <f t="shared" si="10"/>
        <v>0</v>
      </c>
      <c r="AU185" s="599">
        <f t="shared" si="10"/>
        <v>0</v>
      </c>
      <c r="AV185" s="1030">
        <f>IFERROR(INDEX(V185:AG185,1,MATCH(Parametres!$B$3,V$1:AG$1,0)-1)*IF(OR(C185="L",C185="S",C185="I"),-1,1),"")</f>
        <v>0</v>
      </c>
      <c r="AW185" s="1030">
        <f t="shared" si="11"/>
        <v>0</v>
      </c>
      <c r="AX185" s="1030">
        <f>INDEX(V185:AG185,1,MATCH(Parametres!$B$3,V$1:AG$1,0))*IF(OR(C185="L",C185="S",C185="I"),-1,1)</f>
        <v>0</v>
      </c>
      <c r="AY185" s="598" t="s">
        <v>337</v>
      </c>
      <c r="AZ185" s="598" t="e">
        <f>+VLOOKUP($AJ185,Data_Validation!$A:$E,5,0)</f>
        <v>#N/A</v>
      </c>
    </row>
    <row r="186" spans="36:52" ht="15.75" customHeight="1">
      <c r="AJ186" s="1030">
        <f t="shared" si="8"/>
        <v>0</v>
      </c>
      <c r="AK186" s="1030">
        <f t="shared" si="8"/>
        <v>0</v>
      </c>
      <c r="AL186" s="1030">
        <f>IFERROR(INDEX(G186:R186,1,MATCH(Parametres!$B$3,G$1:R$1,0)-1)*IF(OR(F186="L",F186="S",F186="I"),-1,1),"")</f>
        <v>0</v>
      </c>
      <c r="AM186" s="1030">
        <f t="shared" si="9"/>
        <v>0</v>
      </c>
      <c r="AN186" s="1030">
        <f>INDEX(G186:R186,1,MATCH(Parametres!$B$3,G$1:R$1,0))*IF(OR(F186="L",F186="S",F186="I"),-1,1)</f>
        <v>0</v>
      </c>
      <c r="AO186" s="598" t="e">
        <f>+VLOOKUP($AJ186,Data_Validation!$A:$D,1,0)</f>
        <v>#N/A</v>
      </c>
      <c r="AP186" s="598" t="e">
        <f>+VLOOKUP($AJ186,Data_Validation!$A:$D,3,0)</f>
        <v>#N/A</v>
      </c>
      <c r="AQ186" s="598" t="e">
        <f>+VLOOKUP($AJ186,Data_Validation!$A:$D,4,0)</f>
        <v>#N/A</v>
      </c>
      <c r="AR186" s="598" t="s">
        <v>299</v>
      </c>
      <c r="AS186" s="598" t="e">
        <f>+VLOOKUP($AJ186,Data_Validation!$A:$E,5,0)</f>
        <v>#N/A</v>
      </c>
      <c r="AT186" s="1036">
        <f t="shared" si="10"/>
        <v>0</v>
      </c>
      <c r="AU186" s="599">
        <f t="shared" si="10"/>
        <v>0</v>
      </c>
      <c r="AV186" s="1030">
        <f>IFERROR(INDEX(V186:AG186,1,MATCH(Parametres!$B$3,V$1:AG$1,0)-1)*IF(OR(C186="L",C186="S",C186="I"),-1,1),"")</f>
        <v>0</v>
      </c>
      <c r="AW186" s="1030">
        <f t="shared" si="11"/>
        <v>0</v>
      </c>
      <c r="AX186" s="1030">
        <f>INDEX(V186:AG186,1,MATCH(Parametres!$B$3,V$1:AG$1,0))*IF(OR(C186="L",C186="S",C186="I"),-1,1)</f>
        <v>0</v>
      </c>
      <c r="AY186" s="598" t="s">
        <v>337</v>
      </c>
      <c r="AZ186" s="598" t="e">
        <f>+VLOOKUP($AJ186,Data_Validation!$A:$E,5,0)</f>
        <v>#N/A</v>
      </c>
    </row>
    <row r="187" spans="36:52" ht="15" customHeight="1">
      <c r="AJ187" s="1030">
        <f t="shared" si="8"/>
        <v>0</v>
      </c>
      <c r="AK187" s="1030">
        <f t="shared" si="8"/>
        <v>0</v>
      </c>
      <c r="AL187" s="1030">
        <f>IFERROR(INDEX(G187:R187,1,MATCH(Parametres!$B$3,G$1:R$1,0)-1)*IF(OR(F187="L",F187="S",F187="I"),-1,1),"")</f>
        <v>0</v>
      </c>
      <c r="AM187" s="1030">
        <f t="shared" si="9"/>
        <v>0</v>
      </c>
      <c r="AN187" s="1030">
        <f>INDEX(G187:R187,1,MATCH(Parametres!$B$3,G$1:R$1,0))*IF(OR(F187="L",F187="S",F187="I"),-1,1)</f>
        <v>0</v>
      </c>
      <c r="AO187" s="598" t="e">
        <f>+VLOOKUP($AJ187,Data_Validation!$A:$D,1,0)</f>
        <v>#N/A</v>
      </c>
      <c r="AP187" s="598" t="e">
        <f>+VLOOKUP($AJ187,Data_Validation!$A:$D,3,0)</f>
        <v>#N/A</v>
      </c>
      <c r="AQ187" s="598" t="e">
        <f>+VLOOKUP($AJ187,Data_Validation!$A:$D,4,0)</f>
        <v>#N/A</v>
      </c>
      <c r="AR187" s="598" t="s">
        <v>299</v>
      </c>
      <c r="AS187" s="598" t="e">
        <f>+VLOOKUP($AJ187,Data_Validation!$A:$E,5,0)</f>
        <v>#N/A</v>
      </c>
      <c r="AT187" s="1036">
        <f t="shared" si="10"/>
        <v>0</v>
      </c>
      <c r="AU187" s="599">
        <f t="shared" si="10"/>
        <v>0</v>
      </c>
      <c r="AV187" s="1030">
        <f>IFERROR(INDEX(V187:AG187,1,MATCH(Parametres!$B$3,V$1:AG$1,0)-1)*IF(OR(C187="L",C187="S",C187="I"),-1,1),"")</f>
        <v>0</v>
      </c>
      <c r="AW187" s="1030">
        <f t="shared" si="11"/>
        <v>0</v>
      </c>
      <c r="AX187" s="1030">
        <f>INDEX(V187:AG187,1,MATCH(Parametres!$B$3,V$1:AG$1,0))*IF(OR(C187="L",C187="S",C187="I"),-1,1)</f>
        <v>0</v>
      </c>
      <c r="AY187" s="598" t="s">
        <v>337</v>
      </c>
      <c r="AZ187" s="598" t="e">
        <f>+VLOOKUP($AJ187,Data_Validation!$A:$E,5,0)</f>
        <v>#N/A</v>
      </c>
    </row>
    <row r="188" spans="36:52" ht="15" customHeight="1">
      <c r="AJ188" s="1030">
        <f t="shared" si="8"/>
        <v>0</v>
      </c>
      <c r="AK188" s="1030">
        <f t="shared" si="8"/>
        <v>0</v>
      </c>
      <c r="AL188" s="1030">
        <f>IFERROR(INDEX(G188:R188,1,MATCH(Parametres!$B$3,G$1:R$1,0)-1)*IF(OR(F188="L",F188="S",F188="I"),-1,1),"")</f>
        <v>0</v>
      </c>
      <c r="AM188" s="1030">
        <f t="shared" si="9"/>
        <v>0</v>
      </c>
      <c r="AN188" s="1030">
        <f>INDEX(G188:R188,1,MATCH(Parametres!$B$3,G$1:R$1,0))*IF(OR(F188="L",F188="S",F188="I"),-1,1)</f>
        <v>0</v>
      </c>
      <c r="AO188" s="598" t="e">
        <f>+VLOOKUP($AJ188,Data_Validation!$A:$D,1,0)</f>
        <v>#N/A</v>
      </c>
      <c r="AP188" s="598" t="e">
        <f>+VLOOKUP($AJ188,Data_Validation!$A:$D,3,0)</f>
        <v>#N/A</v>
      </c>
      <c r="AQ188" s="598" t="e">
        <f>+VLOOKUP($AJ188,Data_Validation!$A:$D,4,0)</f>
        <v>#N/A</v>
      </c>
      <c r="AR188" s="598" t="s">
        <v>299</v>
      </c>
      <c r="AS188" s="598" t="e">
        <f>+VLOOKUP($AJ188,Data_Validation!$A:$E,5,0)</f>
        <v>#N/A</v>
      </c>
      <c r="AT188" s="1036">
        <f t="shared" si="10"/>
        <v>0</v>
      </c>
      <c r="AU188" s="599">
        <f t="shared" si="10"/>
        <v>0</v>
      </c>
      <c r="AV188" s="1030">
        <f>IFERROR(INDEX(V188:AG188,1,MATCH(Parametres!$B$3,V$1:AG$1,0)-1)*IF(OR(C188="L",C188="S",C188="I"),-1,1),"")</f>
        <v>0</v>
      </c>
      <c r="AW188" s="1030">
        <f t="shared" si="11"/>
        <v>0</v>
      </c>
      <c r="AX188" s="1030">
        <f>INDEX(V188:AG188,1,MATCH(Parametres!$B$3,V$1:AG$1,0))*IF(OR(C188="L",C188="S",C188="I"),-1,1)</f>
        <v>0</v>
      </c>
      <c r="AY188" s="598" t="s">
        <v>337</v>
      </c>
      <c r="AZ188" s="598" t="e">
        <f>+VLOOKUP($AJ188,Data_Validation!$A:$E,5,0)</f>
        <v>#N/A</v>
      </c>
    </row>
    <row r="189" spans="36:52" ht="15" customHeight="1">
      <c r="AJ189" s="1030">
        <f t="shared" si="8"/>
        <v>0</v>
      </c>
      <c r="AK189" s="1030">
        <f t="shared" si="8"/>
        <v>0</v>
      </c>
      <c r="AL189" s="1030">
        <f>IFERROR(INDEX(G189:R189,1,MATCH(Parametres!$B$3,G$1:R$1,0)-1)*IF(OR(F189="L",F189="S",F189="I"),-1,1),"")</f>
        <v>0</v>
      </c>
      <c r="AM189" s="1030">
        <f t="shared" si="9"/>
        <v>0</v>
      </c>
      <c r="AN189" s="1030">
        <f>INDEX(G189:R189,1,MATCH(Parametres!$B$3,G$1:R$1,0))*IF(OR(F189="L",F189="S",F189="I"),-1,1)</f>
        <v>0</v>
      </c>
      <c r="AO189" s="598" t="e">
        <f>+VLOOKUP($AJ189,Data_Validation!$A:$D,1,0)</f>
        <v>#N/A</v>
      </c>
      <c r="AP189" s="598" t="e">
        <f>+VLOOKUP($AJ189,Data_Validation!$A:$D,3,0)</f>
        <v>#N/A</v>
      </c>
      <c r="AQ189" s="598" t="e">
        <f>+VLOOKUP($AJ189,Data_Validation!$A:$D,4,0)</f>
        <v>#N/A</v>
      </c>
      <c r="AR189" s="598" t="s">
        <v>299</v>
      </c>
      <c r="AS189" s="598" t="e">
        <f>+VLOOKUP($AJ189,Data_Validation!$A:$E,5,0)</f>
        <v>#N/A</v>
      </c>
      <c r="AT189" s="1036">
        <f t="shared" si="10"/>
        <v>0</v>
      </c>
      <c r="AU189" s="599">
        <f t="shared" si="10"/>
        <v>0</v>
      </c>
      <c r="AV189" s="1030">
        <f>IFERROR(INDEX(V189:AG189,1,MATCH(Parametres!$B$3,V$1:AG$1,0)-1)*IF(OR(C189="L",C189="S",C189="I"),-1,1),"")</f>
        <v>0</v>
      </c>
      <c r="AW189" s="1030">
        <f t="shared" si="11"/>
        <v>0</v>
      </c>
      <c r="AX189" s="1030">
        <f>INDEX(V189:AG189,1,MATCH(Parametres!$B$3,V$1:AG$1,0))*IF(OR(C189="L",C189="S",C189="I"),-1,1)</f>
        <v>0</v>
      </c>
      <c r="AY189" s="598" t="s">
        <v>337</v>
      </c>
      <c r="AZ189" s="598" t="e">
        <f>+VLOOKUP($AJ189,Data_Validation!$A:$E,5,0)</f>
        <v>#N/A</v>
      </c>
    </row>
    <row r="190" spans="36:52" ht="15" customHeight="1">
      <c r="AJ190" s="1030">
        <f t="shared" si="8"/>
        <v>0</v>
      </c>
      <c r="AK190" s="1030">
        <f t="shared" si="8"/>
        <v>0</v>
      </c>
      <c r="AL190" s="1030">
        <f>IFERROR(INDEX(G190:R190,1,MATCH(Parametres!$B$3,G$1:R$1,0)-1)*IF(OR(F190="L",F190="S",F190="I"),-1,1),"")</f>
        <v>0</v>
      </c>
      <c r="AM190" s="1030">
        <f t="shared" si="9"/>
        <v>0</v>
      </c>
      <c r="AN190" s="1030">
        <f>INDEX(G190:R190,1,MATCH(Parametres!$B$3,G$1:R$1,0))*IF(OR(F190="L",F190="S",F190="I"),-1,1)</f>
        <v>0</v>
      </c>
      <c r="AO190" s="598" t="e">
        <f>+VLOOKUP($AJ190,Data_Validation!$A:$D,1,0)</f>
        <v>#N/A</v>
      </c>
      <c r="AP190" s="598" t="e">
        <f>+VLOOKUP($AJ190,Data_Validation!$A:$D,3,0)</f>
        <v>#N/A</v>
      </c>
      <c r="AQ190" s="598" t="e">
        <f>+VLOOKUP($AJ190,Data_Validation!$A:$D,4,0)</f>
        <v>#N/A</v>
      </c>
      <c r="AR190" s="598" t="s">
        <v>299</v>
      </c>
      <c r="AS190" s="598" t="e">
        <f>+VLOOKUP($AJ190,Data_Validation!$A:$E,5,0)</f>
        <v>#N/A</v>
      </c>
      <c r="AT190" s="1036">
        <f t="shared" si="10"/>
        <v>0</v>
      </c>
      <c r="AU190" s="599">
        <f t="shared" si="10"/>
        <v>0</v>
      </c>
      <c r="AV190" s="1030">
        <f>IFERROR(INDEX(V190:AG190,1,MATCH(Parametres!$B$3,V$1:AG$1,0)-1)*IF(OR(C190="L",C190="S",C190="I"),-1,1),"")</f>
        <v>0</v>
      </c>
      <c r="AW190" s="1030">
        <f t="shared" si="11"/>
        <v>0</v>
      </c>
      <c r="AX190" s="1030">
        <f>INDEX(V190:AG190,1,MATCH(Parametres!$B$3,V$1:AG$1,0))*IF(OR(C190="L",C190="S",C190="I"),-1,1)</f>
        <v>0</v>
      </c>
      <c r="AY190" s="598" t="s">
        <v>337</v>
      </c>
      <c r="AZ190" s="598" t="e">
        <f>+VLOOKUP($AJ190,Data_Validation!$A:$E,5,0)</f>
        <v>#N/A</v>
      </c>
    </row>
    <row r="191" spans="36:52" ht="15" customHeight="1">
      <c r="AJ191" s="1030">
        <f t="shared" si="8"/>
        <v>0</v>
      </c>
      <c r="AK191" s="1030">
        <f t="shared" si="8"/>
        <v>0</v>
      </c>
      <c r="AL191" s="1030">
        <f>IFERROR(INDEX(G191:R191,1,MATCH(Parametres!$B$3,G$1:R$1,0)-1)*IF(OR(F191="L",F191="S",F191="I"),-1,1),"")</f>
        <v>0</v>
      </c>
      <c r="AM191" s="1030">
        <f t="shared" si="9"/>
        <v>0</v>
      </c>
      <c r="AN191" s="1030">
        <f>INDEX(G191:R191,1,MATCH(Parametres!$B$3,G$1:R$1,0))*IF(OR(F191="L",F191="S",F191="I"),-1,1)</f>
        <v>0</v>
      </c>
      <c r="AO191" s="598" t="e">
        <f>+VLOOKUP($AJ191,Data_Validation!$A:$D,1,0)</f>
        <v>#N/A</v>
      </c>
      <c r="AP191" s="598" t="e">
        <f>+VLOOKUP($AJ191,Data_Validation!$A:$D,3,0)</f>
        <v>#N/A</v>
      </c>
      <c r="AQ191" s="598" t="e">
        <f>+VLOOKUP($AJ191,Data_Validation!$A:$D,4,0)</f>
        <v>#N/A</v>
      </c>
      <c r="AR191" s="598" t="s">
        <v>299</v>
      </c>
      <c r="AS191" s="598" t="e">
        <f>+VLOOKUP($AJ191,Data_Validation!$A:$E,5,0)</f>
        <v>#N/A</v>
      </c>
      <c r="AT191" s="1036">
        <f t="shared" si="10"/>
        <v>0</v>
      </c>
      <c r="AU191" s="599">
        <f t="shared" si="10"/>
        <v>0</v>
      </c>
      <c r="AV191" s="1030">
        <f>IFERROR(INDEX(V191:AG191,1,MATCH(Parametres!$B$3,V$1:AG$1,0)-1)*IF(OR(C191="L",C191="S",C191="I"),-1,1),"")</f>
        <v>0</v>
      </c>
      <c r="AW191" s="1030">
        <f t="shared" si="11"/>
        <v>0</v>
      </c>
      <c r="AX191" s="1030">
        <f>INDEX(V191:AG191,1,MATCH(Parametres!$B$3,V$1:AG$1,0))*IF(OR(C191="L",C191="S",C191="I"),-1,1)</f>
        <v>0</v>
      </c>
      <c r="AY191" s="598" t="s">
        <v>337</v>
      </c>
      <c r="AZ191" s="598" t="e">
        <f>+VLOOKUP($AJ191,Data_Validation!$A:$E,5,0)</f>
        <v>#N/A</v>
      </c>
    </row>
    <row r="192" spans="36:52" ht="15" customHeight="1">
      <c r="AJ192" s="1030">
        <f t="shared" si="8"/>
        <v>0</v>
      </c>
      <c r="AK192" s="1030">
        <f t="shared" si="8"/>
        <v>0</v>
      </c>
      <c r="AL192" s="1030">
        <f>IFERROR(INDEX(G192:R192,1,MATCH(Parametres!$B$3,G$1:R$1,0)-1)*IF(OR(F192="L",F192="S",F192="I"),-1,1),"")</f>
        <v>0</v>
      </c>
      <c r="AM192" s="1030">
        <f t="shared" si="9"/>
        <v>0</v>
      </c>
      <c r="AN192" s="1030">
        <f>INDEX(G192:R192,1,MATCH(Parametres!$B$3,G$1:R$1,0))*IF(OR(F192="L",F192="S",F192="I"),-1,1)</f>
        <v>0</v>
      </c>
      <c r="AO192" s="598" t="e">
        <f>+VLOOKUP($AJ192,Data_Validation!$A:$D,1,0)</f>
        <v>#N/A</v>
      </c>
      <c r="AP192" s="598" t="e">
        <f>+VLOOKUP($AJ192,Data_Validation!$A:$D,3,0)</f>
        <v>#N/A</v>
      </c>
      <c r="AQ192" s="598" t="e">
        <f>+VLOOKUP($AJ192,Data_Validation!$A:$D,4,0)</f>
        <v>#N/A</v>
      </c>
      <c r="AR192" s="598" t="s">
        <v>299</v>
      </c>
      <c r="AS192" s="598" t="e">
        <f>+VLOOKUP($AJ192,Data_Validation!$A:$E,5,0)</f>
        <v>#N/A</v>
      </c>
      <c r="AT192" s="1036">
        <f t="shared" si="10"/>
        <v>0</v>
      </c>
      <c r="AU192" s="599">
        <f t="shared" si="10"/>
        <v>0</v>
      </c>
      <c r="AV192" s="1030">
        <f>IFERROR(INDEX(V192:AG192,1,MATCH(Parametres!$B$3,V$1:AG$1,0)-1)*IF(OR(C192="L",C192="S",C192="I"),-1,1),"")</f>
        <v>0</v>
      </c>
      <c r="AW192" s="1030">
        <f t="shared" si="11"/>
        <v>0</v>
      </c>
      <c r="AX192" s="1030">
        <f>INDEX(V192:AG192,1,MATCH(Parametres!$B$3,V$1:AG$1,0))*IF(OR(C192="L",C192="S",C192="I"),-1,1)</f>
        <v>0</v>
      </c>
      <c r="AY192" s="598" t="s">
        <v>337</v>
      </c>
      <c r="AZ192" s="598" t="e">
        <f>+VLOOKUP($AJ192,Data_Validation!$A:$E,5,0)</f>
        <v>#N/A</v>
      </c>
    </row>
    <row r="193" spans="36:52" ht="15" customHeight="1">
      <c r="AJ193" s="1030">
        <f t="shared" si="8"/>
        <v>0</v>
      </c>
      <c r="AK193" s="1030">
        <f t="shared" si="8"/>
        <v>0</v>
      </c>
      <c r="AL193" s="1030">
        <f>IFERROR(INDEX(G193:R193,1,MATCH(Parametres!$B$3,G$1:R$1,0)-1)*IF(OR(F193="L",F193="S",F193="I"),-1,1),"")</f>
        <v>0</v>
      </c>
      <c r="AM193" s="1030">
        <f t="shared" si="9"/>
        <v>0</v>
      </c>
      <c r="AN193" s="1030">
        <f>INDEX(G193:R193,1,MATCH(Parametres!$B$3,G$1:R$1,0))*IF(OR(F193="L",F193="S",F193="I"),-1,1)</f>
        <v>0</v>
      </c>
      <c r="AO193" s="598" t="e">
        <f>+VLOOKUP($AJ193,Data_Validation!$A:$D,1,0)</f>
        <v>#N/A</v>
      </c>
      <c r="AP193" s="598" t="e">
        <f>+VLOOKUP($AJ193,Data_Validation!$A:$D,3,0)</f>
        <v>#N/A</v>
      </c>
      <c r="AQ193" s="598" t="e">
        <f>+VLOOKUP($AJ193,Data_Validation!$A:$D,4,0)</f>
        <v>#N/A</v>
      </c>
      <c r="AR193" s="598" t="s">
        <v>299</v>
      </c>
      <c r="AS193" s="598" t="e">
        <f>+VLOOKUP($AJ193,Data_Validation!$A:$E,5,0)</f>
        <v>#N/A</v>
      </c>
      <c r="AT193" s="1036">
        <f t="shared" si="10"/>
        <v>0</v>
      </c>
      <c r="AU193" s="599">
        <f t="shared" si="10"/>
        <v>0</v>
      </c>
      <c r="AV193" s="1030">
        <f>IFERROR(INDEX(V193:AG193,1,MATCH(Parametres!$B$3,V$1:AG$1,0)-1)*IF(OR(C193="L",C193="S",C193="I"),-1,1),"")</f>
        <v>0</v>
      </c>
      <c r="AW193" s="1030">
        <f t="shared" si="11"/>
        <v>0</v>
      </c>
      <c r="AX193" s="1030">
        <f>INDEX(V193:AG193,1,MATCH(Parametres!$B$3,V$1:AG$1,0))*IF(OR(C193="L",C193="S",C193="I"),-1,1)</f>
        <v>0</v>
      </c>
      <c r="AY193" s="598" t="s">
        <v>337</v>
      </c>
      <c r="AZ193" s="598" t="e">
        <f>+VLOOKUP($AJ193,Data_Validation!$A:$E,5,0)</f>
        <v>#N/A</v>
      </c>
    </row>
    <row r="194" spans="36:52" ht="15.75" customHeight="1">
      <c r="AJ194" s="1030">
        <f t="shared" si="8"/>
        <v>0</v>
      </c>
      <c r="AK194" s="1030">
        <f t="shared" si="8"/>
        <v>0</v>
      </c>
      <c r="AL194" s="1030">
        <f>IFERROR(INDEX(G194:R194,1,MATCH(Parametres!$B$3,G$1:R$1,0)-1)*IF(OR(F194="L",F194="S",F194="I"),-1,1),"")</f>
        <v>0</v>
      </c>
      <c r="AM194" s="1030">
        <f t="shared" si="9"/>
        <v>0</v>
      </c>
      <c r="AN194" s="1030">
        <f>INDEX(G194:R194,1,MATCH(Parametres!$B$3,G$1:R$1,0))*IF(OR(F194="L",F194="S",F194="I"),-1,1)</f>
        <v>0</v>
      </c>
      <c r="AO194" s="598" t="e">
        <f>+VLOOKUP($AJ194,Data_Validation!$A:$D,1,0)</f>
        <v>#N/A</v>
      </c>
      <c r="AP194" s="598" t="e">
        <f>+VLOOKUP($AJ194,Data_Validation!$A:$D,3,0)</f>
        <v>#N/A</v>
      </c>
      <c r="AQ194" s="598" t="e">
        <f>+VLOOKUP($AJ194,Data_Validation!$A:$D,4,0)</f>
        <v>#N/A</v>
      </c>
      <c r="AR194" s="598" t="s">
        <v>299</v>
      </c>
      <c r="AS194" s="598" t="e">
        <f>+VLOOKUP($AJ194,Data_Validation!$A:$E,5,0)</f>
        <v>#N/A</v>
      </c>
      <c r="AT194" s="1036">
        <f t="shared" si="10"/>
        <v>0</v>
      </c>
      <c r="AU194" s="599">
        <f t="shared" si="10"/>
        <v>0</v>
      </c>
      <c r="AV194" s="1030">
        <f>IFERROR(INDEX(V194:AG194,1,MATCH(Parametres!$B$3,V$1:AG$1,0)-1)*IF(OR(C194="L",C194="S",C194="I"),-1,1),"")</f>
        <v>0</v>
      </c>
      <c r="AW194" s="1030">
        <f t="shared" si="11"/>
        <v>0</v>
      </c>
      <c r="AX194" s="1030">
        <f>INDEX(V194:AG194,1,MATCH(Parametres!$B$3,V$1:AG$1,0))*IF(OR(C194="L",C194="S",C194="I"),-1,1)</f>
        <v>0</v>
      </c>
      <c r="AY194" s="598" t="s">
        <v>337</v>
      </c>
      <c r="AZ194" s="598" t="e">
        <f>+VLOOKUP($AJ194,Data_Validation!$A:$E,5,0)</f>
        <v>#N/A</v>
      </c>
    </row>
    <row r="195" spans="36:52" ht="15" customHeight="1">
      <c r="AJ195" s="1030">
        <f t="shared" si="8"/>
        <v>0</v>
      </c>
      <c r="AK195" s="1030">
        <f t="shared" si="8"/>
        <v>0</v>
      </c>
      <c r="AL195" s="1030">
        <f>IFERROR(INDEX(G195:R195,1,MATCH(Parametres!$B$3,G$1:R$1,0)-1)*IF(OR(F195="L",F195="S",F195="I"),-1,1),"")</f>
        <v>0</v>
      </c>
      <c r="AM195" s="1030">
        <f t="shared" si="9"/>
        <v>0</v>
      </c>
      <c r="AN195" s="1030">
        <f>INDEX(G195:R195,1,MATCH(Parametres!$B$3,G$1:R$1,0))*IF(OR(F195="L",F195="S",F195="I"),-1,1)</f>
        <v>0</v>
      </c>
      <c r="AO195" s="598" t="e">
        <f>+VLOOKUP($AJ195,Data_Validation!$A:$D,1,0)</f>
        <v>#N/A</v>
      </c>
      <c r="AP195" s="598" t="e">
        <f>+VLOOKUP($AJ195,Data_Validation!$A:$D,3,0)</f>
        <v>#N/A</v>
      </c>
      <c r="AQ195" s="598" t="e">
        <f>+VLOOKUP($AJ195,Data_Validation!$A:$D,4,0)</f>
        <v>#N/A</v>
      </c>
      <c r="AR195" s="598" t="s">
        <v>299</v>
      </c>
      <c r="AS195" s="598" t="e">
        <f>+VLOOKUP($AJ195,Data_Validation!$A:$E,5,0)</f>
        <v>#N/A</v>
      </c>
      <c r="AT195" s="1036">
        <f t="shared" si="10"/>
        <v>0</v>
      </c>
      <c r="AU195" s="599">
        <f t="shared" si="10"/>
        <v>0</v>
      </c>
      <c r="AV195" s="1030">
        <f>IFERROR(INDEX(V195:AG195,1,MATCH(Parametres!$B$3,V$1:AG$1,0)-1)*IF(OR(C195="L",C195="S",C195="I"),-1,1),"")</f>
        <v>0</v>
      </c>
      <c r="AW195" s="1030">
        <f t="shared" si="11"/>
        <v>0</v>
      </c>
      <c r="AX195" s="1030">
        <f>INDEX(V195:AG195,1,MATCH(Parametres!$B$3,V$1:AG$1,0))*IF(OR(C195="L",C195="S",C195="I"),-1,1)</f>
        <v>0</v>
      </c>
      <c r="AY195" s="598" t="s">
        <v>337</v>
      </c>
      <c r="AZ195" s="598" t="e">
        <f>+VLOOKUP($AJ195,Data_Validation!$A:$E,5,0)</f>
        <v>#N/A</v>
      </c>
    </row>
    <row r="196" spans="36:52" ht="15" customHeight="1">
      <c r="AJ196" s="1030">
        <f t="shared" ref="AJ196:AK259" si="12">C196</f>
        <v>0</v>
      </c>
      <c r="AK196" s="1030">
        <f t="shared" si="12"/>
        <v>0</v>
      </c>
      <c r="AL196" s="1030">
        <f>IFERROR(INDEX(G196:R196,1,MATCH(Parametres!$B$3,G$1:R$1,0)-1)*IF(OR(F196="L",F196="S",F196="I"),-1,1),"")</f>
        <v>0</v>
      </c>
      <c r="AM196" s="1030">
        <f t="shared" ref="AM196:AM259" si="13">AN196-N(AL196)</f>
        <v>0</v>
      </c>
      <c r="AN196" s="1030">
        <f>INDEX(G196:R196,1,MATCH(Parametres!$B$3,G$1:R$1,0))*IF(OR(F196="L",F196="S",F196="I"),-1,1)</f>
        <v>0</v>
      </c>
      <c r="AO196" s="598" t="e">
        <f>+VLOOKUP($AJ196,Data_Validation!$A:$D,1,0)</f>
        <v>#N/A</v>
      </c>
      <c r="AP196" s="598" t="e">
        <f>+VLOOKUP($AJ196,Data_Validation!$A:$D,3,0)</f>
        <v>#N/A</v>
      </c>
      <c r="AQ196" s="598" t="e">
        <f>+VLOOKUP($AJ196,Data_Validation!$A:$D,4,0)</f>
        <v>#N/A</v>
      </c>
      <c r="AR196" s="598" t="s">
        <v>299</v>
      </c>
      <c r="AS196" s="598" t="e">
        <f>+VLOOKUP($AJ196,Data_Validation!$A:$E,5,0)</f>
        <v>#N/A</v>
      </c>
      <c r="AT196" s="1036">
        <f t="shared" ref="AT196:AU259" si="14">C196</f>
        <v>0</v>
      </c>
      <c r="AU196" s="599">
        <f t="shared" si="14"/>
        <v>0</v>
      </c>
      <c r="AV196" s="1030">
        <f>IFERROR(INDEX(V196:AG196,1,MATCH(Parametres!$B$3,V$1:AG$1,0)-1)*IF(OR(C196="L",C196="S",C196="I"),-1,1),"")</f>
        <v>0</v>
      </c>
      <c r="AW196" s="1030">
        <f t="shared" ref="AW196:AW259" si="15">AX196-AV196</f>
        <v>0</v>
      </c>
      <c r="AX196" s="1030">
        <f>INDEX(V196:AG196,1,MATCH(Parametres!$B$3,V$1:AG$1,0))*IF(OR(C196="L",C196="S",C196="I"),-1,1)</f>
        <v>0</v>
      </c>
      <c r="AY196" s="598" t="s">
        <v>337</v>
      </c>
      <c r="AZ196" s="598" t="e">
        <f>+VLOOKUP($AJ196,Data_Validation!$A:$E,5,0)</f>
        <v>#N/A</v>
      </c>
    </row>
    <row r="197" spans="36:52" ht="15" customHeight="1">
      <c r="AJ197" s="1030">
        <f t="shared" si="12"/>
        <v>0</v>
      </c>
      <c r="AK197" s="1030">
        <f t="shared" si="12"/>
        <v>0</v>
      </c>
      <c r="AL197" s="1030">
        <f>IFERROR(INDEX(G197:R197,1,MATCH(Parametres!$B$3,G$1:R$1,0)-1)*IF(OR(F197="L",F197="S",F197="I"),-1,1),"")</f>
        <v>0</v>
      </c>
      <c r="AM197" s="1030">
        <f t="shared" si="13"/>
        <v>0</v>
      </c>
      <c r="AN197" s="1030">
        <f>INDEX(G197:R197,1,MATCH(Parametres!$B$3,G$1:R$1,0))*IF(OR(F197="L",F197="S",F197="I"),-1,1)</f>
        <v>0</v>
      </c>
      <c r="AO197" s="598" t="e">
        <f>+VLOOKUP($AJ197,Data_Validation!$A:$D,1,0)</f>
        <v>#N/A</v>
      </c>
      <c r="AP197" s="598" t="e">
        <f>+VLOOKUP($AJ197,Data_Validation!$A:$D,3,0)</f>
        <v>#N/A</v>
      </c>
      <c r="AQ197" s="598" t="e">
        <f>+VLOOKUP($AJ197,Data_Validation!$A:$D,4,0)</f>
        <v>#N/A</v>
      </c>
      <c r="AR197" s="598" t="s">
        <v>299</v>
      </c>
      <c r="AS197" s="598" t="e">
        <f>+VLOOKUP($AJ197,Data_Validation!$A:$E,5,0)</f>
        <v>#N/A</v>
      </c>
      <c r="AT197" s="1036">
        <f t="shared" si="14"/>
        <v>0</v>
      </c>
      <c r="AU197" s="599">
        <f t="shared" si="14"/>
        <v>0</v>
      </c>
      <c r="AV197" s="1030">
        <f>IFERROR(INDEX(V197:AG197,1,MATCH(Parametres!$B$3,V$1:AG$1,0)-1)*IF(OR(C197="L",C197="S",C197="I"),-1,1),"")</f>
        <v>0</v>
      </c>
      <c r="AW197" s="1030">
        <f t="shared" si="15"/>
        <v>0</v>
      </c>
      <c r="AX197" s="1030">
        <f>INDEX(V197:AG197,1,MATCH(Parametres!$B$3,V$1:AG$1,0))*IF(OR(C197="L",C197="S",C197="I"),-1,1)</f>
        <v>0</v>
      </c>
      <c r="AY197" s="598" t="s">
        <v>337</v>
      </c>
      <c r="AZ197" s="598" t="e">
        <f>+VLOOKUP($AJ197,Data_Validation!$A:$E,5,0)</f>
        <v>#N/A</v>
      </c>
    </row>
    <row r="198" spans="36:52" ht="15" customHeight="1">
      <c r="AJ198" s="1030">
        <f t="shared" si="12"/>
        <v>0</v>
      </c>
      <c r="AK198" s="1030">
        <f t="shared" si="12"/>
        <v>0</v>
      </c>
      <c r="AL198" s="1030">
        <f>IFERROR(INDEX(G198:R198,1,MATCH(Parametres!$B$3,G$1:R$1,0)-1)*IF(OR(F198="L",F198="S",F198="I"),-1,1),"")</f>
        <v>0</v>
      </c>
      <c r="AM198" s="1030">
        <f t="shared" si="13"/>
        <v>0</v>
      </c>
      <c r="AN198" s="1030">
        <f>INDEX(G198:R198,1,MATCH(Parametres!$B$3,G$1:R$1,0))*IF(OR(F198="L",F198="S",F198="I"),-1,1)</f>
        <v>0</v>
      </c>
      <c r="AO198" s="598" t="e">
        <f>+VLOOKUP($AJ198,Data_Validation!$A:$D,1,0)</f>
        <v>#N/A</v>
      </c>
      <c r="AP198" s="598" t="e">
        <f>+VLOOKUP($AJ198,Data_Validation!$A:$D,3,0)</f>
        <v>#N/A</v>
      </c>
      <c r="AQ198" s="598" t="e">
        <f>+VLOOKUP($AJ198,Data_Validation!$A:$D,4,0)</f>
        <v>#N/A</v>
      </c>
      <c r="AR198" s="598" t="s">
        <v>299</v>
      </c>
      <c r="AS198" s="598" t="e">
        <f>+VLOOKUP($AJ198,Data_Validation!$A:$E,5,0)</f>
        <v>#N/A</v>
      </c>
      <c r="AT198" s="1036">
        <f t="shared" si="14"/>
        <v>0</v>
      </c>
      <c r="AU198" s="599">
        <f t="shared" si="14"/>
        <v>0</v>
      </c>
      <c r="AV198" s="1030">
        <f>IFERROR(INDEX(V198:AG198,1,MATCH(Parametres!$B$3,V$1:AG$1,0)-1)*IF(OR(C198="L",C198="S",C198="I"),-1,1),"")</f>
        <v>0</v>
      </c>
      <c r="AW198" s="1030">
        <f t="shared" si="15"/>
        <v>0</v>
      </c>
      <c r="AX198" s="1030">
        <f>INDEX(V198:AG198,1,MATCH(Parametres!$B$3,V$1:AG$1,0))*IF(OR(C198="L",C198="S",C198="I"),-1,1)</f>
        <v>0</v>
      </c>
      <c r="AY198" s="598" t="s">
        <v>337</v>
      </c>
      <c r="AZ198" s="598" t="e">
        <f>+VLOOKUP($AJ198,Data_Validation!$A:$E,5,0)</f>
        <v>#N/A</v>
      </c>
    </row>
    <row r="199" spans="36:52" ht="15.75" customHeight="1">
      <c r="AJ199" s="1030">
        <f t="shared" si="12"/>
        <v>0</v>
      </c>
      <c r="AK199" s="1030">
        <f t="shared" si="12"/>
        <v>0</v>
      </c>
      <c r="AL199" s="1030">
        <f>IFERROR(INDEX(G199:R199,1,MATCH(Parametres!$B$3,G$1:R$1,0)-1)*IF(OR(F199="L",F199="S",F199="I"),-1,1),"")</f>
        <v>0</v>
      </c>
      <c r="AM199" s="1030">
        <f t="shared" si="13"/>
        <v>0</v>
      </c>
      <c r="AN199" s="1030">
        <f>INDEX(G199:R199,1,MATCH(Parametres!$B$3,G$1:R$1,0))*IF(OR(F199="L",F199="S",F199="I"),-1,1)</f>
        <v>0</v>
      </c>
      <c r="AO199" s="598" t="e">
        <f>+VLOOKUP($AJ199,Data_Validation!$A:$D,1,0)</f>
        <v>#N/A</v>
      </c>
      <c r="AP199" s="598" t="e">
        <f>+VLOOKUP($AJ199,Data_Validation!$A:$D,3,0)</f>
        <v>#N/A</v>
      </c>
      <c r="AQ199" s="598" t="e">
        <f>+VLOOKUP($AJ199,Data_Validation!$A:$D,4,0)</f>
        <v>#N/A</v>
      </c>
      <c r="AR199" s="598" t="s">
        <v>299</v>
      </c>
      <c r="AS199" s="598" t="e">
        <f>+VLOOKUP($AJ199,Data_Validation!$A:$E,5,0)</f>
        <v>#N/A</v>
      </c>
      <c r="AT199" s="1036">
        <f t="shared" si="14"/>
        <v>0</v>
      </c>
      <c r="AU199" s="599">
        <f t="shared" si="14"/>
        <v>0</v>
      </c>
      <c r="AV199" s="1030">
        <f>IFERROR(INDEX(V199:AG199,1,MATCH(Parametres!$B$3,V$1:AG$1,0)-1)*IF(OR(C199="L",C199="S",C199="I"),-1,1),"")</f>
        <v>0</v>
      </c>
      <c r="AW199" s="1030">
        <f t="shared" si="15"/>
        <v>0</v>
      </c>
      <c r="AX199" s="1030">
        <f>INDEX(V199:AG199,1,MATCH(Parametres!$B$3,V$1:AG$1,0))*IF(OR(C199="L",C199="S",C199="I"),-1,1)</f>
        <v>0</v>
      </c>
      <c r="AY199" s="598" t="s">
        <v>337</v>
      </c>
      <c r="AZ199" s="598" t="e">
        <f>+VLOOKUP($AJ199,Data_Validation!$A:$E,5,0)</f>
        <v>#N/A</v>
      </c>
    </row>
    <row r="200" spans="36:52" ht="15" customHeight="1">
      <c r="AJ200" s="1030">
        <f t="shared" si="12"/>
        <v>0</v>
      </c>
      <c r="AK200" s="1030">
        <f t="shared" si="12"/>
        <v>0</v>
      </c>
      <c r="AL200" s="1030">
        <f>IFERROR(INDEX(G200:R200,1,MATCH(Parametres!$B$3,G$1:R$1,0)-1)*IF(OR(F200="L",F200="S",F200="I"),-1,1),"")</f>
        <v>0</v>
      </c>
      <c r="AM200" s="1030">
        <f t="shared" si="13"/>
        <v>0</v>
      </c>
      <c r="AN200" s="1030">
        <f>INDEX(G200:R200,1,MATCH(Parametres!$B$3,G$1:R$1,0))*IF(OR(F200="L",F200="S",F200="I"),-1,1)</f>
        <v>0</v>
      </c>
      <c r="AO200" s="598" t="e">
        <f>+VLOOKUP($AJ200,Data_Validation!$A:$D,1,0)</f>
        <v>#N/A</v>
      </c>
      <c r="AP200" s="598" t="e">
        <f>+VLOOKUP($AJ200,Data_Validation!$A:$D,3,0)</f>
        <v>#N/A</v>
      </c>
      <c r="AQ200" s="598" t="e">
        <f>+VLOOKUP($AJ200,Data_Validation!$A:$D,4,0)</f>
        <v>#N/A</v>
      </c>
      <c r="AR200" s="598" t="s">
        <v>299</v>
      </c>
      <c r="AS200" s="598" t="e">
        <f>+VLOOKUP($AJ200,Data_Validation!$A:$E,5,0)</f>
        <v>#N/A</v>
      </c>
      <c r="AT200" s="1036">
        <f t="shared" si="14"/>
        <v>0</v>
      </c>
      <c r="AU200" s="599">
        <f t="shared" si="14"/>
        <v>0</v>
      </c>
      <c r="AV200" s="1030">
        <f>IFERROR(INDEX(V200:AG200,1,MATCH(Parametres!$B$3,V$1:AG$1,0)-1)*IF(OR(C200="L",C200="S",C200="I"),-1,1),"")</f>
        <v>0</v>
      </c>
      <c r="AW200" s="1030">
        <f t="shared" si="15"/>
        <v>0</v>
      </c>
      <c r="AX200" s="1030">
        <f>INDEX(V200:AG200,1,MATCH(Parametres!$B$3,V$1:AG$1,0))*IF(OR(C200="L",C200="S",C200="I"),-1,1)</f>
        <v>0</v>
      </c>
      <c r="AY200" s="598" t="s">
        <v>337</v>
      </c>
      <c r="AZ200" s="598" t="e">
        <f>+VLOOKUP($AJ200,Data_Validation!$A:$E,5,0)</f>
        <v>#N/A</v>
      </c>
    </row>
    <row r="201" spans="36:52" ht="15" customHeight="1">
      <c r="AJ201" s="1030">
        <f t="shared" si="12"/>
        <v>0</v>
      </c>
      <c r="AK201" s="1030">
        <f t="shared" si="12"/>
        <v>0</v>
      </c>
      <c r="AL201" s="1030">
        <f>IFERROR(INDEX(G201:R201,1,MATCH(Parametres!$B$3,G$1:R$1,0)-1)*IF(OR(F201="L",F201="S",F201="I"),-1,1),"")</f>
        <v>0</v>
      </c>
      <c r="AM201" s="1030">
        <f t="shared" si="13"/>
        <v>0</v>
      </c>
      <c r="AN201" s="1030">
        <f>INDEX(G201:R201,1,MATCH(Parametres!$B$3,G$1:R$1,0))*IF(OR(F201="L",F201="S",F201="I"),-1,1)</f>
        <v>0</v>
      </c>
      <c r="AO201" s="598" t="e">
        <f>+VLOOKUP($AJ201,Data_Validation!$A:$D,1,0)</f>
        <v>#N/A</v>
      </c>
      <c r="AP201" s="598" t="e">
        <f>+VLOOKUP($AJ201,Data_Validation!$A:$D,3,0)</f>
        <v>#N/A</v>
      </c>
      <c r="AQ201" s="598" t="e">
        <f>+VLOOKUP($AJ201,Data_Validation!$A:$D,4,0)</f>
        <v>#N/A</v>
      </c>
      <c r="AR201" s="598" t="s">
        <v>299</v>
      </c>
      <c r="AS201" s="598" t="e">
        <f>+VLOOKUP($AJ201,Data_Validation!$A:$E,5,0)</f>
        <v>#N/A</v>
      </c>
      <c r="AT201" s="1036">
        <f t="shared" si="14"/>
        <v>0</v>
      </c>
      <c r="AU201" s="599">
        <f t="shared" si="14"/>
        <v>0</v>
      </c>
      <c r="AV201" s="1030">
        <f>IFERROR(INDEX(V201:AG201,1,MATCH(Parametres!$B$3,V$1:AG$1,0)-1)*IF(OR(C201="L",C201="S",C201="I"),-1,1),"")</f>
        <v>0</v>
      </c>
      <c r="AW201" s="1030">
        <f t="shared" si="15"/>
        <v>0</v>
      </c>
      <c r="AX201" s="1030">
        <f>INDEX(V201:AG201,1,MATCH(Parametres!$B$3,V$1:AG$1,0))*IF(OR(C201="L",C201="S",C201="I"),-1,1)</f>
        <v>0</v>
      </c>
      <c r="AY201" s="598" t="s">
        <v>337</v>
      </c>
      <c r="AZ201" s="598" t="e">
        <f>+VLOOKUP($AJ201,Data_Validation!$A:$E,5,0)</f>
        <v>#N/A</v>
      </c>
    </row>
    <row r="202" spans="36:52" ht="15" customHeight="1">
      <c r="AJ202" s="1030">
        <f t="shared" si="12"/>
        <v>0</v>
      </c>
      <c r="AK202" s="1030">
        <f t="shared" si="12"/>
        <v>0</v>
      </c>
      <c r="AL202" s="1030">
        <f>IFERROR(INDEX(G202:R202,1,MATCH(Parametres!$B$3,G$1:R$1,0)-1)*IF(OR(F202="L",F202="S",F202="I"),-1,1),"")</f>
        <v>0</v>
      </c>
      <c r="AM202" s="1030">
        <f t="shared" si="13"/>
        <v>0</v>
      </c>
      <c r="AN202" s="1030">
        <f>INDEX(G202:R202,1,MATCH(Parametres!$B$3,G$1:R$1,0))*IF(OR(F202="L",F202="S",F202="I"),-1,1)</f>
        <v>0</v>
      </c>
      <c r="AO202" s="598" t="e">
        <f>+VLOOKUP($AJ202,Data_Validation!$A:$D,1,0)</f>
        <v>#N/A</v>
      </c>
      <c r="AP202" s="598" t="e">
        <f>+VLOOKUP($AJ202,Data_Validation!$A:$D,3,0)</f>
        <v>#N/A</v>
      </c>
      <c r="AQ202" s="598" t="e">
        <f>+VLOOKUP($AJ202,Data_Validation!$A:$D,4,0)</f>
        <v>#N/A</v>
      </c>
      <c r="AR202" s="598" t="s">
        <v>299</v>
      </c>
      <c r="AS202" s="598" t="e">
        <f>+VLOOKUP($AJ202,Data_Validation!$A:$E,5,0)</f>
        <v>#N/A</v>
      </c>
      <c r="AT202" s="1036">
        <f t="shared" si="14"/>
        <v>0</v>
      </c>
      <c r="AU202" s="599">
        <f t="shared" si="14"/>
        <v>0</v>
      </c>
      <c r="AV202" s="1030">
        <f>IFERROR(INDEX(V202:AG202,1,MATCH(Parametres!$B$3,V$1:AG$1,0)-1)*IF(OR(C202="L",C202="S",C202="I"),-1,1),"")</f>
        <v>0</v>
      </c>
      <c r="AW202" s="1030">
        <f t="shared" si="15"/>
        <v>0</v>
      </c>
      <c r="AX202" s="1030">
        <f>INDEX(V202:AG202,1,MATCH(Parametres!$B$3,V$1:AG$1,0))*IF(OR(C202="L",C202="S",C202="I"),-1,1)</f>
        <v>0</v>
      </c>
      <c r="AY202" s="598" t="s">
        <v>337</v>
      </c>
      <c r="AZ202" s="598" t="e">
        <f>+VLOOKUP($AJ202,Data_Validation!$A:$E,5,0)</f>
        <v>#N/A</v>
      </c>
    </row>
    <row r="203" spans="36:52" ht="15" customHeight="1">
      <c r="AJ203" s="1030">
        <f t="shared" si="12"/>
        <v>0</v>
      </c>
      <c r="AK203" s="1030">
        <f t="shared" si="12"/>
        <v>0</v>
      </c>
      <c r="AL203" s="1030">
        <f>IFERROR(INDEX(G203:R203,1,MATCH(Parametres!$B$3,G$1:R$1,0)-1)*IF(OR(F203="L",F203="S",F203="I"),-1,1),"")</f>
        <v>0</v>
      </c>
      <c r="AM203" s="1030">
        <f t="shared" si="13"/>
        <v>0</v>
      </c>
      <c r="AN203" s="1030">
        <f>INDEX(G203:R203,1,MATCH(Parametres!$B$3,G$1:R$1,0))*IF(OR(F203="L",F203="S",F203="I"),-1,1)</f>
        <v>0</v>
      </c>
      <c r="AO203" s="598" t="e">
        <f>+VLOOKUP($AJ203,Data_Validation!$A:$D,1,0)</f>
        <v>#N/A</v>
      </c>
      <c r="AP203" s="598" t="e">
        <f>+VLOOKUP($AJ203,Data_Validation!$A:$D,3,0)</f>
        <v>#N/A</v>
      </c>
      <c r="AQ203" s="598" t="e">
        <f>+VLOOKUP($AJ203,Data_Validation!$A:$D,4,0)</f>
        <v>#N/A</v>
      </c>
      <c r="AR203" s="598" t="s">
        <v>299</v>
      </c>
      <c r="AS203" s="598" t="e">
        <f>+VLOOKUP($AJ203,Data_Validation!$A:$E,5,0)</f>
        <v>#N/A</v>
      </c>
      <c r="AT203" s="1036">
        <f t="shared" si="14"/>
        <v>0</v>
      </c>
      <c r="AU203" s="599">
        <f t="shared" si="14"/>
        <v>0</v>
      </c>
      <c r="AV203" s="1030">
        <f>IFERROR(INDEX(V203:AG203,1,MATCH(Parametres!$B$3,V$1:AG$1,0)-1)*IF(OR(C203="L",C203="S",C203="I"),-1,1),"")</f>
        <v>0</v>
      </c>
      <c r="AW203" s="1030">
        <f t="shared" si="15"/>
        <v>0</v>
      </c>
      <c r="AX203" s="1030">
        <f>INDEX(V203:AG203,1,MATCH(Parametres!$B$3,V$1:AG$1,0))*IF(OR(C203="L",C203="S",C203="I"),-1,1)</f>
        <v>0</v>
      </c>
      <c r="AY203" s="598" t="s">
        <v>337</v>
      </c>
      <c r="AZ203" s="598" t="e">
        <f>+VLOOKUP($AJ203,Data_Validation!$A:$E,5,0)</f>
        <v>#N/A</v>
      </c>
    </row>
    <row r="204" spans="36:52" ht="15" customHeight="1">
      <c r="AJ204" s="1030">
        <f t="shared" si="12"/>
        <v>0</v>
      </c>
      <c r="AK204" s="1030">
        <f t="shared" si="12"/>
        <v>0</v>
      </c>
      <c r="AL204" s="1030">
        <f>IFERROR(INDEX(G204:R204,1,MATCH(Parametres!$B$3,G$1:R$1,0)-1)*IF(OR(F204="L",F204="S",F204="I"),-1,1),"")</f>
        <v>0</v>
      </c>
      <c r="AM204" s="1030">
        <f t="shared" si="13"/>
        <v>0</v>
      </c>
      <c r="AN204" s="1030">
        <f>INDEX(G204:R204,1,MATCH(Parametres!$B$3,G$1:R$1,0))*IF(OR(F204="L",F204="S",F204="I"),-1,1)</f>
        <v>0</v>
      </c>
      <c r="AO204" s="598" t="e">
        <f>+VLOOKUP($AJ204,Data_Validation!$A:$D,1,0)</f>
        <v>#N/A</v>
      </c>
      <c r="AP204" s="598" t="e">
        <f>+VLOOKUP($AJ204,Data_Validation!$A:$D,3,0)</f>
        <v>#N/A</v>
      </c>
      <c r="AQ204" s="598" t="e">
        <f>+VLOOKUP($AJ204,Data_Validation!$A:$D,4,0)</f>
        <v>#N/A</v>
      </c>
      <c r="AR204" s="598" t="s">
        <v>299</v>
      </c>
      <c r="AS204" s="598" t="e">
        <f>+VLOOKUP($AJ204,Data_Validation!$A:$E,5,0)</f>
        <v>#N/A</v>
      </c>
      <c r="AT204" s="1036">
        <f t="shared" si="14"/>
        <v>0</v>
      </c>
      <c r="AU204" s="599">
        <f t="shared" si="14"/>
        <v>0</v>
      </c>
      <c r="AV204" s="1030">
        <f>IFERROR(INDEX(V204:AG204,1,MATCH(Parametres!$B$3,V$1:AG$1,0)-1)*IF(OR(C204="L",C204="S",C204="I"),-1,1),"")</f>
        <v>0</v>
      </c>
      <c r="AW204" s="1030">
        <f t="shared" si="15"/>
        <v>0</v>
      </c>
      <c r="AX204" s="1030">
        <f>INDEX(V204:AG204,1,MATCH(Parametres!$B$3,V$1:AG$1,0))*IF(OR(C204="L",C204="S",C204="I"),-1,1)</f>
        <v>0</v>
      </c>
      <c r="AY204" s="598" t="s">
        <v>337</v>
      </c>
      <c r="AZ204" s="598" t="e">
        <f>+VLOOKUP($AJ204,Data_Validation!$A:$E,5,0)</f>
        <v>#N/A</v>
      </c>
    </row>
    <row r="205" spans="36:52" ht="15" customHeight="1">
      <c r="AJ205" s="1030">
        <f t="shared" si="12"/>
        <v>0</v>
      </c>
      <c r="AK205" s="1030">
        <f t="shared" si="12"/>
        <v>0</v>
      </c>
      <c r="AL205" s="1030">
        <f>IFERROR(INDEX(G205:R205,1,MATCH(Parametres!$B$3,G$1:R$1,0)-1)*IF(OR(F205="L",F205="S",F205="I"),-1,1),"")</f>
        <v>0</v>
      </c>
      <c r="AM205" s="1030">
        <f t="shared" si="13"/>
        <v>0</v>
      </c>
      <c r="AN205" s="1030">
        <f>INDEX(G205:R205,1,MATCH(Parametres!$B$3,G$1:R$1,0))*IF(OR(F205="L",F205="S",F205="I"),-1,1)</f>
        <v>0</v>
      </c>
      <c r="AO205" s="598" t="e">
        <f>+VLOOKUP($AJ205,Data_Validation!$A:$D,1,0)</f>
        <v>#N/A</v>
      </c>
      <c r="AP205" s="598" t="e">
        <f>+VLOOKUP($AJ205,Data_Validation!$A:$D,3,0)</f>
        <v>#N/A</v>
      </c>
      <c r="AQ205" s="598" t="e">
        <f>+VLOOKUP($AJ205,Data_Validation!$A:$D,4,0)</f>
        <v>#N/A</v>
      </c>
      <c r="AR205" s="598" t="s">
        <v>299</v>
      </c>
      <c r="AS205" s="598" t="e">
        <f>+VLOOKUP($AJ205,Data_Validation!$A:$E,5,0)</f>
        <v>#N/A</v>
      </c>
      <c r="AT205" s="1036">
        <f t="shared" si="14"/>
        <v>0</v>
      </c>
      <c r="AU205" s="599">
        <f t="shared" si="14"/>
        <v>0</v>
      </c>
      <c r="AV205" s="1030">
        <f>IFERROR(INDEX(V205:AG205,1,MATCH(Parametres!$B$3,V$1:AG$1,0)-1)*IF(OR(C205="L",C205="S",C205="I"),-1,1),"")</f>
        <v>0</v>
      </c>
      <c r="AW205" s="1030">
        <f t="shared" si="15"/>
        <v>0</v>
      </c>
      <c r="AX205" s="1030">
        <f>INDEX(V205:AG205,1,MATCH(Parametres!$B$3,V$1:AG$1,0))*IF(OR(C205="L",C205="S",C205="I"),-1,1)</f>
        <v>0</v>
      </c>
      <c r="AY205" s="598" t="s">
        <v>337</v>
      </c>
      <c r="AZ205" s="598" t="e">
        <f>+VLOOKUP($AJ205,Data_Validation!$A:$E,5,0)</f>
        <v>#N/A</v>
      </c>
    </row>
    <row r="206" spans="36:52" ht="15.75" customHeight="1">
      <c r="AJ206" s="1030">
        <f t="shared" si="12"/>
        <v>0</v>
      </c>
      <c r="AK206" s="1030">
        <f t="shared" si="12"/>
        <v>0</v>
      </c>
      <c r="AL206" s="1030">
        <f>IFERROR(INDEX(G206:R206,1,MATCH(Parametres!$B$3,G$1:R$1,0)-1)*IF(OR(F206="L",F206="S",F206="I"),-1,1),"")</f>
        <v>0</v>
      </c>
      <c r="AM206" s="1030">
        <f t="shared" si="13"/>
        <v>0</v>
      </c>
      <c r="AN206" s="1030">
        <f>INDEX(G206:R206,1,MATCH(Parametres!$B$3,G$1:R$1,0))*IF(OR(F206="L",F206="S",F206="I"),-1,1)</f>
        <v>0</v>
      </c>
      <c r="AO206" s="598" t="e">
        <f>+VLOOKUP($AJ206,Data_Validation!$A:$D,1,0)</f>
        <v>#N/A</v>
      </c>
      <c r="AP206" s="598" t="e">
        <f>+VLOOKUP($AJ206,Data_Validation!$A:$D,3,0)</f>
        <v>#N/A</v>
      </c>
      <c r="AQ206" s="598" t="e">
        <f>+VLOOKUP($AJ206,Data_Validation!$A:$D,4,0)</f>
        <v>#N/A</v>
      </c>
      <c r="AR206" s="598" t="s">
        <v>299</v>
      </c>
      <c r="AS206" s="598" t="e">
        <f>+VLOOKUP($AJ206,Data_Validation!$A:$E,5,0)</f>
        <v>#N/A</v>
      </c>
      <c r="AT206" s="1036">
        <f t="shared" si="14"/>
        <v>0</v>
      </c>
      <c r="AU206" s="599">
        <f t="shared" si="14"/>
        <v>0</v>
      </c>
      <c r="AV206" s="1030">
        <f>IFERROR(INDEX(V206:AG206,1,MATCH(Parametres!$B$3,V$1:AG$1,0)-1)*IF(OR(C206="L",C206="S",C206="I"),-1,1),"")</f>
        <v>0</v>
      </c>
      <c r="AW206" s="1030">
        <f t="shared" si="15"/>
        <v>0</v>
      </c>
      <c r="AX206" s="1030">
        <f>INDEX(V206:AG206,1,MATCH(Parametres!$B$3,V$1:AG$1,0))*IF(OR(C206="L",C206="S",C206="I"),-1,1)</f>
        <v>0</v>
      </c>
      <c r="AY206" s="598" t="s">
        <v>337</v>
      </c>
      <c r="AZ206" s="598" t="e">
        <f>+VLOOKUP($AJ206,Data_Validation!$A:$E,5,0)</f>
        <v>#N/A</v>
      </c>
    </row>
    <row r="207" spans="36:52" ht="15" customHeight="1">
      <c r="AJ207" s="1030">
        <f t="shared" si="12"/>
        <v>0</v>
      </c>
      <c r="AK207" s="1030">
        <f t="shared" si="12"/>
        <v>0</v>
      </c>
      <c r="AL207" s="1030">
        <f>IFERROR(INDEX(G207:R207,1,MATCH(Parametres!$B$3,G$1:R$1,0)-1)*IF(OR(F207="L",F207="S",F207="I"),-1,1),"")</f>
        <v>0</v>
      </c>
      <c r="AM207" s="1030">
        <f t="shared" si="13"/>
        <v>0</v>
      </c>
      <c r="AN207" s="1030">
        <f>INDEX(G207:R207,1,MATCH(Parametres!$B$3,G$1:R$1,0))*IF(OR(F207="L",F207="S",F207="I"),-1,1)</f>
        <v>0</v>
      </c>
      <c r="AO207" s="598" t="e">
        <f>+VLOOKUP($AJ207,Data_Validation!$A:$D,1,0)</f>
        <v>#N/A</v>
      </c>
      <c r="AP207" s="598" t="e">
        <f>+VLOOKUP($AJ207,Data_Validation!$A:$D,3,0)</f>
        <v>#N/A</v>
      </c>
      <c r="AQ207" s="598" t="e">
        <f>+VLOOKUP($AJ207,Data_Validation!$A:$D,4,0)</f>
        <v>#N/A</v>
      </c>
      <c r="AR207" s="598" t="s">
        <v>299</v>
      </c>
      <c r="AS207" s="598" t="e">
        <f>+VLOOKUP($AJ207,Data_Validation!$A:$E,5,0)</f>
        <v>#N/A</v>
      </c>
      <c r="AT207" s="1036">
        <f t="shared" si="14"/>
        <v>0</v>
      </c>
      <c r="AU207" s="599">
        <f t="shared" si="14"/>
        <v>0</v>
      </c>
      <c r="AV207" s="1030">
        <f>IFERROR(INDEX(V207:AG207,1,MATCH(Parametres!$B$3,V$1:AG$1,0)-1)*IF(OR(C207="L",C207="S",C207="I"),-1,1),"")</f>
        <v>0</v>
      </c>
      <c r="AW207" s="1030">
        <f t="shared" si="15"/>
        <v>0</v>
      </c>
      <c r="AX207" s="1030">
        <f>INDEX(V207:AG207,1,MATCH(Parametres!$B$3,V$1:AG$1,0))*IF(OR(C207="L",C207="S",C207="I"),-1,1)</f>
        <v>0</v>
      </c>
      <c r="AY207" s="598" t="s">
        <v>337</v>
      </c>
      <c r="AZ207" s="598" t="e">
        <f>+VLOOKUP($AJ207,Data_Validation!$A:$E,5,0)</f>
        <v>#N/A</v>
      </c>
    </row>
    <row r="208" spans="36:52" ht="15" customHeight="1">
      <c r="AJ208" s="1030">
        <f t="shared" si="12"/>
        <v>0</v>
      </c>
      <c r="AK208" s="1030">
        <f t="shared" si="12"/>
        <v>0</v>
      </c>
      <c r="AL208" s="1030">
        <f>IFERROR(INDEX(G208:R208,1,MATCH(Parametres!$B$3,G$1:R$1,0)-1)*IF(OR(F208="L",F208="S",F208="I"),-1,1),"")</f>
        <v>0</v>
      </c>
      <c r="AM208" s="1030">
        <f t="shared" si="13"/>
        <v>0</v>
      </c>
      <c r="AN208" s="1030">
        <f>INDEX(G208:R208,1,MATCH(Parametres!$B$3,G$1:R$1,0))*IF(OR(F208="L",F208="S",F208="I"),-1,1)</f>
        <v>0</v>
      </c>
      <c r="AO208" s="598" t="e">
        <f>+VLOOKUP($AJ208,Data_Validation!$A:$D,1,0)</f>
        <v>#N/A</v>
      </c>
      <c r="AP208" s="598" t="e">
        <f>+VLOOKUP($AJ208,Data_Validation!$A:$D,3,0)</f>
        <v>#N/A</v>
      </c>
      <c r="AQ208" s="598" t="e">
        <f>+VLOOKUP($AJ208,Data_Validation!$A:$D,4,0)</f>
        <v>#N/A</v>
      </c>
      <c r="AR208" s="598" t="s">
        <v>299</v>
      </c>
      <c r="AS208" s="598" t="e">
        <f>+VLOOKUP($AJ208,Data_Validation!$A:$E,5,0)</f>
        <v>#N/A</v>
      </c>
      <c r="AT208" s="1036">
        <f t="shared" si="14"/>
        <v>0</v>
      </c>
      <c r="AU208" s="599">
        <f t="shared" si="14"/>
        <v>0</v>
      </c>
      <c r="AV208" s="1030">
        <f>IFERROR(INDEX(V208:AG208,1,MATCH(Parametres!$B$3,V$1:AG$1,0)-1)*IF(OR(C208="L",C208="S",C208="I"),-1,1),"")</f>
        <v>0</v>
      </c>
      <c r="AW208" s="1030">
        <f t="shared" si="15"/>
        <v>0</v>
      </c>
      <c r="AX208" s="1030">
        <f>INDEX(V208:AG208,1,MATCH(Parametres!$B$3,V$1:AG$1,0))*IF(OR(C208="L",C208="S",C208="I"),-1,1)</f>
        <v>0</v>
      </c>
      <c r="AY208" s="598" t="s">
        <v>337</v>
      </c>
      <c r="AZ208" s="598" t="e">
        <f>+VLOOKUP($AJ208,Data_Validation!$A:$E,5,0)</f>
        <v>#N/A</v>
      </c>
    </row>
    <row r="209" spans="36:52" ht="15" customHeight="1">
      <c r="AJ209" s="1030">
        <f t="shared" si="12"/>
        <v>0</v>
      </c>
      <c r="AK209" s="1030">
        <f t="shared" si="12"/>
        <v>0</v>
      </c>
      <c r="AL209" s="1030">
        <f>IFERROR(INDEX(G209:R209,1,MATCH(Parametres!$B$3,G$1:R$1,0)-1)*IF(OR(F209="L",F209="S",F209="I"),-1,1),"")</f>
        <v>0</v>
      </c>
      <c r="AM209" s="1030">
        <f t="shared" si="13"/>
        <v>0</v>
      </c>
      <c r="AN209" s="1030">
        <f>INDEX(G209:R209,1,MATCH(Parametres!$B$3,G$1:R$1,0))*IF(OR(F209="L",F209="S",F209="I"),-1,1)</f>
        <v>0</v>
      </c>
      <c r="AO209" s="598" t="e">
        <f>+VLOOKUP($AJ209,Data_Validation!$A:$D,1,0)</f>
        <v>#N/A</v>
      </c>
      <c r="AP209" s="598" t="e">
        <f>+VLOOKUP($AJ209,Data_Validation!$A:$D,3,0)</f>
        <v>#N/A</v>
      </c>
      <c r="AQ209" s="598" t="e">
        <f>+VLOOKUP($AJ209,Data_Validation!$A:$D,4,0)</f>
        <v>#N/A</v>
      </c>
      <c r="AR209" s="598" t="s">
        <v>299</v>
      </c>
      <c r="AS209" s="598" t="e">
        <f>+VLOOKUP($AJ209,Data_Validation!$A:$E,5,0)</f>
        <v>#N/A</v>
      </c>
      <c r="AT209" s="1036">
        <f t="shared" si="14"/>
        <v>0</v>
      </c>
      <c r="AU209" s="599">
        <f t="shared" si="14"/>
        <v>0</v>
      </c>
      <c r="AV209" s="1030">
        <f>IFERROR(INDEX(V209:AG209,1,MATCH(Parametres!$B$3,V$1:AG$1,0)-1)*IF(OR(C209="L",C209="S",C209="I"),-1,1),"")</f>
        <v>0</v>
      </c>
      <c r="AW209" s="1030">
        <f t="shared" si="15"/>
        <v>0</v>
      </c>
      <c r="AX209" s="1030">
        <f>INDEX(V209:AG209,1,MATCH(Parametres!$B$3,V$1:AG$1,0))*IF(OR(C209="L",C209="S",C209="I"),-1,1)</f>
        <v>0</v>
      </c>
      <c r="AY209" s="598" t="s">
        <v>337</v>
      </c>
      <c r="AZ209" s="598" t="e">
        <f>+VLOOKUP($AJ209,Data_Validation!$A:$E,5,0)</f>
        <v>#N/A</v>
      </c>
    </row>
    <row r="210" spans="36:52" ht="15" customHeight="1">
      <c r="AJ210" s="1030">
        <f t="shared" si="12"/>
        <v>0</v>
      </c>
      <c r="AK210" s="1030">
        <f t="shared" si="12"/>
        <v>0</v>
      </c>
      <c r="AL210" s="1030">
        <f>IFERROR(INDEX(G210:R210,1,MATCH(Parametres!$B$3,G$1:R$1,0)-1)*IF(OR(F210="L",F210="S",F210="I"),-1,1),"")</f>
        <v>0</v>
      </c>
      <c r="AM210" s="1030">
        <f t="shared" si="13"/>
        <v>0</v>
      </c>
      <c r="AN210" s="1030">
        <f>INDEX(G210:R210,1,MATCH(Parametres!$B$3,G$1:R$1,0))*IF(OR(F210="L",F210="S",F210="I"),-1,1)</f>
        <v>0</v>
      </c>
      <c r="AO210" s="598" t="e">
        <f>+VLOOKUP($AJ210,Data_Validation!$A:$D,1,0)</f>
        <v>#N/A</v>
      </c>
      <c r="AP210" s="598" t="e">
        <f>+VLOOKUP($AJ210,Data_Validation!$A:$D,3,0)</f>
        <v>#N/A</v>
      </c>
      <c r="AQ210" s="598" t="e">
        <f>+VLOOKUP($AJ210,Data_Validation!$A:$D,4,0)</f>
        <v>#N/A</v>
      </c>
      <c r="AR210" s="598" t="s">
        <v>299</v>
      </c>
      <c r="AS210" s="598" t="e">
        <f>+VLOOKUP($AJ210,Data_Validation!$A:$E,5,0)</f>
        <v>#N/A</v>
      </c>
      <c r="AT210" s="1036">
        <f t="shared" si="14"/>
        <v>0</v>
      </c>
      <c r="AU210" s="599">
        <f t="shared" si="14"/>
        <v>0</v>
      </c>
      <c r="AV210" s="1030">
        <f>IFERROR(INDEX(V210:AG210,1,MATCH(Parametres!$B$3,V$1:AG$1,0)-1)*IF(OR(C210="L",C210="S",C210="I"),-1,1),"")</f>
        <v>0</v>
      </c>
      <c r="AW210" s="1030">
        <f t="shared" si="15"/>
        <v>0</v>
      </c>
      <c r="AX210" s="1030">
        <f>INDEX(V210:AG210,1,MATCH(Parametres!$B$3,V$1:AG$1,0))*IF(OR(C210="L",C210="S",C210="I"),-1,1)</f>
        <v>0</v>
      </c>
      <c r="AY210" s="598" t="s">
        <v>337</v>
      </c>
      <c r="AZ210" s="598" t="e">
        <f>+VLOOKUP($AJ210,Data_Validation!$A:$E,5,0)</f>
        <v>#N/A</v>
      </c>
    </row>
    <row r="211" spans="36:52" ht="15.75" customHeight="1">
      <c r="AJ211" s="1030">
        <f t="shared" si="12"/>
        <v>0</v>
      </c>
      <c r="AK211" s="1030">
        <f t="shared" si="12"/>
        <v>0</v>
      </c>
      <c r="AL211" s="1030">
        <f>IFERROR(INDEX(G211:R211,1,MATCH(Parametres!$B$3,G$1:R$1,0)-1)*IF(OR(F211="L",F211="S",F211="I"),-1,1),"")</f>
        <v>0</v>
      </c>
      <c r="AM211" s="1030">
        <f t="shared" si="13"/>
        <v>0</v>
      </c>
      <c r="AN211" s="1030">
        <f>INDEX(G211:R211,1,MATCH(Parametres!$B$3,G$1:R$1,0))*IF(OR(F211="L",F211="S",F211="I"),-1,1)</f>
        <v>0</v>
      </c>
      <c r="AO211" s="598" t="e">
        <f>+VLOOKUP($AJ211,Data_Validation!$A:$D,1,0)</f>
        <v>#N/A</v>
      </c>
      <c r="AP211" s="598" t="e">
        <f>+VLOOKUP($AJ211,Data_Validation!$A:$D,3,0)</f>
        <v>#N/A</v>
      </c>
      <c r="AQ211" s="598" t="e">
        <f>+VLOOKUP($AJ211,Data_Validation!$A:$D,4,0)</f>
        <v>#N/A</v>
      </c>
      <c r="AR211" s="598" t="s">
        <v>299</v>
      </c>
      <c r="AS211" s="598" t="e">
        <f>+VLOOKUP($AJ211,Data_Validation!$A:$E,5,0)</f>
        <v>#N/A</v>
      </c>
      <c r="AT211" s="1036">
        <f t="shared" si="14"/>
        <v>0</v>
      </c>
      <c r="AU211" s="599">
        <f t="shared" si="14"/>
        <v>0</v>
      </c>
      <c r="AV211" s="1030">
        <f>IFERROR(INDEX(V211:AG211,1,MATCH(Parametres!$B$3,V$1:AG$1,0)-1)*IF(OR(C211="L",C211="S",C211="I"),-1,1),"")</f>
        <v>0</v>
      </c>
      <c r="AW211" s="1030">
        <f t="shared" si="15"/>
        <v>0</v>
      </c>
      <c r="AX211" s="1030">
        <f>INDEX(V211:AG211,1,MATCH(Parametres!$B$3,V$1:AG$1,0))*IF(OR(C211="L",C211="S",C211="I"),-1,1)</f>
        <v>0</v>
      </c>
      <c r="AY211" s="598" t="s">
        <v>337</v>
      </c>
      <c r="AZ211" s="598" t="e">
        <f>+VLOOKUP($AJ211,Data_Validation!$A:$E,5,0)</f>
        <v>#N/A</v>
      </c>
    </row>
    <row r="212" spans="36:52" ht="15" customHeight="1">
      <c r="AJ212" s="1030">
        <f t="shared" si="12"/>
        <v>0</v>
      </c>
      <c r="AK212" s="1030">
        <f t="shared" si="12"/>
        <v>0</v>
      </c>
      <c r="AL212" s="1030">
        <f>IFERROR(INDEX(G212:R212,1,MATCH(Parametres!$B$3,G$1:R$1,0)-1)*IF(OR(F212="L",F212="S",F212="I"),-1,1),"")</f>
        <v>0</v>
      </c>
      <c r="AM212" s="1030">
        <f t="shared" si="13"/>
        <v>0</v>
      </c>
      <c r="AN212" s="1030">
        <f>INDEX(G212:R212,1,MATCH(Parametres!$B$3,G$1:R$1,0))*IF(OR(F212="L",F212="S",F212="I"),-1,1)</f>
        <v>0</v>
      </c>
      <c r="AO212" s="598" t="e">
        <f>+VLOOKUP($AJ212,Data_Validation!$A:$D,1,0)</f>
        <v>#N/A</v>
      </c>
      <c r="AP212" s="598" t="e">
        <f>+VLOOKUP($AJ212,Data_Validation!$A:$D,3,0)</f>
        <v>#N/A</v>
      </c>
      <c r="AQ212" s="598" t="e">
        <f>+VLOOKUP($AJ212,Data_Validation!$A:$D,4,0)</f>
        <v>#N/A</v>
      </c>
      <c r="AR212" s="598" t="s">
        <v>299</v>
      </c>
      <c r="AS212" s="598" t="e">
        <f>+VLOOKUP($AJ212,Data_Validation!$A:$E,5,0)</f>
        <v>#N/A</v>
      </c>
      <c r="AT212" s="1036">
        <f t="shared" si="14"/>
        <v>0</v>
      </c>
      <c r="AU212" s="599">
        <f t="shared" si="14"/>
        <v>0</v>
      </c>
      <c r="AV212" s="1030">
        <f>IFERROR(INDEX(V212:AG212,1,MATCH(Parametres!$B$3,V$1:AG$1,0)-1)*IF(OR(C212="L",C212="S",C212="I"),-1,1),"")</f>
        <v>0</v>
      </c>
      <c r="AW212" s="1030">
        <f t="shared" si="15"/>
        <v>0</v>
      </c>
      <c r="AX212" s="1030">
        <f>INDEX(V212:AG212,1,MATCH(Parametres!$B$3,V$1:AG$1,0))*IF(OR(C212="L",C212="S",C212="I"),-1,1)</f>
        <v>0</v>
      </c>
      <c r="AY212" s="598" t="s">
        <v>337</v>
      </c>
      <c r="AZ212" s="598" t="e">
        <f>+VLOOKUP($AJ212,Data_Validation!$A:$E,5,0)</f>
        <v>#N/A</v>
      </c>
    </row>
    <row r="213" spans="36:52" ht="15" customHeight="1">
      <c r="AJ213" s="1030">
        <f t="shared" si="12"/>
        <v>0</v>
      </c>
      <c r="AK213" s="1030">
        <f t="shared" si="12"/>
        <v>0</v>
      </c>
      <c r="AL213" s="1030">
        <f>IFERROR(INDEX(G213:R213,1,MATCH(Parametres!$B$3,G$1:R$1,0)-1)*IF(OR(F213="L",F213="S",F213="I"),-1,1),"")</f>
        <v>0</v>
      </c>
      <c r="AM213" s="1030">
        <f t="shared" si="13"/>
        <v>0</v>
      </c>
      <c r="AN213" s="1030">
        <f>INDEX(G213:R213,1,MATCH(Parametres!$B$3,G$1:R$1,0))*IF(OR(F213="L",F213="S",F213="I"),-1,1)</f>
        <v>0</v>
      </c>
      <c r="AO213" s="598" t="e">
        <f>+VLOOKUP($AJ213,Data_Validation!$A:$D,1,0)</f>
        <v>#N/A</v>
      </c>
      <c r="AP213" s="598" t="e">
        <f>+VLOOKUP($AJ213,Data_Validation!$A:$D,3,0)</f>
        <v>#N/A</v>
      </c>
      <c r="AQ213" s="598" t="e">
        <f>+VLOOKUP($AJ213,Data_Validation!$A:$D,4,0)</f>
        <v>#N/A</v>
      </c>
      <c r="AR213" s="598" t="s">
        <v>299</v>
      </c>
      <c r="AS213" s="598" t="e">
        <f>+VLOOKUP($AJ213,Data_Validation!$A:$E,5,0)</f>
        <v>#N/A</v>
      </c>
      <c r="AT213" s="1036">
        <f t="shared" si="14"/>
        <v>0</v>
      </c>
      <c r="AU213" s="599">
        <f t="shared" si="14"/>
        <v>0</v>
      </c>
      <c r="AV213" s="1030">
        <f>IFERROR(INDEX(V213:AG213,1,MATCH(Parametres!$B$3,V$1:AG$1,0)-1)*IF(OR(C213="L",C213="S",C213="I"),-1,1),"")</f>
        <v>0</v>
      </c>
      <c r="AW213" s="1030">
        <f t="shared" si="15"/>
        <v>0</v>
      </c>
      <c r="AX213" s="1030">
        <f>INDEX(V213:AG213,1,MATCH(Parametres!$B$3,V$1:AG$1,0))*IF(OR(C213="L",C213="S",C213="I"),-1,1)</f>
        <v>0</v>
      </c>
      <c r="AY213" s="598" t="s">
        <v>337</v>
      </c>
      <c r="AZ213" s="598" t="e">
        <f>+VLOOKUP($AJ213,Data_Validation!$A:$E,5,0)</f>
        <v>#N/A</v>
      </c>
    </row>
    <row r="214" spans="36:52" ht="15" customHeight="1">
      <c r="AJ214" s="1030">
        <f t="shared" si="12"/>
        <v>0</v>
      </c>
      <c r="AK214" s="1030">
        <f t="shared" si="12"/>
        <v>0</v>
      </c>
      <c r="AL214" s="1030">
        <f>IFERROR(INDEX(G214:R214,1,MATCH(Parametres!$B$3,G$1:R$1,0)-1)*IF(OR(F214="L",F214="S",F214="I"),-1,1),"")</f>
        <v>0</v>
      </c>
      <c r="AM214" s="1030">
        <f t="shared" si="13"/>
        <v>0</v>
      </c>
      <c r="AN214" s="1030">
        <f>INDEX(G214:R214,1,MATCH(Parametres!$B$3,G$1:R$1,0))*IF(OR(F214="L",F214="S",F214="I"),-1,1)</f>
        <v>0</v>
      </c>
      <c r="AO214" s="598" t="e">
        <f>+VLOOKUP($AJ214,Data_Validation!$A:$D,1,0)</f>
        <v>#N/A</v>
      </c>
      <c r="AP214" s="598" t="e">
        <f>+VLOOKUP($AJ214,Data_Validation!$A:$D,3,0)</f>
        <v>#N/A</v>
      </c>
      <c r="AQ214" s="598" t="e">
        <f>+VLOOKUP($AJ214,Data_Validation!$A:$D,4,0)</f>
        <v>#N/A</v>
      </c>
      <c r="AR214" s="598" t="s">
        <v>299</v>
      </c>
      <c r="AS214" s="598" t="e">
        <f>+VLOOKUP($AJ214,Data_Validation!$A:$E,5,0)</f>
        <v>#N/A</v>
      </c>
      <c r="AT214" s="1036">
        <f t="shared" si="14"/>
        <v>0</v>
      </c>
      <c r="AU214" s="599">
        <f t="shared" si="14"/>
        <v>0</v>
      </c>
      <c r="AV214" s="1030">
        <f>IFERROR(INDEX(V214:AG214,1,MATCH(Parametres!$B$3,V$1:AG$1,0)-1)*IF(OR(C214="L",C214="S",C214="I"),-1,1),"")</f>
        <v>0</v>
      </c>
      <c r="AW214" s="1030">
        <f t="shared" si="15"/>
        <v>0</v>
      </c>
      <c r="AX214" s="1030">
        <f>INDEX(V214:AG214,1,MATCH(Parametres!$B$3,V$1:AG$1,0))*IF(OR(C214="L",C214="S",C214="I"),-1,1)</f>
        <v>0</v>
      </c>
      <c r="AY214" s="598" t="s">
        <v>337</v>
      </c>
      <c r="AZ214" s="598" t="e">
        <f>+VLOOKUP($AJ214,Data_Validation!$A:$E,5,0)</f>
        <v>#N/A</v>
      </c>
    </row>
    <row r="215" spans="36:52" ht="15.75" customHeight="1">
      <c r="AJ215" s="1030">
        <f t="shared" si="12"/>
        <v>0</v>
      </c>
      <c r="AK215" s="1030">
        <f t="shared" si="12"/>
        <v>0</v>
      </c>
      <c r="AL215" s="1030">
        <f>IFERROR(INDEX(G215:R215,1,MATCH(Parametres!$B$3,G$1:R$1,0)-1)*IF(OR(F215="L",F215="S",F215="I"),-1,1),"")</f>
        <v>0</v>
      </c>
      <c r="AM215" s="1030">
        <f t="shared" si="13"/>
        <v>0</v>
      </c>
      <c r="AN215" s="1030">
        <f>INDEX(G215:R215,1,MATCH(Parametres!$B$3,G$1:R$1,0))*IF(OR(F215="L",F215="S",F215="I"),-1,1)</f>
        <v>0</v>
      </c>
      <c r="AO215" s="598" t="e">
        <f>+VLOOKUP($AJ215,Data_Validation!$A:$D,1,0)</f>
        <v>#N/A</v>
      </c>
      <c r="AP215" s="598" t="e">
        <f>+VLOOKUP($AJ215,Data_Validation!$A:$D,3,0)</f>
        <v>#N/A</v>
      </c>
      <c r="AQ215" s="598" t="e">
        <f>+VLOOKUP($AJ215,Data_Validation!$A:$D,4,0)</f>
        <v>#N/A</v>
      </c>
      <c r="AR215" s="598" t="s">
        <v>299</v>
      </c>
      <c r="AS215" s="598" t="e">
        <f>+VLOOKUP($AJ215,Data_Validation!$A:$E,5,0)</f>
        <v>#N/A</v>
      </c>
      <c r="AT215" s="1036">
        <f t="shared" si="14"/>
        <v>0</v>
      </c>
      <c r="AU215" s="599">
        <f t="shared" si="14"/>
        <v>0</v>
      </c>
      <c r="AV215" s="1030">
        <f>IFERROR(INDEX(V215:AG215,1,MATCH(Parametres!$B$3,V$1:AG$1,0)-1)*IF(OR(C215="L",C215="S",C215="I"),-1,1),"")</f>
        <v>0</v>
      </c>
      <c r="AW215" s="1030">
        <f t="shared" si="15"/>
        <v>0</v>
      </c>
      <c r="AX215" s="1030">
        <f>INDEX(V215:AG215,1,MATCH(Parametres!$B$3,V$1:AG$1,0))*IF(OR(C215="L",C215="S",C215="I"),-1,1)</f>
        <v>0</v>
      </c>
      <c r="AY215" s="598" t="s">
        <v>337</v>
      </c>
      <c r="AZ215" s="598" t="e">
        <f>+VLOOKUP($AJ215,Data_Validation!$A:$E,5,0)</f>
        <v>#N/A</v>
      </c>
    </row>
    <row r="216" spans="36:52" ht="15" customHeight="1">
      <c r="AJ216" s="1030">
        <f t="shared" si="12"/>
        <v>0</v>
      </c>
      <c r="AK216" s="1030">
        <f t="shared" si="12"/>
        <v>0</v>
      </c>
      <c r="AL216" s="1030">
        <f>IFERROR(INDEX(G216:R216,1,MATCH(Parametres!$B$3,G$1:R$1,0)-1)*IF(OR(F216="L",F216="S",F216="I"),-1,1),"")</f>
        <v>0</v>
      </c>
      <c r="AM216" s="1030">
        <f t="shared" si="13"/>
        <v>0</v>
      </c>
      <c r="AN216" s="1030">
        <f>INDEX(G216:R216,1,MATCH(Parametres!$B$3,G$1:R$1,0))*IF(OR(F216="L",F216="S",F216="I"),-1,1)</f>
        <v>0</v>
      </c>
      <c r="AO216" s="598" t="e">
        <f>+VLOOKUP($AJ216,Data_Validation!$A:$D,1,0)</f>
        <v>#N/A</v>
      </c>
      <c r="AP216" s="598" t="e">
        <f>+VLOOKUP($AJ216,Data_Validation!$A:$D,3,0)</f>
        <v>#N/A</v>
      </c>
      <c r="AQ216" s="598" t="e">
        <f>+VLOOKUP($AJ216,Data_Validation!$A:$D,4,0)</f>
        <v>#N/A</v>
      </c>
      <c r="AR216" s="598" t="s">
        <v>299</v>
      </c>
      <c r="AS216" s="598" t="e">
        <f>+VLOOKUP($AJ216,Data_Validation!$A:$E,5,0)</f>
        <v>#N/A</v>
      </c>
      <c r="AT216" s="1036">
        <f t="shared" si="14"/>
        <v>0</v>
      </c>
      <c r="AU216" s="599">
        <f t="shared" si="14"/>
        <v>0</v>
      </c>
      <c r="AV216" s="1030">
        <f>IFERROR(INDEX(V216:AG216,1,MATCH(Parametres!$B$3,V$1:AG$1,0)-1)*IF(OR(C216="L",C216="S",C216="I"),-1,1),"")</f>
        <v>0</v>
      </c>
      <c r="AW216" s="1030">
        <f t="shared" si="15"/>
        <v>0</v>
      </c>
      <c r="AX216" s="1030">
        <f>INDEX(V216:AG216,1,MATCH(Parametres!$B$3,V$1:AG$1,0))*IF(OR(C216="L",C216="S",C216="I"),-1,1)</f>
        <v>0</v>
      </c>
      <c r="AY216" s="598" t="s">
        <v>337</v>
      </c>
      <c r="AZ216" s="598" t="e">
        <f>+VLOOKUP($AJ216,Data_Validation!$A:$E,5,0)</f>
        <v>#N/A</v>
      </c>
    </row>
    <row r="217" spans="36:52" ht="15" customHeight="1">
      <c r="AJ217" s="1030">
        <f t="shared" si="12"/>
        <v>0</v>
      </c>
      <c r="AK217" s="1030">
        <f t="shared" si="12"/>
        <v>0</v>
      </c>
      <c r="AL217" s="1030">
        <f>IFERROR(INDEX(G217:R217,1,MATCH(Parametres!$B$3,G$1:R$1,0)-1)*IF(OR(F217="L",F217="S",F217="I"),-1,1),"")</f>
        <v>0</v>
      </c>
      <c r="AM217" s="1030">
        <f t="shared" si="13"/>
        <v>0</v>
      </c>
      <c r="AN217" s="1030">
        <f>INDEX(G217:R217,1,MATCH(Parametres!$B$3,G$1:R$1,0))*IF(OR(F217="L",F217="S",F217="I"),-1,1)</f>
        <v>0</v>
      </c>
      <c r="AO217" s="598" t="e">
        <f>+VLOOKUP($AJ217,Data_Validation!$A:$D,1,0)</f>
        <v>#N/A</v>
      </c>
      <c r="AP217" s="598" t="e">
        <f>+VLOOKUP($AJ217,Data_Validation!$A:$D,3,0)</f>
        <v>#N/A</v>
      </c>
      <c r="AQ217" s="598" t="e">
        <f>+VLOOKUP($AJ217,Data_Validation!$A:$D,4,0)</f>
        <v>#N/A</v>
      </c>
      <c r="AR217" s="598" t="s">
        <v>299</v>
      </c>
      <c r="AS217" s="598" t="e">
        <f>+VLOOKUP($AJ217,Data_Validation!$A:$E,5,0)</f>
        <v>#N/A</v>
      </c>
      <c r="AT217" s="1036">
        <f t="shared" si="14"/>
        <v>0</v>
      </c>
      <c r="AU217" s="599">
        <f t="shared" si="14"/>
        <v>0</v>
      </c>
      <c r="AV217" s="1030">
        <f>IFERROR(INDEX(V217:AG217,1,MATCH(Parametres!$B$3,V$1:AG$1,0)-1)*IF(OR(C217="L",C217="S",C217="I"),-1,1),"")</f>
        <v>0</v>
      </c>
      <c r="AW217" s="1030">
        <f t="shared" si="15"/>
        <v>0</v>
      </c>
      <c r="AX217" s="1030">
        <f>INDEX(V217:AG217,1,MATCH(Parametres!$B$3,V$1:AG$1,0))*IF(OR(C217="L",C217="S",C217="I"),-1,1)</f>
        <v>0</v>
      </c>
      <c r="AY217" s="598" t="s">
        <v>337</v>
      </c>
      <c r="AZ217" s="598" t="e">
        <f>+VLOOKUP($AJ217,Data_Validation!$A:$E,5,0)</f>
        <v>#N/A</v>
      </c>
    </row>
    <row r="218" spans="36:52" ht="15" customHeight="1">
      <c r="AJ218" s="1030">
        <f t="shared" si="12"/>
        <v>0</v>
      </c>
      <c r="AK218" s="1030">
        <f t="shared" si="12"/>
        <v>0</v>
      </c>
      <c r="AL218" s="1030">
        <f>IFERROR(INDEX(G218:R218,1,MATCH(Parametres!$B$3,G$1:R$1,0)-1)*IF(OR(F218="L",F218="S",F218="I"),-1,1),"")</f>
        <v>0</v>
      </c>
      <c r="AM218" s="1030">
        <f t="shared" si="13"/>
        <v>0</v>
      </c>
      <c r="AN218" s="1030">
        <f>INDEX(G218:R218,1,MATCH(Parametres!$B$3,G$1:R$1,0))*IF(OR(F218="L",F218="S",F218="I"),-1,1)</f>
        <v>0</v>
      </c>
      <c r="AO218" s="598" t="e">
        <f>+VLOOKUP($AJ218,Data_Validation!$A:$D,1,0)</f>
        <v>#N/A</v>
      </c>
      <c r="AP218" s="598" t="e">
        <f>+VLOOKUP($AJ218,Data_Validation!$A:$D,3,0)</f>
        <v>#N/A</v>
      </c>
      <c r="AQ218" s="598" t="e">
        <f>+VLOOKUP($AJ218,Data_Validation!$A:$D,4,0)</f>
        <v>#N/A</v>
      </c>
      <c r="AR218" s="598" t="s">
        <v>299</v>
      </c>
      <c r="AS218" s="598" t="e">
        <f>+VLOOKUP($AJ218,Data_Validation!$A:$E,5,0)</f>
        <v>#N/A</v>
      </c>
      <c r="AT218" s="1036">
        <f t="shared" si="14"/>
        <v>0</v>
      </c>
      <c r="AU218" s="599">
        <f t="shared" si="14"/>
        <v>0</v>
      </c>
      <c r="AV218" s="1030">
        <f>IFERROR(INDEX(V218:AG218,1,MATCH(Parametres!$B$3,V$1:AG$1,0)-1)*IF(OR(C218="L",C218="S",C218="I"),-1,1),"")</f>
        <v>0</v>
      </c>
      <c r="AW218" s="1030">
        <f t="shared" si="15"/>
        <v>0</v>
      </c>
      <c r="AX218" s="1030">
        <f>INDEX(V218:AG218,1,MATCH(Parametres!$B$3,V$1:AG$1,0))*IF(OR(C218="L",C218="S",C218="I"),-1,1)</f>
        <v>0</v>
      </c>
      <c r="AY218" s="598" t="s">
        <v>337</v>
      </c>
      <c r="AZ218" s="598" t="e">
        <f>+VLOOKUP($AJ218,Data_Validation!$A:$E,5,0)</f>
        <v>#N/A</v>
      </c>
    </row>
    <row r="219" spans="36:52" ht="15.75" customHeight="1">
      <c r="AJ219" s="1030">
        <f t="shared" si="12"/>
        <v>0</v>
      </c>
      <c r="AK219" s="1030">
        <f t="shared" si="12"/>
        <v>0</v>
      </c>
      <c r="AL219" s="1030">
        <f>IFERROR(INDEX(G219:R219,1,MATCH(Parametres!$B$3,G$1:R$1,0)-1)*IF(OR(F219="L",F219="S",F219="I"),-1,1),"")</f>
        <v>0</v>
      </c>
      <c r="AM219" s="1030">
        <f t="shared" si="13"/>
        <v>0</v>
      </c>
      <c r="AN219" s="1030">
        <f>INDEX(G219:R219,1,MATCH(Parametres!$B$3,G$1:R$1,0))*IF(OR(F219="L",F219="S",F219="I"),-1,1)</f>
        <v>0</v>
      </c>
      <c r="AO219" s="598" t="e">
        <f>+VLOOKUP($AJ219,Data_Validation!$A:$D,1,0)</f>
        <v>#N/A</v>
      </c>
      <c r="AP219" s="598" t="e">
        <f>+VLOOKUP($AJ219,Data_Validation!$A:$D,3,0)</f>
        <v>#N/A</v>
      </c>
      <c r="AQ219" s="598" t="e">
        <f>+VLOOKUP($AJ219,Data_Validation!$A:$D,4,0)</f>
        <v>#N/A</v>
      </c>
      <c r="AR219" s="598" t="s">
        <v>299</v>
      </c>
      <c r="AS219" s="598" t="e">
        <f>+VLOOKUP($AJ219,Data_Validation!$A:$E,5,0)</f>
        <v>#N/A</v>
      </c>
      <c r="AT219" s="1036">
        <f t="shared" si="14"/>
        <v>0</v>
      </c>
      <c r="AU219" s="599">
        <f t="shared" si="14"/>
        <v>0</v>
      </c>
      <c r="AV219" s="1030">
        <f>IFERROR(INDEX(V219:AG219,1,MATCH(Parametres!$B$3,V$1:AG$1,0)-1)*IF(OR(C219="L",C219="S",C219="I"),-1,1),"")</f>
        <v>0</v>
      </c>
      <c r="AW219" s="1030">
        <f t="shared" si="15"/>
        <v>0</v>
      </c>
      <c r="AX219" s="1030">
        <f>INDEX(V219:AG219,1,MATCH(Parametres!$B$3,V$1:AG$1,0))*IF(OR(C219="L",C219="S",C219="I"),-1,1)</f>
        <v>0</v>
      </c>
      <c r="AY219" s="598" t="s">
        <v>337</v>
      </c>
      <c r="AZ219" s="598" t="e">
        <f>+VLOOKUP($AJ219,Data_Validation!$A:$E,5,0)</f>
        <v>#N/A</v>
      </c>
    </row>
    <row r="220" spans="36:52" ht="15" customHeight="1">
      <c r="AJ220" s="1030">
        <f t="shared" si="12"/>
        <v>0</v>
      </c>
      <c r="AK220" s="1030">
        <f t="shared" si="12"/>
        <v>0</v>
      </c>
      <c r="AL220" s="1030">
        <f>IFERROR(INDEX(G220:R220,1,MATCH(Parametres!$B$3,G$1:R$1,0)-1)*IF(OR(F220="L",F220="S",F220="I"),-1,1),"")</f>
        <v>0</v>
      </c>
      <c r="AM220" s="1030">
        <f t="shared" si="13"/>
        <v>0</v>
      </c>
      <c r="AN220" s="1030">
        <f>INDEX(G220:R220,1,MATCH(Parametres!$B$3,G$1:R$1,0))*IF(OR(F220="L",F220="S",F220="I"),-1,1)</f>
        <v>0</v>
      </c>
      <c r="AO220" s="598" t="e">
        <f>+VLOOKUP($AJ220,Data_Validation!$A:$D,1,0)</f>
        <v>#N/A</v>
      </c>
      <c r="AP220" s="598" t="e">
        <f>+VLOOKUP($AJ220,Data_Validation!$A:$D,3,0)</f>
        <v>#N/A</v>
      </c>
      <c r="AQ220" s="598" t="e">
        <f>+VLOOKUP($AJ220,Data_Validation!$A:$D,4,0)</f>
        <v>#N/A</v>
      </c>
      <c r="AR220" s="598" t="s">
        <v>299</v>
      </c>
      <c r="AS220" s="598" t="e">
        <f>+VLOOKUP($AJ220,Data_Validation!$A:$E,5,0)</f>
        <v>#N/A</v>
      </c>
      <c r="AT220" s="1036">
        <f t="shared" si="14"/>
        <v>0</v>
      </c>
      <c r="AU220" s="599">
        <f t="shared" si="14"/>
        <v>0</v>
      </c>
      <c r="AV220" s="1030">
        <f>IFERROR(INDEX(V220:AG220,1,MATCH(Parametres!$B$3,V$1:AG$1,0)-1)*IF(OR(C220="L",C220="S",C220="I"),-1,1),"")</f>
        <v>0</v>
      </c>
      <c r="AW220" s="1030">
        <f t="shared" si="15"/>
        <v>0</v>
      </c>
      <c r="AX220" s="1030">
        <f>INDEX(V220:AG220,1,MATCH(Parametres!$B$3,V$1:AG$1,0))*IF(OR(C220="L",C220="S",C220="I"),-1,1)</f>
        <v>0</v>
      </c>
      <c r="AY220" s="598" t="s">
        <v>337</v>
      </c>
      <c r="AZ220" s="598" t="e">
        <f>+VLOOKUP($AJ220,Data_Validation!$A:$E,5,0)</f>
        <v>#N/A</v>
      </c>
    </row>
    <row r="221" spans="36:52" ht="15" customHeight="1">
      <c r="AJ221" s="1030">
        <f t="shared" si="12"/>
        <v>0</v>
      </c>
      <c r="AK221" s="1030">
        <f t="shared" si="12"/>
        <v>0</v>
      </c>
      <c r="AL221" s="1030">
        <f>IFERROR(INDEX(G221:R221,1,MATCH(Parametres!$B$3,G$1:R$1,0)-1)*IF(OR(F221="L",F221="S",F221="I"),-1,1),"")</f>
        <v>0</v>
      </c>
      <c r="AM221" s="1030">
        <f t="shared" si="13"/>
        <v>0</v>
      </c>
      <c r="AN221" s="1030">
        <f>INDEX(G221:R221,1,MATCH(Parametres!$B$3,G$1:R$1,0))*IF(OR(F221="L",F221="S",F221="I"),-1,1)</f>
        <v>0</v>
      </c>
      <c r="AO221" s="598" t="e">
        <f>+VLOOKUP($AJ221,Data_Validation!$A:$D,1,0)</f>
        <v>#N/A</v>
      </c>
      <c r="AP221" s="598" t="e">
        <f>+VLOOKUP($AJ221,Data_Validation!$A:$D,3,0)</f>
        <v>#N/A</v>
      </c>
      <c r="AQ221" s="598" t="e">
        <f>+VLOOKUP($AJ221,Data_Validation!$A:$D,4,0)</f>
        <v>#N/A</v>
      </c>
      <c r="AR221" s="598" t="s">
        <v>299</v>
      </c>
      <c r="AS221" s="598" t="e">
        <f>+VLOOKUP($AJ221,Data_Validation!$A:$E,5,0)</f>
        <v>#N/A</v>
      </c>
      <c r="AT221" s="1036">
        <f t="shared" si="14"/>
        <v>0</v>
      </c>
      <c r="AU221" s="599">
        <f t="shared" si="14"/>
        <v>0</v>
      </c>
      <c r="AV221" s="1030">
        <f>IFERROR(INDEX(V221:AG221,1,MATCH(Parametres!$B$3,V$1:AG$1,0)-1)*IF(OR(C221="L",C221="S",C221="I"),-1,1),"")</f>
        <v>0</v>
      </c>
      <c r="AW221" s="1030">
        <f t="shared" si="15"/>
        <v>0</v>
      </c>
      <c r="AX221" s="1030">
        <f>INDEX(V221:AG221,1,MATCH(Parametres!$B$3,V$1:AG$1,0))*IF(OR(C221="L",C221="S",C221="I"),-1,1)</f>
        <v>0</v>
      </c>
      <c r="AY221" s="598" t="s">
        <v>337</v>
      </c>
      <c r="AZ221" s="598" t="e">
        <f>+VLOOKUP($AJ221,Data_Validation!$A:$E,5,0)</f>
        <v>#N/A</v>
      </c>
    </row>
    <row r="222" spans="36:52" ht="15" customHeight="1">
      <c r="AJ222" s="1030">
        <f t="shared" si="12"/>
        <v>0</v>
      </c>
      <c r="AK222" s="1030">
        <f t="shared" si="12"/>
        <v>0</v>
      </c>
      <c r="AL222" s="1030">
        <f>IFERROR(INDEX(G222:R222,1,MATCH(Parametres!$B$3,G$1:R$1,0)-1)*IF(OR(F222="L",F222="S",F222="I"),-1,1),"")</f>
        <v>0</v>
      </c>
      <c r="AM222" s="1030">
        <f t="shared" si="13"/>
        <v>0</v>
      </c>
      <c r="AN222" s="1030">
        <f>INDEX(G222:R222,1,MATCH(Parametres!$B$3,G$1:R$1,0))*IF(OR(F222="L",F222="S",F222="I"),-1,1)</f>
        <v>0</v>
      </c>
      <c r="AO222" s="598" t="e">
        <f>+VLOOKUP($AJ222,Data_Validation!$A:$D,1,0)</f>
        <v>#N/A</v>
      </c>
      <c r="AP222" s="598" t="e">
        <f>+VLOOKUP($AJ222,Data_Validation!$A:$D,3,0)</f>
        <v>#N/A</v>
      </c>
      <c r="AQ222" s="598" t="e">
        <f>+VLOOKUP($AJ222,Data_Validation!$A:$D,4,0)</f>
        <v>#N/A</v>
      </c>
      <c r="AR222" s="598" t="s">
        <v>299</v>
      </c>
      <c r="AS222" s="598" t="e">
        <f>+VLOOKUP($AJ222,Data_Validation!$A:$E,5,0)</f>
        <v>#N/A</v>
      </c>
      <c r="AT222" s="1036">
        <f t="shared" si="14"/>
        <v>0</v>
      </c>
      <c r="AU222" s="599">
        <f t="shared" si="14"/>
        <v>0</v>
      </c>
      <c r="AV222" s="1030">
        <f>IFERROR(INDEX(V222:AG222,1,MATCH(Parametres!$B$3,V$1:AG$1,0)-1)*IF(OR(C222="L",C222="S",C222="I"),-1,1),"")</f>
        <v>0</v>
      </c>
      <c r="AW222" s="1030">
        <f t="shared" si="15"/>
        <v>0</v>
      </c>
      <c r="AX222" s="1030">
        <f>INDEX(V222:AG222,1,MATCH(Parametres!$B$3,V$1:AG$1,0))*IF(OR(C222="L",C222="S",C222="I"),-1,1)</f>
        <v>0</v>
      </c>
      <c r="AY222" s="598" t="s">
        <v>337</v>
      </c>
      <c r="AZ222" s="598" t="e">
        <f>+VLOOKUP($AJ222,Data_Validation!$A:$E,5,0)</f>
        <v>#N/A</v>
      </c>
    </row>
    <row r="223" spans="36:52" ht="15" customHeight="1">
      <c r="AJ223" s="1030">
        <f t="shared" si="12"/>
        <v>0</v>
      </c>
      <c r="AK223" s="1030">
        <f t="shared" si="12"/>
        <v>0</v>
      </c>
      <c r="AL223" s="1030">
        <f>IFERROR(INDEX(G223:R223,1,MATCH(Parametres!$B$3,G$1:R$1,0)-1)*IF(OR(F223="L",F223="S",F223="I"),-1,1),"")</f>
        <v>0</v>
      </c>
      <c r="AM223" s="1030">
        <f t="shared" si="13"/>
        <v>0</v>
      </c>
      <c r="AN223" s="1030">
        <f>INDEX(G223:R223,1,MATCH(Parametres!$B$3,G$1:R$1,0))*IF(OR(F223="L",F223="S",F223="I"),-1,1)</f>
        <v>0</v>
      </c>
      <c r="AO223" s="598" t="e">
        <f>+VLOOKUP($AJ223,Data_Validation!$A:$D,1,0)</f>
        <v>#N/A</v>
      </c>
      <c r="AP223" s="598" t="e">
        <f>+VLOOKUP($AJ223,Data_Validation!$A:$D,3,0)</f>
        <v>#N/A</v>
      </c>
      <c r="AQ223" s="598" t="e">
        <f>+VLOOKUP($AJ223,Data_Validation!$A:$D,4,0)</f>
        <v>#N/A</v>
      </c>
      <c r="AR223" s="598" t="s">
        <v>299</v>
      </c>
      <c r="AS223" s="598" t="e">
        <f>+VLOOKUP($AJ223,Data_Validation!$A:$E,5,0)</f>
        <v>#N/A</v>
      </c>
      <c r="AT223" s="1036">
        <f t="shared" si="14"/>
        <v>0</v>
      </c>
      <c r="AU223" s="599">
        <f t="shared" si="14"/>
        <v>0</v>
      </c>
      <c r="AV223" s="1030">
        <f>IFERROR(INDEX(V223:AG223,1,MATCH(Parametres!$B$3,V$1:AG$1,0)-1)*IF(OR(C223="L",C223="S",C223="I"),-1,1),"")</f>
        <v>0</v>
      </c>
      <c r="AW223" s="1030">
        <f t="shared" si="15"/>
        <v>0</v>
      </c>
      <c r="AX223" s="1030">
        <f>INDEX(V223:AG223,1,MATCH(Parametres!$B$3,V$1:AG$1,0))*IF(OR(C223="L",C223="S",C223="I"),-1,1)</f>
        <v>0</v>
      </c>
      <c r="AY223" s="598" t="s">
        <v>337</v>
      </c>
      <c r="AZ223" s="598" t="e">
        <f>+VLOOKUP($AJ223,Data_Validation!$A:$E,5,0)</f>
        <v>#N/A</v>
      </c>
    </row>
    <row r="224" spans="36:52" ht="15" customHeight="1">
      <c r="AJ224" s="1030">
        <f t="shared" si="12"/>
        <v>0</v>
      </c>
      <c r="AK224" s="1030">
        <f t="shared" si="12"/>
        <v>0</v>
      </c>
      <c r="AL224" s="1030">
        <f>IFERROR(INDEX(G224:R224,1,MATCH(Parametres!$B$3,G$1:R$1,0)-1)*IF(OR(F224="L",F224="S",F224="I"),-1,1),"")</f>
        <v>0</v>
      </c>
      <c r="AM224" s="1030">
        <f t="shared" si="13"/>
        <v>0</v>
      </c>
      <c r="AN224" s="1030">
        <f>INDEX(G224:R224,1,MATCH(Parametres!$B$3,G$1:R$1,0))*IF(OR(F224="L",F224="S",F224="I"),-1,1)</f>
        <v>0</v>
      </c>
      <c r="AO224" s="598" t="e">
        <f>+VLOOKUP($AJ224,Data_Validation!$A:$D,1,0)</f>
        <v>#N/A</v>
      </c>
      <c r="AP224" s="598" t="e">
        <f>+VLOOKUP($AJ224,Data_Validation!$A:$D,3,0)</f>
        <v>#N/A</v>
      </c>
      <c r="AQ224" s="598" t="e">
        <f>+VLOOKUP($AJ224,Data_Validation!$A:$D,4,0)</f>
        <v>#N/A</v>
      </c>
      <c r="AR224" s="598" t="s">
        <v>299</v>
      </c>
      <c r="AS224" s="598" t="e">
        <f>+VLOOKUP($AJ224,Data_Validation!$A:$E,5,0)</f>
        <v>#N/A</v>
      </c>
      <c r="AT224" s="1036">
        <f t="shared" si="14"/>
        <v>0</v>
      </c>
      <c r="AU224" s="599">
        <f t="shared" si="14"/>
        <v>0</v>
      </c>
      <c r="AV224" s="1030">
        <f>IFERROR(INDEX(V224:AG224,1,MATCH(Parametres!$B$3,V$1:AG$1,0)-1)*IF(OR(C224="L",C224="S",C224="I"),-1,1),"")</f>
        <v>0</v>
      </c>
      <c r="AW224" s="1030">
        <f t="shared" si="15"/>
        <v>0</v>
      </c>
      <c r="AX224" s="1030">
        <f>INDEX(V224:AG224,1,MATCH(Parametres!$B$3,V$1:AG$1,0))*IF(OR(C224="L",C224="S",C224="I"),-1,1)</f>
        <v>0</v>
      </c>
      <c r="AY224" s="598" t="s">
        <v>337</v>
      </c>
      <c r="AZ224" s="598" t="e">
        <f>+VLOOKUP($AJ224,Data_Validation!$A:$E,5,0)</f>
        <v>#N/A</v>
      </c>
    </row>
    <row r="225" spans="36:52" ht="15.75" customHeight="1">
      <c r="AJ225" s="1030">
        <f t="shared" si="12"/>
        <v>0</v>
      </c>
      <c r="AK225" s="1030">
        <f t="shared" si="12"/>
        <v>0</v>
      </c>
      <c r="AL225" s="1030">
        <f>IFERROR(INDEX(G225:R225,1,MATCH(Parametres!$B$3,G$1:R$1,0)-1)*IF(OR(F225="L",F225="S",F225="I"),-1,1),"")</f>
        <v>0</v>
      </c>
      <c r="AM225" s="1030">
        <f t="shared" si="13"/>
        <v>0</v>
      </c>
      <c r="AN225" s="1030">
        <f>INDEX(G225:R225,1,MATCH(Parametres!$B$3,G$1:R$1,0))*IF(OR(F225="L",F225="S",F225="I"),-1,1)</f>
        <v>0</v>
      </c>
      <c r="AO225" s="598" t="e">
        <f>+VLOOKUP($AJ225,Data_Validation!$A:$D,1,0)</f>
        <v>#N/A</v>
      </c>
      <c r="AP225" s="598" t="e">
        <f>+VLOOKUP($AJ225,Data_Validation!$A:$D,3,0)</f>
        <v>#N/A</v>
      </c>
      <c r="AQ225" s="598" t="e">
        <f>+VLOOKUP($AJ225,Data_Validation!$A:$D,4,0)</f>
        <v>#N/A</v>
      </c>
      <c r="AR225" s="598" t="s">
        <v>299</v>
      </c>
      <c r="AS225" s="598" t="e">
        <f>+VLOOKUP($AJ225,Data_Validation!$A:$E,5,0)</f>
        <v>#N/A</v>
      </c>
      <c r="AT225" s="1036">
        <f t="shared" si="14"/>
        <v>0</v>
      </c>
      <c r="AU225" s="599">
        <f t="shared" si="14"/>
        <v>0</v>
      </c>
      <c r="AV225" s="1030">
        <f>IFERROR(INDEX(V225:AG225,1,MATCH(Parametres!$B$3,V$1:AG$1,0)-1)*IF(OR(C225="L",C225="S",C225="I"),-1,1),"")</f>
        <v>0</v>
      </c>
      <c r="AW225" s="1030">
        <f t="shared" si="15"/>
        <v>0</v>
      </c>
      <c r="AX225" s="1030">
        <f>INDEX(V225:AG225,1,MATCH(Parametres!$B$3,V$1:AG$1,0))*IF(OR(C225="L",C225="S",C225="I"),-1,1)</f>
        <v>0</v>
      </c>
      <c r="AY225" s="598" t="s">
        <v>337</v>
      </c>
      <c r="AZ225" s="598" t="e">
        <f>+VLOOKUP($AJ225,Data_Validation!$A:$E,5,0)</f>
        <v>#N/A</v>
      </c>
    </row>
    <row r="226" spans="36:52" ht="15" customHeight="1">
      <c r="AJ226" s="1030">
        <f t="shared" si="12"/>
        <v>0</v>
      </c>
      <c r="AK226" s="1030">
        <f t="shared" si="12"/>
        <v>0</v>
      </c>
      <c r="AL226" s="1030">
        <f>IFERROR(INDEX(G226:R226,1,MATCH(Parametres!$B$3,G$1:R$1,0)-1)*IF(OR(F226="L",F226="S",F226="I"),-1,1),"")</f>
        <v>0</v>
      </c>
      <c r="AM226" s="1030">
        <f t="shared" si="13"/>
        <v>0</v>
      </c>
      <c r="AN226" s="1030">
        <f>INDEX(G226:R226,1,MATCH(Parametres!$B$3,G$1:R$1,0))*IF(OR(F226="L",F226="S",F226="I"),-1,1)</f>
        <v>0</v>
      </c>
      <c r="AO226" s="598" t="e">
        <f>+VLOOKUP($AJ226,Data_Validation!$A:$D,1,0)</f>
        <v>#N/A</v>
      </c>
      <c r="AP226" s="598" t="e">
        <f>+VLOOKUP($AJ226,Data_Validation!$A:$D,3,0)</f>
        <v>#N/A</v>
      </c>
      <c r="AQ226" s="598" t="e">
        <f>+VLOOKUP($AJ226,Data_Validation!$A:$D,4,0)</f>
        <v>#N/A</v>
      </c>
      <c r="AR226" s="598" t="s">
        <v>299</v>
      </c>
      <c r="AS226" s="598" t="e">
        <f>+VLOOKUP($AJ226,Data_Validation!$A:$E,5,0)</f>
        <v>#N/A</v>
      </c>
      <c r="AT226" s="1036">
        <f t="shared" si="14"/>
        <v>0</v>
      </c>
      <c r="AU226" s="599">
        <f t="shared" si="14"/>
        <v>0</v>
      </c>
      <c r="AV226" s="1030">
        <f>IFERROR(INDEX(V226:AG226,1,MATCH(Parametres!$B$3,V$1:AG$1,0)-1)*IF(OR(C226="L",C226="S",C226="I"),-1,1),"")</f>
        <v>0</v>
      </c>
      <c r="AW226" s="1030">
        <f t="shared" si="15"/>
        <v>0</v>
      </c>
      <c r="AX226" s="1030">
        <f>INDEX(V226:AG226,1,MATCH(Parametres!$B$3,V$1:AG$1,0))*IF(OR(C226="L",C226="S",C226="I"),-1,1)</f>
        <v>0</v>
      </c>
      <c r="AY226" s="598" t="s">
        <v>337</v>
      </c>
      <c r="AZ226" s="598" t="e">
        <f>+VLOOKUP($AJ226,Data_Validation!$A:$E,5,0)</f>
        <v>#N/A</v>
      </c>
    </row>
    <row r="227" spans="36:52" ht="15" customHeight="1">
      <c r="AJ227" s="1030">
        <f t="shared" si="12"/>
        <v>0</v>
      </c>
      <c r="AK227" s="1030">
        <f t="shared" si="12"/>
        <v>0</v>
      </c>
      <c r="AL227" s="1030">
        <f>IFERROR(INDEX(G227:R227,1,MATCH(Parametres!$B$3,G$1:R$1,0)-1)*IF(OR(F227="L",F227="S",F227="I"),-1,1),"")</f>
        <v>0</v>
      </c>
      <c r="AM227" s="1030">
        <f t="shared" si="13"/>
        <v>0</v>
      </c>
      <c r="AN227" s="1030">
        <f>INDEX(G227:R227,1,MATCH(Parametres!$B$3,G$1:R$1,0))*IF(OR(F227="L",F227="S",F227="I"),-1,1)</f>
        <v>0</v>
      </c>
      <c r="AO227" s="598" t="e">
        <f>+VLOOKUP($AJ227,Data_Validation!$A:$D,1,0)</f>
        <v>#N/A</v>
      </c>
      <c r="AP227" s="598" t="e">
        <f>+VLOOKUP($AJ227,Data_Validation!$A:$D,3,0)</f>
        <v>#N/A</v>
      </c>
      <c r="AQ227" s="598" t="e">
        <f>+VLOOKUP($AJ227,Data_Validation!$A:$D,4,0)</f>
        <v>#N/A</v>
      </c>
      <c r="AR227" s="598" t="s">
        <v>299</v>
      </c>
      <c r="AS227" s="598" t="e">
        <f>+VLOOKUP($AJ227,Data_Validation!$A:$E,5,0)</f>
        <v>#N/A</v>
      </c>
      <c r="AT227" s="1036">
        <f t="shared" si="14"/>
        <v>0</v>
      </c>
      <c r="AU227" s="599">
        <f t="shared" si="14"/>
        <v>0</v>
      </c>
      <c r="AV227" s="1030">
        <f>IFERROR(INDEX(V227:AG227,1,MATCH(Parametres!$B$3,V$1:AG$1,0)-1)*IF(OR(C227="L",C227="S",C227="I"),-1,1),"")</f>
        <v>0</v>
      </c>
      <c r="AW227" s="1030">
        <f t="shared" si="15"/>
        <v>0</v>
      </c>
      <c r="AX227" s="1030">
        <f>INDEX(V227:AG227,1,MATCH(Parametres!$B$3,V$1:AG$1,0))*IF(OR(C227="L",C227="S",C227="I"),-1,1)</f>
        <v>0</v>
      </c>
      <c r="AY227" s="598" t="s">
        <v>337</v>
      </c>
      <c r="AZ227" s="598" t="e">
        <f>+VLOOKUP($AJ227,Data_Validation!$A:$E,5,0)</f>
        <v>#N/A</v>
      </c>
    </row>
    <row r="228" spans="36:52" ht="15" customHeight="1">
      <c r="AJ228" s="1030">
        <f t="shared" si="12"/>
        <v>0</v>
      </c>
      <c r="AK228" s="1030">
        <f t="shared" si="12"/>
        <v>0</v>
      </c>
      <c r="AL228" s="1030">
        <f>IFERROR(INDEX(G228:R228,1,MATCH(Parametres!$B$3,G$1:R$1,0)-1)*IF(OR(F228="L",F228="S",F228="I"),-1,1),"")</f>
        <v>0</v>
      </c>
      <c r="AM228" s="1030">
        <f t="shared" si="13"/>
        <v>0</v>
      </c>
      <c r="AN228" s="1030">
        <f>INDEX(G228:R228,1,MATCH(Parametres!$B$3,G$1:R$1,0))*IF(OR(F228="L",F228="S",F228="I"),-1,1)</f>
        <v>0</v>
      </c>
      <c r="AO228" s="598" t="e">
        <f>+VLOOKUP($AJ228,Data_Validation!$A:$D,1,0)</f>
        <v>#N/A</v>
      </c>
      <c r="AP228" s="598" t="e">
        <f>+VLOOKUP($AJ228,Data_Validation!$A:$D,3,0)</f>
        <v>#N/A</v>
      </c>
      <c r="AQ228" s="598" t="e">
        <f>+VLOOKUP($AJ228,Data_Validation!$A:$D,4,0)</f>
        <v>#N/A</v>
      </c>
      <c r="AR228" s="598" t="s">
        <v>299</v>
      </c>
      <c r="AS228" s="598" t="e">
        <f>+VLOOKUP($AJ228,Data_Validation!$A:$E,5,0)</f>
        <v>#N/A</v>
      </c>
      <c r="AT228" s="1036">
        <f t="shared" si="14"/>
        <v>0</v>
      </c>
      <c r="AU228" s="599">
        <f t="shared" si="14"/>
        <v>0</v>
      </c>
      <c r="AV228" s="1030">
        <f>IFERROR(INDEX(V228:AG228,1,MATCH(Parametres!$B$3,V$1:AG$1,0)-1)*IF(OR(C228="L",C228="S",C228="I"),-1,1),"")</f>
        <v>0</v>
      </c>
      <c r="AW228" s="1030">
        <f t="shared" si="15"/>
        <v>0</v>
      </c>
      <c r="AX228" s="1030">
        <f>INDEX(V228:AG228,1,MATCH(Parametres!$B$3,V$1:AG$1,0))*IF(OR(C228="L",C228="S",C228="I"),-1,1)</f>
        <v>0</v>
      </c>
      <c r="AY228" s="598" t="s">
        <v>337</v>
      </c>
      <c r="AZ228" s="598" t="e">
        <f>+VLOOKUP($AJ228,Data_Validation!$A:$E,5,0)</f>
        <v>#N/A</v>
      </c>
    </row>
    <row r="229" spans="36:52" ht="15.75" customHeight="1">
      <c r="AJ229" s="1030">
        <f t="shared" si="12"/>
        <v>0</v>
      </c>
      <c r="AK229" s="1030">
        <f t="shared" si="12"/>
        <v>0</v>
      </c>
      <c r="AL229" s="1030">
        <f>IFERROR(INDEX(G229:R229,1,MATCH(Parametres!$B$3,G$1:R$1,0)-1)*IF(OR(F229="L",F229="S",F229="I"),-1,1),"")</f>
        <v>0</v>
      </c>
      <c r="AM229" s="1030">
        <f t="shared" si="13"/>
        <v>0</v>
      </c>
      <c r="AN229" s="1030">
        <f>INDEX(G229:R229,1,MATCH(Parametres!$B$3,G$1:R$1,0))*IF(OR(F229="L",F229="S",F229="I"),-1,1)</f>
        <v>0</v>
      </c>
      <c r="AO229" s="598" t="e">
        <f>+VLOOKUP($AJ229,Data_Validation!$A:$D,1,0)</f>
        <v>#N/A</v>
      </c>
      <c r="AP229" s="598" t="e">
        <f>+VLOOKUP($AJ229,Data_Validation!$A:$D,3,0)</f>
        <v>#N/A</v>
      </c>
      <c r="AQ229" s="598" t="e">
        <f>+VLOOKUP($AJ229,Data_Validation!$A:$D,4,0)</f>
        <v>#N/A</v>
      </c>
      <c r="AR229" s="598" t="s">
        <v>299</v>
      </c>
      <c r="AS229" s="598" t="e">
        <f>+VLOOKUP($AJ229,Data_Validation!$A:$E,5,0)</f>
        <v>#N/A</v>
      </c>
      <c r="AT229" s="1036">
        <f t="shared" si="14"/>
        <v>0</v>
      </c>
      <c r="AU229" s="599">
        <f t="shared" si="14"/>
        <v>0</v>
      </c>
      <c r="AV229" s="1030">
        <f>IFERROR(INDEX(V229:AG229,1,MATCH(Parametres!$B$3,V$1:AG$1,0)-1)*IF(OR(C229="L",C229="S",C229="I"),-1,1),"")</f>
        <v>0</v>
      </c>
      <c r="AW229" s="1030">
        <f t="shared" si="15"/>
        <v>0</v>
      </c>
      <c r="AX229" s="1030">
        <f>INDEX(V229:AG229,1,MATCH(Parametres!$B$3,V$1:AG$1,0))*IF(OR(C229="L",C229="S",C229="I"),-1,1)</f>
        <v>0</v>
      </c>
      <c r="AY229" s="598" t="s">
        <v>337</v>
      </c>
      <c r="AZ229" s="598" t="e">
        <f>+VLOOKUP($AJ229,Data_Validation!$A:$E,5,0)</f>
        <v>#N/A</v>
      </c>
    </row>
    <row r="230" spans="36:52" ht="15" customHeight="1">
      <c r="AJ230" s="1030">
        <f t="shared" si="12"/>
        <v>0</v>
      </c>
      <c r="AK230" s="1030">
        <f t="shared" si="12"/>
        <v>0</v>
      </c>
      <c r="AL230" s="1030">
        <f>IFERROR(INDEX(G230:R230,1,MATCH(Parametres!$B$3,G$1:R$1,0)-1)*IF(OR(F230="L",F230="S",F230="I"),-1,1),"")</f>
        <v>0</v>
      </c>
      <c r="AM230" s="1030">
        <f t="shared" si="13"/>
        <v>0</v>
      </c>
      <c r="AN230" s="1030">
        <f>INDEX(G230:R230,1,MATCH(Parametres!$B$3,G$1:R$1,0))*IF(OR(F230="L",F230="S",F230="I"),-1,1)</f>
        <v>0</v>
      </c>
      <c r="AO230" s="598" t="e">
        <f>+VLOOKUP($AJ230,Data_Validation!$A:$D,1,0)</f>
        <v>#N/A</v>
      </c>
      <c r="AP230" s="598" t="e">
        <f>+VLOOKUP($AJ230,Data_Validation!$A:$D,3,0)</f>
        <v>#N/A</v>
      </c>
      <c r="AQ230" s="598" t="e">
        <f>+VLOOKUP($AJ230,Data_Validation!$A:$D,4,0)</f>
        <v>#N/A</v>
      </c>
      <c r="AR230" s="598" t="s">
        <v>299</v>
      </c>
      <c r="AS230" s="598" t="e">
        <f>+VLOOKUP($AJ230,Data_Validation!$A:$E,5,0)</f>
        <v>#N/A</v>
      </c>
      <c r="AT230" s="1036">
        <f t="shared" si="14"/>
        <v>0</v>
      </c>
      <c r="AU230" s="599">
        <f t="shared" si="14"/>
        <v>0</v>
      </c>
      <c r="AV230" s="1030">
        <f>IFERROR(INDEX(V230:AG230,1,MATCH(Parametres!$B$3,V$1:AG$1,0)-1)*IF(OR(C230="L",C230="S",C230="I"),-1,1),"")</f>
        <v>0</v>
      </c>
      <c r="AW230" s="1030">
        <f t="shared" si="15"/>
        <v>0</v>
      </c>
      <c r="AX230" s="1030">
        <f>INDEX(V230:AG230,1,MATCH(Parametres!$B$3,V$1:AG$1,0))*IF(OR(C230="L",C230="S",C230="I"),-1,1)</f>
        <v>0</v>
      </c>
      <c r="AY230" s="598" t="s">
        <v>337</v>
      </c>
      <c r="AZ230" s="598" t="e">
        <f>+VLOOKUP($AJ230,Data_Validation!$A:$E,5,0)</f>
        <v>#N/A</v>
      </c>
    </row>
    <row r="231" spans="36:52" ht="15" customHeight="1">
      <c r="AJ231" s="1030">
        <f t="shared" si="12"/>
        <v>0</v>
      </c>
      <c r="AK231" s="1030">
        <f t="shared" si="12"/>
        <v>0</v>
      </c>
      <c r="AL231" s="1030">
        <f>IFERROR(INDEX(G231:R231,1,MATCH(Parametres!$B$3,G$1:R$1,0)-1)*IF(OR(F231="L",F231="S",F231="I"),-1,1),"")</f>
        <v>0</v>
      </c>
      <c r="AM231" s="1030">
        <f t="shared" si="13"/>
        <v>0</v>
      </c>
      <c r="AN231" s="1030">
        <f>INDEX(G231:R231,1,MATCH(Parametres!$B$3,G$1:R$1,0))*IF(OR(F231="L",F231="S",F231="I"),-1,1)</f>
        <v>0</v>
      </c>
      <c r="AO231" s="598" t="e">
        <f>+VLOOKUP($AJ231,Data_Validation!$A:$D,1,0)</f>
        <v>#N/A</v>
      </c>
      <c r="AP231" s="598" t="e">
        <f>+VLOOKUP($AJ231,Data_Validation!$A:$D,3,0)</f>
        <v>#N/A</v>
      </c>
      <c r="AQ231" s="598" t="e">
        <f>+VLOOKUP($AJ231,Data_Validation!$A:$D,4,0)</f>
        <v>#N/A</v>
      </c>
      <c r="AR231" s="598" t="s">
        <v>299</v>
      </c>
      <c r="AS231" s="598" t="e">
        <f>+VLOOKUP($AJ231,Data_Validation!$A:$E,5,0)</f>
        <v>#N/A</v>
      </c>
      <c r="AT231" s="1036">
        <f t="shared" si="14"/>
        <v>0</v>
      </c>
      <c r="AU231" s="599">
        <f t="shared" si="14"/>
        <v>0</v>
      </c>
      <c r="AV231" s="1030">
        <f>IFERROR(INDEX(V231:AG231,1,MATCH(Parametres!$B$3,V$1:AG$1,0)-1)*IF(OR(C231="L",C231="S",C231="I"),-1,1),"")</f>
        <v>0</v>
      </c>
      <c r="AW231" s="1030">
        <f t="shared" si="15"/>
        <v>0</v>
      </c>
      <c r="AX231" s="1030">
        <f>INDEX(V231:AG231,1,MATCH(Parametres!$B$3,V$1:AG$1,0))*IF(OR(C231="L",C231="S",C231="I"),-1,1)</f>
        <v>0</v>
      </c>
      <c r="AY231" s="598" t="s">
        <v>337</v>
      </c>
      <c r="AZ231" s="598" t="e">
        <f>+VLOOKUP($AJ231,Data_Validation!$A:$E,5,0)</f>
        <v>#N/A</v>
      </c>
    </row>
    <row r="232" spans="36:52" ht="15" customHeight="1">
      <c r="AJ232" s="1030">
        <f t="shared" si="12"/>
        <v>0</v>
      </c>
      <c r="AK232" s="1030">
        <f t="shared" si="12"/>
        <v>0</v>
      </c>
      <c r="AL232" s="1030">
        <f>IFERROR(INDEX(G232:R232,1,MATCH(Parametres!$B$3,G$1:R$1,0)-1)*IF(OR(F232="L",F232="S",F232="I"),-1,1),"")</f>
        <v>0</v>
      </c>
      <c r="AM232" s="1030">
        <f t="shared" si="13"/>
        <v>0</v>
      </c>
      <c r="AN232" s="1030">
        <f>INDEX(G232:R232,1,MATCH(Parametres!$B$3,G$1:R$1,0))*IF(OR(F232="L",F232="S",F232="I"),-1,1)</f>
        <v>0</v>
      </c>
      <c r="AO232" s="598" t="e">
        <f>+VLOOKUP($AJ232,Data_Validation!$A:$D,1,0)</f>
        <v>#N/A</v>
      </c>
      <c r="AP232" s="598" t="e">
        <f>+VLOOKUP($AJ232,Data_Validation!$A:$D,3,0)</f>
        <v>#N/A</v>
      </c>
      <c r="AQ232" s="598" t="e">
        <f>+VLOOKUP($AJ232,Data_Validation!$A:$D,4,0)</f>
        <v>#N/A</v>
      </c>
      <c r="AR232" s="598" t="s">
        <v>299</v>
      </c>
      <c r="AS232" s="598" t="e">
        <f>+VLOOKUP($AJ232,Data_Validation!$A:$E,5,0)</f>
        <v>#N/A</v>
      </c>
      <c r="AT232" s="1036">
        <f t="shared" si="14"/>
        <v>0</v>
      </c>
      <c r="AU232" s="599">
        <f t="shared" si="14"/>
        <v>0</v>
      </c>
      <c r="AV232" s="1030">
        <f>IFERROR(INDEX(V232:AG232,1,MATCH(Parametres!$B$3,V$1:AG$1,0)-1)*IF(OR(C232="L",C232="S",C232="I"),-1,1),"")</f>
        <v>0</v>
      </c>
      <c r="AW232" s="1030">
        <f t="shared" si="15"/>
        <v>0</v>
      </c>
      <c r="AX232" s="1030">
        <f>INDEX(V232:AG232,1,MATCH(Parametres!$B$3,V$1:AG$1,0))*IF(OR(C232="L",C232="S",C232="I"),-1,1)</f>
        <v>0</v>
      </c>
      <c r="AY232" s="598" t="s">
        <v>337</v>
      </c>
      <c r="AZ232" s="598" t="e">
        <f>+VLOOKUP($AJ232,Data_Validation!$A:$E,5,0)</f>
        <v>#N/A</v>
      </c>
    </row>
    <row r="233" spans="36:52" ht="15" customHeight="1">
      <c r="AJ233" s="1030">
        <f t="shared" si="12"/>
        <v>0</v>
      </c>
      <c r="AK233" s="1030">
        <f t="shared" si="12"/>
        <v>0</v>
      </c>
      <c r="AL233" s="1030">
        <f>IFERROR(INDEX(G233:R233,1,MATCH(Parametres!$B$3,G$1:R$1,0)-1)*IF(OR(F233="L",F233="S",F233="I"),-1,1),"")</f>
        <v>0</v>
      </c>
      <c r="AM233" s="1030">
        <f t="shared" si="13"/>
        <v>0</v>
      </c>
      <c r="AN233" s="1030">
        <f>INDEX(G233:R233,1,MATCH(Parametres!$B$3,G$1:R$1,0))*IF(OR(F233="L",F233="S",F233="I"),-1,1)</f>
        <v>0</v>
      </c>
      <c r="AO233" s="598" t="e">
        <f>+VLOOKUP($AJ233,Data_Validation!$A:$D,1,0)</f>
        <v>#N/A</v>
      </c>
      <c r="AP233" s="598" t="e">
        <f>+VLOOKUP($AJ233,Data_Validation!$A:$D,3,0)</f>
        <v>#N/A</v>
      </c>
      <c r="AQ233" s="598" t="e">
        <f>+VLOOKUP($AJ233,Data_Validation!$A:$D,4,0)</f>
        <v>#N/A</v>
      </c>
      <c r="AR233" s="598" t="s">
        <v>299</v>
      </c>
      <c r="AS233" s="598" t="e">
        <f>+VLOOKUP($AJ233,Data_Validation!$A:$E,5,0)</f>
        <v>#N/A</v>
      </c>
      <c r="AT233" s="1036">
        <f t="shared" si="14"/>
        <v>0</v>
      </c>
      <c r="AU233" s="599">
        <f t="shared" si="14"/>
        <v>0</v>
      </c>
      <c r="AV233" s="1030">
        <f>IFERROR(INDEX(V233:AG233,1,MATCH(Parametres!$B$3,V$1:AG$1,0)-1)*IF(OR(C233="L",C233="S",C233="I"),-1,1),"")</f>
        <v>0</v>
      </c>
      <c r="AW233" s="1030">
        <f t="shared" si="15"/>
        <v>0</v>
      </c>
      <c r="AX233" s="1030">
        <f>INDEX(V233:AG233,1,MATCH(Parametres!$B$3,V$1:AG$1,0))*IF(OR(C233="L",C233="S",C233="I"),-1,1)</f>
        <v>0</v>
      </c>
      <c r="AY233" s="598" t="s">
        <v>337</v>
      </c>
      <c r="AZ233" s="598" t="e">
        <f>+VLOOKUP($AJ233,Data_Validation!$A:$E,5,0)</f>
        <v>#N/A</v>
      </c>
    </row>
    <row r="234" spans="36:52" ht="15.75" customHeight="1">
      <c r="AJ234" s="1030">
        <f t="shared" si="12"/>
        <v>0</v>
      </c>
      <c r="AK234" s="1030">
        <f t="shared" si="12"/>
        <v>0</v>
      </c>
      <c r="AL234" s="1030">
        <f>IFERROR(INDEX(G234:R234,1,MATCH(Parametres!$B$3,G$1:R$1,0)-1)*IF(OR(F234="L",F234="S",F234="I"),-1,1),"")</f>
        <v>0</v>
      </c>
      <c r="AM234" s="1030">
        <f t="shared" si="13"/>
        <v>0</v>
      </c>
      <c r="AN234" s="1030">
        <f>INDEX(G234:R234,1,MATCH(Parametres!$B$3,G$1:R$1,0))*IF(OR(F234="L",F234="S",F234="I"),-1,1)</f>
        <v>0</v>
      </c>
      <c r="AO234" s="598" t="e">
        <f>+VLOOKUP($AJ234,Data_Validation!$A:$D,1,0)</f>
        <v>#N/A</v>
      </c>
      <c r="AP234" s="598" t="e">
        <f>+VLOOKUP($AJ234,Data_Validation!$A:$D,3,0)</f>
        <v>#N/A</v>
      </c>
      <c r="AQ234" s="598" t="e">
        <f>+VLOOKUP($AJ234,Data_Validation!$A:$D,4,0)</f>
        <v>#N/A</v>
      </c>
      <c r="AR234" s="598" t="s">
        <v>299</v>
      </c>
      <c r="AS234" s="598" t="e">
        <f>+VLOOKUP($AJ234,Data_Validation!$A:$E,5,0)</f>
        <v>#N/A</v>
      </c>
      <c r="AT234" s="1036">
        <f t="shared" si="14"/>
        <v>0</v>
      </c>
      <c r="AU234" s="599">
        <f t="shared" si="14"/>
        <v>0</v>
      </c>
      <c r="AV234" s="1030">
        <f>IFERROR(INDEX(V234:AG234,1,MATCH(Parametres!$B$3,V$1:AG$1,0)-1)*IF(OR(C234="L",C234="S",C234="I"),-1,1),"")</f>
        <v>0</v>
      </c>
      <c r="AW234" s="1030">
        <f t="shared" si="15"/>
        <v>0</v>
      </c>
      <c r="AX234" s="1030">
        <f>INDEX(V234:AG234,1,MATCH(Parametres!$B$3,V$1:AG$1,0))*IF(OR(C234="L",C234="S",C234="I"),-1,1)</f>
        <v>0</v>
      </c>
      <c r="AY234" s="598" t="s">
        <v>337</v>
      </c>
      <c r="AZ234" s="598" t="e">
        <f>+VLOOKUP($AJ234,Data_Validation!$A:$E,5,0)</f>
        <v>#N/A</v>
      </c>
    </row>
    <row r="235" spans="36:52" ht="15" customHeight="1">
      <c r="AJ235" s="1030">
        <f t="shared" si="12"/>
        <v>0</v>
      </c>
      <c r="AK235" s="1030">
        <f t="shared" si="12"/>
        <v>0</v>
      </c>
      <c r="AL235" s="1030">
        <f>IFERROR(INDEX(G235:R235,1,MATCH(Parametres!$B$3,G$1:R$1,0)-1)*IF(OR(F235="L",F235="S",F235="I"),-1,1),"")</f>
        <v>0</v>
      </c>
      <c r="AM235" s="1030">
        <f t="shared" si="13"/>
        <v>0</v>
      </c>
      <c r="AN235" s="1030">
        <f>INDEX(G235:R235,1,MATCH(Parametres!$B$3,G$1:R$1,0))*IF(OR(F235="L",F235="S",F235="I"),-1,1)</f>
        <v>0</v>
      </c>
      <c r="AO235" s="598" t="e">
        <f>+VLOOKUP($AJ235,Data_Validation!$A:$D,1,0)</f>
        <v>#N/A</v>
      </c>
      <c r="AP235" s="598" t="e">
        <f>+VLOOKUP($AJ235,Data_Validation!$A:$D,3,0)</f>
        <v>#N/A</v>
      </c>
      <c r="AQ235" s="598" t="e">
        <f>+VLOOKUP($AJ235,Data_Validation!$A:$D,4,0)</f>
        <v>#N/A</v>
      </c>
      <c r="AR235" s="598" t="s">
        <v>299</v>
      </c>
      <c r="AS235" s="598" t="e">
        <f>+VLOOKUP($AJ235,Data_Validation!$A:$E,5,0)</f>
        <v>#N/A</v>
      </c>
      <c r="AT235" s="1036">
        <f t="shared" si="14"/>
        <v>0</v>
      </c>
      <c r="AU235" s="599">
        <f t="shared" si="14"/>
        <v>0</v>
      </c>
      <c r="AV235" s="1030">
        <f>IFERROR(INDEX(V235:AG235,1,MATCH(Parametres!$B$3,V$1:AG$1,0)-1)*IF(OR(C235="L",C235="S",C235="I"),-1,1),"")</f>
        <v>0</v>
      </c>
      <c r="AW235" s="1030">
        <f t="shared" si="15"/>
        <v>0</v>
      </c>
      <c r="AX235" s="1030">
        <f>INDEX(V235:AG235,1,MATCH(Parametres!$B$3,V$1:AG$1,0))*IF(OR(C235="L",C235="S",C235="I"),-1,1)</f>
        <v>0</v>
      </c>
      <c r="AY235" s="598" t="s">
        <v>337</v>
      </c>
      <c r="AZ235" s="598" t="e">
        <f>+VLOOKUP($AJ235,Data_Validation!$A:$E,5,0)</f>
        <v>#N/A</v>
      </c>
    </row>
    <row r="236" spans="36:52" ht="15" customHeight="1">
      <c r="AJ236" s="1030">
        <f t="shared" si="12"/>
        <v>0</v>
      </c>
      <c r="AK236" s="1030">
        <f t="shared" si="12"/>
        <v>0</v>
      </c>
      <c r="AL236" s="1030">
        <f>IFERROR(INDEX(G236:R236,1,MATCH(Parametres!$B$3,G$1:R$1,0)-1)*IF(OR(F236="L",F236="S",F236="I"),-1,1),"")</f>
        <v>0</v>
      </c>
      <c r="AM236" s="1030">
        <f t="shared" si="13"/>
        <v>0</v>
      </c>
      <c r="AN236" s="1030">
        <f>INDEX(G236:R236,1,MATCH(Parametres!$B$3,G$1:R$1,0))*IF(OR(F236="L",F236="S",F236="I"),-1,1)</f>
        <v>0</v>
      </c>
      <c r="AO236" s="598" t="e">
        <f>+VLOOKUP($AJ236,Data_Validation!$A:$D,1,0)</f>
        <v>#N/A</v>
      </c>
      <c r="AP236" s="598" t="e">
        <f>+VLOOKUP($AJ236,Data_Validation!$A:$D,3,0)</f>
        <v>#N/A</v>
      </c>
      <c r="AQ236" s="598" t="e">
        <f>+VLOOKUP($AJ236,Data_Validation!$A:$D,4,0)</f>
        <v>#N/A</v>
      </c>
      <c r="AR236" s="598" t="s">
        <v>299</v>
      </c>
      <c r="AS236" s="598" t="e">
        <f>+VLOOKUP($AJ236,Data_Validation!$A:$E,5,0)</f>
        <v>#N/A</v>
      </c>
      <c r="AT236" s="1036">
        <f t="shared" si="14"/>
        <v>0</v>
      </c>
      <c r="AU236" s="599">
        <f t="shared" si="14"/>
        <v>0</v>
      </c>
      <c r="AV236" s="1030">
        <f>IFERROR(INDEX(V236:AG236,1,MATCH(Parametres!$B$3,V$1:AG$1,0)-1)*IF(OR(C236="L",C236="S",C236="I"),-1,1),"")</f>
        <v>0</v>
      </c>
      <c r="AW236" s="1030">
        <f t="shared" si="15"/>
        <v>0</v>
      </c>
      <c r="AX236" s="1030">
        <f>INDEX(V236:AG236,1,MATCH(Parametres!$B$3,V$1:AG$1,0))*IF(OR(C236="L",C236="S",C236="I"),-1,1)</f>
        <v>0</v>
      </c>
      <c r="AY236" s="598" t="s">
        <v>337</v>
      </c>
      <c r="AZ236" s="598" t="e">
        <f>+VLOOKUP($AJ236,Data_Validation!$A:$E,5,0)</f>
        <v>#N/A</v>
      </c>
    </row>
    <row r="237" spans="36:52" ht="15" customHeight="1">
      <c r="AJ237" s="1030">
        <f t="shared" si="12"/>
        <v>0</v>
      </c>
      <c r="AK237" s="1030">
        <f t="shared" si="12"/>
        <v>0</v>
      </c>
      <c r="AL237" s="1030">
        <f>IFERROR(INDEX(G237:R237,1,MATCH(Parametres!$B$3,G$1:R$1,0)-1)*IF(OR(F237="L",F237="S",F237="I"),-1,1),"")</f>
        <v>0</v>
      </c>
      <c r="AM237" s="1030">
        <f t="shared" si="13"/>
        <v>0</v>
      </c>
      <c r="AN237" s="1030">
        <f>INDEX(G237:R237,1,MATCH(Parametres!$B$3,G$1:R$1,0))*IF(OR(F237="L",F237="S",F237="I"),-1,1)</f>
        <v>0</v>
      </c>
      <c r="AO237" s="598" t="e">
        <f>+VLOOKUP($AJ237,Data_Validation!$A:$D,1,0)</f>
        <v>#N/A</v>
      </c>
      <c r="AP237" s="598" t="e">
        <f>+VLOOKUP($AJ237,Data_Validation!$A:$D,3,0)</f>
        <v>#N/A</v>
      </c>
      <c r="AQ237" s="598" t="e">
        <f>+VLOOKUP($AJ237,Data_Validation!$A:$D,4,0)</f>
        <v>#N/A</v>
      </c>
      <c r="AR237" s="598" t="s">
        <v>299</v>
      </c>
      <c r="AS237" s="598" t="e">
        <f>+VLOOKUP($AJ237,Data_Validation!$A:$E,5,0)</f>
        <v>#N/A</v>
      </c>
      <c r="AT237" s="1036">
        <f t="shared" si="14"/>
        <v>0</v>
      </c>
      <c r="AU237" s="599">
        <f t="shared" si="14"/>
        <v>0</v>
      </c>
      <c r="AV237" s="1030">
        <f>IFERROR(INDEX(V237:AG237,1,MATCH(Parametres!$B$3,V$1:AG$1,0)-1)*IF(OR(C237="L",C237="S",C237="I"),-1,1),"")</f>
        <v>0</v>
      </c>
      <c r="AW237" s="1030">
        <f t="shared" si="15"/>
        <v>0</v>
      </c>
      <c r="AX237" s="1030">
        <f>INDEX(V237:AG237,1,MATCH(Parametres!$B$3,V$1:AG$1,0))*IF(OR(C237="L",C237="S",C237="I"),-1,1)</f>
        <v>0</v>
      </c>
      <c r="AY237" s="598" t="s">
        <v>337</v>
      </c>
      <c r="AZ237" s="598" t="e">
        <f>+VLOOKUP($AJ237,Data_Validation!$A:$E,5,0)</f>
        <v>#N/A</v>
      </c>
    </row>
    <row r="238" spans="36:52" ht="15.75" customHeight="1">
      <c r="AJ238" s="1030">
        <f t="shared" si="12"/>
        <v>0</v>
      </c>
      <c r="AK238" s="1030">
        <f t="shared" si="12"/>
        <v>0</v>
      </c>
      <c r="AL238" s="1030">
        <f>IFERROR(INDEX(G238:R238,1,MATCH(Parametres!$B$3,G$1:R$1,0)-1)*IF(OR(F238="L",F238="S",F238="I"),-1,1),"")</f>
        <v>0</v>
      </c>
      <c r="AM238" s="1030">
        <f t="shared" si="13"/>
        <v>0</v>
      </c>
      <c r="AN238" s="1030">
        <f>INDEX(G238:R238,1,MATCH(Parametres!$B$3,G$1:R$1,0))*IF(OR(F238="L",F238="S",F238="I"),-1,1)</f>
        <v>0</v>
      </c>
      <c r="AO238" s="598" t="e">
        <f>+VLOOKUP($AJ238,Data_Validation!$A:$D,1,0)</f>
        <v>#N/A</v>
      </c>
      <c r="AP238" s="598" t="e">
        <f>+VLOOKUP($AJ238,Data_Validation!$A:$D,3,0)</f>
        <v>#N/A</v>
      </c>
      <c r="AQ238" s="598" t="e">
        <f>+VLOOKUP($AJ238,Data_Validation!$A:$D,4,0)</f>
        <v>#N/A</v>
      </c>
      <c r="AR238" s="598" t="s">
        <v>299</v>
      </c>
      <c r="AS238" s="598" t="e">
        <f>+VLOOKUP($AJ238,Data_Validation!$A:$E,5,0)</f>
        <v>#N/A</v>
      </c>
      <c r="AT238" s="1036">
        <f t="shared" si="14"/>
        <v>0</v>
      </c>
      <c r="AU238" s="599">
        <f t="shared" si="14"/>
        <v>0</v>
      </c>
      <c r="AV238" s="1030">
        <f>IFERROR(INDEX(V238:AG238,1,MATCH(Parametres!$B$3,V$1:AG$1,0)-1)*IF(OR(C238="L",C238="S",C238="I"),-1,1),"")</f>
        <v>0</v>
      </c>
      <c r="AW238" s="1030">
        <f t="shared" si="15"/>
        <v>0</v>
      </c>
      <c r="AX238" s="1030">
        <f>INDEX(V238:AG238,1,MATCH(Parametres!$B$3,V$1:AG$1,0))*IF(OR(C238="L",C238="S",C238="I"),-1,1)</f>
        <v>0</v>
      </c>
      <c r="AY238" s="598" t="s">
        <v>337</v>
      </c>
      <c r="AZ238" s="598" t="e">
        <f>+VLOOKUP($AJ238,Data_Validation!$A:$E,5,0)</f>
        <v>#N/A</v>
      </c>
    </row>
    <row r="239" spans="36:52" ht="15" customHeight="1">
      <c r="AJ239" s="1030">
        <f t="shared" si="12"/>
        <v>0</v>
      </c>
      <c r="AK239" s="1030">
        <f t="shared" si="12"/>
        <v>0</v>
      </c>
      <c r="AL239" s="1030">
        <f>IFERROR(INDEX(G239:R239,1,MATCH(Parametres!$B$3,G$1:R$1,0)-1)*IF(OR(F239="L",F239="S",F239="I"),-1,1),"")</f>
        <v>0</v>
      </c>
      <c r="AM239" s="1030">
        <f t="shared" si="13"/>
        <v>0</v>
      </c>
      <c r="AN239" s="1030">
        <f>INDEX(G239:R239,1,MATCH(Parametres!$B$3,G$1:R$1,0))*IF(OR(F239="L",F239="S",F239="I"),-1,1)</f>
        <v>0</v>
      </c>
      <c r="AO239" s="598" t="e">
        <f>+VLOOKUP($AJ239,Data_Validation!$A:$D,1,0)</f>
        <v>#N/A</v>
      </c>
      <c r="AP239" s="598" t="e">
        <f>+VLOOKUP($AJ239,Data_Validation!$A:$D,3,0)</f>
        <v>#N/A</v>
      </c>
      <c r="AQ239" s="598" t="e">
        <f>+VLOOKUP($AJ239,Data_Validation!$A:$D,4,0)</f>
        <v>#N/A</v>
      </c>
      <c r="AR239" s="598" t="s">
        <v>299</v>
      </c>
      <c r="AS239" s="598" t="e">
        <f>+VLOOKUP($AJ239,Data_Validation!$A:$E,5,0)</f>
        <v>#N/A</v>
      </c>
      <c r="AT239" s="1036">
        <f t="shared" si="14"/>
        <v>0</v>
      </c>
      <c r="AU239" s="599">
        <f t="shared" si="14"/>
        <v>0</v>
      </c>
      <c r="AV239" s="1030">
        <f>IFERROR(INDEX(V239:AG239,1,MATCH(Parametres!$B$3,V$1:AG$1,0)-1)*IF(OR(C239="L",C239="S",C239="I"),-1,1),"")</f>
        <v>0</v>
      </c>
      <c r="AW239" s="1030">
        <f t="shared" si="15"/>
        <v>0</v>
      </c>
      <c r="AX239" s="1030">
        <f>INDEX(V239:AG239,1,MATCH(Parametres!$B$3,V$1:AG$1,0))*IF(OR(C239="L",C239="S",C239="I"),-1,1)</f>
        <v>0</v>
      </c>
      <c r="AY239" s="598" t="s">
        <v>337</v>
      </c>
      <c r="AZ239" s="598" t="e">
        <f>+VLOOKUP($AJ239,Data_Validation!$A:$E,5,0)</f>
        <v>#N/A</v>
      </c>
    </row>
    <row r="240" spans="36:52" ht="15" customHeight="1">
      <c r="AJ240" s="1030">
        <f t="shared" si="12"/>
        <v>0</v>
      </c>
      <c r="AK240" s="1030">
        <f t="shared" si="12"/>
        <v>0</v>
      </c>
      <c r="AL240" s="1030">
        <f>IFERROR(INDEX(G240:R240,1,MATCH(Parametres!$B$3,G$1:R$1,0)-1)*IF(OR(F240="L",F240="S",F240="I"),-1,1),"")</f>
        <v>0</v>
      </c>
      <c r="AM240" s="1030">
        <f t="shared" si="13"/>
        <v>0</v>
      </c>
      <c r="AN240" s="1030">
        <f>INDEX(G240:R240,1,MATCH(Parametres!$B$3,G$1:R$1,0))*IF(OR(F240="L",F240="S",F240="I"),-1,1)</f>
        <v>0</v>
      </c>
      <c r="AO240" s="598" t="e">
        <f>+VLOOKUP($AJ240,Data_Validation!$A:$D,1,0)</f>
        <v>#N/A</v>
      </c>
      <c r="AP240" s="598" t="e">
        <f>+VLOOKUP($AJ240,Data_Validation!$A:$D,3,0)</f>
        <v>#N/A</v>
      </c>
      <c r="AQ240" s="598" t="e">
        <f>+VLOOKUP($AJ240,Data_Validation!$A:$D,4,0)</f>
        <v>#N/A</v>
      </c>
      <c r="AR240" s="598" t="s">
        <v>299</v>
      </c>
      <c r="AS240" s="598" t="e">
        <f>+VLOOKUP($AJ240,Data_Validation!$A:$E,5,0)</f>
        <v>#N/A</v>
      </c>
      <c r="AT240" s="1036">
        <f t="shared" si="14"/>
        <v>0</v>
      </c>
      <c r="AU240" s="599">
        <f t="shared" si="14"/>
        <v>0</v>
      </c>
      <c r="AV240" s="1030">
        <f>IFERROR(INDEX(V240:AG240,1,MATCH(Parametres!$B$3,V$1:AG$1,0)-1)*IF(OR(C240="L",C240="S",C240="I"),-1,1),"")</f>
        <v>0</v>
      </c>
      <c r="AW240" s="1030">
        <f t="shared" si="15"/>
        <v>0</v>
      </c>
      <c r="AX240" s="1030">
        <f>INDEX(V240:AG240,1,MATCH(Parametres!$B$3,V$1:AG$1,0))*IF(OR(C240="L",C240="S",C240="I"),-1,1)</f>
        <v>0</v>
      </c>
      <c r="AY240" s="598" t="s">
        <v>337</v>
      </c>
      <c r="AZ240" s="598" t="e">
        <f>+VLOOKUP($AJ240,Data_Validation!$A:$E,5,0)</f>
        <v>#N/A</v>
      </c>
    </row>
    <row r="241" spans="36:52" ht="15" customHeight="1">
      <c r="AJ241" s="1030">
        <f t="shared" si="12"/>
        <v>0</v>
      </c>
      <c r="AK241" s="1030">
        <f t="shared" si="12"/>
        <v>0</v>
      </c>
      <c r="AL241" s="1030">
        <f>IFERROR(INDEX(G241:R241,1,MATCH(Parametres!$B$3,G$1:R$1,0)-1)*IF(OR(F241="L",F241="S",F241="I"),-1,1),"")</f>
        <v>0</v>
      </c>
      <c r="AM241" s="1030">
        <f t="shared" si="13"/>
        <v>0</v>
      </c>
      <c r="AN241" s="1030">
        <f>INDEX(G241:R241,1,MATCH(Parametres!$B$3,G$1:R$1,0))*IF(OR(F241="L",F241="S",F241="I"),-1,1)</f>
        <v>0</v>
      </c>
      <c r="AO241" s="598" t="e">
        <f>+VLOOKUP($AJ241,Data_Validation!$A:$D,1,0)</f>
        <v>#N/A</v>
      </c>
      <c r="AP241" s="598" t="e">
        <f>+VLOOKUP($AJ241,Data_Validation!$A:$D,3,0)</f>
        <v>#N/A</v>
      </c>
      <c r="AQ241" s="598" t="e">
        <f>+VLOOKUP($AJ241,Data_Validation!$A:$D,4,0)</f>
        <v>#N/A</v>
      </c>
      <c r="AR241" s="598" t="s">
        <v>299</v>
      </c>
      <c r="AS241" s="598" t="e">
        <f>+VLOOKUP($AJ241,Data_Validation!$A:$E,5,0)</f>
        <v>#N/A</v>
      </c>
      <c r="AT241" s="1036">
        <f t="shared" si="14"/>
        <v>0</v>
      </c>
      <c r="AU241" s="599">
        <f t="shared" si="14"/>
        <v>0</v>
      </c>
      <c r="AV241" s="1030">
        <f>IFERROR(INDEX(V241:AG241,1,MATCH(Parametres!$B$3,V$1:AG$1,0)-1)*IF(OR(C241="L",C241="S",C241="I"),-1,1),"")</f>
        <v>0</v>
      </c>
      <c r="AW241" s="1030">
        <f t="shared" si="15"/>
        <v>0</v>
      </c>
      <c r="AX241" s="1030">
        <f>INDEX(V241:AG241,1,MATCH(Parametres!$B$3,V$1:AG$1,0))*IF(OR(C241="L",C241="S",C241="I"),-1,1)</f>
        <v>0</v>
      </c>
      <c r="AY241" s="598" t="s">
        <v>337</v>
      </c>
      <c r="AZ241" s="598" t="e">
        <f>+VLOOKUP($AJ241,Data_Validation!$A:$E,5,0)</f>
        <v>#N/A</v>
      </c>
    </row>
    <row r="242" spans="36:52" ht="15" customHeight="1">
      <c r="AJ242" s="1030">
        <f t="shared" si="12"/>
        <v>0</v>
      </c>
      <c r="AK242" s="1030">
        <f t="shared" si="12"/>
        <v>0</v>
      </c>
      <c r="AL242" s="1030">
        <f>IFERROR(INDEX(G242:R242,1,MATCH(Parametres!$B$3,G$1:R$1,0)-1)*IF(OR(F242="L",F242="S",F242="I"),-1,1),"")</f>
        <v>0</v>
      </c>
      <c r="AM242" s="1030">
        <f t="shared" si="13"/>
        <v>0</v>
      </c>
      <c r="AN242" s="1030">
        <f>INDEX(G242:R242,1,MATCH(Parametres!$B$3,G$1:R$1,0))*IF(OR(F242="L",F242="S",F242="I"),-1,1)</f>
        <v>0</v>
      </c>
      <c r="AO242" s="598" t="e">
        <f>+VLOOKUP($AJ242,Data_Validation!$A:$D,1,0)</f>
        <v>#N/A</v>
      </c>
      <c r="AP242" s="598" t="e">
        <f>+VLOOKUP($AJ242,Data_Validation!$A:$D,3,0)</f>
        <v>#N/A</v>
      </c>
      <c r="AQ242" s="598" t="e">
        <f>+VLOOKUP($AJ242,Data_Validation!$A:$D,4,0)</f>
        <v>#N/A</v>
      </c>
      <c r="AR242" s="598" t="s">
        <v>299</v>
      </c>
      <c r="AS242" s="598" t="e">
        <f>+VLOOKUP($AJ242,Data_Validation!$A:$E,5,0)</f>
        <v>#N/A</v>
      </c>
      <c r="AT242" s="1036">
        <f t="shared" si="14"/>
        <v>0</v>
      </c>
      <c r="AU242" s="599">
        <f t="shared" si="14"/>
        <v>0</v>
      </c>
      <c r="AV242" s="1030">
        <f>IFERROR(INDEX(V242:AG242,1,MATCH(Parametres!$B$3,V$1:AG$1,0)-1)*IF(OR(C242="L",C242="S",C242="I"),-1,1),"")</f>
        <v>0</v>
      </c>
      <c r="AW242" s="1030">
        <f t="shared" si="15"/>
        <v>0</v>
      </c>
      <c r="AX242" s="1030">
        <f>INDEX(V242:AG242,1,MATCH(Parametres!$B$3,V$1:AG$1,0))*IF(OR(C242="L",C242="S",C242="I"),-1,1)</f>
        <v>0</v>
      </c>
      <c r="AY242" s="598" t="s">
        <v>337</v>
      </c>
      <c r="AZ242" s="598" t="e">
        <f>+VLOOKUP($AJ242,Data_Validation!$A:$E,5,0)</f>
        <v>#N/A</v>
      </c>
    </row>
    <row r="243" spans="36:52" ht="15.75" customHeight="1">
      <c r="AJ243" s="1030">
        <f t="shared" si="12"/>
        <v>0</v>
      </c>
      <c r="AK243" s="1030">
        <f t="shared" si="12"/>
        <v>0</v>
      </c>
      <c r="AL243" s="1030">
        <f>IFERROR(INDEX(G243:R243,1,MATCH(Parametres!$B$3,G$1:R$1,0)-1)*IF(OR(F243="L",F243="S",F243="I"),-1,1),"")</f>
        <v>0</v>
      </c>
      <c r="AM243" s="1030">
        <f t="shared" si="13"/>
        <v>0</v>
      </c>
      <c r="AN243" s="1030">
        <f>INDEX(G243:R243,1,MATCH(Parametres!$B$3,G$1:R$1,0))*IF(OR(F243="L",F243="S",F243="I"),-1,1)</f>
        <v>0</v>
      </c>
      <c r="AO243" s="598" t="e">
        <f>+VLOOKUP($AJ243,Data_Validation!$A:$D,1,0)</f>
        <v>#N/A</v>
      </c>
      <c r="AP243" s="598" t="e">
        <f>+VLOOKUP($AJ243,Data_Validation!$A:$D,3,0)</f>
        <v>#N/A</v>
      </c>
      <c r="AQ243" s="598" t="e">
        <f>+VLOOKUP($AJ243,Data_Validation!$A:$D,4,0)</f>
        <v>#N/A</v>
      </c>
      <c r="AR243" s="598" t="s">
        <v>299</v>
      </c>
      <c r="AS243" s="598" t="e">
        <f>+VLOOKUP($AJ243,Data_Validation!$A:$E,5,0)</f>
        <v>#N/A</v>
      </c>
      <c r="AT243" s="1036">
        <f t="shared" si="14"/>
        <v>0</v>
      </c>
      <c r="AU243" s="599">
        <f t="shared" si="14"/>
        <v>0</v>
      </c>
      <c r="AV243" s="1030">
        <f>IFERROR(INDEX(V243:AG243,1,MATCH(Parametres!$B$3,V$1:AG$1,0)-1)*IF(OR(C243="L",C243="S",C243="I"),-1,1),"")</f>
        <v>0</v>
      </c>
      <c r="AW243" s="1030">
        <f t="shared" si="15"/>
        <v>0</v>
      </c>
      <c r="AX243" s="1030">
        <f>INDEX(V243:AG243,1,MATCH(Parametres!$B$3,V$1:AG$1,0))*IF(OR(C243="L",C243="S",C243="I"),-1,1)</f>
        <v>0</v>
      </c>
      <c r="AY243" s="598" t="s">
        <v>337</v>
      </c>
      <c r="AZ243" s="598" t="e">
        <f>+VLOOKUP($AJ243,Data_Validation!$A:$E,5,0)</f>
        <v>#N/A</v>
      </c>
    </row>
    <row r="244" spans="36:52" ht="15" customHeight="1">
      <c r="AJ244" s="1030">
        <f t="shared" si="12"/>
        <v>0</v>
      </c>
      <c r="AK244" s="1030">
        <f t="shared" si="12"/>
        <v>0</v>
      </c>
      <c r="AL244" s="1030">
        <f>IFERROR(INDEX(G244:R244,1,MATCH(Parametres!$B$3,G$1:R$1,0)-1)*IF(OR(F244="L",F244="S",F244="I"),-1,1),"")</f>
        <v>0</v>
      </c>
      <c r="AM244" s="1030">
        <f t="shared" si="13"/>
        <v>0</v>
      </c>
      <c r="AN244" s="1030">
        <f>INDEX(G244:R244,1,MATCH(Parametres!$B$3,G$1:R$1,0))*IF(OR(F244="L",F244="S",F244="I"),-1,1)</f>
        <v>0</v>
      </c>
      <c r="AO244" s="598" t="e">
        <f>+VLOOKUP($AJ244,Data_Validation!$A:$D,1,0)</f>
        <v>#N/A</v>
      </c>
      <c r="AP244" s="598" t="e">
        <f>+VLOOKUP($AJ244,Data_Validation!$A:$D,3,0)</f>
        <v>#N/A</v>
      </c>
      <c r="AQ244" s="598" t="e">
        <f>+VLOOKUP($AJ244,Data_Validation!$A:$D,4,0)</f>
        <v>#N/A</v>
      </c>
      <c r="AR244" s="598" t="s">
        <v>299</v>
      </c>
      <c r="AS244" s="598" t="e">
        <f>+VLOOKUP($AJ244,Data_Validation!$A:$E,5,0)</f>
        <v>#N/A</v>
      </c>
      <c r="AT244" s="1036">
        <f t="shared" si="14"/>
        <v>0</v>
      </c>
      <c r="AU244" s="599">
        <f t="shared" si="14"/>
        <v>0</v>
      </c>
      <c r="AV244" s="1030">
        <f>IFERROR(INDEX(V244:AG244,1,MATCH(Parametres!$B$3,V$1:AG$1,0)-1)*IF(OR(C244="L",C244="S",C244="I"),-1,1),"")</f>
        <v>0</v>
      </c>
      <c r="AW244" s="1030">
        <f t="shared" si="15"/>
        <v>0</v>
      </c>
      <c r="AX244" s="1030">
        <f>INDEX(V244:AG244,1,MATCH(Parametres!$B$3,V$1:AG$1,0))*IF(OR(C244="L",C244="S",C244="I"),-1,1)</f>
        <v>0</v>
      </c>
      <c r="AY244" s="598" t="s">
        <v>337</v>
      </c>
      <c r="AZ244" s="598" t="e">
        <f>+VLOOKUP($AJ244,Data_Validation!$A:$E,5,0)</f>
        <v>#N/A</v>
      </c>
    </row>
    <row r="245" spans="36:52" ht="15" customHeight="1">
      <c r="AJ245" s="1030">
        <f t="shared" si="12"/>
        <v>0</v>
      </c>
      <c r="AK245" s="1030">
        <f t="shared" si="12"/>
        <v>0</v>
      </c>
      <c r="AL245" s="1030">
        <f>IFERROR(INDEX(G245:R245,1,MATCH(Parametres!$B$3,G$1:R$1,0)-1)*IF(OR(F245="L",F245="S",F245="I"),-1,1),"")</f>
        <v>0</v>
      </c>
      <c r="AM245" s="1030">
        <f t="shared" si="13"/>
        <v>0</v>
      </c>
      <c r="AN245" s="1030">
        <f>INDEX(G245:R245,1,MATCH(Parametres!$B$3,G$1:R$1,0))*IF(OR(F245="L",F245="S",F245="I"),-1,1)</f>
        <v>0</v>
      </c>
      <c r="AO245" s="598" t="e">
        <f>+VLOOKUP($AJ245,Data_Validation!$A:$D,1,0)</f>
        <v>#N/A</v>
      </c>
      <c r="AP245" s="598" t="e">
        <f>+VLOOKUP($AJ245,Data_Validation!$A:$D,3,0)</f>
        <v>#N/A</v>
      </c>
      <c r="AQ245" s="598" t="e">
        <f>+VLOOKUP($AJ245,Data_Validation!$A:$D,4,0)</f>
        <v>#N/A</v>
      </c>
      <c r="AR245" s="598" t="s">
        <v>299</v>
      </c>
      <c r="AS245" s="598" t="e">
        <f>+VLOOKUP($AJ245,Data_Validation!$A:$E,5,0)</f>
        <v>#N/A</v>
      </c>
      <c r="AT245" s="1036">
        <f t="shared" si="14"/>
        <v>0</v>
      </c>
      <c r="AU245" s="599">
        <f t="shared" si="14"/>
        <v>0</v>
      </c>
      <c r="AV245" s="1030">
        <f>IFERROR(INDEX(V245:AG245,1,MATCH(Parametres!$B$3,V$1:AG$1,0)-1)*IF(OR(C245="L",C245="S",C245="I"),-1,1),"")</f>
        <v>0</v>
      </c>
      <c r="AW245" s="1030">
        <f t="shared" si="15"/>
        <v>0</v>
      </c>
      <c r="AX245" s="1030">
        <f>INDEX(V245:AG245,1,MATCH(Parametres!$B$3,V$1:AG$1,0))*IF(OR(C245="L",C245="S",C245="I"),-1,1)</f>
        <v>0</v>
      </c>
      <c r="AY245" s="598" t="s">
        <v>337</v>
      </c>
      <c r="AZ245" s="598" t="e">
        <f>+VLOOKUP($AJ245,Data_Validation!$A:$E,5,0)</f>
        <v>#N/A</v>
      </c>
    </row>
    <row r="246" spans="36:52" ht="15" customHeight="1">
      <c r="AJ246" s="1030">
        <f t="shared" si="12"/>
        <v>0</v>
      </c>
      <c r="AK246" s="1030">
        <f t="shared" si="12"/>
        <v>0</v>
      </c>
      <c r="AL246" s="1030">
        <f>IFERROR(INDEX(G246:R246,1,MATCH(Parametres!$B$3,G$1:R$1,0)-1)*IF(OR(F246="L",F246="S",F246="I"),-1,1),"")</f>
        <v>0</v>
      </c>
      <c r="AM246" s="1030">
        <f t="shared" si="13"/>
        <v>0</v>
      </c>
      <c r="AN246" s="1030">
        <f>INDEX(G246:R246,1,MATCH(Parametres!$B$3,G$1:R$1,0))*IF(OR(F246="L",F246="S",F246="I"),-1,1)</f>
        <v>0</v>
      </c>
      <c r="AO246" s="598" t="e">
        <f>+VLOOKUP($AJ246,Data_Validation!$A:$D,1,0)</f>
        <v>#N/A</v>
      </c>
      <c r="AP246" s="598" t="e">
        <f>+VLOOKUP($AJ246,Data_Validation!$A:$D,3,0)</f>
        <v>#N/A</v>
      </c>
      <c r="AQ246" s="598" t="e">
        <f>+VLOOKUP($AJ246,Data_Validation!$A:$D,4,0)</f>
        <v>#N/A</v>
      </c>
      <c r="AR246" s="598" t="s">
        <v>299</v>
      </c>
      <c r="AS246" s="598" t="e">
        <f>+VLOOKUP($AJ246,Data_Validation!$A:$E,5,0)</f>
        <v>#N/A</v>
      </c>
      <c r="AT246" s="1036">
        <f t="shared" si="14"/>
        <v>0</v>
      </c>
      <c r="AU246" s="599">
        <f t="shared" si="14"/>
        <v>0</v>
      </c>
      <c r="AV246" s="1030">
        <f>IFERROR(INDEX(V246:AG246,1,MATCH(Parametres!$B$3,V$1:AG$1,0)-1)*IF(OR(C246="L",C246="S",C246="I"),-1,1),"")</f>
        <v>0</v>
      </c>
      <c r="AW246" s="1030">
        <f t="shared" si="15"/>
        <v>0</v>
      </c>
      <c r="AX246" s="1030">
        <f>INDEX(V246:AG246,1,MATCH(Parametres!$B$3,V$1:AG$1,0))*IF(OR(C246="L",C246="S",C246="I"),-1,1)</f>
        <v>0</v>
      </c>
      <c r="AY246" s="598" t="s">
        <v>337</v>
      </c>
      <c r="AZ246" s="598" t="e">
        <f>+VLOOKUP($AJ246,Data_Validation!$A:$E,5,0)</f>
        <v>#N/A</v>
      </c>
    </row>
    <row r="247" spans="36:52" ht="15.75" customHeight="1">
      <c r="AJ247" s="1030">
        <f t="shared" si="12"/>
        <v>0</v>
      </c>
      <c r="AK247" s="1030">
        <f t="shared" si="12"/>
        <v>0</v>
      </c>
      <c r="AL247" s="1030">
        <f>IFERROR(INDEX(G247:R247,1,MATCH(Parametres!$B$3,G$1:R$1,0)-1)*IF(OR(F247="L",F247="S",F247="I"),-1,1),"")</f>
        <v>0</v>
      </c>
      <c r="AM247" s="1030">
        <f t="shared" si="13"/>
        <v>0</v>
      </c>
      <c r="AN247" s="1030">
        <f>INDEX(G247:R247,1,MATCH(Parametres!$B$3,G$1:R$1,0))*IF(OR(F247="L",F247="S",F247="I"),-1,1)</f>
        <v>0</v>
      </c>
      <c r="AO247" s="598" t="e">
        <f>+VLOOKUP($AJ247,Data_Validation!$A:$D,1,0)</f>
        <v>#N/A</v>
      </c>
      <c r="AP247" s="598" t="e">
        <f>+VLOOKUP($AJ247,Data_Validation!$A:$D,3,0)</f>
        <v>#N/A</v>
      </c>
      <c r="AQ247" s="598" t="e">
        <f>+VLOOKUP($AJ247,Data_Validation!$A:$D,4,0)</f>
        <v>#N/A</v>
      </c>
      <c r="AR247" s="598" t="s">
        <v>299</v>
      </c>
      <c r="AS247" s="598" t="e">
        <f>+VLOOKUP($AJ247,Data_Validation!$A:$E,5,0)</f>
        <v>#N/A</v>
      </c>
      <c r="AT247" s="1036">
        <f t="shared" si="14"/>
        <v>0</v>
      </c>
      <c r="AU247" s="599">
        <f t="shared" si="14"/>
        <v>0</v>
      </c>
      <c r="AV247" s="1030">
        <f>IFERROR(INDEX(V247:AG247,1,MATCH(Parametres!$B$3,V$1:AG$1,0)-1)*IF(OR(C247="L",C247="S",C247="I"),-1,1),"")</f>
        <v>0</v>
      </c>
      <c r="AW247" s="1030">
        <f t="shared" si="15"/>
        <v>0</v>
      </c>
      <c r="AX247" s="1030">
        <f>INDEX(V247:AG247,1,MATCH(Parametres!$B$3,V$1:AG$1,0))*IF(OR(C247="L",C247="S",C247="I"),-1,1)</f>
        <v>0</v>
      </c>
      <c r="AY247" s="598" t="s">
        <v>337</v>
      </c>
      <c r="AZ247" s="598" t="e">
        <f>+VLOOKUP($AJ247,Data_Validation!$A:$E,5,0)</f>
        <v>#N/A</v>
      </c>
    </row>
    <row r="248" spans="36:52" ht="15" customHeight="1">
      <c r="AJ248" s="1030">
        <f t="shared" si="12"/>
        <v>0</v>
      </c>
      <c r="AK248" s="1030">
        <f t="shared" si="12"/>
        <v>0</v>
      </c>
      <c r="AL248" s="1030">
        <f>IFERROR(INDEX(G248:R248,1,MATCH(Parametres!$B$3,G$1:R$1,0)-1)*IF(OR(F248="L",F248="S",F248="I"),-1,1),"")</f>
        <v>0</v>
      </c>
      <c r="AM248" s="1030">
        <f t="shared" si="13"/>
        <v>0</v>
      </c>
      <c r="AN248" s="1030">
        <f>INDEX(G248:R248,1,MATCH(Parametres!$B$3,G$1:R$1,0))*IF(OR(F248="L",F248="S",F248="I"),-1,1)</f>
        <v>0</v>
      </c>
      <c r="AO248" s="598" t="e">
        <f>+VLOOKUP($AJ248,Data_Validation!$A:$D,1,0)</f>
        <v>#N/A</v>
      </c>
      <c r="AP248" s="598" t="e">
        <f>+VLOOKUP($AJ248,Data_Validation!$A:$D,3,0)</f>
        <v>#N/A</v>
      </c>
      <c r="AQ248" s="598" t="e">
        <f>+VLOOKUP($AJ248,Data_Validation!$A:$D,4,0)</f>
        <v>#N/A</v>
      </c>
      <c r="AR248" s="598" t="s">
        <v>299</v>
      </c>
      <c r="AS248" s="598" t="e">
        <f>+VLOOKUP($AJ248,Data_Validation!$A:$E,5,0)</f>
        <v>#N/A</v>
      </c>
      <c r="AT248" s="1036">
        <f t="shared" si="14"/>
        <v>0</v>
      </c>
      <c r="AU248" s="599">
        <f t="shared" si="14"/>
        <v>0</v>
      </c>
      <c r="AV248" s="1030">
        <f>IFERROR(INDEX(V248:AG248,1,MATCH(Parametres!$B$3,V$1:AG$1,0)-1)*IF(OR(C248="L",C248="S",C248="I"),-1,1),"")</f>
        <v>0</v>
      </c>
      <c r="AW248" s="1030">
        <f t="shared" si="15"/>
        <v>0</v>
      </c>
      <c r="AX248" s="1030">
        <f>INDEX(V248:AG248,1,MATCH(Parametres!$B$3,V$1:AG$1,0))*IF(OR(C248="L",C248="S",C248="I"),-1,1)</f>
        <v>0</v>
      </c>
      <c r="AY248" s="598" t="s">
        <v>337</v>
      </c>
      <c r="AZ248" s="598" t="e">
        <f>+VLOOKUP($AJ248,Data_Validation!$A:$E,5,0)</f>
        <v>#N/A</v>
      </c>
    </row>
    <row r="249" spans="36:52" ht="15" customHeight="1">
      <c r="AJ249" s="1030">
        <f t="shared" si="12"/>
        <v>0</v>
      </c>
      <c r="AK249" s="1030">
        <f t="shared" si="12"/>
        <v>0</v>
      </c>
      <c r="AL249" s="1030">
        <f>IFERROR(INDEX(G249:R249,1,MATCH(Parametres!$B$3,G$1:R$1,0)-1)*IF(OR(F249="L",F249="S",F249="I"),-1,1),"")</f>
        <v>0</v>
      </c>
      <c r="AM249" s="1030">
        <f t="shared" si="13"/>
        <v>0</v>
      </c>
      <c r="AN249" s="1030">
        <f>INDEX(G249:R249,1,MATCH(Parametres!$B$3,G$1:R$1,0))*IF(OR(F249="L",F249="S",F249="I"),-1,1)</f>
        <v>0</v>
      </c>
      <c r="AO249" s="598" t="e">
        <f>+VLOOKUP($AJ249,Data_Validation!$A:$D,1,0)</f>
        <v>#N/A</v>
      </c>
      <c r="AP249" s="598" t="e">
        <f>+VLOOKUP($AJ249,Data_Validation!$A:$D,3,0)</f>
        <v>#N/A</v>
      </c>
      <c r="AQ249" s="598" t="e">
        <f>+VLOOKUP($AJ249,Data_Validation!$A:$D,4,0)</f>
        <v>#N/A</v>
      </c>
      <c r="AR249" s="598" t="s">
        <v>299</v>
      </c>
      <c r="AS249" s="598" t="e">
        <f>+VLOOKUP($AJ249,Data_Validation!$A:$E,5,0)</f>
        <v>#N/A</v>
      </c>
      <c r="AT249" s="1036">
        <f t="shared" si="14"/>
        <v>0</v>
      </c>
      <c r="AU249" s="599">
        <f t="shared" si="14"/>
        <v>0</v>
      </c>
      <c r="AV249" s="1030">
        <f>IFERROR(INDEX(V249:AG249,1,MATCH(Parametres!$B$3,V$1:AG$1,0)-1)*IF(OR(C249="L",C249="S",C249="I"),-1,1),"")</f>
        <v>0</v>
      </c>
      <c r="AW249" s="1030">
        <f t="shared" si="15"/>
        <v>0</v>
      </c>
      <c r="AX249" s="1030">
        <f>INDEX(V249:AG249,1,MATCH(Parametres!$B$3,V$1:AG$1,0))*IF(OR(C249="L",C249="S",C249="I"),-1,1)</f>
        <v>0</v>
      </c>
      <c r="AY249" s="598" t="s">
        <v>337</v>
      </c>
      <c r="AZ249" s="598" t="e">
        <f>+VLOOKUP($AJ249,Data_Validation!$A:$E,5,0)</f>
        <v>#N/A</v>
      </c>
    </row>
    <row r="250" spans="36:52" ht="15" customHeight="1">
      <c r="AJ250" s="1030">
        <f t="shared" si="12"/>
        <v>0</v>
      </c>
      <c r="AK250" s="1030">
        <f t="shared" si="12"/>
        <v>0</v>
      </c>
      <c r="AL250" s="1030">
        <f>IFERROR(INDEX(G250:R250,1,MATCH(Parametres!$B$3,G$1:R$1,0)-1)*IF(OR(F250="L",F250="S",F250="I"),-1,1),"")</f>
        <v>0</v>
      </c>
      <c r="AM250" s="1030">
        <f t="shared" si="13"/>
        <v>0</v>
      </c>
      <c r="AN250" s="1030">
        <f>INDEX(G250:R250,1,MATCH(Parametres!$B$3,G$1:R$1,0))*IF(OR(F250="L",F250="S",F250="I"),-1,1)</f>
        <v>0</v>
      </c>
      <c r="AO250" s="598" t="e">
        <f>+VLOOKUP($AJ250,Data_Validation!$A:$D,1,0)</f>
        <v>#N/A</v>
      </c>
      <c r="AP250" s="598" t="e">
        <f>+VLOOKUP($AJ250,Data_Validation!$A:$D,3,0)</f>
        <v>#N/A</v>
      </c>
      <c r="AQ250" s="598" t="e">
        <f>+VLOOKUP($AJ250,Data_Validation!$A:$D,4,0)</f>
        <v>#N/A</v>
      </c>
      <c r="AR250" s="598" t="s">
        <v>299</v>
      </c>
      <c r="AS250" s="598" t="e">
        <f>+VLOOKUP($AJ250,Data_Validation!$A:$E,5,0)</f>
        <v>#N/A</v>
      </c>
      <c r="AT250" s="1036">
        <f t="shared" si="14"/>
        <v>0</v>
      </c>
      <c r="AU250" s="599">
        <f t="shared" si="14"/>
        <v>0</v>
      </c>
      <c r="AV250" s="1030">
        <f>IFERROR(INDEX(V250:AG250,1,MATCH(Parametres!$B$3,V$1:AG$1,0)-1)*IF(OR(C250="L",C250="S",C250="I"),-1,1),"")</f>
        <v>0</v>
      </c>
      <c r="AW250" s="1030">
        <f t="shared" si="15"/>
        <v>0</v>
      </c>
      <c r="AX250" s="1030">
        <f>INDEX(V250:AG250,1,MATCH(Parametres!$B$3,V$1:AG$1,0))*IF(OR(C250="L",C250="S",C250="I"),-1,1)</f>
        <v>0</v>
      </c>
      <c r="AY250" s="598" t="s">
        <v>337</v>
      </c>
      <c r="AZ250" s="598" t="e">
        <f>+VLOOKUP($AJ250,Data_Validation!$A:$E,5,0)</f>
        <v>#N/A</v>
      </c>
    </row>
    <row r="251" spans="36:52" ht="15" customHeight="1">
      <c r="AJ251" s="1030">
        <f t="shared" si="12"/>
        <v>0</v>
      </c>
      <c r="AK251" s="1030">
        <f t="shared" si="12"/>
        <v>0</v>
      </c>
      <c r="AL251" s="1030">
        <f>IFERROR(INDEX(G251:R251,1,MATCH(Parametres!$B$3,G$1:R$1,0)-1)*IF(OR(F251="L",F251="S",F251="I"),-1,1),"")</f>
        <v>0</v>
      </c>
      <c r="AM251" s="1030">
        <f t="shared" si="13"/>
        <v>0</v>
      </c>
      <c r="AN251" s="1030">
        <f>INDEX(G251:R251,1,MATCH(Parametres!$B$3,G$1:R$1,0))*IF(OR(F251="L",F251="S",F251="I"),-1,1)</f>
        <v>0</v>
      </c>
      <c r="AO251" s="598" t="e">
        <f>+VLOOKUP($AJ251,Data_Validation!$A:$D,1,0)</f>
        <v>#N/A</v>
      </c>
      <c r="AP251" s="598" t="e">
        <f>+VLOOKUP($AJ251,Data_Validation!$A:$D,3,0)</f>
        <v>#N/A</v>
      </c>
      <c r="AQ251" s="598" t="e">
        <f>+VLOOKUP($AJ251,Data_Validation!$A:$D,4,0)</f>
        <v>#N/A</v>
      </c>
      <c r="AR251" s="598" t="s">
        <v>299</v>
      </c>
      <c r="AS251" s="598" t="e">
        <f>+VLOOKUP($AJ251,Data_Validation!$A:$E,5,0)</f>
        <v>#N/A</v>
      </c>
      <c r="AT251" s="1036">
        <f t="shared" si="14"/>
        <v>0</v>
      </c>
      <c r="AU251" s="599">
        <f t="shared" si="14"/>
        <v>0</v>
      </c>
      <c r="AV251" s="1030">
        <f>IFERROR(INDEX(V251:AG251,1,MATCH(Parametres!$B$3,V$1:AG$1,0)-1)*IF(OR(C251="L",C251="S",C251="I"),-1,1),"")</f>
        <v>0</v>
      </c>
      <c r="AW251" s="1030">
        <f t="shared" si="15"/>
        <v>0</v>
      </c>
      <c r="AX251" s="1030">
        <f>INDEX(V251:AG251,1,MATCH(Parametres!$B$3,V$1:AG$1,0))*IF(OR(C251="L",C251="S",C251="I"),-1,1)</f>
        <v>0</v>
      </c>
      <c r="AY251" s="598" t="s">
        <v>337</v>
      </c>
      <c r="AZ251" s="598" t="e">
        <f>+VLOOKUP($AJ251,Data_Validation!$A:$E,5,0)</f>
        <v>#N/A</v>
      </c>
    </row>
    <row r="252" spans="36:52" ht="15.75" customHeight="1">
      <c r="AJ252" s="1030">
        <f t="shared" si="12"/>
        <v>0</v>
      </c>
      <c r="AK252" s="1030">
        <f t="shared" si="12"/>
        <v>0</v>
      </c>
      <c r="AL252" s="1030">
        <f>IFERROR(INDEX(G252:R252,1,MATCH(Parametres!$B$3,G$1:R$1,0)-1)*IF(OR(F252="L",F252="S",F252="I"),-1,1),"")</f>
        <v>0</v>
      </c>
      <c r="AM252" s="1030">
        <f t="shared" si="13"/>
        <v>0</v>
      </c>
      <c r="AN252" s="1030">
        <f>INDEX(G252:R252,1,MATCH(Parametres!$B$3,G$1:R$1,0))*IF(OR(F252="L",F252="S",F252="I"),-1,1)</f>
        <v>0</v>
      </c>
      <c r="AO252" s="598" t="e">
        <f>+VLOOKUP($AJ252,Data_Validation!$A:$D,1,0)</f>
        <v>#N/A</v>
      </c>
      <c r="AP252" s="598" t="e">
        <f>+VLOOKUP($AJ252,Data_Validation!$A:$D,3,0)</f>
        <v>#N/A</v>
      </c>
      <c r="AQ252" s="598" t="e">
        <f>+VLOOKUP($AJ252,Data_Validation!$A:$D,4,0)</f>
        <v>#N/A</v>
      </c>
      <c r="AR252" s="598" t="s">
        <v>299</v>
      </c>
      <c r="AS252" s="598" t="e">
        <f>+VLOOKUP($AJ252,Data_Validation!$A:$E,5,0)</f>
        <v>#N/A</v>
      </c>
      <c r="AT252" s="1036">
        <f t="shared" si="14"/>
        <v>0</v>
      </c>
      <c r="AU252" s="599">
        <f t="shared" si="14"/>
        <v>0</v>
      </c>
      <c r="AV252" s="1030">
        <f>IFERROR(INDEX(V252:AG252,1,MATCH(Parametres!$B$3,V$1:AG$1,0)-1)*IF(OR(C252="L",C252="S",C252="I"),-1,1),"")</f>
        <v>0</v>
      </c>
      <c r="AW252" s="1030">
        <f t="shared" si="15"/>
        <v>0</v>
      </c>
      <c r="AX252" s="1030">
        <f>INDEX(V252:AG252,1,MATCH(Parametres!$B$3,V$1:AG$1,0))*IF(OR(C252="L",C252="S",C252="I"),-1,1)</f>
        <v>0</v>
      </c>
      <c r="AY252" s="598" t="s">
        <v>337</v>
      </c>
      <c r="AZ252" s="598" t="e">
        <f>+VLOOKUP($AJ252,Data_Validation!$A:$E,5,0)</f>
        <v>#N/A</v>
      </c>
    </row>
    <row r="253" spans="36:52" ht="15" customHeight="1">
      <c r="AJ253" s="1030">
        <f t="shared" si="12"/>
        <v>0</v>
      </c>
      <c r="AK253" s="1030">
        <f t="shared" si="12"/>
        <v>0</v>
      </c>
      <c r="AL253" s="1030">
        <f>IFERROR(INDEX(G253:R253,1,MATCH(Parametres!$B$3,G$1:R$1,0)-1)*IF(OR(F253="L",F253="S",F253="I"),-1,1),"")</f>
        <v>0</v>
      </c>
      <c r="AM253" s="1030">
        <f t="shared" si="13"/>
        <v>0</v>
      </c>
      <c r="AN253" s="1030">
        <f>INDEX(G253:R253,1,MATCH(Parametres!$B$3,G$1:R$1,0))*IF(OR(F253="L",F253="S",F253="I"),-1,1)</f>
        <v>0</v>
      </c>
      <c r="AO253" s="598" t="e">
        <f>+VLOOKUP($AJ253,Data_Validation!$A:$D,1,0)</f>
        <v>#N/A</v>
      </c>
      <c r="AP253" s="598" t="e">
        <f>+VLOOKUP($AJ253,Data_Validation!$A:$D,3,0)</f>
        <v>#N/A</v>
      </c>
      <c r="AQ253" s="598" t="e">
        <f>+VLOOKUP($AJ253,Data_Validation!$A:$D,4,0)</f>
        <v>#N/A</v>
      </c>
      <c r="AR253" s="598" t="s">
        <v>299</v>
      </c>
      <c r="AS253" s="598" t="e">
        <f>+VLOOKUP($AJ253,Data_Validation!$A:$E,5,0)</f>
        <v>#N/A</v>
      </c>
      <c r="AT253" s="1036">
        <f t="shared" si="14"/>
        <v>0</v>
      </c>
      <c r="AU253" s="599">
        <f t="shared" si="14"/>
        <v>0</v>
      </c>
      <c r="AV253" s="1030">
        <f>IFERROR(INDEX(V253:AG253,1,MATCH(Parametres!$B$3,V$1:AG$1,0)-1)*IF(OR(C253="L",C253="S",C253="I"),-1,1),"")</f>
        <v>0</v>
      </c>
      <c r="AW253" s="1030">
        <f t="shared" si="15"/>
        <v>0</v>
      </c>
      <c r="AX253" s="1030">
        <f>INDEX(V253:AG253,1,MATCH(Parametres!$B$3,V$1:AG$1,0))*IF(OR(C253="L",C253="S",C253="I"),-1,1)</f>
        <v>0</v>
      </c>
      <c r="AY253" s="598" t="s">
        <v>337</v>
      </c>
      <c r="AZ253" s="598" t="e">
        <f>+VLOOKUP($AJ253,Data_Validation!$A:$E,5,0)</f>
        <v>#N/A</v>
      </c>
    </row>
    <row r="254" spans="36:52" ht="15" customHeight="1">
      <c r="AJ254" s="1030">
        <f t="shared" si="12"/>
        <v>0</v>
      </c>
      <c r="AK254" s="1030">
        <f t="shared" si="12"/>
        <v>0</v>
      </c>
      <c r="AL254" s="1030">
        <f>IFERROR(INDEX(G254:R254,1,MATCH(Parametres!$B$3,G$1:R$1,0)-1)*IF(OR(F254="L",F254="S",F254="I"),-1,1),"")</f>
        <v>0</v>
      </c>
      <c r="AM254" s="1030">
        <f t="shared" si="13"/>
        <v>0</v>
      </c>
      <c r="AN254" s="1030">
        <f>INDEX(G254:R254,1,MATCH(Parametres!$B$3,G$1:R$1,0))*IF(OR(F254="L",F254="S",F254="I"),-1,1)</f>
        <v>0</v>
      </c>
      <c r="AO254" s="598" t="e">
        <f>+VLOOKUP($AJ254,Data_Validation!$A:$D,1,0)</f>
        <v>#N/A</v>
      </c>
      <c r="AP254" s="598" t="e">
        <f>+VLOOKUP($AJ254,Data_Validation!$A:$D,3,0)</f>
        <v>#N/A</v>
      </c>
      <c r="AQ254" s="598" t="e">
        <f>+VLOOKUP($AJ254,Data_Validation!$A:$D,4,0)</f>
        <v>#N/A</v>
      </c>
      <c r="AR254" s="598" t="s">
        <v>299</v>
      </c>
      <c r="AS254" s="598" t="e">
        <f>+VLOOKUP($AJ254,Data_Validation!$A:$E,5,0)</f>
        <v>#N/A</v>
      </c>
      <c r="AT254" s="1036">
        <f t="shared" si="14"/>
        <v>0</v>
      </c>
      <c r="AU254" s="599">
        <f t="shared" si="14"/>
        <v>0</v>
      </c>
      <c r="AV254" s="1030">
        <f>IFERROR(INDEX(V254:AG254,1,MATCH(Parametres!$B$3,V$1:AG$1,0)-1)*IF(OR(C254="L",C254="S",C254="I"),-1,1),"")</f>
        <v>0</v>
      </c>
      <c r="AW254" s="1030">
        <f t="shared" si="15"/>
        <v>0</v>
      </c>
      <c r="AX254" s="1030">
        <f>INDEX(V254:AG254,1,MATCH(Parametres!$B$3,V$1:AG$1,0))*IF(OR(C254="L",C254="S",C254="I"),-1,1)</f>
        <v>0</v>
      </c>
      <c r="AY254" s="598" t="s">
        <v>337</v>
      </c>
      <c r="AZ254" s="598" t="e">
        <f>+VLOOKUP($AJ254,Data_Validation!$A:$E,5,0)</f>
        <v>#N/A</v>
      </c>
    </row>
    <row r="255" spans="36:52" ht="15" customHeight="1">
      <c r="AJ255" s="1030">
        <f t="shared" si="12"/>
        <v>0</v>
      </c>
      <c r="AK255" s="1030">
        <f t="shared" si="12"/>
        <v>0</v>
      </c>
      <c r="AL255" s="1030">
        <f>IFERROR(INDEX(G255:R255,1,MATCH(Parametres!$B$3,G$1:R$1,0)-1)*IF(OR(F255="L",F255="S",F255="I"),-1,1),"")</f>
        <v>0</v>
      </c>
      <c r="AM255" s="1030">
        <f t="shared" si="13"/>
        <v>0</v>
      </c>
      <c r="AN255" s="1030">
        <f>INDEX(G255:R255,1,MATCH(Parametres!$B$3,G$1:R$1,0))*IF(OR(F255="L",F255="S",F255="I"),-1,1)</f>
        <v>0</v>
      </c>
      <c r="AO255" s="598" t="e">
        <f>+VLOOKUP($AJ255,Data_Validation!$A:$D,1,0)</f>
        <v>#N/A</v>
      </c>
      <c r="AP255" s="598" t="e">
        <f>+VLOOKUP($AJ255,Data_Validation!$A:$D,3,0)</f>
        <v>#N/A</v>
      </c>
      <c r="AQ255" s="598" t="e">
        <f>+VLOOKUP($AJ255,Data_Validation!$A:$D,4,0)</f>
        <v>#N/A</v>
      </c>
      <c r="AR255" s="598" t="s">
        <v>299</v>
      </c>
      <c r="AS255" s="598" t="e">
        <f>+VLOOKUP($AJ255,Data_Validation!$A:$E,5,0)</f>
        <v>#N/A</v>
      </c>
      <c r="AT255" s="1036">
        <f t="shared" si="14"/>
        <v>0</v>
      </c>
      <c r="AU255" s="599">
        <f t="shared" si="14"/>
        <v>0</v>
      </c>
      <c r="AV255" s="1030">
        <f>IFERROR(INDEX(V255:AG255,1,MATCH(Parametres!$B$3,V$1:AG$1,0)-1)*IF(OR(C255="L",C255="S",C255="I"),-1,1),"")</f>
        <v>0</v>
      </c>
      <c r="AW255" s="1030">
        <f t="shared" si="15"/>
        <v>0</v>
      </c>
      <c r="AX255" s="1030">
        <f>INDEX(V255:AG255,1,MATCH(Parametres!$B$3,V$1:AG$1,0))*IF(OR(C255="L",C255="S",C255="I"),-1,1)</f>
        <v>0</v>
      </c>
      <c r="AY255" s="598" t="s">
        <v>337</v>
      </c>
      <c r="AZ255" s="598" t="e">
        <f>+VLOOKUP($AJ255,Data_Validation!$A:$E,5,0)</f>
        <v>#N/A</v>
      </c>
    </row>
    <row r="256" spans="36:52" ht="15.75" customHeight="1">
      <c r="AJ256" s="1030">
        <f t="shared" si="12"/>
        <v>0</v>
      </c>
      <c r="AK256" s="1030">
        <f t="shared" si="12"/>
        <v>0</v>
      </c>
      <c r="AL256" s="1030">
        <f>IFERROR(INDEX(G256:R256,1,MATCH(Parametres!$B$3,G$1:R$1,0)-1)*IF(OR(F256="L",F256="S",F256="I"),-1,1),"")</f>
        <v>0</v>
      </c>
      <c r="AM256" s="1030">
        <f t="shared" si="13"/>
        <v>0</v>
      </c>
      <c r="AN256" s="1030">
        <f>INDEX(G256:R256,1,MATCH(Parametres!$B$3,G$1:R$1,0))*IF(OR(F256="L",F256="S",F256="I"),-1,1)</f>
        <v>0</v>
      </c>
      <c r="AO256" s="598" t="e">
        <f>+VLOOKUP($AJ256,Data_Validation!$A:$D,1,0)</f>
        <v>#N/A</v>
      </c>
      <c r="AP256" s="598" t="e">
        <f>+VLOOKUP($AJ256,Data_Validation!$A:$D,3,0)</f>
        <v>#N/A</v>
      </c>
      <c r="AQ256" s="598" t="e">
        <f>+VLOOKUP($AJ256,Data_Validation!$A:$D,4,0)</f>
        <v>#N/A</v>
      </c>
      <c r="AR256" s="598" t="s">
        <v>299</v>
      </c>
      <c r="AS256" s="598" t="e">
        <f>+VLOOKUP($AJ256,Data_Validation!$A:$E,5,0)</f>
        <v>#N/A</v>
      </c>
      <c r="AT256" s="1036">
        <f t="shared" si="14"/>
        <v>0</v>
      </c>
      <c r="AU256" s="599">
        <f t="shared" si="14"/>
        <v>0</v>
      </c>
      <c r="AV256" s="1030">
        <f>IFERROR(INDEX(V256:AG256,1,MATCH(Parametres!$B$3,V$1:AG$1,0)-1)*IF(OR(C256="L",C256="S",C256="I"),-1,1),"")</f>
        <v>0</v>
      </c>
      <c r="AW256" s="1030">
        <f t="shared" si="15"/>
        <v>0</v>
      </c>
      <c r="AX256" s="1030">
        <f>INDEX(V256:AG256,1,MATCH(Parametres!$B$3,V$1:AG$1,0))*IF(OR(C256="L",C256="S",C256="I"),-1,1)</f>
        <v>0</v>
      </c>
      <c r="AY256" s="598" t="s">
        <v>337</v>
      </c>
      <c r="AZ256" s="598" t="e">
        <f>+VLOOKUP($AJ256,Data_Validation!$A:$E,5,0)</f>
        <v>#N/A</v>
      </c>
    </row>
    <row r="257" spans="36:52" ht="15" customHeight="1">
      <c r="AJ257" s="1030">
        <f t="shared" si="12"/>
        <v>0</v>
      </c>
      <c r="AK257" s="1030">
        <f t="shared" si="12"/>
        <v>0</v>
      </c>
      <c r="AL257" s="1030">
        <f>IFERROR(INDEX(G257:R257,1,MATCH(Parametres!$B$3,G$1:R$1,0)-1)*IF(OR(F257="L",F257="S",F257="I"),-1,1),"")</f>
        <v>0</v>
      </c>
      <c r="AM257" s="1030">
        <f t="shared" si="13"/>
        <v>0</v>
      </c>
      <c r="AN257" s="1030">
        <f>INDEX(G257:R257,1,MATCH(Parametres!$B$3,G$1:R$1,0))*IF(OR(F257="L",F257="S",F257="I"),-1,1)</f>
        <v>0</v>
      </c>
      <c r="AO257" s="598" t="e">
        <f>+VLOOKUP($AJ257,Data_Validation!$A:$D,1,0)</f>
        <v>#N/A</v>
      </c>
      <c r="AP257" s="598" t="e">
        <f>+VLOOKUP($AJ257,Data_Validation!$A:$D,3,0)</f>
        <v>#N/A</v>
      </c>
      <c r="AQ257" s="598" t="e">
        <f>+VLOOKUP($AJ257,Data_Validation!$A:$D,4,0)</f>
        <v>#N/A</v>
      </c>
      <c r="AR257" s="598" t="s">
        <v>299</v>
      </c>
      <c r="AS257" s="598" t="e">
        <f>+VLOOKUP($AJ257,Data_Validation!$A:$E,5,0)</f>
        <v>#N/A</v>
      </c>
      <c r="AT257" s="1036">
        <f t="shared" si="14"/>
        <v>0</v>
      </c>
      <c r="AU257" s="599">
        <f t="shared" si="14"/>
        <v>0</v>
      </c>
      <c r="AV257" s="1030">
        <f>IFERROR(INDEX(V257:AG257,1,MATCH(Parametres!$B$3,V$1:AG$1,0)-1)*IF(OR(C257="L",C257="S",C257="I"),-1,1),"")</f>
        <v>0</v>
      </c>
      <c r="AW257" s="1030">
        <f t="shared" si="15"/>
        <v>0</v>
      </c>
      <c r="AX257" s="1030">
        <f>INDEX(V257:AG257,1,MATCH(Parametres!$B$3,V$1:AG$1,0))*IF(OR(C257="L",C257="S",C257="I"),-1,1)</f>
        <v>0</v>
      </c>
      <c r="AY257" s="598" t="s">
        <v>337</v>
      </c>
      <c r="AZ257" s="598" t="e">
        <f>+VLOOKUP($AJ257,Data_Validation!$A:$E,5,0)</f>
        <v>#N/A</v>
      </c>
    </row>
    <row r="258" spans="36:52" ht="15" customHeight="1">
      <c r="AJ258" s="1030">
        <f t="shared" si="12"/>
        <v>0</v>
      </c>
      <c r="AK258" s="1030">
        <f t="shared" si="12"/>
        <v>0</v>
      </c>
      <c r="AL258" s="1030">
        <f>IFERROR(INDEX(G258:R258,1,MATCH(Parametres!$B$3,G$1:R$1,0)-1)*IF(OR(F258="L",F258="S",F258="I"),-1,1),"")</f>
        <v>0</v>
      </c>
      <c r="AM258" s="1030">
        <f t="shared" si="13"/>
        <v>0</v>
      </c>
      <c r="AN258" s="1030">
        <f>INDEX(G258:R258,1,MATCH(Parametres!$B$3,G$1:R$1,0))*IF(OR(F258="L",F258="S",F258="I"),-1,1)</f>
        <v>0</v>
      </c>
      <c r="AO258" s="598" t="e">
        <f>+VLOOKUP($AJ258,Data_Validation!$A:$D,1,0)</f>
        <v>#N/A</v>
      </c>
      <c r="AP258" s="598" t="e">
        <f>+VLOOKUP($AJ258,Data_Validation!$A:$D,3,0)</f>
        <v>#N/A</v>
      </c>
      <c r="AQ258" s="598" t="e">
        <f>+VLOOKUP($AJ258,Data_Validation!$A:$D,4,0)</f>
        <v>#N/A</v>
      </c>
      <c r="AR258" s="598" t="s">
        <v>299</v>
      </c>
      <c r="AS258" s="598" t="e">
        <f>+VLOOKUP($AJ258,Data_Validation!$A:$E,5,0)</f>
        <v>#N/A</v>
      </c>
      <c r="AT258" s="1036">
        <f t="shared" si="14"/>
        <v>0</v>
      </c>
      <c r="AU258" s="599">
        <f t="shared" si="14"/>
        <v>0</v>
      </c>
      <c r="AV258" s="1030">
        <f>IFERROR(INDEX(V258:AG258,1,MATCH(Parametres!$B$3,V$1:AG$1,0)-1)*IF(OR(C258="L",C258="S",C258="I"),-1,1),"")</f>
        <v>0</v>
      </c>
      <c r="AW258" s="1030">
        <f t="shared" si="15"/>
        <v>0</v>
      </c>
      <c r="AX258" s="1030">
        <f>INDEX(V258:AG258,1,MATCH(Parametres!$B$3,V$1:AG$1,0))*IF(OR(C258="L",C258="S",C258="I"),-1,1)</f>
        <v>0</v>
      </c>
      <c r="AY258" s="598" t="s">
        <v>337</v>
      </c>
      <c r="AZ258" s="598" t="e">
        <f>+VLOOKUP($AJ258,Data_Validation!$A:$E,5,0)</f>
        <v>#N/A</v>
      </c>
    </row>
    <row r="259" spans="36:52" ht="15" customHeight="1">
      <c r="AJ259" s="1030">
        <f t="shared" si="12"/>
        <v>0</v>
      </c>
      <c r="AK259" s="1030">
        <f t="shared" si="12"/>
        <v>0</v>
      </c>
      <c r="AL259" s="1030">
        <f>IFERROR(INDEX(G259:R259,1,MATCH(Parametres!$B$3,G$1:R$1,0)-1)*IF(OR(F259="L",F259="S",F259="I"),-1,1),"")</f>
        <v>0</v>
      </c>
      <c r="AM259" s="1030">
        <f t="shared" si="13"/>
        <v>0</v>
      </c>
      <c r="AN259" s="1030">
        <f>INDEX(G259:R259,1,MATCH(Parametres!$B$3,G$1:R$1,0))*IF(OR(F259="L",F259="S",F259="I"),-1,1)</f>
        <v>0</v>
      </c>
      <c r="AO259" s="598" t="e">
        <f>+VLOOKUP($AJ259,Data_Validation!$A:$D,1,0)</f>
        <v>#N/A</v>
      </c>
      <c r="AP259" s="598" t="e">
        <f>+VLOOKUP($AJ259,Data_Validation!$A:$D,3,0)</f>
        <v>#N/A</v>
      </c>
      <c r="AQ259" s="598" t="e">
        <f>+VLOOKUP($AJ259,Data_Validation!$A:$D,4,0)</f>
        <v>#N/A</v>
      </c>
      <c r="AR259" s="598" t="s">
        <v>299</v>
      </c>
      <c r="AS259" s="598" t="e">
        <f>+VLOOKUP($AJ259,Data_Validation!$A:$E,5,0)</f>
        <v>#N/A</v>
      </c>
      <c r="AT259" s="1036">
        <f t="shared" si="14"/>
        <v>0</v>
      </c>
      <c r="AU259" s="599">
        <f t="shared" si="14"/>
        <v>0</v>
      </c>
      <c r="AV259" s="1030">
        <f>IFERROR(INDEX(V259:AG259,1,MATCH(Parametres!$B$3,V$1:AG$1,0)-1)*IF(OR(C259="L",C259="S",C259="I"),-1,1),"")</f>
        <v>0</v>
      </c>
      <c r="AW259" s="1030">
        <f t="shared" si="15"/>
        <v>0</v>
      </c>
      <c r="AX259" s="1030">
        <f>INDEX(V259:AG259,1,MATCH(Parametres!$B$3,V$1:AG$1,0))*IF(OR(C259="L",C259="S",C259="I"),-1,1)</f>
        <v>0</v>
      </c>
      <c r="AY259" s="598" t="s">
        <v>337</v>
      </c>
      <c r="AZ259" s="598" t="e">
        <f>+VLOOKUP($AJ259,Data_Validation!$A:$E,5,0)</f>
        <v>#N/A</v>
      </c>
    </row>
    <row r="260" spans="36:52" ht="15" customHeight="1">
      <c r="AJ260" s="1030">
        <f t="shared" ref="AJ260:AK323" si="16">C260</f>
        <v>0</v>
      </c>
      <c r="AK260" s="1030">
        <f t="shared" si="16"/>
        <v>0</v>
      </c>
      <c r="AL260" s="1030">
        <f>IFERROR(INDEX(G260:R260,1,MATCH(Parametres!$B$3,G$1:R$1,0)-1)*IF(OR(F260="L",F260="S",F260="I"),-1,1),"")</f>
        <v>0</v>
      </c>
      <c r="AM260" s="1030">
        <f t="shared" ref="AM260:AM323" si="17">AN260-N(AL260)</f>
        <v>0</v>
      </c>
      <c r="AN260" s="1030">
        <f>INDEX(G260:R260,1,MATCH(Parametres!$B$3,G$1:R$1,0))*IF(OR(F260="L",F260="S",F260="I"),-1,1)</f>
        <v>0</v>
      </c>
      <c r="AO260" s="598" t="e">
        <f>+VLOOKUP($AJ260,Data_Validation!$A:$D,1,0)</f>
        <v>#N/A</v>
      </c>
      <c r="AP260" s="598" t="e">
        <f>+VLOOKUP($AJ260,Data_Validation!$A:$D,3,0)</f>
        <v>#N/A</v>
      </c>
      <c r="AQ260" s="598" t="e">
        <f>+VLOOKUP($AJ260,Data_Validation!$A:$D,4,0)</f>
        <v>#N/A</v>
      </c>
      <c r="AR260" s="598" t="s">
        <v>299</v>
      </c>
      <c r="AS260" s="598" t="e">
        <f>+VLOOKUP($AJ260,Data_Validation!$A:$E,5,0)</f>
        <v>#N/A</v>
      </c>
      <c r="AT260" s="1036">
        <f t="shared" ref="AT260:AU323" si="18">C260</f>
        <v>0</v>
      </c>
      <c r="AU260" s="599">
        <f t="shared" si="18"/>
        <v>0</v>
      </c>
      <c r="AV260" s="1030">
        <f>IFERROR(INDEX(V260:AG260,1,MATCH(Parametres!$B$3,V$1:AG$1,0)-1)*IF(OR(C260="L",C260="S",C260="I"),-1,1),"")</f>
        <v>0</v>
      </c>
      <c r="AW260" s="1030">
        <f t="shared" ref="AW260:AW323" si="19">AX260-AV260</f>
        <v>0</v>
      </c>
      <c r="AX260" s="1030">
        <f>INDEX(V260:AG260,1,MATCH(Parametres!$B$3,V$1:AG$1,0))*IF(OR(C260="L",C260="S",C260="I"),-1,1)</f>
        <v>0</v>
      </c>
      <c r="AY260" s="598" t="s">
        <v>337</v>
      </c>
      <c r="AZ260" s="598" t="e">
        <f>+VLOOKUP($AJ260,Data_Validation!$A:$E,5,0)</f>
        <v>#N/A</v>
      </c>
    </row>
    <row r="261" spans="36:52" ht="15" customHeight="1">
      <c r="AJ261" s="1030">
        <f t="shared" si="16"/>
        <v>0</v>
      </c>
      <c r="AK261" s="1030">
        <f t="shared" si="16"/>
        <v>0</v>
      </c>
      <c r="AL261" s="1030">
        <f>IFERROR(INDEX(G261:R261,1,MATCH(Parametres!$B$3,G$1:R$1,0)-1)*IF(OR(F261="L",F261="S",F261="I"),-1,1),"")</f>
        <v>0</v>
      </c>
      <c r="AM261" s="1030">
        <f t="shared" si="17"/>
        <v>0</v>
      </c>
      <c r="AN261" s="1030">
        <f>INDEX(G261:R261,1,MATCH(Parametres!$B$3,G$1:R$1,0))*IF(OR(F261="L",F261="S",F261="I"),-1,1)</f>
        <v>0</v>
      </c>
      <c r="AO261" s="598" t="e">
        <f>+VLOOKUP($AJ261,Data_Validation!$A:$D,1,0)</f>
        <v>#N/A</v>
      </c>
      <c r="AP261" s="598" t="e">
        <f>+VLOOKUP($AJ261,Data_Validation!$A:$D,3,0)</f>
        <v>#N/A</v>
      </c>
      <c r="AQ261" s="598" t="e">
        <f>+VLOOKUP($AJ261,Data_Validation!$A:$D,4,0)</f>
        <v>#N/A</v>
      </c>
      <c r="AR261" s="598" t="s">
        <v>299</v>
      </c>
      <c r="AS261" s="598" t="e">
        <f>+VLOOKUP($AJ261,Data_Validation!$A:$E,5,0)</f>
        <v>#N/A</v>
      </c>
      <c r="AT261" s="1036">
        <f t="shared" si="18"/>
        <v>0</v>
      </c>
      <c r="AU261" s="599">
        <f t="shared" si="18"/>
        <v>0</v>
      </c>
      <c r="AV261" s="1030">
        <f>IFERROR(INDEX(V261:AG261,1,MATCH(Parametres!$B$3,V$1:AG$1,0)-1)*IF(OR(C261="L",C261="S",C261="I"),-1,1),"")</f>
        <v>0</v>
      </c>
      <c r="AW261" s="1030">
        <f t="shared" si="19"/>
        <v>0</v>
      </c>
      <c r="AX261" s="1030">
        <f>INDEX(V261:AG261,1,MATCH(Parametres!$B$3,V$1:AG$1,0))*IF(OR(C261="L",C261="S",C261="I"),-1,1)</f>
        <v>0</v>
      </c>
      <c r="AY261" s="598" t="s">
        <v>337</v>
      </c>
      <c r="AZ261" s="598" t="e">
        <f>+VLOOKUP($AJ261,Data_Validation!$A:$E,5,0)</f>
        <v>#N/A</v>
      </c>
    </row>
    <row r="262" spans="36:52" ht="15.75" customHeight="1">
      <c r="AJ262" s="1030">
        <f t="shared" si="16"/>
        <v>0</v>
      </c>
      <c r="AK262" s="1030">
        <f t="shared" si="16"/>
        <v>0</v>
      </c>
      <c r="AL262" s="1030">
        <f>IFERROR(INDEX(G262:R262,1,MATCH(Parametres!$B$3,G$1:R$1,0)-1)*IF(OR(F262="L",F262="S",F262="I"),-1,1),"")</f>
        <v>0</v>
      </c>
      <c r="AM262" s="1030">
        <f t="shared" si="17"/>
        <v>0</v>
      </c>
      <c r="AN262" s="1030">
        <f>INDEX(G262:R262,1,MATCH(Parametres!$B$3,G$1:R$1,0))*IF(OR(F262="L",F262="S",F262="I"),-1,1)</f>
        <v>0</v>
      </c>
      <c r="AO262" s="598" t="e">
        <f>+VLOOKUP($AJ262,Data_Validation!$A:$D,1,0)</f>
        <v>#N/A</v>
      </c>
      <c r="AP262" s="598" t="e">
        <f>+VLOOKUP($AJ262,Data_Validation!$A:$D,3,0)</f>
        <v>#N/A</v>
      </c>
      <c r="AQ262" s="598" t="e">
        <f>+VLOOKUP($AJ262,Data_Validation!$A:$D,4,0)</f>
        <v>#N/A</v>
      </c>
      <c r="AR262" s="598" t="s">
        <v>299</v>
      </c>
      <c r="AS262" s="598" t="e">
        <f>+VLOOKUP($AJ262,Data_Validation!$A:$E,5,0)</f>
        <v>#N/A</v>
      </c>
      <c r="AT262" s="1036">
        <f t="shared" si="18"/>
        <v>0</v>
      </c>
      <c r="AU262" s="599">
        <f t="shared" si="18"/>
        <v>0</v>
      </c>
      <c r="AV262" s="1030">
        <f>IFERROR(INDEX(V262:AG262,1,MATCH(Parametres!$B$3,V$1:AG$1,0)-1)*IF(OR(C262="L",C262="S",C262="I"),-1,1),"")</f>
        <v>0</v>
      </c>
      <c r="AW262" s="1030">
        <f t="shared" si="19"/>
        <v>0</v>
      </c>
      <c r="AX262" s="1030">
        <f>INDEX(V262:AG262,1,MATCH(Parametres!$B$3,V$1:AG$1,0))*IF(OR(C262="L",C262="S",C262="I"),-1,1)</f>
        <v>0</v>
      </c>
      <c r="AY262" s="598" t="s">
        <v>337</v>
      </c>
      <c r="AZ262" s="598" t="e">
        <f>+VLOOKUP($AJ262,Data_Validation!$A:$E,5,0)</f>
        <v>#N/A</v>
      </c>
    </row>
    <row r="263" spans="36:52" ht="15" customHeight="1">
      <c r="AJ263" s="1030">
        <f t="shared" si="16"/>
        <v>0</v>
      </c>
      <c r="AK263" s="1030">
        <f t="shared" si="16"/>
        <v>0</v>
      </c>
      <c r="AL263" s="1030">
        <f>IFERROR(INDEX(G263:R263,1,MATCH(Parametres!$B$3,G$1:R$1,0)-1)*IF(OR(F263="L",F263="S",F263="I"),-1,1),"")</f>
        <v>0</v>
      </c>
      <c r="AM263" s="1030">
        <f t="shared" si="17"/>
        <v>0</v>
      </c>
      <c r="AN263" s="1030">
        <f>INDEX(G263:R263,1,MATCH(Parametres!$B$3,G$1:R$1,0))*IF(OR(F263="L",F263="S",F263="I"),-1,1)</f>
        <v>0</v>
      </c>
      <c r="AO263" s="598" t="e">
        <f>+VLOOKUP($AJ263,Data_Validation!$A:$D,1,0)</f>
        <v>#N/A</v>
      </c>
      <c r="AP263" s="598" t="e">
        <f>+VLOOKUP($AJ263,Data_Validation!$A:$D,3,0)</f>
        <v>#N/A</v>
      </c>
      <c r="AQ263" s="598" t="e">
        <f>+VLOOKUP($AJ263,Data_Validation!$A:$D,4,0)</f>
        <v>#N/A</v>
      </c>
      <c r="AR263" s="598" t="s">
        <v>299</v>
      </c>
      <c r="AS263" s="598" t="e">
        <f>+VLOOKUP($AJ263,Data_Validation!$A:$E,5,0)</f>
        <v>#N/A</v>
      </c>
      <c r="AT263" s="1036">
        <f t="shared" si="18"/>
        <v>0</v>
      </c>
      <c r="AU263" s="599">
        <f t="shared" si="18"/>
        <v>0</v>
      </c>
      <c r="AV263" s="1030">
        <f>IFERROR(INDEX(V263:AG263,1,MATCH(Parametres!$B$3,V$1:AG$1,0)-1)*IF(OR(C263="L",C263="S",C263="I"),-1,1),"")</f>
        <v>0</v>
      </c>
      <c r="AW263" s="1030">
        <f t="shared" si="19"/>
        <v>0</v>
      </c>
      <c r="AX263" s="1030">
        <f>INDEX(V263:AG263,1,MATCH(Parametres!$B$3,V$1:AG$1,0))*IF(OR(C263="L",C263="S",C263="I"),-1,1)</f>
        <v>0</v>
      </c>
      <c r="AY263" s="598" t="s">
        <v>337</v>
      </c>
      <c r="AZ263" s="598" t="e">
        <f>+VLOOKUP($AJ263,Data_Validation!$A:$E,5,0)</f>
        <v>#N/A</v>
      </c>
    </row>
    <row r="264" spans="36:52" ht="15" customHeight="1">
      <c r="AJ264" s="1030">
        <f t="shared" si="16"/>
        <v>0</v>
      </c>
      <c r="AK264" s="1030">
        <f t="shared" si="16"/>
        <v>0</v>
      </c>
      <c r="AL264" s="1030">
        <f>IFERROR(INDEX(G264:R264,1,MATCH(Parametres!$B$3,G$1:R$1,0)-1)*IF(OR(F264="L",F264="S",F264="I"),-1,1),"")</f>
        <v>0</v>
      </c>
      <c r="AM264" s="1030">
        <f t="shared" si="17"/>
        <v>0</v>
      </c>
      <c r="AN264" s="1030">
        <f>INDEX(G264:R264,1,MATCH(Parametres!$B$3,G$1:R$1,0))*IF(OR(F264="L",F264="S",F264="I"),-1,1)</f>
        <v>0</v>
      </c>
      <c r="AO264" s="598" t="e">
        <f>+VLOOKUP($AJ264,Data_Validation!$A:$D,1,0)</f>
        <v>#N/A</v>
      </c>
      <c r="AP264" s="598" t="e">
        <f>+VLOOKUP($AJ264,Data_Validation!$A:$D,3,0)</f>
        <v>#N/A</v>
      </c>
      <c r="AQ264" s="598" t="e">
        <f>+VLOOKUP($AJ264,Data_Validation!$A:$D,4,0)</f>
        <v>#N/A</v>
      </c>
      <c r="AR264" s="598" t="s">
        <v>299</v>
      </c>
      <c r="AS264" s="598" t="e">
        <f>+VLOOKUP($AJ264,Data_Validation!$A:$E,5,0)</f>
        <v>#N/A</v>
      </c>
      <c r="AT264" s="1036">
        <f t="shared" si="18"/>
        <v>0</v>
      </c>
      <c r="AU264" s="599">
        <f t="shared" si="18"/>
        <v>0</v>
      </c>
      <c r="AV264" s="1030">
        <f>IFERROR(INDEX(V264:AG264,1,MATCH(Parametres!$B$3,V$1:AG$1,0)-1)*IF(OR(C264="L",C264="S",C264="I"),-1,1),"")</f>
        <v>0</v>
      </c>
      <c r="AW264" s="1030">
        <f t="shared" si="19"/>
        <v>0</v>
      </c>
      <c r="AX264" s="1030">
        <f>INDEX(V264:AG264,1,MATCH(Parametres!$B$3,V$1:AG$1,0))*IF(OR(C264="L",C264="S",C264="I"),-1,1)</f>
        <v>0</v>
      </c>
      <c r="AY264" s="598" t="s">
        <v>337</v>
      </c>
      <c r="AZ264" s="598" t="e">
        <f>+VLOOKUP($AJ264,Data_Validation!$A:$E,5,0)</f>
        <v>#N/A</v>
      </c>
    </row>
    <row r="265" spans="36:52" ht="15" customHeight="1">
      <c r="AJ265" s="1030">
        <f t="shared" si="16"/>
        <v>0</v>
      </c>
      <c r="AK265" s="1030">
        <f t="shared" si="16"/>
        <v>0</v>
      </c>
      <c r="AL265" s="1030">
        <f>IFERROR(INDEX(G265:R265,1,MATCH(Parametres!$B$3,G$1:R$1,0)-1)*IF(OR(F265="L",F265="S",F265="I"),-1,1),"")</f>
        <v>0</v>
      </c>
      <c r="AM265" s="1030">
        <f t="shared" si="17"/>
        <v>0</v>
      </c>
      <c r="AN265" s="1030">
        <f>INDEX(G265:R265,1,MATCH(Parametres!$B$3,G$1:R$1,0))*IF(OR(F265="L",F265="S",F265="I"),-1,1)</f>
        <v>0</v>
      </c>
      <c r="AO265" s="598" t="e">
        <f>+VLOOKUP($AJ265,Data_Validation!$A:$D,1,0)</f>
        <v>#N/A</v>
      </c>
      <c r="AP265" s="598" t="e">
        <f>+VLOOKUP($AJ265,Data_Validation!$A:$D,3,0)</f>
        <v>#N/A</v>
      </c>
      <c r="AQ265" s="598" t="e">
        <f>+VLOOKUP($AJ265,Data_Validation!$A:$D,4,0)</f>
        <v>#N/A</v>
      </c>
      <c r="AR265" s="598" t="s">
        <v>299</v>
      </c>
      <c r="AS265" s="598" t="e">
        <f>+VLOOKUP($AJ265,Data_Validation!$A:$E,5,0)</f>
        <v>#N/A</v>
      </c>
      <c r="AT265" s="1036">
        <f t="shared" si="18"/>
        <v>0</v>
      </c>
      <c r="AU265" s="599">
        <f t="shared" si="18"/>
        <v>0</v>
      </c>
      <c r="AV265" s="1030">
        <f>IFERROR(INDEX(V265:AG265,1,MATCH(Parametres!$B$3,V$1:AG$1,0)-1)*IF(OR(C265="L",C265="S",C265="I"),-1,1),"")</f>
        <v>0</v>
      </c>
      <c r="AW265" s="1030">
        <f t="shared" si="19"/>
        <v>0</v>
      </c>
      <c r="AX265" s="1030">
        <f>INDEX(V265:AG265,1,MATCH(Parametres!$B$3,V$1:AG$1,0))*IF(OR(C265="L",C265="S",C265="I"),-1,1)</f>
        <v>0</v>
      </c>
      <c r="AY265" s="598" t="s">
        <v>337</v>
      </c>
      <c r="AZ265" s="598" t="e">
        <f>+VLOOKUP($AJ265,Data_Validation!$A:$E,5,0)</f>
        <v>#N/A</v>
      </c>
    </row>
    <row r="266" spans="36:52" ht="15" customHeight="1">
      <c r="AJ266" s="1030">
        <f t="shared" si="16"/>
        <v>0</v>
      </c>
      <c r="AK266" s="1030">
        <f t="shared" si="16"/>
        <v>0</v>
      </c>
      <c r="AL266" s="1030">
        <f>IFERROR(INDEX(G266:R266,1,MATCH(Parametres!$B$3,G$1:R$1,0)-1)*IF(OR(F266="L",F266="S",F266="I"),-1,1),"")</f>
        <v>0</v>
      </c>
      <c r="AM266" s="1030">
        <f t="shared" si="17"/>
        <v>0</v>
      </c>
      <c r="AN266" s="1030">
        <f>INDEX(G266:R266,1,MATCH(Parametres!$B$3,G$1:R$1,0))*IF(OR(F266="L",F266="S",F266="I"),-1,1)</f>
        <v>0</v>
      </c>
      <c r="AO266" s="598" t="e">
        <f>+VLOOKUP($AJ266,Data_Validation!$A:$D,1,0)</f>
        <v>#N/A</v>
      </c>
      <c r="AP266" s="598" t="e">
        <f>+VLOOKUP($AJ266,Data_Validation!$A:$D,3,0)</f>
        <v>#N/A</v>
      </c>
      <c r="AQ266" s="598" t="e">
        <f>+VLOOKUP($AJ266,Data_Validation!$A:$D,4,0)</f>
        <v>#N/A</v>
      </c>
      <c r="AR266" s="598" t="s">
        <v>299</v>
      </c>
      <c r="AS266" s="598" t="e">
        <f>+VLOOKUP($AJ266,Data_Validation!$A:$E,5,0)</f>
        <v>#N/A</v>
      </c>
      <c r="AT266" s="1036">
        <f t="shared" si="18"/>
        <v>0</v>
      </c>
      <c r="AU266" s="599">
        <f t="shared" si="18"/>
        <v>0</v>
      </c>
      <c r="AV266" s="1030">
        <f>IFERROR(INDEX(V266:AG266,1,MATCH(Parametres!$B$3,V$1:AG$1,0)-1)*IF(OR(C266="L",C266="S",C266="I"),-1,1),"")</f>
        <v>0</v>
      </c>
      <c r="AW266" s="1030">
        <f t="shared" si="19"/>
        <v>0</v>
      </c>
      <c r="AX266" s="1030">
        <f>INDEX(V266:AG266,1,MATCH(Parametres!$B$3,V$1:AG$1,0))*IF(OR(C266="L",C266="S",C266="I"),-1,1)</f>
        <v>0</v>
      </c>
      <c r="AY266" s="598" t="s">
        <v>337</v>
      </c>
      <c r="AZ266" s="598" t="e">
        <f>+VLOOKUP($AJ266,Data_Validation!$A:$E,5,0)</f>
        <v>#N/A</v>
      </c>
    </row>
    <row r="267" spans="36:52" ht="15" customHeight="1">
      <c r="AJ267" s="1030">
        <f t="shared" si="16"/>
        <v>0</v>
      </c>
      <c r="AK267" s="1030">
        <f t="shared" si="16"/>
        <v>0</v>
      </c>
      <c r="AL267" s="1030">
        <f>IFERROR(INDEX(G267:R267,1,MATCH(Parametres!$B$3,G$1:R$1,0)-1)*IF(OR(F267="L",F267="S",F267="I"),-1,1),"")</f>
        <v>0</v>
      </c>
      <c r="AM267" s="1030">
        <f t="shared" si="17"/>
        <v>0</v>
      </c>
      <c r="AN267" s="1030">
        <f>INDEX(G267:R267,1,MATCH(Parametres!$B$3,G$1:R$1,0))*IF(OR(F267="L",F267="S",F267="I"),-1,1)</f>
        <v>0</v>
      </c>
      <c r="AO267" s="598" t="e">
        <f>+VLOOKUP($AJ267,Data_Validation!$A:$D,1,0)</f>
        <v>#N/A</v>
      </c>
      <c r="AP267" s="598" t="e">
        <f>+VLOOKUP($AJ267,Data_Validation!$A:$D,3,0)</f>
        <v>#N/A</v>
      </c>
      <c r="AQ267" s="598" t="e">
        <f>+VLOOKUP($AJ267,Data_Validation!$A:$D,4,0)</f>
        <v>#N/A</v>
      </c>
      <c r="AR267" s="598" t="s">
        <v>299</v>
      </c>
      <c r="AS267" s="598" t="e">
        <f>+VLOOKUP($AJ267,Data_Validation!$A:$E,5,0)</f>
        <v>#N/A</v>
      </c>
      <c r="AT267" s="1036">
        <f t="shared" si="18"/>
        <v>0</v>
      </c>
      <c r="AU267" s="599">
        <f t="shared" si="18"/>
        <v>0</v>
      </c>
      <c r="AV267" s="1030">
        <f>IFERROR(INDEX(V267:AG267,1,MATCH(Parametres!$B$3,V$1:AG$1,0)-1)*IF(OR(C267="L",C267="S",C267="I"),-1,1),"")</f>
        <v>0</v>
      </c>
      <c r="AW267" s="1030">
        <f t="shared" si="19"/>
        <v>0</v>
      </c>
      <c r="AX267" s="1030">
        <f>INDEX(V267:AG267,1,MATCH(Parametres!$B$3,V$1:AG$1,0))*IF(OR(C267="L",C267="S",C267="I"),-1,1)</f>
        <v>0</v>
      </c>
      <c r="AY267" s="598" t="s">
        <v>337</v>
      </c>
      <c r="AZ267" s="598" t="e">
        <f>+VLOOKUP($AJ267,Data_Validation!$A:$E,5,0)</f>
        <v>#N/A</v>
      </c>
    </row>
    <row r="268" spans="36:52" ht="15" customHeight="1">
      <c r="AJ268" s="1030">
        <f t="shared" si="16"/>
        <v>0</v>
      </c>
      <c r="AK268" s="1030">
        <f t="shared" si="16"/>
        <v>0</v>
      </c>
      <c r="AL268" s="1030">
        <f>IFERROR(INDEX(G268:R268,1,MATCH(Parametres!$B$3,G$1:R$1,0)-1)*IF(OR(F268="L",F268="S",F268="I"),-1,1),"")</f>
        <v>0</v>
      </c>
      <c r="AM268" s="1030">
        <f t="shared" si="17"/>
        <v>0</v>
      </c>
      <c r="AN268" s="1030">
        <f>INDEX(G268:R268,1,MATCH(Parametres!$B$3,G$1:R$1,0))*IF(OR(F268="L",F268="S",F268="I"),-1,1)</f>
        <v>0</v>
      </c>
      <c r="AO268" s="598" t="e">
        <f>+VLOOKUP($AJ268,Data_Validation!$A:$D,1,0)</f>
        <v>#N/A</v>
      </c>
      <c r="AP268" s="598" t="e">
        <f>+VLOOKUP($AJ268,Data_Validation!$A:$D,3,0)</f>
        <v>#N/A</v>
      </c>
      <c r="AQ268" s="598" t="e">
        <f>+VLOOKUP($AJ268,Data_Validation!$A:$D,4,0)</f>
        <v>#N/A</v>
      </c>
      <c r="AR268" s="598" t="s">
        <v>299</v>
      </c>
      <c r="AS268" s="598" t="e">
        <f>+VLOOKUP($AJ268,Data_Validation!$A:$E,5,0)</f>
        <v>#N/A</v>
      </c>
      <c r="AT268" s="1036">
        <f t="shared" si="18"/>
        <v>0</v>
      </c>
      <c r="AU268" s="599">
        <f t="shared" si="18"/>
        <v>0</v>
      </c>
      <c r="AV268" s="1030">
        <f>IFERROR(INDEX(V268:AG268,1,MATCH(Parametres!$B$3,V$1:AG$1,0)-1)*IF(OR(C268="L",C268="S",C268="I"),-1,1),"")</f>
        <v>0</v>
      </c>
      <c r="AW268" s="1030">
        <f t="shared" si="19"/>
        <v>0</v>
      </c>
      <c r="AX268" s="1030">
        <f>INDEX(V268:AG268,1,MATCH(Parametres!$B$3,V$1:AG$1,0))*IF(OR(C268="L",C268="S",C268="I"),-1,1)</f>
        <v>0</v>
      </c>
      <c r="AY268" s="598" t="s">
        <v>337</v>
      </c>
      <c r="AZ268" s="598" t="e">
        <f>+VLOOKUP($AJ268,Data_Validation!$A:$E,5,0)</f>
        <v>#N/A</v>
      </c>
    </row>
    <row r="269" spans="36:52" ht="15" customHeight="1">
      <c r="AJ269" s="1030">
        <f t="shared" si="16"/>
        <v>0</v>
      </c>
      <c r="AK269" s="1030">
        <f t="shared" si="16"/>
        <v>0</v>
      </c>
      <c r="AL269" s="1030">
        <f>IFERROR(INDEX(G269:R269,1,MATCH(Parametres!$B$3,G$1:R$1,0)-1)*IF(OR(F269="L",F269="S",F269="I"),-1,1),"")</f>
        <v>0</v>
      </c>
      <c r="AM269" s="1030">
        <f t="shared" si="17"/>
        <v>0</v>
      </c>
      <c r="AN269" s="1030">
        <f>INDEX(G269:R269,1,MATCH(Parametres!$B$3,G$1:R$1,0))*IF(OR(F269="L",F269="S",F269="I"),-1,1)</f>
        <v>0</v>
      </c>
      <c r="AO269" s="598" t="e">
        <f>+VLOOKUP($AJ269,Data_Validation!$A:$D,1,0)</f>
        <v>#N/A</v>
      </c>
      <c r="AP269" s="598" t="e">
        <f>+VLOOKUP($AJ269,Data_Validation!$A:$D,3,0)</f>
        <v>#N/A</v>
      </c>
      <c r="AQ269" s="598" t="e">
        <f>+VLOOKUP($AJ269,Data_Validation!$A:$D,4,0)</f>
        <v>#N/A</v>
      </c>
      <c r="AR269" s="598" t="s">
        <v>299</v>
      </c>
      <c r="AS269" s="598" t="e">
        <f>+VLOOKUP($AJ269,Data_Validation!$A:$E,5,0)</f>
        <v>#N/A</v>
      </c>
      <c r="AT269" s="1036">
        <f t="shared" si="18"/>
        <v>0</v>
      </c>
      <c r="AU269" s="599">
        <f t="shared" si="18"/>
        <v>0</v>
      </c>
      <c r="AV269" s="1030">
        <f>IFERROR(INDEX(V269:AG269,1,MATCH(Parametres!$B$3,V$1:AG$1,0)-1)*IF(OR(C269="L",C269="S",C269="I"),-1,1),"")</f>
        <v>0</v>
      </c>
      <c r="AW269" s="1030">
        <f t="shared" si="19"/>
        <v>0</v>
      </c>
      <c r="AX269" s="1030">
        <f>INDEX(V269:AG269,1,MATCH(Parametres!$B$3,V$1:AG$1,0))*IF(OR(C269="L",C269="S",C269="I"),-1,1)</f>
        <v>0</v>
      </c>
      <c r="AY269" s="598" t="s">
        <v>337</v>
      </c>
      <c r="AZ269" s="598" t="e">
        <f>+VLOOKUP($AJ269,Data_Validation!$A:$E,5,0)</f>
        <v>#N/A</v>
      </c>
    </row>
    <row r="270" spans="36:52" ht="15" customHeight="1">
      <c r="AJ270" s="1030">
        <f t="shared" si="16"/>
        <v>0</v>
      </c>
      <c r="AK270" s="1030">
        <f t="shared" si="16"/>
        <v>0</v>
      </c>
      <c r="AL270" s="1030">
        <f>IFERROR(INDEX(G270:R270,1,MATCH(Parametres!$B$3,G$1:R$1,0)-1)*IF(OR(F270="L",F270="S",F270="I"),-1,1),"")</f>
        <v>0</v>
      </c>
      <c r="AM270" s="1030">
        <f t="shared" si="17"/>
        <v>0</v>
      </c>
      <c r="AN270" s="1030">
        <f>INDEX(G270:R270,1,MATCH(Parametres!$B$3,G$1:R$1,0))*IF(OR(F270="L",F270="S",F270="I"),-1,1)</f>
        <v>0</v>
      </c>
      <c r="AO270" s="598" t="e">
        <f>+VLOOKUP($AJ270,Data_Validation!$A:$D,1,0)</f>
        <v>#N/A</v>
      </c>
      <c r="AP270" s="598" t="e">
        <f>+VLOOKUP($AJ270,Data_Validation!$A:$D,3,0)</f>
        <v>#N/A</v>
      </c>
      <c r="AQ270" s="598" t="e">
        <f>+VLOOKUP($AJ270,Data_Validation!$A:$D,4,0)</f>
        <v>#N/A</v>
      </c>
      <c r="AR270" s="598" t="s">
        <v>299</v>
      </c>
      <c r="AS270" s="598" t="e">
        <f>+VLOOKUP($AJ270,Data_Validation!$A:$E,5,0)</f>
        <v>#N/A</v>
      </c>
      <c r="AT270" s="1036">
        <f t="shared" si="18"/>
        <v>0</v>
      </c>
      <c r="AU270" s="599">
        <f t="shared" si="18"/>
        <v>0</v>
      </c>
      <c r="AV270" s="1030">
        <f>IFERROR(INDEX(V270:AG270,1,MATCH(Parametres!$B$3,V$1:AG$1,0)-1)*IF(OR(C270="L",C270="S",C270="I"),-1,1),"")</f>
        <v>0</v>
      </c>
      <c r="AW270" s="1030">
        <f t="shared" si="19"/>
        <v>0</v>
      </c>
      <c r="AX270" s="1030">
        <f>INDEX(V270:AG270,1,MATCH(Parametres!$B$3,V$1:AG$1,0))*IF(OR(C270="L",C270="S",C270="I"),-1,1)</f>
        <v>0</v>
      </c>
      <c r="AY270" s="598" t="s">
        <v>337</v>
      </c>
      <c r="AZ270" s="598" t="e">
        <f>+VLOOKUP($AJ270,Data_Validation!$A:$E,5,0)</f>
        <v>#N/A</v>
      </c>
    </row>
    <row r="271" spans="36:52" ht="15" customHeight="1">
      <c r="AJ271" s="1030">
        <f t="shared" si="16"/>
        <v>0</v>
      </c>
      <c r="AK271" s="1030">
        <f t="shared" si="16"/>
        <v>0</v>
      </c>
      <c r="AL271" s="1030">
        <f>IFERROR(INDEX(G271:R271,1,MATCH(Parametres!$B$3,G$1:R$1,0)-1)*IF(OR(F271="L",F271="S",F271="I"),-1,1),"")</f>
        <v>0</v>
      </c>
      <c r="AM271" s="1030">
        <f t="shared" si="17"/>
        <v>0</v>
      </c>
      <c r="AN271" s="1030">
        <f>INDEX(G271:R271,1,MATCH(Parametres!$B$3,G$1:R$1,0))*IF(OR(F271="L",F271="S",F271="I"),-1,1)</f>
        <v>0</v>
      </c>
      <c r="AO271" s="598" t="e">
        <f>+VLOOKUP($AJ271,Data_Validation!$A:$D,1,0)</f>
        <v>#N/A</v>
      </c>
      <c r="AP271" s="598" t="e">
        <f>+VLOOKUP($AJ271,Data_Validation!$A:$D,3,0)</f>
        <v>#N/A</v>
      </c>
      <c r="AQ271" s="598" t="e">
        <f>+VLOOKUP($AJ271,Data_Validation!$A:$D,4,0)</f>
        <v>#N/A</v>
      </c>
      <c r="AR271" s="598" t="s">
        <v>299</v>
      </c>
      <c r="AS271" s="598" t="e">
        <f>+VLOOKUP($AJ271,Data_Validation!$A:$E,5,0)</f>
        <v>#N/A</v>
      </c>
      <c r="AT271" s="1036">
        <f t="shared" si="18"/>
        <v>0</v>
      </c>
      <c r="AU271" s="599">
        <f t="shared" si="18"/>
        <v>0</v>
      </c>
      <c r="AV271" s="1030">
        <f>IFERROR(INDEX(V271:AG271,1,MATCH(Parametres!$B$3,V$1:AG$1,0)-1)*IF(OR(C271="L",C271="S",C271="I"),-1,1),"")</f>
        <v>0</v>
      </c>
      <c r="AW271" s="1030">
        <f t="shared" si="19"/>
        <v>0</v>
      </c>
      <c r="AX271" s="1030">
        <f>INDEX(V271:AG271,1,MATCH(Parametres!$B$3,V$1:AG$1,0))*IF(OR(C271="L",C271="S",C271="I"),-1,1)</f>
        <v>0</v>
      </c>
      <c r="AY271" s="598" t="s">
        <v>337</v>
      </c>
      <c r="AZ271" s="598" t="e">
        <f>+VLOOKUP($AJ271,Data_Validation!$A:$E,5,0)</f>
        <v>#N/A</v>
      </c>
    </row>
    <row r="272" spans="36:52" ht="15.75" customHeight="1">
      <c r="AJ272" s="1030">
        <f t="shared" si="16"/>
        <v>0</v>
      </c>
      <c r="AK272" s="1030">
        <f t="shared" si="16"/>
        <v>0</v>
      </c>
      <c r="AL272" s="1030">
        <f>IFERROR(INDEX(G272:R272,1,MATCH(Parametres!$B$3,G$1:R$1,0)-1)*IF(OR(F272="L",F272="S",F272="I"),-1,1),"")</f>
        <v>0</v>
      </c>
      <c r="AM272" s="1030">
        <f t="shared" si="17"/>
        <v>0</v>
      </c>
      <c r="AN272" s="1030">
        <f>INDEX(G272:R272,1,MATCH(Parametres!$B$3,G$1:R$1,0))*IF(OR(F272="L",F272="S",F272="I"),-1,1)</f>
        <v>0</v>
      </c>
      <c r="AO272" s="598" t="e">
        <f>+VLOOKUP($AJ272,Data_Validation!$A:$D,1,0)</f>
        <v>#N/A</v>
      </c>
      <c r="AP272" s="598" t="e">
        <f>+VLOOKUP($AJ272,Data_Validation!$A:$D,3,0)</f>
        <v>#N/A</v>
      </c>
      <c r="AQ272" s="598" t="e">
        <f>+VLOOKUP($AJ272,Data_Validation!$A:$D,4,0)</f>
        <v>#N/A</v>
      </c>
      <c r="AR272" s="598" t="s">
        <v>299</v>
      </c>
      <c r="AS272" s="598" t="e">
        <f>+VLOOKUP($AJ272,Data_Validation!$A:$E,5,0)</f>
        <v>#N/A</v>
      </c>
      <c r="AT272" s="1036">
        <f t="shared" si="18"/>
        <v>0</v>
      </c>
      <c r="AU272" s="599">
        <f t="shared" si="18"/>
        <v>0</v>
      </c>
      <c r="AV272" s="1030">
        <f>IFERROR(INDEX(V272:AG272,1,MATCH(Parametres!$B$3,V$1:AG$1,0)-1)*IF(OR(C272="L",C272="S",C272="I"),-1,1),"")</f>
        <v>0</v>
      </c>
      <c r="AW272" s="1030">
        <f t="shared" si="19"/>
        <v>0</v>
      </c>
      <c r="AX272" s="1030">
        <f>INDEX(V272:AG272,1,MATCH(Parametres!$B$3,V$1:AG$1,0))*IF(OR(C272="L",C272="S",C272="I"),-1,1)</f>
        <v>0</v>
      </c>
      <c r="AY272" s="598" t="s">
        <v>337</v>
      </c>
      <c r="AZ272" s="598" t="e">
        <f>+VLOOKUP($AJ272,Data_Validation!$A:$E,5,0)</f>
        <v>#N/A</v>
      </c>
    </row>
    <row r="273" spans="36:52" ht="15" customHeight="1">
      <c r="AJ273" s="1030">
        <f t="shared" si="16"/>
        <v>0</v>
      </c>
      <c r="AK273" s="1030">
        <f t="shared" si="16"/>
        <v>0</v>
      </c>
      <c r="AL273" s="1030">
        <f>IFERROR(INDEX(G273:R273,1,MATCH(Parametres!$B$3,G$1:R$1,0)-1)*IF(OR(F273="L",F273="S",F273="I"),-1,1),"")</f>
        <v>0</v>
      </c>
      <c r="AM273" s="1030">
        <f t="shared" si="17"/>
        <v>0</v>
      </c>
      <c r="AN273" s="1030">
        <f>INDEX(G273:R273,1,MATCH(Parametres!$B$3,G$1:R$1,0))*IF(OR(F273="L",F273="S",F273="I"),-1,1)</f>
        <v>0</v>
      </c>
      <c r="AO273" s="598" t="e">
        <f>+VLOOKUP($AJ273,Data_Validation!$A:$D,1,0)</f>
        <v>#N/A</v>
      </c>
      <c r="AP273" s="598" t="e">
        <f>+VLOOKUP($AJ273,Data_Validation!$A:$D,3,0)</f>
        <v>#N/A</v>
      </c>
      <c r="AQ273" s="598" t="e">
        <f>+VLOOKUP($AJ273,Data_Validation!$A:$D,4,0)</f>
        <v>#N/A</v>
      </c>
      <c r="AR273" s="598" t="s">
        <v>299</v>
      </c>
      <c r="AS273" s="598" t="e">
        <f>+VLOOKUP($AJ273,Data_Validation!$A:$E,5,0)</f>
        <v>#N/A</v>
      </c>
      <c r="AT273" s="1036">
        <f t="shared" si="18"/>
        <v>0</v>
      </c>
      <c r="AU273" s="599">
        <f t="shared" si="18"/>
        <v>0</v>
      </c>
      <c r="AV273" s="1030">
        <f>IFERROR(INDEX(V273:AG273,1,MATCH(Parametres!$B$3,V$1:AG$1,0)-1)*IF(OR(C273="L",C273="S",C273="I"),-1,1),"")</f>
        <v>0</v>
      </c>
      <c r="AW273" s="1030">
        <f t="shared" si="19"/>
        <v>0</v>
      </c>
      <c r="AX273" s="1030">
        <f>INDEX(V273:AG273,1,MATCH(Parametres!$B$3,V$1:AG$1,0))*IF(OR(C273="L",C273="S",C273="I"),-1,1)</f>
        <v>0</v>
      </c>
      <c r="AY273" s="598" t="s">
        <v>337</v>
      </c>
      <c r="AZ273" s="598" t="e">
        <f>+VLOOKUP($AJ273,Data_Validation!$A:$E,5,0)</f>
        <v>#N/A</v>
      </c>
    </row>
    <row r="274" spans="36:52" ht="15" customHeight="1">
      <c r="AJ274" s="1030">
        <f t="shared" si="16"/>
        <v>0</v>
      </c>
      <c r="AK274" s="1030">
        <f t="shared" si="16"/>
        <v>0</v>
      </c>
      <c r="AL274" s="1030">
        <f>IFERROR(INDEX(G274:R274,1,MATCH(Parametres!$B$3,G$1:R$1,0)-1)*IF(OR(F274="L",F274="S",F274="I"),-1,1),"")</f>
        <v>0</v>
      </c>
      <c r="AM274" s="1030">
        <f t="shared" si="17"/>
        <v>0</v>
      </c>
      <c r="AN274" s="1030">
        <f>INDEX(G274:R274,1,MATCH(Parametres!$B$3,G$1:R$1,0))*IF(OR(F274="L",F274="S",F274="I"),-1,1)</f>
        <v>0</v>
      </c>
      <c r="AO274" s="598" t="e">
        <f>+VLOOKUP($AJ274,Data_Validation!$A:$D,1,0)</f>
        <v>#N/A</v>
      </c>
      <c r="AP274" s="598" t="e">
        <f>+VLOOKUP($AJ274,Data_Validation!$A:$D,3,0)</f>
        <v>#N/A</v>
      </c>
      <c r="AQ274" s="598" t="e">
        <f>+VLOOKUP($AJ274,Data_Validation!$A:$D,4,0)</f>
        <v>#N/A</v>
      </c>
      <c r="AR274" s="598" t="s">
        <v>299</v>
      </c>
      <c r="AS274" s="598" t="e">
        <f>+VLOOKUP($AJ274,Data_Validation!$A:$E,5,0)</f>
        <v>#N/A</v>
      </c>
      <c r="AT274" s="1036">
        <f t="shared" si="18"/>
        <v>0</v>
      </c>
      <c r="AU274" s="599">
        <f t="shared" si="18"/>
        <v>0</v>
      </c>
      <c r="AV274" s="1030">
        <f>IFERROR(INDEX(V274:AG274,1,MATCH(Parametres!$B$3,V$1:AG$1,0)-1)*IF(OR(C274="L",C274="S",C274="I"),-1,1),"")</f>
        <v>0</v>
      </c>
      <c r="AW274" s="1030">
        <f t="shared" si="19"/>
        <v>0</v>
      </c>
      <c r="AX274" s="1030">
        <f>INDEX(V274:AG274,1,MATCH(Parametres!$B$3,V$1:AG$1,0))*IF(OR(C274="L",C274="S",C274="I"),-1,1)</f>
        <v>0</v>
      </c>
      <c r="AY274" s="598" t="s">
        <v>337</v>
      </c>
      <c r="AZ274" s="598" t="e">
        <f>+VLOOKUP($AJ274,Data_Validation!$A:$E,5,0)</f>
        <v>#N/A</v>
      </c>
    </row>
    <row r="275" spans="36:52" ht="15" customHeight="1">
      <c r="AJ275" s="1030">
        <f t="shared" si="16"/>
        <v>0</v>
      </c>
      <c r="AK275" s="1030">
        <f t="shared" si="16"/>
        <v>0</v>
      </c>
      <c r="AL275" s="1030">
        <f>IFERROR(INDEX(G275:R275,1,MATCH(Parametres!$B$3,G$1:R$1,0)-1)*IF(OR(F275="L",F275="S",F275="I"),-1,1),"")</f>
        <v>0</v>
      </c>
      <c r="AM275" s="1030">
        <f t="shared" si="17"/>
        <v>0</v>
      </c>
      <c r="AN275" s="1030">
        <f>INDEX(G275:R275,1,MATCH(Parametres!$B$3,G$1:R$1,0))*IF(OR(F275="L",F275="S",F275="I"),-1,1)</f>
        <v>0</v>
      </c>
      <c r="AO275" s="598" t="e">
        <f>+VLOOKUP($AJ275,Data_Validation!$A:$D,1,0)</f>
        <v>#N/A</v>
      </c>
      <c r="AP275" s="598" t="e">
        <f>+VLOOKUP($AJ275,Data_Validation!$A:$D,3,0)</f>
        <v>#N/A</v>
      </c>
      <c r="AQ275" s="598" t="e">
        <f>+VLOOKUP($AJ275,Data_Validation!$A:$D,4,0)</f>
        <v>#N/A</v>
      </c>
      <c r="AR275" s="598" t="s">
        <v>299</v>
      </c>
      <c r="AS275" s="598" t="e">
        <f>+VLOOKUP($AJ275,Data_Validation!$A:$E,5,0)</f>
        <v>#N/A</v>
      </c>
      <c r="AT275" s="1036">
        <f t="shared" si="18"/>
        <v>0</v>
      </c>
      <c r="AU275" s="599">
        <f t="shared" si="18"/>
        <v>0</v>
      </c>
      <c r="AV275" s="1030">
        <f>IFERROR(INDEX(V275:AG275,1,MATCH(Parametres!$B$3,V$1:AG$1,0)-1)*IF(OR(C275="L",C275="S",C275="I"),-1,1),"")</f>
        <v>0</v>
      </c>
      <c r="AW275" s="1030">
        <f t="shared" si="19"/>
        <v>0</v>
      </c>
      <c r="AX275" s="1030">
        <f>INDEX(V275:AG275,1,MATCH(Parametres!$B$3,V$1:AG$1,0))*IF(OR(C275="L",C275="S",C275="I"),-1,1)</f>
        <v>0</v>
      </c>
      <c r="AY275" s="598" t="s">
        <v>337</v>
      </c>
      <c r="AZ275" s="598" t="e">
        <f>+VLOOKUP($AJ275,Data_Validation!$A:$E,5,0)</f>
        <v>#N/A</v>
      </c>
    </row>
    <row r="276" spans="36:52" ht="15" customHeight="1">
      <c r="AJ276" s="1030">
        <f t="shared" si="16"/>
        <v>0</v>
      </c>
      <c r="AK276" s="1030">
        <f t="shared" si="16"/>
        <v>0</v>
      </c>
      <c r="AL276" s="1030">
        <f>IFERROR(INDEX(G276:R276,1,MATCH(Parametres!$B$3,G$1:R$1,0)-1)*IF(OR(F276="L",F276="S",F276="I"),-1,1),"")</f>
        <v>0</v>
      </c>
      <c r="AM276" s="1030">
        <f t="shared" si="17"/>
        <v>0</v>
      </c>
      <c r="AN276" s="1030">
        <f>INDEX(G276:R276,1,MATCH(Parametres!$B$3,G$1:R$1,0))*IF(OR(F276="L",F276="S",F276="I"),-1,1)</f>
        <v>0</v>
      </c>
      <c r="AO276" s="598" t="e">
        <f>+VLOOKUP($AJ276,Data_Validation!$A:$D,1,0)</f>
        <v>#N/A</v>
      </c>
      <c r="AP276" s="598" t="e">
        <f>+VLOOKUP($AJ276,Data_Validation!$A:$D,3,0)</f>
        <v>#N/A</v>
      </c>
      <c r="AQ276" s="598" t="e">
        <f>+VLOOKUP($AJ276,Data_Validation!$A:$D,4,0)</f>
        <v>#N/A</v>
      </c>
      <c r="AR276" s="598" t="s">
        <v>299</v>
      </c>
      <c r="AS276" s="598" t="e">
        <f>+VLOOKUP($AJ276,Data_Validation!$A:$E,5,0)</f>
        <v>#N/A</v>
      </c>
      <c r="AT276" s="1036">
        <f t="shared" si="18"/>
        <v>0</v>
      </c>
      <c r="AU276" s="599">
        <f t="shared" si="18"/>
        <v>0</v>
      </c>
      <c r="AV276" s="1030">
        <f>IFERROR(INDEX(V276:AG276,1,MATCH(Parametres!$B$3,V$1:AG$1,0)-1)*IF(OR(C276="L",C276="S",C276="I"),-1,1),"")</f>
        <v>0</v>
      </c>
      <c r="AW276" s="1030">
        <f t="shared" si="19"/>
        <v>0</v>
      </c>
      <c r="AX276" s="1030">
        <f>INDEX(V276:AG276,1,MATCH(Parametres!$B$3,V$1:AG$1,0))*IF(OR(C276="L",C276="S",C276="I"),-1,1)</f>
        <v>0</v>
      </c>
      <c r="AY276" s="598" t="s">
        <v>337</v>
      </c>
      <c r="AZ276" s="598" t="e">
        <f>+VLOOKUP($AJ276,Data_Validation!$A:$E,5,0)</f>
        <v>#N/A</v>
      </c>
    </row>
    <row r="277" spans="36:52" ht="15" customHeight="1">
      <c r="AJ277" s="1030">
        <f t="shared" si="16"/>
        <v>0</v>
      </c>
      <c r="AK277" s="1030">
        <f t="shared" si="16"/>
        <v>0</v>
      </c>
      <c r="AL277" s="1030">
        <f>IFERROR(INDEX(G277:R277,1,MATCH(Parametres!$B$3,G$1:R$1,0)-1)*IF(OR(F277="L",F277="S",F277="I"),-1,1),"")</f>
        <v>0</v>
      </c>
      <c r="AM277" s="1030">
        <f t="shared" si="17"/>
        <v>0</v>
      </c>
      <c r="AN277" s="1030">
        <f>INDEX(G277:R277,1,MATCH(Parametres!$B$3,G$1:R$1,0))*IF(OR(F277="L",F277="S",F277="I"),-1,1)</f>
        <v>0</v>
      </c>
      <c r="AO277" s="598" t="e">
        <f>+VLOOKUP($AJ277,Data_Validation!$A:$D,1,0)</f>
        <v>#N/A</v>
      </c>
      <c r="AP277" s="598" t="e">
        <f>+VLOOKUP($AJ277,Data_Validation!$A:$D,3,0)</f>
        <v>#N/A</v>
      </c>
      <c r="AQ277" s="598" t="e">
        <f>+VLOOKUP($AJ277,Data_Validation!$A:$D,4,0)</f>
        <v>#N/A</v>
      </c>
      <c r="AR277" s="598" t="s">
        <v>299</v>
      </c>
      <c r="AS277" s="598" t="e">
        <f>+VLOOKUP($AJ277,Data_Validation!$A:$E,5,0)</f>
        <v>#N/A</v>
      </c>
      <c r="AT277" s="1036">
        <f t="shared" si="18"/>
        <v>0</v>
      </c>
      <c r="AU277" s="599">
        <f t="shared" si="18"/>
        <v>0</v>
      </c>
      <c r="AV277" s="1030">
        <f>IFERROR(INDEX(V277:AG277,1,MATCH(Parametres!$B$3,V$1:AG$1,0)-1)*IF(OR(C277="L",C277="S",C277="I"),-1,1),"")</f>
        <v>0</v>
      </c>
      <c r="AW277" s="1030">
        <f t="shared" si="19"/>
        <v>0</v>
      </c>
      <c r="AX277" s="1030">
        <f>INDEX(V277:AG277,1,MATCH(Parametres!$B$3,V$1:AG$1,0))*IF(OR(C277="L",C277="S",C277="I"),-1,1)</f>
        <v>0</v>
      </c>
      <c r="AY277" s="598" t="s">
        <v>337</v>
      </c>
      <c r="AZ277" s="598" t="e">
        <f>+VLOOKUP($AJ277,Data_Validation!$A:$E,5,0)</f>
        <v>#N/A</v>
      </c>
    </row>
    <row r="278" spans="36:52" ht="15" customHeight="1">
      <c r="AJ278" s="1030">
        <f t="shared" si="16"/>
        <v>0</v>
      </c>
      <c r="AK278" s="1030">
        <f t="shared" si="16"/>
        <v>0</v>
      </c>
      <c r="AL278" s="1030">
        <f>IFERROR(INDEX(G278:R278,1,MATCH(Parametres!$B$3,G$1:R$1,0)-1)*IF(OR(F278="L",F278="S",F278="I"),-1,1),"")</f>
        <v>0</v>
      </c>
      <c r="AM278" s="1030">
        <f t="shared" si="17"/>
        <v>0</v>
      </c>
      <c r="AN278" s="1030">
        <f>INDEX(G278:R278,1,MATCH(Parametres!$B$3,G$1:R$1,0))*IF(OR(F278="L",F278="S",F278="I"),-1,1)</f>
        <v>0</v>
      </c>
      <c r="AO278" s="598" t="e">
        <f>+VLOOKUP($AJ278,Data_Validation!$A:$D,1,0)</f>
        <v>#N/A</v>
      </c>
      <c r="AP278" s="598" t="e">
        <f>+VLOOKUP($AJ278,Data_Validation!$A:$D,3,0)</f>
        <v>#N/A</v>
      </c>
      <c r="AQ278" s="598" t="e">
        <f>+VLOOKUP($AJ278,Data_Validation!$A:$D,4,0)</f>
        <v>#N/A</v>
      </c>
      <c r="AR278" s="598" t="s">
        <v>299</v>
      </c>
      <c r="AS278" s="598" t="e">
        <f>+VLOOKUP($AJ278,Data_Validation!$A:$E,5,0)</f>
        <v>#N/A</v>
      </c>
      <c r="AT278" s="1036">
        <f t="shared" si="18"/>
        <v>0</v>
      </c>
      <c r="AU278" s="599">
        <f t="shared" si="18"/>
        <v>0</v>
      </c>
      <c r="AV278" s="1030">
        <f>IFERROR(INDEX(V278:AG278,1,MATCH(Parametres!$B$3,V$1:AG$1,0)-1)*IF(OR(C278="L",C278="S",C278="I"),-1,1),"")</f>
        <v>0</v>
      </c>
      <c r="AW278" s="1030">
        <f t="shared" si="19"/>
        <v>0</v>
      </c>
      <c r="AX278" s="1030">
        <f>INDEX(V278:AG278,1,MATCH(Parametres!$B$3,V$1:AG$1,0))*IF(OR(C278="L",C278="S",C278="I"),-1,1)</f>
        <v>0</v>
      </c>
      <c r="AY278" s="598" t="s">
        <v>337</v>
      </c>
      <c r="AZ278" s="598" t="e">
        <f>+VLOOKUP($AJ278,Data_Validation!$A:$E,5,0)</f>
        <v>#N/A</v>
      </c>
    </row>
    <row r="279" spans="36:52" ht="15.75" customHeight="1">
      <c r="AJ279" s="1030">
        <f t="shared" si="16"/>
        <v>0</v>
      </c>
      <c r="AK279" s="1030">
        <f t="shared" si="16"/>
        <v>0</v>
      </c>
      <c r="AL279" s="1030">
        <f>IFERROR(INDEX(G279:R279,1,MATCH(Parametres!$B$3,G$1:R$1,0)-1)*IF(OR(F279="L",F279="S",F279="I"),-1,1),"")</f>
        <v>0</v>
      </c>
      <c r="AM279" s="1030">
        <f t="shared" si="17"/>
        <v>0</v>
      </c>
      <c r="AN279" s="1030">
        <f>INDEX(G279:R279,1,MATCH(Parametres!$B$3,G$1:R$1,0))*IF(OR(F279="L",F279="S",F279="I"),-1,1)</f>
        <v>0</v>
      </c>
      <c r="AO279" s="598" t="e">
        <f>+VLOOKUP($AJ279,Data_Validation!$A:$D,1,0)</f>
        <v>#N/A</v>
      </c>
      <c r="AP279" s="598" t="e">
        <f>+VLOOKUP($AJ279,Data_Validation!$A:$D,3,0)</f>
        <v>#N/A</v>
      </c>
      <c r="AQ279" s="598" t="e">
        <f>+VLOOKUP($AJ279,Data_Validation!$A:$D,4,0)</f>
        <v>#N/A</v>
      </c>
      <c r="AR279" s="598" t="s">
        <v>299</v>
      </c>
      <c r="AS279" s="598" t="e">
        <f>+VLOOKUP($AJ279,Data_Validation!$A:$E,5,0)</f>
        <v>#N/A</v>
      </c>
      <c r="AT279" s="1036">
        <f t="shared" si="18"/>
        <v>0</v>
      </c>
      <c r="AU279" s="599">
        <f t="shared" si="18"/>
        <v>0</v>
      </c>
      <c r="AV279" s="1030">
        <f>IFERROR(INDEX(V279:AG279,1,MATCH(Parametres!$B$3,V$1:AG$1,0)-1)*IF(OR(C279="L",C279="S",C279="I"),-1,1),"")</f>
        <v>0</v>
      </c>
      <c r="AW279" s="1030">
        <f t="shared" si="19"/>
        <v>0</v>
      </c>
      <c r="AX279" s="1030">
        <f>INDEX(V279:AG279,1,MATCH(Parametres!$B$3,V$1:AG$1,0))*IF(OR(C279="L",C279="S",C279="I"),-1,1)</f>
        <v>0</v>
      </c>
      <c r="AY279" s="598" t="s">
        <v>337</v>
      </c>
      <c r="AZ279" s="598" t="e">
        <f>+VLOOKUP($AJ279,Data_Validation!$A:$E,5,0)</f>
        <v>#N/A</v>
      </c>
    </row>
    <row r="280" spans="36:52" ht="15" customHeight="1">
      <c r="AJ280" s="1030">
        <f t="shared" si="16"/>
        <v>0</v>
      </c>
      <c r="AK280" s="1030">
        <f t="shared" si="16"/>
        <v>0</v>
      </c>
      <c r="AL280" s="1030">
        <f>IFERROR(INDEX(G280:R280,1,MATCH(Parametres!$B$3,G$1:R$1,0)-1)*IF(OR(F280="L",F280="S",F280="I"),-1,1),"")</f>
        <v>0</v>
      </c>
      <c r="AM280" s="1030">
        <f t="shared" si="17"/>
        <v>0</v>
      </c>
      <c r="AN280" s="1030">
        <f>INDEX(G280:R280,1,MATCH(Parametres!$B$3,G$1:R$1,0))*IF(OR(F280="L",F280="S",F280="I"),-1,1)</f>
        <v>0</v>
      </c>
      <c r="AO280" s="598" t="e">
        <f>+VLOOKUP($AJ280,Data_Validation!$A:$D,1,0)</f>
        <v>#N/A</v>
      </c>
      <c r="AP280" s="598" t="e">
        <f>+VLOOKUP($AJ280,Data_Validation!$A:$D,3,0)</f>
        <v>#N/A</v>
      </c>
      <c r="AQ280" s="598" t="e">
        <f>+VLOOKUP($AJ280,Data_Validation!$A:$D,4,0)</f>
        <v>#N/A</v>
      </c>
      <c r="AR280" s="598" t="s">
        <v>299</v>
      </c>
      <c r="AS280" s="598" t="e">
        <f>+VLOOKUP($AJ280,Data_Validation!$A:$E,5,0)</f>
        <v>#N/A</v>
      </c>
      <c r="AT280" s="1036">
        <f t="shared" si="18"/>
        <v>0</v>
      </c>
      <c r="AU280" s="599">
        <f t="shared" si="18"/>
        <v>0</v>
      </c>
      <c r="AV280" s="1030">
        <f>IFERROR(INDEX(V280:AG280,1,MATCH(Parametres!$B$3,V$1:AG$1,0)-1)*IF(OR(C280="L",C280="S",C280="I"),-1,1),"")</f>
        <v>0</v>
      </c>
      <c r="AW280" s="1030">
        <f t="shared" si="19"/>
        <v>0</v>
      </c>
      <c r="AX280" s="1030">
        <f>INDEX(V280:AG280,1,MATCH(Parametres!$B$3,V$1:AG$1,0))*IF(OR(C280="L",C280="S",C280="I"),-1,1)</f>
        <v>0</v>
      </c>
      <c r="AY280" s="598" t="s">
        <v>337</v>
      </c>
      <c r="AZ280" s="598" t="e">
        <f>+VLOOKUP($AJ280,Data_Validation!$A:$E,5,0)</f>
        <v>#N/A</v>
      </c>
    </row>
    <row r="281" spans="36:52" ht="15" customHeight="1">
      <c r="AJ281" s="1030">
        <f t="shared" si="16"/>
        <v>0</v>
      </c>
      <c r="AK281" s="1030">
        <f t="shared" si="16"/>
        <v>0</v>
      </c>
      <c r="AL281" s="1030">
        <f>IFERROR(INDEX(G281:R281,1,MATCH(Parametres!$B$3,G$1:R$1,0)-1)*IF(OR(F281="L",F281="S",F281="I"),-1,1),"")</f>
        <v>0</v>
      </c>
      <c r="AM281" s="1030">
        <f t="shared" si="17"/>
        <v>0</v>
      </c>
      <c r="AN281" s="1030">
        <f>INDEX(G281:R281,1,MATCH(Parametres!$B$3,G$1:R$1,0))*IF(OR(F281="L",F281="S",F281="I"),-1,1)</f>
        <v>0</v>
      </c>
      <c r="AO281" s="598" t="e">
        <f>+VLOOKUP($AJ281,Data_Validation!$A:$D,1,0)</f>
        <v>#N/A</v>
      </c>
      <c r="AP281" s="598" t="e">
        <f>+VLOOKUP($AJ281,Data_Validation!$A:$D,3,0)</f>
        <v>#N/A</v>
      </c>
      <c r="AQ281" s="598" t="e">
        <f>+VLOOKUP($AJ281,Data_Validation!$A:$D,4,0)</f>
        <v>#N/A</v>
      </c>
      <c r="AR281" s="598" t="s">
        <v>299</v>
      </c>
      <c r="AS281" s="598" t="e">
        <f>+VLOOKUP($AJ281,Data_Validation!$A:$E,5,0)</f>
        <v>#N/A</v>
      </c>
      <c r="AT281" s="1036">
        <f t="shared" si="18"/>
        <v>0</v>
      </c>
      <c r="AU281" s="599">
        <f t="shared" si="18"/>
        <v>0</v>
      </c>
      <c r="AV281" s="1030">
        <f>IFERROR(INDEX(V281:AG281,1,MATCH(Parametres!$B$3,V$1:AG$1,0)-1)*IF(OR(C281="L",C281="S",C281="I"),-1,1),"")</f>
        <v>0</v>
      </c>
      <c r="AW281" s="1030">
        <f t="shared" si="19"/>
        <v>0</v>
      </c>
      <c r="AX281" s="1030">
        <f>INDEX(V281:AG281,1,MATCH(Parametres!$B$3,V$1:AG$1,0))*IF(OR(C281="L",C281="S",C281="I"),-1,1)</f>
        <v>0</v>
      </c>
      <c r="AY281" s="598" t="s">
        <v>337</v>
      </c>
      <c r="AZ281" s="598" t="e">
        <f>+VLOOKUP($AJ281,Data_Validation!$A:$E,5,0)</f>
        <v>#N/A</v>
      </c>
    </row>
    <row r="282" spans="36:52" ht="15" customHeight="1">
      <c r="AJ282" s="1030">
        <f t="shared" si="16"/>
        <v>0</v>
      </c>
      <c r="AK282" s="1030">
        <f t="shared" si="16"/>
        <v>0</v>
      </c>
      <c r="AL282" s="1030">
        <f>IFERROR(INDEX(G282:R282,1,MATCH(Parametres!$B$3,G$1:R$1,0)-1)*IF(OR(F282="L",F282="S",F282="I"),-1,1),"")</f>
        <v>0</v>
      </c>
      <c r="AM282" s="1030">
        <f t="shared" si="17"/>
        <v>0</v>
      </c>
      <c r="AN282" s="1030">
        <f>INDEX(G282:R282,1,MATCH(Parametres!$B$3,G$1:R$1,0))*IF(OR(F282="L",F282="S",F282="I"),-1,1)</f>
        <v>0</v>
      </c>
      <c r="AO282" s="598" t="e">
        <f>+VLOOKUP($AJ282,Data_Validation!$A:$D,1,0)</f>
        <v>#N/A</v>
      </c>
      <c r="AP282" s="598" t="e">
        <f>+VLOOKUP($AJ282,Data_Validation!$A:$D,3,0)</f>
        <v>#N/A</v>
      </c>
      <c r="AQ282" s="598" t="e">
        <f>+VLOOKUP($AJ282,Data_Validation!$A:$D,4,0)</f>
        <v>#N/A</v>
      </c>
      <c r="AR282" s="598" t="s">
        <v>299</v>
      </c>
      <c r="AS282" s="598" t="e">
        <f>+VLOOKUP($AJ282,Data_Validation!$A:$E,5,0)</f>
        <v>#N/A</v>
      </c>
      <c r="AT282" s="1036">
        <f t="shared" si="18"/>
        <v>0</v>
      </c>
      <c r="AU282" s="599">
        <f t="shared" si="18"/>
        <v>0</v>
      </c>
      <c r="AV282" s="1030">
        <f>IFERROR(INDEX(V282:AG282,1,MATCH(Parametres!$B$3,V$1:AG$1,0)-1)*IF(OR(C282="L",C282="S",C282="I"),-1,1),"")</f>
        <v>0</v>
      </c>
      <c r="AW282" s="1030">
        <f t="shared" si="19"/>
        <v>0</v>
      </c>
      <c r="AX282" s="1030">
        <f>INDEX(V282:AG282,1,MATCH(Parametres!$B$3,V$1:AG$1,0))*IF(OR(C282="L",C282="S",C282="I"),-1,1)</f>
        <v>0</v>
      </c>
      <c r="AY282" s="598" t="s">
        <v>337</v>
      </c>
      <c r="AZ282" s="598" t="e">
        <f>+VLOOKUP($AJ282,Data_Validation!$A:$E,5,0)</f>
        <v>#N/A</v>
      </c>
    </row>
    <row r="283" spans="36:52" ht="15.75" customHeight="1">
      <c r="AJ283" s="1030">
        <f t="shared" si="16"/>
        <v>0</v>
      </c>
      <c r="AK283" s="1030">
        <f t="shared" si="16"/>
        <v>0</v>
      </c>
      <c r="AL283" s="1030">
        <f>IFERROR(INDEX(G283:R283,1,MATCH(Parametres!$B$3,G$1:R$1,0)-1)*IF(OR(F283="L",F283="S",F283="I"),-1,1),"")</f>
        <v>0</v>
      </c>
      <c r="AM283" s="1030">
        <f t="shared" si="17"/>
        <v>0</v>
      </c>
      <c r="AN283" s="1030">
        <f>INDEX(G283:R283,1,MATCH(Parametres!$B$3,G$1:R$1,0))*IF(OR(F283="L",F283="S",F283="I"),-1,1)</f>
        <v>0</v>
      </c>
      <c r="AO283" s="598" t="e">
        <f>+VLOOKUP($AJ283,Data_Validation!$A:$D,1,0)</f>
        <v>#N/A</v>
      </c>
      <c r="AP283" s="598" t="e">
        <f>+VLOOKUP($AJ283,Data_Validation!$A:$D,3,0)</f>
        <v>#N/A</v>
      </c>
      <c r="AQ283" s="598" t="e">
        <f>+VLOOKUP($AJ283,Data_Validation!$A:$D,4,0)</f>
        <v>#N/A</v>
      </c>
      <c r="AR283" s="598" t="s">
        <v>299</v>
      </c>
      <c r="AS283" s="598" t="e">
        <f>+VLOOKUP($AJ283,Data_Validation!$A:$E,5,0)</f>
        <v>#N/A</v>
      </c>
      <c r="AT283" s="1036">
        <f t="shared" si="18"/>
        <v>0</v>
      </c>
      <c r="AU283" s="599">
        <f t="shared" si="18"/>
        <v>0</v>
      </c>
      <c r="AV283" s="1030">
        <f>IFERROR(INDEX(V283:AG283,1,MATCH(Parametres!$B$3,V$1:AG$1,0)-1)*IF(OR(C283="L",C283="S",C283="I"),-1,1),"")</f>
        <v>0</v>
      </c>
      <c r="AW283" s="1030">
        <f t="shared" si="19"/>
        <v>0</v>
      </c>
      <c r="AX283" s="1030">
        <f>INDEX(V283:AG283,1,MATCH(Parametres!$B$3,V$1:AG$1,0))*IF(OR(C283="L",C283="S",C283="I"),-1,1)</f>
        <v>0</v>
      </c>
      <c r="AY283" s="598" t="s">
        <v>337</v>
      </c>
      <c r="AZ283" s="598" t="e">
        <f>+VLOOKUP($AJ283,Data_Validation!$A:$E,5,0)</f>
        <v>#N/A</v>
      </c>
    </row>
    <row r="284" spans="36:52" ht="15" customHeight="1">
      <c r="AJ284" s="1030">
        <f t="shared" si="16"/>
        <v>0</v>
      </c>
      <c r="AK284" s="1030">
        <f t="shared" si="16"/>
        <v>0</v>
      </c>
      <c r="AL284" s="1030">
        <f>IFERROR(INDEX(G284:R284,1,MATCH(Parametres!$B$3,G$1:R$1,0)-1)*IF(OR(F284="L",F284="S",F284="I"),-1,1),"")</f>
        <v>0</v>
      </c>
      <c r="AM284" s="1030">
        <f t="shared" si="17"/>
        <v>0</v>
      </c>
      <c r="AN284" s="1030">
        <f>INDEX(G284:R284,1,MATCH(Parametres!$B$3,G$1:R$1,0))*IF(OR(F284="L",F284="S",F284="I"),-1,1)</f>
        <v>0</v>
      </c>
      <c r="AO284" s="598" t="e">
        <f>+VLOOKUP($AJ284,Data_Validation!$A:$D,1,0)</f>
        <v>#N/A</v>
      </c>
      <c r="AP284" s="598" t="e">
        <f>+VLOOKUP($AJ284,Data_Validation!$A:$D,3,0)</f>
        <v>#N/A</v>
      </c>
      <c r="AQ284" s="598" t="e">
        <f>+VLOOKUP($AJ284,Data_Validation!$A:$D,4,0)</f>
        <v>#N/A</v>
      </c>
      <c r="AR284" s="598" t="s">
        <v>299</v>
      </c>
      <c r="AS284" s="598" t="e">
        <f>+VLOOKUP($AJ284,Data_Validation!$A:$E,5,0)</f>
        <v>#N/A</v>
      </c>
      <c r="AT284" s="1036">
        <f t="shared" si="18"/>
        <v>0</v>
      </c>
      <c r="AU284" s="599">
        <f t="shared" si="18"/>
        <v>0</v>
      </c>
      <c r="AV284" s="1030">
        <f>IFERROR(INDEX(V284:AG284,1,MATCH(Parametres!$B$3,V$1:AG$1,0)-1)*IF(OR(C284="L",C284="S",C284="I"),-1,1),"")</f>
        <v>0</v>
      </c>
      <c r="AW284" s="1030">
        <f t="shared" si="19"/>
        <v>0</v>
      </c>
      <c r="AX284" s="1030">
        <f>INDEX(V284:AG284,1,MATCH(Parametres!$B$3,V$1:AG$1,0))*IF(OR(C284="L",C284="S",C284="I"),-1,1)</f>
        <v>0</v>
      </c>
      <c r="AY284" s="598" t="s">
        <v>337</v>
      </c>
      <c r="AZ284" s="598" t="e">
        <f>+VLOOKUP($AJ284,Data_Validation!$A:$E,5,0)</f>
        <v>#N/A</v>
      </c>
    </row>
    <row r="285" spans="36:52" ht="15" customHeight="1">
      <c r="AJ285" s="1030">
        <f t="shared" si="16"/>
        <v>0</v>
      </c>
      <c r="AK285" s="1030">
        <f t="shared" si="16"/>
        <v>0</v>
      </c>
      <c r="AL285" s="1030">
        <f>IFERROR(INDEX(G285:R285,1,MATCH(Parametres!$B$3,G$1:R$1,0)-1)*IF(OR(F285="L",F285="S",F285="I"),-1,1),"")</f>
        <v>0</v>
      </c>
      <c r="AM285" s="1030">
        <f t="shared" si="17"/>
        <v>0</v>
      </c>
      <c r="AN285" s="1030">
        <f>INDEX(G285:R285,1,MATCH(Parametres!$B$3,G$1:R$1,0))*IF(OR(F285="L",F285="S",F285="I"),-1,1)</f>
        <v>0</v>
      </c>
      <c r="AO285" s="598" t="e">
        <f>+VLOOKUP($AJ285,Data_Validation!$A:$D,1,0)</f>
        <v>#N/A</v>
      </c>
      <c r="AP285" s="598" t="e">
        <f>+VLOOKUP($AJ285,Data_Validation!$A:$D,3,0)</f>
        <v>#N/A</v>
      </c>
      <c r="AQ285" s="598" t="e">
        <f>+VLOOKUP($AJ285,Data_Validation!$A:$D,4,0)</f>
        <v>#N/A</v>
      </c>
      <c r="AR285" s="598" t="s">
        <v>299</v>
      </c>
      <c r="AS285" s="598" t="e">
        <f>+VLOOKUP($AJ285,Data_Validation!$A:$E,5,0)</f>
        <v>#N/A</v>
      </c>
      <c r="AT285" s="1036">
        <f t="shared" si="18"/>
        <v>0</v>
      </c>
      <c r="AU285" s="599">
        <f t="shared" si="18"/>
        <v>0</v>
      </c>
      <c r="AV285" s="1030">
        <f>IFERROR(INDEX(V285:AG285,1,MATCH(Parametres!$B$3,V$1:AG$1,0)-1)*IF(OR(C285="L",C285="S",C285="I"),-1,1),"")</f>
        <v>0</v>
      </c>
      <c r="AW285" s="1030">
        <f t="shared" si="19"/>
        <v>0</v>
      </c>
      <c r="AX285" s="1030">
        <f>INDEX(V285:AG285,1,MATCH(Parametres!$B$3,V$1:AG$1,0))*IF(OR(C285="L",C285="S",C285="I"),-1,1)</f>
        <v>0</v>
      </c>
      <c r="AY285" s="598" t="s">
        <v>337</v>
      </c>
      <c r="AZ285" s="598" t="e">
        <f>+VLOOKUP($AJ285,Data_Validation!$A:$E,5,0)</f>
        <v>#N/A</v>
      </c>
    </row>
    <row r="286" spans="36:52" ht="15" customHeight="1">
      <c r="AJ286" s="1030">
        <f t="shared" si="16"/>
        <v>0</v>
      </c>
      <c r="AK286" s="1030">
        <f t="shared" si="16"/>
        <v>0</v>
      </c>
      <c r="AL286" s="1030">
        <f>IFERROR(INDEX(G286:R286,1,MATCH(Parametres!$B$3,G$1:R$1,0)-1)*IF(OR(F286="L",F286="S",F286="I"),-1,1),"")</f>
        <v>0</v>
      </c>
      <c r="AM286" s="1030">
        <f t="shared" si="17"/>
        <v>0</v>
      </c>
      <c r="AN286" s="1030">
        <f>INDEX(G286:R286,1,MATCH(Parametres!$B$3,G$1:R$1,0))*IF(OR(F286="L",F286="S",F286="I"),-1,1)</f>
        <v>0</v>
      </c>
      <c r="AO286" s="598" t="e">
        <f>+VLOOKUP($AJ286,Data_Validation!$A:$D,1,0)</f>
        <v>#N/A</v>
      </c>
      <c r="AP286" s="598" t="e">
        <f>+VLOOKUP($AJ286,Data_Validation!$A:$D,3,0)</f>
        <v>#N/A</v>
      </c>
      <c r="AQ286" s="598" t="e">
        <f>+VLOOKUP($AJ286,Data_Validation!$A:$D,4,0)</f>
        <v>#N/A</v>
      </c>
      <c r="AR286" s="598" t="s">
        <v>299</v>
      </c>
      <c r="AS286" s="598" t="e">
        <f>+VLOOKUP($AJ286,Data_Validation!$A:$E,5,0)</f>
        <v>#N/A</v>
      </c>
      <c r="AT286" s="1036">
        <f t="shared" si="18"/>
        <v>0</v>
      </c>
      <c r="AU286" s="599">
        <f t="shared" si="18"/>
        <v>0</v>
      </c>
      <c r="AV286" s="1030">
        <f>IFERROR(INDEX(V286:AG286,1,MATCH(Parametres!$B$3,V$1:AG$1,0)-1)*IF(OR(C286="L",C286="S",C286="I"),-1,1),"")</f>
        <v>0</v>
      </c>
      <c r="AW286" s="1030">
        <f t="shared" si="19"/>
        <v>0</v>
      </c>
      <c r="AX286" s="1030">
        <f>INDEX(V286:AG286,1,MATCH(Parametres!$B$3,V$1:AG$1,0))*IF(OR(C286="L",C286="S",C286="I"),-1,1)</f>
        <v>0</v>
      </c>
      <c r="AY286" s="598" t="s">
        <v>337</v>
      </c>
      <c r="AZ286" s="598" t="e">
        <f>+VLOOKUP($AJ286,Data_Validation!$A:$E,5,0)</f>
        <v>#N/A</v>
      </c>
    </row>
    <row r="287" spans="36:52" ht="15.75" customHeight="1">
      <c r="AJ287" s="1030">
        <f t="shared" si="16"/>
        <v>0</v>
      </c>
      <c r="AK287" s="1030">
        <f t="shared" si="16"/>
        <v>0</v>
      </c>
      <c r="AL287" s="1030">
        <f>IFERROR(INDEX(G287:R287,1,MATCH(Parametres!$B$3,G$1:R$1,0)-1)*IF(OR(F287="L",F287="S",F287="I"),-1,1),"")</f>
        <v>0</v>
      </c>
      <c r="AM287" s="1030">
        <f t="shared" si="17"/>
        <v>0</v>
      </c>
      <c r="AN287" s="1030">
        <f>INDEX(G287:R287,1,MATCH(Parametres!$B$3,G$1:R$1,0))*IF(OR(F287="L",F287="S",F287="I"),-1,1)</f>
        <v>0</v>
      </c>
      <c r="AO287" s="598" t="e">
        <f>+VLOOKUP($AJ287,Data_Validation!$A:$D,1,0)</f>
        <v>#N/A</v>
      </c>
      <c r="AP287" s="598" t="e">
        <f>+VLOOKUP($AJ287,Data_Validation!$A:$D,3,0)</f>
        <v>#N/A</v>
      </c>
      <c r="AQ287" s="598" t="e">
        <f>+VLOOKUP($AJ287,Data_Validation!$A:$D,4,0)</f>
        <v>#N/A</v>
      </c>
      <c r="AR287" s="598" t="s">
        <v>299</v>
      </c>
      <c r="AS287" s="598" t="e">
        <f>+VLOOKUP($AJ287,Data_Validation!$A:$E,5,0)</f>
        <v>#N/A</v>
      </c>
      <c r="AT287" s="1036">
        <f t="shared" si="18"/>
        <v>0</v>
      </c>
      <c r="AU287" s="599">
        <f t="shared" si="18"/>
        <v>0</v>
      </c>
      <c r="AV287" s="1030">
        <f>IFERROR(INDEX(V287:AG287,1,MATCH(Parametres!$B$3,V$1:AG$1,0)-1)*IF(OR(C287="L",C287="S",C287="I"),-1,1),"")</f>
        <v>0</v>
      </c>
      <c r="AW287" s="1030">
        <f t="shared" si="19"/>
        <v>0</v>
      </c>
      <c r="AX287" s="1030">
        <f>INDEX(V287:AG287,1,MATCH(Parametres!$B$3,V$1:AG$1,0))*IF(OR(C287="L",C287="S",C287="I"),-1,1)</f>
        <v>0</v>
      </c>
      <c r="AY287" s="598" t="s">
        <v>337</v>
      </c>
      <c r="AZ287" s="598" t="e">
        <f>+VLOOKUP($AJ287,Data_Validation!$A:$E,5,0)</f>
        <v>#N/A</v>
      </c>
    </row>
    <row r="288" spans="36:52" ht="15" customHeight="1">
      <c r="AJ288" s="1030">
        <f t="shared" si="16"/>
        <v>0</v>
      </c>
      <c r="AK288" s="1030">
        <f t="shared" si="16"/>
        <v>0</v>
      </c>
      <c r="AL288" s="1030">
        <f>IFERROR(INDEX(G288:R288,1,MATCH(Parametres!$B$3,G$1:R$1,0)-1)*IF(OR(F288="L",F288="S",F288="I"),-1,1),"")</f>
        <v>0</v>
      </c>
      <c r="AM288" s="1030">
        <f t="shared" si="17"/>
        <v>0</v>
      </c>
      <c r="AN288" s="1030">
        <f>INDEX(G288:R288,1,MATCH(Parametres!$B$3,G$1:R$1,0))*IF(OR(F288="L",F288="S",F288="I"),-1,1)</f>
        <v>0</v>
      </c>
      <c r="AO288" s="598" t="e">
        <f>+VLOOKUP($AJ288,Data_Validation!$A:$D,1,0)</f>
        <v>#N/A</v>
      </c>
      <c r="AP288" s="598" t="e">
        <f>+VLOOKUP($AJ288,Data_Validation!$A:$D,3,0)</f>
        <v>#N/A</v>
      </c>
      <c r="AQ288" s="598" t="e">
        <f>+VLOOKUP($AJ288,Data_Validation!$A:$D,4,0)</f>
        <v>#N/A</v>
      </c>
      <c r="AR288" s="598" t="s">
        <v>299</v>
      </c>
      <c r="AS288" s="598" t="e">
        <f>+VLOOKUP($AJ288,Data_Validation!$A:$E,5,0)</f>
        <v>#N/A</v>
      </c>
      <c r="AT288" s="1036">
        <f t="shared" si="18"/>
        <v>0</v>
      </c>
      <c r="AU288" s="599">
        <f t="shared" si="18"/>
        <v>0</v>
      </c>
      <c r="AV288" s="1030">
        <f>IFERROR(INDEX(V288:AG288,1,MATCH(Parametres!$B$3,V$1:AG$1,0)-1)*IF(OR(C288="L",C288="S",C288="I"),-1,1),"")</f>
        <v>0</v>
      </c>
      <c r="AW288" s="1030">
        <f t="shared" si="19"/>
        <v>0</v>
      </c>
      <c r="AX288" s="1030">
        <f>INDEX(V288:AG288,1,MATCH(Parametres!$B$3,V$1:AG$1,0))*IF(OR(C288="L",C288="S",C288="I"),-1,1)</f>
        <v>0</v>
      </c>
      <c r="AY288" s="598" t="s">
        <v>337</v>
      </c>
      <c r="AZ288" s="598" t="e">
        <f>+VLOOKUP($AJ288,Data_Validation!$A:$E,5,0)</f>
        <v>#N/A</v>
      </c>
    </row>
    <row r="289" spans="36:52" ht="15" customHeight="1">
      <c r="AJ289" s="1030">
        <f t="shared" si="16"/>
        <v>0</v>
      </c>
      <c r="AK289" s="1030">
        <f t="shared" si="16"/>
        <v>0</v>
      </c>
      <c r="AL289" s="1030">
        <f>IFERROR(INDEX(G289:R289,1,MATCH(Parametres!$B$3,G$1:R$1,0)-1)*IF(OR(F289="L",F289="S",F289="I"),-1,1),"")</f>
        <v>0</v>
      </c>
      <c r="AM289" s="1030">
        <f t="shared" si="17"/>
        <v>0</v>
      </c>
      <c r="AN289" s="1030">
        <f>INDEX(G289:R289,1,MATCH(Parametres!$B$3,G$1:R$1,0))*IF(OR(F289="L",F289="S",F289="I"),-1,1)</f>
        <v>0</v>
      </c>
      <c r="AO289" s="598" t="e">
        <f>+VLOOKUP($AJ289,Data_Validation!$A:$D,1,0)</f>
        <v>#N/A</v>
      </c>
      <c r="AP289" s="598" t="e">
        <f>+VLOOKUP($AJ289,Data_Validation!$A:$D,3,0)</f>
        <v>#N/A</v>
      </c>
      <c r="AQ289" s="598" t="e">
        <f>+VLOOKUP($AJ289,Data_Validation!$A:$D,4,0)</f>
        <v>#N/A</v>
      </c>
      <c r="AR289" s="598" t="s">
        <v>299</v>
      </c>
      <c r="AS289" s="598" t="e">
        <f>+VLOOKUP($AJ289,Data_Validation!$A:$E,5,0)</f>
        <v>#N/A</v>
      </c>
      <c r="AT289" s="1036">
        <f t="shared" si="18"/>
        <v>0</v>
      </c>
      <c r="AU289" s="599">
        <f t="shared" si="18"/>
        <v>0</v>
      </c>
      <c r="AV289" s="1030">
        <f>IFERROR(INDEX(V289:AG289,1,MATCH(Parametres!$B$3,V$1:AG$1,0)-1)*IF(OR(C289="L",C289="S",C289="I"),-1,1),"")</f>
        <v>0</v>
      </c>
      <c r="AW289" s="1030">
        <f t="shared" si="19"/>
        <v>0</v>
      </c>
      <c r="AX289" s="1030">
        <f>INDEX(V289:AG289,1,MATCH(Parametres!$B$3,V$1:AG$1,0))*IF(OR(C289="L",C289="S",C289="I"),-1,1)</f>
        <v>0</v>
      </c>
      <c r="AY289" s="598" t="s">
        <v>337</v>
      </c>
      <c r="AZ289" s="598" t="e">
        <f>+VLOOKUP($AJ289,Data_Validation!$A:$E,5,0)</f>
        <v>#N/A</v>
      </c>
    </row>
    <row r="290" spans="36:52" ht="15" customHeight="1">
      <c r="AJ290" s="1030">
        <f t="shared" si="16"/>
        <v>0</v>
      </c>
      <c r="AK290" s="1030">
        <f t="shared" si="16"/>
        <v>0</v>
      </c>
      <c r="AL290" s="1030">
        <f>IFERROR(INDEX(G290:R290,1,MATCH(Parametres!$B$3,G$1:R$1,0)-1)*IF(OR(F290="L",F290="S",F290="I"),-1,1),"")</f>
        <v>0</v>
      </c>
      <c r="AM290" s="1030">
        <f t="shared" si="17"/>
        <v>0</v>
      </c>
      <c r="AN290" s="1030">
        <f>INDEX(G290:R290,1,MATCH(Parametres!$B$3,G$1:R$1,0))*IF(OR(F290="L",F290="S",F290="I"),-1,1)</f>
        <v>0</v>
      </c>
      <c r="AO290" s="598" t="e">
        <f>+VLOOKUP($AJ290,Data_Validation!$A:$D,1,0)</f>
        <v>#N/A</v>
      </c>
      <c r="AP290" s="598" t="e">
        <f>+VLOOKUP($AJ290,Data_Validation!$A:$D,3,0)</f>
        <v>#N/A</v>
      </c>
      <c r="AQ290" s="598" t="e">
        <f>+VLOOKUP($AJ290,Data_Validation!$A:$D,4,0)</f>
        <v>#N/A</v>
      </c>
      <c r="AR290" s="598" t="s">
        <v>299</v>
      </c>
      <c r="AS290" s="598" t="e">
        <f>+VLOOKUP($AJ290,Data_Validation!$A:$E,5,0)</f>
        <v>#N/A</v>
      </c>
      <c r="AT290" s="1036">
        <f t="shared" si="18"/>
        <v>0</v>
      </c>
      <c r="AU290" s="599">
        <f t="shared" si="18"/>
        <v>0</v>
      </c>
      <c r="AV290" s="1030">
        <f>IFERROR(INDEX(V290:AG290,1,MATCH(Parametres!$B$3,V$1:AG$1,0)-1)*IF(OR(C290="L",C290="S",C290="I"),-1,1),"")</f>
        <v>0</v>
      </c>
      <c r="AW290" s="1030">
        <f t="shared" si="19"/>
        <v>0</v>
      </c>
      <c r="AX290" s="1030">
        <f>INDEX(V290:AG290,1,MATCH(Parametres!$B$3,V$1:AG$1,0))*IF(OR(C290="L",C290="S",C290="I"),-1,1)</f>
        <v>0</v>
      </c>
      <c r="AY290" s="598" t="s">
        <v>337</v>
      </c>
      <c r="AZ290" s="598" t="e">
        <f>+VLOOKUP($AJ290,Data_Validation!$A:$E,5,0)</f>
        <v>#N/A</v>
      </c>
    </row>
    <row r="291" spans="36:52" ht="15.75" customHeight="1">
      <c r="AJ291" s="1030">
        <f t="shared" si="16"/>
        <v>0</v>
      </c>
      <c r="AK291" s="1030">
        <f t="shared" si="16"/>
        <v>0</v>
      </c>
      <c r="AL291" s="1030">
        <f>IFERROR(INDEX(G291:R291,1,MATCH(Parametres!$B$3,G$1:R$1,0)-1)*IF(OR(F291="L",F291="S",F291="I"),-1,1),"")</f>
        <v>0</v>
      </c>
      <c r="AM291" s="1030">
        <f t="shared" si="17"/>
        <v>0</v>
      </c>
      <c r="AN291" s="1030">
        <f>INDEX(G291:R291,1,MATCH(Parametres!$B$3,G$1:R$1,0))*IF(OR(F291="L",F291="S",F291="I"),-1,1)</f>
        <v>0</v>
      </c>
      <c r="AO291" s="598" t="e">
        <f>+VLOOKUP($AJ291,Data_Validation!$A:$D,1,0)</f>
        <v>#N/A</v>
      </c>
      <c r="AP291" s="598" t="e">
        <f>+VLOOKUP($AJ291,Data_Validation!$A:$D,3,0)</f>
        <v>#N/A</v>
      </c>
      <c r="AQ291" s="598" t="e">
        <f>+VLOOKUP($AJ291,Data_Validation!$A:$D,4,0)</f>
        <v>#N/A</v>
      </c>
      <c r="AR291" s="598" t="s">
        <v>299</v>
      </c>
      <c r="AS291" s="598" t="e">
        <f>+VLOOKUP($AJ291,Data_Validation!$A:$E,5,0)</f>
        <v>#N/A</v>
      </c>
      <c r="AT291" s="1036">
        <f t="shared" si="18"/>
        <v>0</v>
      </c>
      <c r="AU291" s="599">
        <f t="shared" si="18"/>
        <v>0</v>
      </c>
      <c r="AV291" s="1030">
        <f>IFERROR(INDEX(V291:AG291,1,MATCH(Parametres!$B$3,V$1:AG$1,0)-1)*IF(OR(C291="L",C291="S",C291="I"),-1,1),"")</f>
        <v>0</v>
      </c>
      <c r="AW291" s="1030">
        <f t="shared" si="19"/>
        <v>0</v>
      </c>
      <c r="AX291" s="1030">
        <f>INDEX(V291:AG291,1,MATCH(Parametres!$B$3,V$1:AG$1,0))*IF(OR(C291="L",C291="S",C291="I"),-1,1)</f>
        <v>0</v>
      </c>
      <c r="AY291" s="598" t="s">
        <v>337</v>
      </c>
      <c r="AZ291" s="598" t="e">
        <f>+VLOOKUP($AJ291,Data_Validation!$A:$E,5,0)</f>
        <v>#N/A</v>
      </c>
    </row>
    <row r="292" spans="36:52" ht="15" customHeight="1">
      <c r="AJ292" s="1030">
        <f t="shared" si="16"/>
        <v>0</v>
      </c>
      <c r="AK292" s="1030">
        <f t="shared" si="16"/>
        <v>0</v>
      </c>
      <c r="AL292" s="1030">
        <f>IFERROR(INDEX(G292:R292,1,MATCH(Parametres!$B$3,G$1:R$1,0)-1)*IF(OR(F292="L",F292="S",F292="I"),-1,1),"")</f>
        <v>0</v>
      </c>
      <c r="AM292" s="1030">
        <f t="shared" si="17"/>
        <v>0</v>
      </c>
      <c r="AN292" s="1030">
        <f>INDEX(G292:R292,1,MATCH(Parametres!$B$3,G$1:R$1,0))*IF(OR(F292="L",F292="S",F292="I"),-1,1)</f>
        <v>0</v>
      </c>
      <c r="AO292" s="598" t="e">
        <f>+VLOOKUP($AJ292,Data_Validation!$A:$D,1,0)</f>
        <v>#N/A</v>
      </c>
      <c r="AP292" s="598" t="e">
        <f>+VLOOKUP($AJ292,Data_Validation!$A:$D,3,0)</f>
        <v>#N/A</v>
      </c>
      <c r="AQ292" s="598" t="e">
        <f>+VLOOKUP($AJ292,Data_Validation!$A:$D,4,0)</f>
        <v>#N/A</v>
      </c>
      <c r="AR292" s="598" t="s">
        <v>299</v>
      </c>
      <c r="AS292" s="598" t="e">
        <f>+VLOOKUP($AJ292,Data_Validation!$A:$E,5,0)</f>
        <v>#N/A</v>
      </c>
      <c r="AT292" s="1036">
        <f t="shared" si="18"/>
        <v>0</v>
      </c>
      <c r="AU292" s="599">
        <f t="shared" si="18"/>
        <v>0</v>
      </c>
      <c r="AV292" s="1030">
        <f>IFERROR(INDEX(V292:AG292,1,MATCH(Parametres!$B$3,V$1:AG$1,0)-1)*IF(OR(C292="L",C292="S",C292="I"),-1,1),"")</f>
        <v>0</v>
      </c>
      <c r="AW292" s="1030">
        <f t="shared" si="19"/>
        <v>0</v>
      </c>
      <c r="AX292" s="1030">
        <f>INDEX(V292:AG292,1,MATCH(Parametres!$B$3,V$1:AG$1,0))*IF(OR(C292="L",C292="S",C292="I"),-1,1)</f>
        <v>0</v>
      </c>
      <c r="AY292" s="598" t="s">
        <v>337</v>
      </c>
      <c r="AZ292" s="598" t="e">
        <f>+VLOOKUP($AJ292,Data_Validation!$A:$E,5,0)</f>
        <v>#N/A</v>
      </c>
    </row>
    <row r="293" spans="36:52" ht="15" customHeight="1">
      <c r="AJ293" s="1030">
        <f t="shared" si="16"/>
        <v>0</v>
      </c>
      <c r="AK293" s="1030">
        <f t="shared" si="16"/>
        <v>0</v>
      </c>
      <c r="AL293" s="1030">
        <f>IFERROR(INDEX(G293:R293,1,MATCH(Parametres!$B$3,G$1:R$1,0)-1)*IF(OR(F293="L",F293="S",F293="I"),-1,1),"")</f>
        <v>0</v>
      </c>
      <c r="AM293" s="1030">
        <f t="shared" si="17"/>
        <v>0</v>
      </c>
      <c r="AN293" s="1030">
        <f>INDEX(G293:R293,1,MATCH(Parametres!$B$3,G$1:R$1,0))*IF(OR(F293="L",F293="S",F293="I"),-1,1)</f>
        <v>0</v>
      </c>
      <c r="AO293" s="598" t="e">
        <f>+VLOOKUP($AJ293,Data_Validation!$A:$D,1,0)</f>
        <v>#N/A</v>
      </c>
      <c r="AP293" s="598" t="e">
        <f>+VLOOKUP($AJ293,Data_Validation!$A:$D,3,0)</f>
        <v>#N/A</v>
      </c>
      <c r="AQ293" s="598" t="e">
        <f>+VLOOKUP($AJ293,Data_Validation!$A:$D,4,0)</f>
        <v>#N/A</v>
      </c>
      <c r="AR293" s="598" t="s">
        <v>299</v>
      </c>
      <c r="AS293" s="598" t="e">
        <f>+VLOOKUP($AJ293,Data_Validation!$A:$E,5,0)</f>
        <v>#N/A</v>
      </c>
      <c r="AT293" s="1036">
        <f t="shared" si="18"/>
        <v>0</v>
      </c>
      <c r="AU293" s="599">
        <f t="shared" si="18"/>
        <v>0</v>
      </c>
      <c r="AV293" s="1030">
        <f>IFERROR(INDEX(V293:AG293,1,MATCH(Parametres!$B$3,V$1:AG$1,0)-1)*IF(OR(C293="L",C293="S",C293="I"),-1,1),"")</f>
        <v>0</v>
      </c>
      <c r="AW293" s="1030">
        <f t="shared" si="19"/>
        <v>0</v>
      </c>
      <c r="AX293" s="1030">
        <f>INDEX(V293:AG293,1,MATCH(Parametres!$B$3,V$1:AG$1,0))*IF(OR(C293="L",C293="S",C293="I"),-1,1)</f>
        <v>0</v>
      </c>
      <c r="AY293" s="598" t="s">
        <v>337</v>
      </c>
      <c r="AZ293" s="598" t="e">
        <f>+VLOOKUP($AJ293,Data_Validation!$A:$E,5,0)</f>
        <v>#N/A</v>
      </c>
    </row>
    <row r="294" spans="36:52" ht="15" customHeight="1">
      <c r="AJ294" s="1030">
        <f t="shared" si="16"/>
        <v>0</v>
      </c>
      <c r="AK294" s="1030">
        <f t="shared" si="16"/>
        <v>0</v>
      </c>
      <c r="AL294" s="1030">
        <f>IFERROR(INDEX(G294:R294,1,MATCH(Parametres!$B$3,G$1:R$1,0)-1)*IF(OR(F294="L",F294="S",F294="I"),-1,1),"")</f>
        <v>0</v>
      </c>
      <c r="AM294" s="1030">
        <f t="shared" si="17"/>
        <v>0</v>
      </c>
      <c r="AN294" s="1030">
        <f>INDEX(G294:R294,1,MATCH(Parametres!$B$3,G$1:R$1,0))*IF(OR(F294="L",F294="S",F294="I"),-1,1)</f>
        <v>0</v>
      </c>
      <c r="AO294" s="598" t="e">
        <f>+VLOOKUP($AJ294,Data_Validation!$A:$D,1,0)</f>
        <v>#N/A</v>
      </c>
      <c r="AP294" s="598" t="e">
        <f>+VLOOKUP($AJ294,Data_Validation!$A:$D,3,0)</f>
        <v>#N/A</v>
      </c>
      <c r="AQ294" s="598" t="e">
        <f>+VLOOKUP($AJ294,Data_Validation!$A:$D,4,0)</f>
        <v>#N/A</v>
      </c>
      <c r="AR294" s="598" t="s">
        <v>299</v>
      </c>
      <c r="AS294" s="598" t="e">
        <f>+VLOOKUP($AJ294,Data_Validation!$A:$E,5,0)</f>
        <v>#N/A</v>
      </c>
      <c r="AT294" s="1036">
        <f t="shared" si="18"/>
        <v>0</v>
      </c>
      <c r="AU294" s="599">
        <f t="shared" si="18"/>
        <v>0</v>
      </c>
      <c r="AV294" s="1030">
        <f>IFERROR(INDEX(V294:AG294,1,MATCH(Parametres!$B$3,V$1:AG$1,0)-1)*IF(OR(C294="L",C294="S",C294="I"),-1,1),"")</f>
        <v>0</v>
      </c>
      <c r="AW294" s="1030">
        <f t="shared" si="19"/>
        <v>0</v>
      </c>
      <c r="AX294" s="1030">
        <f>INDEX(V294:AG294,1,MATCH(Parametres!$B$3,V$1:AG$1,0))*IF(OR(C294="L",C294="S",C294="I"),-1,1)</f>
        <v>0</v>
      </c>
      <c r="AY294" s="598" t="s">
        <v>337</v>
      </c>
      <c r="AZ294" s="598" t="e">
        <f>+VLOOKUP($AJ294,Data_Validation!$A:$E,5,0)</f>
        <v>#N/A</v>
      </c>
    </row>
    <row r="295" spans="36:52" ht="15" customHeight="1">
      <c r="AJ295" s="1030">
        <f t="shared" si="16"/>
        <v>0</v>
      </c>
      <c r="AK295" s="1030">
        <f t="shared" si="16"/>
        <v>0</v>
      </c>
      <c r="AL295" s="1030">
        <f>IFERROR(INDEX(G295:R295,1,MATCH(Parametres!$B$3,G$1:R$1,0)-1)*IF(OR(F295="L",F295="S",F295="I"),-1,1),"")</f>
        <v>0</v>
      </c>
      <c r="AM295" s="1030">
        <f t="shared" si="17"/>
        <v>0</v>
      </c>
      <c r="AN295" s="1030">
        <f>INDEX(G295:R295,1,MATCH(Parametres!$B$3,G$1:R$1,0))*IF(OR(F295="L",F295="S",F295="I"),-1,1)</f>
        <v>0</v>
      </c>
      <c r="AO295" s="598" t="e">
        <f>+VLOOKUP($AJ295,Data_Validation!$A:$D,1,0)</f>
        <v>#N/A</v>
      </c>
      <c r="AP295" s="598" t="e">
        <f>+VLOOKUP($AJ295,Data_Validation!$A:$D,3,0)</f>
        <v>#N/A</v>
      </c>
      <c r="AQ295" s="598" t="e">
        <f>+VLOOKUP($AJ295,Data_Validation!$A:$D,4,0)</f>
        <v>#N/A</v>
      </c>
      <c r="AR295" s="598" t="s">
        <v>299</v>
      </c>
      <c r="AS295" s="598" t="e">
        <f>+VLOOKUP($AJ295,Data_Validation!$A:$E,5,0)</f>
        <v>#N/A</v>
      </c>
      <c r="AT295" s="1036">
        <f t="shared" si="18"/>
        <v>0</v>
      </c>
      <c r="AU295" s="599">
        <f t="shared" si="18"/>
        <v>0</v>
      </c>
      <c r="AV295" s="1030">
        <f>IFERROR(INDEX(V295:AG295,1,MATCH(Parametres!$B$3,V$1:AG$1,0)-1)*IF(OR(C295="L",C295="S",C295="I"),-1,1),"")</f>
        <v>0</v>
      </c>
      <c r="AW295" s="1030">
        <f t="shared" si="19"/>
        <v>0</v>
      </c>
      <c r="AX295" s="1030">
        <f>INDEX(V295:AG295,1,MATCH(Parametres!$B$3,V$1:AG$1,0))*IF(OR(C295="L",C295="S",C295="I"),-1,1)</f>
        <v>0</v>
      </c>
      <c r="AY295" s="598" t="s">
        <v>337</v>
      </c>
      <c r="AZ295" s="598" t="e">
        <f>+VLOOKUP($AJ295,Data_Validation!$A:$E,5,0)</f>
        <v>#N/A</v>
      </c>
    </row>
    <row r="296" spans="36:52" ht="15" customHeight="1">
      <c r="AJ296" s="1030">
        <f t="shared" si="16"/>
        <v>0</v>
      </c>
      <c r="AK296" s="1030">
        <f t="shared" si="16"/>
        <v>0</v>
      </c>
      <c r="AL296" s="1030">
        <f>IFERROR(INDEX(G296:R296,1,MATCH(Parametres!$B$3,G$1:R$1,0)-1)*IF(OR(F296="L",F296="S",F296="I"),-1,1),"")</f>
        <v>0</v>
      </c>
      <c r="AM296" s="1030">
        <f t="shared" si="17"/>
        <v>0</v>
      </c>
      <c r="AN296" s="1030">
        <f>INDEX(G296:R296,1,MATCH(Parametres!$B$3,G$1:R$1,0))*IF(OR(F296="L",F296="S",F296="I"),-1,1)</f>
        <v>0</v>
      </c>
      <c r="AO296" s="598" t="e">
        <f>+VLOOKUP($AJ296,Data_Validation!$A:$D,1,0)</f>
        <v>#N/A</v>
      </c>
      <c r="AP296" s="598" t="e">
        <f>+VLOOKUP($AJ296,Data_Validation!$A:$D,3,0)</f>
        <v>#N/A</v>
      </c>
      <c r="AQ296" s="598" t="e">
        <f>+VLOOKUP($AJ296,Data_Validation!$A:$D,4,0)</f>
        <v>#N/A</v>
      </c>
      <c r="AR296" s="598" t="s">
        <v>299</v>
      </c>
      <c r="AS296" s="598" t="e">
        <f>+VLOOKUP($AJ296,Data_Validation!$A:$E,5,0)</f>
        <v>#N/A</v>
      </c>
      <c r="AT296" s="1036">
        <f t="shared" si="18"/>
        <v>0</v>
      </c>
      <c r="AU296" s="599">
        <f t="shared" si="18"/>
        <v>0</v>
      </c>
      <c r="AV296" s="1030">
        <f>IFERROR(INDEX(V296:AG296,1,MATCH(Parametres!$B$3,V$1:AG$1,0)-1)*IF(OR(C296="L",C296="S",C296="I"),-1,1),"")</f>
        <v>0</v>
      </c>
      <c r="AW296" s="1030">
        <f t="shared" si="19"/>
        <v>0</v>
      </c>
      <c r="AX296" s="1030">
        <f>INDEX(V296:AG296,1,MATCH(Parametres!$B$3,V$1:AG$1,0))*IF(OR(C296="L",C296="S",C296="I"),-1,1)</f>
        <v>0</v>
      </c>
      <c r="AY296" s="598" t="s">
        <v>337</v>
      </c>
      <c r="AZ296" s="598" t="e">
        <f>+VLOOKUP($AJ296,Data_Validation!$A:$E,5,0)</f>
        <v>#N/A</v>
      </c>
    </row>
    <row r="297" spans="36:52" ht="15.75" customHeight="1">
      <c r="AJ297" s="1030">
        <f t="shared" si="16"/>
        <v>0</v>
      </c>
      <c r="AK297" s="1030">
        <f t="shared" si="16"/>
        <v>0</v>
      </c>
      <c r="AL297" s="1030">
        <f>IFERROR(INDEX(G297:R297,1,MATCH(Parametres!$B$3,G$1:R$1,0)-1)*IF(OR(F297="L",F297="S",F297="I"),-1,1),"")</f>
        <v>0</v>
      </c>
      <c r="AM297" s="1030">
        <f t="shared" si="17"/>
        <v>0</v>
      </c>
      <c r="AN297" s="1030">
        <f>INDEX(G297:R297,1,MATCH(Parametres!$B$3,G$1:R$1,0))*IF(OR(F297="L",F297="S",F297="I"),-1,1)</f>
        <v>0</v>
      </c>
      <c r="AO297" s="598" t="e">
        <f>+VLOOKUP($AJ297,Data_Validation!$A:$D,1,0)</f>
        <v>#N/A</v>
      </c>
      <c r="AP297" s="598" t="e">
        <f>+VLOOKUP($AJ297,Data_Validation!$A:$D,3,0)</f>
        <v>#N/A</v>
      </c>
      <c r="AQ297" s="598" t="e">
        <f>+VLOOKUP($AJ297,Data_Validation!$A:$D,4,0)</f>
        <v>#N/A</v>
      </c>
      <c r="AR297" s="598" t="s">
        <v>299</v>
      </c>
      <c r="AS297" s="598" t="e">
        <f>+VLOOKUP($AJ297,Data_Validation!$A:$E,5,0)</f>
        <v>#N/A</v>
      </c>
      <c r="AT297" s="1036">
        <f t="shared" si="18"/>
        <v>0</v>
      </c>
      <c r="AU297" s="599">
        <f t="shared" si="18"/>
        <v>0</v>
      </c>
      <c r="AV297" s="1030">
        <f>IFERROR(INDEX(V297:AG297,1,MATCH(Parametres!$B$3,V$1:AG$1,0)-1)*IF(OR(C297="L",C297="S",C297="I"),-1,1),"")</f>
        <v>0</v>
      </c>
      <c r="AW297" s="1030">
        <f t="shared" si="19"/>
        <v>0</v>
      </c>
      <c r="AX297" s="1030">
        <f>INDEX(V297:AG297,1,MATCH(Parametres!$B$3,V$1:AG$1,0))*IF(OR(C297="L",C297="S",C297="I"),-1,1)</f>
        <v>0</v>
      </c>
      <c r="AY297" s="598" t="s">
        <v>337</v>
      </c>
      <c r="AZ297" s="598" t="e">
        <f>+VLOOKUP($AJ297,Data_Validation!$A:$E,5,0)</f>
        <v>#N/A</v>
      </c>
    </row>
    <row r="298" spans="36:52" ht="15" customHeight="1">
      <c r="AJ298" s="1030">
        <f t="shared" si="16"/>
        <v>0</v>
      </c>
      <c r="AK298" s="1030">
        <f t="shared" si="16"/>
        <v>0</v>
      </c>
      <c r="AL298" s="1030">
        <f>IFERROR(INDEX(G298:R298,1,MATCH(Parametres!$B$3,G$1:R$1,0)-1)*IF(OR(F298="L",F298="S",F298="I"),-1,1),"")</f>
        <v>0</v>
      </c>
      <c r="AM298" s="1030">
        <f t="shared" si="17"/>
        <v>0</v>
      </c>
      <c r="AN298" s="1030">
        <f>INDEX(G298:R298,1,MATCH(Parametres!$B$3,G$1:R$1,0))*IF(OR(F298="L",F298="S",F298="I"),-1,1)</f>
        <v>0</v>
      </c>
      <c r="AO298" s="598" t="e">
        <f>+VLOOKUP($AJ298,Data_Validation!$A:$D,1,0)</f>
        <v>#N/A</v>
      </c>
      <c r="AP298" s="598" t="e">
        <f>+VLOOKUP($AJ298,Data_Validation!$A:$D,3,0)</f>
        <v>#N/A</v>
      </c>
      <c r="AQ298" s="598" t="e">
        <f>+VLOOKUP($AJ298,Data_Validation!$A:$D,4,0)</f>
        <v>#N/A</v>
      </c>
      <c r="AR298" s="598" t="s">
        <v>299</v>
      </c>
      <c r="AS298" s="598" t="e">
        <f>+VLOOKUP($AJ298,Data_Validation!$A:$E,5,0)</f>
        <v>#N/A</v>
      </c>
      <c r="AT298" s="1036">
        <f t="shared" si="18"/>
        <v>0</v>
      </c>
      <c r="AU298" s="599">
        <f t="shared" si="18"/>
        <v>0</v>
      </c>
      <c r="AV298" s="1030">
        <f>IFERROR(INDEX(V298:AG298,1,MATCH(Parametres!$B$3,V$1:AG$1,0)-1)*IF(OR(C298="L",C298="S",C298="I"),-1,1),"")</f>
        <v>0</v>
      </c>
      <c r="AW298" s="1030">
        <f t="shared" si="19"/>
        <v>0</v>
      </c>
      <c r="AX298" s="1030">
        <f>INDEX(V298:AG298,1,MATCH(Parametres!$B$3,V$1:AG$1,0))*IF(OR(C298="L",C298="S",C298="I"),-1,1)</f>
        <v>0</v>
      </c>
      <c r="AY298" s="598" t="s">
        <v>337</v>
      </c>
      <c r="AZ298" s="598" t="e">
        <f>+VLOOKUP($AJ298,Data_Validation!$A:$E,5,0)</f>
        <v>#N/A</v>
      </c>
    </row>
    <row r="299" spans="36:52" ht="15" customHeight="1">
      <c r="AJ299" s="1030">
        <f t="shared" si="16"/>
        <v>0</v>
      </c>
      <c r="AK299" s="1030">
        <f t="shared" si="16"/>
        <v>0</v>
      </c>
      <c r="AL299" s="1030">
        <f>IFERROR(INDEX(G299:R299,1,MATCH(Parametres!$B$3,G$1:R$1,0)-1)*IF(OR(F299="L",F299="S",F299="I"),-1,1),"")</f>
        <v>0</v>
      </c>
      <c r="AM299" s="1030">
        <f t="shared" si="17"/>
        <v>0</v>
      </c>
      <c r="AN299" s="1030">
        <f>INDEX(G299:R299,1,MATCH(Parametres!$B$3,G$1:R$1,0))*IF(OR(F299="L",F299="S",F299="I"),-1,1)</f>
        <v>0</v>
      </c>
      <c r="AO299" s="598" t="e">
        <f>+VLOOKUP($AJ299,Data_Validation!$A:$D,1,0)</f>
        <v>#N/A</v>
      </c>
      <c r="AP299" s="598" t="e">
        <f>+VLOOKUP($AJ299,Data_Validation!$A:$D,3,0)</f>
        <v>#N/A</v>
      </c>
      <c r="AQ299" s="598" t="e">
        <f>+VLOOKUP($AJ299,Data_Validation!$A:$D,4,0)</f>
        <v>#N/A</v>
      </c>
      <c r="AR299" s="598" t="s">
        <v>299</v>
      </c>
      <c r="AS299" s="598" t="e">
        <f>+VLOOKUP($AJ299,Data_Validation!$A:$E,5,0)</f>
        <v>#N/A</v>
      </c>
      <c r="AT299" s="1036">
        <f t="shared" si="18"/>
        <v>0</v>
      </c>
      <c r="AU299" s="599">
        <f t="shared" si="18"/>
        <v>0</v>
      </c>
      <c r="AV299" s="1030">
        <f>IFERROR(INDEX(V299:AG299,1,MATCH(Parametres!$B$3,V$1:AG$1,0)-1)*IF(OR(C299="L",C299="S",C299="I"),-1,1),"")</f>
        <v>0</v>
      </c>
      <c r="AW299" s="1030">
        <f t="shared" si="19"/>
        <v>0</v>
      </c>
      <c r="AX299" s="1030">
        <f>INDEX(V299:AG299,1,MATCH(Parametres!$B$3,V$1:AG$1,0))*IF(OR(C299="L",C299="S",C299="I"),-1,1)</f>
        <v>0</v>
      </c>
      <c r="AY299" s="598" t="s">
        <v>337</v>
      </c>
      <c r="AZ299" s="598" t="e">
        <f>+VLOOKUP($AJ299,Data_Validation!$A:$E,5,0)</f>
        <v>#N/A</v>
      </c>
    </row>
    <row r="300" spans="36:52" ht="15" customHeight="1">
      <c r="AJ300" s="1030">
        <f t="shared" si="16"/>
        <v>0</v>
      </c>
      <c r="AK300" s="1030">
        <f t="shared" si="16"/>
        <v>0</v>
      </c>
      <c r="AL300" s="1030">
        <f>IFERROR(INDEX(G300:R300,1,MATCH(Parametres!$B$3,G$1:R$1,0)-1)*IF(OR(F300="L",F300="S",F300="I"),-1,1),"")</f>
        <v>0</v>
      </c>
      <c r="AM300" s="1030">
        <f t="shared" si="17"/>
        <v>0</v>
      </c>
      <c r="AN300" s="1030">
        <f>INDEX(G300:R300,1,MATCH(Parametres!$B$3,G$1:R$1,0))*IF(OR(F300="L",F300="S",F300="I"),-1,1)</f>
        <v>0</v>
      </c>
      <c r="AO300" s="598" t="e">
        <f>+VLOOKUP($AJ300,Data_Validation!$A:$D,1,0)</f>
        <v>#N/A</v>
      </c>
      <c r="AP300" s="598" t="e">
        <f>+VLOOKUP($AJ300,Data_Validation!$A:$D,3,0)</f>
        <v>#N/A</v>
      </c>
      <c r="AQ300" s="598" t="e">
        <f>+VLOOKUP($AJ300,Data_Validation!$A:$D,4,0)</f>
        <v>#N/A</v>
      </c>
      <c r="AR300" s="598" t="s">
        <v>299</v>
      </c>
      <c r="AS300" s="598" t="e">
        <f>+VLOOKUP($AJ300,Data_Validation!$A:$E,5,0)</f>
        <v>#N/A</v>
      </c>
      <c r="AT300" s="1036">
        <f t="shared" si="18"/>
        <v>0</v>
      </c>
      <c r="AU300" s="599">
        <f t="shared" si="18"/>
        <v>0</v>
      </c>
      <c r="AV300" s="1030">
        <f>IFERROR(INDEX(V300:AG300,1,MATCH(Parametres!$B$3,V$1:AG$1,0)-1)*IF(OR(C300="L",C300="S",C300="I"),-1,1),"")</f>
        <v>0</v>
      </c>
      <c r="AW300" s="1030">
        <f t="shared" si="19"/>
        <v>0</v>
      </c>
      <c r="AX300" s="1030">
        <f>INDEX(V300:AG300,1,MATCH(Parametres!$B$3,V$1:AG$1,0))*IF(OR(C300="L",C300="S",C300="I"),-1,1)</f>
        <v>0</v>
      </c>
      <c r="AY300" s="598" t="s">
        <v>337</v>
      </c>
      <c r="AZ300" s="598" t="e">
        <f>+VLOOKUP($AJ300,Data_Validation!$A:$E,5,0)</f>
        <v>#N/A</v>
      </c>
    </row>
    <row r="301" spans="36:52" ht="15.75" customHeight="1">
      <c r="AJ301" s="1030">
        <f t="shared" si="16"/>
        <v>0</v>
      </c>
      <c r="AK301" s="1030">
        <f t="shared" si="16"/>
        <v>0</v>
      </c>
      <c r="AL301" s="1030">
        <f>IFERROR(INDEX(G301:R301,1,MATCH(Parametres!$B$3,G$1:R$1,0)-1)*IF(OR(F301="L",F301="S",F301="I"),-1,1),"")</f>
        <v>0</v>
      </c>
      <c r="AM301" s="1030">
        <f t="shared" si="17"/>
        <v>0</v>
      </c>
      <c r="AN301" s="1030">
        <f>INDEX(G301:R301,1,MATCH(Parametres!$B$3,G$1:R$1,0))*IF(OR(F301="L",F301="S",F301="I"),-1,1)</f>
        <v>0</v>
      </c>
      <c r="AO301" s="598" t="e">
        <f>+VLOOKUP($AJ301,Data_Validation!$A:$D,1,0)</f>
        <v>#N/A</v>
      </c>
      <c r="AP301" s="598" t="e">
        <f>+VLOOKUP($AJ301,Data_Validation!$A:$D,3,0)</f>
        <v>#N/A</v>
      </c>
      <c r="AQ301" s="598" t="e">
        <f>+VLOOKUP($AJ301,Data_Validation!$A:$D,4,0)</f>
        <v>#N/A</v>
      </c>
      <c r="AR301" s="598" t="s">
        <v>299</v>
      </c>
      <c r="AS301" s="598" t="e">
        <f>+VLOOKUP($AJ301,Data_Validation!$A:$E,5,0)</f>
        <v>#N/A</v>
      </c>
      <c r="AT301" s="1036">
        <f t="shared" si="18"/>
        <v>0</v>
      </c>
      <c r="AU301" s="599">
        <f t="shared" si="18"/>
        <v>0</v>
      </c>
      <c r="AV301" s="1030">
        <f>IFERROR(INDEX(V301:AG301,1,MATCH(Parametres!$B$3,V$1:AG$1,0)-1)*IF(OR(C301="L",C301="S",C301="I"),-1,1),"")</f>
        <v>0</v>
      </c>
      <c r="AW301" s="1030">
        <f t="shared" si="19"/>
        <v>0</v>
      </c>
      <c r="AX301" s="1030">
        <f>INDEX(V301:AG301,1,MATCH(Parametres!$B$3,V$1:AG$1,0))*IF(OR(C301="L",C301="S",C301="I"),-1,1)</f>
        <v>0</v>
      </c>
      <c r="AY301" s="598" t="s">
        <v>337</v>
      </c>
      <c r="AZ301" s="598" t="e">
        <f>+VLOOKUP($AJ301,Data_Validation!$A:$E,5,0)</f>
        <v>#N/A</v>
      </c>
    </row>
    <row r="302" spans="36:52" ht="15" customHeight="1">
      <c r="AJ302" s="1030">
        <f t="shared" si="16"/>
        <v>0</v>
      </c>
      <c r="AK302" s="1030">
        <f t="shared" si="16"/>
        <v>0</v>
      </c>
      <c r="AL302" s="1030">
        <f>IFERROR(INDEX(G302:R302,1,MATCH(Parametres!$B$3,G$1:R$1,0)-1)*IF(OR(F302="L",F302="S",F302="I"),-1,1),"")</f>
        <v>0</v>
      </c>
      <c r="AM302" s="1030">
        <f t="shared" si="17"/>
        <v>0</v>
      </c>
      <c r="AN302" s="1030">
        <f>INDEX(G302:R302,1,MATCH(Parametres!$B$3,G$1:R$1,0))*IF(OR(F302="L",F302="S",F302="I"),-1,1)</f>
        <v>0</v>
      </c>
      <c r="AO302" s="598" t="e">
        <f>+VLOOKUP($AJ302,Data_Validation!$A:$D,1,0)</f>
        <v>#N/A</v>
      </c>
      <c r="AP302" s="598" t="e">
        <f>+VLOOKUP($AJ302,Data_Validation!$A:$D,3,0)</f>
        <v>#N/A</v>
      </c>
      <c r="AQ302" s="598" t="e">
        <f>+VLOOKUP($AJ302,Data_Validation!$A:$D,4,0)</f>
        <v>#N/A</v>
      </c>
      <c r="AR302" s="598" t="s">
        <v>299</v>
      </c>
      <c r="AS302" s="598" t="e">
        <f>+VLOOKUP($AJ302,Data_Validation!$A:$E,5,0)</f>
        <v>#N/A</v>
      </c>
      <c r="AT302" s="1036">
        <f t="shared" si="18"/>
        <v>0</v>
      </c>
      <c r="AU302" s="599">
        <f t="shared" si="18"/>
        <v>0</v>
      </c>
      <c r="AV302" s="1030">
        <f>IFERROR(INDEX(V302:AG302,1,MATCH(Parametres!$B$3,V$1:AG$1,0)-1)*IF(OR(C302="L",C302="S",C302="I"),-1,1),"")</f>
        <v>0</v>
      </c>
      <c r="AW302" s="1030">
        <f t="shared" si="19"/>
        <v>0</v>
      </c>
      <c r="AX302" s="1030">
        <f>INDEX(V302:AG302,1,MATCH(Parametres!$B$3,V$1:AG$1,0))*IF(OR(C302="L",C302="S",C302="I"),-1,1)</f>
        <v>0</v>
      </c>
      <c r="AY302" s="598" t="s">
        <v>337</v>
      </c>
      <c r="AZ302" s="598" t="e">
        <f>+VLOOKUP($AJ302,Data_Validation!$A:$E,5,0)</f>
        <v>#N/A</v>
      </c>
    </row>
    <row r="303" spans="36:52" ht="15" customHeight="1">
      <c r="AJ303" s="1030">
        <f t="shared" si="16"/>
        <v>0</v>
      </c>
      <c r="AK303" s="1030">
        <f t="shared" si="16"/>
        <v>0</v>
      </c>
      <c r="AL303" s="1030">
        <f>IFERROR(INDEX(G303:R303,1,MATCH(Parametres!$B$3,G$1:R$1,0)-1)*IF(OR(F303="L",F303="S",F303="I"),-1,1),"")</f>
        <v>0</v>
      </c>
      <c r="AM303" s="1030">
        <f t="shared" si="17"/>
        <v>0</v>
      </c>
      <c r="AN303" s="1030">
        <f>INDEX(G303:R303,1,MATCH(Parametres!$B$3,G$1:R$1,0))*IF(OR(F303="L",F303="S",F303="I"),-1,1)</f>
        <v>0</v>
      </c>
      <c r="AO303" s="598" t="e">
        <f>+VLOOKUP($AJ303,Data_Validation!$A:$D,1,0)</f>
        <v>#N/A</v>
      </c>
      <c r="AP303" s="598" t="e">
        <f>+VLOOKUP($AJ303,Data_Validation!$A:$D,3,0)</f>
        <v>#N/A</v>
      </c>
      <c r="AQ303" s="598" t="e">
        <f>+VLOOKUP($AJ303,Data_Validation!$A:$D,4,0)</f>
        <v>#N/A</v>
      </c>
      <c r="AR303" s="598" t="s">
        <v>299</v>
      </c>
      <c r="AS303" s="598" t="e">
        <f>+VLOOKUP($AJ303,Data_Validation!$A:$E,5,0)</f>
        <v>#N/A</v>
      </c>
      <c r="AT303" s="1036">
        <f t="shared" si="18"/>
        <v>0</v>
      </c>
      <c r="AU303" s="599">
        <f t="shared" si="18"/>
        <v>0</v>
      </c>
      <c r="AV303" s="1030">
        <f>IFERROR(INDEX(V303:AG303,1,MATCH(Parametres!$B$3,V$1:AG$1,0)-1)*IF(OR(C303="L",C303="S",C303="I"),-1,1),"")</f>
        <v>0</v>
      </c>
      <c r="AW303" s="1030">
        <f t="shared" si="19"/>
        <v>0</v>
      </c>
      <c r="AX303" s="1030">
        <f>INDEX(V303:AG303,1,MATCH(Parametres!$B$3,V$1:AG$1,0))*IF(OR(C303="L",C303="S",C303="I"),-1,1)</f>
        <v>0</v>
      </c>
      <c r="AY303" s="598" t="s">
        <v>337</v>
      </c>
      <c r="AZ303" s="598" t="e">
        <f>+VLOOKUP($AJ303,Data_Validation!$A:$E,5,0)</f>
        <v>#N/A</v>
      </c>
    </row>
    <row r="304" spans="36:52" ht="15" customHeight="1">
      <c r="AJ304" s="1030">
        <f t="shared" si="16"/>
        <v>0</v>
      </c>
      <c r="AK304" s="1030">
        <f t="shared" si="16"/>
        <v>0</v>
      </c>
      <c r="AL304" s="1030">
        <f>IFERROR(INDEX(G304:R304,1,MATCH(Parametres!$B$3,G$1:R$1,0)-1)*IF(OR(F304="L",F304="S",F304="I"),-1,1),"")</f>
        <v>0</v>
      </c>
      <c r="AM304" s="1030">
        <f t="shared" si="17"/>
        <v>0</v>
      </c>
      <c r="AN304" s="1030">
        <f>INDEX(G304:R304,1,MATCH(Parametres!$B$3,G$1:R$1,0))*IF(OR(F304="L",F304="S",F304="I"),-1,1)</f>
        <v>0</v>
      </c>
      <c r="AO304" s="598" t="e">
        <f>+VLOOKUP($AJ304,Data_Validation!$A:$D,1,0)</f>
        <v>#N/A</v>
      </c>
      <c r="AP304" s="598" t="e">
        <f>+VLOOKUP($AJ304,Data_Validation!$A:$D,3,0)</f>
        <v>#N/A</v>
      </c>
      <c r="AQ304" s="598" t="e">
        <f>+VLOOKUP($AJ304,Data_Validation!$A:$D,4,0)</f>
        <v>#N/A</v>
      </c>
      <c r="AR304" s="598" t="s">
        <v>299</v>
      </c>
      <c r="AS304" s="598" t="e">
        <f>+VLOOKUP($AJ304,Data_Validation!$A:$E,5,0)</f>
        <v>#N/A</v>
      </c>
      <c r="AT304" s="1036">
        <f t="shared" si="18"/>
        <v>0</v>
      </c>
      <c r="AU304" s="599">
        <f t="shared" si="18"/>
        <v>0</v>
      </c>
      <c r="AV304" s="1030">
        <f>IFERROR(INDEX(V304:AG304,1,MATCH(Parametres!$B$3,V$1:AG$1,0)-1)*IF(OR(C304="L",C304="S",C304="I"),-1,1),"")</f>
        <v>0</v>
      </c>
      <c r="AW304" s="1030">
        <f t="shared" si="19"/>
        <v>0</v>
      </c>
      <c r="AX304" s="1030">
        <f>INDEX(V304:AG304,1,MATCH(Parametres!$B$3,V$1:AG$1,0))*IF(OR(C304="L",C304="S",C304="I"),-1,1)</f>
        <v>0</v>
      </c>
      <c r="AY304" s="598" t="s">
        <v>337</v>
      </c>
      <c r="AZ304" s="598" t="e">
        <f>+VLOOKUP($AJ304,Data_Validation!$A:$E,5,0)</f>
        <v>#N/A</v>
      </c>
    </row>
    <row r="305" spans="36:52" ht="15.75" customHeight="1">
      <c r="AJ305" s="1030">
        <f t="shared" si="16"/>
        <v>0</v>
      </c>
      <c r="AK305" s="1030">
        <f t="shared" si="16"/>
        <v>0</v>
      </c>
      <c r="AL305" s="1030">
        <f>IFERROR(INDEX(G305:R305,1,MATCH(Parametres!$B$3,G$1:R$1,0)-1)*IF(OR(F305="L",F305="S",F305="I"),-1,1),"")</f>
        <v>0</v>
      </c>
      <c r="AM305" s="1030">
        <f t="shared" si="17"/>
        <v>0</v>
      </c>
      <c r="AN305" s="1030">
        <f>INDEX(G305:R305,1,MATCH(Parametres!$B$3,G$1:R$1,0))*IF(OR(F305="L",F305="S",F305="I"),-1,1)</f>
        <v>0</v>
      </c>
      <c r="AO305" s="598" t="e">
        <f>+VLOOKUP($AJ305,Data_Validation!$A:$D,1,0)</f>
        <v>#N/A</v>
      </c>
      <c r="AP305" s="598" t="e">
        <f>+VLOOKUP($AJ305,Data_Validation!$A:$D,3,0)</f>
        <v>#N/A</v>
      </c>
      <c r="AQ305" s="598" t="e">
        <f>+VLOOKUP($AJ305,Data_Validation!$A:$D,4,0)</f>
        <v>#N/A</v>
      </c>
      <c r="AR305" s="598" t="s">
        <v>299</v>
      </c>
      <c r="AS305" s="598" t="e">
        <f>+VLOOKUP($AJ305,Data_Validation!$A:$E,5,0)</f>
        <v>#N/A</v>
      </c>
      <c r="AT305" s="1036">
        <f t="shared" si="18"/>
        <v>0</v>
      </c>
      <c r="AU305" s="599">
        <f t="shared" si="18"/>
        <v>0</v>
      </c>
      <c r="AV305" s="1030">
        <f>IFERROR(INDEX(V305:AG305,1,MATCH(Parametres!$B$3,V$1:AG$1,0)-1)*IF(OR(C305="L",C305="S",C305="I"),-1,1),"")</f>
        <v>0</v>
      </c>
      <c r="AW305" s="1030">
        <f t="shared" si="19"/>
        <v>0</v>
      </c>
      <c r="AX305" s="1030">
        <f>INDEX(V305:AG305,1,MATCH(Parametres!$B$3,V$1:AG$1,0))*IF(OR(C305="L",C305="S",C305="I"),-1,1)</f>
        <v>0</v>
      </c>
      <c r="AY305" s="598" t="s">
        <v>337</v>
      </c>
      <c r="AZ305" s="598" t="e">
        <f>+VLOOKUP($AJ305,Data_Validation!$A:$E,5,0)</f>
        <v>#N/A</v>
      </c>
    </row>
    <row r="306" spans="36:52" ht="15" customHeight="1">
      <c r="AJ306" s="1030">
        <f t="shared" si="16"/>
        <v>0</v>
      </c>
      <c r="AK306" s="1030">
        <f t="shared" si="16"/>
        <v>0</v>
      </c>
      <c r="AL306" s="1030">
        <f>IFERROR(INDEX(G306:R306,1,MATCH(Parametres!$B$3,G$1:R$1,0)-1)*IF(OR(F306="L",F306="S",F306="I"),-1,1),"")</f>
        <v>0</v>
      </c>
      <c r="AM306" s="1030">
        <f t="shared" si="17"/>
        <v>0</v>
      </c>
      <c r="AN306" s="1030">
        <f>INDEX(G306:R306,1,MATCH(Parametres!$B$3,G$1:R$1,0))*IF(OR(F306="L",F306="S",F306="I"),-1,1)</f>
        <v>0</v>
      </c>
      <c r="AO306" s="598" t="e">
        <f>+VLOOKUP($AJ306,Data_Validation!$A:$D,1,0)</f>
        <v>#N/A</v>
      </c>
      <c r="AP306" s="598" t="e">
        <f>+VLOOKUP($AJ306,Data_Validation!$A:$D,3,0)</f>
        <v>#N/A</v>
      </c>
      <c r="AQ306" s="598" t="e">
        <f>+VLOOKUP($AJ306,Data_Validation!$A:$D,4,0)</f>
        <v>#N/A</v>
      </c>
      <c r="AR306" s="598" t="s">
        <v>299</v>
      </c>
      <c r="AS306" s="598" t="e">
        <f>+VLOOKUP($AJ306,Data_Validation!$A:$E,5,0)</f>
        <v>#N/A</v>
      </c>
      <c r="AT306" s="1036">
        <f t="shared" si="18"/>
        <v>0</v>
      </c>
      <c r="AU306" s="599">
        <f t="shared" si="18"/>
        <v>0</v>
      </c>
      <c r="AV306" s="1030">
        <f>IFERROR(INDEX(V306:AG306,1,MATCH(Parametres!$B$3,V$1:AG$1,0)-1)*IF(OR(C306="L",C306="S",C306="I"),-1,1),"")</f>
        <v>0</v>
      </c>
      <c r="AW306" s="1030">
        <f t="shared" si="19"/>
        <v>0</v>
      </c>
      <c r="AX306" s="1030">
        <f>INDEX(V306:AG306,1,MATCH(Parametres!$B$3,V$1:AG$1,0))*IF(OR(C306="L",C306="S",C306="I"),-1,1)</f>
        <v>0</v>
      </c>
      <c r="AY306" s="598" t="s">
        <v>337</v>
      </c>
      <c r="AZ306" s="598" t="e">
        <f>+VLOOKUP($AJ306,Data_Validation!$A:$E,5,0)</f>
        <v>#N/A</v>
      </c>
    </row>
    <row r="307" spans="36:52" ht="15" customHeight="1">
      <c r="AJ307" s="1030">
        <f t="shared" si="16"/>
        <v>0</v>
      </c>
      <c r="AK307" s="1030">
        <f t="shared" si="16"/>
        <v>0</v>
      </c>
      <c r="AL307" s="1030">
        <f>IFERROR(INDEX(G307:R307,1,MATCH(Parametres!$B$3,G$1:R$1,0)-1)*IF(OR(F307="L",F307="S",F307="I"),-1,1),"")</f>
        <v>0</v>
      </c>
      <c r="AM307" s="1030">
        <f t="shared" si="17"/>
        <v>0</v>
      </c>
      <c r="AN307" s="1030">
        <f>INDEX(G307:R307,1,MATCH(Parametres!$B$3,G$1:R$1,0))*IF(OR(F307="L",F307="S",F307="I"),-1,1)</f>
        <v>0</v>
      </c>
      <c r="AO307" s="598" t="e">
        <f>+VLOOKUP($AJ307,Data_Validation!$A:$D,1,0)</f>
        <v>#N/A</v>
      </c>
      <c r="AP307" s="598" t="e">
        <f>+VLOOKUP($AJ307,Data_Validation!$A:$D,3,0)</f>
        <v>#N/A</v>
      </c>
      <c r="AQ307" s="598" t="e">
        <f>+VLOOKUP($AJ307,Data_Validation!$A:$D,4,0)</f>
        <v>#N/A</v>
      </c>
      <c r="AR307" s="598" t="s">
        <v>299</v>
      </c>
      <c r="AS307" s="598" t="e">
        <f>+VLOOKUP($AJ307,Data_Validation!$A:$E,5,0)</f>
        <v>#N/A</v>
      </c>
      <c r="AT307" s="1036">
        <f t="shared" si="18"/>
        <v>0</v>
      </c>
      <c r="AU307" s="599">
        <f t="shared" si="18"/>
        <v>0</v>
      </c>
      <c r="AV307" s="1030">
        <f>IFERROR(INDEX(V307:AG307,1,MATCH(Parametres!$B$3,V$1:AG$1,0)-1)*IF(OR(C307="L",C307="S",C307="I"),-1,1),"")</f>
        <v>0</v>
      </c>
      <c r="AW307" s="1030">
        <f t="shared" si="19"/>
        <v>0</v>
      </c>
      <c r="AX307" s="1030">
        <f>INDEX(V307:AG307,1,MATCH(Parametres!$B$3,V$1:AG$1,0))*IF(OR(C307="L",C307="S",C307="I"),-1,1)</f>
        <v>0</v>
      </c>
      <c r="AY307" s="598" t="s">
        <v>337</v>
      </c>
      <c r="AZ307" s="598" t="e">
        <f>+VLOOKUP($AJ307,Data_Validation!$A:$E,5,0)</f>
        <v>#N/A</v>
      </c>
    </row>
    <row r="308" spans="36:52" ht="15" customHeight="1">
      <c r="AJ308" s="1030">
        <f t="shared" si="16"/>
        <v>0</v>
      </c>
      <c r="AK308" s="1030">
        <f t="shared" si="16"/>
        <v>0</v>
      </c>
      <c r="AL308" s="1030">
        <f>IFERROR(INDEX(G308:R308,1,MATCH(Parametres!$B$3,G$1:R$1,0)-1)*IF(OR(F308="L",F308="S",F308="I"),-1,1),"")</f>
        <v>0</v>
      </c>
      <c r="AM308" s="1030">
        <f t="shared" si="17"/>
        <v>0</v>
      </c>
      <c r="AN308" s="1030">
        <f>INDEX(G308:R308,1,MATCH(Parametres!$B$3,G$1:R$1,0))*IF(OR(F308="L",F308="S",F308="I"),-1,1)</f>
        <v>0</v>
      </c>
      <c r="AO308" s="598" t="e">
        <f>+VLOOKUP($AJ308,Data_Validation!$A:$D,1,0)</f>
        <v>#N/A</v>
      </c>
      <c r="AP308" s="598" t="e">
        <f>+VLOOKUP($AJ308,Data_Validation!$A:$D,3,0)</f>
        <v>#N/A</v>
      </c>
      <c r="AQ308" s="598" t="e">
        <f>+VLOOKUP($AJ308,Data_Validation!$A:$D,4,0)</f>
        <v>#N/A</v>
      </c>
      <c r="AR308" s="598" t="s">
        <v>299</v>
      </c>
      <c r="AS308" s="598" t="e">
        <f>+VLOOKUP($AJ308,Data_Validation!$A:$E,5,0)</f>
        <v>#N/A</v>
      </c>
      <c r="AT308" s="1036">
        <f t="shared" si="18"/>
        <v>0</v>
      </c>
      <c r="AU308" s="599">
        <f t="shared" si="18"/>
        <v>0</v>
      </c>
      <c r="AV308" s="1030">
        <f>IFERROR(INDEX(V308:AG308,1,MATCH(Parametres!$B$3,V$1:AG$1,0)-1)*IF(OR(C308="L",C308="S",C308="I"),-1,1),"")</f>
        <v>0</v>
      </c>
      <c r="AW308" s="1030">
        <f t="shared" si="19"/>
        <v>0</v>
      </c>
      <c r="AX308" s="1030">
        <f>INDEX(V308:AG308,1,MATCH(Parametres!$B$3,V$1:AG$1,0))*IF(OR(C308="L",C308="S",C308="I"),-1,1)</f>
        <v>0</v>
      </c>
      <c r="AY308" s="598" t="s">
        <v>337</v>
      </c>
      <c r="AZ308" s="598" t="e">
        <f>+VLOOKUP($AJ308,Data_Validation!$A:$E,5,0)</f>
        <v>#N/A</v>
      </c>
    </row>
    <row r="309" spans="36:52" ht="15.75" customHeight="1">
      <c r="AJ309" s="1030">
        <f t="shared" si="16"/>
        <v>0</v>
      </c>
      <c r="AK309" s="1030">
        <f t="shared" si="16"/>
        <v>0</v>
      </c>
      <c r="AL309" s="1030">
        <f>IFERROR(INDEX(G309:R309,1,MATCH(Parametres!$B$3,G$1:R$1,0)-1)*IF(OR(F309="L",F309="S",F309="I"),-1,1),"")</f>
        <v>0</v>
      </c>
      <c r="AM309" s="1030">
        <f t="shared" si="17"/>
        <v>0</v>
      </c>
      <c r="AN309" s="1030">
        <f>INDEX(G309:R309,1,MATCH(Parametres!$B$3,G$1:R$1,0))*IF(OR(F309="L",F309="S",F309="I"),-1,1)</f>
        <v>0</v>
      </c>
      <c r="AO309" s="598" t="e">
        <f>+VLOOKUP($AJ309,Data_Validation!$A:$D,1,0)</f>
        <v>#N/A</v>
      </c>
      <c r="AP309" s="598" t="e">
        <f>+VLOOKUP($AJ309,Data_Validation!$A:$D,3,0)</f>
        <v>#N/A</v>
      </c>
      <c r="AQ309" s="598" t="e">
        <f>+VLOOKUP($AJ309,Data_Validation!$A:$D,4,0)</f>
        <v>#N/A</v>
      </c>
      <c r="AR309" s="598" t="s">
        <v>299</v>
      </c>
      <c r="AS309" s="598" t="e">
        <f>+VLOOKUP($AJ309,Data_Validation!$A:$E,5,0)</f>
        <v>#N/A</v>
      </c>
      <c r="AT309" s="1036">
        <f t="shared" si="18"/>
        <v>0</v>
      </c>
      <c r="AU309" s="599">
        <f t="shared" si="18"/>
        <v>0</v>
      </c>
      <c r="AV309" s="1030">
        <f>IFERROR(INDEX(V309:AG309,1,MATCH(Parametres!$B$3,V$1:AG$1,0)-1)*IF(OR(C309="L",C309="S",C309="I"),-1,1),"")</f>
        <v>0</v>
      </c>
      <c r="AW309" s="1030">
        <f t="shared" si="19"/>
        <v>0</v>
      </c>
      <c r="AX309" s="1030">
        <f>INDEX(V309:AG309,1,MATCH(Parametres!$B$3,V$1:AG$1,0))*IF(OR(C309="L",C309="S",C309="I"),-1,1)</f>
        <v>0</v>
      </c>
      <c r="AY309" s="598" t="s">
        <v>337</v>
      </c>
      <c r="AZ309" s="598" t="e">
        <f>+VLOOKUP($AJ309,Data_Validation!$A:$E,5,0)</f>
        <v>#N/A</v>
      </c>
    </row>
    <row r="310" spans="36:52" ht="15" customHeight="1">
      <c r="AJ310" s="1030">
        <f t="shared" si="16"/>
        <v>0</v>
      </c>
      <c r="AK310" s="1030">
        <f t="shared" si="16"/>
        <v>0</v>
      </c>
      <c r="AL310" s="1030">
        <f>IFERROR(INDEX(G310:R310,1,MATCH(Parametres!$B$3,G$1:R$1,0)-1)*IF(OR(F310="L",F310="S",F310="I"),-1,1),"")</f>
        <v>0</v>
      </c>
      <c r="AM310" s="1030">
        <f t="shared" si="17"/>
        <v>0</v>
      </c>
      <c r="AN310" s="1030">
        <f>INDEX(G310:R310,1,MATCH(Parametres!$B$3,G$1:R$1,0))*IF(OR(F310="L",F310="S",F310="I"),-1,1)</f>
        <v>0</v>
      </c>
      <c r="AO310" s="598" t="e">
        <f>+VLOOKUP($AJ310,Data_Validation!$A:$D,1,0)</f>
        <v>#N/A</v>
      </c>
      <c r="AP310" s="598" t="e">
        <f>+VLOOKUP($AJ310,Data_Validation!$A:$D,3,0)</f>
        <v>#N/A</v>
      </c>
      <c r="AQ310" s="598" t="e">
        <f>+VLOOKUP($AJ310,Data_Validation!$A:$D,4,0)</f>
        <v>#N/A</v>
      </c>
      <c r="AR310" s="598" t="s">
        <v>299</v>
      </c>
      <c r="AS310" s="598" t="e">
        <f>+VLOOKUP($AJ310,Data_Validation!$A:$E,5,0)</f>
        <v>#N/A</v>
      </c>
      <c r="AT310" s="1036">
        <f t="shared" si="18"/>
        <v>0</v>
      </c>
      <c r="AU310" s="599">
        <f t="shared" si="18"/>
        <v>0</v>
      </c>
      <c r="AV310" s="1030">
        <f>IFERROR(INDEX(V310:AG310,1,MATCH(Parametres!$B$3,V$1:AG$1,0)-1)*IF(OR(C310="L",C310="S",C310="I"),-1,1),"")</f>
        <v>0</v>
      </c>
      <c r="AW310" s="1030">
        <f t="shared" si="19"/>
        <v>0</v>
      </c>
      <c r="AX310" s="1030">
        <f>INDEX(V310:AG310,1,MATCH(Parametres!$B$3,V$1:AG$1,0))*IF(OR(C310="L",C310="S",C310="I"),-1,1)</f>
        <v>0</v>
      </c>
      <c r="AY310" s="598" t="s">
        <v>337</v>
      </c>
      <c r="AZ310" s="598" t="e">
        <f>+VLOOKUP($AJ310,Data_Validation!$A:$E,5,0)</f>
        <v>#N/A</v>
      </c>
    </row>
    <row r="311" spans="36:52" ht="15" customHeight="1">
      <c r="AJ311" s="1030">
        <f t="shared" si="16"/>
        <v>0</v>
      </c>
      <c r="AK311" s="1030">
        <f t="shared" si="16"/>
        <v>0</v>
      </c>
      <c r="AL311" s="1030">
        <f>IFERROR(INDEX(G311:R311,1,MATCH(Parametres!$B$3,G$1:R$1,0)-1)*IF(OR(F311="L",F311="S",F311="I"),-1,1),"")</f>
        <v>0</v>
      </c>
      <c r="AM311" s="1030">
        <f t="shared" si="17"/>
        <v>0</v>
      </c>
      <c r="AN311" s="1030">
        <f>INDEX(G311:R311,1,MATCH(Parametres!$B$3,G$1:R$1,0))*IF(OR(F311="L",F311="S",F311="I"),-1,1)</f>
        <v>0</v>
      </c>
      <c r="AO311" s="598" t="e">
        <f>+VLOOKUP($AJ311,Data_Validation!$A:$D,1,0)</f>
        <v>#N/A</v>
      </c>
      <c r="AP311" s="598" t="e">
        <f>+VLOOKUP($AJ311,Data_Validation!$A:$D,3,0)</f>
        <v>#N/A</v>
      </c>
      <c r="AQ311" s="598" t="e">
        <f>+VLOOKUP($AJ311,Data_Validation!$A:$D,4,0)</f>
        <v>#N/A</v>
      </c>
      <c r="AR311" s="598" t="s">
        <v>299</v>
      </c>
      <c r="AS311" s="598" t="e">
        <f>+VLOOKUP($AJ311,Data_Validation!$A:$E,5,0)</f>
        <v>#N/A</v>
      </c>
      <c r="AT311" s="1036">
        <f t="shared" si="18"/>
        <v>0</v>
      </c>
      <c r="AU311" s="599">
        <f t="shared" si="18"/>
        <v>0</v>
      </c>
      <c r="AV311" s="1030">
        <f>IFERROR(INDEX(V311:AG311,1,MATCH(Parametres!$B$3,V$1:AG$1,0)-1)*IF(OR(C311="L",C311="S",C311="I"),-1,1),"")</f>
        <v>0</v>
      </c>
      <c r="AW311" s="1030">
        <f t="shared" si="19"/>
        <v>0</v>
      </c>
      <c r="AX311" s="1030">
        <f>INDEX(V311:AG311,1,MATCH(Parametres!$B$3,V$1:AG$1,0))*IF(OR(C311="L",C311="S",C311="I"),-1,1)</f>
        <v>0</v>
      </c>
      <c r="AY311" s="598" t="s">
        <v>337</v>
      </c>
      <c r="AZ311" s="598" t="e">
        <f>+VLOOKUP($AJ311,Data_Validation!$A:$E,5,0)</f>
        <v>#N/A</v>
      </c>
    </row>
    <row r="312" spans="36:52" ht="15" customHeight="1">
      <c r="AJ312" s="1030">
        <f t="shared" si="16"/>
        <v>0</v>
      </c>
      <c r="AK312" s="1030">
        <f t="shared" si="16"/>
        <v>0</v>
      </c>
      <c r="AL312" s="1030">
        <f>IFERROR(INDEX(G312:R312,1,MATCH(Parametres!$B$3,G$1:R$1,0)-1)*IF(OR(F312="L",F312="S",F312="I"),-1,1),"")</f>
        <v>0</v>
      </c>
      <c r="AM312" s="1030">
        <f t="shared" si="17"/>
        <v>0</v>
      </c>
      <c r="AN312" s="1030">
        <f>INDEX(G312:R312,1,MATCH(Parametres!$B$3,G$1:R$1,0))*IF(OR(F312="L",F312="S",F312="I"),-1,1)</f>
        <v>0</v>
      </c>
      <c r="AO312" s="598" t="e">
        <f>+VLOOKUP($AJ312,Data_Validation!$A:$D,1,0)</f>
        <v>#N/A</v>
      </c>
      <c r="AP312" s="598" t="e">
        <f>+VLOOKUP($AJ312,Data_Validation!$A:$D,3,0)</f>
        <v>#N/A</v>
      </c>
      <c r="AQ312" s="598" t="e">
        <f>+VLOOKUP($AJ312,Data_Validation!$A:$D,4,0)</f>
        <v>#N/A</v>
      </c>
      <c r="AR312" s="598" t="s">
        <v>299</v>
      </c>
      <c r="AS312" s="598" t="e">
        <f>+VLOOKUP($AJ312,Data_Validation!$A:$E,5,0)</f>
        <v>#N/A</v>
      </c>
      <c r="AT312" s="1036">
        <f t="shared" si="18"/>
        <v>0</v>
      </c>
      <c r="AU312" s="599">
        <f t="shared" si="18"/>
        <v>0</v>
      </c>
      <c r="AV312" s="1030">
        <f>IFERROR(INDEX(V312:AG312,1,MATCH(Parametres!$B$3,V$1:AG$1,0)-1)*IF(OR(C312="L",C312="S",C312="I"),-1,1),"")</f>
        <v>0</v>
      </c>
      <c r="AW312" s="1030">
        <f t="shared" si="19"/>
        <v>0</v>
      </c>
      <c r="AX312" s="1030">
        <f>INDEX(V312:AG312,1,MATCH(Parametres!$B$3,V$1:AG$1,0))*IF(OR(C312="L",C312="S",C312="I"),-1,1)</f>
        <v>0</v>
      </c>
      <c r="AY312" s="598" t="s">
        <v>337</v>
      </c>
      <c r="AZ312" s="598" t="e">
        <f>+VLOOKUP($AJ312,Data_Validation!$A:$E,5,0)</f>
        <v>#N/A</v>
      </c>
    </row>
    <row r="313" spans="36:52" ht="15" customHeight="1">
      <c r="AJ313" s="1030">
        <f t="shared" si="16"/>
        <v>0</v>
      </c>
      <c r="AK313" s="1030">
        <f t="shared" si="16"/>
        <v>0</v>
      </c>
      <c r="AL313" s="1030">
        <f>IFERROR(INDEX(G313:R313,1,MATCH(Parametres!$B$3,G$1:R$1,0)-1)*IF(OR(F313="L",F313="S",F313="I"),-1,1),"")</f>
        <v>0</v>
      </c>
      <c r="AM313" s="1030">
        <f t="shared" si="17"/>
        <v>0</v>
      </c>
      <c r="AN313" s="1030">
        <f>INDEX(G313:R313,1,MATCH(Parametres!$B$3,G$1:R$1,0))*IF(OR(F313="L",F313="S",F313="I"),-1,1)</f>
        <v>0</v>
      </c>
      <c r="AO313" s="598" t="e">
        <f>+VLOOKUP($AJ313,Data_Validation!$A:$D,1,0)</f>
        <v>#N/A</v>
      </c>
      <c r="AP313" s="598" t="e">
        <f>+VLOOKUP($AJ313,Data_Validation!$A:$D,3,0)</f>
        <v>#N/A</v>
      </c>
      <c r="AQ313" s="598" t="e">
        <f>+VLOOKUP($AJ313,Data_Validation!$A:$D,4,0)</f>
        <v>#N/A</v>
      </c>
      <c r="AR313" s="598" t="s">
        <v>299</v>
      </c>
      <c r="AS313" s="598" t="e">
        <f>+VLOOKUP($AJ313,Data_Validation!$A:$E,5,0)</f>
        <v>#N/A</v>
      </c>
      <c r="AT313" s="1036">
        <f t="shared" si="18"/>
        <v>0</v>
      </c>
      <c r="AU313" s="599">
        <f t="shared" si="18"/>
        <v>0</v>
      </c>
      <c r="AV313" s="1030">
        <f>IFERROR(INDEX(V313:AG313,1,MATCH(Parametres!$B$3,V$1:AG$1,0)-1)*IF(OR(C313="L",C313="S",C313="I"),-1,1),"")</f>
        <v>0</v>
      </c>
      <c r="AW313" s="1030">
        <f t="shared" si="19"/>
        <v>0</v>
      </c>
      <c r="AX313" s="1030">
        <f>INDEX(V313:AG313,1,MATCH(Parametres!$B$3,V$1:AG$1,0))*IF(OR(C313="L",C313="S",C313="I"),-1,1)</f>
        <v>0</v>
      </c>
      <c r="AY313" s="598" t="s">
        <v>337</v>
      </c>
      <c r="AZ313" s="598" t="e">
        <f>+VLOOKUP($AJ313,Data_Validation!$A:$E,5,0)</f>
        <v>#N/A</v>
      </c>
    </row>
    <row r="314" spans="36:52" ht="15" customHeight="1">
      <c r="AJ314" s="1030">
        <f t="shared" si="16"/>
        <v>0</v>
      </c>
      <c r="AK314" s="1030">
        <f t="shared" si="16"/>
        <v>0</v>
      </c>
      <c r="AL314" s="1030">
        <f>IFERROR(INDEX(G314:R314,1,MATCH(Parametres!$B$3,G$1:R$1,0)-1)*IF(OR(F314="L",F314="S",F314="I"),-1,1),"")</f>
        <v>0</v>
      </c>
      <c r="AM314" s="1030">
        <f t="shared" si="17"/>
        <v>0</v>
      </c>
      <c r="AN314" s="1030">
        <f>INDEX(G314:R314,1,MATCH(Parametres!$B$3,G$1:R$1,0))*IF(OR(F314="L",F314="S",F314="I"),-1,1)</f>
        <v>0</v>
      </c>
      <c r="AO314" s="598" t="e">
        <f>+VLOOKUP($AJ314,Data_Validation!$A:$D,1,0)</f>
        <v>#N/A</v>
      </c>
      <c r="AP314" s="598" t="e">
        <f>+VLOOKUP($AJ314,Data_Validation!$A:$D,3,0)</f>
        <v>#N/A</v>
      </c>
      <c r="AQ314" s="598" t="e">
        <f>+VLOOKUP($AJ314,Data_Validation!$A:$D,4,0)</f>
        <v>#N/A</v>
      </c>
      <c r="AR314" s="598" t="s">
        <v>299</v>
      </c>
      <c r="AS314" s="598" t="e">
        <f>+VLOOKUP($AJ314,Data_Validation!$A:$E,5,0)</f>
        <v>#N/A</v>
      </c>
      <c r="AT314" s="1036">
        <f t="shared" si="18"/>
        <v>0</v>
      </c>
      <c r="AU314" s="599">
        <f t="shared" si="18"/>
        <v>0</v>
      </c>
      <c r="AV314" s="1030">
        <f>IFERROR(INDEX(V314:AG314,1,MATCH(Parametres!$B$3,V$1:AG$1,0)-1)*IF(OR(C314="L",C314="S",C314="I"),-1,1),"")</f>
        <v>0</v>
      </c>
      <c r="AW314" s="1030">
        <f t="shared" si="19"/>
        <v>0</v>
      </c>
      <c r="AX314" s="1030">
        <f>INDEX(V314:AG314,1,MATCH(Parametres!$B$3,V$1:AG$1,0))*IF(OR(C314="L",C314="S",C314="I"),-1,1)</f>
        <v>0</v>
      </c>
      <c r="AY314" s="598" t="s">
        <v>337</v>
      </c>
      <c r="AZ314" s="598" t="e">
        <f>+VLOOKUP($AJ314,Data_Validation!$A:$E,5,0)</f>
        <v>#N/A</v>
      </c>
    </row>
    <row r="315" spans="36:52" ht="15" customHeight="1">
      <c r="AJ315" s="1030">
        <f t="shared" si="16"/>
        <v>0</v>
      </c>
      <c r="AK315" s="1030">
        <f t="shared" si="16"/>
        <v>0</v>
      </c>
      <c r="AL315" s="1030">
        <f>IFERROR(INDEX(G315:R315,1,MATCH(Parametres!$B$3,G$1:R$1,0)-1)*IF(OR(F315="L",F315="S",F315="I"),-1,1),"")</f>
        <v>0</v>
      </c>
      <c r="AM315" s="1030">
        <f t="shared" si="17"/>
        <v>0</v>
      </c>
      <c r="AN315" s="1030">
        <f>INDEX(G315:R315,1,MATCH(Parametres!$B$3,G$1:R$1,0))*IF(OR(F315="L",F315="S",F315="I"),-1,1)</f>
        <v>0</v>
      </c>
      <c r="AO315" s="598" t="e">
        <f>+VLOOKUP($AJ315,Data_Validation!$A:$D,1,0)</f>
        <v>#N/A</v>
      </c>
      <c r="AP315" s="598" t="e">
        <f>+VLOOKUP($AJ315,Data_Validation!$A:$D,3,0)</f>
        <v>#N/A</v>
      </c>
      <c r="AQ315" s="598" t="e">
        <f>+VLOOKUP($AJ315,Data_Validation!$A:$D,4,0)</f>
        <v>#N/A</v>
      </c>
      <c r="AR315" s="598" t="s">
        <v>299</v>
      </c>
      <c r="AS315" s="598" t="e">
        <f>+VLOOKUP($AJ315,Data_Validation!$A:$E,5,0)</f>
        <v>#N/A</v>
      </c>
      <c r="AT315" s="1036">
        <f t="shared" si="18"/>
        <v>0</v>
      </c>
      <c r="AU315" s="599">
        <f t="shared" si="18"/>
        <v>0</v>
      </c>
      <c r="AV315" s="1030">
        <f>IFERROR(INDEX(V315:AG315,1,MATCH(Parametres!$B$3,V$1:AG$1,0)-1)*IF(OR(C315="L",C315="S",C315="I"),-1,1),"")</f>
        <v>0</v>
      </c>
      <c r="AW315" s="1030">
        <f t="shared" si="19"/>
        <v>0</v>
      </c>
      <c r="AX315" s="1030">
        <f>INDEX(V315:AG315,1,MATCH(Parametres!$B$3,V$1:AG$1,0))*IF(OR(C315="L",C315="S",C315="I"),-1,1)</f>
        <v>0</v>
      </c>
      <c r="AY315" s="598" t="s">
        <v>337</v>
      </c>
      <c r="AZ315" s="598" t="e">
        <f>+VLOOKUP($AJ315,Data_Validation!$A:$E,5,0)</f>
        <v>#N/A</v>
      </c>
    </row>
    <row r="316" spans="36:52" ht="15" customHeight="1">
      <c r="AJ316" s="1030">
        <f t="shared" si="16"/>
        <v>0</v>
      </c>
      <c r="AK316" s="1030">
        <f t="shared" si="16"/>
        <v>0</v>
      </c>
      <c r="AL316" s="1030">
        <f>IFERROR(INDEX(G316:R316,1,MATCH(Parametres!$B$3,G$1:R$1,0)-1)*IF(OR(F316="L",F316="S",F316="I"),-1,1),"")</f>
        <v>0</v>
      </c>
      <c r="AM316" s="1030">
        <f t="shared" si="17"/>
        <v>0</v>
      </c>
      <c r="AN316" s="1030">
        <f>INDEX(G316:R316,1,MATCH(Parametres!$B$3,G$1:R$1,0))*IF(OR(F316="L",F316="S",F316="I"),-1,1)</f>
        <v>0</v>
      </c>
      <c r="AO316" s="598" t="e">
        <f>+VLOOKUP($AJ316,Data_Validation!$A:$D,1,0)</f>
        <v>#N/A</v>
      </c>
      <c r="AP316" s="598" t="e">
        <f>+VLOOKUP($AJ316,Data_Validation!$A:$D,3,0)</f>
        <v>#N/A</v>
      </c>
      <c r="AQ316" s="598" t="e">
        <f>+VLOOKUP($AJ316,Data_Validation!$A:$D,4,0)</f>
        <v>#N/A</v>
      </c>
      <c r="AR316" s="598" t="s">
        <v>299</v>
      </c>
      <c r="AS316" s="598" t="e">
        <f>+VLOOKUP($AJ316,Data_Validation!$A:$E,5,0)</f>
        <v>#N/A</v>
      </c>
      <c r="AT316" s="1036">
        <f t="shared" si="18"/>
        <v>0</v>
      </c>
      <c r="AU316" s="599">
        <f t="shared" si="18"/>
        <v>0</v>
      </c>
      <c r="AV316" s="1030">
        <f>IFERROR(INDEX(V316:AG316,1,MATCH(Parametres!$B$3,V$1:AG$1,0)-1)*IF(OR(C316="L",C316="S",C316="I"),-1,1),"")</f>
        <v>0</v>
      </c>
      <c r="AW316" s="1030">
        <f t="shared" si="19"/>
        <v>0</v>
      </c>
      <c r="AX316" s="1030">
        <f>INDEX(V316:AG316,1,MATCH(Parametres!$B$3,V$1:AG$1,0))*IF(OR(C316="L",C316="S",C316="I"),-1,1)</f>
        <v>0</v>
      </c>
      <c r="AY316" s="598" t="s">
        <v>337</v>
      </c>
      <c r="AZ316" s="598" t="e">
        <f>+VLOOKUP($AJ316,Data_Validation!$A:$E,5,0)</f>
        <v>#N/A</v>
      </c>
    </row>
    <row r="317" spans="36:52" ht="15" customHeight="1">
      <c r="AJ317" s="1030">
        <f t="shared" si="16"/>
        <v>0</v>
      </c>
      <c r="AK317" s="1030">
        <f t="shared" si="16"/>
        <v>0</v>
      </c>
      <c r="AL317" s="1030">
        <f>IFERROR(INDEX(G317:R317,1,MATCH(Parametres!$B$3,G$1:R$1,0)-1)*IF(OR(F317="L",F317="S",F317="I"),-1,1),"")</f>
        <v>0</v>
      </c>
      <c r="AM317" s="1030">
        <f t="shared" si="17"/>
        <v>0</v>
      </c>
      <c r="AN317" s="1030">
        <f>INDEX(G317:R317,1,MATCH(Parametres!$B$3,G$1:R$1,0))*IF(OR(F317="L",F317="S",F317="I"),-1,1)</f>
        <v>0</v>
      </c>
      <c r="AO317" s="598" t="e">
        <f>+VLOOKUP($AJ317,Data_Validation!$A:$D,1,0)</f>
        <v>#N/A</v>
      </c>
      <c r="AP317" s="598" t="e">
        <f>+VLOOKUP($AJ317,Data_Validation!$A:$D,3,0)</f>
        <v>#N/A</v>
      </c>
      <c r="AQ317" s="598" t="e">
        <f>+VLOOKUP($AJ317,Data_Validation!$A:$D,4,0)</f>
        <v>#N/A</v>
      </c>
      <c r="AR317" s="598" t="s">
        <v>299</v>
      </c>
      <c r="AS317" s="598" t="e">
        <f>+VLOOKUP($AJ317,Data_Validation!$A:$E,5,0)</f>
        <v>#N/A</v>
      </c>
      <c r="AT317" s="1036">
        <f t="shared" si="18"/>
        <v>0</v>
      </c>
      <c r="AU317" s="599">
        <f t="shared" si="18"/>
        <v>0</v>
      </c>
      <c r="AV317" s="1030">
        <f>IFERROR(INDEX(V317:AG317,1,MATCH(Parametres!$B$3,V$1:AG$1,0)-1)*IF(OR(C317="L",C317="S",C317="I"),-1,1),"")</f>
        <v>0</v>
      </c>
      <c r="AW317" s="1030">
        <f t="shared" si="19"/>
        <v>0</v>
      </c>
      <c r="AX317" s="1030">
        <f>INDEX(V317:AG317,1,MATCH(Parametres!$B$3,V$1:AG$1,0))*IF(OR(C317="L",C317="S",C317="I"),-1,1)</f>
        <v>0</v>
      </c>
      <c r="AY317" s="598" t="s">
        <v>337</v>
      </c>
      <c r="AZ317" s="598" t="e">
        <f>+VLOOKUP($AJ317,Data_Validation!$A:$E,5,0)</f>
        <v>#N/A</v>
      </c>
    </row>
    <row r="318" spans="36:52" ht="15.75" customHeight="1">
      <c r="AJ318" s="1030">
        <f t="shared" si="16"/>
        <v>0</v>
      </c>
      <c r="AK318" s="1030">
        <f t="shared" si="16"/>
        <v>0</v>
      </c>
      <c r="AL318" s="1030">
        <f>IFERROR(INDEX(G318:R318,1,MATCH(Parametres!$B$3,G$1:R$1,0)-1)*IF(OR(F318="L",F318="S",F318="I"),-1,1),"")</f>
        <v>0</v>
      </c>
      <c r="AM318" s="1030">
        <f t="shared" si="17"/>
        <v>0</v>
      </c>
      <c r="AN318" s="1030">
        <f>INDEX(G318:R318,1,MATCH(Parametres!$B$3,G$1:R$1,0))*IF(OR(F318="L",F318="S",F318="I"),-1,1)</f>
        <v>0</v>
      </c>
      <c r="AO318" s="598" t="e">
        <f>+VLOOKUP($AJ318,Data_Validation!$A:$D,1,0)</f>
        <v>#N/A</v>
      </c>
      <c r="AP318" s="598" t="e">
        <f>+VLOOKUP($AJ318,Data_Validation!$A:$D,3,0)</f>
        <v>#N/A</v>
      </c>
      <c r="AQ318" s="598" t="e">
        <f>+VLOOKUP($AJ318,Data_Validation!$A:$D,4,0)</f>
        <v>#N/A</v>
      </c>
      <c r="AR318" s="598" t="s">
        <v>299</v>
      </c>
      <c r="AS318" s="598" t="e">
        <f>+VLOOKUP($AJ318,Data_Validation!$A:$E,5,0)</f>
        <v>#N/A</v>
      </c>
      <c r="AT318" s="1036">
        <f t="shared" si="18"/>
        <v>0</v>
      </c>
      <c r="AU318" s="599">
        <f t="shared" si="18"/>
        <v>0</v>
      </c>
      <c r="AV318" s="1030">
        <f>IFERROR(INDEX(V318:AG318,1,MATCH(Parametres!$B$3,V$1:AG$1,0)-1)*IF(OR(C318="L",C318="S",C318="I"),-1,1),"")</f>
        <v>0</v>
      </c>
      <c r="AW318" s="1030">
        <f t="shared" si="19"/>
        <v>0</v>
      </c>
      <c r="AX318" s="1030">
        <f>INDEX(V318:AG318,1,MATCH(Parametres!$B$3,V$1:AG$1,0))*IF(OR(C318="L",C318="S",C318="I"),-1,1)</f>
        <v>0</v>
      </c>
      <c r="AY318" s="598" t="s">
        <v>337</v>
      </c>
      <c r="AZ318" s="598" t="e">
        <f>+VLOOKUP($AJ318,Data_Validation!$A:$E,5,0)</f>
        <v>#N/A</v>
      </c>
    </row>
    <row r="319" spans="36:52" ht="15" customHeight="1">
      <c r="AJ319" s="1030">
        <f t="shared" si="16"/>
        <v>0</v>
      </c>
      <c r="AK319" s="1030">
        <f t="shared" si="16"/>
        <v>0</v>
      </c>
      <c r="AL319" s="1030">
        <f>IFERROR(INDEX(G319:R319,1,MATCH(Parametres!$B$3,G$1:R$1,0)-1)*IF(OR(F319="L",F319="S",F319="I"),-1,1),"")</f>
        <v>0</v>
      </c>
      <c r="AM319" s="1030">
        <f t="shared" si="17"/>
        <v>0</v>
      </c>
      <c r="AN319" s="1030">
        <f>INDEX(G319:R319,1,MATCH(Parametres!$B$3,G$1:R$1,0))*IF(OR(F319="L",F319="S",F319="I"),-1,1)</f>
        <v>0</v>
      </c>
      <c r="AO319" s="598" t="e">
        <f>+VLOOKUP($AJ319,Data_Validation!$A:$D,1,0)</f>
        <v>#N/A</v>
      </c>
      <c r="AP319" s="598" t="e">
        <f>+VLOOKUP($AJ319,Data_Validation!$A:$D,3,0)</f>
        <v>#N/A</v>
      </c>
      <c r="AQ319" s="598" t="e">
        <f>+VLOOKUP($AJ319,Data_Validation!$A:$D,4,0)</f>
        <v>#N/A</v>
      </c>
      <c r="AR319" s="598" t="s">
        <v>299</v>
      </c>
      <c r="AS319" s="598" t="e">
        <f>+VLOOKUP($AJ319,Data_Validation!$A:$E,5,0)</f>
        <v>#N/A</v>
      </c>
      <c r="AT319" s="1036">
        <f t="shared" si="18"/>
        <v>0</v>
      </c>
      <c r="AU319" s="599">
        <f t="shared" si="18"/>
        <v>0</v>
      </c>
      <c r="AV319" s="1030">
        <f>IFERROR(INDEX(V319:AG319,1,MATCH(Parametres!$B$3,V$1:AG$1,0)-1)*IF(OR(C319="L",C319="S",C319="I"),-1,1),"")</f>
        <v>0</v>
      </c>
      <c r="AW319" s="1030">
        <f t="shared" si="19"/>
        <v>0</v>
      </c>
      <c r="AX319" s="1030">
        <f>INDEX(V319:AG319,1,MATCH(Parametres!$B$3,V$1:AG$1,0))*IF(OR(C319="L",C319="S",C319="I"),-1,1)</f>
        <v>0</v>
      </c>
      <c r="AY319" s="598" t="s">
        <v>337</v>
      </c>
      <c r="AZ319" s="598" t="e">
        <f>+VLOOKUP($AJ319,Data_Validation!$A:$E,5,0)</f>
        <v>#N/A</v>
      </c>
    </row>
    <row r="320" spans="36:52" ht="15" customHeight="1">
      <c r="AJ320" s="1030">
        <f t="shared" si="16"/>
        <v>0</v>
      </c>
      <c r="AK320" s="1030">
        <f t="shared" si="16"/>
        <v>0</v>
      </c>
      <c r="AL320" s="1030">
        <f>IFERROR(INDEX(G320:R320,1,MATCH(Parametres!$B$3,G$1:R$1,0)-1)*IF(OR(F320="L",F320="S",F320="I"),-1,1),"")</f>
        <v>0</v>
      </c>
      <c r="AM320" s="1030">
        <f t="shared" si="17"/>
        <v>0</v>
      </c>
      <c r="AN320" s="1030">
        <f>INDEX(G320:R320,1,MATCH(Parametres!$B$3,G$1:R$1,0))*IF(OR(F320="L",F320="S",F320="I"),-1,1)</f>
        <v>0</v>
      </c>
      <c r="AO320" s="598" t="e">
        <f>+VLOOKUP($AJ320,Data_Validation!$A:$D,1,0)</f>
        <v>#N/A</v>
      </c>
      <c r="AP320" s="598" t="e">
        <f>+VLOOKUP($AJ320,Data_Validation!$A:$D,3,0)</f>
        <v>#N/A</v>
      </c>
      <c r="AQ320" s="598" t="e">
        <f>+VLOOKUP($AJ320,Data_Validation!$A:$D,4,0)</f>
        <v>#N/A</v>
      </c>
      <c r="AR320" s="598" t="s">
        <v>299</v>
      </c>
      <c r="AS320" s="598" t="e">
        <f>+VLOOKUP($AJ320,Data_Validation!$A:$E,5,0)</f>
        <v>#N/A</v>
      </c>
      <c r="AT320" s="1036">
        <f t="shared" si="18"/>
        <v>0</v>
      </c>
      <c r="AU320" s="599">
        <f t="shared" si="18"/>
        <v>0</v>
      </c>
      <c r="AV320" s="1030">
        <f>IFERROR(INDEX(V320:AG320,1,MATCH(Parametres!$B$3,V$1:AG$1,0)-1)*IF(OR(C320="L",C320="S",C320="I"),-1,1),"")</f>
        <v>0</v>
      </c>
      <c r="AW320" s="1030">
        <f t="shared" si="19"/>
        <v>0</v>
      </c>
      <c r="AX320" s="1030">
        <f>INDEX(V320:AG320,1,MATCH(Parametres!$B$3,V$1:AG$1,0))*IF(OR(C320="L",C320="S",C320="I"),-1,1)</f>
        <v>0</v>
      </c>
      <c r="AY320" s="598" t="s">
        <v>337</v>
      </c>
      <c r="AZ320" s="598" t="e">
        <f>+VLOOKUP($AJ320,Data_Validation!$A:$E,5,0)</f>
        <v>#N/A</v>
      </c>
    </row>
    <row r="321" spans="36:52" ht="15" customHeight="1">
      <c r="AJ321" s="1030">
        <f t="shared" si="16"/>
        <v>0</v>
      </c>
      <c r="AK321" s="1030">
        <f t="shared" si="16"/>
        <v>0</v>
      </c>
      <c r="AL321" s="1030">
        <f>IFERROR(INDEX(G321:R321,1,MATCH(Parametres!$B$3,G$1:R$1,0)-1)*IF(OR(F321="L",F321="S",F321="I"),-1,1),"")</f>
        <v>0</v>
      </c>
      <c r="AM321" s="1030">
        <f t="shared" si="17"/>
        <v>0</v>
      </c>
      <c r="AN321" s="1030">
        <f>INDEX(G321:R321,1,MATCH(Parametres!$B$3,G$1:R$1,0))*IF(OR(F321="L",F321="S",F321="I"),-1,1)</f>
        <v>0</v>
      </c>
      <c r="AO321" s="598" t="e">
        <f>+VLOOKUP($AJ321,Data_Validation!$A:$D,1,0)</f>
        <v>#N/A</v>
      </c>
      <c r="AP321" s="598" t="e">
        <f>+VLOOKUP($AJ321,Data_Validation!$A:$D,3,0)</f>
        <v>#N/A</v>
      </c>
      <c r="AQ321" s="598" t="e">
        <f>+VLOOKUP($AJ321,Data_Validation!$A:$D,4,0)</f>
        <v>#N/A</v>
      </c>
      <c r="AR321" s="598" t="s">
        <v>299</v>
      </c>
      <c r="AS321" s="598" t="e">
        <f>+VLOOKUP($AJ321,Data_Validation!$A:$E,5,0)</f>
        <v>#N/A</v>
      </c>
      <c r="AT321" s="1036">
        <f t="shared" si="18"/>
        <v>0</v>
      </c>
      <c r="AU321" s="599">
        <f t="shared" si="18"/>
        <v>0</v>
      </c>
      <c r="AV321" s="1030">
        <f>IFERROR(INDEX(V321:AG321,1,MATCH(Parametres!$B$3,V$1:AG$1,0)-1)*IF(OR(C321="L",C321="S",C321="I"),-1,1),"")</f>
        <v>0</v>
      </c>
      <c r="AW321" s="1030">
        <f t="shared" si="19"/>
        <v>0</v>
      </c>
      <c r="AX321" s="1030">
        <f>INDEX(V321:AG321,1,MATCH(Parametres!$B$3,V$1:AG$1,0))*IF(OR(C321="L",C321="S",C321="I"),-1,1)</f>
        <v>0</v>
      </c>
      <c r="AY321" s="598" t="s">
        <v>337</v>
      </c>
      <c r="AZ321" s="598" t="e">
        <f>+VLOOKUP($AJ321,Data_Validation!$A:$E,5,0)</f>
        <v>#N/A</v>
      </c>
    </row>
    <row r="322" spans="36:52" ht="15.75" customHeight="1">
      <c r="AJ322" s="1030">
        <f t="shared" si="16"/>
        <v>0</v>
      </c>
      <c r="AK322" s="1030">
        <f t="shared" si="16"/>
        <v>0</v>
      </c>
      <c r="AL322" s="1030">
        <f>IFERROR(INDEX(G322:R322,1,MATCH(Parametres!$B$3,G$1:R$1,0)-1)*IF(OR(F322="L",F322="S",F322="I"),-1,1),"")</f>
        <v>0</v>
      </c>
      <c r="AM322" s="1030">
        <f t="shared" si="17"/>
        <v>0</v>
      </c>
      <c r="AN322" s="1030">
        <f>INDEX(G322:R322,1,MATCH(Parametres!$B$3,G$1:R$1,0))*IF(OR(F322="L",F322="S",F322="I"),-1,1)</f>
        <v>0</v>
      </c>
      <c r="AO322" s="598" t="e">
        <f>+VLOOKUP($AJ322,Data_Validation!$A:$D,1,0)</f>
        <v>#N/A</v>
      </c>
      <c r="AP322" s="598" t="e">
        <f>+VLOOKUP($AJ322,Data_Validation!$A:$D,3,0)</f>
        <v>#N/A</v>
      </c>
      <c r="AQ322" s="598" t="e">
        <f>+VLOOKUP($AJ322,Data_Validation!$A:$D,4,0)</f>
        <v>#N/A</v>
      </c>
      <c r="AR322" s="598" t="s">
        <v>299</v>
      </c>
      <c r="AS322" s="598" t="e">
        <f>+VLOOKUP($AJ322,Data_Validation!$A:$E,5,0)</f>
        <v>#N/A</v>
      </c>
      <c r="AT322" s="1036">
        <f t="shared" si="18"/>
        <v>0</v>
      </c>
      <c r="AU322" s="599">
        <f t="shared" si="18"/>
        <v>0</v>
      </c>
      <c r="AV322" s="1030">
        <f>IFERROR(INDEX(V322:AG322,1,MATCH(Parametres!$B$3,V$1:AG$1,0)-1)*IF(OR(C322="L",C322="S",C322="I"),-1,1),"")</f>
        <v>0</v>
      </c>
      <c r="AW322" s="1030">
        <f t="shared" si="19"/>
        <v>0</v>
      </c>
      <c r="AX322" s="1030">
        <f>INDEX(V322:AG322,1,MATCH(Parametres!$B$3,V$1:AG$1,0))*IF(OR(C322="L",C322="S",C322="I"),-1,1)</f>
        <v>0</v>
      </c>
      <c r="AY322" s="598" t="s">
        <v>337</v>
      </c>
      <c r="AZ322" s="598" t="e">
        <f>+VLOOKUP($AJ322,Data_Validation!$A:$E,5,0)</f>
        <v>#N/A</v>
      </c>
    </row>
    <row r="323" spans="36:52" ht="15" customHeight="1">
      <c r="AJ323" s="1030">
        <f t="shared" si="16"/>
        <v>0</v>
      </c>
      <c r="AK323" s="1030">
        <f t="shared" si="16"/>
        <v>0</v>
      </c>
      <c r="AL323" s="1030">
        <f>IFERROR(INDEX(G323:R323,1,MATCH(Parametres!$B$3,G$1:R$1,0)-1)*IF(OR(F323="L",F323="S",F323="I"),-1,1),"")</f>
        <v>0</v>
      </c>
      <c r="AM323" s="1030">
        <f t="shared" si="17"/>
        <v>0</v>
      </c>
      <c r="AN323" s="1030">
        <f>INDEX(G323:R323,1,MATCH(Parametres!$B$3,G$1:R$1,0))*IF(OR(F323="L",F323="S",F323="I"),-1,1)</f>
        <v>0</v>
      </c>
      <c r="AO323" s="598" t="e">
        <f>+VLOOKUP($AJ323,Data_Validation!$A:$D,1,0)</f>
        <v>#N/A</v>
      </c>
      <c r="AP323" s="598" t="e">
        <f>+VLOOKUP($AJ323,Data_Validation!$A:$D,3,0)</f>
        <v>#N/A</v>
      </c>
      <c r="AQ323" s="598" t="e">
        <f>+VLOOKUP($AJ323,Data_Validation!$A:$D,4,0)</f>
        <v>#N/A</v>
      </c>
      <c r="AR323" s="598" t="s">
        <v>299</v>
      </c>
      <c r="AS323" s="598" t="e">
        <f>+VLOOKUP($AJ323,Data_Validation!$A:$E,5,0)</f>
        <v>#N/A</v>
      </c>
      <c r="AT323" s="1036">
        <f t="shared" si="18"/>
        <v>0</v>
      </c>
      <c r="AU323" s="599">
        <f t="shared" si="18"/>
        <v>0</v>
      </c>
      <c r="AV323" s="1030">
        <f>IFERROR(INDEX(V323:AG323,1,MATCH(Parametres!$B$3,V$1:AG$1,0)-1)*IF(OR(C323="L",C323="S",C323="I"),-1,1),"")</f>
        <v>0</v>
      </c>
      <c r="AW323" s="1030">
        <f t="shared" si="19"/>
        <v>0</v>
      </c>
      <c r="AX323" s="1030">
        <f>INDEX(V323:AG323,1,MATCH(Parametres!$B$3,V$1:AG$1,0))*IF(OR(C323="L",C323="S",C323="I"),-1,1)</f>
        <v>0</v>
      </c>
      <c r="AY323" s="598" t="s">
        <v>337</v>
      </c>
      <c r="AZ323" s="598" t="e">
        <f>+VLOOKUP($AJ323,Data_Validation!$A:$E,5,0)</f>
        <v>#N/A</v>
      </c>
    </row>
    <row r="324" spans="36:52" ht="15" customHeight="1">
      <c r="AJ324" s="1030">
        <f t="shared" ref="AJ324:AK387" si="20">C324</f>
        <v>0</v>
      </c>
      <c r="AK324" s="1030">
        <f t="shared" si="20"/>
        <v>0</v>
      </c>
      <c r="AL324" s="1030">
        <f>IFERROR(INDEX(G324:R324,1,MATCH(Parametres!$B$3,G$1:R$1,0)-1)*IF(OR(F324="L",F324="S",F324="I"),-1,1),"")</f>
        <v>0</v>
      </c>
      <c r="AM324" s="1030">
        <f t="shared" ref="AM324:AM387" si="21">AN324-N(AL324)</f>
        <v>0</v>
      </c>
      <c r="AN324" s="1030">
        <f>INDEX(G324:R324,1,MATCH(Parametres!$B$3,G$1:R$1,0))*IF(OR(F324="L",F324="S",F324="I"),-1,1)</f>
        <v>0</v>
      </c>
      <c r="AO324" s="598" t="e">
        <f>+VLOOKUP($AJ324,Data_Validation!$A:$D,1,0)</f>
        <v>#N/A</v>
      </c>
      <c r="AP324" s="598" t="e">
        <f>+VLOOKUP($AJ324,Data_Validation!$A:$D,3,0)</f>
        <v>#N/A</v>
      </c>
      <c r="AQ324" s="598" t="e">
        <f>+VLOOKUP($AJ324,Data_Validation!$A:$D,4,0)</f>
        <v>#N/A</v>
      </c>
      <c r="AR324" s="598" t="s">
        <v>299</v>
      </c>
      <c r="AS324" s="598" t="e">
        <f>+VLOOKUP($AJ324,Data_Validation!$A:$E,5,0)</f>
        <v>#N/A</v>
      </c>
      <c r="AT324" s="1036">
        <f t="shared" ref="AT324:AU387" si="22">C324</f>
        <v>0</v>
      </c>
      <c r="AU324" s="599">
        <f t="shared" si="22"/>
        <v>0</v>
      </c>
      <c r="AV324" s="1030">
        <f>IFERROR(INDEX(V324:AG324,1,MATCH(Parametres!$B$3,V$1:AG$1,0)-1)*IF(OR(C324="L",C324="S",C324="I"),-1,1),"")</f>
        <v>0</v>
      </c>
      <c r="AW324" s="1030">
        <f t="shared" ref="AW324:AW387" si="23">AX324-AV324</f>
        <v>0</v>
      </c>
      <c r="AX324" s="1030">
        <f>INDEX(V324:AG324,1,MATCH(Parametres!$B$3,V$1:AG$1,0))*IF(OR(C324="L",C324="S",C324="I"),-1,1)</f>
        <v>0</v>
      </c>
      <c r="AY324" s="598" t="s">
        <v>337</v>
      </c>
      <c r="AZ324" s="598" t="e">
        <f>+VLOOKUP($AJ324,Data_Validation!$A:$E,5,0)</f>
        <v>#N/A</v>
      </c>
    </row>
    <row r="325" spans="36:52" ht="15" customHeight="1">
      <c r="AJ325" s="1030">
        <f t="shared" si="20"/>
        <v>0</v>
      </c>
      <c r="AK325" s="1030">
        <f t="shared" si="20"/>
        <v>0</v>
      </c>
      <c r="AL325" s="1030">
        <f>IFERROR(INDEX(G325:R325,1,MATCH(Parametres!$B$3,G$1:R$1,0)-1)*IF(OR(F325="L",F325="S",F325="I"),-1,1),"")</f>
        <v>0</v>
      </c>
      <c r="AM325" s="1030">
        <f t="shared" si="21"/>
        <v>0</v>
      </c>
      <c r="AN325" s="1030">
        <f>INDEX(G325:R325,1,MATCH(Parametres!$B$3,G$1:R$1,0))*IF(OR(F325="L",F325="S",F325="I"),-1,1)</f>
        <v>0</v>
      </c>
      <c r="AO325" s="598" t="e">
        <f>+VLOOKUP($AJ325,Data_Validation!$A:$D,1,0)</f>
        <v>#N/A</v>
      </c>
      <c r="AP325" s="598" t="e">
        <f>+VLOOKUP($AJ325,Data_Validation!$A:$D,3,0)</f>
        <v>#N/A</v>
      </c>
      <c r="AQ325" s="598" t="e">
        <f>+VLOOKUP($AJ325,Data_Validation!$A:$D,4,0)</f>
        <v>#N/A</v>
      </c>
      <c r="AR325" s="598" t="s">
        <v>299</v>
      </c>
      <c r="AS325" s="598" t="e">
        <f>+VLOOKUP($AJ325,Data_Validation!$A:$E,5,0)</f>
        <v>#N/A</v>
      </c>
      <c r="AT325" s="1036">
        <f t="shared" si="22"/>
        <v>0</v>
      </c>
      <c r="AU325" s="599">
        <f t="shared" si="22"/>
        <v>0</v>
      </c>
      <c r="AV325" s="1030">
        <f>IFERROR(INDEX(V325:AG325,1,MATCH(Parametres!$B$3,V$1:AG$1,0)-1)*IF(OR(C325="L",C325="S",C325="I"),-1,1),"")</f>
        <v>0</v>
      </c>
      <c r="AW325" s="1030">
        <f t="shared" si="23"/>
        <v>0</v>
      </c>
      <c r="AX325" s="1030">
        <f>INDEX(V325:AG325,1,MATCH(Parametres!$B$3,V$1:AG$1,0))*IF(OR(C325="L",C325="S",C325="I"),-1,1)</f>
        <v>0</v>
      </c>
      <c r="AY325" s="598" t="s">
        <v>337</v>
      </c>
      <c r="AZ325" s="598" t="e">
        <f>+VLOOKUP($AJ325,Data_Validation!$A:$E,5,0)</f>
        <v>#N/A</v>
      </c>
    </row>
    <row r="326" spans="36:52" ht="15" customHeight="1">
      <c r="AJ326" s="1030">
        <f t="shared" si="20"/>
        <v>0</v>
      </c>
      <c r="AK326" s="1030">
        <f t="shared" si="20"/>
        <v>0</v>
      </c>
      <c r="AL326" s="1030">
        <f>IFERROR(INDEX(G326:R326,1,MATCH(Parametres!$B$3,G$1:R$1,0)-1)*IF(OR(F326="L",F326="S",F326="I"),-1,1),"")</f>
        <v>0</v>
      </c>
      <c r="AM326" s="1030">
        <f t="shared" si="21"/>
        <v>0</v>
      </c>
      <c r="AN326" s="1030">
        <f>INDEX(G326:R326,1,MATCH(Parametres!$B$3,G$1:R$1,0))*IF(OR(F326="L",F326="S",F326="I"),-1,1)</f>
        <v>0</v>
      </c>
      <c r="AO326" s="598" t="e">
        <f>+VLOOKUP($AJ326,Data_Validation!$A:$D,1,0)</f>
        <v>#N/A</v>
      </c>
      <c r="AP326" s="598" t="e">
        <f>+VLOOKUP($AJ326,Data_Validation!$A:$D,3,0)</f>
        <v>#N/A</v>
      </c>
      <c r="AQ326" s="598" t="e">
        <f>+VLOOKUP($AJ326,Data_Validation!$A:$D,4,0)</f>
        <v>#N/A</v>
      </c>
      <c r="AR326" s="598" t="s">
        <v>299</v>
      </c>
      <c r="AS326" s="598" t="e">
        <f>+VLOOKUP($AJ326,Data_Validation!$A:$E,5,0)</f>
        <v>#N/A</v>
      </c>
      <c r="AT326" s="1036">
        <f t="shared" si="22"/>
        <v>0</v>
      </c>
      <c r="AU326" s="599">
        <f t="shared" si="22"/>
        <v>0</v>
      </c>
      <c r="AV326" s="1030">
        <f>IFERROR(INDEX(V326:AG326,1,MATCH(Parametres!$B$3,V$1:AG$1,0)-1)*IF(OR(C326="L",C326="S",C326="I"),-1,1),"")</f>
        <v>0</v>
      </c>
      <c r="AW326" s="1030">
        <f t="shared" si="23"/>
        <v>0</v>
      </c>
      <c r="AX326" s="1030">
        <f>INDEX(V326:AG326,1,MATCH(Parametres!$B$3,V$1:AG$1,0))*IF(OR(C326="L",C326="S",C326="I"),-1,1)</f>
        <v>0</v>
      </c>
      <c r="AY326" s="598" t="s">
        <v>337</v>
      </c>
      <c r="AZ326" s="598" t="e">
        <f>+VLOOKUP($AJ326,Data_Validation!$A:$E,5,0)</f>
        <v>#N/A</v>
      </c>
    </row>
    <row r="327" spans="36:52" ht="15.75" customHeight="1">
      <c r="AJ327" s="1030">
        <f t="shared" si="20"/>
        <v>0</v>
      </c>
      <c r="AK327" s="1030">
        <f t="shared" si="20"/>
        <v>0</v>
      </c>
      <c r="AL327" s="1030">
        <f>IFERROR(INDEX(G327:R327,1,MATCH(Parametres!$B$3,G$1:R$1,0)-1)*IF(OR(F327="L",F327="S",F327="I"),-1,1),"")</f>
        <v>0</v>
      </c>
      <c r="AM327" s="1030">
        <f t="shared" si="21"/>
        <v>0</v>
      </c>
      <c r="AN327" s="1030">
        <f>INDEX(G327:R327,1,MATCH(Parametres!$B$3,G$1:R$1,0))*IF(OR(F327="L",F327="S",F327="I"),-1,1)</f>
        <v>0</v>
      </c>
      <c r="AO327" s="598" t="e">
        <f>+VLOOKUP($AJ327,Data_Validation!$A:$D,1,0)</f>
        <v>#N/A</v>
      </c>
      <c r="AP327" s="598" t="e">
        <f>+VLOOKUP($AJ327,Data_Validation!$A:$D,3,0)</f>
        <v>#N/A</v>
      </c>
      <c r="AQ327" s="598" t="e">
        <f>+VLOOKUP($AJ327,Data_Validation!$A:$D,4,0)</f>
        <v>#N/A</v>
      </c>
      <c r="AR327" s="598" t="s">
        <v>299</v>
      </c>
      <c r="AS327" s="598" t="e">
        <f>+VLOOKUP($AJ327,Data_Validation!$A:$E,5,0)</f>
        <v>#N/A</v>
      </c>
      <c r="AT327" s="1036">
        <f t="shared" si="22"/>
        <v>0</v>
      </c>
      <c r="AU327" s="599">
        <f t="shared" si="22"/>
        <v>0</v>
      </c>
      <c r="AV327" s="1030">
        <f>IFERROR(INDEX(V327:AG327,1,MATCH(Parametres!$B$3,V$1:AG$1,0)-1)*IF(OR(C327="L",C327="S",C327="I"),-1,1),"")</f>
        <v>0</v>
      </c>
      <c r="AW327" s="1030">
        <f t="shared" si="23"/>
        <v>0</v>
      </c>
      <c r="AX327" s="1030">
        <f>INDEX(V327:AG327,1,MATCH(Parametres!$B$3,V$1:AG$1,0))*IF(OR(C327="L",C327="S",C327="I"),-1,1)</f>
        <v>0</v>
      </c>
      <c r="AY327" s="598" t="s">
        <v>337</v>
      </c>
      <c r="AZ327" s="598" t="e">
        <f>+VLOOKUP($AJ327,Data_Validation!$A:$E,5,0)</f>
        <v>#N/A</v>
      </c>
    </row>
    <row r="328" spans="36:52" ht="15" customHeight="1">
      <c r="AJ328" s="1030">
        <f t="shared" si="20"/>
        <v>0</v>
      </c>
      <c r="AK328" s="1030">
        <f t="shared" si="20"/>
        <v>0</v>
      </c>
      <c r="AL328" s="1030">
        <f>IFERROR(INDEX(G328:R328,1,MATCH(Parametres!$B$3,G$1:R$1,0)-1)*IF(OR(F328="L",F328="S",F328="I"),-1,1),"")</f>
        <v>0</v>
      </c>
      <c r="AM328" s="1030">
        <f t="shared" si="21"/>
        <v>0</v>
      </c>
      <c r="AN328" s="1030">
        <f>INDEX(G328:R328,1,MATCH(Parametres!$B$3,G$1:R$1,0))*IF(OR(F328="L",F328="S",F328="I"),-1,1)</f>
        <v>0</v>
      </c>
      <c r="AO328" s="598" t="e">
        <f>+VLOOKUP($AJ328,Data_Validation!$A:$D,1,0)</f>
        <v>#N/A</v>
      </c>
      <c r="AP328" s="598" t="e">
        <f>+VLOOKUP($AJ328,Data_Validation!$A:$D,3,0)</f>
        <v>#N/A</v>
      </c>
      <c r="AQ328" s="598" t="e">
        <f>+VLOOKUP($AJ328,Data_Validation!$A:$D,4,0)</f>
        <v>#N/A</v>
      </c>
      <c r="AR328" s="598" t="s">
        <v>299</v>
      </c>
      <c r="AS328" s="598" t="e">
        <f>+VLOOKUP($AJ328,Data_Validation!$A:$E,5,0)</f>
        <v>#N/A</v>
      </c>
      <c r="AT328" s="1036">
        <f t="shared" si="22"/>
        <v>0</v>
      </c>
      <c r="AU328" s="599">
        <f t="shared" si="22"/>
        <v>0</v>
      </c>
      <c r="AV328" s="1030">
        <f>IFERROR(INDEX(V328:AG328,1,MATCH(Parametres!$B$3,V$1:AG$1,0)-1)*IF(OR(C328="L",C328="S",C328="I"),-1,1),"")</f>
        <v>0</v>
      </c>
      <c r="AW328" s="1030">
        <f t="shared" si="23"/>
        <v>0</v>
      </c>
      <c r="AX328" s="1030">
        <f>INDEX(V328:AG328,1,MATCH(Parametres!$B$3,V$1:AG$1,0))*IF(OR(C328="L",C328="S",C328="I"),-1,1)</f>
        <v>0</v>
      </c>
      <c r="AY328" s="598" t="s">
        <v>337</v>
      </c>
      <c r="AZ328" s="598" t="e">
        <f>+VLOOKUP($AJ328,Data_Validation!$A:$E,5,0)</f>
        <v>#N/A</v>
      </c>
    </row>
    <row r="329" spans="36:52" ht="15" customHeight="1">
      <c r="AJ329" s="1030">
        <f t="shared" si="20"/>
        <v>0</v>
      </c>
      <c r="AK329" s="1030">
        <f t="shared" si="20"/>
        <v>0</v>
      </c>
      <c r="AL329" s="1030">
        <f>IFERROR(INDEX(G329:R329,1,MATCH(Parametres!$B$3,G$1:R$1,0)-1)*IF(OR(F329="L",F329="S",F329="I"),-1,1),"")</f>
        <v>0</v>
      </c>
      <c r="AM329" s="1030">
        <f t="shared" si="21"/>
        <v>0</v>
      </c>
      <c r="AN329" s="1030">
        <f>INDEX(G329:R329,1,MATCH(Parametres!$B$3,G$1:R$1,0))*IF(OR(F329="L",F329="S",F329="I"),-1,1)</f>
        <v>0</v>
      </c>
      <c r="AO329" s="598" t="e">
        <f>+VLOOKUP($AJ329,Data_Validation!$A:$D,1,0)</f>
        <v>#N/A</v>
      </c>
      <c r="AP329" s="598" t="e">
        <f>+VLOOKUP($AJ329,Data_Validation!$A:$D,3,0)</f>
        <v>#N/A</v>
      </c>
      <c r="AQ329" s="598" t="e">
        <f>+VLOOKUP($AJ329,Data_Validation!$A:$D,4,0)</f>
        <v>#N/A</v>
      </c>
      <c r="AR329" s="598" t="s">
        <v>299</v>
      </c>
      <c r="AS329" s="598" t="e">
        <f>+VLOOKUP($AJ329,Data_Validation!$A:$E,5,0)</f>
        <v>#N/A</v>
      </c>
      <c r="AT329" s="1036">
        <f t="shared" si="22"/>
        <v>0</v>
      </c>
      <c r="AU329" s="599">
        <f t="shared" si="22"/>
        <v>0</v>
      </c>
      <c r="AV329" s="1030">
        <f>IFERROR(INDEX(V329:AG329,1,MATCH(Parametres!$B$3,V$1:AG$1,0)-1)*IF(OR(C329="L",C329="S",C329="I"),-1,1),"")</f>
        <v>0</v>
      </c>
      <c r="AW329" s="1030">
        <f t="shared" si="23"/>
        <v>0</v>
      </c>
      <c r="AX329" s="1030">
        <f>INDEX(V329:AG329,1,MATCH(Parametres!$B$3,V$1:AG$1,0))*IF(OR(C329="L",C329="S",C329="I"),-1,1)</f>
        <v>0</v>
      </c>
      <c r="AY329" s="598" t="s">
        <v>337</v>
      </c>
      <c r="AZ329" s="598" t="e">
        <f>+VLOOKUP($AJ329,Data_Validation!$A:$E,5,0)</f>
        <v>#N/A</v>
      </c>
    </row>
    <row r="330" spans="36:52" ht="15" customHeight="1">
      <c r="AJ330" s="1030">
        <f t="shared" si="20"/>
        <v>0</v>
      </c>
      <c r="AK330" s="1030">
        <f t="shared" si="20"/>
        <v>0</v>
      </c>
      <c r="AL330" s="1030">
        <f>IFERROR(INDEX(G330:R330,1,MATCH(Parametres!$B$3,G$1:R$1,0)-1)*IF(OR(F330="L",F330="S",F330="I"),-1,1),"")</f>
        <v>0</v>
      </c>
      <c r="AM330" s="1030">
        <f t="shared" si="21"/>
        <v>0</v>
      </c>
      <c r="AN330" s="1030">
        <f>INDEX(G330:R330,1,MATCH(Parametres!$B$3,G$1:R$1,0))*IF(OR(F330="L",F330="S",F330="I"),-1,1)</f>
        <v>0</v>
      </c>
      <c r="AO330" s="598" t="e">
        <f>+VLOOKUP($AJ330,Data_Validation!$A:$D,1,0)</f>
        <v>#N/A</v>
      </c>
      <c r="AP330" s="598" t="e">
        <f>+VLOOKUP($AJ330,Data_Validation!$A:$D,3,0)</f>
        <v>#N/A</v>
      </c>
      <c r="AQ330" s="598" t="e">
        <f>+VLOOKUP($AJ330,Data_Validation!$A:$D,4,0)</f>
        <v>#N/A</v>
      </c>
      <c r="AR330" s="598" t="s">
        <v>299</v>
      </c>
      <c r="AS330" s="598" t="e">
        <f>+VLOOKUP($AJ330,Data_Validation!$A:$E,5,0)</f>
        <v>#N/A</v>
      </c>
      <c r="AT330" s="1036">
        <f t="shared" si="22"/>
        <v>0</v>
      </c>
      <c r="AU330" s="599">
        <f t="shared" si="22"/>
        <v>0</v>
      </c>
      <c r="AV330" s="1030">
        <f>IFERROR(INDEX(V330:AG330,1,MATCH(Parametres!$B$3,V$1:AG$1,0)-1)*IF(OR(C330="L",C330="S",C330="I"),-1,1),"")</f>
        <v>0</v>
      </c>
      <c r="AW330" s="1030">
        <f t="shared" si="23"/>
        <v>0</v>
      </c>
      <c r="AX330" s="1030">
        <f>INDEX(V330:AG330,1,MATCH(Parametres!$B$3,V$1:AG$1,0))*IF(OR(C330="L",C330="S",C330="I"),-1,1)</f>
        <v>0</v>
      </c>
      <c r="AY330" s="598" t="s">
        <v>337</v>
      </c>
      <c r="AZ330" s="598" t="e">
        <f>+VLOOKUP($AJ330,Data_Validation!$A:$E,5,0)</f>
        <v>#N/A</v>
      </c>
    </row>
    <row r="331" spans="36:52" ht="15" customHeight="1">
      <c r="AJ331" s="1030">
        <f t="shared" si="20"/>
        <v>0</v>
      </c>
      <c r="AK331" s="1030">
        <f t="shared" si="20"/>
        <v>0</v>
      </c>
      <c r="AL331" s="1030">
        <f>IFERROR(INDEX(G331:R331,1,MATCH(Parametres!$B$3,G$1:R$1,0)-1)*IF(OR(F331="L",F331="S",F331="I"),-1,1),"")</f>
        <v>0</v>
      </c>
      <c r="AM331" s="1030">
        <f t="shared" si="21"/>
        <v>0</v>
      </c>
      <c r="AN331" s="1030">
        <f>INDEX(G331:R331,1,MATCH(Parametres!$B$3,G$1:R$1,0))*IF(OR(F331="L",F331="S",F331="I"),-1,1)</f>
        <v>0</v>
      </c>
      <c r="AO331" s="598" t="e">
        <f>+VLOOKUP($AJ331,Data_Validation!$A:$D,1,0)</f>
        <v>#N/A</v>
      </c>
      <c r="AP331" s="598" t="e">
        <f>+VLOOKUP($AJ331,Data_Validation!$A:$D,3,0)</f>
        <v>#N/A</v>
      </c>
      <c r="AQ331" s="598" t="e">
        <f>+VLOOKUP($AJ331,Data_Validation!$A:$D,4,0)</f>
        <v>#N/A</v>
      </c>
      <c r="AR331" s="598" t="s">
        <v>299</v>
      </c>
      <c r="AS331" s="598" t="e">
        <f>+VLOOKUP($AJ331,Data_Validation!$A:$E,5,0)</f>
        <v>#N/A</v>
      </c>
      <c r="AT331" s="1036">
        <f t="shared" si="22"/>
        <v>0</v>
      </c>
      <c r="AU331" s="599">
        <f t="shared" si="22"/>
        <v>0</v>
      </c>
      <c r="AV331" s="1030">
        <f>IFERROR(INDEX(V331:AG331,1,MATCH(Parametres!$B$3,V$1:AG$1,0)-1)*IF(OR(C331="L",C331="S",C331="I"),-1,1),"")</f>
        <v>0</v>
      </c>
      <c r="AW331" s="1030">
        <f t="shared" si="23"/>
        <v>0</v>
      </c>
      <c r="AX331" s="1030">
        <f>INDEX(V331:AG331,1,MATCH(Parametres!$B$3,V$1:AG$1,0))*IF(OR(C331="L",C331="S",C331="I"),-1,1)</f>
        <v>0</v>
      </c>
      <c r="AY331" s="598" t="s">
        <v>337</v>
      </c>
      <c r="AZ331" s="598" t="e">
        <f>+VLOOKUP($AJ331,Data_Validation!$A:$E,5,0)</f>
        <v>#N/A</v>
      </c>
    </row>
    <row r="332" spans="36:52" ht="15" customHeight="1">
      <c r="AJ332" s="1030">
        <f t="shared" si="20"/>
        <v>0</v>
      </c>
      <c r="AK332" s="1030">
        <f t="shared" si="20"/>
        <v>0</v>
      </c>
      <c r="AL332" s="1030">
        <f>IFERROR(INDEX(G332:R332,1,MATCH(Parametres!$B$3,G$1:R$1,0)-1)*IF(OR(F332="L",F332="S",F332="I"),-1,1),"")</f>
        <v>0</v>
      </c>
      <c r="AM332" s="1030">
        <f t="shared" si="21"/>
        <v>0</v>
      </c>
      <c r="AN332" s="1030">
        <f>INDEX(G332:R332,1,MATCH(Parametres!$B$3,G$1:R$1,0))*IF(OR(F332="L",F332="S",F332="I"),-1,1)</f>
        <v>0</v>
      </c>
      <c r="AO332" s="598" t="e">
        <f>+VLOOKUP($AJ332,Data_Validation!$A:$D,1,0)</f>
        <v>#N/A</v>
      </c>
      <c r="AP332" s="598" t="e">
        <f>+VLOOKUP($AJ332,Data_Validation!$A:$D,3,0)</f>
        <v>#N/A</v>
      </c>
      <c r="AQ332" s="598" t="e">
        <f>+VLOOKUP($AJ332,Data_Validation!$A:$D,4,0)</f>
        <v>#N/A</v>
      </c>
      <c r="AR332" s="598" t="s">
        <v>299</v>
      </c>
      <c r="AS332" s="598" t="e">
        <f>+VLOOKUP($AJ332,Data_Validation!$A:$E,5,0)</f>
        <v>#N/A</v>
      </c>
      <c r="AT332" s="1036">
        <f t="shared" si="22"/>
        <v>0</v>
      </c>
      <c r="AU332" s="599">
        <f t="shared" si="22"/>
        <v>0</v>
      </c>
      <c r="AV332" s="1030">
        <f>IFERROR(INDEX(V332:AG332,1,MATCH(Parametres!$B$3,V$1:AG$1,0)-1)*IF(OR(C332="L",C332="S",C332="I"),-1,1),"")</f>
        <v>0</v>
      </c>
      <c r="AW332" s="1030">
        <f t="shared" si="23"/>
        <v>0</v>
      </c>
      <c r="AX332" s="1030">
        <f>INDEX(V332:AG332,1,MATCH(Parametres!$B$3,V$1:AG$1,0))*IF(OR(C332="L",C332="S",C332="I"),-1,1)</f>
        <v>0</v>
      </c>
      <c r="AY332" s="598" t="s">
        <v>337</v>
      </c>
      <c r="AZ332" s="598" t="e">
        <f>+VLOOKUP($AJ332,Data_Validation!$A:$E,5,0)</f>
        <v>#N/A</v>
      </c>
    </row>
    <row r="333" spans="36:52" ht="15.75" customHeight="1">
      <c r="AJ333" s="1030">
        <f t="shared" si="20"/>
        <v>0</v>
      </c>
      <c r="AK333" s="1030">
        <f t="shared" si="20"/>
        <v>0</v>
      </c>
      <c r="AL333" s="1030">
        <f>IFERROR(INDEX(G333:R333,1,MATCH(Parametres!$B$3,G$1:R$1,0)-1)*IF(OR(F333="L",F333="S",F333="I"),-1,1),"")</f>
        <v>0</v>
      </c>
      <c r="AM333" s="1030">
        <f t="shared" si="21"/>
        <v>0</v>
      </c>
      <c r="AN333" s="1030">
        <f>INDEX(G333:R333,1,MATCH(Parametres!$B$3,G$1:R$1,0))*IF(OR(F333="L",F333="S",F333="I"),-1,1)</f>
        <v>0</v>
      </c>
      <c r="AO333" s="598" t="e">
        <f>+VLOOKUP($AJ333,Data_Validation!$A:$D,1,0)</f>
        <v>#N/A</v>
      </c>
      <c r="AP333" s="598" t="e">
        <f>+VLOOKUP($AJ333,Data_Validation!$A:$D,3,0)</f>
        <v>#N/A</v>
      </c>
      <c r="AQ333" s="598" t="e">
        <f>+VLOOKUP($AJ333,Data_Validation!$A:$D,4,0)</f>
        <v>#N/A</v>
      </c>
      <c r="AR333" s="598" t="s">
        <v>299</v>
      </c>
      <c r="AS333" s="598" t="e">
        <f>+VLOOKUP($AJ333,Data_Validation!$A:$E,5,0)</f>
        <v>#N/A</v>
      </c>
      <c r="AT333" s="1036">
        <f t="shared" si="22"/>
        <v>0</v>
      </c>
      <c r="AU333" s="599">
        <f t="shared" si="22"/>
        <v>0</v>
      </c>
      <c r="AV333" s="1030">
        <f>IFERROR(INDEX(V333:AG333,1,MATCH(Parametres!$B$3,V$1:AG$1,0)-1)*IF(OR(C333="L",C333="S",C333="I"),-1,1),"")</f>
        <v>0</v>
      </c>
      <c r="AW333" s="1030">
        <f t="shared" si="23"/>
        <v>0</v>
      </c>
      <c r="AX333" s="1030">
        <f>INDEX(V333:AG333,1,MATCH(Parametres!$B$3,V$1:AG$1,0))*IF(OR(C333="L",C333="S",C333="I"),-1,1)</f>
        <v>0</v>
      </c>
      <c r="AY333" s="598" t="s">
        <v>337</v>
      </c>
      <c r="AZ333" s="598" t="e">
        <f>+VLOOKUP($AJ333,Data_Validation!$A:$E,5,0)</f>
        <v>#N/A</v>
      </c>
    </row>
    <row r="334" spans="36:52" ht="15.75" customHeight="1">
      <c r="AJ334" s="1030">
        <f t="shared" si="20"/>
        <v>0</v>
      </c>
      <c r="AK334" s="1030">
        <f t="shared" si="20"/>
        <v>0</v>
      </c>
      <c r="AL334" s="1030">
        <f>IFERROR(INDEX(G334:R334,1,MATCH(Parametres!$B$3,G$1:R$1,0)-1)*IF(OR(F334="L",F334="S",F334="I"),-1,1),"")</f>
        <v>0</v>
      </c>
      <c r="AM334" s="1030">
        <f t="shared" si="21"/>
        <v>0</v>
      </c>
      <c r="AN334" s="1030">
        <f>INDEX(G334:R334,1,MATCH(Parametres!$B$3,G$1:R$1,0))*IF(OR(F334="L",F334="S",F334="I"),-1,1)</f>
        <v>0</v>
      </c>
      <c r="AO334" s="598" t="e">
        <f>+VLOOKUP($AJ334,Data_Validation!$A:$D,1,0)</f>
        <v>#N/A</v>
      </c>
      <c r="AP334" s="598" t="e">
        <f>+VLOOKUP($AJ334,Data_Validation!$A:$D,3,0)</f>
        <v>#N/A</v>
      </c>
      <c r="AQ334" s="598" t="e">
        <f>+VLOOKUP($AJ334,Data_Validation!$A:$D,4,0)</f>
        <v>#N/A</v>
      </c>
      <c r="AR334" s="598" t="s">
        <v>299</v>
      </c>
      <c r="AS334" s="598" t="e">
        <f>+VLOOKUP($AJ334,Data_Validation!$A:$E,5,0)</f>
        <v>#N/A</v>
      </c>
      <c r="AT334" s="1036">
        <f t="shared" si="22"/>
        <v>0</v>
      </c>
      <c r="AU334" s="599">
        <f t="shared" si="22"/>
        <v>0</v>
      </c>
      <c r="AV334" s="1030">
        <f>IFERROR(INDEX(V334:AG334,1,MATCH(Parametres!$B$3,V$1:AG$1,0)-1)*IF(OR(C334="L",C334="S",C334="I"),-1,1),"")</f>
        <v>0</v>
      </c>
      <c r="AW334" s="1030">
        <f t="shared" si="23"/>
        <v>0</v>
      </c>
      <c r="AX334" s="1030">
        <f>INDEX(V334:AG334,1,MATCH(Parametres!$B$3,V$1:AG$1,0))*IF(OR(C334="L",C334="S",C334="I"),-1,1)</f>
        <v>0</v>
      </c>
      <c r="AY334" s="598" t="s">
        <v>337</v>
      </c>
      <c r="AZ334" s="598" t="e">
        <f>+VLOOKUP($AJ334,Data_Validation!$A:$E,5,0)</f>
        <v>#N/A</v>
      </c>
    </row>
    <row r="335" spans="36:52" ht="15" customHeight="1">
      <c r="AJ335" s="1030">
        <f t="shared" si="20"/>
        <v>0</v>
      </c>
      <c r="AK335" s="1030">
        <f t="shared" si="20"/>
        <v>0</v>
      </c>
      <c r="AL335" s="1030">
        <f>IFERROR(INDEX(G335:R335,1,MATCH(Parametres!$B$3,G$1:R$1,0)-1)*IF(OR(F335="L",F335="S",F335="I"),-1,1),"")</f>
        <v>0</v>
      </c>
      <c r="AM335" s="1030">
        <f t="shared" si="21"/>
        <v>0</v>
      </c>
      <c r="AN335" s="1030">
        <f>INDEX(G335:R335,1,MATCH(Parametres!$B$3,G$1:R$1,0))*IF(OR(F335="L",F335="S",F335="I"),-1,1)</f>
        <v>0</v>
      </c>
      <c r="AO335" s="598" t="e">
        <f>+VLOOKUP($AJ335,Data_Validation!$A:$D,1,0)</f>
        <v>#N/A</v>
      </c>
      <c r="AP335" s="598" t="e">
        <f>+VLOOKUP($AJ335,Data_Validation!$A:$D,3,0)</f>
        <v>#N/A</v>
      </c>
      <c r="AQ335" s="598" t="e">
        <f>+VLOOKUP($AJ335,Data_Validation!$A:$D,4,0)</f>
        <v>#N/A</v>
      </c>
      <c r="AR335" s="598" t="s">
        <v>299</v>
      </c>
      <c r="AS335" s="598" t="e">
        <f>+VLOOKUP($AJ335,Data_Validation!$A:$E,5,0)</f>
        <v>#N/A</v>
      </c>
      <c r="AT335" s="1036">
        <f t="shared" si="22"/>
        <v>0</v>
      </c>
      <c r="AU335" s="599">
        <f t="shared" si="22"/>
        <v>0</v>
      </c>
      <c r="AV335" s="1030">
        <f>IFERROR(INDEX(V335:AG335,1,MATCH(Parametres!$B$3,V$1:AG$1,0)-1)*IF(OR(C335="L",C335="S",C335="I"),-1,1),"")</f>
        <v>0</v>
      </c>
      <c r="AW335" s="1030">
        <f t="shared" si="23"/>
        <v>0</v>
      </c>
      <c r="AX335" s="1030">
        <f>INDEX(V335:AG335,1,MATCH(Parametres!$B$3,V$1:AG$1,0))*IF(OR(C335="L",C335="S",C335="I"),-1,1)</f>
        <v>0</v>
      </c>
      <c r="AY335" s="598" t="s">
        <v>337</v>
      </c>
      <c r="AZ335" s="598" t="e">
        <f>+VLOOKUP($AJ335,Data_Validation!$A:$E,5,0)</f>
        <v>#N/A</v>
      </c>
    </row>
    <row r="336" spans="36:52" ht="15" customHeight="1">
      <c r="AJ336" s="1030">
        <f t="shared" si="20"/>
        <v>0</v>
      </c>
      <c r="AK336" s="1030">
        <f t="shared" si="20"/>
        <v>0</v>
      </c>
      <c r="AL336" s="1030">
        <f>IFERROR(INDEX(G336:R336,1,MATCH(Parametres!$B$3,G$1:R$1,0)-1)*IF(OR(F336="L",F336="S",F336="I"),-1,1),"")</f>
        <v>0</v>
      </c>
      <c r="AM336" s="1030">
        <f t="shared" si="21"/>
        <v>0</v>
      </c>
      <c r="AN336" s="1030">
        <f>INDEX(G336:R336,1,MATCH(Parametres!$B$3,G$1:R$1,0))*IF(OR(F336="L",F336="S",F336="I"),-1,1)</f>
        <v>0</v>
      </c>
      <c r="AO336" s="598" t="e">
        <f>+VLOOKUP($AJ336,Data_Validation!$A:$D,1,0)</f>
        <v>#N/A</v>
      </c>
      <c r="AP336" s="598" t="e">
        <f>+VLOOKUP($AJ336,Data_Validation!$A:$D,3,0)</f>
        <v>#N/A</v>
      </c>
      <c r="AQ336" s="598" t="e">
        <f>+VLOOKUP($AJ336,Data_Validation!$A:$D,4,0)</f>
        <v>#N/A</v>
      </c>
      <c r="AR336" s="598" t="s">
        <v>299</v>
      </c>
      <c r="AS336" s="598" t="e">
        <f>+VLOOKUP($AJ336,Data_Validation!$A:$E,5,0)</f>
        <v>#N/A</v>
      </c>
      <c r="AT336" s="1036">
        <f t="shared" si="22"/>
        <v>0</v>
      </c>
      <c r="AU336" s="599">
        <f t="shared" si="22"/>
        <v>0</v>
      </c>
      <c r="AV336" s="1030">
        <f>IFERROR(INDEX(V336:AG336,1,MATCH(Parametres!$B$3,V$1:AG$1,0)-1)*IF(OR(C336="L",C336="S",C336="I"),-1,1),"")</f>
        <v>0</v>
      </c>
      <c r="AW336" s="1030">
        <f t="shared" si="23"/>
        <v>0</v>
      </c>
      <c r="AX336" s="1030">
        <f>INDEX(V336:AG336,1,MATCH(Parametres!$B$3,V$1:AG$1,0))*IF(OR(C336="L",C336="S",C336="I"),-1,1)</f>
        <v>0</v>
      </c>
      <c r="AY336" s="598" t="s">
        <v>337</v>
      </c>
      <c r="AZ336" s="598" t="e">
        <f>+VLOOKUP($AJ336,Data_Validation!$A:$E,5,0)</f>
        <v>#N/A</v>
      </c>
    </row>
    <row r="337" spans="36:52" ht="15" customHeight="1">
      <c r="AJ337" s="1030">
        <f t="shared" si="20"/>
        <v>0</v>
      </c>
      <c r="AK337" s="1030">
        <f t="shared" si="20"/>
        <v>0</v>
      </c>
      <c r="AL337" s="1030">
        <f>IFERROR(INDEX(G337:R337,1,MATCH(Parametres!$B$3,G$1:R$1,0)-1)*IF(OR(F337="L",F337="S",F337="I"),-1,1),"")</f>
        <v>0</v>
      </c>
      <c r="AM337" s="1030">
        <f t="shared" si="21"/>
        <v>0</v>
      </c>
      <c r="AN337" s="1030">
        <f>INDEX(G337:R337,1,MATCH(Parametres!$B$3,G$1:R$1,0))*IF(OR(F337="L",F337="S",F337="I"),-1,1)</f>
        <v>0</v>
      </c>
      <c r="AO337" s="598" t="e">
        <f>+VLOOKUP($AJ337,Data_Validation!$A:$D,1,0)</f>
        <v>#N/A</v>
      </c>
      <c r="AP337" s="598" t="e">
        <f>+VLOOKUP($AJ337,Data_Validation!$A:$D,3,0)</f>
        <v>#N/A</v>
      </c>
      <c r="AQ337" s="598" t="e">
        <f>+VLOOKUP($AJ337,Data_Validation!$A:$D,4,0)</f>
        <v>#N/A</v>
      </c>
      <c r="AR337" s="598" t="s">
        <v>299</v>
      </c>
      <c r="AS337" s="598" t="e">
        <f>+VLOOKUP($AJ337,Data_Validation!$A:$E,5,0)</f>
        <v>#N/A</v>
      </c>
      <c r="AT337" s="1036">
        <f t="shared" si="22"/>
        <v>0</v>
      </c>
      <c r="AU337" s="599">
        <f t="shared" si="22"/>
        <v>0</v>
      </c>
      <c r="AV337" s="1030">
        <f>IFERROR(INDEX(V337:AG337,1,MATCH(Parametres!$B$3,V$1:AG$1,0)-1)*IF(OR(C337="L",C337="S",C337="I"),-1,1),"")</f>
        <v>0</v>
      </c>
      <c r="AW337" s="1030">
        <f t="shared" si="23"/>
        <v>0</v>
      </c>
      <c r="AX337" s="1030">
        <f>INDEX(V337:AG337,1,MATCH(Parametres!$B$3,V$1:AG$1,0))*IF(OR(C337="L",C337="S",C337="I"),-1,1)</f>
        <v>0</v>
      </c>
      <c r="AY337" s="598" t="s">
        <v>337</v>
      </c>
      <c r="AZ337" s="598" t="e">
        <f>+VLOOKUP($AJ337,Data_Validation!$A:$E,5,0)</f>
        <v>#N/A</v>
      </c>
    </row>
    <row r="338" spans="36:52" ht="15.75" customHeight="1">
      <c r="AJ338" s="1030">
        <f t="shared" si="20"/>
        <v>0</v>
      </c>
      <c r="AK338" s="1030">
        <f t="shared" si="20"/>
        <v>0</v>
      </c>
      <c r="AL338" s="1030">
        <f>IFERROR(INDEX(G338:R338,1,MATCH(Parametres!$B$3,G$1:R$1,0)-1)*IF(OR(F338="L",F338="S",F338="I"),-1,1),"")</f>
        <v>0</v>
      </c>
      <c r="AM338" s="1030">
        <f t="shared" si="21"/>
        <v>0</v>
      </c>
      <c r="AN338" s="1030">
        <f>INDEX(G338:R338,1,MATCH(Parametres!$B$3,G$1:R$1,0))*IF(OR(F338="L",F338="S",F338="I"),-1,1)</f>
        <v>0</v>
      </c>
      <c r="AO338" s="598" t="e">
        <f>+VLOOKUP($AJ338,Data_Validation!$A:$D,1,0)</f>
        <v>#N/A</v>
      </c>
      <c r="AP338" s="598" t="e">
        <f>+VLOOKUP($AJ338,Data_Validation!$A:$D,3,0)</f>
        <v>#N/A</v>
      </c>
      <c r="AQ338" s="598" t="e">
        <f>+VLOOKUP($AJ338,Data_Validation!$A:$D,4,0)</f>
        <v>#N/A</v>
      </c>
      <c r="AR338" s="598" t="s">
        <v>299</v>
      </c>
      <c r="AS338" s="598" t="e">
        <f>+VLOOKUP($AJ338,Data_Validation!$A:$E,5,0)</f>
        <v>#N/A</v>
      </c>
      <c r="AT338" s="1036">
        <f t="shared" si="22"/>
        <v>0</v>
      </c>
      <c r="AU338" s="599">
        <f t="shared" si="22"/>
        <v>0</v>
      </c>
      <c r="AV338" s="1030">
        <f>IFERROR(INDEX(V338:AG338,1,MATCH(Parametres!$B$3,V$1:AG$1,0)-1)*IF(OR(C338="L",C338="S",C338="I"),-1,1),"")</f>
        <v>0</v>
      </c>
      <c r="AW338" s="1030">
        <f t="shared" si="23"/>
        <v>0</v>
      </c>
      <c r="AX338" s="1030">
        <f>INDEX(V338:AG338,1,MATCH(Parametres!$B$3,V$1:AG$1,0))*IF(OR(C338="L",C338="S",C338="I"),-1,1)</f>
        <v>0</v>
      </c>
      <c r="AY338" s="598" t="s">
        <v>337</v>
      </c>
      <c r="AZ338" s="598" t="e">
        <f>+VLOOKUP($AJ338,Data_Validation!$A:$E,5,0)</f>
        <v>#N/A</v>
      </c>
    </row>
    <row r="339" spans="36:52" ht="15" customHeight="1">
      <c r="AJ339" s="1030">
        <f t="shared" si="20"/>
        <v>0</v>
      </c>
      <c r="AK339" s="1030">
        <f t="shared" si="20"/>
        <v>0</v>
      </c>
      <c r="AL339" s="1030">
        <f>IFERROR(INDEX(G339:R339,1,MATCH(Parametres!$B$3,G$1:R$1,0)-1)*IF(OR(F339="L",F339="S",F339="I"),-1,1),"")</f>
        <v>0</v>
      </c>
      <c r="AM339" s="1030">
        <f t="shared" si="21"/>
        <v>0</v>
      </c>
      <c r="AN339" s="1030">
        <f>INDEX(G339:R339,1,MATCH(Parametres!$B$3,G$1:R$1,0))*IF(OR(F339="L",F339="S",F339="I"),-1,1)</f>
        <v>0</v>
      </c>
      <c r="AO339" s="598" t="e">
        <f>+VLOOKUP($AJ339,Data_Validation!$A:$D,1,0)</f>
        <v>#N/A</v>
      </c>
      <c r="AP339" s="598" t="e">
        <f>+VLOOKUP($AJ339,Data_Validation!$A:$D,3,0)</f>
        <v>#N/A</v>
      </c>
      <c r="AQ339" s="598" t="e">
        <f>+VLOOKUP($AJ339,Data_Validation!$A:$D,4,0)</f>
        <v>#N/A</v>
      </c>
      <c r="AR339" s="598" t="s">
        <v>299</v>
      </c>
      <c r="AS339" s="598" t="e">
        <f>+VLOOKUP($AJ339,Data_Validation!$A:$E,5,0)</f>
        <v>#N/A</v>
      </c>
      <c r="AT339" s="1036">
        <f t="shared" si="22"/>
        <v>0</v>
      </c>
      <c r="AU339" s="599">
        <f t="shared" si="22"/>
        <v>0</v>
      </c>
      <c r="AV339" s="1030">
        <f>IFERROR(INDEX(V339:AG339,1,MATCH(Parametres!$B$3,V$1:AG$1,0)-1)*IF(OR(C339="L",C339="S",C339="I"),-1,1),"")</f>
        <v>0</v>
      </c>
      <c r="AW339" s="1030">
        <f t="shared" si="23"/>
        <v>0</v>
      </c>
      <c r="AX339" s="1030">
        <f>INDEX(V339:AG339,1,MATCH(Parametres!$B$3,V$1:AG$1,0))*IF(OR(C339="L",C339="S",C339="I"),-1,1)</f>
        <v>0</v>
      </c>
      <c r="AY339" s="598" t="s">
        <v>337</v>
      </c>
      <c r="AZ339" s="598" t="e">
        <f>+VLOOKUP($AJ339,Data_Validation!$A:$E,5,0)</f>
        <v>#N/A</v>
      </c>
    </row>
    <row r="340" spans="36:52" ht="15" customHeight="1">
      <c r="AJ340" s="1030">
        <f t="shared" si="20"/>
        <v>0</v>
      </c>
      <c r="AK340" s="1030">
        <f t="shared" si="20"/>
        <v>0</v>
      </c>
      <c r="AL340" s="1030">
        <f>IFERROR(INDEX(G340:R340,1,MATCH(Parametres!$B$3,G$1:R$1,0)-1)*IF(OR(F340="L",F340="S",F340="I"),-1,1),"")</f>
        <v>0</v>
      </c>
      <c r="AM340" s="1030">
        <f t="shared" si="21"/>
        <v>0</v>
      </c>
      <c r="AN340" s="1030">
        <f>INDEX(G340:R340,1,MATCH(Parametres!$B$3,G$1:R$1,0))*IF(OR(F340="L",F340="S",F340="I"),-1,1)</f>
        <v>0</v>
      </c>
      <c r="AO340" s="598" t="e">
        <f>+VLOOKUP($AJ340,Data_Validation!$A:$D,1,0)</f>
        <v>#N/A</v>
      </c>
      <c r="AP340" s="598" t="e">
        <f>+VLOOKUP($AJ340,Data_Validation!$A:$D,3,0)</f>
        <v>#N/A</v>
      </c>
      <c r="AQ340" s="598" t="e">
        <f>+VLOOKUP($AJ340,Data_Validation!$A:$D,4,0)</f>
        <v>#N/A</v>
      </c>
      <c r="AR340" s="598" t="s">
        <v>299</v>
      </c>
      <c r="AS340" s="598" t="e">
        <f>+VLOOKUP($AJ340,Data_Validation!$A:$E,5,0)</f>
        <v>#N/A</v>
      </c>
      <c r="AT340" s="1036">
        <f t="shared" si="22"/>
        <v>0</v>
      </c>
      <c r="AU340" s="599">
        <f t="shared" si="22"/>
        <v>0</v>
      </c>
      <c r="AV340" s="1030">
        <f>IFERROR(INDEX(V340:AG340,1,MATCH(Parametres!$B$3,V$1:AG$1,0)-1)*IF(OR(C340="L",C340="S",C340="I"),-1,1),"")</f>
        <v>0</v>
      </c>
      <c r="AW340" s="1030">
        <f t="shared" si="23"/>
        <v>0</v>
      </c>
      <c r="AX340" s="1030">
        <f>INDEX(V340:AG340,1,MATCH(Parametres!$B$3,V$1:AG$1,0))*IF(OR(C340="L",C340="S",C340="I"),-1,1)</f>
        <v>0</v>
      </c>
      <c r="AY340" s="598" t="s">
        <v>337</v>
      </c>
      <c r="AZ340" s="598" t="e">
        <f>+VLOOKUP($AJ340,Data_Validation!$A:$E,5,0)</f>
        <v>#N/A</v>
      </c>
    </row>
    <row r="341" spans="36:52" ht="15" customHeight="1">
      <c r="AJ341" s="1030">
        <f t="shared" si="20"/>
        <v>0</v>
      </c>
      <c r="AK341" s="1030">
        <f t="shared" si="20"/>
        <v>0</v>
      </c>
      <c r="AL341" s="1030">
        <f>IFERROR(INDEX(G341:R341,1,MATCH(Parametres!$B$3,G$1:R$1,0)-1)*IF(OR(F341="L",F341="S",F341="I"),-1,1),"")</f>
        <v>0</v>
      </c>
      <c r="AM341" s="1030">
        <f t="shared" si="21"/>
        <v>0</v>
      </c>
      <c r="AN341" s="1030">
        <f>INDEX(G341:R341,1,MATCH(Parametres!$B$3,G$1:R$1,0))*IF(OR(F341="L",F341="S",F341="I"),-1,1)</f>
        <v>0</v>
      </c>
      <c r="AO341" s="598" t="e">
        <f>+VLOOKUP($AJ341,Data_Validation!$A:$D,1,0)</f>
        <v>#N/A</v>
      </c>
      <c r="AP341" s="598" t="e">
        <f>+VLOOKUP($AJ341,Data_Validation!$A:$D,3,0)</f>
        <v>#N/A</v>
      </c>
      <c r="AQ341" s="598" t="e">
        <f>+VLOOKUP($AJ341,Data_Validation!$A:$D,4,0)</f>
        <v>#N/A</v>
      </c>
      <c r="AR341" s="598" t="s">
        <v>299</v>
      </c>
      <c r="AS341" s="598" t="e">
        <f>+VLOOKUP($AJ341,Data_Validation!$A:$E,5,0)</f>
        <v>#N/A</v>
      </c>
      <c r="AT341" s="1036">
        <f t="shared" si="22"/>
        <v>0</v>
      </c>
      <c r="AU341" s="599">
        <f t="shared" si="22"/>
        <v>0</v>
      </c>
      <c r="AV341" s="1030">
        <f>IFERROR(INDEX(V341:AG341,1,MATCH(Parametres!$B$3,V$1:AG$1,0)-1)*IF(OR(C341="L",C341="S",C341="I"),-1,1),"")</f>
        <v>0</v>
      </c>
      <c r="AW341" s="1030">
        <f t="shared" si="23"/>
        <v>0</v>
      </c>
      <c r="AX341" s="1030">
        <f>INDEX(V341:AG341,1,MATCH(Parametres!$B$3,V$1:AG$1,0))*IF(OR(C341="L",C341="S",C341="I"),-1,1)</f>
        <v>0</v>
      </c>
      <c r="AY341" s="598" t="s">
        <v>337</v>
      </c>
      <c r="AZ341" s="598" t="e">
        <f>+VLOOKUP($AJ341,Data_Validation!$A:$E,5,0)</f>
        <v>#N/A</v>
      </c>
    </row>
    <row r="342" spans="36:52" ht="15" customHeight="1">
      <c r="AJ342" s="1030">
        <f t="shared" si="20"/>
        <v>0</v>
      </c>
      <c r="AK342" s="1030">
        <f t="shared" si="20"/>
        <v>0</v>
      </c>
      <c r="AL342" s="1030">
        <f>IFERROR(INDEX(G342:R342,1,MATCH(Parametres!$B$3,G$1:R$1,0)-1)*IF(OR(F342="L",F342="S",F342="I"),-1,1),"")</f>
        <v>0</v>
      </c>
      <c r="AM342" s="1030">
        <f t="shared" si="21"/>
        <v>0</v>
      </c>
      <c r="AN342" s="1030">
        <f>INDEX(G342:R342,1,MATCH(Parametres!$B$3,G$1:R$1,0))*IF(OR(F342="L",F342="S",F342="I"),-1,1)</f>
        <v>0</v>
      </c>
      <c r="AO342" s="598" t="e">
        <f>+VLOOKUP($AJ342,Data_Validation!$A:$D,1,0)</f>
        <v>#N/A</v>
      </c>
      <c r="AP342" s="598" t="e">
        <f>+VLOOKUP($AJ342,Data_Validation!$A:$D,3,0)</f>
        <v>#N/A</v>
      </c>
      <c r="AQ342" s="598" t="e">
        <f>+VLOOKUP($AJ342,Data_Validation!$A:$D,4,0)</f>
        <v>#N/A</v>
      </c>
      <c r="AR342" s="598" t="s">
        <v>299</v>
      </c>
      <c r="AS342" s="598" t="e">
        <f>+VLOOKUP($AJ342,Data_Validation!$A:$E,5,0)</f>
        <v>#N/A</v>
      </c>
      <c r="AT342" s="1036">
        <f t="shared" si="22"/>
        <v>0</v>
      </c>
      <c r="AU342" s="599">
        <f t="shared" si="22"/>
        <v>0</v>
      </c>
      <c r="AV342" s="1030">
        <f>IFERROR(INDEX(V342:AG342,1,MATCH(Parametres!$B$3,V$1:AG$1,0)-1)*IF(OR(C342="L",C342="S",C342="I"),-1,1),"")</f>
        <v>0</v>
      </c>
      <c r="AW342" s="1030">
        <f t="shared" si="23"/>
        <v>0</v>
      </c>
      <c r="AX342" s="1030">
        <f>INDEX(V342:AG342,1,MATCH(Parametres!$B$3,V$1:AG$1,0))*IF(OR(C342="L",C342="S",C342="I"),-1,1)</f>
        <v>0</v>
      </c>
      <c r="AY342" s="598" t="s">
        <v>337</v>
      </c>
      <c r="AZ342" s="598" t="e">
        <f>+VLOOKUP($AJ342,Data_Validation!$A:$E,5,0)</f>
        <v>#N/A</v>
      </c>
    </row>
    <row r="343" spans="36:52" ht="15.75" customHeight="1">
      <c r="AJ343" s="1030">
        <f t="shared" si="20"/>
        <v>0</v>
      </c>
      <c r="AK343" s="1030">
        <f t="shared" si="20"/>
        <v>0</v>
      </c>
      <c r="AL343" s="1030">
        <f>IFERROR(INDEX(G343:R343,1,MATCH(Parametres!$B$3,G$1:R$1,0)-1)*IF(OR(F343="L",F343="S",F343="I"),-1,1),"")</f>
        <v>0</v>
      </c>
      <c r="AM343" s="1030">
        <f t="shared" si="21"/>
        <v>0</v>
      </c>
      <c r="AN343" s="1030">
        <f>INDEX(G343:R343,1,MATCH(Parametres!$B$3,G$1:R$1,0))*IF(OR(F343="L",F343="S",F343="I"),-1,1)</f>
        <v>0</v>
      </c>
      <c r="AO343" s="598" t="e">
        <f>+VLOOKUP($AJ343,Data_Validation!$A:$D,1,0)</f>
        <v>#N/A</v>
      </c>
      <c r="AP343" s="598" t="e">
        <f>+VLOOKUP($AJ343,Data_Validation!$A:$D,3,0)</f>
        <v>#N/A</v>
      </c>
      <c r="AQ343" s="598" t="e">
        <f>+VLOOKUP($AJ343,Data_Validation!$A:$D,4,0)</f>
        <v>#N/A</v>
      </c>
      <c r="AR343" s="598" t="s">
        <v>299</v>
      </c>
      <c r="AS343" s="598" t="e">
        <f>+VLOOKUP($AJ343,Data_Validation!$A:$E,5,0)</f>
        <v>#N/A</v>
      </c>
      <c r="AT343" s="1036">
        <f t="shared" si="22"/>
        <v>0</v>
      </c>
      <c r="AU343" s="599">
        <f t="shared" si="22"/>
        <v>0</v>
      </c>
      <c r="AV343" s="1030">
        <f>IFERROR(INDEX(V343:AG343,1,MATCH(Parametres!$B$3,V$1:AG$1,0)-1)*IF(OR(C343="L",C343="S",C343="I"),-1,1),"")</f>
        <v>0</v>
      </c>
      <c r="AW343" s="1030">
        <f t="shared" si="23"/>
        <v>0</v>
      </c>
      <c r="AX343" s="1030">
        <f>INDEX(V343:AG343,1,MATCH(Parametres!$B$3,V$1:AG$1,0))*IF(OR(C343="L",C343="S",C343="I"),-1,1)</f>
        <v>0</v>
      </c>
      <c r="AY343" s="598" t="s">
        <v>337</v>
      </c>
      <c r="AZ343" s="598" t="e">
        <f>+VLOOKUP($AJ343,Data_Validation!$A:$E,5,0)</f>
        <v>#N/A</v>
      </c>
    </row>
    <row r="344" spans="36:52" ht="15" customHeight="1">
      <c r="AJ344" s="1030">
        <f t="shared" si="20"/>
        <v>0</v>
      </c>
      <c r="AK344" s="1030">
        <f t="shared" si="20"/>
        <v>0</v>
      </c>
      <c r="AL344" s="1030">
        <f>IFERROR(INDEX(G344:R344,1,MATCH(Parametres!$B$3,G$1:R$1,0)-1)*IF(OR(F344="L",F344="S",F344="I"),-1,1),"")</f>
        <v>0</v>
      </c>
      <c r="AM344" s="1030">
        <f t="shared" si="21"/>
        <v>0</v>
      </c>
      <c r="AN344" s="1030">
        <f>INDEX(G344:R344,1,MATCH(Parametres!$B$3,G$1:R$1,0))*IF(OR(F344="L",F344="S",F344="I"),-1,1)</f>
        <v>0</v>
      </c>
      <c r="AO344" s="598" t="e">
        <f>+VLOOKUP($AJ344,Data_Validation!$A:$D,1,0)</f>
        <v>#N/A</v>
      </c>
      <c r="AP344" s="598" t="e">
        <f>+VLOOKUP($AJ344,Data_Validation!$A:$D,3,0)</f>
        <v>#N/A</v>
      </c>
      <c r="AQ344" s="598" t="e">
        <f>+VLOOKUP($AJ344,Data_Validation!$A:$D,4,0)</f>
        <v>#N/A</v>
      </c>
      <c r="AR344" s="598" t="s">
        <v>299</v>
      </c>
      <c r="AS344" s="598" t="e">
        <f>+VLOOKUP($AJ344,Data_Validation!$A:$E,5,0)</f>
        <v>#N/A</v>
      </c>
      <c r="AT344" s="1036">
        <f t="shared" si="22"/>
        <v>0</v>
      </c>
      <c r="AU344" s="599">
        <f t="shared" si="22"/>
        <v>0</v>
      </c>
      <c r="AV344" s="1030">
        <f>IFERROR(INDEX(V344:AG344,1,MATCH(Parametres!$B$3,V$1:AG$1,0)-1)*IF(OR(C344="L",C344="S",C344="I"),-1,1),"")</f>
        <v>0</v>
      </c>
      <c r="AW344" s="1030">
        <f t="shared" si="23"/>
        <v>0</v>
      </c>
      <c r="AX344" s="1030">
        <f>INDEX(V344:AG344,1,MATCH(Parametres!$B$3,V$1:AG$1,0))*IF(OR(C344="L",C344="S",C344="I"),-1,1)</f>
        <v>0</v>
      </c>
      <c r="AY344" s="598" t="s">
        <v>337</v>
      </c>
      <c r="AZ344" s="598" t="e">
        <f>+VLOOKUP($AJ344,Data_Validation!$A:$E,5,0)</f>
        <v>#N/A</v>
      </c>
    </row>
    <row r="345" spans="36:52" ht="15" customHeight="1">
      <c r="AJ345" s="1030">
        <f t="shared" si="20"/>
        <v>0</v>
      </c>
      <c r="AK345" s="1030">
        <f t="shared" si="20"/>
        <v>0</v>
      </c>
      <c r="AL345" s="1030">
        <f>IFERROR(INDEX(G345:R345,1,MATCH(Parametres!$B$3,G$1:R$1,0)-1)*IF(OR(F345="L",F345="S",F345="I"),-1,1),"")</f>
        <v>0</v>
      </c>
      <c r="AM345" s="1030">
        <f t="shared" si="21"/>
        <v>0</v>
      </c>
      <c r="AN345" s="1030">
        <f>INDEX(G345:R345,1,MATCH(Parametres!$B$3,G$1:R$1,0))*IF(OR(F345="L",F345="S",F345="I"),-1,1)</f>
        <v>0</v>
      </c>
      <c r="AO345" s="598" t="e">
        <f>+VLOOKUP($AJ345,Data_Validation!$A:$D,1,0)</f>
        <v>#N/A</v>
      </c>
      <c r="AP345" s="598" t="e">
        <f>+VLOOKUP($AJ345,Data_Validation!$A:$D,3,0)</f>
        <v>#N/A</v>
      </c>
      <c r="AQ345" s="598" t="e">
        <f>+VLOOKUP($AJ345,Data_Validation!$A:$D,4,0)</f>
        <v>#N/A</v>
      </c>
      <c r="AR345" s="598" t="s">
        <v>299</v>
      </c>
      <c r="AS345" s="598" t="e">
        <f>+VLOOKUP($AJ345,Data_Validation!$A:$E,5,0)</f>
        <v>#N/A</v>
      </c>
      <c r="AT345" s="1036">
        <f t="shared" si="22"/>
        <v>0</v>
      </c>
      <c r="AU345" s="599">
        <f t="shared" si="22"/>
        <v>0</v>
      </c>
      <c r="AV345" s="1030">
        <f>IFERROR(INDEX(V345:AG345,1,MATCH(Parametres!$B$3,V$1:AG$1,0)-1)*IF(OR(C345="L",C345="S",C345="I"),-1,1),"")</f>
        <v>0</v>
      </c>
      <c r="AW345" s="1030">
        <f t="shared" si="23"/>
        <v>0</v>
      </c>
      <c r="AX345" s="1030">
        <f>INDEX(V345:AG345,1,MATCH(Parametres!$B$3,V$1:AG$1,0))*IF(OR(C345="L",C345="S",C345="I"),-1,1)</f>
        <v>0</v>
      </c>
      <c r="AY345" s="598" t="s">
        <v>337</v>
      </c>
      <c r="AZ345" s="598" t="e">
        <f>+VLOOKUP($AJ345,Data_Validation!$A:$E,5,0)</f>
        <v>#N/A</v>
      </c>
    </row>
    <row r="346" spans="36:52" ht="15" customHeight="1">
      <c r="AJ346" s="1030">
        <f t="shared" si="20"/>
        <v>0</v>
      </c>
      <c r="AK346" s="1030">
        <f t="shared" si="20"/>
        <v>0</v>
      </c>
      <c r="AL346" s="1030">
        <f>IFERROR(INDEX(G346:R346,1,MATCH(Parametres!$B$3,G$1:R$1,0)-1)*IF(OR(F346="L",F346="S",F346="I"),-1,1),"")</f>
        <v>0</v>
      </c>
      <c r="AM346" s="1030">
        <f t="shared" si="21"/>
        <v>0</v>
      </c>
      <c r="AN346" s="1030">
        <f>INDEX(G346:R346,1,MATCH(Parametres!$B$3,G$1:R$1,0))*IF(OR(F346="L",F346="S",F346="I"),-1,1)</f>
        <v>0</v>
      </c>
      <c r="AO346" s="598" t="e">
        <f>+VLOOKUP($AJ346,Data_Validation!$A:$D,1,0)</f>
        <v>#N/A</v>
      </c>
      <c r="AP346" s="598" t="e">
        <f>+VLOOKUP($AJ346,Data_Validation!$A:$D,3,0)</f>
        <v>#N/A</v>
      </c>
      <c r="AQ346" s="598" t="e">
        <f>+VLOOKUP($AJ346,Data_Validation!$A:$D,4,0)</f>
        <v>#N/A</v>
      </c>
      <c r="AR346" s="598" t="s">
        <v>299</v>
      </c>
      <c r="AS346" s="598" t="e">
        <f>+VLOOKUP($AJ346,Data_Validation!$A:$E,5,0)</f>
        <v>#N/A</v>
      </c>
      <c r="AT346" s="1036">
        <f t="shared" si="22"/>
        <v>0</v>
      </c>
      <c r="AU346" s="599">
        <f t="shared" si="22"/>
        <v>0</v>
      </c>
      <c r="AV346" s="1030">
        <f>IFERROR(INDEX(V346:AG346,1,MATCH(Parametres!$B$3,V$1:AG$1,0)-1)*IF(OR(C346="L",C346="S",C346="I"),-1,1),"")</f>
        <v>0</v>
      </c>
      <c r="AW346" s="1030">
        <f t="shared" si="23"/>
        <v>0</v>
      </c>
      <c r="AX346" s="1030">
        <f>INDEX(V346:AG346,1,MATCH(Parametres!$B$3,V$1:AG$1,0))*IF(OR(C346="L",C346="S",C346="I"),-1,1)</f>
        <v>0</v>
      </c>
      <c r="AY346" s="598" t="s">
        <v>337</v>
      </c>
      <c r="AZ346" s="598" t="e">
        <f>+VLOOKUP($AJ346,Data_Validation!$A:$E,5,0)</f>
        <v>#N/A</v>
      </c>
    </row>
    <row r="347" spans="36:52" ht="15.75" customHeight="1">
      <c r="AJ347" s="1030">
        <f t="shared" si="20"/>
        <v>0</v>
      </c>
      <c r="AK347" s="1030">
        <f t="shared" si="20"/>
        <v>0</v>
      </c>
      <c r="AL347" s="1030">
        <f>IFERROR(INDEX(G347:R347,1,MATCH(Parametres!$B$3,G$1:R$1,0)-1)*IF(OR(F347="L",F347="S",F347="I"),-1,1),"")</f>
        <v>0</v>
      </c>
      <c r="AM347" s="1030">
        <f t="shared" si="21"/>
        <v>0</v>
      </c>
      <c r="AN347" s="1030">
        <f>INDEX(G347:R347,1,MATCH(Parametres!$B$3,G$1:R$1,0))*IF(OR(F347="L",F347="S",F347="I"),-1,1)</f>
        <v>0</v>
      </c>
      <c r="AO347" s="598" t="e">
        <f>+VLOOKUP($AJ347,Data_Validation!$A:$D,1,0)</f>
        <v>#N/A</v>
      </c>
      <c r="AP347" s="598" t="e">
        <f>+VLOOKUP($AJ347,Data_Validation!$A:$D,3,0)</f>
        <v>#N/A</v>
      </c>
      <c r="AQ347" s="598" t="e">
        <f>+VLOOKUP($AJ347,Data_Validation!$A:$D,4,0)</f>
        <v>#N/A</v>
      </c>
      <c r="AR347" s="598" t="s">
        <v>299</v>
      </c>
      <c r="AS347" s="598" t="e">
        <f>+VLOOKUP($AJ347,Data_Validation!$A:$E,5,0)</f>
        <v>#N/A</v>
      </c>
      <c r="AT347" s="1036">
        <f t="shared" si="22"/>
        <v>0</v>
      </c>
      <c r="AU347" s="599">
        <f t="shared" si="22"/>
        <v>0</v>
      </c>
      <c r="AV347" s="1030">
        <f>IFERROR(INDEX(V347:AG347,1,MATCH(Parametres!$B$3,V$1:AG$1,0)-1)*IF(OR(C347="L",C347="S",C347="I"),-1,1),"")</f>
        <v>0</v>
      </c>
      <c r="AW347" s="1030">
        <f t="shared" si="23"/>
        <v>0</v>
      </c>
      <c r="AX347" s="1030">
        <f>INDEX(V347:AG347,1,MATCH(Parametres!$B$3,V$1:AG$1,0))*IF(OR(C347="L",C347="S",C347="I"),-1,1)</f>
        <v>0</v>
      </c>
      <c r="AY347" s="598" t="s">
        <v>337</v>
      </c>
      <c r="AZ347" s="598" t="e">
        <f>+VLOOKUP($AJ347,Data_Validation!$A:$E,5,0)</f>
        <v>#N/A</v>
      </c>
    </row>
    <row r="348" spans="36:52" ht="15" customHeight="1">
      <c r="AJ348" s="1030">
        <f t="shared" si="20"/>
        <v>0</v>
      </c>
      <c r="AK348" s="1030">
        <f t="shared" si="20"/>
        <v>0</v>
      </c>
      <c r="AL348" s="1030">
        <f>IFERROR(INDEX(G348:R348,1,MATCH(Parametres!$B$3,G$1:R$1,0)-1)*IF(OR(F348="L",F348="S",F348="I"),-1,1),"")</f>
        <v>0</v>
      </c>
      <c r="AM348" s="1030">
        <f t="shared" si="21"/>
        <v>0</v>
      </c>
      <c r="AN348" s="1030">
        <f>INDEX(G348:R348,1,MATCH(Parametres!$B$3,G$1:R$1,0))*IF(OR(F348="L",F348="S",F348="I"),-1,1)</f>
        <v>0</v>
      </c>
      <c r="AO348" s="598" t="e">
        <f>+VLOOKUP($AJ348,Data_Validation!$A:$D,1,0)</f>
        <v>#N/A</v>
      </c>
      <c r="AP348" s="598" t="e">
        <f>+VLOOKUP($AJ348,Data_Validation!$A:$D,3,0)</f>
        <v>#N/A</v>
      </c>
      <c r="AQ348" s="598" t="e">
        <f>+VLOOKUP($AJ348,Data_Validation!$A:$D,4,0)</f>
        <v>#N/A</v>
      </c>
      <c r="AR348" s="598" t="s">
        <v>299</v>
      </c>
      <c r="AS348" s="598" t="e">
        <f>+VLOOKUP($AJ348,Data_Validation!$A:$E,5,0)</f>
        <v>#N/A</v>
      </c>
      <c r="AT348" s="1036">
        <f t="shared" si="22"/>
        <v>0</v>
      </c>
      <c r="AU348" s="599">
        <f t="shared" si="22"/>
        <v>0</v>
      </c>
      <c r="AV348" s="1030">
        <f>IFERROR(INDEX(V348:AG348,1,MATCH(Parametres!$B$3,V$1:AG$1,0)-1)*IF(OR(C348="L",C348="S",C348="I"),-1,1),"")</f>
        <v>0</v>
      </c>
      <c r="AW348" s="1030">
        <f t="shared" si="23"/>
        <v>0</v>
      </c>
      <c r="AX348" s="1030">
        <f>INDEX(V348:AG348,1,MATCH(Parametres!$B$3,V$1:AG$1,0))*IF(OR(C348="L",C348="S",C348="I"),-1,1)</f>
        <v>0</v>
      </c>
      <c r="AY348" s="598" t="s">
        <v>337</v>
      </c>
      <c r="AZ348" s="598" t="e">
        <f>+VLOOKUP($AJ348,Data_Validation!$A:$E,5,0)</f>
        <v>#N/A</v>
      </c>
    </row>
    <row r="349" spans="36:52" ht="15" customHeight="1">
      <c r="AJ349" s="1030">
        <f t="shared" si="20"/>
        <v>0</v>
      </c>
      <c r="AK349" s="1030">
        <f t="shared" si="20"/>
        <v>0</v>
      </c>
      <c r="AL349" s="1030">
        <f>IFERROR(INDEX(G349:R349,1,MATCH(Parametres!$B$3,G$1:R$1,0)-1)*IF(OR(F349="L",F349="S",F349="I"),-1,1),"")</f>
        <v>0</v>
      </c>
      <c r="AM349" s="1030">
        <f t="shared" si="21"/>
        <v>0</v>
      </c>
      <c r="AN349" s="1030">
        <f>INDEX(G349:R349,1,MATCH(Parametres!$B$3,G$1:R$1,0))*IF(OR(F349="L",F349="S",F349="I"),-1,1)</f>
        <v>0</v>
      </c>
      <c r="AO349" s="598" t="e">
        <f>+VLOOKUP($AJ349,Data_Validation!$A:$D,1,0)</f>
        <v>#N/A</v>
      </c>
      <c r="AP349" s="598" t="e">
        <f>+VLOOKUP($AJ349,Data_Validation!$A:$D,3,0)</f>
        <v>#N/A</v>
      </c>
      <c r="AQ349" s="598" t="e">
        <f>+VLOOKUP($AJ349,Data_Validation!$A:$D,4,0)</f>
        <v>#N/A</v>
      </c>
      <c r="AR349" s="598" t="s">
        <v>299</v>
      </c>
      <c r="AS349" s="598" t="e">
        <f>+VLOOKUP($AJ349,Data_Validation!$A:$E,5,0)</f>
        <v>#N/A</v>
      </c>
      <c r="AT349" s="1036">
        <f t="shared" si="22"/>
        <v>0</v>
      </c>
      <c r="AU349" s="599">
        <f t="shared" si="22"/>
        <v>0</v>
      </c>
      <c r="AV349" s="1030">
        <f>IFERROR(INDEX(V349:AG349,1,MATCH(Parametres!$B$3,V$1:AG$1,0)-1)*IF(OR(C349="L",C349="S",C349="I"),-1,1),"")</f>
        <v>0</v>
      </c>
      <c r="AW349" s="1030">
        <f t="shared" si="23"/>
        <v>0</v>
      </c>
      <c r="AX349" s="1030">
        <f>INDEX(V349:AG349,1,MATCH(Parametres!$B$3,V$1:AG$1,0))*IF(OR(C349="L",C349="S",C349="I"),-1,1)</f>
        <v>0</v>
      </c>
      <c r="AY349" s="598" t="s">
        <v>337</v>
      </c>
      <c r="AZ349" s="598" t="e">
        <f>+VLOOKUP($AJ349,Data_Validation!$A:$E,5,0)</f>
        <v>#N/A</v>
      </c>
    </row>
    <row r="350" spans="36:52" ht="15" customHeight="1">
      <c r="AJ350" s="1030">
        <f t="shared" si="20"/>
        <v>0</v>
      </c>
      <c r="AK350" s="1030">
        <f t="shared" si="20"/>
        <v>0</v>
      </c>
      <c r="AL350" s="1030">
        <f>IFERROR(INDEX(G350:R350,1,MATCH(Parametres!$B$3,G$1:R$1,0)-1)*IF(OR(F350="L",F350="S",F350="I"),-1,1),"")</f>
        <v>0</v>
      </c>
      <c r="AM350" s="1030">
        <f t="shared" si="21"/>
        <v>0</v>
      </c>
      <c r="AN350" s="1030">
        <f>INDEX(G350:R350,1,MATCH(Parametres!$B$3,G$1:R$1,0))*IF(OR(F350="L",F350="S",F350="I"),-1,1)</f>
        <v>0</v>
      </c>
      <c r="AO350" s="598" t="e">
        <f>+VLOOKUP($AJ350,Data_Validation!$A:$D,1,0)</f>
        <v>#N/A</v>
      </c>
      <c r="AP350" s="598" t="e">
        <f>+VLOOKUP($AJ350,Data_Validation!$A:$D,3,0)</f>
        <v>#N/A</v>
      </c>
      <c r="AQ350" s="598" t="e">
        <f>+VLOOKUP($AJ350,Data_Validation!$A:$D,4,0)</f>
        <v>#N/A</v>
      </c>
      <c r="AR350" s="598" t="s">
        <v>299</v>
      </c>
      <c r="AS350" s="598" t="e">
        <f>+VLOOKUP($AJ350,Data_Validation!$A:$E,5,0)</f>
        <v>#N/A</v>
      </c>
      <c r="AT350" s="1036">
        <f t="shared" si="22"/>
        <v>0</v>
      </c>
      <c r="AU350" s="599">
        <f t="shared" si="22"/>
        <v>0</v>
      </c>
      <c r="AV350" s="1030">
        <f>IFERROR(INDEX(V350:AG350,1,MATCH(Parametres!$B$3,V$1:AG$1,0)-1)*IF(OR(C350="L",C350="S",C350="I"),-1,1),"")</f>
        <v>0</v>
      </c>
      <c r="AW350" s="1030">
        <f t="shared" si="23"/>
        <v>0</v>
      </c>
      <c r="AX350" s="1030">
        <f>INDEX(V350:AG350,1,MATCH(Parametres!$B$3,V$1:AG$1,0))*IF(OR(C350="L",C350="S",C350="I"),-1,1)</f>
        <v>0</v>
      </c>
      <c r="AY350" s="598" t="s">
        <v>337</v>
      </c>
      <c r="AZ350" s="598" t="e">
        <f>+VLOOKUP($AJ350,Data_Validation!$A:$E,5,0)</f>
        <v>#N/A</v>
      </c>
    </row>
    <row r="351" spans="36:52" ht="15" customHeight="1">
      <c r="AJ351" s="1030">
        <f t="shared" si="20"/>
        <v>0</v>
      </c>
      <c r="AK351" s="1030">
        <f t="shared" si="20"/>
        <v>0</v>
      </c>
      <c r="AL351" s="1030">
        <f>IFERROR(INDEX(G351:R351,1,MATCH(Parametres!$B$3,G$1:R$1,0)-1)*IF(OR(F351="L",F351="S",F351="I"),-1,1),"")</f>
        <v>0</v>
      </c>
      <c r="AM351" s="1030">
        <f t="shared" si="21"/>
        <v>0</v>
      </c>
      <c r="AN351" s="1030">
        <f>INDEX(G351:R351,1,MATCH(Parametres!$B$3,G$1:R$1,0))*IF(OR(F351="L",F351="S",F351="I"),-1,1)</f>
        <v>0</v>
      </c>
      <c r="AO351" s="598" t="e">
        <f>+VLOOKUP($AJ351,Data_Validation!$A:$D,1,0)</f>
        <v>#N/A</v>
      </c>
      <c r="AP351" s="598" t="e">
        <f>+VLOOKUP($AJ351,Data_Validation!$A:$D,3,0)</f>
        <v>#N/A</v>
      </c>
      <c r="AQ351" s="598" t="e">
        <f>+VLOOKUP($AJ351,Data_Validation!$A:$D,4,0)</f>
        <v>#N/A</v>
      </c>
      <c r="AR351" s="598" t="s">
        <v>299</v>
      </c>
      <c r="AS351" s="598" t="e">
        <f>+VLOOKUP($AJ351,Data_Validation!$A:$E,5,0)</f>
        <v>#N/A</v>
      </c>
      <c r="AT351" s="1036">
        <f t="shared" si="22"/>
        <v>0</v>
      </c>
      <c r="AU351" s="599">
        <f t="shared" si="22"/>
        <v>0</v>
      </c>
      <c r="AV351" s="1030">
        <f>IFERROR(INDEX(V351:AG351,1,MATCH(Parametres!$B$3,V$1:AG$1,0)-1)*IF(OR(C351="L",C351="S",C351="I"),-1,1),"")</f>
        <v>0</v>
      </c>
      <c r="AW351" s="1030">
        <f t="shared" si="23"/>
        <v>0</v>
      </c>
      <c r="AX351" s="1030">
        <f>INDEX(V351:AG351,1,MATCH(Parametres!$B$3,V$1:AG$1,0))*IF(OR(C351="L",C351="S",C351="I"),-1,1)</f>
        <v>0</v>
      </c>
      <c r="AY351" s="598" t="s">
        <v>337</v>
      </c>
      <c r="AZ351" s="598" t="e">
        <f>+VLOOKUP($AJ351,Data_Validation!$A:$E,5,0)</f>
        <v>#N/A</v>
      </c>
    </row>
    <row r="352" spans="36:52" ht="15.75" customHeight="1">
      <c r="AJ352" s="1030">
        <f t="shared" si="20"/>
        <v>0</v>
      </c>
      <c r="AK352" s="1030">
        <f t="shared" si="20"/>
        <v>0</v>
      </c>
      <c r="AL352" s="1030">
        <f>IFERROR(INDEX(G352:R352,1,MATCH(Parametres!$B$3,G$1:R$1,0)-1)*IF(OR(F352="L",F352="S",F352="I"),-1,1),"")</f>
        <v>0</v>
      </c>
      <c r="AM352" s="1030">
        <f t="shared" si="21"/>
        <v>0</v>
      </c>
      <c r="AN352" s="1030">
        <f>INDEX(G352:R352,1,MATCH(Parametres!$B$3,G$1:R$1,0))*IF(OR(F352="L",F352="S",F352="I"),-1,1)</f>
        <v>0</v>
      </c>
      <c r="AO352" s="598" t="e">
        <f>+VLOOKUP($AJ352,Data_Validation!$A:$D,1,0)</f>
        <v>#N/A</v>
      </c>
      <c r="AP352" s="598" t="e">
        <f>+VLOOKUP($AJ352,Data_Validation!$A:$D,3,0)</f>
        <v>#N/A</v>
      </c>
      <c r="AQ352" s="598" t="e">
        <f>+VLOOKUP($AJ352,Data_Validation!$A:$D,4,0)</f>
        <v>#N/A</v>
      </c>
      <c r="AR352" s="598" t="s">
        <v>299</v>
      </c>
      <c r="AS352" s="598" t="e">
        <f>+VLOOKUP($AJ352,Data_Validation!$A:$E,5,0)</f>
        <v>#N/A</v>
      </c>
      <c r="AT352" s="1036">
        <f t="shared" si="22"/>
        <v>0</v>
      </c>
      <c r="AU352" s="599">
        <f t="shared" si="22"/>
        <v>0</v>
      </c>
      <c r="AV352" s="1030">
        <f>IFERROR(INDEX(V352:AG352,1,MATCH(Parametres!$B$3,V$1:AG$1,0)-1)*IF(OR(C352="L",C352="S",C352="I"),-1,1),"")</f>
        <v>0</v>
      </c>
      <c r="AW352" s="1030">
        <f t="shared" si="23"/>
        <v>0</v>
      </c>
      <c r="AX352" s="1030">
        <f>INDEX(V352:AG352,1,MATCH(Parametres!$B$3,V$1:AG$1,0))*IF(OR(C352="L",C352="S",C352="I"),-1,1)</f>
        <v>0</v>
      </c>
      <c r="AY352" s="598" t="s">
        <v>337</v>
      </c>
      <c r="AZ352" s="598" t="e">
        <f>+VLOOKUP($AJ352,Data_Validation!$A:$E,5,0)</f>
        <v>#N/A</v>
      </c>
    </row>
    <row r="353" spans="36:52" ht="15" customHeight="1">
      <c r="AJ353" s="1030">
        <f t="shared" si="20"/>
        <v>0</v>
      </c>
      <c r="AK353" s="1030">
        <f t="shared" si="20"/>
        <v>0</v>
      </c>
      <c r="AL353" s="1030">
        <f>IFERROR(INDEX(G353:R353,1,MATCH(Parametres!$B$3,G$1:R$1,0)-1)*IF(OR(F353="L",F353="S",F353="I"),-1,1),"")</f>
        <v>0</v>
      </c>
      <c r="AM353" s="1030">
        <f t="shared" si="21"/>
        <v>0</v>
      </c>
      <c r="AN353" s="1030">
        <f>INDEX(G353:R353,1,MATCH(Parametres!$B$3,G$1:R$1,0))*IF(OR(F353="L",F353="S",F353="I"),-1,1)</f>
        <v>0</v>
      </c>
      <c r="AO353" s="598" t="e">
        <f>+VLOOKUP($AJ353,Data_Validation!$A:$D,1,0)</f>
        <v>#N/A</v>
      </c>
      <c r="AP353" s="598" t="e">
        <f>+VLOOKUP($AJ353,Data_Validation!$A:$D,3,0)</f>
        <v>#N/A</v>
      </c>
      <c r="AQ353" s="598" t="e">
        <f>+VLOOKUP($AJ353,Data_Validation!$A:$D,4,0)</f>
        <v>#N/A</v>
      </c>
      <c r="AR353" s="598" t="s">
        <v>299</v>
      </c>
      <c r="AS353" s="598" t="e">
        <f>+VLOOKUP($AJ353,Data_Validation!$A:$E,5,0)</f>
        <v>#N/A</v>
      </c>
      <c r="AT353" s="1036">
        <f t="shared" si="22"/>
        <v>0</v>
      </c>
      <c r="AU353" s="599">
        <f t="shared" si="22"/>
        <v>0</v>
      </c>
      <c r="AV353" s="1030">
        <f>IFERROR(INDEX(V353:AG353,1,MATCH(Parametres!$B$3,V$1:AG$1,0)-1)*IF(OR(C353="L",C353="S",C353="I"),-1,1),"")</f>
        <v>0</v>
      </c>
      <c r="AW353" s="1030">
        <f t="shared" si="23"/>
        <v>0</v>
      </c>
      <c r="AX353" s="1030">
        <f>INDEX(V353:AG353,1,MATCH(Parametres!$B$3,V$1:AG$1,0))*IF(OR(C353="L",C353="S",C353="I"),-1,1)</f>
        <v>0</v>
      </c>
      <c r="AY353" s="598" t="s">
        <v>337</v>
      </c>
      <c r="AZ353" s="598" t="e">
        <f>+VLOOKUP($AJ353,Data_Validation!$A:$E,5,0)</f>
        <v>#N/A</v>
      </c>
    </row>
    <row r="354" spans="36:52" ht="15" customHeight="1">
      <c r="AJ354" s="1030">
        <f t="shared" si="20"/>
        <v>0</v>
      </c>
      <c r="AK354" s="1030">
        <f t="shared" si="20"/>
        <v>0</v>
      </c>
      <c r="AL354" s="1030">
        <f>IFERROR(INDEX(G354:R354,1,MATCH(Parametres!$B$3,G$1:R$1,0)-1)*IF(OR(F354="L",F354="S",F354="I"),-1,1),"")</f>
        <v>0</v>
      </c>
      <c r="AM354" s="1030">
        <f t="shared" si="21"/>
        <v>0</v>
      </c>
      <c r="AN354" s="1030">
        <f>INDEX(G354:R354,1,MATCH(Parametres!$B$3,G$1:R$1,0))*IF(OR(F354="L",F354="S",F354="I"),-1,1)</f>
        <v>0</v>
      </c>
      <c r="AO354" s="598" t="e">
        <f>+VLOOKUP($AJ354,Data_Validation!$A:$D,1,0)</f>
        <v>#N/A</v>
      </c>
      <c r="AP354" s="598" t="e">
        <f>+VLOOKUP($AJ354,Data_Validation!$A:$D,3,0)</f>
        <v>#N/A</v>
      </c>
      <c r="AQ354" s="598" t="e">
        <f>+VLOOKUP($AJ354,Data_Validation!$A:$D,4,0)</f>
        <v>#N/A</v>
      </c>
      <c r="AR354" s="598" t="s">
        <v>299</v>
      </c>
      <c r="AS354" s="598" t="e">
        <f>+VLOOKUP($AJ354,Data_Validation!$A:$E,5,0)</f>
        <v>#N/A</v>
      </c>
      <c r="AT354" s="1036">
        <f t="shared" si="22"/>
        <v>0</v>
      </c>
      <c r="AU354" s="599">
        <f t="shared" si="22"/>
        <v>0</v>
      </c>
      <c r="AV354" s="1030">
        <f>IFERROR(INDEX(V354:AG354,1,MATCH(Parametres!$B$3,V$1:AG$1,0)-1)*IF(OR(C354="L",C354="S",C354="I"),-1,1),"")</f>
        <v>0</v>
      </c>
      <c r="AW354" s="1030">
        <f t="shared" si="23"/>
        <v>0</v>
      </c>
      <c r="AX354" s="1030">
        <f>INDEX(V354:AG354,1,MATCH(Parametres!$B$3,V$1:AG$1,0))*IF(OR(C354="L",C354="S",C354="I"),-1,1)</f>
        <v>0</v>
      </c>
      <c r="AY354" s="598" t="s">
        <v>337</v>
      </c>
      <c r="AZ354" s="598" t="e">
        <f>+VLOOKUP($AJ354,Data_Validation!$A:$E,5,0)</f>
        <v>#N/A</v>
      </c>
    </row>
    <row r="355" spans="36:52" ht="15" customHeight="1">
      <c r="AJ355" s="1030">
        <f t="shared" si="20"/>
        <v>0</v>
      </c>
      <c r="AK355" s="1030">
        <f t="shared" si="20"/>
        <v>0</v>
      </c>
      <c r="AL355" s="1030">
        <f>IFERROR(INDEX(G355:R355,1,MATCH(Parametres!$B$3,G$1:R$1,0)-1)*IF(OR(F355="L",F355="S",F355="I"),-1,1),"")</f>
        <v>0</v>
      </c>
      <c r="AM355" s="1030">
        <f t="shared" si="21"/>
        <v>0</v>
      </c>
      <c r="AN355" s="1030">
        <f>INDEX(G355:R355,1,MATCH(Parametres!$B$3,G$1:R$1,0))*IF(OR(F355="L",F355="S",F355="I"),-1,1)</f>
        <v>0</v>
      </c>
      <c r="AO355" s="598" t="e">
        <f>+VLOOKUP($AJ355,Data_Validation!$A:$D,1,0)</f>
        <v>#N/A</v>
      </c>
      <c r="AP355" s="598" t="e">
        <f>+VLOOKUP($AJ355,Data_Validation!$A:$D,3,0)</f>
        <v>#N/A</v>
      </c>
      <c r="AQ355" s="598" t="e">
        <f>+VLOOKUP($AJ355,Data_Validation!$A:$D,4,0)</f>
        <v>#N/A</v>
      </c>
      <c r="AR355" s="598" t="s">
        <v>299</v>
      </c>
      <c r="AS355" s="598" t="e">
        <f>+VLOOKUP($AJ355,Data_Validation!$A:$E,5,0)</f>
        <v>#N/A</v>
      </c>
      <c r="AT355" s="1036">
        <f t="shared" si="22"/>
        <v>0</v>
      </c>
      <c r="AU355" s="599">
        <f t="shared" si="22"/>
        <v>0</v>
      </c>
      <c r="AV355" s="1030">
        <f>IFERROR(INDEX(V355:AG355,1,MATCH(Parametres!$B$3,V$1:AG$1,0)-1)*IF(OR(C355="L",C355="S",C355="I"),-1,1),"")</f>
        <v>0</v>
      </c>
      <c r="AW355" s="1030">
        <f t="shared" si="23"/>
        <v>0</v>
      </c>
      <c r="AX355" s="1030">
        <f>INDEX(V355:AG355,1,MATCH(Parametres!$B$3,V$1:AG$1,0))*IF(OR(C355="L",C355="S",C355="I"),-1,1)</f>
        <v>0</v>
      </c>
      <c r="AY355" s="598" t="s">
        <v>337</v>
      </c>
      <c r="AZ355" s="598" t="e">
        <f>+VLOOKUP($AJ355,Data_Validation!$A:$E,5,0)</f>
        <v>#N/A</v>
      </c>
    </row>
    <row r="356" spans="36:52" ht="15" customHeight="1">
      <c r="AJ356" s="1030">
        <f t="shared" si="20"/>
        <v>0</v>
      </c>
      <c r="AK356" s="1030">
        <f t="shared" si="20"/>
        <v>0</v>
      </c>
      <c r="AL356" s="1030">
        <f>IFERROR(INDEX(G356:R356,1,MATCH(Parametres!$B$3,G$1:R$1,0)-1)*IF(OR(F356="L",F356="S",F356="I"),-1,1),"")</f>
        <v>0</v>
      </c>
      <c r="AM356" s="1030">
        <f t="shared" si="21"/>
        <v>0</v>
      </c>
      <c r="AN356" s="1030">
        <f>INDEX(G356:R356,1,MATCH(Parametres!$B$3,G$1:R$1,0))*IF(OR(F356="L",F356="S",F356="I"),-1,1)</f>
        <v>0</v>
      </c>
      <c r="AO356" s="598" t="e">
        <f>+VLOOKUP($AJ356,Data_Validation!$A:$D,1,0)</f>
        <v>#N/A</v>
      </c>
      <c r="AP356" s="598" t="e">
        <f>+VLOOKUP($AJ356,Data_Validation!$A:$D,3,0)</f>
        <v>#N/A</v>
      </c>
      <c r="AQ356" s="598" t="e">
        <f>+VLOOKUP($AJ356,Data_Validation!$A:$D,4,0)</f>
        <v>#N/A</v>
      </c>
      <c r="AR356" s="598" t="s">
        <v>299</v>
      </c>
      <c r="AS356" s="598" t="e">
        <f>+VLOOKUP($AJ356,Data_Validation!$A:$E,5,0)</f>
        <v>#N/A</v>
      </c>
      <c r="AT356" s="1036">
        <f t="shared" si="22"/>
        <v>0</v>
      </c>
      <c r="AU356" s="599">
        <f t="shared" si="22"/>
        <v>0</v>
      </c>
      <c r="AV356" s="1030">
        <f>IFERROR(INDEX(V356:AG356,1,MATCH(Parametres!$B$3,V$1:AG$1,0)-1)*IF(OR(C356="L",C356="S",C356="I"),-1,1),"")</f>
        <v>0</v>
      </c>
      <c r="AW356" s="1030">
        <f t="shared" si="23"/>
        <v>0</v>
      </c>
      <c r="AX356" s="1030">
        <f>INDEX(V356:AG356,1,MATCH(Parametres!$B$3,V$1:AG$1,0))*IF(OR(C356="L",C356="S",C356="I"),-1,1)</f>
        <v>0</v>
      </c>
      <c r="AY356" s="598" t="s">
        <v>337</v>
      </c>
      <c r="AZ356" s="598" t="e">
        <f>+VLOOKUP($AJ356,Data_Validation!$A:$E,5,0)</f>
        <v>#N/A</v>
      </c>
    </row>
    <row r="357" spans="36:52" ht="15" customHeight="1">
      <c r="AJ357" s="1030">
        <f t="shared" si="20"/>
        <v>0</v>
      </c>
      <c r="AK357" s="1030">
        <f t="shared" si="20"/>
        <v>0</v>
      </c>
      <c r="AL357" s="1030">
        <f>IFERROR(INDEX(G357:R357,1,MATCH(Parametres!$B$3,G$1:R$1,0)-1)*IF(OR(F357="L",F357="S",F357="I"),-1,1),"")</f>
        <v>0</v>
      </c>
      <c r="AM357" s="1030">
        <f t="shared" si="21"/>
        <v>0</v>
      </c>
      <c r="AN357" s="1030">
        <f>INDEX(G357:R357,1,MATCH(Parametres!$B$3,G$1:R$1,0))*IF(OR(F357="L",F357="S",F357="I"),-1,1)</f>
        <v>0</v>
      </c>
      <c r="AO357" s="598" t="e">
        <f>+VLOOKUP($AJ357,Data_Validation!$A:$D,1,0)</f>
        <v>#N/A</v>
      </c>
      <c r="AP357" s="598" t="e">
        <f>+VLOOKUP($AJ357,Data_Validation!$A:$D,3,0)</f>
        <v>#N/A</v>
      </c>
      <c r="AQ357" s="598" t="e">
        <f>+VLOOKUP($AJ357,Data_Validation!$A:$D,4,0)</f>
        <v>#N/A</v>
      </c>
      <c r="AR357" s="598" t="s">
        <v>299</v>
      </c>
      <c r="AS357" s="598" t="e">
        <f>+VLOOKUP($AJ357,Data_Validation!$A:$E,5,0)</f>
        <v>#N/A</v>
      </c>
      <c r="AT357" s="1036">
        <f t="shared" si="22"/>
        <v>0</v>
      </c>
      <c r="AU357" s="599">
        <f t="shared" si="22"/>
        <v>0</v>
      </c>
      <c r="AV357" s="1030">
        <f>IFERROR(INDEX(V357:AG357,1,MATCH(Parametres!$B$3,V$1:AG$1,0)-1)*IF(OR(C357="L",C357="S",C357="I"),-1,1),"")</f>
        <v>0</v>
      </c>
      <c r="AW357" s="1030">
        <f t="shared" si="23"/>
        <v>0</v>
      </c>
      <c r="AX357" s="1030">
        <f>INDEX(V357:AG357,1,MATCH(Parametres!$B$3,V$1:AG$1,0))*IF(OR(C357="L",C357="S",C357="I"),-1,1)</f>
        <v>0</v>
      </c>
      <c r="AY357" s="598" t="s">
        <v>337</v>
      </c>
      <c r="AZ357" s="598" t="e">
        <f>+VLOOKUP($AJ357,Data_Validation!$A:$E,5,0)</f>
        <v>#N/A</v>
      </c>
    </row>
    <row r="358" spans="36:52" ht="15.75" customHeight="1">
      <c r="AJ358" s="1030">
        <f t="shared" si="20"/>
        <v>0</v>
      </c>
      <c r="AK358" s="1030">
        <f t="shared" si="20"/>
        <v>0</v>
      </c>
      <c r="AL358" s="1030">
        <f>IFERROR(INDEX(G358:R358,1,MATCH(Parametres!$B$3,G$1:R$1,0)-1)*IF(OR(F358="L",F358="S",F358="I"),-1,1),"")</f>
        <v>0</v>
      </c>
      <c r="AM358" s="1030">
        <f t="shared" si="21"/>
        <v>0</v>
      </c>
      <c r="AN358" s="1030">
        <f>INDEX(G358:R358,1,MATCH(Parametres!$B$3,G$1:R$1,0))*IF(OR(F358="L",F358="S",F358="I"),-1,1)</f>
        <v>0</v>
      </c>
      <c r="AO358" s="598" t="e">
        <f>+VLOOKUP($AJ358,Data_Validation!$A:$D,1,0)</f>
        <v>#N/A</v>
      </c>
      <c r="AP358" s="598" t="e">
        <f>+VLOOKUP($AJ358,Data_Validation!$A:$D,3,0)</f>
        <v>#N/A</v>
      </c>
      <c r="AQ358" s="598" t="e">
        <f>+VLOOKUP($AJ358,Data_Validation!$A:$D,4,0)</f>
        <v>#N/A</v>
      </c>
      <c r="AR358" s="598" t="s">
        <v>299</v>
      </c>
      <c r="AS358" s="598" t="e">
        <f>+VLOOKUP($AJ358,Data_Validation!$A:$E,5,0)</f>
        <v>#N/A</v>
      </c>
      <c r="AT358" s="1036">
        <f t="shared" si="22"/>
        <v>0</v>
      </c>
      <c r="AU358" s="599">
        <f t="shared" si="22"/>
        <v>0</v>
      </c>
      <c r="AV358" s="1030">
        <f>IFERROR(INDEX(V358:AG358,1,MATCH(Parametres!$B$3,V$1:AG$1,0)-1)*IF(OR(C358="L",C358="S",C358="I"),-1,1),"")</f>
        <v>0</v>
      </c>
      <c r="AW358" s="1030">
        <f t="shared" si="23"/>
        <v>0</v>
      </c>
      <c r="AX358" s="1030">
        <f>INDEX(V358:AG358,1,MATCH(Parametres!$B$3,V$1:AG$1,0))*IF(OR(C358="L",C358="S",C358="I"),-1,1)</f>
        <v>0</v>
      </c>
      <c r="AY358" s="598" t="s">
        <v>337</v>
      </c>
      <c r="AZ358" s="598" t="e">
        <f>+VLOOKUP($AJ358,Data_Validation!$A:$E,5,0)</f>
        <v>#N/A</v>
      </c>
    </row>
    <row r="359" spans="36:52" ht="15" customHeight="1">
      <c r="AJ359" s="1030">
        <f t="shared" si="20"/>
        <v>0</v>
      </c>
      <c r="AK359" s="1030">
        <f t="shared" si="20"/>
        <v>0</v>
      </c>
      <c r="AL359" s="1030">
        <f>IFERROR(INDEX(G359:R359,1,MATCH(Parametres!$B$3,G$1:R$1,0)-1)*IF(OR(F359="L",F359="S",F359="I"),-1,1),"")</f>
        <v>0</v>
      </c>
      <c r="AM359" s="1030">
        <f t="shared" si="21"/>
        <v>0</v>
      </c>
      <c r="AN359" s="1030">
        <f>INDEX(G359:R359,1,MATCH(Parametres!$B$3,G$1:R$1,0))*IF(OR(F359="L",F359="S",F359="I"),-1,1)</f>
        <v>0</v>
      </c>
      <c r="AO359" s="598" t="e">
        <f>+VLOOKUP($AJ359,Data_Validation!$A:$D,1,0)</f>
        <v>#N/A</v>
      </c>
      <c r="AP359" s="598" t="e">
        <f>+VLOOKUP($AJ359,Data_Validation!$A:$D,3,0)</f>
        <v>#N/A</v>
      </c>
      <c r="AQ359" s="598" t="e">
        <f>+VLOOKUP($AJ359,Data_Validation!$A:$D,4,0)</f>
        <v>#N/A</v>
      </c>
      <c r="AR359" s="598" t="s">
        <v>299</v>
      </c>
      <c r="AS359" s="598" t="e">
        <f>+VLOOKUP($AJ359,Data_Validation!$A:$E,5,0)</f>
        <v>#N/A</v>
      </c>
      <c r="AT359" s="1036">
        <f t="shared" si="22"/>
        <v>0</v>
      </c>
      <c r="AU359" s="599">
        <f t="shared" si="22"/>
        <v>0</v>
      </c>
      <c r="AV359" s="1030">
        <f>IFERROR(INDEX(V359:AG359,1,MATCH(Parametres!$B$3,V$1:AG$1,0)-1)*IF(OR(C359="L",C359="S",C359="I"),-1,1),"")</f>
        <v>0</v>
      </c>
      <c r="AW359" s="1030">
        <f t="shared" si="23"/>
        <v>0</v>
      </c>
      <c r="AX359" s="1030">
        <f>INDEX(V359:AG359,1,MATCH(Parametres!$B$3,V$1:AG$1,0))*IF(OR(C359="L",C359="S",C359="I"),-1,1)</f>
        <v>0</v>
      </c>
      <c r="AY359" s="598" t="s">
        <v>337</v>
      </c>
      <c r="AZ359" s="598" t="e">
        <f>+VLOOKUP($AJ359,Data_Validation!$A:$E,5,0)</f>
        <v>#N/A</v>
      </c>
    </row>
    <row r="360" spans="36:52" ht="15" customHeight="1">
      <c r="AJ360" s="1030">
        <f t="shared" si="20"/>
        <v>0</v>
      </c>
      <c r="AK360" s="1030">
        <f t="shared" si="20"/>
        <v>0</v>
      </c>
      <c r="AL360" s="1030">
        <f>IFERROR(INDEX(G360:R360,1,MATCH(Parametres!$B$3,G$1:R$1,0)-1)*IF(OR(F360="L",F360="S",F360="I"),-1,1),"")</f>
        <v>0</v>
      </c>
      <c r="AM360" s="1030">
        <f t="shared" si="21"/>
        <v>0</v>
      </c>
      <c r="AN360" s="1030">
        <f>INDEX(G360:R360,1,MATCH(Parametres!$B$3,G$1:R$1,0))*IF(OR(F360="L",F360="S",F360="I"),-1,1)</f>
        <v>0</v>
      </c>
      <c r="AO360" s="598" t="e">
        <f>+VLOOKUP($AJ360,Data_Validation!$A:$D,1,0)</f>
        <v>#N/A</v>
      </c>
      <c r="AP360" s="598" t="e">
        <f>+VLOOKUP($AJ360,Data_Validation!$A:$D,3,0)</f>
        <v>#N/A</v>
      </c>
      <c r="AQ360" s="598" t="e">
        <f>+VLOOKUP($AJ360,Data_Validation!$A:$D,4,0)</f>
        <v>#N/A</v>
      </c>
      <c r="AR360" s="598" t="s">
        <v>299</v>
      </c>
      <c r="AS360" s="598" t="e">
        <f>+VLOOKUP($AJ360,Data_Validation!$A:$E,5,0)</f>
        <v>#N/A</v>
      </c>
      <c r="AT360" s="1036">
        <f t="shared" si="22"/>
        <v>0</v>
      </c>
      <c r="AU360" s="599">
        <f t="shared" si="22"/>
        <v>0</v>
      </c>
      <c r="AV360" s="1030">
        <f>IFERROR(INDEX(V360:AG360,1,MATCH(Parametres!$B$3,V$1:AG$1,0)-1)*IF(OR(C360="L",C360="S",C360="I"),-1,1),"")</f>
        <v>0</v>
      </c>
      <c r="AW360" s="1030">
        <f t="shared" si="23"/>
        <v>0</v>
      </c>
      <c r="AX360" s="1030">
        <f>INDEX(V360:AG360,1,MATCH(Parametres!$B$3,V$1:AG$1,0))*IF(OR(C360="L",C360="S",C360="I"),-1,1)</f>
        <v>0</v>
      </c>
      <c r="AY360" s="598" t="s">
        <v>337</v>
      </c>
      <c r="AZ360" s="598" t="e">
        <f>+VLOOKUP($AJ360,Data_Validation!$A:$E,5,0)</f>
        <v>#N/A</v>
      </c>
    </row>
    <row r="361" spans="36:52" ht="15" customHeight="1">
      <c r="AJ361" s="1030">
        <f t="shared" si="20"/>
        <v>0</v>
      </c>
      <c r="AK361" s="1030">
        <f t="shared" si="20"/>
        <v>0</v>
      </c>
      <c r="AL361" s="1030">
        <f>IFERROR(INDEX(G361:R361,1,MATCH(Parametres!$B$3,G$1:R$1,0)-1)*IF(OR(F361="L",F361="S",F361="I"),-1,1),"")</f>
        <v>0</v>
      </c>
      <c r="AM361" s="1030">
        <f t="shared" si="21"/>
        <v>0</v>
      </c>
      <c r="AN361" s="1030">
        <f>INDEX(G361:R361,1,MATCH(Parametres!$B$3,G$1:R$1,0))*IF(OR(F361="L",F361="S",F361="I"),-1,1)</f>
        <v>0</v>
      </c>
      <c r="AO361" s="598" t="e">
        <f>+VLOOKUP($AJ361,Data_Validation!$A:$D,1,0)</f>
        <v>#N/A</v>
      </c>
      <c r="AP361" s="598" t="e">
        <f>+VLOOKUP($AJ361,Data_Validation!$A:$D,3,0)</f>
        <v>#N/A</v>
      </c>
      <c r="AQ361" s="598" t="e">
        <f>+VLOOKUP($AJ361,Data_Validation!$A:$D,4,0)</f>
        <v>#N/A</v>
      </c>
      <c r="AR361" s="598" t="s">
        <v>299</v>
      </c>
      <c r="AS361" s="598" t="e">
        <f>+VLOOKUP($AJ361,Data_Validation!$A:$E,5,0)</f>
        <v>#N/A</v>
      </c>
      <c r="AT361" s="1036">
        <f t="shared" si="22"/>
        <v>0</v>
      </c>
      <c r="AU361" s="599">
        <f t="shared" si="22"/>
        <v>0</v>
      </c>
      <c r="AV361" s="1030">
        <f>IFERROR(INDEX(V361:AG361,1,MATCH(Parametres!$B$3,V$1:AG$1,0)-1)*IF(OR(C361="L",C361="S",C361="I"),-1,1),"")</f>
        <v>0</v>
      </c>
      <c r="AW361" s="1030">
        <f t="shared" si="23"/>
        <v>0</v>
      </c>
      <c r="AX361" s="1030">
        <f>INDEX(V361:AG361,1,MATCH(Parametres!$B$3,V$1:AG$1,0))*IF(OR(C361="L",C361="S",C361="I"),-1,1)</f>
        <v>0</v>
      </c>
      <c r="AY361" s="598" t="s">
        <v>337</v>
      </c>
      <c r="AZ361" s="598" t="e">
        <f>+VLOOKUP($AJ361,Data_Validation!$A:$E,5,0)</f>
        <v>#N/A</v>
      </c>
    </row>
    <row r="362" spans="36:52" ht="15.75" customHeight="1">
      <c r="AJ362" s="1030">
        <f t="shared" si="20"/>
        <v>0</v>
      </c>
      <c r="AK362" s="1030">
        <f t="shared" si="20"/>
        <v>0</v>
      </c>
      <c r="AL362" s="1030">
        <f>IFERROR(INDEX(G362:R362,1,MATCH(Parametres!$B$3,G$1:R$1,0)-1)*IF(OR(F362="L",F362="S",F362="I"),-1,1),"")</f>
        <v>0</v>
      </c>
      <c r="AM362" s="1030">
        <f t="shared" si="21"/>
        <v>0</v>
      </c>
      <c r="AN362" s="1030">
        <f>INDEX(G362:R362,1,MATCH(Parametres!$B$3,G$1:R$1,0))*IF(OR(F362="L",F362="S",F362="I"),-1,1)</f>
        <v>0</v>
      </c>
      <c r="AO362" s="598" t="e">
        <f>+VLOOKUP($AJ362,Data_Validation!$A:$D,1,0)</f>
        <v>#N/A</v>
      </c>
      <c r="AP362" s="598" t="e">
        <f>+VLOOKUP($AJ362,Data_Validation!$A:$D,3,0)</f>
        <v>#N/A</v>
      </c>
      <c r="AQ362" s="598" t="e">
        <f>+VLOOKUP($AJ362,Data_Validation!$A:$D,4,0)</f>
        <v>#N/A</v>
      </c>
      <c r="AR362" s="598" t="s">
        <v>299</v>
      </c>
      <c r="AS362" s="598" t="e">
        <f>+VLOOKUP($AJ362,Data_Validation!$A:$E,5,0)</f>
        <v>#N/A</v>
      </c>
      <c r="AT362" s="1036">
        <f t="shared" si="22"/>
        <v>0</v>
      </c>
      <c r="AU362" s="599">
        <f t="shared" si="22"/>
        <v>0</v>
      </c>
      <c r="AV362" s="1030">
        <f>IFERROR(INDEX(V362:AG362,1,MATCH(Parametres!$B$3,V$1:AG$1,0)-1)*IF(OR(C362="L",C362="S",C362="I"),-1,1),"")</f>
        <v>0</v>
      </c>
      <c r="AW362" s="1030">
        <f t="shared" si="23"/>
        <v>0</v>
      </c>
      <c r="AX362" s="1030">
        <f>INDEX(V362:AG362,1,MATCH(Parametres!$B$3,V$1:AG$1,0))*IF(OR(C362="L",C362="S",C362="I"),-1,1)</f>
        <v>0</v>
      </c>
      <c r="AY362" s="598" t="s">
        <v>337</v>
      </c>
      <c r="AZ362" s="598" t="e">
        <f>+VLOOKUP($AJ362,Data_Validation!$A:$E,5,0)</f>
        <v>#N/A</v>
      </c>
    </row>
    <row r="363" spans="36:52" ht="15.75" customHeight="1">
      <c r="AJ363" s="1030">
        <f t="shared" si="20"/>
        <v>0</v>
      </c>
      <c r="AK363" s="1030">
        <f t="shared" si="20"/>
        <v>0</v>
      </c>
      <c r="AL363" s="1030">
        <f>IFERROR(INDEX(G363:R363,1,MATCH(Parametres!$B$3,G$1:R$1,0)-1)*IF(OR(F363="L",F363="S",F363="I"),-1,1),"")</f>
        <v>0</v>
      </c>
      <c r="AM363" s="1030">
        <f t="shared" si="21"/>
        <v>0</v>
      </c>
      <c r="AN363" s="1030">
        <f>INDEX(G363:R363,1,MATCH(Parametres!$B$3,G$1:R$1,0))*IF(OR(F363="L",F363="S",F363="I"),-1,1)</f>
        <v>0</v>
      </c>
      <c r="AO363" s="598" t="e">
        <f>+VLOOKUP($AJ363,Data_Validation!$A:$D,1,0)</f>
        <v>#N/A</v>
      </c>
      <c r="AP363" s="598" t="e">
        <f>+VLOOKUP($AJ363,Data_Validation!$A:$D,3,0)</f>
        <v>#N/A</v>
      </c>
      <c r="AQ363" s="598" t="e">
        <f>+VLOOKUP($AJ363,Data_Validation!$A:$D,4,0)</f>
        <v>#N/A</v>
      </c>
      <c r="AR363" s="598" t="s">
        <v>299</v>
      </c>
      <c r="AS363" s="598" t="e">
        <f>+VLOOKUP($AJ363,Data_Validation!$A:$E,5,0)</f>
        <v>#N/A</v>
      </c>
      <c r="AT363" s="1036">
        <f t="shared" si="22"/>
        <v>0</v>
      </c>
      <c r="AU363" s="599">
        <f t="shared" si="22"/>
        <v>0</v>
      </c>
      <c r="AV363" s="1030">
        <f>IFERROR(INDEX(V363:AG363,1,MATCH(Parametres!$B$3,V$1:AG$1,0)-1)*IF(OR(C363="L",C363="S",C363="I"),-1,1),"")</f>
        <v>0</v>
      </c>
      <c r="AW363" s="1030">
        <f t="shared" si="23"/>
        <v>0</v>
      </c>
      <c r="AX363" s="1030">
        <f>INDEX(V363:AG363,1,MATCH(Parametres!$B$3,V$1:AG$1,0))*IF(OR(C363="L",C363="S",C363="I"),-1,1)</f>
        <v>0</v>
      </c>
      <c r="AY363" s="598" t="s">
        <v>337</v>
      </c>
      <c r="AZ363" s="598" t="e">
        <f>+VLOOKUP($AJ363,Data_Validation!$A:$E,5,0)</f>
        <v>#N/A</v>
      </c>
    </row>
    <row r="364" spans="36:52" ht="15" customHeight="1">
      <c r="AJ364" s="1030">
        <f t="shared" si="20"/>
        <v>0</v>
      </c>
      <c r="AK364" s="1030">
        <f t="shared" si="20"/>
        <v>0</v>
      </c>
      <c r="AL364" s="1030">
        <f>IFERROR(INDEX(G364:R364,1,MATCH(Parametres!$B$3,G$1:R$1,0)-1)*IF(OR(F364="L",F364="S",F364="I"),-1,1),"")</f>
        <v>0</v>
      </c>
      <c r="AM364" s="1030">
        <f t="shared" si="21"/>
        <v>0</v>
      </c>
      <c r="AN364" s="1030">
        <f>INDEX(G364:R364,1,MATCH(Parametres!$B$3,G$1:R$1,0))*IF(OR(F364="L",F364="S",F364="I"),-1,1)</f>
        <v>0</v>
      </c>
      <c r="AO364" s="598" t="e">
        <f>+VLOOKUP($AJ364,Data_Validation!$A:$D,1,0)</f>
        <v>#N/A</v>
      </c>
      <c r="AP364" s="598" t="e">
        <f>+VLOOKUP($AJ364,Data_Validation!$A:$D,3,0)</f>
        <v>#N/A</v>
      </c>
      <c r="AQ364" s="598" t="e">
        <f>+VLOOKUP($AJ364,Data_Validation!$A:$D,4,0)</f>
        <v>#N/A</v>
      </c>
      <c r="AR364" s="598" t="s">
        <v>299</v>
      </c>
      <c r="AS364" s="598" t="e">
        <f>+VLOOKUP($AJ364,Data_Validation!$A:$E,5,0)</f>
        <v>#N/A</v>
      </c>
      <c r="AT364" s="1036">
        <f t="shared" si="22"/>
        <v>0</v>
      </c>
      <c r="AU364" s="599">
        <f t="shared" si="22"/>
        <v>0</v>
      </c>
      <c r="AV364" s="1030">
        <f>IFERROR(INDEX(V364:AG364,1,MATCH(Parametres!$B$3,V$1:AG$1,0)-1)*IF(OR(C364="L",C364="S",C364="I"),-1,1),"")</f>
        <v>0</v>
      </c>
      <c r="AW364" s="1030">
        <f t="shared" si="23"/>
        <v>0</v>
      </c>
      <c r="AX364" s="1030">
        <f>INDEX(V364:AG364,1,MATCH(Parametres!$B$3,V$1:AG$1,0))*IF(OR(C364="L",C364="S",C364="I"),-1,1)</f>
        <v>0</v>
      </c>
      <c r="AY364" s="598" t="s">
        <v>337</v>
      </c>
      <c r="AZ364" s="598" t="e">
        <f>+VLOOKUP($AJ364,Data_Validation!$A:$E,5,0)</f>
        <v>#N/A</v>
      </c>
    </row>
    <row r="365" spans="36:52" ht="15.75" customHeight="1">
      <c r="AJ365" s="1030">
        <f t="shared" si="20"/>
        <v>0</v>
      </c>
      <c r="AK365" s="1030">
        <f t="shared" si="20"/>
        <v>0</v>
      </c>
      <c r="AL365" s="1030">
        <f>IFERROR(INDEX(G365:R365,1,MATCH(Parametres!$B$3,G$1:R$1,0)-1)*IF(OR(F365="L",F365="S",F365="I"),-1,1),"")</f>
        <v>0</v>
      </c>
      <c r="AM365" s="1030">
        <f t="shared" si="21"/>
        <v>0</v>
      </c>
      <c r="AN365" s="1030">
        <f>INDEX(G365:R365,1,MATCH(Parametres!$B$3,G$1:R$1,0))*IF(OR(F365="L",F365="S",F365="I"),-1,1)</f>
        <v>0</v>
      </c>
      <c r="AO365" s="598" t="e">
        <f>+VLOOKUP($AJ365,Data_Validation!$A:$D,1,0)</f>
        <v>#N/A</v>
      </c>
      <c r="AP365" s="598" t="e">
        <f>+VLOOKUP($AJ365,Data_Validation!$A:$D,3,0)</f>
        <v>#N/A</v>
      </c>
      <c r="AQ365" s="598" t="e">
        <f>+VLOOKUP($AJ365,Data_Validation!$A:$D,4,0)</f>
        <v>#N/A</v>
      </c>
      <c r="AR365" s="598" t="s">
        <v>299</v>
      </c>
      <c r="AS365" s="598" t="e">
        <f>+VLOOKUP($AJ365,Data_Validation!$A:$E,5,0)</f>
        <v>#N/A</v>
      </c>
      <c r="AT365" s="1036">
        <f t="shared" si="22"/>
        <v>0</v>
      </c>
      <c r="AU365" s="599">
        <f t="shared" si="22"/>
        <v>0</v>
      </c>
      <c r="AV365" s="1030">
        <f>IFERROR(INDEX(V365:AG365,1,MATCH(Parametres!$B$3,V$1:AG$1,0)-1)*IF(OR(C365="L",C365="S",C365="I"),-1,1),"")</f>
        <v>0</v>
      </c>
      <c r="AW365" s="1030">
        <f t="shared" si="23"/>
        <v>0</v>
      </c>
      <c r="AX365" s="1030">
        <f>INDEX(V365:AG365,1,MATCH(Parametres!$B$3,V$1:AG$1,0))*IF(OR(C365="L",C365="S",C365="I"),-1,1)</f>
        <v>0</v>
      </c>
      <c r="AY365" s="598" t="s">
        <v>337</v>
      </c>
      <c r="AZ365" s="598" t="e">
        <f>+VLOOKUP($AJ365,Data_Validation!$A:$E,5,0)</f>
        <v>#N/A</v>
      </c>
    </row>
    <row r="366" spans="36:52" ht="15.75" customHeight="1">
      <c r="AJ366" s="1030">
        <f t="shared" si="20"/>
        <v>0</v>
      </c>
      <c r="AK366" s="1030">
        <f t="shared" si="20"/>
        <v>0</v>
      </c>
      <c r="AL366" s="1030">
        <f>IFERROR(INDEX(G366:R366,1,MATCH(Parametres!$B$3,G$1:R$1,0)-1)*IF(OR(F366="L",F366="S",F366="I"),-1,1),"")</f>
        <v>0</v>
      </c>
      <c r="AM366" s="1030">
        <f t="shared" si="21"/>
        <v>0</v>
      </c>
      <c r="AN366" s="1030">
        <f>INDEX(G366:R366,1,MATCH(Parametres!$B$3,G$1:R$1,0))*IF(OR(F366="L",F366="S",F366="I"),-1,1)</f>
        <v>0</v>
      </c>
      <c r="AO366" s="598" t="e">
        <f>+VLOOKUP($AJ366,Data_Validation!$A:$D,1,0)</f>
        <v>#N/A</v>
      </c>
      <c r="AP366" s="598" t="e">
        <f>+VLOOKUP($AJ366,Data_Validation!$A:$D,3,0)</f>
        <v>#N/A</v>
      </c>
      <c r="AQ366" s="598" t="e">
        <f>+VLOOKUP($AJ366,Data_Validation!$A:$D,4,0)</f>
        <v>#N/A</v>
      </c>
      <c r="AR366" s="598" t="s">
        <v>299</v>
      </c>
      <c r="AS366" s="598" t="e">
        <f>+VLOOKUP($AJ366,Data_Validation!$A:$E,5,0)</f>
        <v>#N/A</v>
      </c>
      <c r="AT366" s="1036">
        <f t="shared" si="22"/>
        <v>0</v>
      </c>
      <c r="AU366" s="599">
        <f t="shared" si="22"/>
        <v>0</v>
      </c>
      <c r="AV366" s="1030">
        <f>IFERROR(INDEX(V366:AG366,1,MATCH(Parametres!$B$3,V$1:AG$1,0)-1)*IF(OR(C366="L",C366="S",C366="I"),-1,1),"")</f>
        <v>0</v>
      </c>
      <c r="AW366" s="1030">
        <f t="shared" si="23"/>
        <v>0</v>
      </c>
      <c r="AX366" s="1030">
        <f>INDEX(V366:AG366,1,MATCH(Parametres!$B$3,V$1:AG$1,0))*IF(OR(C366="L",C366="S",C366="I"),-1,1)</f>
        <v>0</v>
      </c>
      <c r="AY366" s="598" t="s">
        <v>337</v>
      </c>
      <c r="AZ366" s="598" t="e">
        <f>+VLOOKUP($AJ366,Data_Validation!$A:$E,5,0)</f>
        <v>#N/A</v>
      </c>
    </row>
    <row r="367" spans="36:52" ht="15.75" customHeight="1">
      <c r="AJ367" s="1030">
        <f t="shared" si="20"/>
        <v>0</v>
      </c>
      <c r="AK367" s="1030">
        <f t="shared" si="20"/>
        <v>0</v>
      </c>
      <c r="AL367" s="1030">
        <f>IFERROR(INDEX(G367:R367,1,MATCH(Parametres!$B$3,G$1:R$1,0)-1)*IF(OR(F367="L",F367="S",F367="I"),-1,1),"")</f>
        <v>0</v>
      </c>
      <c r="AM367" s="1030">
        <f t="shared" si="21"/>
        <v>0</v>
      </c>
      <c r="AN367" s="1030">
        <f>INDEX(G367:R367,1,MATCH(Parametres!$B$3,G$1:R$1,0))*IF(OR(F367="L",F367="S",F367="I"),-1,1)</f>
        <v>0</v>
      </c>
      <c r="AO367" s="598" t="e">
        <f>+VLOOKUP($AJ367,Data_Validation!$A:$D,1,0)</f>
        <v>#N/A</v>
      </c>
      <c r="AP367" s="598" t="e">
        <f>+VLOOKUP($AJ367,Data_Validation!$A:$D,3,0)</f>
        <v>#N/A</v>
      </c>
      <c r="AQ367" s="598" t="e">
        <f>+VLOOKUP($AJ367,Data_Validation!$A:$D,4,0)</f>
        <v>#N/A</v>
      </c>
      <c r="AR367" s="598" t="s">
        <v>299</v>
      </c>
      <c r="AS367" s="598" t="e">
        <f>+VLOOKUP($AJ367,Data_Validation!$A:$E,5,0)</f>
        <v>#N/A</v>
      </c>
      <c r="AT367" s="1036">
        <f t="shared" si="22"/>
        <v>0</v>
      </c>
      <c r="AU367" s="599">
        <f t="shared" si="22"/>
        <v>0</v>
      </c>
      <c r="AV367" s="1030">
        <f>IFERROR(INDEX(V367:AG367,1,MATCH(Parametres!$B$3,V$1:AG$1,0)-1)*IF(OR(C367="L",C367="S",C367="I"),-1,1),"")</f>
        <v>0</v>
      </c>
      <c r="AW367" s="1030">
        <f t="shared" si="23"/>
        <v>0</v>
      </c>
      <c r="AX367" s="1030">
        <f>INDEX(V367:AG367,1,MATCH(Parametres!$B$3,V$1:AG$1,0))*IF(OR(C367="L",C367="S",C367="I"),-1,1)</f>
        <v>0</v>
      </c>
      <c r="AY367" s="598" t="s">
        <v>337</v>
      </c>
      <c r="AZ367" s="598" t="e">
        <f>+VLOOKUP($AJ367,Data_Validation!$A:$E,5,0)</f>
        <v>#N/A</v>
      </c>
    </row>
    <row r="368" spans="36:52" ht="15.75" customHeight="1">
      <c r="AJ368" s="1030">
        <f t="shared" si="20"/>
        <v>0</v>
      </c>
      <c r="AK368" s="1030">
        <f t="shared" si="20"/>
        <v>0</v>
      </c>
      <c r="AL368" s="1030">
        <f>IFERROR(INDEX(G368:R368,1,MATCH(Parametres!$B$3,G$1:R$1,0)-1)*IF(OR(F368="L",F368="S",F368="I"),-1,1),"")</f>
        <v>0</v>
      </c>
      <c r="AM368" s="1030">
        <f t="shared" si="21"/>
        <v>0</v>
      </c>
      <c r="AN368" s="1030">
        <f>INDEX(G368:R368,1,MATCH(Parametres!$B$3,G$1:R$1,0))*IF(OR(F368="L",F368="S",F368="I"),-1,1)</f>
        <v>0</v>
      </c>
      <c r="AO368" s="598" t="e">
        <f>+VLOOKUP($AJ368,Data_Validation!$A:$D,1,0)</f>
        <v>#N/A</v>
      </c>
      <c r="AP368" s="598" t="e">
        <f>+VLOOKUP($AJ368,Data_Validation!$A:$D,3,0)</f>
        <v>#N/A</v>
      </c>
      <c r="AQ368" s="598" t="e">
        <f>+VLOOKUP($AJ368,Data_Validation!$A:$D,4,0)</f>
        <v>#N/A</v>
      </c>
      <c r="AR368" s="598" t="s">
        <v>299</v>
      </c>
      <c r="AS368" s="598" t="e">
        <f>+VLOOKUP($AJ368,Data_Validation!$A:$E,5,0)</f>
        <v>#N/A</v>
      </c>
      <c r="AT368" s="1036">
        <f t="shared" si="22"/>
        <v>0</v>
      </c>
      <c r="AU368" s="599">
        <f t="shared" si="22"/>
        <v>0</v>
      </c>
      <c r="AV368" s="1030">
        <f>IFERROR(INDEX(V368:AG368,1,MATCH(Parametres!$B$3,V$1:AG$1,0)-1)*IF(OR(C368="L",C368="S",C368="I"),-1,1),"")</f>
        <v>0</v>
      </c>
      <c r="AW368" s="1030">
        <f t="shared" si="23"/>
        <v>0</v>
      </c>
      <c r="AX368" s="1030">
        <f>INDEX(V368:AG368,1,MATCH(Parametres!$B$3,V$1:AG$1,0))*IF(OR(C368="L",C368="S",C368="I"),-1,1)</f>
        <v>0</v>
      </c>
      <c r="AY368" s="598" t="s">
        <v>337</v>
      </c>
      <c r="AZ368" s="598" t="e">
        <f>+VLOOKUP($AJ368,Data_Validation!$A:$E,5,0)</f>
        <v>#N/A</v>
      </c>
    </row>
    <row r="369" spans="36:52" ht="15.75" customHeight="1">
      <c r="AJ369" s="1030">
        <f t="shared" si="20"/>
        <v>0</v>
      </c>
      <c r="AK369" s="1030">
        <f t="shared" si="20"/>
        <v>0</v>
      </c>
      <c r="AL369" s="1030">
        <f>IFERROR(INDEX(G369:R369,1,MATCH(Parametres!$B$3,G$1:R$1,0)-1)*IF(OR(F369="L",F369="S",F369="I"),-1,1),"")</f>
        <v>0</v>
      </c>
      <c r="AM369" s="1030">
        <f t="shared" si="21"/>
        <v>0</v>
      </c>
      <c r="AN369" s="1030">
        <f>INDEX(G369:R369,1,MATCH(Parametres!$B$3,G$1:R$1,0))*IF(OR(F369="L",F369="S",F369="I"),-1,1)</f>
        <v>0</v>
      </c>
      <c r="AO369" s="598" t="e">
        <f>+VLOOKUP($AJ369,Data_Validation!$A:$D,1,0)</f>
        <v>#N/A</v>
      </c>
      <c r="AP369" s="598" t="e">
        <f>+VLOOKUP($AJ369,Data_Validation!$A:$D,3,0)</f>
        <v>#N/A</v>
      </c>
      <c r="AQ369" s="598" t="e">
        <f>+VLOOKUP($AJ369,Data_Validation!$A:$D,4,0)</f>
        <v>#N/A</v>
      </c>
      <c r="AR369" s="598" t="s">
        <v>299</v>
      </c>
      <c r="AS369" s="598" t="e">
        <f>+VLOOKUP($AJ369,Data_Validation!$A:$E,5,0)</f>
        <v>#N/A</v>
      </c>
      <c r="AT369" s="1036">
        <f t="shared" si="22"/>
        <v>0</v>
      </c>
      <c r="AU369" s="599">
        <f t="shared" si="22"/>
        <v>0</v>
      </c>
      <c r="AV369" s="1030">
        <f>IFERROR(INDEX(V369:AG369,1,MATCH(Parametres!$B$3,V$1:AG$1,0)-1)*IF(OR(C369="L",C369="S",C369="I"),-1,1),"")</f>
        <v>0</v>
      </c>
      <c r="AW369" s="1030">
        <f t="shared" si="23"/>
        <v>0</v>
      </c>
      <c r="AX369" s="1030">
        <f>INDEX(V369:AG369,1,MATCH(Parametres!$B$3,V$1:AG$1,0))*IF(OR(C369="L",C369="S",C369="I"),-1,1)</f>
        <v>0</v>
      </c>
      <c r="AY369" s="598" t="s">
        <v>337</v>
      </c>
      <c r="AZ369" s="598" t="e">
        <f>+VLOOKUP($AJ369,Data_Validation!$A:$E,5,0)</f>
        <v>#N/A</v>
      </c>
    </row>
    <row r="370" spans="36:52" ht="15.75" customHeight="1">
      <c r="AJ370" s="1030">
        <f t="shared" si="20"/>
        <v>0</v>
      </c>
      <c r="AK370" s="1030">
        <f t="shared" si="20"/>
        <v>0</v>
      </c>
      <c r="AL370" s="1030">
        <f>IFERROR(INDEX(G370:R370,1,MATCH(Parametres!$B$3,G$1:R$1,0)-1)*IF(OR(F370="L",F370="S",F370="I"),-1,1),"")</f>
        <v>0</v>
      </c>
      <c r="AM370" s="1030">
        <f t="shared" si="21"/>
        <v>0</v>
      </c>
      <c r="AN370" s="1030">
        <f>INDEX(G370:R370,1,MATCH(Parametres!$B$3,G$1:R$1,0))*IF(OR(F370="L",F370="S",F370="I"),-1,1)</f>
        <v>0</v>
      </c>
      <c r="AO370" s="598" t="e">
        <f>+VLOOKUP($AJ370,Data_Validation!$A:$D,1,0)</f>
        <v>#N/A</v>
      </c>
      <c r="AP370" s="598" t="e">
        <f>+VLOOKUP($AJ370,Data_Validation!$A:$D,3,0)</f>
        <v>#N/A</v>
      </c>
      <c r="AQ370" s="598" t="e">
        <f>+VLOOKUP($AJ370,Data_Validation!$A:$D,4,0)</f>
        <v>#N/A</v>
      </c>
      <c r="AR370" s="598" t="s">
        <v>299</v>
      </c>
      <c r="AS370" s="598" t="e">
        <f>+VLOOKUP($AJ370,Data_Validation!$A:$E,5,0)</f>
        <v>#N/A</v>
      </c>
      <c r="AT370" s="1036">
        <f t="shared" si="22"/>
        <v>0</v>
      </c>
      <c r="AU370" s="599">
        <f t="shared" si="22"/>
        <v>0</v>
      </c>
      <c r="AV370" s="1030">
        <f>IFERROR(INDEX(V370:AG370,1,MATCH(Parametres!$B$3,V$1:AG$1,0)-1)*IF(OR(C370="L",C370="S",C370="I"),-1,1),"")</f>
        <v>0</v>
      </c>
      <c r="AW370" s="1030">
        <f t="shared" si="23"/>
        <v>0</v>
      </c>
      <c r="AX370" s="1030">
        <f>INDEX(V370:AG370,1,MATCH(Parametres!$B$3,V$1:AG$1,0))*IF(OR(C370="L",C370="S",C370="I"),-1,1)</f>
        <v>0</v>
      </c>
      <c r="AY370" s="598" t="s">
        <v>337</v>
      </c>
      <c r="AZ370" s="598" t="e">
        <f>+VLOOKUP($AJ370,Data_Validation!$A:$E,5,0)</f>
        <v>#N/A</v>
      </c>
    </row>
    <row r="371" spans="36:52" ht="15.75" customHeight="1">
      <c r="AJ371" s="1030">
        <f t="shared" si="20"/>
        <v>0</v>
      </c>
      <c r="AK371" s="1030">
        <f t="shared" si="20"/>
        <v>0</v>
      </c>
      <c r="AL371" s="1030">
        <f>IFERROR(INDEX(G371:R371,1,MATCH(Parametres!$B$3,G$1:R$1,0)-1)*IF(OR(F371="L",F371="S",F371="I"),-1,1),"")</f>
        <v>0</v>
      </c>
      <c r="AM371" s="1030">
        <f t="shared" si="21"/>
        <v>0</v>
      </c>
      <c r="AN371" s="1030">
        <f>INDEX(G371:R371,1,MATCH(Parametres!$B$3,G$1:R$1,0))*IF(OR(F371="L",F371="S",F371="I"),-1,1)</f>
        <v>0</v>
      </c>
      <c r="AO371" s="598" t="e">
        <f>+VLOOKUP($AJ371,Data_Validation!$A:$D,1,0)</f>
        <v>#N/A</v>
      </c>
      <c r="AP371" s="598" t="e">
        <f>+VLOOKUP($AJ371,Data_Validation!$A:$D,3,0)</f>
        <v>#N/A</v>
      </c>
      <c r="AQ371" s="598" t="e">
        <f>+VLOOKUP($AJ371,Data_Validation!$A:$D,4,0)</f>
        <v>#N/A</v>
      </c>
      <c r="AR371" s="598" t="s">
        <v>299</v>
      </c>
      <c r="AS371" s="598" t="e">
        <f>+VLOOKUP($AJ371,Data_Validation!$A:$E,5,0)</f>
        <v>#N/A</v>
      </c>
      <c r="AT371" s="1036">
        <f t="shared" si="22"/>
        <v>0</v>
      </c>
      <c r="AU371" s="599">
        <f t="shared" si="22"/>
        <v>0</v>
      </c>
      <c r="AV371" s="1030">
        <f>IFERROR(INDEX(V371:AG371,1,MATCH(Parametres!$B$3,V$1:AG$1,0)-1)*IF(OR(C371="L",C371="S",C371="I"),-1,1),"")</f>
        <v>0</v>
      </c>
      <c r="AW371" s="1030">
        <f t="shared" si="23"/>
        <v>0</v>
      </c>
      <c r="AX371" s="1030">
        <f>INDEX(V371:AG371,1,MATCH(Parametres!$B$3,V$1:AG$1,0))*IF(OR(C371="L",C371="S",C371="I"),-1,1)</f>
        <v>0</v>
      </c>
      <c r="AY371" s="598" t="s">
        <v>337</v>
      </c>
      <c r="AZ371" s="598" t="e">
        <f>+VLOOKUP($AJ371,Data_Validation!$A:$E,5,0)</f>
        <v>#N/A</v>
      </c>
    </row>
    <row r="372" spans="36:52" ht="15.75" customHeight="1">
      <c r="AJ372" s="1030">
        <f t="shared" si="20"/>
        <v>0</v>
      </c>
      <c r="AK372" s="1030">
        <f t="shared" si="20"/>
        <v>0</v>
      </c>
      <c r="AL372" s="1030">
        <f>IFERROR(INDEX(G372:R372,1,MATCH(Parametres!$B$3,G$1:R$1,0)-1)*IF(OR(F372="L",F372="S",F372="I"),-1,1),"")</f>
        <v>0</v>
      </c>
      <c r="AM372" s="1030">
        <f t="shared" si="21"/>
        <v>0</v>
      </c>
      <c r="AN372" s="1030">
        <f>INDEX(G372:R372,1,MATCH(Parametres!$B$3,G$1:R$1,0))*IF(OR(F372="L",F372="S",F372="I"),-1,1)</f>
        <v>0</v>
      </c>
      <c r="AO372" s="598" t="e">
        <f>+VLOOKUP($AJ372,Data_Validation!$A:$D,1,0)</f>
        <v>#N/A</v>
      </c>
      <c r="AP372" s="598" t="e">
        <f>+VLOOKUP($AJ372,Data_Validation!$A:$D,3,0)</f>
        <v>#N/A</v>
      </c>
      <c r="AQ372" s="598" t="e">
        <f>+VLOOKUP($AJ372,Data_Validation!$A:$D,4,0)</f>
        <v>#N/A</v>
      </c>
      <c r="AR372" s="598" t="s">
        <v>299</v>
      </c>
      <c r="AS372" s="598" t="e">
        <f>+VLOOKUP($AJ372,Data_Validation!$A:$E,5,0)</f>
        <v>#N/A</v>
      </c>
      <c r="AT372" s="1036">
        <f t="shared" si="22"/>
        <v>0</v>
      </c>
      <c r="AU372" s="599">
        <f t="shared" si="22"/>
        <v>0</v>
      </c>
      <c r="AV372" s="1030">
        <f>IFERROR(INDEX(V372:AG372,1,MATCH(Parametres!$B$3,V$1:AG$1,0)-1)*IF(OR(C372="L",C372="S",C372="I"),-1,1),"")</f>
        <v>0</v>
      </c>
      <c r="AW372" s="1030">
        <f t="shared" si="23"/>
        <v>0</v>
      </c>
      <c r="AX372" s="1030">
        <f>INDEX(V372:AG372,1,MATCH(Parametres!$B$3,V$1:AG$1,0))*IF(OR(C372="L",C372="S",C372="I"),-1,1)</f>
        <v>0</v>
      </c>
      <c r="AY372" s="598" t="s">
        <v>337</v>
      </c>
      <c r="AZ372" s="598" t="e">
        <f>+VLOOKUP($AJ372,Data_Validation!$A:$E,5,0)</f>
        <v>#N/A</v>
      </c>
    </row>
    <row r="373" spans="36:52" ht="15.75" customHeight="1">
      <c r="AJ373" s="1030">
        <f t="shared" si="20"/>
        <v>0</v>
      </c>
      <c r="AK373" s="1030">
        <f t="shared" si="20"/>
        <v>0</v>
      </c>
      <c r="AL373" s="1030">
        <f>IFERROR(INDEX(G373:R373,1,MATCH(Parametres!$B$3,G$1:R$1,0)-1)*IF(OR(F373="L",F373="S",F373="I"),-1,1),"")</f>
        <v>0</v>
      </c>
      <c r="AM373" s="1030">
        <f t="shared" si="21"/>
        <v>0</v>
      </c>
      <c r="AN373" s="1030">
        <f>INDEX(G373:R373,1,MATCH(Parametres!$B$3,G$1:R$1,0))*IF(OR(F373="L",F373="S",F373="I"),-1,1)</f>
        <v>0</v>
      </c>
      <c r="AO373" s="598" t="e">
        <f>+VLOOKUP($AJ373,Data_Validation!$A:$D,1,0)</f>
        <v>#N/A</v>
      </c>
      <c r="AP373" s="598" t="e">
        <f>+VLOOKUP($AJ373,Data_Validation!$A:$D,3,0)</f>
        <v>#N/A</v>
      </c>
      <c r="AQ373" s="598" t="e">
        <f>+VLOOKUP($AJ373,Data_Validation!$A:$D,4,0)</f>
        <v>#N/A</v>
      </c>
      <c r="AR373" s="598" t="s">
        <v>299</v>
      </c>
      <c r="AS373" s="598" t="e">
        <f>+VLOOKUP($AJ373,Data_Validation!$A:$E,5,0)</f>
        <v>#N/A</v>
      </c>
      <c r="AT373" s="1036">
        <f t="shared" si="22"/>
        <v>0</v>
      </c>
      <c r="AU373" s="599">
        <f t="shared" si="22"/>
        <v>0</v>
      </c>
      <c r="AV373" s="1030">
        <f>IFERROR(INDEX(V373:AG373,1,MATCH(Parametres!$B$3,V$1:AG$1,0)-1)*IF(OR(C373="L",C373="S",C373="I"),-1,1),"")</f>
        <v>0</v>
      </c>
      <c r="AW373" s="1030">
        <f t="shared" si="23"/>
        <v>0</v>
      </c>
      <c r="AX373" s="1030">
        <f>INDEX(V373:AG373,1,MATCH(Parametres!$B$3,V$1:AG$1,0))*IF(OR(C373="L",C373="S",C373="I"),-1,1)</f>
        <v>0</v>
      </c>
      <c r="AY373" s="598" t="s">
        <v>337</v>
      </c>
      <c r="AZ373" s="598" t="e">
        <f>+VLOOKUP($AJ373,Data_Validation!$A:$E,5,0)</f>
        <v>#N/A</v>
      </c>
    </row>
    <row r="374" spans="36:52" ht="15.75" customHeight="1">
      <c r="AJ374" s="1030">
        <f t="shared" si="20"/>
        <v>0</v>
      </c>
      <c r="AK374" s="1030">
        <f t="shared" si="20"/>
        <v>0</v>
      </c>
      <c r="AL374" s="1030">
        <f>IFERROR(INDEX(G374:R374,1,MATCH(Parametres!$B$3,G$1:R$1,0)-1)*IF(OR(F374="L",F374="S",F374="I"),-1,1),"")</f>
        <v>0</v>
      </c>
      <c r="AM374" s="1030">
        <f t="shared" si="21"/>
        <v>0</v>
      </c>
      <c r="AN374" s="1030">
        <f>INDEX(G374:R374,1,MATCH(Parametres!$B$3,G$1:R$1,0))*IF(OR(F374="L",F374="S",F374="I"),-1,1)</f>
        <v>0</v>
      </c>
      <c r="AO374" s="598" t="e">
        <f>+VLOOKUP($AJ374,Data_Validation!$A:$D,1,0)</f>
        <v>#N/A</v>
      </c>
      <c r="AP374" s="598" t="e">
        <f>+VLOOKUP($AJ374,Data_Validation!$A:$D,3,0)</f>
        <v>#N/A</v>
      </c>
      <c r="AQ374" s="598" t="e">
        <f>+VLOOKUP($AJ374,Data_Validation!$A:$D,4,0)</f>
        <v>#N/A</v>
      </c>
      <c r="AR374" s="598" t="s">
        <v>299</v>
      </c>
      <c r="AS374" s="598" t="e">
        <f>+VLOOKUP($AJ374,Data_Validation!$A:$E,5,0)</f>
        <v>#N/A</v>
      </c>
      <c r="AT374" s="1036">
        <f t="shared" si="22"/>
        <v>0</v>
      </c>
      <c r="AU374" s="599">
        <f t="shared" si="22"/>
        <v>0</v>
      </c>
      <c r="AV374" s="1030">
        <f>IFERROR(INDEX(V374:AG374,1,MATCH(Parametres!$B$3,V$1:AG$1,0)-1)*IF(OR(C374="L",C374="S",C374="I"),-1,1),"")</f>
        <v>0</v>
      </c>
      <c r="AW374" s="1030">
        <f t="shared" si="23"/>
        <v>0</v>
      </c>
      <c r="AX374" s="1030">
        <f>INDEX(V374:AG374,1,MATCH(Parametres!$B$3,V$1:AG$1,0))*IF(OR(C374="L",C374="S",C374="I"),-1,1)</f>
        <v>0</v>
      </c>
      <c r="AY374" s="598" t="s">
        <v>337</v>
      </c>
      <c r="AZ374" s="598" t="e">
        <f>+VLOOKUP($AJ374,Data_Validation!$A:$E,5,0)</f>
        <v>#N/A</v>
      </c>
    </row>
    <row r="375" spans="36:52" ht="15.75" customHeight="1">
      <c r="AJ375" s="1030">
        <f t="shared" si="20"/>
        <v>0</v>
      </c>
      <c r="AK375" s="1030">
        <f t="shared" si="20"/>
        <v>0</v>
      </c>
      <c r="AL375" s="1030">
        <f>IFERROR(INDEX(G375:R375,1,MATCH(Parametres!$B$3,G$1:R$1,0)-1)*IF(OR(F375="L",F375="S",F375="I"),-1,1),"")</f>
        <v>0</v>
      </c>
      <c r="AM375" s="1030">
        <f t="shared" si="21"/>
        <v>0</v>
      </c>
      <c r="AN375" s="1030">
        <f>INDEX(G375:R375,1,MATCH(Parametres!$B$3,G$1:R$1,0))*IF(OR(F375="L",F375="S",F375="I"),-1,1)</f>
        <v>0</v>
      </c>
      <c r="AO375" s="598" t="e">
        <f>+VLOOKUP($AJ375,Data_Validation!$A:$D,1,0)</f>
        <v>#N/A</v>
      </c>
      <c r="AP375" s="598" t="e">
        <f>+VLOOKUP($AJ375,Data_Validation!$A:$D,3,0)</f>
        <v>#N/A</v>
      </c>
      <c r="AQ375" s="598" t="e">
        <f>+VLOOKUP($AJ375,Data_Validation!$A:$D,4,0)</f>
        <v>#N/A</v>
      </c>
      <c r="AR375" s="598" t="s">
        <v>299</v>
      </c>
      <c r="AS375" s="598" t="e">
        <f>+VLOOKUP($AJ375,Data_Validation!$A:$E,5,0)</f>
        <v>#N/A</v>
      </c>
      <c r="AT375" s="1036">
        <f t="shared" si="22"/>
        <v>0</v>
      </c>
      <c r="AU375" s="599">
        <f t="shared" si="22"/>
        <v>0</v>
      </c>
      <c r="AV375" s="1030">
        <f>IFERROR(INDEX(V375:AG375,1,MATCH(Parametres!$B$3,V$1:AG$1,0)-1)*IF(OR(C375="L",C375="S",C375="I"),-1,1),"")</f>
        <v>0</v>
      </c>
      <c r="AW375" s="1030">
        <f t="shared" si="23"/>
        <v>0</v>
      </c>
      <c r="AX375" s="1030">
        <f>INDEX(V375:AG375,1,MATCH(Parametres!$B$3,V$1:AG$1,0))*IF(OR(C375="L",C375="S",C375="I"),-1,1)</f>
        <v>0</v>
      </c>
      <c r="AY375" s="598" t="s">
        <v>337</v>
      </c>
      <c r="AZ375" s="598" t="e">
        <f>+VLOOKUP($AJ375,Data_Validation!$A:$E,5,0)</f>
        <v>#N/A</v>
      </c>
    </row>
    <row r="376" spans="36:52" ht="15.75" customHeight="1">
      <c r="AJ376" s="1030">
        <f t="shared" si="20"/>
        <v>0</v>
      </c>
      <c r="AK376" s="1030">
        <f t="shared" si="20"/>
        <v>0</v>
      </c>
      <c r="AL376" s="1030">
        <f>IFERROR(INDEX(G376:R376,1,MATCH(Parametres!$B$3,G$1:R$1,0)-1)*IF(OR(F376="L",F376="S",F376="I"),-1,1),"")</f>
        <v>0</v>
      </c>
      <c r="AM376" s="1030">
        <f t="shared" si="21"/>
        <v>0</v>
      </c>
      <c r="AN376" s="1030">
        <f>INDEX(G376:R376,1,MATCH(Parametres!$B$3,G$1:R$1,0))*IF(OR(F376="L",F376="S",F376="I"),-1,1)</f>
        <v>0</v>
      </c>
      <c r="AO376" s="598" t="e">
        <f>+VLOOKUP($AJ376,Data_Validation!$A:$D,1,0)</f>
        <v>#N/A</v>
      </c>
      <c r="AP376" s="598" t="e">
        <f>+VLOOKUP($AJ376,Data_Validation!$A:$D,3,0)</f>
        <v>#N/A</v>
      </c>
      <c r="AQ376" s="598" t="e">
        <f>+VLOOKUP($AJ376,Data_Validation!$A:$D,4,0)</f>
        <v>#N/A</v>
      </c>
      <c r="AR376" s="598" t="s">
        <v>299</v>
      </c>
      <c r="AS376" s="598" t="e">
        <f>+VLOOKUP($AJ376,Data_Validation!$A:$E,5,0)</f>
        <v>#N/A</v>
      </c>
      <c r="AT376" s="1036">
        <f t="shared" si="22"/>
        <v>0</v>
      </c>
      <c r="AU376" s="599">
        <f t="shared" si="22"/>
        <v>0</v>
      </c>
      <c r="AV376" s="1030">
        <f>IFERROR(INDEX(V376:AG376,1,MATCH(Parametres!$B$3,V$1:AG$1,0)-1)*IF(OR(C376="L",C376="S",C376="I"),-1,1),"")</f>
        <v>0</v>
      </c>
      <c r="AW376" s="1030">
        <f t="shared" si="23"/>
        <v>0</v>
      </c>
      <c r="AX376" s="1030">
        <f>INDEX(V376:AG376,1,MATCH(Parametres!$B$3,V$1:AG$1,0))*IF(OR(C376="L",C376="S",C376="I"),-1,1)</f>
        <v>0</v>
      </c>
      <c r="AY376" s="598" t="s">
        <v>337</v>
      </c>
      <c r="AZ376" s="598" t="e">
        <f>+VLOOKUP($AJ376,Data_Validation!$A:$E,5,0)</f>
        <v>#N/A</v>
      </c>
    </row>
    <row r="377" spans="36:52" ht="15.75" customHeight="1">
      <c r="AJ377" s="1030">
        <f t="shared" si="20"/>
        <v>0</v>
      </c>
      <c r="AK377" s="1030">
        <f t="shared" si="20"/>
        <v>0</v>
      </c>
      <c r="AL377" s="1030">
        <f>IFERROR(INDEX(G377:R377,1,MATCH(Parametres!$B$3,G$1:R$1,0)-1)*IF(OR(F377="L",F377="S",F377="I"),-1,1),"")</f>
        <v>0</v>
      </c>
      <c r="AM377" s="1030">
        <f t="shared" si="21"/>
        <v>0</v>
      </c>
      <c r="AN377" s="1030">
        <f>INDEX(G377:R377,1,MATCH(Parametres!$B$3,G$1:R$1,0))*IF(OR(F377="L",F377="S",F377="I"),-1,1)</f>
        <v>0</v>
      </c>
      <c r="AO377" s="598" t="e">
        <f>+VLOOKUP($AJ377,Data_Validation!$A:$D,1,0)</f>
        <v>#N/A</v>
      </c>
      <c r="AP377" s="598" t="e">
        <f>+VLOOKUP($AJ377,Data_Validation!$A:$D,3,0)</f>
        <v>#N/A</v>
      </c>
      <c r="AQ377" s="598" t="e">
        <f>+VLOOKUP($AJ377,Data_Validation!$A:$D,4,0)</f>
        <v>#N/A</v>
      </c>
      <c r="AR377" s="598" t="s">
        <v>299</v>
      </c>
      <c r="AS377" s="598" t="e">
        <f>+VLOOKUP($AJ377,Data_Validation!$A:$E,5,0)</f>
        <v>#N/A</v>
      </c>
      <c r="AT377" s="1036">
        <f t="shared" si="22"/>
        <v>0</v>
      </c>
      <c r="AU377" s="599">
        <f t="shared" si="22"/>
        <v>0</v>
      </c>
      <c r="AV377" s="1030">
        <f>IFERROR(INDEX(V377:AG377,1,MATCH(Parametres!$B$3,V$1:AG$1,0)-1)*IF(OR(C377="L",C377="S",C377="I"),-1,1),"")</f>
        <v>0</v>
      </c>
      <c r="AW377" s="1030">
        <f t="shared" si="23"/>
        <v>0</v>
      </c>
      <c r="AX377" s="1030">
        <f>INDEX(V377:AG377,1,MATCH(Parametres!$B$3,V$1:AG$1,0))*IF(OR(C377="L",C377="S",C377="I"),-1,1)</f>
        <v>0</v>
      </c>
      <c r="AY377" s="598" t="s">
        <v>337</v>
      </c>
      <c r="AZ377" s="598" t="e">
        <f>+VLOOKUP($AJ377,Data_Validation!$A:$E,5,0)</f>
        <v>#N/A</v>
      </c>
    </row>
    <row r="378" spans="36:52" ht="15.75" customHeight="1">
      <c r="AJ378" s="1030">
        <f t="shared" si="20"/>
        <v>0</v>
      </c>
      <c r="AK378" s="1030">
        <f t="shared" si="20"/>
        <v>0</v>
      </c>
      <c r="AL378" s="1030">
        <f>IFERROR(INDEX(G378:R378,1,MATCH(Parametres!$B$3,G$1:R$1,0)-1)*IF(OR(F378="L",F378="S",F378="I"),-1,1),"")</f>
        <v>0</v>
      </c>
      <c r="AM378" s="1030">
        <f t="shared" si="21"/>
        <v>0</v>
      </c>
      <c r="AN378" s="1030">
        <f>INDEX(G378:R378,1,MATCH(Parametres!$B$3,G$1:R$1,0))*IF(OR(F378="L",F378="S",F378="I"),-1,1)</f>
        <v>0</v>
      </c>
      <c r="AO378" s="598" t="e">
        <f>+VLOOKUP($AJ378,Data_Validation!$A:$D,1,0)</f>
        <v>#N/A</v>
      </c>
      <c r="AP378" s="598" t="e">
        <f>+VLOOKUP($AJ378,Data_Validation!$A:$D,3,0)</f>
        <v>#N/A</v>
      </c>
      <c r="AQ378" s="598" t="e">
        <f>+VLOOKUP($AJ378,Data_Validation!$A:$D,4,0)</f>
        <v>#N/A</v>
      </c>
      <c r="AR378" s="598" t="s">
        <v>299</v>
      </c>
      <c r="AS378" s="598" t="e">
        <f>+VLOOKUP($AJ378,Data_Validation!$A:$E,5,0)</f>
        <v>#N/A</v>
      </c>
      <c r="AT378" s="1036">
        <f t="shared" si="22"/>
        <v>0</v>
      </c>
      <c r="AU378" s="599">
        <f t="shared" si="22"/>
        <v>0</v>
      </c>
      <c r="AV378" s="1030">
        <f>IFERROR(INDEX(V378:AG378,1,MATCH(Parametres!$B$3,V$1:AG$1,0)-1)*IF(OR(C378="L",C378="S",C378="I"),-1,1),"")</f>
        <v>0</v>
      </c>
      <c r="AW378" s="1030">
        <f t="shared" si="23"/>
        <v>0</v>
      </c>
      <c r="AX378" s="1030">
        <f>INDEX(V378:AG378,1,MATCH(Parametres!$B$3,V$1:AG$1,0))*IF(OR(C378="L",C378="S",C378="I"),-1,1)</f>
        <v>0</v>
      </c>
      <c r="AY378" s="598" t="s">
        <v>337</v>
      </c>
      <c r="AZ378" s="598" t="e">
        <f>+VLOOKUP($AJ378,Data_Validation!$A:$E,5,0)</f>
        <v>#N/A</v>
      </c>
    </row>
    <row r="379" spans="36:52" ht="15.75" customHeight="1">
      <c r="AJ379" s="1030">
        <f t="shared" si="20"/>
        <v>0</v>
      </c>
      <c r="AK379" s="1030">
        <f t="shared" si="20"/>
        <v>0</v>
      </c>
      <c r="AL379" s="1030">
        <f>IFERROR(INDEX(G379:R379,1,MATCH(Parametres!$B$3,G$1:R$1,0)-1)*IF(OR(F379="L",F379="S",F379="I"),-1,1),"")</f>
        <v>0</v>
      </c>
      <c r="AM379" s="1030">
        <f t="shared" si="21"/>
        <v>0</v>
      </c>
      <c r="AN379" s="1030">
        <f>INDEX(G379:R379,1,MATCH(Parametres!$B$3,G$1:R$1,0))*IF(OR(F379="L",F379="S",F379="I"),-1,1)</f>
        <v>0</v>
      </c>
      <c r="AO379" s="598" t="e">
        <f>+VLOOKUP($AJ379,Data_Validation!$A:$D,1,0)</f>
        <v>#N/A</v>
      </c>
      <c r="AP379" s="598" t="e">
        <f>+VLOOKUP($AJ379,Data_Validation!$A:$D,3,0)</f>
        <v>#N/A</v>
      </c>
      <c r="AQ379" s="598" t="e">
        <f>+VLOOKUP($AJ379,Data_Validation!$A:$D,4,0)</f>
        <v>#N/A</v>
      </c>
      <c r="AR379" s="598" t="s">
        <v>299</v>
      </c>
      <c r="AS379" s="598" t="e">
        <f>+VLOOKUP($AJ379,Data_Validation!$A:$E,5,0)</f>
        <v>#N/A</v>
      </c>
      <c r="AT379" s="1036">
        <f t="shared" si="22"/>
        <v>0</v>
      </c>
      <c r="AU379" s="599">
        <f t="shared" si="22"/>
        <v>0</v>
      </c>
      <c r="AV379" s="1030">
        <f>IFERROR(INDEX(V379:AG379,1,MATCH(Parametres!$B$3,V$1:AG$1,0)-1)*IF(OR(C379="L",C379="S",C379="I"),-1,1),"")</f>
        <v>0</v>
      </c>
      <c r="AW379" s="1030">
        <f t="shared" si="23"/>
        <v>0</v>
      </c>
      <c r="AX379" s="1030">
        <f>INDEX(V379:AG379,1,MATCH(Parametres!$B$3,V$1:AG$1,0))*IF(OR(C379="L",C379="S",C379="I"),-1,1)</f>
        <v>0</v>
      </c>
      <c r="AY379" s="598" t="s">
        <v>337</v>
      </c>
      <c r="AZ379" s="598" t="e">
        <f>+VLOOKUP($AJ379,Data_Validation!$A:$E,5,0)</f>
        <v>#N/A</v>
      </c>
    </row>
    <row r="380" spans="36:52" ht="15.75" customHeight="1">
      <c r="AJ380" s="1030">
        <f t="shared" si="20"/>
        <v>0</v>
      </c>
      <c r="AK380" s="1030">
        <f t="shared" si="20"/>
        <v>0</v>
      </c>
      <c r="AL380" s="1030">
        <f>IFERROR(INDEX(G380:R380,1,MATCH(Parametres!$B$3,G$1:R$1,0)-1)*IF(OR(F380="L",F380="S",F380="I"),-1,1),"")</f>
        <v>0</v>
      </c>
      <c r="AM380" s="1030">
        <f t="shared" si="21"/>
        <v>0</v>
      </c>
      <c r="AN380" s="1030">
        <f>INDEX(G380:R380,1,MATCH(Parametres!$B$3,G$1:R$1,0))*IF(OR(F380="L",F380="S",F380="I"),-1,1)</f>
        <v>0</v>
      </c>
      <c r="AO380" s="598" t="e">
        <f>+VLOOKUP($AJ380,Data_Validation!$A:$D,1,0)</f>
        <v>#N/A</v>
      </c>
      <c r="AP380" s="598" t="e">
        <f>+VLOOKUP($AJ380,Data_Validation!$A:$D,3,0)</f>
        <v>#N/A</v>
      </c>
      <c r="AQ380" s="598" t="e">
        <f>+VLOOKUP($AJ380,Data_Validation!$A:$D,4,0)</f>
        <v>#N/A</v>
      </c>
      <c r="AR380" s="598" t="s">
        <v>299</v>
      </c>
      <c r="AS380" s="598" t="e">
        <f>+VLOOKUP($AJ380,Data_Validation!$A:$E,5,0)</f>
        <v>#N/A</v>
      </c>
      <c r="AT380" s="1036">
        <f t="shared" si="22"/>
        <v>0</v>
      </c>
      <c r="AU380" s="599">
        <f t="shared" si="22"/>
        <v>0</v>
      </c>
      <c r="AV380" s="1030">
        <f>IFERROR(INDEX(V380:AG380,1,MATCH(Parametres!$B$3,V$1:AG$1,0)-1)*IF(OR(C380="L",C380="S",C380="I"),-1,1),"")</f>
        <v>0</v>
      </c>
      <c r="AW380" s="1030">
        <f t="shared" si="23"/>
        <v>0</v>
      </c>
      <c r="AX380" s="1030">
        <f>INDEX(V380:AG380,1,MATCH(Parametres!$B$3,V$1:AG$1,0))*IF(OR(C380="L",C380="S",C380="I"),-1,1)</f>
        <v>0</v>
      </c>
      <c r="AY380" s="598" t="s">
        <v>337</v>
      </c>
      <c r="AZ380" s="598" t="e">
        <f>+VLOOKUP($AJ380,Data_Validation!$A:$E,5,0)</f>
        <v>#N/A</v>
      </c>
    </row>
    <row r="381" spans="36:52" ht="15.75" customHeight="1">
      <c r="AJ381" s="1030">
        <f t="shared" si="20"/>
        <v>0</v>
      </c>
      <c r="AK381" s="1030">
        <f t="shared" si="20"/>
        <v>0</v>
      </c>
      <c r="AL381" s="1030">
        <f>IFERROR(INDEX(G381:R381,1,MATCH(Parametres!$B$3,G$1:R$1,0)-1)*IF(OR(F381="L",F381="S",F381="I"),-1,1),"")</f>
        <v>0</v>
      </c>
      <c r="AM381" s="1030">
        <f t="shared" si="21"/>
        <v>0</v>
      </c>
      <c r="AN381" s="1030">
        <f>INDEX(G381:R381,1,MATCH(Parametres!$B$3,G$1:R$1,0))*IF(OR(F381="L",F381="S",F381="I"),-1,1)</f>
        <v>0</v>
      </c>
      <c r="AO381" s="598" t="e">
        <f>+VLOOKUP($AJ381,Data_Validation!$A:$D,1,0)</f>
        <v>#N/A</v>
      </c>
      <c r="AP381" s="598" t="e">
        <f>+VLOOKUP($AJ381,Data_Validation!$A:$D,3,0)</f>
        <v>#N/A</v>
      </c>
      <c r="AQ381" s="598" t="e">
        <f>+VLOOKUP($AJ381,Data_Validation!$A:$D,4,0)</f>
        <v>#N/A</v>
      </c>
      <c r="AR381" s="598" t="s">
        <v>299</v>
      </c>
      <c r="AS381" s="598" t="e">
        <f>+VLOOKUP($AJ381,Data_Validation!$A:$E,5,0)</f>
        <v>#N/A</v>
      </c>
      <c r="AT381" s="1036">
        <f t="shared" si="22"/>
        <v>0</v>
      </c>
      <c r="AU381" s="599">
        <f t="shared" si="22"/>
        <v>0</v>
      </c>
      <c r="AV381" s="1030">
        <f>IFERROR(INDEX(V381:AG381,1,MATCH(Parametres!$B$3,V$1:AG$1,0)-1)*IF(OR(C381="L",C381="S",C381="I"),-1,1),"")</f>
        <v>0</v>
      </c>
      <c r="AW381" s="1030">
        <f t="shared" si="23"/>
        <v>0</v>
      </c>
      <c r="AX381" s="1030">
        <f>INDEX(V381:AG381,1,MATCH(Parametres!$B$3,V$1:AG$1,0))*IF(OR(C381="L",C381="S",C381="I"),-1,1)</f>
        <v>0</v>
      </c>
      <c r="AY381" s="598" t="s">
        <v>337</v>
      </c>
      <c r="AZ381" s="598" t="e">
        <f>+VLOOKUP($AJ381,Data_Validation!$A:$E,5,0)</f>
        <v>#N/A</v>
      </c>
    </row>
    <row r="382" spans="36:52" ht="15.75" customHeight="1">
      <c r="AJ382" s="1030">
        <f t="shared" si="20"/>
        <v>0</v>
      </c>
      <c r="AK382" s="1030">
        <f t="shared" si="20"/>
        <v>0</v>
      </c>
      <c r="AL382" s="1030">
        <f>IFERROR(INDEX(G382:R382,1,MATCH(Parametres!$B$3,G$1:R$1,0)-1)*IF(OR(F382="L",F382="S",F382="I"),-1,1),"")</f>
        <v>0</v>
      </c>
      <c r="AM382" s="1030">
        <f t="shared" si="21"/>
        <v>0</v>
      </c>
      <c r="AN382" s="1030">
        <f>INDEX(G382:R382,1,MATCH(Parametres!$B$3,G$1:R$1,0))*IF(OR(F382="L",F382="S",F382="I"),-1,1)</f>
        <v>0</v>
      </c>
      <c r="AO382" s="598" t="e">
        <f>+VLOOKUP($AJ382,Data_Validation!$A:$D,1,0)</f>
        <v>#N/A</v>
      </c>
      <c r="AP382" s="598" t="e">
        <f>+VLOOKUP($AJ382,Data_Validation!$A:$D,3,0)</f>
        <v>#N/A</v>
      </c>
      <c r="AQ382" s="598" t="e">
        <f>+VLOOKUP($AJ382,Data_Validation!$A:$D,4,0)</f>
        <v>#N/A</v>
      </c>
      <c r="AR382" s="598" t="s">
        <v>299</v>
      </c>
      <c r="AS382" s="598" t="e">
        <f>+VLOOKUP($AJ382,Data_Validation!$A:$E,5,0)</f>
        <v>#N/A</v>
      </c>
      <c r="AT382" s="1036">
        <f t="shared" si="22"/>
        <v>0</v>
      </c>
      <c r="AU382" s="599">
        <f t="shared" si="22"/>
        <v>0</v>
      </c>
      <c r="AV382" s="1030">
        <f>IFERROR(INDEX(V382:AG382,1,MATCH(Parametres!$B$3,V$1:AG$1,0)-1)*IF(OR(C382="L",C382="S",C382="I"),-1,1),"")</f>
        <v>0</v>
      </c>
      <c r="AW382" s="1030">
        <f t="shared" si="23"/>
        <v>0</v>
      </c>
      <c r="AX382" s="1030">
        <f>INDEX(V382:AG382,1,MATCH(Parametres!$B$3,V$1:AG$1,0))*IF(OR(C382="L",C382="S",C382="I"),-1,1)</f>
        <v>0</v>
      </c>
      <c r="AY382" s="598" t="s">
        <v>337</v>
      </c>
      <c r="AZ382" s="598" t="e">
        <f>+VLOOKUP($AJ382,Data_Validation!$A:$E,5,0)</f>
        <v>#N/A</v>
      </c>
    </row>
    <row r="383" spans="36:52" ht="15.75" customHeight="1">
      <c r="AJ383" s="1030">
        <f t="shared" si="20"/>
        <v>0</v>
      </c>
      <c r="AK383" s="1030">
        <f t="shared" si="20"/>
        <v>0</v>
      </c>
      <c r="AL383" s="1030">
        <f>IFERROR(INDEX(G383:R383,1,MATCH(Parametres!$B$3,G$1:R$1,0)-1)*IF(OR(F383="L",F383="S",F383="I"),-1,1),"")</f>
        <v>0</v>
      </c>
      <c r="AM383" s="1030">
        <f t="shared" si="21"/>
        <v>0</v>
      </c>
      <c r="AN383" s="1030">
        <f>INDEX(G383:R383,1,MATCH(Parametres!$B$3,G$1:R$1,0))*IF(OR(F383="L",F383="S",F383="I"),-1,1)</f>
        <v>0</v>
      </c>
      <c r="AO383" s="598" t="e">
        <f>+VLOOKUP($AJ383,Data_Validation!$A:$D,1,0)</f>
        <v>#N/A</v>
      </c>
      <c r="AP383" s="598" t="e">
        <f>+VLOOKUP($AJ383,Data_Validation!$A:$D,3,0)</f>
        <v>#N/A</v>
      </c>
      <c r="AQ383" s="598" t="e">
        <f>+VLOOKUP($AJ383,Data_Validation!$A:$D,4,0)</f>
        <v>#N/A</v>
      </c>
      <c r="AR383" s="598" t="s">
        <v>299</v>
      </c>
      <c r="AS383" s="598" t="e">
        <f>+VLOOKUP($AJ383,Data_Validation!$A:$E,5,0)</f>
        <v>#N/A</v>
      </c>
      <c r="AT383" s="1036">
        <f t="shared" si="22"/>
        <v>0</v>
      </c>
      <c r="AU383" s="599">
        <f t="shared" si="22"/>
        <v>0</v>
      </c>
      <c r="AV383" s="1030">
        <f>IFERROR(INDEX(V383:AG383,1,MATCH(Parametres!$B$3,V$1:AG$1,0)-1)*IF(OR(C383="L",C383="S",C383="I"),-1,1),"")</f>
        <v>0</v>
      </c>
      <c r="AW383" s="1030">
        <f t="shared" si="23"/>
        <v>0</v>
      </c>
      <c r="AX383" s="1030">
        <f>INDEX(V383:AG383,1,MATCH(Parametres!$B$3,V$1:AG$1,0))*IF(OR(C383="L",C383="S",C383="I"),-1,1)</f>
        <v>0</v>
      </c>
      <c r="AY383" s="598" t="s">
        <v>337</v>
      </c>
      <c r="AZ383" s="598" t="e">
        <f>+VLOOKUP($AJ383,Data_Validation!$A:$E,5,0)</f>
        <v>#N/A</v>
      </c>
    </row>
    <row r="384" spans="36:52" ht="15.75" customHeight="1">
      <c r="AJ384" s="1030">
        <f t="shared" si="20"/>
        <v>0</v>
      </c>
      <c r="AK384" s="1030">
        <f t="shared" si="20"/>
        <v>0</v>
      </c>
      <c r="AL384" s="1030">
        <f>IFERROR(INDEX(G384:R384,1,MATCH(Parametres!$B$3,G$1:R$1,0)-1)*IF(OR(F384="L",F384="S",F384="I"),-1,1),"")</f>
        <v>0</v>
      </c>
      <c r="AM384" s="1030">
        <f t="shared" si="21"/>
        <v>0</v>
      </c>
      <c r="AN384" s="1030">
        <f>INDEX(G384:R384,1,MATCH(Parametres!$B$3,G$1:R$1,0))*IF(OR(F384="L",F384="S",F384="I"),-1,1)</f>
        <v>0</v>
      </c>
      <c r="AO384" s="598" t="e">
        <f>+VLOOKUP($AJ384,Data_Validation!$A:$D,1,0)</f>
        <v>#N/A</v>
      </c>
      <c r="AP384" s="598" t="e">
        <f>+VLOOKUP($AJ384,Data_Validation!$A:$D,3,0)</f>
        <v>#N/A</v>
      </c>
      <c r="AQ384" s="598" t="e">
        <f>+VLOOKUP($AJ384,Data_Validation!$A:$D,4,0)</f>
        <v>#N/A</v>
      </c>
      <c r="AR384" s="598" t="s">
        <v>299</v>
      </c>
      <c r="AS384" s="598" t="e">
        <f>+VLOOKUP($AJ384,Data_Validation!$A:$E,5,0)</f>
        <v>#N/A</v>
      </c>
      <c r="AT384" s="1036">
        <f t="shared" si="22"/>
        <v>0</v>
      </c>
      <c r="AU384" s="599">
        <f t="shared" si="22"/>
        <v>0</v>
      </c>
      <c r="AV384" s="1030">
        <f>IFERROR(INDEX(V384:AG384,1,MATCH(Parametres!$B$3,V$1:AG$1,0)-1)*IF(OR(C384="L",C384="S",C384="I"),-1,1),"")</f>
        <v>0</v>
      </c>
      <c r="AW384" s="1030">
        <f t="shared" si="23"/>
        <v>0</v>
      </c>
      <c r="AX384" s="1030">
        <f>INDEX(V384:AG384,1,MATCH(Parametres!$B$3,V$1:AG$1,0))*IF(OR(C384="L",C384="S",C384="I"),-1,1)</f>
        <v>0</v>
      </c>
      <c r="AY384" s="598" t="s">
        <v>337</v>
      </c>
      <c r="AZ384" s="598" t="e">
        <f>+VLOOKUP($AJ384,Data_Validation!$A:$E,5,0)</f>
        <v>#N/A</v>
      </c>
    </row>
    <row r="385" spans="36:52" ht="15.75" customHeight="1">
      <c r="AJ385" s="1030">
        <f t="shared" si="20"/>
        <v>0</v>
      </c>
      <c r="AK385" s="1030">
        <f t="shared" si="20"/>
        <v>0</v>
      </c>
      <c r="AL385" s="1030">
        <f>IFERROR(INDEX(G385:R385,1,MATCH(Parametres!$B$3,G$1:R$1,0)-1)*IF(OR(F385="L",F385="S",F385="I"),-1,1),"")</f>
        <v>0</v>
      </c>
      <c r="AM385" s="1030">
        <f t="shared" si="21"/>
        <v>0</v>
      </c>
      <c r="AN385" s="1030">
        <f>INDEX(G385:R385,1,MATCH(Parametres!$B$3,G$1:R$1,0))*IF(OR(F385="L",F385="S",F385="I"),-1,1)</f>
        <v>0</v>
      </c>
      <c r="AO385" s="598" t="e">
        <f>+VLOOKUP($AJ385,Data_Validation!$A:$D,1,0)</f>
        <v>#N/A</v>
      </c>
      <c r="AP385" s="598" t="e">
        <f>+VLOOKUP($AJ385,Data_Validation!$A:$D,3,0)</f>
        <v>#N/A</v>
      </c>
      <c r="AQ385" s="598" t="e">
        <f>+VLOOKUP($AJ385,Data_Validation!$A:$D,4,0)</f>
        <v>#N/A</v>
      </c>
      <c r="AR385" s="598" t="s">
        <v>299</v>
      </c>
      <c r="AS385" s="598" t="e">
        <f>+VLOOKUP($AJ385,Data_Validation!$A:$E,5,0)</f>
        <v>#N/A</v>
      </c>
      <c r="AT385" s="1036">
        <f t="shared" si="22"/>
        <v>0</v>
      </c>
      <c r="AU385" s="599">
        <f t="shared" si="22"/>
        <v>0</v>
      </c>
      <c r="AV385" s="1030">
        <f>IFERROR(INDEX(V385:AG385,1,MATCH(Parametres!$B$3,V$1:AG$1,0)-1)*IF(OR(C385="L",C385="S",C385="I"),-1,1),"")</f>
        <v>0</v>
      </c>
      <c r="AW385" s="1030">
        <f t="shared" si="23"/>
        <v>0</v>
      </c>
      <c r="AX385" s="1030">
        <f>INDEX(V385:AG385,1,MATCH(Parametres!$B$3,V$1:AG$1,0))*IF(OR(C385="L",C385="S",C385="I"),-1,1)</f>
        <v>0</v>
      </c>
      <c r="AY385" s="598" t="s">
        <v>337</v>
      </c>
      <c r="AZ385" s="598" t="e">
        <f>+VLOOKUP($AJ385,Data_Validation!$A:$E,5,0)</f>
        <v>#N/A</v>
      </c>
    </row>
    <row r="386" spans="36:52" ht="15.75" customHeight="1">
      <c r="AJ386" s="1030">
        <f t="shared" si="20"/>
        <v>0</v>
      </c>
      <c r="AK386" s="1030">
        <f t="shared" si="20"/>
        <v>0</v>
      </c>
      <c r="AL386" s="1030">
        <f>IFERROR(INDEX(G386:R386,1,MATCH(Parametres!$B$3,G$1:R$1,0)-1)*IF(OR(F386="L",F386="S",F386="I"),-1,1),"")</f>
        <v>0</v>
      </c>
      <c r="AM386" s="1030">
        <f t="shared" si="21"/>
        <v>0</v>
      </c>
      <c r="AN386" s="1030">
        <f>INDEX(G386:R386,1,MATCH(Parametres!$B$3,G$1:R$1,0))*IF(OR(F386="L",F386="S",F386="I"),-1,1)</f>
        <v>0</v>
      </c>
      <c r="AO386" s="598" t="e">
        <f>+VLOOKUP($AJ386,Data_Validation!$A:$D,1,0)</f>
        <v>#N/A</v>
      </c>
      <c r="AP386" s="598" t="e">
        <f>+VLOOKUP($AJ386,Data_Validation!$A:$D,3,0)</f>
        <v>#N/A</v>
      </c>
      <c r="AQ386" s="598" t="e">
        <f>+VLOOKUP($AJ386,Data_Validation!$A:$D,4,0)</f>
        <v>#N/A</v>
      </c>
      <c r="AR386" s="598" t="s">
        <v>299</v>
      </c>
      <c r="AS386" s="598" t="e">
        <f>+VLOOKUP($AJ386,Data_Validation!$A:$E,5,0)</f>
        <v>#N/A</v>
      </c>
      <c r="AT386" s="1036">
        <f t="shared" si="22"/>
        <v>0</v>
      </c>
      <c r="AU386" s="599">
        <f t="shared" si="22"/>
        <v>0</v>
      </c>
      <c r="AV386" s="1030">
        <f>IFERROR(INDEX(V386:AG386,1,MATCH(Parametres!$B$3,V$1:AG$1,0)-1)*IF(OR(C386="L",C386="S",C386="I"),-1,1),"")</f>
        <v>0</v>
      </c>
      <c r="AW386" s="1030">
        <f t="shared" si="23"/>
        <v>0</v>
      </c>
      <c r="AX386" s="1030">
        <f>INDEX(V386:AG386,1,MATCH(Parametres!$B$3,V$1:AG$1,0))*IF(OR(C386="L",C386="S",C386="I"),-1,1)</f>
        <v>0</v>
      </c>
      <c r="AY386" s="598" t="s">
        <v>337</v>
      </c>
      <c r="AZ386" s="598" t="e">
        <f>+VLOOKUP($AJ386,Data_Validation!$A:$E,5,0)</f>
        <v>#N/A</v>
      </c>
    </row>
    <row r="387" spans="36:52" ht="15.75" customHeight="1">
      <c r="AJ387" s="1030">
        <f t="shared" si="20"/>
        <v>0</v>
      </c>
      <c r="AK387" s="1030">
        <f t="shared" si="20"/>
        <v>0</v>
      </c>
      <c r="AL387" s="1030">
        <f>IFERROR(INDEX(G387:R387,1,MATCH(Parametres!$B$3,G$1:R$1,0)-1)*IF(OR(F387="L",F387="S",F387="I"),-1,1),"")</f>
        <v>0</v>
      </c>
      <c r="AM387" s="1030">
        <f t="shared" si="21"/>
        <v>0</v>
      </c>
      <c r="AN387" s="1030">
        <f>INDEX(G387:R387,1,MATCH(Parametres!$B$3,G$1:R$1,0))*IF(OR(F387="L",F387="S",F387="I"),-1,1)</f>
        <v>0</v>
      </c>
      <c r="AO387" s="598" t="e">
        <f>+VLOOKUP($AJ387,Data_Validation!$A:$D,1,0)</f>
        <v>#N/A</v>
      </c>
      <c r="AP387" s="598" t="e">
        <f>+VLOOKUP($AJ387,Data_Validation!$A:$D,3,0)</f>
        <v>#N/A</v>
      </c>
      <c r="AQ387" s="598" t="e">
        <f>+VLOOKUP($AJ387,Data_Validation!$A:$D,4,0)</f>
        <v>#N/A</v>
      </c>
      <c r="AR387" s="598" t="s">
        <v>299</v>
      </c>
      <c r="AS387" s="598" t="e">
        <f>+VLOOKUP($AJ387,Data_Validation!$A:$E,5,0)</f>
        <v>#N/A</v>
      </c>
      <c r="AT387" s="1036">
        <f t="shared" si="22"/>
        <v>0</v>
      </c>
      <c r="AU387" s="599">
        <f t="shared" si="22"/>
        <v>0</v>
      </c>
      <c r="AV387" s="1030">
        <f>IFERROR(INDEX(V387:AG387,1,MATCH(Parametres!$B$3,V$1:AG$1,0)-1)*IF(OR(C387="L",C387="S",C387="I"),-1,1),"")</f>
        <v>0</v>
      </c>
      <c r="AW387" s="1030">
        <f t="shared" si="23"/>
        <v>0</v>
      </c>
      <c r="AX387" s="1030">
        <f>INDEX(V387:AG387,1,MATCH(Parametres!$B$3,V$1:AG$1,0))*IF(OR(C387="L",C387="S",C387="I"),-1,1)</f>
        <v>0</v>
      </c>
      <c r="AY387" s="598" t="s">
        <v>337</v>
      </c>
      <c r="AZ387" s="598" t="e">
        <f>+VLOOKUP($AJ387,Data_Validation!$A:$E,5,0)</f>
        <v>#N/A</v>
      </c>
    </row>
    <row r="388" spans="36:52" ht="15.75" customHeight="1">
      <c r="AJ388" s="1030">
        <f t="shared" ref="AJ388:AK451" si="24">C388</f>
        <v>0</v>
      </c>
      <c r="AK388" s="1030">
        <f t="shared" si="24"/>
        <v>0</v>
      </c>
      <c r="AL388" s="1030">
        <f>IFERROR(INDEX(G388:R388,1,MATCH(Parametres!$B$3,G$1:R$1,0)-1)*IF(OR(F388="L",F388="S",F388="I"),-1,1),"")</f>
        <v>0</v>
      </c>
      <c r="AM388" s="1030">
        <f t="shared" ref="AM388:AM451" si="25">AN388-N(AL388)</f>
        <v>0</v>
      </c>
      <c r="AN388" s="1030">
        <f>INDEX(G388:R388,1,MATCH(Parametres!$B$3,G$1:R$1,0))*IF(OR(F388="L",F388="S",F388="I"),-1,1)</f>
        <v>0</v>
      </c>
      <c r="AO388" s="598" t="e">
        <f>+VLOOKUP($AJ388,Data_Validation!$A:$D,1,0)</f>
        <v>#N/A</v>
      </c>
      <c r="AP388" s="598" t="e">
        <f>+VLOOKUP($AJ388,Data_Validation!$A:$D,3,0)</f>
        <v>#N/A</v>
      </c>
      <c r="AQ388" s="598" t="e">
        <f>+VLOOKUP($AJ388,Data_Validation!$A:$D,4,0)</f>
        <v>#N/A</v>
      </c>
      <c r="AR388" s="598" t="s">
        <v>299</v>
      </c>
      <c r="AS388" s="598" t="e">
        <f>+VLOOKUP($AJ388,Data_Validation!$A:$E,5,0)</f>
        <v>#N/A</v>
      </c>
      <c r="AT388" s="1036">
        <f t="shared" ref="AT388:AU451" si="26">C388</f>
        <v>0</v>
      </c>
      <c r="AU388" s="599">
        <f t="shared" si="26"/>
        <v>0</v>
      </c>
      <c r="AV388" s="1030">
        <f>IFERROR(INDEX(V388:AG388,1,MATCH(Parametres!$B$3,V$1:AG$1,0)-1)*IF(OR(C388="L",C388="S",C388="I"),-1,1),"")</f>
        <v>0</v>
      </c>
      <c r="AW388" s="1030">
        <f t="shared" ref="AW388:AW451" si="27">AX388-AV388</f>
        <v>0</v>
      </c>
      <c r="AX388" s="1030">
        <f>INDEX(V388:AG388,1,MATCH(Parametres!$B$3,V$1:AG$1,0))*IF(OR(C388="L",C388="S",C388="I"),-1,1)</f>
        <v>0</v>
      </c>
      <c r="AY388" s="598" t="s">
        <v>337</v>
      </c>
      <c r="AZ388" s="598" t="e">
        <f>+VLOOKUP($AJ388,Data_Validation!$A:$E,5,0)</f>
        <v>#N/A</v>
      </c>
    </row>
    <row r="389" spans="36:52" ht="15.75" customHeight="1">
      <c r="AJ389" s="1030">
        <f t="shared" si="24"/>
        <v>0</v>
      </c>
      <c r="AK389" s="1030">
        <f t="shared" si="24"/>
        <v>0</v>
      </c>
      <c r="AL389" s="1030">
        <f>IFERROR(INDEX(G389:R389,1,MATCH(Parametres!$B$3,G$1:R$1,0)-1)*IF(OR(F389="L",F389="S",F389="I"),-1,1),"")</f>
        <v>0</v>
      </c>
      <c r="AM389" s="1030">
        <f t="shared" si="25"/>
        <v>0</v>
      </c>
      <c r="AN389" s="1030">
        <f>INDEX(G389:R389,1,MATCH(Parametres!$B$3,G$1:R$1,0))*IF(OR(F389="L",F389="S",F389="I"),-1,1)</f>
        <v>0</v>
      </c>
      <c r="AO389" s="598" t="e">
        <f>+VLOOKUP($AJ389,Data_Validation!$A:$D,1,0)</f>
        <v>#N/A</v>
      </c>
      <c r="AP389" s="598" t="e">
        <f>+VLOOKUP($AJ389,Data_Validation!$A:$D,3,0)</f>
        <v>#N/A</v>
      </c>
      <c r="AQ389" s="598" t="e">
        <f>+VLOOKUP($AJ389,Data_Validation!$A:$D,4,0)</f>
        <v>#N/A</v>
      </c>
      <c r="AR389" s="598" t="s">
        <v>299</v>
      </c>
      <c r="AS389" s="598" t="e">
        <f>+VLOOKUP($AJ389,Data_Validation!$A:$E,5,0)</f>
        <v>#N/A</v>
      </c>
      <c r="AT389" s="1036">
        <f t="shared" si="26"/>
        <v>0</v>
      </c>
      <c r="AU389" s="599">
        <f t="shared" si="26"/>
        <v>0</v>
      </c>
      <c r="AV389" s="1030">
        <f>IFERROR(INDEX(V389:AG389,1,MATCH(Parametres!$B$3,V$1:AG$1,0)-1)*IF(OR(C389="L",C389="S",C389="I"),-1,1),"")</f>
        <v>0</v>
      </c>
      <c r="AW389" s="1030">
        <f t="shared" si="27"/>
        <v>0</v>
      </c>
      <c r="AX389" s="1030">
        <f>INDEX(V389:AG389,1,MATCH(Parametres!$B$3,V$1:AG$1,0))*IF(OR(C389="L",C389="S",C389="I"),-1,1)</f>
        <v>0</v>
      </c>
      <c r="AY389" s="598" t="s">
        <v>337</v>
      </c>
      <c r="AZ389" s="598" t="e">
        <f>+VLOOKUP($AJ389,Data_Validation!$A:$E,5,0)</f>
        <v>#N/A</v>
      </c>
    </row>
    <row r="390" spans="36:52" ht="15.75" customHeight="1">
      <c r="AJ390" s="1030">
        <f t="shared" si="24"/>
        <v>0</v>
      </c>
      <c r="AK390" s="1030">
        <f t="shared" si="24"/>
        <v>0</v>
      </c>
      <c r="AL390" s="1030">
        <f>IFERROR(INDEX(G390:R390,1,MATCH(Parametres!$B$3,G$1:R$1,0)-1)*IF(OR(F390="L",F390="S",F390="I"),-1,1),"")</f>
        <v>0</v>
      </c>
      <c r="AM390" s="1030">
        <f t="shared" si="25"/>
        <v>0</v>
      </c>
      <c r="AN390" s="1030">
        <f>INDEX(G390:R390,1,MATCH(Parametres!$B$3,G$1:R$1,0))*IF(OR(F390="L",F390="S",F390="I"),-1,1)</f>
        <v>0</v>
      </c>
      <c r="AO390" s="598" t="e">
        <f>+VLOOKUP($AJ390,Data_Validation!$A:$D,1,0)</f>
        <v>#N/A</v>
      </c>
      <c r="AP390" s="598" t="e">
        <f>+VLOOKUP($AJ390,Data_Validation!$A:$D,3,0)</f>
        <v>#N/A</v>
      </c>
      <c r="AQ390" s="598" t="e">
        <f>+VLOOKUP($AJ390,Data_Validation!$A:$D,4,0)</f>
        <v>#N/A</v>
      </c>
      <c r="AR390" s="598" t="s">
        <v>299</v>
      </c>
      <c r="AS390" s="598" t="e">
        <f>+VLOOKUP($AJ390,Data_Validation!$A:$E,5,0)</f>
        <v>#N/A</v>
      </c>
      <c r="AT390" s="1036">
        <f t="shared" si="26"/>
        <v>0</v>
      </c>
      <c r="AU390" s="599">
        <f t="shared" si="26"/>
        <v>0</v>
      </c>
      <c r="AV390" s="1030">
        <f>IFERROR(INDEX(V390:AG390,1,MATCH(Parametres!$B$3,V$1:AG$1,0)-1)*IF(OR(C390="L",C390="S",C390="I"),-1,1),"")</f>
        <v>0</v>
      </c>
      <c r="AW390" s="1030">
        <f t="shared" si="27"/>
        <v>0</v>
      </c>
      <c r="AX390" s="1030">
        <f>INDEX(V390:AG390,1,MATCH(Parametres!$B$3,V$1:AG$1,0))*IF(OR(C390="L",C390="S",C390="I"),-1,1)</f>
        <v>0</v>
      </c>
      <c r="AY390" s="598" t="s">
        <v>337</v>
      </c>
      <c r="AZ390" s="598" t="e">
        <f>+VLOOKUP($AJ390,Data_Validation!$A:$E,5,0)</f>
        <v>#N/A</v>
      </c>
    </row>
    <row r="391" spans="36:52" ht="15.75" customHeight="1">
      <c r="AJ391" s="1030">
        <f t="shared" si="24"/>
        <v>0</v>
      </c>
      <c r="AK391" s="1030">
        <f t="shared" si="24"/>
        <v>0</v>
      </c>
      <c r="AL391" s="1030">
        <f>IFERROR(INDEX(G391:R391,1,MATCH(Parametres!$B$3,G$1:R$1,0)-1)*IF(OR(F391="L",F391="S",F391="I"),-1,1),"")</f>
        <v>0</v>
      </c>
      <c r="AM391" s="1030">
        <f t="shared" si="25"/>
        <v>0</v>
      </c>
      <c r="AN391" s="1030">
        <f>INDEX(G391:R391,1,MATCH(Parametres!$B$3,G$1:R$1,0))*IF(OR(F391="L",F391="S",F391="I"),-1,1)</f>
        <v>0</v>
      </c>
      <c r="AO391" s="598" t="e">
        <f>+VLOOKUP($AJ391,Data_Validation!$A:$D,1,0)</f>
        <v>#N/A</v>
      </c>
      <c r="AP391" s="598" t="e">
        <f>+VLOOKUP($AJ391,Data_Validation!$A:$D,3,0)</f>
        <v>#N/A</v>
      </c>
      <c r="AQ391" s="598" t="e">
        <f>+VLOOKUP($AJ391,Data_Validation!$A:$D,4,0)</f>
        <v>#N/A</v>
      </c>
      <c r="AR391" s="598" t="s">
        <v>299</v>
      </c>
      <c r="AS391" s="598" t="e">
        <f>+VLOOKUP($AJ391,Data_Validation!$A:$E,5,0)</f>
        <v>#N/A</v>
      </c>
      <c r="AT391" s="1036">
        <f t="shared" si="26"/>
        <v>0</v>
      </c>
      <c r="AU391" s="599">
        <f t="shared" si="26"/>
        <v>0</v>
      </c>
      <c r="AV391" s="1030">
        <f>IFERROR(INDEX(V391:AG391,1,MATCH(Parametres!$B$3,V$1:AG$1,0)-1)*IF(OR(C391="L",C391="S",C391="I"),-1,1),"")</f>
        <v>0</v>
      </c>
      <c r="AW391" s="1030">
        <f t="shared" si="27"/>
        <v>0</v>
      </c>
      <c r="AX391" s="1030">
        <f>INDEX(V391:AG391,1,MATCH(Parametres!$B$3,V$1:AG$1,0))*IF(OR(C391="L",C391="S",C391="I"),-1,1)</f>
        <v>0</v>
      </c>
      <c r="AY391" s="598" t="s">
        <v>337</v>
      </c>
      <c r="AZ391" s="598" t="e">
        <f>+VLOOKUP($AJ391,Data_Validation!$A:$E,5,0)</f>
        <v>#N/A</v>
      </c>
    </row>
    <row r="392" spans="36:52" ht="15.75" customHeight="1">
      <c r="AJ392" s="1030">
        <f t="shared" si="24"/>
        <v>0</v>
      </c>
      <c r="AK392" s="1030">
        <f t="shared" si="24"/>
        <v>0</v>
      </c>
      <c r="AL392" s="1030">
        <f>IFERROR(INDEX(G392:R392,1,MATCH(Parametres!$B$3,G$1:R$1,0)-1)*IF(OR(F392="L",F392="S",F392="I"),-1,1),"")</f>
        <v>0</v>
      </c>
      <c r="AM392" s="1030">
        <f t="shared" si="25"/>
        <v>0</v>
      </c>
      <c r="AN392" s="1030">
        <f>INDEX(G392:R392,1,MATCH(Parametres!$B$3,G$1:R$1,0))*IF(OR(F392="L",F392="S",F392="I"),-1,1)</f>
        <v>0</v>
      </c>
      <c r="AO392" s="598" t="e">
        <f>+VLOOKUP($AJ392,Data_Validation!$A:$D,1,0)</f>
        <v>#N/A</v>
      </c>
      <c r="AP392" s="598" t="e">
        <f>+VLOOKUP($AJ392,Data_Validation!$A:$D,3,0)</f>
        <v>#N/A</v>
      </c>
      <c r="AQ392" s="598" t="e">
        <f>+VLOOKUP($AJ392,Data_Validation!$A:$D,4,0)</f>
        <v>#N/A</v>
      </c>
      <c r="AR392" s="598" t="s">
        <v>299</v>
      </c>
      <c r="AS392" s="598" t="e">
        <f>+VLOOKUP($AJ392,Data_Validation!$A:$E,5,0)</f>
        <v>#N/A</v>
      </c>
      <c r="AT392" s="1036">
        <f t="shared" si="26"/>
        <v>0</v>
      </c>
      <c r="AU392" s="599">
        <f t="shared" si="26"/>
        <v>0</v>
      </c>
      <c r="AV392" s="1030">
        <f>IFERROR(INDEX(V392:AG392,1,MATCH(Parametres!$B$3,V$1:AG$1,0)-1)*IF(OR(C392="L",C392="S",C392="I"),-1,1),"")</f>
        <v>0</v>
      </c>
      <c r="AW392" s="1030">
        <f t="shared" si="27"/>
        <v>0</v>
      </c>
      <c r="AX392" s="1030">
        <f>INDEX(V392:AG392,1,MATCH(Parametres!$B$3,V$1:AG$1,0))*IF(OR(C392="L",C392="S",C392="I"),-1,1)</f>
        <v>0</v>
      </c>
      <c r="AY392" s="598" t="s">
        <v>337</v>
      </c>
      <c r="AZ392" s="598" t="e">
        <f>+VLOOKUP($AJ392,Data_Validation!$A:$E,5,0)</f>
        <v>#N/A</v>
      </c>
    </row>
    <row r="393" spans="36:52" ht="15.75" customHeight="1">
      <c r="AJ393" s="1030">
        <f t="shared" si="24"/>
        <v>0</v>
      </c>
      <c r="AK393" s="1030">
        <f t="shared" si="24"/>
        <v>0</v>
      </c>
      <c r="AL393" s="1030">
        <f>IFERROR(INDEX(G393:R393,1,MATCH(Parametres!$B$3,G$1:R$1,0)-1)*IF(OR(F393="L",F393="S",F393="I"),-1,1),"")</f>
        <v>0</v>
      </c>
      <c r="AM393" s="1030">
        <f t="shared" si="25"/>
        <v>0</v>
      </c>
      <c r="AN393" s="1030">
        <f>INDEX(G393:R393,1,MATCH(Parametres!$B$3,G$1:R$1,0))*IF(OR(F393="L",F393="S",F393="I"),-1,1)</f>
        <v>0</v>
      </c>
      <c r="AO393" s="598" t="e">
        <f>+VLOOKUP($AJ393,Data_Validation!$A:$D,1,0)</f>
        <v>#N/A</v>
      </c>
      <c r="AP393" s="598" t="e">
        <f>+VLOOKUP($AJ393,Data_Validation!$A:$D,3,0)</f>
        <v>#N/A</v>
      </c>
      <c r="AQ393" s="598" t="e">
        <f>+VLOOKUP($AJ393,Data_Validation!$A:$D,4,0)</f>
        <v>#N/A</v>
      </c>
      <c r="AR393" s="598" t="s">
        <v>299</v>
      </c>
      <c r="AS393" s="598" t="e">
        <f>+VLOOKUP($AJ393,Data_Validation!$A:$E,5,0)</f>
        <v>#N/A</v>
      </c>
      <c r="AT393" s="1036">
        <f t="shared" si="26"/>
        <v>0</v>
      </c>
      <c r="AU393" s="599">
        <f t="shared" si="26"/>
        <v>0</v>
      </c>
      <c r="AV393" s="1030">
        <f>IFERROR(INDEX(V393:AG393,1,MATCH(Parametres!$B$3,V$1:AG$1,0)-1)*IF(OR(C393="L",C393="S",C393="I"),-1,1),"")</f>
        <v>0</v>
      </c>
      <c r="AW393" s="1030">
        <f t="shared" si="27"/>
        <v>0</v>
      </c>
      <c r="AX393" s="1030">
        <f>INDEX(V393:AG393,1,MATCH(Parametres!$B$3,V$1:AG$1,0))*IF(OR(C393="L",C393="S",C393="I"),-1,1)</f>
        <v>0</v>
      </c>
      <c r="AY393" s="598" t="s">
        <v>337</v>
      </c>
      <c r="AZ393" s="598" t="e">
        <f>+VLOOKUP($AJ393,Data_Validation!$A:$E,5,0)</f>
        <v>#N/A</v>
      </c>
    </row>
    <row r="394" spans="36:52" ht="15.75" customHeight="1">
      <c r="AJ394" s="1030">
        <f t="shared" si="24"/>
        <v>0</v>
      </c>
      <c r="AK394" s="1030">
        <f t="shared" si="24"/>
        <v>0</v>
      </c>
      <c r="AL394" s="1030">
        <f>IFERROR(INDEX(G394:R394,1,MATCH(Parametres!$B$3,G$1:R$1,0)-1)*IF(OR(F394="L",F394="S",F394="I"),-1,1),"")</f>
        <v>0</v>
      </c>
      <c r="AM394" s="1030">
        <f t="shared" si="25"/>
        <v>0</v>
      </c>
      <c r="AN394" s="1030">
        <f>INDEX(G394:R394,1,MATCH(Parametres!$B$3,G$1:R$1,0))*IF(OR(F394="L",F394="S",F394="I"),-1,1)</f>
        <v>0</v>
      </c>
      <c r="AO394" s="598" t="e">
        <f>+VLOOKUP($AJ394,Data_Validation!$A:$D,1,0)</f>
        <v>#N/A</v>
      </c>
      <c r="AP394" s="598" t="e">
        <f>+VLOOKUP($AJ394,Data_Validation!$A:$D,3,0)</f>
        <v>#N/A</v>
      </c>
      <c r="AQ394" s="598" t="e">
        <f>+VLOOKUP($AJ394,Data_Validation!$A:$D,4,0)</f>
        <v>#N/A</v>
      </c>
      <c r="AR394" s="598" t="s">
        <v>299</v>
      </c>
      <c r="AS394" s="598" t="e">
        <f>+VLOOKUP($AJ394,Data_Validation!$A:$E,5,0)</f>
        <v>#N/A</v>
      </c>
      <c r="AT394" s="1036">
        <f t="shared" si="26"/>
        <v>0</v>
      </c>
      <c r="AU394" s="599">
        <f t="shared" si="26"/>
        <v>0</v>
      </c>
      <c r="AV394" s="1030">
        <f>IFERROR(INDEX(V394:AG394,1,MATCH(Parametres!$B$3,V$1:AG$1,0)-1)*IF(OR(C394="L",C394="S",C394="I"),-1,1),"")</f>
        <v>0</v>
      </c>
      <c r="AW394" s="1030">
        <f t="shared" si="27"/>
        <v>0</v>
      </c>
      <c r="AX394" s="1030">
        <f>INDEX(V394:AG394,1,MATCH(Parametres!$B$3,V$1:AG$1,0))*IF(OR(C394="L",C394="S",C394="I"),-1,1)</f>
        <v>0</v>
      </c>
      <c r="AY394" s="598" t="s">
        <v>337</v>
      </c>
      <c r="AZ394" s="598" t="e">
        <f>+VLOOKUP($AJ394,Data_Validation!$A:$E,5,0)</f>
        <v>#N/A</v>
      </c>
    </row>
    <row r="395" spans="36:52" ht="15.75" customHeight="1">
      <c r="AJ395" s="1030">
        <f t="shared" si="24"/>
        <v>0</v>
      </c>
      <c r="AK395" s="1030">
        <f t="shared" si="24"/>
        <v>0</v>
      </c>
      <c r="AL395" s="1030">
        <f>IFERROR(INDEX(G395:R395,1,MATCH(Parametres!$B$3,G$1:R$1,0)-1)*IF(OR(F395="L",F395="S",F395="I"),-1,1),"")</f>
        <v>0</v>
      </c>
      <c r="AM395" s="1030">
        <f t="shared" si="25"/>
        <v>0</v>
      </c>
      <c r="AN395" s="1030">
        <f>INDEX(G395:R395,1,MATCH(Parametres!$B$3,G$1:R$1,0))*IF(OR(F395="L",F395="S",F395="I"),-1,1)</f>
        <v>0</v>
      </c>
      <c r="AO395" s="598" t="e">
        <f>+VLOOKUP($AJ395,Data_Validation!$A:$D,1,0)</f>
        <v>#N/A</v>
      </c>
      <c r="AP395" s="598" t="e">
        <f>+VLOOKUP($AJ395,Data_Validation!$A:$D,3,0)</f>
        <v>#N/A</v>
      </c>
      <c r="AQ395" s="598" t="e">
        <f>+VLOOKUP($AJ395,Data_Validation!$A:$D,4,0)</f>
        <v>#N/A</v>
      </c>
      <c r="AR395" s="598" t="s">
        <v>299</v>
      </c>
      <c r="AS395" s="598" t="e">
        <f>+VLOOKUP($AJ395,Data_Validation!$A:$E,5,0)</f>
        <v>#N/A</v>
      </c>
      <c r="AT395" s="1036">
        <f t="shared" si="26"/>
        <v>0</v>
      </c>
      <c r="AU395" s="599">
        <f t="shared" si="26"/>
        <v>0</v>
      </c>
      <c r="AV395" s="1030">
        <f>IFERROR(INDEX(V395:AG395,1,MATCH(Parametres!$B$3,V$1:AG$1,0)-1)*IF(OR(C395="L",C395="S",C395="I"),-1,1),"")</f>
        <v>0</v>
      </c>
      <c r="AW395" s="1030">
        <f t="shared" si="27"/>
        <v>0</v>
      </c>
      <c r="AX395" s="1030">
        <f>INDEX(V395:AG395,1,MATCH(Parametres!$B$3,V$1:AG$1,0))*IF(OR(C395="L",C395="S",C395="I"),-1,1)</f>
        <v>0</v>
      </c>
      <c r="AY395" s="598" t="s">
        <v>337</v>
      </c>
      <c r="AZ395" s="598" t="e">
        <f>+VLOOKUP($AJ395,Data_Validation!$A:$E,5,0)</f>
        <v>#N/A</v>
      </c>
    </row>
    <row r="396" spans="36:52" ht="15.75" customHeight="1">
      <c r="AJ396" s="1030">
        <f t="shared" si="24"/>
        <v>0</v>
      </c>
      <c r="AK396" s="1030">
        <f t="shared" si="24"/>
        <v>0</v>
      </c>
      <c r="AL396" s="1030">
        <f>IFERROR(INDEX(G396:R396,1,MATCH(Parametres!$B$3,G$1:R$1,0)-1)*IF(OR(F396="L",F396="S",F396="I"),-1,1),"")</f>
        <v>0</v>
      </c>
      <c r="AM396" s="1030">
        <f t="shared" si="25"/>
        <v>0</v>
      </c>
      <c r="AN396" s="1030">
        <f>INDEX(G396:R396,1,MATCH(Parametres!$B$3,G$1:R$1,0))*IF(OR(F396="L",F396="S",F396="I"),-1,1)</f>
        <v>0</v>
      </c>
      <c r="AO396" s="598" t="e">
        <f>+VLOOKUP($AJ396,Data_Validation!$A:$D,1,0)</f>
        <v>#N/A</v>
      </c>
      <c r="AP396" s="598" t="e">
        <f>+VLOOKUP($AJ396,Data_Validation!$A:$D,3,0)</f>
        <v>#N/A</v>
      </c>
      <c r="AQ396" s="598" t="e">
        <f>+VLOOKUP($AJ396,Data_Validation!$A:$D,4,0)</f>
        <v>#N/A</v>
      </c>
      <c r="AR396" s="598" t="s">
        <v>299</v>
      </c>
      <c r="AS396" s="598" t="e">
        <f>+VLOOKUP($AJ396,Data_Validation!$A:$E,5,0)</f>
        <v>#N/A</v>
      </c>
      <c r="AT396" s="1036">
        <f t="shared" si="26"/>
        <v>0</v>
      </c>
      <c r="AU396" s="599">
        <f t="shared" si="26"/>
        <v>0</v>
      </c>
      <c r="AV396" s="1030">
        <f>IFERROR(INDEX(V396:AG396,1,MATCH(Parametres!$B$3,V$1:AG$1,0)-1)*IF(OR(C396="L",C396="S",C396="I"),-1,1),"")</f>
        <v>0</v>
      </c>
      <c r="AW396" s="1030">
        <f t="shared" si="27"/>
        <v>0</v>
      </c>
      <c r="AX396" s="1030">
        <f>INDEX(V396:AG396,1,MATCH(Parametres!$B$3,V$1:AG$1,0))*IF(OR(C396="L",C396="S",C396="I"),-1,1)</f>
        <v>0</v>
      </c>
      <c r="AY396" s="598" t="s">
        <v>337</v>
      </c>
      <c r="AZ396" s="598" t="e">
        <f>+VLOOKUP($AJ396,Data_Validation!$A:$E,5,0)</f>
        <v>#N/A</v>
      </c>
    </row>
    <row r="397" spans="36:52" ht="15.75" customHeight="1">
      <c r="AJ397" s="1030">
        <f t="shared" si="24"/>
        <v>0</v>
      </c>
      <c r="AK397" s="1030">
        <f t="shared" si="24"/>
        <v>0</v>
      </c>
      <c r="AL397" s="1030">
        <f>IFERROR(INDEX(G397:R397,1,MATCH(Parametres!$B$3,G$1:R$1,0)-1)*IF(OR(F397="L",F397="S",F397="I"),-1,1),"")</f>
        <v>0</v>
      </c>
      <c r="AM397" s="1030">
        <f t="shared" si="25"/>
        <v>0</v>
      </c>
      <c r="AN397" s="1030">
        <f>INDEX(G397:R397,1,MATCH(Parametres!$B$3,G$1:R$1,0))*IF(OR(F397="L",F397="S",F397="I"),-1,1)</f>
        <v>0</v>
      </c>
      <c r="AO397" s="598" t="e">
        <f>+VLOOKUP($AJ397,Data_Validation!$A:$D,1,0)</f>
        <v>#N/A</v>
      </c>
      <c r="AP397" s="598" t="e">
        <f>+VLOOKUP($AJ397,Data_Validation!$A:$D,3,0)</f>
        <v>#N/A</v>
      </c>
      <c r="AQ397" s="598" t="e">
        <f>+VLOOKUP($AJ397,Data_Validation!$A:$D,4,0)</f>
        <v>#N/A</v>
      </c>
      <c r="AR397" s="598" t="s">
        <v>299</v>
      </c>
      <c r="AS397" s="598" t="e">
        <f>+VLOOKUP($AJ397,Data_Validation!$A:$E,5,0)</f>
        <v>#N/A</v>
      </c>
      <c r="AT397" s="1036">
        <f t="shared" si="26"/>
        <v>0</v>
      </c>
      <c r="AU397" s="599">
        <f t="shared" si="26"/>
        <v>0</v>
      </c>
      <c r="AV397" s="1030">
        <f>IFERROR(INDEX(V397:AG397,1,MATCH(Parametres!$B$3,V$1:AG$1,0)-1)*IF(OR(C397="L",C397="S",C397="I"),-1,1),"")</f>
        <v>0</v>
      </c>
      <c r="AW397" s="1030">
        <f t="shared" si="27"/>
        <v>0</v>
      </c>
      <c r="AX397" s="1030">
        <f>INDEX(V397:AG397,1,MATCH(Parametres!$B$3,V$1:AG$1,0))*IF(OR(C397="L",C397="S",C397="I"),-1,1)</f>
        <v>0</v>
      </c>
      <c r="AY397" s="598" t="s">
        <v>337</v>
      </c>
      <c r="AZ397" s="598" t="e">
        <f>+VLOOKUP($AJ397,Data_Validation!$A:$E,5,0)</f>
        <v>#N/A</v>
      </c>
    </row>
    <row r="398" spans="36:52" ht="15.75" customHeight="1">
      <c r="AJ398" s="1030">
        <f t="shared" si="24"/>
        <v>0</v>
      </c>
      <c r="AK398" s="1030">
        <f t="shared" si="24"/>
        <v>0</v>
      </c>
      <c r="AL398" s="1030">
        <f>IFERROR(INDEX(G398:R398,1,MATCH(Parametres!$B$3,G$1:R$1,0)-1)*IF(OR(F398="L",F398="S",F398="I"),-1,1),"")</f>
        <v>0</v>
      </c>
      <c r="AM398" s="1030">
        <f t="shared" si="25"/>
        <v>0</v>
      </c>
      <c r="AN398" s="1030">
        <f>INDEX(G398:R398,1,MATCH(Parametres!$B$3,G$1:R$1,0))*IF(OR(F398="L",F398="S",F398="I"),-1,1)</f>
        <v>0</v>
      </c>
      <c r="AO398" s="598" t="e">
        <f>+VLOOKUP($AJ398,Data_Validation!$A:$D,1,0)</f>
        <v>#N/A</v>
      </c>
      <c r="AP398" s="598" t="e">
        <f>+VLOOKUP($AJ398,Data_Validation!$A:$D,3,0)</f>
        <v>#N/A</v>
      </c>
      <c r="AQ398" s="598" t="e">
        <f>+VLOOKUP($AJ398,Data_Validation!$A:$D,4,0)</f>
        <v>#N/A</v>
      </c>
      <c r="AR398" s="598" t="s">
        <v>299</v>
      </c>
      <c r="AS398" s="598" t="e">
        <f>+VLOOKUP($AJ398,Data_Validation!$A:$E,5,0)</f>
        <v>#N/A</v>
      </c>
      <c r="AT398" s="1036">
        <f t="shared" si="26"/>
        <v>0</v>
      </c>
      <c r="AU398" s="599">
        <f t="shared" si="26"/>
        <v>0</v>
      </c>
      <c r="AV398" s="1030">
        <f>IFERROR(INDEX(V398:AG398,1,MATCH(Parametres!$B$3,V$1:AG$1,0)-1)*IF(OR(C398="L",C398="S",C398="I"),-1,1),"")</f>
        <v>0</v>
      </c>
      <c r="AW398" s="1030">
        <f t="shared" si="27"/>
        <v>0</v>
      </c>
      <c r="AX398" s="1030">
        <f>INDEX(V398:AG398,1,MATCH(Parametres!$B$3,V$1:AG$1,0))*IF(OR(C398="L",C398="S",C398="I"),-1,1)</f>
        <v>0</v>
      </c>
      <c r="AY398" s="598" t="s">
        <v>337</v>
      </c>
      <c r="AZ398" s="598" t="e">
        <f>+VLOOKUP($AJ398,Data_Validation!$A:$E,5,0)</f>
        <v>#N/A</v>
      </c>
    </row>
    <row r="399" spans="36:52" ht="15.75" customHeight="1">
      <c r="AJ399" s="1030">
        <f t="shared" si="24"/>
        <v>0</v>
      </c>
      <c r="AK399" s="1030">
        <f t="shared" si="24"/>
        <v>0</v>
      </c>
      <c r="AL399" s="1030">
        <f>IFERROR(INDEX(G399:R399,1,MATCH(Parametres!$B$3,G$1:R$1,0)-1)*IF(OR(F399="L",F399="S",F399="I"),-1,1),"")</f>
        <v>0</v>
      </c>
      <c r="AM399" s="1030">
        <f t="shared" si="25"/>
        <v>0</v>
      </c>
      <c r="AN399" s="1030">
        <f>INDEX(G399:R399,1,MATCH(Parametres!$B$3,G$1:R$1,0))*IF(OR(F399="L",F399="S",F399="I"),-1,1)</f>
        <v>0</v>
      </c>
      <c r="AO399" s="598" t="e">
        <f>+VLOOKUP($AJ399,Data_Validation!$A:$D,1,0)</f>
        <v>#N/A</v>
      </c>
      <c r="AP399" s="598" t="e">
        <f>+VLOOKUP($AJ399,Data_Validation!$A:$D,3,0)</f>
        <v>#N/A</v>
      </c>
      <c r="AQ399" s="598" t="e">
        <f>+VLOOKUP($AJ399,Data_Validation!$A:$D,4,0)</f>
        <v>#N/A</v>
      </c>
      <c r="AR399" s="598" t="s">
        <v>299</v>
      </c>
      <c r="AS399" s="598" t="e">
        <f>+VLOOKUP($AJ399,Data_Validation!$A:$E,5,0)</f>
        <v>#N/A</v>
      </c>
      <c r="AT399" s="1036">
        <f t="shared" si="26"/>
        <v>0</v>
      </c>
      <c r="AU399" s="599">
        <f t="shared" si="26"/>
        <v>0</v>
      </c>
      <c r="AV399" s="1030">
        <f>IFERROR(INDEX(V399:AG399,1,MATCH(Parametres!$B$3,V$1:AG$1,0)-1)*IF(OR(C399="L",C399="S",C399="I"),-1,1),"")</f>
        <v>0</v>
      </c>
      <c r="AW399" s="1030">
        <f t="shared" si="27"/>
        <v>0</v>
      </c>
      <c r="AX399" s="1030">
        <f>INDEX(V399:AG399,1,MATCH(Parametres!$B$3,V$1:AG$1,0))*IF(OR(C399="L",C399="S",C399="I"),-1,1)</f>
        <v>0</v>
      </c>
      <c r="AY399" s="598" t="s">
        <v>337</v>
      </c>
      <c r="AZ399" s="598" t="e">
        <f>+VLOOKUP($AJ399,Data_Validation!$A:$E,5,0)</f>
        <v>#N/A</v>
      </c>
    </row>
    <row r="400" spans="36:52" ht="15.75" customHeight="1">
      <c r="AJ400" s="1030">
        <f t="shared" si="24"/>
        <v>0</v>
      </c>
      <c r="AK400" s="1030">
        <f t="shared" si="24"/>
        <v>0</v>
      </c>
      <c r="AL400" s="1030">
        <f>IFERROR(INDEX(G400:R400,1,MATCH(Parametres!$B$3,G$1:R$1,0)-1)*IF(OR(F400="L",F400="S",F400="I"),-1,1),"")</f>
        <v>0</v>
      </c>
      <c r="AM400" s="1030">
        <f t="shared" si="25"/>
        <v>0</v>
      </c>
      <c r="AN400" s="1030">
        <f>INDEX(G400:R400,1,MATCH(Parametres!$B$3,G$1:R$1,0))*IF(OR(F400="L",F400="S",F400="I"),-1,1)</f>
        <v>0</v>
      </c>
      <c r="AO400" s="598" t="e">
        <f>+VLOOKUP($AJ400,Data_Validation!$A:$D,1,0)</f>
        <v>#N/A</v>
      </c>
      <c r="AP400" s="598" t="e">
        <f>+VLOOKUP($AJ400,Data_Validation!$A:$D,3,0)</f>
        <v>#N/A</v>
      </c>
      <c r="AQ400" s="598" t="e">
        <f>+VLOOKUP($AJ400,Data_Validation!$A:$D,4,0)</f>
        <v>#N/A</v>
      </c>
      <c r="AR400" s="598" t="s">
        <v>299</v>
      </c>
      <c r="AS400" s="598" t="e">
        <f>+VLOOKUP($AJ400,Data_Validation!$A:$E,5,0)</f>
        <v>#N/A</v>
      </c>
      <c r="AT400" s="1036">
        <f t="shared" si="26"/>
        <v>0</v>
      </c>
      <c r="AU400" s="599">
        <f t="shared" si="26"/>
        <v>0</v>
      </c>
      <c r="AV400" s="1030">
        <f>IFERROR(INDEX(V400:AG400,1,MATCH(Parametres!$B$3,V$1:AG$1,0)-1)*IF(OR(C400="L",C400="S",C400="I"),-1,1),"")</f>
        <v>0</v>
      </c>
      <c r="AW400" s="1030">
        <f t="shared" si="27"/>
        <v>0</v>
      </c>
      <c r="AX400" s="1030">
        <f>INDEX(V400:AG400,1,MATCH(Parametres!$B$3,V$1:AG$1,0))*IF(OR(C400="L",C400="S",C400="I"),-1,1)</f>
        <v>0</v>
      </c>
      <c r="AY400" s="598" t="s">
        <v>337</v>
      </c>
      <c r="AZ400" s="598" t="e">
        <f>+VLOOKUP($AJ400,Data_Validation!$A:$E,5,0)</f>
        <v>#N/A</v>
      </c>
    </row>
    <row r="401" spans="36:52" ht="15.75" customHeight="1">
      <c r="AJ401" s="1030">
        <f t="shared" si="24"/>
        <v>0</v>
      </c>
      <c r="AK401" s="1030">
        <f t="shared" si="24"/>
        <v>0</v>
      </c>
      <c r="AL401" s="1030">
        <f>IFERROR(INDEX(G401:R401,1,MATCH(Parametres!$B$3,G$1:R$1,0)-1)*IF(OR(F401="L",F401="S",F401="I"),-1,1),"")</f>
        <v>0</v>
      </c>
      <c r="AM401" s="1030">
        <f t="shared" si="25"/>
        <v>0</v>
      </c>
      <c r="AN401" s="1030">
        <f>INDEX(G401:R401,1,MATCH(Parametres!$B$3,G$1:R$1,0))*IF(OR(F401="L",F401="S",F401="I"),-1,1)</f>
        <v>0</v>
      </c>
      <c r="AO401" s="598" t="e">
        <f>+VLOOKUP($AJ401,Data_Validation!$A:$D,1,0)</f>
        <v>#N/A</v>
      </c>
      <c r="AP401" s="598" t="e">
        <f>+VLOOKUP($AJ401,Data_Validation!$A:$D,3,0)</f>
        <v>#N/A</v>
      </c>
      <c r="AQ401" s="598" t="e">
        <f>+VLOOKUP($AJ401,Data_Validation!$A:$D,4,0)</f>
        <v>#N/A</v>
      </c>
      <c r="AR401" s="598" t="s">
        <v>299</v>
      </c>
      <c r="AS401" s="598" t="e">
        <f>+VLOOKUP($AJ401,Data_Validation!$A:$E,5,0)</f>
        <v>#N/A</v>
      </c>
      <c r="AT401" s="1036">
        <f t="shared" si="26"/>
        <v>0</v>
      </c>
      <c r="AU401" s="599">
        <f t="shared" si="26"/>
        <v>0</v>
      </c>
      <c r="AV401" s="1030">
        <f>IFERROR(INDEX(V401:AG401,1,MATCH(Parametres!$B$3,V$1:AG$1,0)-1)*IF(OR(C401="L",C401="S",C401="I"),-1,1),"")</f>
        <v>0</v>
      </c>
      <c r="AW401" s="1030">
        <f t="shared" si="27"/>
        <v>0</v>
      </c>
      <c r="AX401" s="1030">
        <f>INDEX(V401:AG401,1,MATCH(Parametres!$B$3,V$1:AG$1,0))*IF(OR(C401="L",C401="S",C401="I"),-1,1)</f>
        <v>0</v>
      </c>
      <c r="AY401" s="598" t="s">
        <v>337</v>
      </c>
      <c r="AZ401" s="598" t="e">
        <f>+VLOOKUP($AJ401,Data_Validation!$A:$E,5,0)</f>
        <v>#N/A</v>
      </c>
    </row>
    <row r="402" spans="36:52" ht="15.75" customHeight="1">
      <c r="AJ402" s="1030">
        <f t="shared" si="24"/>
        <v>0</v>
      </c>
      <c r="AK402" s="1030">
        <f t="shared" si="24"/>
        <v>0</v>
      </c>
      <c r="AL402" s="1030">
        <f>IFERROR(INDEX(G402:R402,1,MATCH(Parametres!$B$3,G$1:R$1,0)-1)*IF(OR(F402="L",F402="S",F402="I"),-1,1),"")</f>
        <v>0</v>
      </c>
      <c r="AM402" s="1030">
        <f t="shared" si="25"/>
        <v>0</v>
      </c>
      <c r="AN402" s="1030">
        <f>INDEX(G402:R402,1,MATCH(Parametres!$B$3,G$1:R$1,0))*IF(OR(F402="L",F402="S",F402="I"),-1,1)</f>
        <v>0</v>
      </c>
      <c r="AO402" s="598" t="e">
        <f>+VLOOKUP($AJ402,Data_Validation!$A:$D,1,0)</f>
        <v>#N/A</v>
      </c>
      <c r="AP402" s="598" t="e">
        <f>+VLOOKUP($AJ402,Data_Validation!$A:$D,3,0)</f>
        <v>#N/A</v>
      </c>
      <c r="AQ402" s="598" t="e">
        <f>+VLOOKUP($AJ402,Data_Validation!$A:$D,4,0)</f>
        <v>#N/A</v>
      </c>
      <c r="AR402" s="598" t="s">
        <v>299</v>
      </c>
      <c r="AS402" s="598" t="e">
        <f>+VLOOKUP($AJ402,Data_Validation!$A:$E,5,0)</f>
        <v>#N/A</v>
      </c>
      <c r="AT402" s="1036">
        <f t="shared" si="26"/>
        <v>0</v>
      </c>
      <c r="AU402" s="599">
        <f t="shared" si="26"/>
        <v>0</v>
      </c>
      <c r="AV402" s="1030">
        <f>IFERROR(INDEX(V402:AG402,1,MATCH(Parametres!$B$3,V$1:AG$1,0)-1)*IF(OR(C402="L",C402="S",C402="I"),-1,1),"")</f>
        <v>0</v>
      </c>
      <c r="AW402" s="1030">
        <f t="shared" si="27"/>
        <v>0</v>
      </c>
      <c r="AX402" s="1030">
        <f>INDEX(V402:AG402,1,MATCH(Parametres!$B$3,V$1:AG$1,0))*IF(OR(C402="L",C402="S",C402="I"),-1,1)</f>
        <v>0</v>
      </c>
      <c r="AY402" s="598" t="s">
        <v>337</v>
      </c>
      <c r="AZ402" s="598" t="e">
        <f>+VLOOKUP($AJ402,Data_Validation!$A:$E,5,0)</f>
        <v>#N/A</v>
      </c>
    </row>
    <row r="403" spans="36:52" ht="15.75" customHeight="1">
      <c r="AJ403" s="1030">
        <f t="shared" si="24"/>
        <v>0</v>
      </c>
      <c r="AK403" s="1030">
        <f t="shared" si="24"/>
        <v>0</v>
      </c>
      <c r="AL403" s="1030">
        <f>IFERROR(INDEX(G403:R403,1,MATCH(Parametres!$B$3,G$1:R$1,0)-1)*IF(OR(F403="L",F403="S",F403="I"),-1,1),"")</f>
        <v>0</v>
      </c>
      <c r="AM403" s="1030">
        <f t="shared" si="25"/>
        <v>0</v>
      </c>
      <c r="AN403" s="1030">
        <f>INDEX(G403:R403,1,MATCH(Parametres!$B$3,G$1:R$1,0))*IF(OR(F403="L",F403="S",F403="I"),-1,1)</f>
        <v>0</v>
      </c>
      <c r="AO403" s="598" t="e">
        <f>+VLOOKUP($AJ403,Data_Validation!$A:$D,1,0)</f>
        <v>#N/A</v>
      </c>
      <c r="AP403" s="598" t="e">
        <f>+VLOOKUP($AJ403,Data_Validation!$A:$D,3,0)</f>
        <v>#N/A</v>
      </c>
      <c r="AQ403" s="598" t="e">
        <f>+VLOOKUP($AJ403,Data_Validation!$A:$D,4,0)</f>
        <v>#N/A</v>
      </c>
      <c r="AR403" s="598" t="s">
        <v>299</v>
      </c>
      <c r="AS403" s="598" t="e">
        <f>+VLOOKUP($AJ403,Data_Validation!$A:$E,5,0)</f>
        <v>#N/A</v>
      </c>
      <c r="AT403" s="1036">
        <f t="shared" si="26"/>
        <v>0</v>
      </c>
      <c r="AU403" s="599">
        <f t="shared" si="26"/>
        <v>0</v>
      </c>
      <c r="AV403" s="1030">
        <f>IFERROR(INDEX(V403:AG403,1,MATCH(Parametres!$B$3,V$1:AG$1,0)-1)*IF(OR(C403="L",C403="S",C403="I"),-1,1),"")</f>
        <v>0</v>
      </c>
      <c r="AW403" s="1030">
        <f t="shared" si="27"/>
        <v>0</v>
      </c>
      <c r="AX403" s="1030">
        <f>INDEX(V403:AG403,1,MATCH(Parametres!$B$3,V$1:AG$1,0))*IF(OR(C403="L",C403="S",C403="I"),-1,1)</f>
        <v>0</v>
      </c>
      <c r="AY403" s="598" t="s">
        <v>337</v>
      </c>
      <c r="AZ403" s="598" t="e">
        <f>+VLOOKUP($AJ403,Data_Validation!$A:$E,5,0)</f>
        <v>#N/A</v>
      </c>
    </row>
    <row r="404" spans="36:52" ht="15.75" customHeight="1">
      <c r="AJ404" s="1030">
        <f t="shared" si="24"/>
        <v>0</v>
      </c>
      <c r="AK404" s="1030">
        <f t="shared" si="24"/>
        <v>0</v>
      </c>
      <c r="AL404" s="1030">
        <f>IFERROR(INDEX(G404:R404,1,MATCH(Parametres!$B$3,G$1:R$1,0)-1)*IF(OR(F404="L",F404="S",F404="I"),-1,1),"")</f>
        <v>0</v>
      </c>
      <c r="AM404" s="1030">
        <f t="shared" si="25"/>
        <v>0</v>
      </c>
      <c r="AN404" s="1030">
        <f>INDEX(G404:R404,1,MATCH(Parametres!$B$3,G$1:R$1,0))*IF(OR(F404="L",F404="S",F404="I"),-1,1)</f>
        <v>0</v>
      </c>
      <c r="AO404" s="598" t="e">
        <f>+VLOOKUP($AJ404,Data_Validation!$A:$D,1,0)</f>
        <v>#N/A</v>
      </c>
      <c r="AP404" s="598" t="e">
        <f>+VLOOKUP($AJ404,Data_Validation!$A:$D,3,0)</f>
        <v>#N/A</v>
      </c>
      <c r="AQ404" s="598" t="e">
        <f>+VLOOKUP($AJ404,Data_Validation!$A:$D,4,0)</f>
        <v>#N/A</v>
      </c>
      <c r="AR404" s="598" t="s">
        <v>299</v>
      </c>
      <c r="AS404" s="598" t="e">
        <f>+VLOOKUP($AJ404,Data_Validation!$A:$E,5,0)</f>
        <v>#N/A</v>
      </c>
      <c r="AT404" s="1036">
        <f t="shared" si="26"/>
        <v>0</v>
      </c>
      <c r="AU404" s="599">
        <f t="shared" si="26"/>
        <v>0</v>
      </c>
      <c r="AV404" s="1030">
        <f>IFERROR(INDEX(V404:AG404,1,MATCH(Parametres!$B$3,V$1:AG$1,0)-1)*IF(OR(C404="L",C404="S",C404="I"),-1,1),"")</f>
        <v>0</v>
      </c>
      <c r="AW404" s="1030">
        <f t="shared" si="27"/>
        <v>0</v>
      </c>
      <c r="AX404" s="1030">
        <f>INDEX(V404:AG404,1,MATCH(Parametres!$B$3,V$1:AG$1,0))*IF(OR(C404="L",C404="S",C404="I"),-1,1)</f>
        <v>0</v>
      </c>
      <c r="AY404" s="598" t="s">
        <v>337</v>
      </c>
      <c r="AZ404" s="598" t="e">
        <f>+VLOOKUP($AJ404,Data_Validation!$A:$E,5,0)</f>
        <v>#N/A</v>
      </c>
    </row>
    <row r="405" spans="36:52" ht="15.75" customHeight="1">
      <c r="AJ405" s="1030">
        <f t="shared" si="24"/>
        <v>0</v>
      </c>
      <c r="AK405" s="1030">
        <f t="shared" si="24"/>
        <v>0</v>
      </c>
      <c r="AL405" s="1030">
        <f>IFERROR(INDEX(G405:R405,1,MATCH(Parametres!$B$3,G$1:R$1,0)-1)*IF(OR(F405="L",F405="S",F405="I"),-1,1),"")</f>
        <v>0</v>
      </c>
      <c r="AM405" s="1030">
        <f t="shared" si="25"/>
        <v>0</v>
      </c>
      <c r="AN405" s="1030">
        <f>INDEX(G405:R405,1,MATCH(Parametres!$B$3,G$1:R$1,0))*IF(OR(F405="L",F405="S",F405="I"),-1,1)</f>
        <v>0</v>
      </c>
      <c r="AO405" s="598" t="e">
        <f>+VLOOKUP($AJ405,Data_Validation!$A:$D,1,0)</f>
        <v>#N/A</v>
      </c>
      <c r="AP405" s="598" t="e">
        <f>+VLOOKUP($AJ405,Data_Validation!$A:$D,3,0)</f>
        <v>#N/A</v>
      </c>
      <c r="AQ405" s="598" t="e">
        <f>+VLOOKUP($AJ405,Data_Validation!$A:$D,4,0)</f>
        <v>#N/A</v>
      </c>
      <c r="AR405" s="598" t="s">
        <v>299</v>
      </c>
      <c r="AS405" s="598" t="e">
        <f>+VLOOKUP($AJ405,Data_Validation!$A:$E,5,0)</f>
        <v>#N/A</v>
      </c>
      <c r="AT405" s="1036">
        <f t="shared" si="26"/>
        <v>0</v>
      </c>
      <c r="AU405" s="599">
        <f t="shared" si="26"/>
        <v>0</v>
      </c>
      <c r="AV405" s="1030">
        <f>IFERROR(INDEX(V405:AG405,1,MATCH(Parametres!$B$3,V$1:AG$1,0)-1)*IF(OR(C405="L",C405="S",C405="I"),-1,1),"")</f>
        <v>0</v>
      </c>
      <c r="AW405" s="1030">
        <f t="shared" si="27"/>
        <v>0</v>
      </c>
      <c r="AX405" s="1030">
        <f>INDEX(V405:AG405,1,MATCH(Parametres!$B$3,V$1:AG$1,0))*IF(OR(C405="L",C405="S",C405="I"),-1,1)</f>
        <v>0</v>
      </c>
      <c r="AY405" s="598" t="s">
        <v>337</v>
      </c>
      <c r="AZ405" s="598" t="e">
        <f>+VLOOKUP($AJ405,Data_Validation!$A:$E,5,0)</f>
        <v>#N/A</v>
      </c>
    </row>
    <row r="406" spans="36:52" ht="15.75" customHeight="1">
      <c r="AJ406" s="1030">
        <f t="shared" si="24"/>
        <v>0</v>
      </c>
      <c r="AK406" s="1030">
        <f t="shared" si="24"/>
        <v>0</v>
      </c>
      <c r="AL406" s="1030">
        <f>IFERROR(INDEX(G406:R406,1,MATCH(Parametres!$B$3,G$1:R$1,0)-1)*IF(OR(F406="L",F406="S",F406="I"),-1,1),"")</f>
        <v>0</v>
      </c>
      <c r="AM406" s="1030">
        <f t="shared" si="25"/>
        <v>0</v>
      </c>
      <c r="AN406" s="1030">
        <f>INDEX(G406:R406,1,MATCH(Parametres!$B$3,G$1:R$1,0))*IF(OR(F406="L",F406="S",F406="I"),-1,1)</f>
        <v>0</v>
      </c>
      <c r="AO406" s="598" t="e">
        <f>+VLOOKUP($AJ406,Data_Validation!$A:$D,1,0)</f>
        <v>#N/A</v>
      </c>
      <c r="AP406" s="598" t="e">
        <f>+VLOOKUP($AJ406,Data_Validation!$A:$D,3,0)</f>
        <v>#N/A</v>
      </c>
      <c r="AQ406" s="598" t="e">
        <f>+VLOOKUP($AJ406,Data_Validation!$A:$D,4,0)</f>
        <v>#N/A</v>
      </c>
      <c r="AR406" s="598" t="s">
        <v>299</v>
      </c>
      <c r="AS406" s="598" t="e">
        <f>+VLOOKUP($AJ406,Data_Validation!$A:$E,5,0)</f>
        <v>#N/A</v>
      </c>
      <c r="AT406" s="1036">
        <f t="shared" si="26"/>
        <v>0</v>
      </c>
      <c r="AU406" s="599">
        <f t="shared" si="26"/>
        <v>0</v>
      </c>
      <c r="AV406" s="1030">
        <f>IFERROR(INDEX(V406:AG406,1,MATCH(Parametres!$B$3,V$1:AG$1,0)-1)*IF(OR(C406="L",C406="S",C406="I"),-1,1),"")</f>
        <v>0</v>
      </c>
      <c r="AW406" s="1030">
        <f t="shared" si="27"/>
        <v>0</v>
      </c>
      <c r="AX406" s="1030">
        <f>INDEX(V406:AG406,1,MATCH(Parametres!$B$3,V$1:AG$1,0))*IF(OR(C406="L",C406="S",C406="I"),-1,1)</f>
        <v>0</v>
      </c>
      <c r="AY406" s="598" t="s">
        <v>337</v>
      </c>
      <c r="AZ406" s="598" t="e">
        <f>+VLOOKUP($AJ406,Data_Validation!$A:$E,5,0)</f>
        <v>#N/A</v>
      </c>
    </row>
    <row r="407" spans="36:52" ht="15.75" customHeight="1">
      <c r="AJ407" s="1030">
        <f t="shared" si="24"/>
        <v>0</v>
      </c>
      <c r="AK407" s="1030">
        <f t="shared" si="24"/>
        <v>0</v>
      </c>
      <c r="AL407" s="1030">
        <f>IFERROR(INDEX(G407:R407,1,MATCH(Parametres!$B$3,G$1:R$1,0)-1)*IF(OR(F407="L",F407="S",F407="I"),-1,1),"")</f>
        <v>0</v>
      </c>
      <c r="AM407" s="1030">
        <f t="shared" si="25"/>
        <v>0</v>
      </c>
      <c r="AN407" s="1030">
        <f>INDEX(G407:R407,1,MATCH(Parametres!$B$3,G$1:R$1,0))*IF(OR(F407="L",F407="S",F407="I"),-1,1)</f>
        <v>0</v>
      </c>
      <c r="AO407" s="598" t="e">
        <f>+VLOOKUP($AJ407,Data_Validation!$A:$D,1,0)</f>
        <v>#N/A</v>
      </c>
      <c r="AP407" s="598" t="e">
        <f>+VLOOKUP($AJ407,Data_Validation!$A:$D,3,0)</f>
        <v>#N/A</v>
      </c>
      <c r="AQ407" s="598" t="e">
        <f>+VLOOKUP($AJ407,Data_Validation!$A:$D,4,0)</f>
        <v>#N/A</v>
      </c>
      <c r="AR407" s="598" t="s">
        <v>299</v>
      </c>
      <c r="AS407" s="598" t="e">
        <f>+VLOOKUP($AJ407,Data_Validation!$A:$E,5,0)</f>
        <v>#N/A</v>
      </c>
      <c r="AT407" s="1036">
        <f t="shared" si="26"/>
        <v>0</v>
      </c>
      <c r="AU407" s="599">
        <f t="shared" si="26"/>
        <v>0</v>
      </c>
      <c r="AV407" s="1030">
        <f>IFERROR(INDEX(V407:AG407,1,MATCH(Parametres!$B$3,V$1:AG$1,0)-1)*IF(OR(C407="L",C407="S",C407="I"),-1,1),"")</f>
        <v>0</v>
      </c>
      <c r="AW407" s="1030">
        <f t="shared" si="27"/>
        <v>0</v>
      </c>
      <c r="AX407" s="1030">
        <f>INDEX(V407:AG407,1,MATCH(Parametres!$B$3,V$1:AG$1,0))*IF(OR(C407="L",C407="S",C407="I"),-1,1)</f>
        <v>0</v>
      </c>
      <c r="AY407" s="598" t="s">
        <v>337</v>
      </c>
      <c r="AZ407" s="598" t="e">
        <f>+VLOOKUP($AJ407,Data_Validation!$A:$E,5,0)</f>
        <v>#N/A</v>
      </c>
    </row>
    <row r="408" spans="36:52" ht="15.75" customHeight="1">
      <c r="AJ408" s="1030">
        <f t="shared" si="24"/>
        <v>0</v>
      </c>
      <c r="AK408" s="1030">
        <f t="shared" si="24"/>
        <v>0</v>
      </c>
      <c r="AL408" s="1030">
        <f>IFERROR(INDEX(G408:R408,1,MATCH(Parametres!$B$3,G$1:R$1,0)-1)*IF(OR(F408="L",F408="S",F408="I"),-1,1),"")</f>
        <v>0</v>
      </c>
      <c r="AM408" s="1030">
        <f t="shared" si="25"/>
        <v>0</v>
      </c>
      <c r="AN408" s="1030">
        <f>INDEX(G408:R408,1,MATCH(Parametres!$B$3,G$1:R$1,0))*IF(OR(F408="L",F408="S",F408="I"),-1,1)</f>
        <v>0</v>
      </c>
      <c r="AO408" s="598" t="e">
        <f>+VLOOKUP($AJ408,Data_Validation!$A:$D,1,0)</f>
        <v>#N/A</v>
      </c>
      <c r="AP408" s="598" t="e">
        <f>+VLOOKUP($AJ408,Data_Validation!$A:$D,3,0)</f>
        <v>#N/A</v>
      </c>
      <c r="AQ408" s="598" t="e">
        <f>+VLOOKUP($AJ408,Data_Validation!$A:$D,4,0)</f>
        <v>#N/A</v>
      </c>
      <c r="AR408" s="598" t="s">
        <v>299</v>
      </c>
      <c r="AS408" s="598" t="e">
        <f>+VLOOKUP($AJ408,Data_Validation!$A:$E,5,0)</f>
        <v>#N/A</v>
      </c>
      <c r="AT408" s="1036">
        <f t="shared" si="26"/>
        <v>0</v>
      </c>
      <c r="AU408" s="599">
        <f t="shared" si="26"/>
        <v>0</v>
      </c>
      <c r="AV408" s="1030">
        <f>IFERROR(INDEX(V408:AG408,1,MATCH(Parametres!$B$3,V$1:AG$1,0)-1)*IF(OR(C408="L",C408="S",C408="I"),-1,1),"")</f>
        <v>0</v>
      </c>
      <c r="AW408" s="1030">
        <f t="shared" si="27"/>
        <v>0</v>
      </c>
      <c r="AX408" s="1030">
        <f>INDEX(V408:AG408,1,MATCH(Parametres!$B$3,V$1:AG$1,0))*IF(OR(C408="L",C408="S",C408="I"),-1,1)</f>
        <v>0</v>
      </c>
      <c r="AY408" s="598" t="s">
        <v>337</v>
      </c>
      <c r="AZ408" s="598" t="e">
        <f>+VLOOKUP($AJ408,Data_Validation!$A:$E,5,0)</f>
        <v>#N/A</v>
      </c>
    </row>
    <row r="409" spans="36:52" ht="15.75" customHeight="1">
      <c r="AJ409" s="1030">
        <f t="shared" si="24"/>
        <v>0</v>
      </c>
      <c r="AK409" s="1030">
        <f t="shared" si="24"/>
        <v>0</v>
      </c>
      <c r="AL409" s="1030">
        <f>IFERROR(INDEX(G409:R409,1,MATCH(Parametres!$B$3,G$1:R$1,0)-1)*IF(OR(F409="L",F409="S",F409="I"),-1,1),"")</f>
        <v>0</v>
      </c>
      <c r="AM409" s="1030">
        <f t="shared" si="25"/>
        <v>0</v>
      </c>
      <c r="AN409" s="1030">
        <f>INDEX(G409:R409,1,MATCH(Parametres!$B$3,G$1:R$1,0))*IF(OR(F409="L",F409="S",F409="I"),-1,1)</f>
        <v>0</v>
      </c>
      <c r="AO409" s="598" t="e">
        <f>+VLOOKUP($AJ409,Data_Validation!$A:$D,1,0)</f>
        <v>#N/A</v>
      </c>
      <c r="AP409" s="598" t="e">
        <f>+VLOOKUP($AJ409,Data_Validation!$A:$D,3,0)</f>
        <v>#N/A</v>
      </c>
      <c r="AQ409" s="598" t="e">
        <f>+VLOOKUP($AJ409,Data_Validation!$A:$D,4,0)</f>
        <v>#N/A</v>
      </c>
      <c r="AR409" s="598" t="s">
        <v>299</v>
      </c>
      <c r="AS409" s="598" t="e">
        <f>+VLOOKUP($AJ409,Data_Validation!$A:$E,5,0)</f>
        <v>#N/A</v>
      </c>
      <c r="AT409" s="1036">
        <f t="shared" si="26"/>
        <v>0</v>
      </c>
      <c r="AU409" s="599">
        <f t="shared" si="26"/>
        <v>0</v>
      </c>
      <c r="AV409" s="1030">
        <f>IFERROR(INDEX(V409:AG409,1,MATCH(Parametres!$B$3,V$1:AG$1,0)-1)*IF(OR(C409="L",C409="S",C409="I"),-1,1),"")</f>
        <v>0</v>
      </c>
      <c r="AW409" s="1030">
        <f t="shared" si="27"/>
        <v>0</v>
      </c>
      <c r="AX409" s="1030">
        <f>INDEX(V409:AG409,1,MATCH(Parametres!$B$3,V$1:AG$1,0))*IF(OR(C409="L",C409="S",C409="I"),-1,1)</f>
        <v>0</v>
      </c>
      <c r="AY409" s="598" t="s">
        <v>337</v>
      </c>
      <c r="AZ409" s="598" t="e">
        <f>+VLOOKUP($AJ409,Data_Validation!$A:$E,5,0)</f>
        <v>#N/A</v>
      </c>
    </row>
    <row r="410" spans="36:52" ht="15.75" customHeight="1">
      <c r="AJ410" s="1030">
        <f t="shared" si="24"/>
        <v>0</v>
      </c>
      <c r="AK410" s="1030">
        <f t="shared" si="24"/>
        <v>0</v>
      </c>
      <c r="AL410" s="1030">
        <f>IFERROR(INDEX(G410:R410,1,MATCH(Parametres!$B$3,G$1:R$1,0)-1)*IF(OR(F410="L",F410="S",F410="I"),-1,1),"")</f>
        <v>0</v>
      </c>
      <c r="AM410" s="1030">
        <f t="shared" si="25"/>
        <v>0</v>
      </c>
      <c r="AN410" s="1030">
        <f>INDEX(G410:R410,1,MATCH(Parametres!$B$3,G$1:R$1,0))*IF(OR(F410="L",F410="S",F410="I"),-1,1)</f>
        <v>0</v>
      </c>
      <c r="AO410" s="598" t="e">
        <f>+VLOOKUP($AJ410,Data_Validation!$A:$D,1,0)</f>
        <v>#N/A</v>
      </c>
      <c r="AP410" s="598" t="e">
        <f>+VLOOKUP($AJ410,Data_Validation!$A:$D,3,0)</f>
        <v>#N/A</v>
      </c>
      <c r="AQ410" s="598" t="e">
        <f>+VLOOKUP($AJ410,Data_Validation!$A:$D,4,0)</f>
        <v>#N/A</v>
      </c>
      <c r="AR410" s="598" t="s">
        <v>299</v>
      </c>
      <c r="AS410" s="598" t="e">
        <f>+VLOOKUP($AJ410,Data_Validation!$A:$E,5,0)</f>
        <v>#N/A</v>
      </c>
      <c r="AT410" s="1036">
        <f t="shared" si="26"/>
        <v>0</v>
      </c>
      <c r="AU410" s="599">
        <f t="shared" si="26"/>
        <v>0</v>
      </c>
      <c r="AV410" s="1030">
        <f>IFERROR(INDEX(V410:AG410,1,MATCH(Parametres!$B$3,V$1:AG$1,0)-1)*IF(OR(C410="L",C410="S",C410="I"),-1,1),"")</f>
        <v>0</v>
      </c>
      <c r="AW410" s="1030">
        <f t="shared" si="27"/>
        <v>0</v>
      </c>
      <c r="AX410" s="1030">
        <f>INDEX(V410:AG410,1,MATCH(Parametres!$B$3,V$1:AG$1,0))*IF(OR(C410="L",C410="S",C410="I"),-1,1)</f>
        <v>0</v>
      </c>
      <c r="AY410" s="598" t="s">
        <v>337</v>
      </c>
      <c r="AZ410" s="598" t="e">
        <f>+VLOOKUP($AJ410,Data_Validation!$A:$E,5,0)</f>
        <v>#N/A</v>
      </c>
    </row>
    <row r="411" spans="36:52" ht="15.75" customHeight="1">
      <c r="AJ411" s="1030">
        <f t="shared" si="24"/>
        <v>0</v>
      </c>
      <c r="AK411" s="1030">
        <f t="shared" si="24"/>
        <v>0</v>
      </c>
      <c r="AL411" s="1030">
        <f>IFERROR(INDEX(G411:R411,1,MATCH(Parametres!$B$3,G$1:R$1,0)-1)*IF(OR(F411="L",F411="S",F411="I"),-1,1),"")</f>
        <v>0</v>
      </c>
      <c r="AM411" s="1030">
        <f t="shared" si="25"/>
        <v>0</v>
      </c>
      <c r="AN411" s="1030">
        <f>INDEX(G411:R411,1,MATCH(Parametres!$B$3,G$1:R$1,0))*IF(OR(F411="L",F411="S",F411="I"),-1,1)</f>
        <v>0</v>
      </c>
      <c r="AO411" s="598" t="e">
        <f>+VLOOKUP($AJ411,Data_Validation!$A:$D,1,0)</f>
        <v>#N/A</v>
      </c>
      <c r="AP411" s="598" t="e">
        <f>+VLOOKUP($AJ411,Data_Validation!$A:$D,3,0)</f>
        <v>#N/A</v>
      </c>
      <c r="AQ411" s="598" t="e">
        <f>+VLOOKUP($AJ411,Data_Validation!$A:$D,4,0)</f>
        <v>#N/A</v>
      </c>
      <c r="AR411" s="598" t="s">
        <v>299</v>
      </c>
      <c r="AS411" s="598" t="e">
        <f>+VLOOKUP($AJ411,Data_Validation!$A:$E,5,0)</f>
        <v>#N/A</v>
      </c>
      <c r="AT411" s="1036">
        <f t="shared" si="26"/>
        <v>0</v>
      </c>
      <c r="AU411" s="599">
        <f t="shared" si="26"/>
        <v>0</v>
      </c>
      <c r="AV411" s="1030">
        <f>IFERROR(INDEX(V411:AG411,1,MATCH(Parametres!$B$3,V$1:AG$1,0)-1)*IF(OR(C411="L",C411="S",C411="I"),-1,1),"")</f>
        <v>0</v>
      </c>
      <c r="AW411" s="1030">
        <f t="shared" si="27"/>
        <v>0</v>
      </c>
      <c r="AX411" s="1030">
        <f>INDEX(V411:AG411,1,MATCH(Parametres!$B$3,V$1:AG$1,0))*IF(OR(C411="L",C411="S",C411="I"),-1,1)</f>
        <v>0</v>
      </c>
      <c r="AY411" s="598" t="s">
        <v>337</v>
      </c>
      <c r="AZ411" s="598" t="e">
        <f>+VLOOKUP($AJ411,Data_Validation!$A:$E,5,0)</f>
        <v>#N/A</v>
      </c>
    </row>
    <row r="412" spans="36:52" ht="15.75" customHeight="1">
      <c r="AJ412" s="1030">
        <f t="shared" si="24"/>
        <v>0</v>
      </c>
      <c r="AK412" s="1030">
        <f t="shared" si="24"/>
        <v>0</v>
      </c>
      <c r="AL412" s="1030">
        <f>IFERROR(INDEX(G412:R412,1,MATCH(Parametres!$B$3,G$1:R$1,0)-1)*IF(OR(F412="L",F412="S",F412="I"),-1,1),"")</f>
        <v>0</v>
      </c>
      <c r="AM412" s="1030">
        <f t="shared" si="25"/>
        <v>0</v>
      </c>
      <c r="AN412" s="1030">
        <f>INDEX(G412:R412,1,MATCH(Parametres!$B$3,G$1:R$1,0))*IF(OR(F412="L",F412="S",F412="I"),-1,1)</f>
        <v>0</v>
      </c>
      <c r="AO412" s="598" t="e">
        <f>+VLOOKUP($AJ412,Data_Validation!$A:$D,1,0)</f>
        <v>#N/A</v>
      </c>
      <c r="AP412" s="598" t="e">
        <f>+VLOOKUP($AJ412,Data_Validation!$A:$D,3,0)</f>
        <v>#N/A</v>
      </c>
      <c r="AQ412" s="598" t="e">
        <f>+VLOOKUP($AJ412,Data_Validation!$A:$D,4,0)</f>
        <v>#N/A</v>
      </c>
      <c r="AR412" s="598" t="s">
        <v>299</v>
      </c>
      <c r="AS412" s="598" t="e">
        <f>+VLOOKUP($AJ412,Data_Validation!$A:$E,5,0)</f>
        <v>#N/A</v>
      </c>
      <c r="AT412" s="1036">
        <f t="shared" si="26"/>
        <v>0</v>
      </c>
      <c r="AU412" s="599">
        <f t="shared" si="26"/>
        <v>0</v>
      </c>
      <c r="AV412" s="1030">
        <f>IFERROR(INDEX(V412:AG412,1,MATCH(Parametres!$B$3,V$1:AG$1,0)-1)*IF(OR(C412="L",C412="S",C412="I"),-1,1),"")</f>
        <v>0</v>
      </c>
      <c r="AW412" s="1030">
        <f t="shared" si="27"/>
        <v>0</v>
      </c>
      <c r="AX412" s="1030">
        <f>INDEX(V412:AG412,1,MATCH(Parametres!$B$3,V$1:AG$1,0))*IF(OR(C412="L",C412="S",C412="I"),-1,1)</f>
        <v>0</v>
      </c>
      <c r="AY412" s="598" t="s">
        <v>337</v>
      </c>
      <c r="AZ412" s="598" t="e">
        <f>+VLOOKUP($AJ412,Data_Validation!$A:$E,5,0)</f>
        <v>#N/A</v>
      </c>
    </row>
    <row r="413" spans="36:52" ht="15.75" customHeight="1">
      <c r="AJ413" s="1030">
        <f t="shared" si="24"/>
        <v>0</v>
      </c>
      <c r="AK413" s="1030">
        <f t="shared" si="24"/>
        <v>0</v>
      </c>
      <c r="AL413" s="1030">
        <f>IFERROR(INDEX(G413:R413,1,MATCH(Parametres!$B$3,G$1:R$1,0)-1)*IF(OR(F413="L",F413="S",F413="I"),-1,1),"")</f>
        <v>0</v>
      </c>
      <c r="AM413" s="1030">
        <f t="shared" si="25"/>
        <v>0</v>
      </c>
      <c r="AN413" s="1030">
        <f>INDEX(G413:R413,1,MATCH(Parametres!$B$3,G$1:R$1,0))*IF(OR(F413="L",F413="S",F413="I"),-1,1)</f>
        <v>0</v>
      </c>
      <c r="AO413" s="598" t="e">
        <f>+VLOOKUP($AJ413,Data_Validation!$A:$D,1,0)</f>
        <v>#N/A</v>
      </c>
      <c r="AP413" s="598" t="e">
        <f>+VLOOKUP($AJ413,Data_Validation!$A:$D,3,0)</f>
        <v>#N/A</v>
      </c>
      <c r="AQ413" s="598" t="e">
        <f>+VLOOKUP($AJ413,Data_Validation!$A:$D,4,0)</f>
        <v>#N/A</v>
      </c>
      <c r="AR413" s="598" t="s">
        <v>299</v>
      </c>
      <c r="AS413" s="598" t="e">
        <f>+VLOOKUP($AJ413,Data_Validation!$A:$E,5,0)</f>
        <v>#N/A</v>
      </c>
      <c r="AT413" s="1036">
        <f t="shared" si="26"/>
        <v>0</v>
      </c>
      <c r="AU413" s="599">
        <f t="shared" si="26"/>
        <v>0</v>
      </c>
      <c r="AV413" s="1030">
        <f>IFERROR(INDEX(V413:AG413,1,MATCH(Parametres!$B$3,V$1:AG$1,0)-1)*IF(OR(C413="L",C413="S",C413="I"),-1,1),"")</f>
        <v>0</v>
      </c>
      <c r="AW413" s="1030">
        <f t="shared" si="27"/>
        <v>0</v>
      </c>
      <c r="AX413" s="1030">
        <f>INDEX(V413:AG413,1,MATCH(Parametres!$B$3,V$1:AG$1,0))*IF(OR(C413="L",C413="S",C413="I"),-1,1)</f>
        <v>0</v>
      </c>
      <c r="AY413" s="598" t="s">
        <v>337</v>
      </c>
      <c r="AZ413" s="598" t="e">
        <f>+VLOOKUP($AJ413,Data_Validation!$A:$E,5,0)</f>
        <v>#N/A</v>
      </c>
    </row>
    <row r="414" spans="36:52" ht="15.75" customHeight="1">
      <c r="AJ414" s="1030">
        <f t="shared" si="24"/>
        <v>0</v>
      </c>
      <c r="AK414" s="1030">
        <f t="shared" si="24"/>
        <v>0</v>
      </c>
      <c r="AL414" s="1030">
        <f>IFERROR(INDEX(G414:R414,1,MATCH(Parametres!$B$3,G$1:R$1,0)-1)*IF(OR(F414="L",F414="S",F414="I"),-1,1),"")</f>
        <v>0</v>
      </c>
      <c r="AM414" s="1030">
        <f t="shared" si="25"/>
        <v>0</v>
      </c>
      <c r="AN414" s="1030">
        <f>INDEX(G414:R414,1,MATCH(Parametres!$B$3,G$1:R$1,0))*IF(OR(F414="L",F414="S",F414="I"),-1,1)</f>
        <v>0</v>
      </c>
      <c r="AO414" s="598" t="e">
        <f>+VLOOKUP($AJ414,Data_Validation!$A:$D,1,0)</f>
        <v>#N/A</v>
      </c>
      <c r="AP414" s="598" t="e">
        <f>+VLOOKUP($AJ414,Data_Validation!$A:$D,3,0)</f>
        <v>#N/A</v>
      </c>
      <c r="AQ414" s="598" t="e">
        <f>+VLOOKUP($AJ414,Data_Validation!$A:$D,4,0)</f>
        <v>#N/A</v>
      </c>
      <c r="AR414" s="598" t="s">
        <v>299</v>
      </c>
      <c r="AS414" s="598" t="e">
        <f>+VLOOKUP($AJ414,Data_Validation!$A:$E,5,0)</f>
        <v>#N/A</v>
      </c>
      <c r="AT414" s="1036">
        <f t="shared" si="26"/>
        <v>0</v>
      </c>
      <c r="AU414" s="599">
        <f t="shared" si="26"/>
        <v>0</v>
      </c>
      <c r="AV414" s="1030">
        <f>IFERROR(INDEX(V414:AG414,1,MATCH(Parametres!$B$3,V$1:AG$1,0)-1)*IF(OR(C414="L",C414="S",C414="I"),-1,1),"")</f>
        <v>0</v>
      </c>
      <c r="AW414" s="1030">
        <f t="shared" si="27"/>
        <v>0</v>
      </c>
      <c r="AX414" s="1030">
        <f>INDEX(V414:AG414,1,MATCH(Parametres!$B$3,V$1:AG$1,0))*IF(OR(C414="L",C414="S",C414="I"),-1,1)</f>
        <v>0</v>
      </c>
      <c r="AY414" s="598" t="s">
        <v>337</v>
      </c>
      <c r="AZ414" s="598" t="e">
        <f>+VLOOKUP($AJ414,Data_Validation!$A:$E,5,0)</f>
        <v>#N/A</v>
      </c>
    </row>
    <row r="415" spans="36:52" ht="15.75" customHeight="1">
      <c r="AJ415" s="1030">
        <f t="shared" si="24"/>
        <v>0</v>
      </c>
      <c r="AK415" s="1030">
        <f t="shared" si="24"/>
        <v>0</v>
      </c>
      <c r="AL415" s="1030">
        <f>IFERROR(INDEX(G415:R415,1,MATCH(Parametres!$B$3,G$1:R$1,0)-1)*IF(OR(F415="L",F415="S",F415="I"),-1,1),"")</f>
        <v>0</v>
      </c>
      <c r="AM415" s="1030">
        <f t="shared" si="25"/>
        <v>0</v>
      </c>
      <c r="AN415" s="1030">
        <f>INDEX(G415:R415,1,MATCH(Parametres!$B$3,G$1:R$1,0))*IF(OR(F415="L",F415="S",F415="I"),-1,1)</f>
        <v>0</v>
      </c>
      <c r="AO415" s="598" t="e">
        <f>+VLOOKUP($AJ415,Data_Validation!$A:$D,1,0)</f>
        <v>#N/A</v>
      </c>
      <c r="AP415" s="598" t="e">
        <f>+VLOOKUP($AJ415,Data_Validation!$A:$D,3,0)</f>
        <v>#N/A</v>
      </c>
      <c r="AQ415" s="598" t="e">
        <f>+VLOOKUP($AJ415,Data_Validation!$A:$D,4,0)</f>
        <v>#N/A</v>
      </c>
      <c r="AR415" s="598" t="s">
        <v>299</v>
      </c>
      <c r="AS415" s="598" t="e">
        <f>+VLOOKUP($AJ415,Data_Validation!$A:$E,5,0)</f>
        <v>#N/A</v>
      </c>
      <c r="AT415" s="1036">
        <f t="shared" si="26"/>
        <v>0</v>
      </c>
      <c r="AU415" s="599">
        <f t="shared" si="26"/>
        <v>0</v>
      </c>
      <c r="AV415" s="1030">
        <f>IFERROR(INDEX(V415:AG415,1,MATCH(Parametres!$B$3,V$1:AG$1,0)-1)*IF(OR(C415="L",C415="S",C415="I"),-1,1),"")</f>
        <v>0</v>
      </c>
      <c r="AW415" s="1030">
        <f t="shared" si="27"/>
        <v>0</v>
      </c>
      <c r="AX415" s="1030">
        <f>INDEX(V415:AG415,1,MATCH(Parametres!$B$3,V$1:AG$1,0))*IF(OR(C415="L",C415="S",C415="I"),-1,1)</f>
        <v>0</v>
      </c>
      <c r="AY415" s="598" t="s">
        <v>337</v>
      </c>
      <c r="AZ415" s="598" t="e">
        <f>+VLOOKUP($AJ415,Data_Validation!$A:$E,5,0)</f>
        <v>#N/A</v>
      </c>
    </row>
    <row r="416" spans="36:52" ht="15.75" customHeight="1">
      <c r="AJ416" s="1030">
        <f t="shared" si="24"/>
        <v>0</v>
      </c>
      <c r="AK416" s="1030">
        <f t="shared" si="24"/>
        <v>0</v>
      </c>
      <c r="AL416" s="1030">
        <f>IFERROR(INDEX(G416:R416,1,MATCH(Parametres!$B$3,G$1:R$1,0)-1)*IF(OR(F416="L",F416="S",F416="I"),-1,1),"")</f>
        <v>0</v>
      </c>
      <c r="AM416" s="1030">
        <f t="shared" si="25"/>
        <v>0</v>
      </c>
      <c r="AN416" s="1030">
        <f>INDEX(G416:R416,1,MATCH(Parametres!$B$3,G$1:R$1,0))*IF(OR(F416="L",F416="S",F416="I"),-1,1)</f>
        <v>0</v>
      </c>
      <c r="AO416" s="598" t="e">
        <f>+VLOOKUP($AJ416,Data_Validation!$A:$D,1,0)</f>
        <v>#N/A</v>
      </c>
      <c r="AP416" s="598" t="e">
        <f>+VLOOKUP($AJ416,Data_Validation!$A:$D,3,0)</f>
        <v>#N/A</v>
      </c>
      <c r="AQ416" s="598" t="e">
        <f>+VLOOKUP($AJ416,Data_Validation!$A:$D,4,0)</f>
        <v>#N/A</v>
      </c>
      <c r="AR416" s="598" t="s">
        <v>299</v>
      </c>
      <c r="AS416" s="598" t="e">
        <f>+VLOOKUP($AJ416,Data_Validation!$A:$E,5,0)</f>
        <v>#N/A</v>
      </c>
      <c r="AT416" s="1036">
        <f t="shared" si="26"/>
        <v>0</v>
      </c>
      <c r="AU416" s="599">
        <f t="shared" si="26"/>
        <v>0</v>
      </c>
      <c r="AV416" s="1030">
        <f>IFERROR(INDEX(V416:AG416,1,MATCH(Parametres!$B$3,V$1:AG$1,0)-1)*IF(OR(C416="L",C416="S",C416="I"),-1,1),"")</f>
        <v>0</v>
      </c>
      <c r="AW416" s="1030">
        <f t="shared" si="27"/>
        <v>0</v>
      </c>
      <c r="AX416" s="1030">
        <f>INDEX(V416:AG416,1,MATCH(Parametres!$B$3,V$1:AG$1,0))*IF(OR(C416="L",C416="S",C416="I"),-1,1)</f>
        <v>0</v>
      </c>
      <c r="AY416" s="598" t="s">
        <v>337</v>
      </c>
      <c r="AZ416" s="598" t="e">
        <f>+VLOOKUP($AJ416,Data_Validation!$A:$E,5,0)</f>
        <v>#N/A</v>
      </c>
    </row>
    <row r="417" spans="36:52" ht="15.75" customHeight="1">
      <c r="AJ417" s="1030">
        <f t="shared" si="24"/>
        <v>0</v>
      </c>
      <c r="AK417" s="1030">
        <f t="shared" si="24"/>
        <v>0</v>
      </c>
      <c r="AL417" s="1030">
        <f>IFERROR(INDEX(G417:R417,1,MATCH(Parametres!$B$3,G$1:R$1,0)-1)*IF(OR(F417="L",F417="S",F417="I"),-1,1),"")</f>
        <v>0</v>
      </c>
      <c r="AM417" s="1030">
        <f t="shared" si="25"/>
        <v>0</v>
      </c>
      <c r="AN417" s="1030">
        <f>INDEX(G417:R417,1,MATCH(Parametres!$B$3,G$1:R$1,0))*IF(OR(F417="L",F417="S",F417="I"),-1,1)</f>
        <v>0</v>
      </c>
      <c r="AO417" s="598" t="e">
        <f>+VLOOKUP($AJ417,Data_Validation!$A:$D,1,0)</f>
        <v>#N/A</v>
      </c>
      <c r="AP417" s="598" t="e">
        <f>+VLOOKUP($AJ417,Data_Validation!$A:$D,3,0)</f>
        <v>#N/A</v>
      </c>
      <c r="AQ417" s="598" t="e">
        <f>+VLOOKUP($AJ417,Data_Validation!$A:$D,4,0)</f>
        <v>#N/A</v>
      </c>
      <c r="AR417" s="598" t="s">
        <v>299</v>
      </c>
      <c r="AS417" s="598" t="e">
        <f>+VLOOKUP($AJ417,Data_Validation!$A:$E,5,0)</f>
        <v>#N/A</v>
      </c>
      <c r="AT417" s="1036">
        <f t="shared" si="26"/>
        <v>0</v>
      </c>
      <c r="AU417" s="599">
        <f t="shared" si="26"/>
        <v>0</v>
      </c>
      <c r="AV417" s="1030">
        <f>IFERROR(INDEX(V417:AG417,1,MATCH(Parametres!$B$3,V$1:AG$1,0)-1)*IF(OR(C417="L",C417="S",C417="I"),-1,1),"")</f>
        <v>0</v>
      </c>
      <c r="AW417" s="1030">
        <f t="shared" si="27"/>
        <v>0</v>
      </c>
      <c r="AX417" s="1030">
        <f>INDEX(V417:AG417,1,MATCH(Parametres!$B$3,V$1:AG$1,0))*IF(OR(C417="L",C417="S",C417="I"),-1,1)</f>
        <v>0</v>
      </c>
      <c r="AY417" s="598" t="s">
        <v>337</v>
      </c>
      <c r="AZ417" s="598" t="e">
        <f>+VLOOKUP($AJ417,Data_Validation!$A:$E,5,0)</f>
        <v>#N/A</v>
      </c>
    </row>
    <row r="418" spans="36:52" ht="15.75" customHeight="1">
      <c r="AJ418" s="1030">
        <f t="shared" si="24"/>
        <v>0</v>
      </c>
      <c r="AK418" s="1030">
        <f t="shared" si="24"/>
        <v>0</v>
      </c>
      <c r="AL418" s="1030">
        <f>IFERROR(INDEX(G418:R418,1,MATCH(Parametres!$B$3,G$1:R$1,0)-1)*IF(OR(F418="L",F418="S",F418="I"),-1,1),"")</f>
        <v>0</v>
      </c>
      <c r="AM418" s="1030">
        <f t="shared" si="25"/>
        <v>0</v>
      </c>
      <c r="AN418" s="1030">
        <f>INDEX(G418:R418,1,MATCH(Parametres!$B$3,G$1:R$1,0))*IF(OR(F418="L",F418="S",F418="I"),-1,1)</f>
        <v>0</v>
      </c>
      <c r="AO418" s="598" t="e">
        <f>+VLOOKUP($AJ418,Data_Validation!$A:$D,1,0)</f>
        <v>#N/A</v>
      </c>
      <c r="AP418" s="598" t="e">
        <f>+VLOOKUP($AJ418,Data_Validation!$A:$D,3,0)</f>
        <v>#N/A</v>
      </c>
      <c r="AQ418" s="598" t="e">
        <f>+VLOOKUP($AJ418,Data_Validation!$A:$D,4,0)</f>
        <v>#N/A</v>
      </c>
      <c r="AR418" s="598" t="s">
        <v>299</v>
      </c>
      <c r="AS418" s="598" t="e">
        <f>+VLOOKUP($AJ418,Data_Validation!$A:$E,5,0)</f>
        <v>#N/A</v>
      </c>
      <c r="AT418" s="1036">
        <f t="shared" si="26"/>
        <v>0</v>
      </c>
      <c r="AU418" s="599">
        <f t="shared" si="26"/>
        <v>0</v>
      </c>
      <c r="AV418" s="1030">
        <f>IFERROR(INDEX(V418:AG418,1,MATCH(Parametres!$B$3,V$1:AG$1,0)-1)*IF(OR(C418="L",C418="S",C418="I"),-1,1),"")</f>
        <v>0</v>
      </c>
      <c r="AW418" s="1030">
        <f t="shared" si="27"/>
        <v>0</v>
      </c>
      <c r="AX418" s="1030">
        <f>INDEX(V418:AG418,1,MATCH(Parametres!$B$3,V$1:AG$1,0))*IF(OR(C418="L",C418="S",C418="I"),-1,1)</f>
        <v>0</v>
      </c>
      <c r="AY418" s="598" t="s">
        <v>337</v>
      </c>
      <c r="AZ418" s="598" t="e">
        <f>+VLOOKUP($AJ418,Data_Validation!$A:$E,5,0)</f>
        <v>#N/A</v>
      </c>
    </row>
    <row r="419" spans="36:52" ht="15.75" customHeight="1">
      <c r="AJ419" s="1030">
        <f t="shared" si="24"/>
        <v>0</v>
      </c>
      <c r="AK419" s="1030">
        <f t="shared" si="24"/>
        <v>0</v>
      </c>
      <c r="AL419" s="1030">
        <f>IFERROR(INDEX(G419:R419,1,MATCH(Parametres!$B$3,G$1:R$1,0)-1)*IF(OR(F419="L",F419="S",F419="I"),-1,1),"")</f>
        <v>0</v>
      </c>
      <c r="AM419" s="1030">
        <f t="shared" si="25"/>
        <v>0</v>
      </c>
      <c r="AN419" s="1030">
        <f>INDEX(G419:R419,1,MATCH(Parametres!$B$3,G$1:R$1,0))*IF(OR(F419="L",F419="S",F419="I"),-1,1)</f>
        <v>0</v>
      </c>
      <c r="AO419" s="598" t="e">
        <f>+VLOOKUP($AJ419,Data_Validation!$A:$D,1,0)</f>
        <v>#N/A</v>
      </c>
      <c r="AP419" s="598" t="e">
        <f>+VLOOKUP($AJ419,Data_Validation!$A:$D,3,0)</f>
        <v>#N/A</v>
      </c>
      <c r="AQ419" s="598" t="e">
        <f>+VLOOKUP($AJ419,Data_Validation!$A:$D,4,0)</f>
        <v>#N/A</v>
      </c>
      <c r="AR419" s="598" t="s">
        <v>299</v>
      </c>
      <c r="AS419" s="598" t="e">
        <f>+VLOOKUP($AJ419,Data_Validation!$A:$E,5,0)</f>
        <v>#N/A</v>
      </c>
      <c r="AT419" s="1036">
        <f t="shared" si="26"/>
        <v>0</v>
      </c>
      <c r="AU419" s="599">
        <f t="shared" si="26"/>
        <v>0</v>
      </c>
      <c r="AV419" s="1030">
        <f>IFERROR(INDEX(V419:AG419,1,MATCH(Parametres!$B$3,V$1:AG$1,0)-1)*IF(OR(C419="L",C419="S",C419="I"),-1,1),"")</f>
        <v>0</v>
      </c>
      <c r="AW419" s="1030">
        <f t="shared" si="27"/>
        <v>0</v>
      </c>
      <c r="AX419" s="1030">
        <f>INDEX(V419:AG419,1,MATCH(Parametres!$B$3,V$1:AG$1,0))*IF(OR(C419="L",C419="S",C419="I"),-1,1)</f>
        <v>0</v>
      </c>
      <c r="AY419" s="598" t="s">
        <v>337</v>
      </c>
      <c r="AZ419" s="598" t="e">
        <f>+VLOOKUP($AJ419,Data_Validation!$A:$E,5,0)</f>
        <v>#N/A</v>
      </c>
    </row>
    <row r="420" spans="36:52" ht="15.75" customHeight="1">
      <c r="AJ420" s="1030">
        <f t="shared" si="24"/>
        <v>0</v>
      </c>
      <c r="AK420" s="1030">
        <f t="shared" si="24"/>
        <v>0</v>
      </c>
      <c r="AL420" s="1030">
        <f>IFERROR(INDEX(G420:R420,1,MATCH(Parametres!$B$3,G$1:R$1,0)-1)*IF(OR(F420="L",F420="S",F420="I"),-1,1),"")</f>
        <v>0</v>
      </c>
      <c r="AM420" s="1030">
        <f t="shared" si="25"/>
        <v>0</v>
      </c>
      <c r="AN420" s="1030">
        <f>INDEX(G420:R420,1,MATCH(Parametres!$B$3,G$1:R$1,0))*IF(OR(F420="L",F420="S",F420="I"),-1,1)</f>
        <v>0</v>
      </c>
      <c r="AO420" s="598" t="e">
        <f>+VLOOKUP($AJ420,Data_Validation!$A:$D,1,0)</f>
        <v>#N/A</v>
      </c>
      <c r="AP420" s="598" t="e">
        <f>+VLOOKUP($AJ420,Data_Validation!$A:$D,3,0)</f>
        <v>#N/A</v>
      </c>
      <c r="AQ420" s="598" t="e">
        <f>+VLOOKUP($AJ420,Data_Validation!$A:$D,4,0)</f>
        <v>#N/A</v>
      </c>
      <c r="AR420" s="598" t="s">
        <v>299</v>
      </c>
      <c r="AS420" s="598" t="e">
        <f>+VLOOKUP($AJ420,Data_Validation!$A:$E,5,0)</f>
        <v>#N/A</v>
      </c>
      <c r="AT420" s="1036">
        <f t="shared" si="26"/>
        <v>0</v>
      </c>
      <c r="AU420" s="599">
        <f t="shared" si="26"/>
        <v>0</v>
      </c>
      <c r="AV420" s="1030">
        <f>IFERROR(INDEX(V420:AG420,1,MATCH(Parametres!$B$3,V$1:AG$1,0)-1)*IF(OR(C420="L",C420="S",C420="I"),-1,1),"")</f>
        <v>0</v>
      </c>
      <c r="AW420" s="1030">
        <f t="shared" si="27"/>
        <v>0</v>
      </c>
      <c r="AX420" s="1030">
        <f>INDEX(V420:AG420,1,MATCH(Parametres!$B$3,V$1:AG$1,0))*IF(OR(C420="L",C420="S",C420="I"),-1,1)</f>
        <v>0</v>
      </c>
      <c r="AY420" s="598" t="s">
        <v>337</v>
      </c>
      <c r="AZ420" s="598" t="e">
        <f>+VLOOKUP($AJ420,Data_Validation!$A:$E,5,0)</f>
        <v>#N/A</v>
      </c>
    </row>
    <row r="421" spans="36:52" ht="15.75" customHeight="1">
      <c r="AJ421" s="1030">
        <f t="shared" si="24"/>
        <v>0</v>
      </c>
      <c r="AK421" s="1030">
        <f t="shared" si="24"/>
        <v>0</v>
      </c>
      <c r="AL421" s="1030">
        <f>IFERROR(INDEX(G421:R421,1,MATCH(Parametres!$B$3,G$1:R$1,0)-1)*IF(OR(F421="L",F421="S",F421="I"),-1,1),"")</f>
        <v>0</v>
      </c>
      <c r="AM421" s="1030">
        <f t="shared" si="25"/>
        <v>0</v>
      </c>
      <c r="AN421" s="1030">
        <f>INDEX(G421:R421,1,MATCH(Parametres!$B$3,G$1:R$1,0))*IF(OR(F421="L",F421="S",F421="I"),-1,1)</f>
        <v>0</v>
      </c>
      <c r="AO421" s="598" t="e">
        <f>+VLOOKUP($AJ421,Data_Validation!$A:$D,1,0)</f>
        <v>#N/A</v>
      </c>
      <c r="AP421" s="598" t="e">
        <f>+VLOOKUP($AJ421,Data_Validation!$A:$D,3,0)</f>
        <v>#N/A</v>
      </c>
      <c r="AQ421" s="598" t="e">
        <f>+VLOOKUP($AJ421,Data_Validation!$A:$D,4,0)</f>
        <v>#N/A</v>
      </c>
      <c r="AR421" s="598" t="s">
        <v>299</v>
      </c>
      <c r="AS421" s="598" t="e">
        <f>+VLOOKUP($AJ421,Data_Validation!$A:$E,5,0)</f>
        <v>#N/A</v>
      </c>
      <c r="AT421" s="1036">
        <f t="shared" si="26"/>
        <v>0</v>
      </c>
      <c r="AU421" s="599">
        <f t="shared" si="26"/>
        <v>0</v>
      </c>
      <c r="AV421" s="1030">
        <f>IFERROR(INDEX(V421:AG421,1,MATCH(Parametres!$B$3,V$1:AG$1,0)-1)*IF(OR(C421="L",C421="S",C421="I"),-1,1),"")</f>
        <v>0</v>
      </c>
      <c r="AW421" s="1030">
        <f t="shared" si="27"/>
        <v>0</v>
      </c>
      <c r="AX421" s="1030">
        <f>INDEX(V421:AG421,1,MATCH(Parametres!$B$3,V$1:AG$1,0))*IF(OR(C421="L",C421="S",C421="I"),-1,1)</f>
        <v>0</v>
      </c>
      <c r="AY421" s="598" t="s">
        <v>337</v>
      </c>
      <c r="AZ421" s="598" t="e">
        <f>+VLOOKUP($AJ421,Data_Validation!$A:$E,5,0)</f>
        <v>#N/A</v>
      </c>
    </row>
    <row r="422" spans="36:52" ht="15.75" customHeight="1">
      <c r="AJ422" s="1030">
        <f t="shared" si="24"/>
        <v>0</v>
      </c>
      <c r="AK422" s="1030">
        <f t="shared" si="24"/>
        <v>0</v>
      </c>
      <c r="AL422" s="1030">
        <f>IFERROR(INDEX(G422:R422,1,MATCH(Parametres!$B$3,G$1:R$1,0)-1)*IF(OR(F422="L",F422="S",F422="I"),-1,1),"")</f>
        <v>0</v>
      </c>
      <c r="AM422" s="1030">
        <f t="shared" si="25"/>
        <v>0</v>
      </c>
      <c r="AN422" s="1030">
        <f>INDEX(G422:R422,1,MATCH(Parametres!$B$3,G$1:R$1,0))*IF(OR(F422="L",F422="S",F422="I"),-1,1)</f>
        <v>0</v>
      </c>
      <c r="AO422" s="598" t="e">
        <f>+VLOOKUP($AJ422,Data_Validation!$A:$D,1,0)</f>
        <v>#N/A</v>
      </c>
      <c r="AP422" s="598" t="e">
        <f>+VLOOKUP($AJ422,Data_Validation!$A:$D,3,0)</f>
        <v>#N/A</v>
      </c>
      <c r="AQ422" s="598" t="e">
        <f>+VLOOKUP($AJ422,Data_Validation!$A:$D,4,0)</f>
        <v>#N/A</v>
      </c>
      <c r="AR422" s="598" t="s">
        <v>299</v>
      </c>
      <c r="AS422" s="598" t="e">
        <f>+VLOOKUP($AJ422,Data_Validation!$A:$E,5,0)</f>
        <v>#N/A</v>
      </c>
      <c r="AT422" s="1036">
        <f t="shared" si="26"/>
        <v>0</v>
      </c>
      <c r="AU422" s="599">
        <f t="shared" si="26"/>
        <v>0</v>
      </c>
      <c r="AV422" s="1030">
        <f>IFERROR(INDEX(V422:AG422,1,MATCH(Parametres!$B$3,V$1:AG$1,0)-1)*IF(OR(C422="L",C422="S",C422="I"),-1,1),"")</f>
        <v>0</v>
      </c>
      <c r="AW422" s="1030">
        <f t="shared" si="27"/>
        <v>0</v>
      </c>
      <c r="AX422" s="1030">
        <f>INDEX(V422:AG422,1,MATCH(Parametres!$B$3,V$1:AG$1,0))*IF(OR(C422="L",C422="S",C422="I"),-1,1)</f>
        <v>0</v>
      </c>
      <c r="AY422" s="598" t="s">
        <v>337</v>
      </c>
      <c r="AZ422" s="598" t="e">
        <f>+VLOOKUP($AJ422,Data_Validation!$A:$E,5,0)</f>
        <v>#N/A</v>
      </c>
    </row>
    <row r="423" spans="36:52" ht="15.75" customHeight="1">
      <c r="AJ423" s="1030">
        <f t="shared" si="24"/>
        <v>0</v>
      </c>
      <c r="AK423" s="1030">
        <f t="shared" si="24"/>
        <v>0</v>
      </c>
      <c r="AL423" s="1030">
        <f>IFERROR(INDEX(G423:R423,1,MATCH(Parametres!$B$3,G$1:R$1,0)-1)*IF(OR(F423="L",F423="S",F423="I"),-1,1),"")</f>
        <v>0</v>
      </c>
      <c r="AM423" s="1030">
        <f t="shared" si="25"/>
        <v>0</v>
      </c>
      <c r="AN423" s="1030">
        <f>INDEX(G423:R423,1,MATCH(Parametres!$B$3,G$1:R$1,0))*IF(OR(F423="L",F423="S",F423="I"),-1,1)</f>
        <v>0</v>
      </c>
      <c r="AO423" s="598" t="e">
        <f>+VLOOKUP($AJ423,Data_Validation!$A:$D,1,0)</f>
        <v>#N/A</v>
      </c>
      <c r="AP423" s="598" t="e">
        <f>+VLOOKUP($AJ423,Data_Validation!$A:$D,3,0)</f>
        <v>#N/A</v>
      </c>
      <c r="AQ423" s="598" t="e">
        <f>+VLOOKUP($AJ423,Data_Validation!$A:$D,4,0)</f>
        <v>#N/A</v>
      </c>
      <c r="AR423" s="598" t="s">
        <v>299</v>
      </c>
      <c r="AS423" s="598" t="e">
        <f>+VLOOKUP($AJ423,Data_Validation!$A:$E,5,0)</f>
        <v>#N/A</v>
      </c>
      <c r="AT423" s="1036">
        <f t="shared" si="26"/>
        <v>0</v>
      </c>
      <c r="AU423" s="599">
        <f t="shared" si="26"/>
        <v>0</v>
      </c>
      <c r="AV423" s="1030">
        <f>IFERROR(INDEX(V423:AG423,1,MATCH(Parametres!$B$3,V$1:AG$1,0)-1)*IF(OR(C423="L",C423="S",C423="I"),-1,1),"")</f>
        <v>0</v>
      </c>
      <c r="AW423" s="1030">
        <f t="shared" si="27"/>
        <v>0</v>
      </c>
      <c r="AX423" s="1030">
        <f>INDEX(V423:AG423,1,MATCH(Parametres!$B$3,V$1:AG$1,0))*IF(OR(C423="L",C423="S",C423="I"),-1,1)</f>
        <v>0</v>
      </c>
      <c r="AY423" s="598" t="s">
        <v>337</v>
      </c>
      <c r="AZ423" s="598" t="e">
        <f>+VLOOKUP($AJ423,Data_Validation!$A:$E,5,0)</f>
        <v>#N/A</v>
      </c>
    </row>
    <row r="424" spans="36:52" ht="15.75" customHeight="1">
      <c r="AJ424" s="1030">
        <f t="shared" si="24"/>
        <v>0</v>
      </c>
      <c r="AK424" s="1030">
        <f t="shared" si="24"/>
        <v>0</v>
      </c>
      <c r="AL424" s="1030">
        <f>IFERROR(INDEX(G424:R424,1,MATCH(Parametres!$B$3,G$1:R$1,0)-1)*IF(OR(F424="L",F424="S",F424="I"),-1,1),"")</f>
        <v>0</v>
      </c>
      <c r="AM424" s="1030">
        <f t="shared" si="25"/>
        <v>0</v>
      </c>
      <c r="AN424" s="1030">
        <f>INDEX(G424:R424,1,MATCH(Parametres!$B$3,G$1:R$1,0))*IF(OR(F424="L",F424="S",F424="I"),-1,1)</f>
        <v>0</v>
      </c>
      <c r="AO424" s="598" t="e">
        <f>+VLOOKUP($AJ424,Data_Validation!$A:$D,1,0)</f>
        <v>#N/A</v>
      </c>
      <c r="AP424" s="598" t="e">
        <f>+VLOOKUP($AJ424,Data_Validation!$A:$D,3,0)</f>
        <v>#N/A</v>
      </c>
      <c r="AQ424" s="598" t="e">
        <f>+VLOOKUP($AJ424,Data_Validation!$A:$D,4,0)</f>
        <v>#N/A</v>
      </c>
      <c r="AR424" s="598" t="s">
        <v>299</v>
      </c>
      <c r="AS424" s="598" t="e">
        <f>+VLOOKUP($AJ424,Data_Validation!$A:$E,5,0)</f>
        <v>#N/A</v>
      </c>
      <c r="AT424" s="1036">
        <f t="shared" si="26"/>
        <v>0</v>
      </c>
      <c r="AU424" s="599">
        <f t="shared" si="26"/>
        <v>0</v>
      </c>
      <c r="AV424" s="1030">
        <f>IFERROR(INDEX(V424:AG424,1,MATCH(Parametres!$B$3,V$1:AG$1,0)-1)*IF(OR(C424="L",C424="S",C424="I"),-1,1),"")</f>
        <v>0</v>
      </c>
      <c r="AW424" s="1030">
        <f t="shared" si="27"/>
        <v>0</v>
      </c>
      <c r="AX424" s="1030">
        <f>INDEX(V424:AG424,1,MATCH(Parametres!$B$3,V$1:AG$1,0))*IF(OR(C424="L",C424="S",C424="I"),-1,1)</f>
        <v>0</v>
      </c>
      <c r="AY424" s="598" t="s">
        <v>337</v>
      </c>
      <c r="AZ424" s="598" t="e">
        <f>+VLOOKUP($AJ424,Data_Validation!$A:$E,5,0)</f>
        <v>#N/A</v>
      </c>
    </row>
    <row r="425" spans="36:52" ht="15.75" customHeight="1">
      <c r="AJ425" s="1030">
        <f t="shared" si="24"/>
        <v>0</v>
      </c>
      <c r="AK425" s="1030">
        <f t="shared" si="24"/>
        <v>0</v>
      </c>
      <c r="AL425" s="1030">
        <f>IFERROR(INDEX(G425:R425,1,MATCH(Parametres!$B$3,G$1:R$1,0)-1)*IF(OR(F425="L",F425="S",F425="I"),-1,1),"")</f>
        <v>0</v>
      </c>
      <c r="AM425" s="1030">
        <f t="shared" si="25"/>
        <v>0</v>
      </c>
      <c r="AN425" s="1030">
        <f>INDEX(G425:R425,1,MATCH(Parametres!$B$3,G$1:R$1,0))*IF(OR(F425="L",F425="S",F425="I"),-1,1)</f>
        <v>0</v>
      </c>
      <c r="AO425" s="598" t="e">
        <f>+VLOOKUP($AJ425,Data_Validation!$A:$D,1,0)</f>
        <v>#N/A</v>
      </c>
      <c r="AP425" s="598" t="e">
        <f>+VLOOKUP($AJ425,Data_Validation!$A:$D,3,0)</f>
        <v>#N/A</v>
      </c>
      <c r="AQ425" s="598" t="e">
        <f>+VLOOKUP($AJ425,Data_Validation!$A:$D,4,0)</f>
        <v>#N/A</v>
      </c>
      <c r="AR425" s="598" t="s">
        <v>299</v>
      </c>
      <c r="AS425" s="598" t="e">
        <f>+VLOOKUP($AJ425,Data_Validation!$A:$E,5,0)</f>
        <v>#N/A</v>
      </c>
      <c r="AT425" s="1036">
        <f t="shared" si="26"/>
        <v>0</v>
      </c>
      <c r="AU425" s="599">
        <f t="shared" si="26"/>
        <v>0</v>
      </c>
      <c r="AV425" s="1030">
        <f>IFERROR(INDEX(V425:AG425,1,MATCH(Parametres!$B$3,V$1:AG$1,0)-1)*IF(OR(C425="L",C425="S",C425="I"),-1,1),"")</f>
        <v>0</v>
      </c>
      <c r="AW425" s="1030">
        <f t="shared" si="27"/>
        <v>0</v>
      </c>
      <c r="AX425" s="1030">
        <f>INDEX(V425:AG425,1,MATCH(Parametres!$B$3,V$1:AG$1,0))*IF(OR(C425="L",C425="S",C425="I"),-1,1)</f>
        <v>0</v>
      </c>
      <c r="AY425" s="598" t="s">
        <v>337</v>
      </c>
      <c r="AZ425" s="598" t="e">
        <f>+VLOOKUP($AJ425,Data_Validation!$A:$E,5,0)</f>
        <v>#N/A</v>
      </c>
    </row>
    <row r="426" spans="36:52" ht="15.75" customHeight="1">
      <c r="AJ426" s="1030">
        <f t="shared" si="24"/>
        <v>0</v>
      </c>
      <c r="AK426" s="1030">
        <f t="shared" si="24"/>
        <v>0</v>
      </c>
      <c r="AL426" s="1030">
        <f>IFERROR(INDEX(G426:R426,1,MATCH(Parametres!$B$3,G$1:R$1,0)-1)*IF(OR(F426="L",F426="S",F426="I"),-1,1),"")</f>
        <v>0</v>
      </c>
      <c r="AM426" s="1030">
        <f t="shared" si="25"/>
        <v>0</v>
      </c>
      <c r="AN426" s="1030">
        <f>INDEX(G426:R426,1,MATCH(Parametres!$B$3,G$1:R$1,0))*IF(OR(F426="L",F426="S",F426="I"),-1,1)</f>
        <v>0</v>
      </c>
      <c r="AO426" s="598" t="e">
        <f>+VLOOKUP($AJ426,Data_Validation!$A:$D,1,0)</f>
        <v>#N/A</v>
      </c>
      <c r="AP426" s="598" t="e">
        <f>+VLOOKUP($AJ426,Data_Validation!$A:$D,3,0)</f>
        <v>#N/A</v>
      </c>
      <c r="AQ426" s="598" t="e">
        <f>+VLOOKUP($AJ426,Data_Validation!$A:$D,4,0)</f>
        <v>#N/A</v>
      </c>
      <c r="AR426" s="598" t="s">
        <v>299</v>
      </c>
      <c r="AS426" s="598" t="e">
        <f>+VLOOKUP($AJ426,Data_Validation!$A:$E,5,0)</f>
        <v>#N/A</v>
      </c>
      <c r="AT426" s="1036">
        <f t="shared" si="26"/>
        <v>0</v>
      </c>
      <c r="AU426" s="599">
        <f t="shared" si="26"/>
        <v>0</v>
      </c>
      <c r="AV426" s="1030">
        <f>IFERROR(INDEX(V426:AG426,1,MATCH(Parametres!$B$3,V$1:AG$1,0)-1)*IF(OR(C426="L",C426="S",C426="I"),-1,1),"")</f>
        <v>0</v>
      </c>
      <c r="AW426" s="1030">
        <f t="shared" si="27"/>
        <v>0</v>
      </c>
      <c r="AX426" s="1030">
        <f>INDEX(V426:AG426,1,MATCH(Parametres!$B$3,V$1:AG$1,0))*IF(OR(C426="L",C426="S",C426="I"),-1,1)</f>
        <v>0</v>
      </c>
      <c r="AY426" s="598" t="s">
        <v>337</v>
      </c>
      <c r="AZ426" s="598" t="e">
        <f>+VLOOKUP($AJ426,Data_Validation!$A:$E,5,0)</f>
        <v>#N/A</v>
      </c>
    </row>
    <row r="427" spans="36:52" ht="15.75" customHeight="1">
      <c r="AJ427" s="1030">
        <f t="shared" si="24"/>
        <v>0</v>
      </c>
      <c r="AK427" s="1030">
        <f t="shared" si="24"/>
        <v>0</v>
      </c>
      <c r="AL427" s="1030">
        <f>IFERROR(INDEX(G427:R427,1,MATCH(Parametres!$B$3,G$1:R$1,0)-1)*IF(OR(F427="L",F427="S",F427="I"),-1,1),"")</f>
        <v>0</v>
      </c>
      <c r="AM427" s="1030">
        <f t="shared" si="25"/>
        <v>0</v>
      </c>
      <c r="AN427" s="1030">
        <f>INDEX(G427:R427,1,MATCH(Parametres!$B$3,G$1:R$1,0))*IF(OR(F427="L",F427="S",F427="I"),-1,1)</f>
        <v>0</v>
      </c>
      <c r="AO427" s="598" t="e">
        <f>+VLOOKUP($AJ427,Data_Validation!$A:$D,1,0)</f>
        <v>#N/A</v>
      </c>
      <c r="AP427" s="598" t="e">
        <f>+VLOOKUP($AJ427,Data_Validation!$A:$D,3,0)</f>
        <v>#N/A</v>
      </c>
      <c r="AQ427" s="598" t="e">
        <f>+VLOOKUP($AJ427,Data_Validation!$A:$D,4,0)</f>
        <v>#N/A</v>
      </c>
      <c r="AR427" s="598" t="s">
        <v>299</v>
      </c>
      <c r="AS427" s="598" t="e">
        <f>+VLOOKUP($AJ427,Data_Validation!$A:$E,5,0)</f>
        <v>#N/A</v>
      </c>
      <c r="AT427" s="1036">
        <f t="shared" si="26"/>
        <v>0</v>
      </c>
      <c r="AU427" s="599">
        <f t="shared" si="26"/>
        <v>0</v>
      </c>
      <c r="AV427" s="1030">
        <f>IFERROR(INDEX(V427:AG427,1,MATCH(Parametres!$B$3,V$1:AG$1,0)-1)*IF(OR(C427="L",C427="S",C427="I"),-1,1),"")</f>
        <v>0</v>
      </c>
      <c r="AW427" s="1030">
        <f t="shared" si="27"/>
        <v>0</v>
      </c>
      <c r="AX427" s="1030">
        <f>INDEX(V427:AG427,1,MATCH(Parametres!$B$3,V$1:AG$1,0))*IF(OR(C427="L",C427="S",C427="I"),-1,1)</f>
        <v>0</v>
      </c>
      <c r="AY427" s="598" t="s">
        <v>337</v>
      </c>
      <c r="AZ427" s="598" t="e">
        <f>+VLOOKUP($AJ427,Data_Validation!$A:$E,5,0)</f>
        <v>#N/A</v>
      </c>
    </row>
    <row r="428" spans="36:52" ht="15.75" customHeight="1">
      <c r="AJ428" s="1030">
        <f t="shared" si="24"/>
        <v>0</v>
      </c>
      <c r="AK428" s="1030">
        <f t="shared" si="24"/>
        <v>0</v>
      </c>
      <c r="AL428" s="1030">
        <f>IFERROR(INDEX(G428:R428,1,MATCH(Parametres!$B$3,G$1:R$1,0)-1)*IF(OR(F428="L",F428="S",F428="I"),-1,1),"")</f>
        <v>0</v>
      </c>
      <c r="AM428" s="1030">
        <f t="shared" si="25"/>
        <v>0</v>
      </c>
      <c r="AN428" s="1030">
        <f>INDEX(G428:R428,1,MATCH(Parametres!$B$3,G$1:R$1,0))*IF(OR(F428="L",F428="S",F428="I"),-1,1)</f>
        <v>0</v>
      </c>
      <c r="AO428" s="598" t="e">
        <f>+VLOOKUP($AJ428,Data_Validation!$A:$D,1,0)</f>
        <v>#N/A</v>
      </c>
      <c r="AP428" s="598" t="e">
        <f>+VLOOKUP($AJ428,Data_Validation!$A:$D,3,0)</f>
        <v>#N/A</v>
      </c>
      <c r="AQ428" s="598" t="e">
        <f>+VLOOKUP($AJ428,Data_Validation!$A:$D,4,0)</f>
        <v>#N/A</v>
      </c>
      <c r="AR428" s="598" t="s">
        <v>299</v>
      </c>
      <c r="AS428" s="598" t="e">
        <f>+VLOOKUP($AJ428,Data_Validation!$A:$E,5,0)</f>
        <v>#N/A</v>
      </c>
      <c r="AT428" s="1036">
        <f t="shared" si="26"/>
        <v>0</v>
      </c>
      <c r="AU428" s="599">
        <f t="shared" si="26"/>
        <v>0</v>
      </c>
      <c r="AV428" s="1030">
        <f>IFERROR(INDEX(V428:AG428,1,MATCH(Parametres!$B$3,V$1:AG$1,0)-1)*IF(OR(C428="L",C428="S",C428="I"),-1,1),"")</f>
        <v>0</v>
      </c>
      <c r="AW428" s="1030">
        <f t="shared" si="27"/>
        <v>0</v>
      </c>
      <c r="AX428" s="1030">
        <f>INDEX(V428:AG428,1,MATCH(Parametres!$B$3,V$1:AG$1,0))*IF(OR(C428="L",C428="S",C428="I"),-1,1)</f>
        <v>0</v>
      </c>
      <c r="AY428" s="598" t="s">
        <v>337</v>
      </c>
      <c r="AZ428" s="598" t="e">
        <f>+VLOOKUP($AJ428,Data_Validation!$A:$E,5,0)</f>
        <v>#N/A</v>
      </c>
    </row>
    <row r="429" spans="36:52" ht="15.75" customHeight="1">
      <c r="AJ429" s="1030">
        <f t="shared" si="24"/>
        <v>0</v>
      </c>
      <c r="AK429" s="1030">
        <f t="shared" si="24"/>
        <v>0</v>
      </c>
      <c r="AL429" s="1030">
        <f>IFERROR(INDEX(G429:R429,1,MATCH(Parametres!$B$3,G$1:R$1,0)-1)*IF(OR(F429="L",F429="S",F429="I"),-1,1),"")</f>
        <v>0</v>
      </c>
      <c r="AM429" s="1030">
        <f t="shared" si="25"/>
        <v>0</v>
      </c>
      <c r="AN429" s="1030">
        <f>INDEX(G429:R429,1,MATCH(Parametres!$B$3,G$1:R$1,0))*IF(OR(F429="L",F429="S",F429="I"),-1,1)</f>
        <v>0</v>
      </c>
      <c r="AO429" s="598" t="e">
        <f>+VLOOKUP($AJ429,Data_Validation!$A:$D,1,0)</f>
        <v>#N/A</v>
      </c>
      <c r="AP429" s="598" t="e">
        <f>+VLOOKUP($AJ429,Data_Validation!$A:$D,3,0)</f>
        <v>#N/A</v>
      </c>
      <c r="AQ429" s="598" t="e">
        <f>+VLOOKUP($AJ429,Data_Validation!$A:$D,4,0)</f>
        <v>#N/A</v>
      </c>
      <c r="AR429" s="598" t="s">
        <v>299</v>
      </c>
      <c r="AS429" s="598" t="e">
        <f>+VLOOKUP($AJ429,Data_Validation!$A:$E,5,0)</f>
        <v>#N/A</v>
      </c>
      <c r="AT429" s="1036">
        <f t="shared" si="26"/>
        <v>0</v>
      </c>
      <c r="AU429" s="599">
        <f t="shared" si="26"/>
        <v>0</v>
      </c>
      <c r="AV429" s="1030">
        <f>IFERROR(INDEX(V429:AG429,1,MATCH(Parametres!$B$3,V$1:AG$1,0)-1)*IF(OR(C429="L",C429="S",C429="I"),-1,1),"")</f>
        <v>0</v>
      </c>
      <c r="AW429" s="1030">
        <f t="shared" si="27"/>
        <v>0</v>
      </c>
      <c r="AX429" s="1030">
        <f>INDEX(V429:AG429,1,MATCH(Parametres!$B$3,V$1:AG$1,0))*IF(OR(C429="L",C429="S",C429="I"),-1,1)</f>
        <v>0</v>
      </c>
      <c r="AY429" s="598" t="s">
        <v>337</v>
      </c>
      <c r="AZ429" s="598" t="e">
        <f>+VLOOKUP($AJ429,Data_Validation!$A:$E,5,0)</f>
        <v>#N/A</v>
      </c>
    </row>
    <row r="430" spans="36:52" ht="15.75" customHeight="1">
      <c r="AJ430" s="1030">
        <f t="shared" si="24"/>
        <v>0</v>
      </c>
      <c r="AK430" s="1030">
        <f t="shared" si="24"/>
        <v>0</v>
      </c>
      <c r="AL430" s="1030">
        <f>IFERROR(INDEX(G430:R430,1,MATCH(Parametres!$B$3,G$1:R$1,0)-1)*IF(OR(F430="L",F430="S",F430="I"),-1,1),"")</f>
        <v>0</v>
      </c>
      <c r="AM430" s="1030">
        <f t="shared" si="25"/>
        <v>0</v>
      </c>
      <c r="AN430" s="1030">
        <f>INDEX(G430:R430,1,MATCH(Parametres!$B$3,G$1:R$1,0))*IF(OR(F430="L",F430="S",F430="I"),-1,1)</f>
        <v>0</v>
      </c>
      <c r="AO430" s="598" t="e">
        <f>+VLOOKUP($AJ430,Data_Validation!$A:$D,1,0)</f>
        <v>#N/A</v>
      </c>
      <c r="AP430" s="598" t="e">
        <f>+VLOOKUP($AJ430,Data_Validation!$A:$D,3,0)</f>
        <v>#N/A</v>
      </c>
      <c r="AQ430" s="598" t="e">
        <f>+VLOOKUP($AJ430,Data_Validation!$A:$D,4,0)</f>
        <v>#N/A</v>
      </c>
      <c r="AR430" s="598" t="s">
        <v>299</v>
      </c>
      <c r="AS430" s="598" t="e">
        <f>+VLOOKUP($AJ430,Data_Validation!$A:$E,5,0)</f>
        <v>#N/A</v>
      </c>
      <c r="AT430" s="1036">
        <f t="shared" si="26"/>
        <v>0</v>
      </c>
      <c r="AU430" s="599">
        <f t="shared" si="26"/>
        <v>0</v>
      </c>
      <c r="AV430" s="1030">
        <f>IFERROR(INDEX(V430:AG430,1,MATCH(Parametres!$B$3,V$1:AG$1,0)-1)*IF(OR(C430="L",C430="S",C430="I"),-1,1),"")</f>
        <v>0</v>
      </c>
      <c r="AW430" s="1030">
        <f t="shared" si="27"/>
        <v>0</v>
      </c>
      <c r="AX430" s="1030">
        <f>INDEX(V430:AG430,1,MATCH(Parametres!$B$3,V$1:AG$1,0))*IF(OR(C430="L",C430="S",C430="I"),-1,1)</f>
        <v>0</v>
      </c>
      <c r="AY430" s="598" t="s">
        <v>337</v>
      </c>
      <c r="AZ430" s="598" t="e">
        <f>+VLOOKUP($AJ430,Data_Validation!$A:$E,5,0)</f>
        <v>#N/A</v>
      </c>
    </row>
    <row r="431" spans="36:52" ht="15.75" customHeight="1">
      <c r="AJ431" s="1030">
        <f t="shared" si="24"/>
        <v>0</v>
      </c>
      <c r="AK431" s="1030">
        <f t="shared" si="24"/>
        <v>0</v>
      </c>
      <c r="AL431" s="1030">
        <f>IFERROR(INDEX(G431:R431,1,MATCH(Parametres!$B$3,G$1:R$1,0)-1)*IF(OR(F431="L",F431="S",F431="I"),-1,1),"")</f>
        <v>0</v>
      </c>
      <c r="AM431" s="1030">
        <f t="shared" si="25"/>
        <v>0</v>
      </c>
      <c r="AN431" s="1030">
        <f>INDEX(G431:R431,1,MATCH(Parametres!$B$3,G$1:R$1,0))*IF(OR(F431="L",F431="S",F431="I"),-1,1)</f>
        <v>0</v>
      </c>
      <c r="AO431" s="598" t="e">
        <f>+VLOOKUP($AJ431,Data_Validation!$A:$D,1,0)</f>
        <v>#N/A</v>
      </c>
      <c r="AP431" s="598" t="e">
        <f>+VLOOKUP($AJ431,Data_Validation!$A:$D,3,0)</f>
        <v>#N/A</v>
      </c>
      <c r="AQ431" s="598" t="e">
        <f>+VLOOKUP($AJ431,Data_Validation!$A:$D,4,0)</f>
        <v>#N/A</v>
      </c>
      <c r="AR431" s="598" t="s">
        <v>299</v>
      </c>
      <c r="AS431" s="598" t="e">
        <f>+VLOOKUP($AJ431,Data_Validation!$A:$E,5,0)</f>
        <v>#N/A</v>
      </c>
      <c r="AT431" s="1036">
        <f t="shared" si="26"/>
        <v>0</v>
      </c>
      <c r="AU431" s="599">
        <f t="shared" si="26"/>
        <v>0</v>
      </c>
      <c r="AV431" s="1030">
        <f>IFERROR(INDEX(V431:AG431,1,MATCH(Parametres!$B$3,V$1:AG$1,0)-1)*IF(OR(C431="L",C431="S",C431="I"),-1,1),"")</f>
        <v>0</v>
      </c>
      <c r="AW431" s="1030">
        <f t="shared" si="27"/>
        <v>0</v>
      </c>
      <c r="AX431" s="1030">
        <f>INDEX(V431:AG431,1,MATCH(Parametres!$B$3,V$1:AG$1,0))*IF(OR(C431="L",C431="S",C431="I"),-1,1)</f>
        <v>0</v>
      </c>
      <c r="AY431" s="598" t="s">
        <v>337</v>
      </c>
      <c r="AZ431" s="598" t="e">
        <f>+VLOOKUP($AJ431,Data_Validation!$A:$E,5,0)</f>
        <v>#N/A</v>
      </c>
    </row>
    <row r="432" spans="36:52" ht="15.75" customHeight="1">
      <c r="AJ432" s="1030">
        <f t="shared" si="24"/>
        <v>0</v>
      </c>
      <c r="AK432" s="1030">
        <f t="shared" si="24"/>
        <v>0</v>
      </c>
      <c r="AL432" s="1030">
        <f>IFERROR(INDEX(G432:R432,1,MATCH(Parametres!$B$3,G$1:R$1,0)-1)*IF(OR(F432="L",F432="S",F432="I"),-1,1),"")</f>
        <v>0</v>
      </c>
      <c r="AM432" s="1030">
        <f t="shared" si="25"/>
        <v>0</v>
      </c>
      <c r="AN432" s="1030">
        <f>INDEX(G432:R432,1,MATCH(Parametres!$B$3,G$1:R$1,0))*IF(OR(F432="L",F432="S",F432="I"),-1,1)</f>
        <v>0</v>
      </c>
      <c r="AO432" s="598" t="e">
        <f>+VLOOKUP($AJ432,Data_Validation!$A:$D,1,0)</f>
        <v>#N/A</v>
      </c>
      <c r="AP432" s="598" t="e">
        <f>+VLOOKUP($AJ432,Data_Validation!$A:$D,3,0)</f>
        <v>#N/A</v>
      </c>
      <c r="AQ432" s="598" t="e">
        <f>+VLOOKUP($AJ432,Data_Validation!$A:$D,4,0)</f>
        <v>#N/A</v>
      </c>
      <c r="AR432" s="598" t="s">
        <v>299</v>
      </c>
      <c r="AS432" s="598" t="e">
        <f>+VLOOKUP($AJ432,Data_Validation!$A:$E,5,0)</f>
        <v>#N/A</v>
      </c>
      <c r="AT432" s="1036">
        <f t="shared" si="26"/>
        <v>0</v>
      </c>
      <c r="AU432" s="599">
        <f t="shared" si="26"/>
        <v>0</v>
      </c>
      <c r="AV432" s="1030">
        <f>IFERROR(INDEX(V432:AG432,1,MATCH(Parametres!$B$3,V$1:AG$1,0)-1)*IF(OR(C432="L",C432="S",C432="I"),-1,1),"")</f>
        <v>0</v>
      </c>
      <c r="AW432" s="1030">
        <f t="shared" si="27"/>
        <v>0</v>
      </c>
      <c r="AX432" s="1030">
        <f>INDEX(V432:AG432,1,MATCH(Parametres!$B$3,V$1:AG$1,0))*IF(OR(C432="L",C432="S",C432="I"),-1,1)</f>
        <v>0</v>
      </c>
      <c r="AY432" s="598" t="s">
        <v>337</v>
      </c>
      <c r="AZ432" s="598" t="e">
        <f>+VLOOKUP($AJ432,Data_Validation!$A:$E,5,0)</f>
        <v>#N/A</v>
      </c>
    </row>
    <row r="433" spans="36:52" ht="15.75" customHeight="1">
      <c r="AJ433" s="1030">
        <f t="shared" si="24"/>
        <v>0</v>
      </c>
      <c r="AK433" s="1030">
        <f t="shared" si="24"/>
        <v>0</v>
      </c>
      <c r="AL433" s="1030">
        <f>IFERROR(INDEX(G433:R433,1,MATCH(Parametres!$B$3,G$1:R$1,0)-1)*IF(OR(F433="L",F433="S",F433="I"),-1,1),"")</f>
        <v>0</v>
      </c>
      <c r="AM433" s="1030">
        <f t="shared" si="25"/>
        <v>0</v>
      </c>
      <c r="AN433" s="1030">
        <f>INDEX(G433:R433,1,MATCH(Parametres!$B$3,G$1:R$1,0))*IF(OR(F433="L",F433="S",F433="I"),-1,1)</f>
        <v>0</v>
      </c>
      <c r="AO433" s="598" t="e">
        <f>+VLOOKUP($AJ433,Data_Validation!$A:$D,1,0)</f>
        <v>#N/A</v>
      </c>
      <c r="AP433" s="598" t="e">
        <f>+VLOOKUP($AJ433,Data_Validation!$A:$D,3,0)</f>
        <v>#N/A</v>
      </c>
      <c r="AQ433" s="598" t="e">
        <f>+VLOOKUP($AJ433,Data_Validation!$A:$D,4,0)</f>
        <v>#N/A</v>
      </c>
      <c r="AR433" s="598" t="s">
        <v>299</v>
      </c>
      <c r="AS433" s="598" t="e">
        <f>+VLOOKUP($AJ433,Data_Validation!$A:$E,5,0)</f>
        <v>#N/A</v>
      </c>
      <c r="AT433" s="1036">
        <f t="shared" si="26"/>
        <v>0</v>
      </c>
      <c r="AU433" s="599">
        <f t="shared" si="26"/>
        <v>0</v>
      </c>
      <c r="AV433" s="1030">
        <f>IFERROR(INDEX(V433:AG433,1,MATCH(Parametres!$B$3,V$1:AG$1,0)-1)*IF(OR(C433="L",C433="S",C433="I"),-1,1),"")</f>
        <v>0</v>
      </c>
      <c r="AW433" s="1030">
        <f t="shared" si="27"/>
        <v>0</v>
      </c>
      <c r="AX433" s="1030">
        <f>INDEX(V433:AG433,1,MATCH(Parametres!$B$3,V$1:AG$1,0))*IF(OR(C433="L",C433="S",C433="I"),-1,1)</f>
        <v>0</v>
      </c>
      <c r="AY433" s="598" t="s">
        <v>337</v>
      </c>
      <c r="AZ433" s="598" t="e">
        <f>+VLOOKUP($AJ433,Data_Validation!$A:$E,5,0)</f>
        <v>#N/A</v>
      </c>
    </row>
    <row r="434" spans="36:52" ht="15.75" customHeight="1">
      <c r="AJ434" s="1030">
        <f t="shared" si="24"/>
        <v>0</v>
      </c>
      <c r="AK434" s="1030">
        <f t="shared" si="24"/>
        <v>0</v>
      </c>
      <c r="AL434" s="1030">
        <f>IFERROR(INDEX(G434:R434,1,MATCH(Parametres!$B$3,G$1:R$1,0)-1)*IF(OR(F434="L",F434="S",F434="I"),-1,1),"")</f>
        <v>0</v>
      </c>
      <c r="AM434" s="1030">
        <f t="shared" si="25"/>
        <v>0</v>
      </c>
      <c r="AN434" s="1030">
        <f>INDEX(G434:R434,1,MATCH(Parametres!$B$3,G$1:R$1,0))*IF(OR(F434="L",F434="S",F434="I"),-1,1)</f>
        <v>0</v>
      </c>
      <c r="AO434" s="598" t="e">
        <f>+VLOOKUP($AJ434,Data_Validation!$A:$D,1,0)</f>
        <v>#N/A</v>
      </c>
      <c r="AP434" s="598" t="e">
        <f>+VLOOKUP($AJ434,Data_Validation!$A:$D,3,0)</f>
        <v>#N/A</v>
      </c>
      <c r="AQ434" s="598" t="e">
        <f>+VLOOKUP($AJ434,Data_Validation!$A:$D,4,0)</f>
        <v>#N/A</v>
      </c>
      <c r="AR434" s="598" t="s">
        <v>299</v>
      </c>
      <c r="AS434" s="598" t="e">
        <f>+VLOOKUP($AJ434,Data_Validation!$A:$E,5,0)</f>
        <v>#N/A</v>
      </c>
      <c r="AT434" s="1036">
        <f t="shared" si="26"/>
        <v>0</v>
      </c>
      <c r="AU434" s="599">
        <f t="shared" si="26"/>
        <v>0</v>
      </c>
      <c r="AV434" s="1030">
        <f>IFERROR(INDEX(V434:AG434,1,MATCH(Parametres!$B$3,V$1:AG$1,0)-1)*IF(OR(C434="L",C434="S",C434="I"),-1,1),"")</f>
        <v>0</v>
      </c>
      <c r="AW434" s="1030">
        <f t="shared" si="27"/>
        <v>0</v>
      </c>
      <c r="AX434" s="1030">
        <f>INDEX(V434:AG434,1,MATCH(Parametres!$B$3,V$1:AG$1,0))*IF(OR(C434="L",C434="S",C434="I"),-1,1)</f>
        <v>0</v>
      </c>
      <c r="AY434" s="598" t="s">
        <v>337</v>
      </c>
      <c r="AZ434" s="598" t="e">
        <f>+VLOOKUP($AJ434,Data_Validation!$A:$E,5,0)</f>
        <v>#N/A</v>
      </c>
    </row>
    <row r="435" spans="36:52" ht="15.75" customHeight="1">
      <c r="AJ435" s="1030">
        <f t="shared" si="24"/>
        <v>0</v>
      </c>
      <c r="AK435" s="1030">
        <f t="shared" si="24"/>
        <v>0</v>
      </c>
      <c r="AL435" s="1030">
        <f>IFERROR(INDEX(G435:R435,1,MATCH(Parametres!$B$3,G$1:R$1,0)-1)*IF(OR(F435="L",F435="S",F435="I"),-1,1),"")</f>
        <v>0</v>
      </c>
      <c r="AM435" s="1030">
        <f t="shared" si="25"/>
        <v>0</v>
      </c>
      <c r="AN435" s="1030">
        <f>INDEX(G435:R435,1,MATCH(Parametres!$B$3,G$1:R$1,0))*IF(OR(F435="L",F435="S",F435="I"),-1,1)</f>
        <v>0</v>
      </c>
      <c r="AO435" s="598" t="e">
        <f>+VLOOKUP($AJ435,Data_Validation!$A:$D,1,0)</f>
        <v>#N/A</v>
      </c>
      <c r="AP435" s="598" t="e">
        <f>+VLOOKUP($AJ435,Data_Validation!$A:$D,3,0)</f>
        <v>#N/A</v>
      </c>
      <c r="AQ435" s="598" t="e">
        <f>+VLOOKUP($AJ435,Data_Validation!$A:$D,4,0)</f>
        <v>#N/A</v>
      </c>
      <c r="AR435" s="598" t="s">
        <v>299</v>
      </c>
      <c r="AS435" s="598" t="e">
        <f>+VLOOKUP($AJ435,Data_Validation!$A:$E,5,0)</f>
        <v>#N/A</v>
      </c>
      <c r="AT435" s="1036">
        <f t="shared" si="26"/>
        <v>0</v>
      </c>
      <c r="AU435" s="599">
        <f t="shared" si="26"/>
        <v>0</v>
      </c>
      <c r="AV435" s="1030">
        <f>IFERROR(INDEX(V435:AG435,1,MATCH(Parametres!$B$3,V$1:AG$1,0)-1)*IF(OR(C435="L",C435="S",C435="I"),-1,1),"")</f>
        <v>0</v>
      </c>
      <c r="AW435" s="1030">
        <f t="shared" si="27"/>
        <v>0</v>
      </c>
      <c r="AX435" s="1030">
        <f>INDEX(V435:AG435,1,MATCH(Parametres!$B$3,V$1:AG$1,0))*IF(OR(C435="L",C435="S",C435="I"),-1,1)</f>
        <v>0</v>
      </c>
      <c r="AY435" s="598" t="s">
        <v>337</v>
      </c>
      <c r="AZ435" s="598" t="e">
        <f>+VLOOKUP($AJ435,Data_Validation!$A:$E,5,0)</f>
        <v>#N/A</v>
      </c>
    </row>
    <row r="436" spans="36:52" ht="15.75" customHeight="1">
      <c r="AJ436" s="1030">
        <f t="shared" si="24"/>
        <v>0</v>
      </c>
      <c r="AK436" s="1030">
        <f t="shared" si="24"/>
        <v>0</v>
      </c>
      <c r="AL436" s="1030">
        <f>IFERROR(INDEX(G436:R436,1,MATCH(Parametres!$B$3,G$1:R$1,0)-1)*IF(OR(F436="L",F436="S",F436="I"),-1,1),"")</f>
        <v>0</v>
      </c>
      <c r="AM436" s="1030">
        <f t="shared" si="25"/>
        <v>0</v>
      </c>
      <c r="AN436" s="1030">
        <f>INDEX(G436:R436,1,MATCH(Parametres!$B$3,G$1:R$1,0))*IF(OR(F436="L",F436="S",F436="I"),-1,1)</f>
        <v>0</v>
      </c>
      <c r="AO436" s="598" t="e">
        <f>+VLOOKUP($AJ436,Data_Validation!$A:$D,1,0)</f>
        <v>#N/A</v>
      </c>
      <c r="AP436" s="598" t="e">
        <f>+VLOOKUP($AJ436,Data_Validation!$A:$D,3,0)</f>
        <v>#N/A</v>
      </c>
      <c r="AQ436" s="598" t="e">
        <f>+VLOOKUP($AJ436,Data_Validation!$A:$D,4,0)</f>
        <v>#N/A</v>
      </c>
      <c r="AR436" s="598" t="s">
        <v>299</v>
      </c>
      <c r="AS436" s="598" t="e">
        <f>+VLOOKUP($AJ436,Data_Validation!$A:$E,5,0)</f>
        <v>#N/A</v>
      </c>
      <c r="AT436" s="1036">
        <f t="shared" si="26"/>
        <v>0</v>
      </c>
      <c r="AU436" s="599">
        <f t="shared" si="26"/>
        <v>0</v>
      </c>
      <c r="AV436" s="1030">
        <f>IFERROR(INDEX(V436:AG436,1,MATCH(Parametres!$B$3,V$1:AG$1,0)-1)*IF(OR(C436="L",C436="S",C436="I"),-1,1),"")</f>
        <v>0</v>
      </c>
      <c r="AW436" s="1030">
        <f t="shared" si="27"/>
        <v>0</v>
      </c>
      <c r="AX436" s="1030">
        <f>INDEX(V436:AG436,1,MATCH(Parametres!$B$3,V$1:AG$1,0))*IF(OR(C436="L",C436="S",C436="I"),-1,1)</f>
        <v>0</v>
      </c>
      <c r="AY436" s="598" t="s">
        <v>337</v>
      </c>
      <c r="AZ436" s="598" t="e">
        <f>+VLOOKUP($AJ436,Data_Validation!$A:$E,5,0)</f>
        <v>#N/A</v>
      </c>
    </row>
    <row r="437" spans="36:52" ht="15.75" customHeight="1">
      <c r="AJ437" s="1030">
        <f t="shared" si="24"/>
        <v>0</v>
      </c>
      <c r="AK437" s="1030">
        <f t="shared" si="24"/>
        <v>0</v>
      </c>
      <c r="AL437" s="1030">
        <f>IFERROR(INDEX(G437:R437,1,MATCH(Parametres!$B$3,G$1:R$1,0)-1)*IF(OR(F437="L",F437="S",F437="I"),-1,1),"")</f>
        <v>0</v>
      </c>
      <c r="AM437" s="1030">
        <f t="shared" si="25"/>
        <v>0</v>
      </c>
      <c r="AN437" s="1030">
        <f>INDEX(G437:R437,1,MATCH(Parametres!$B$3,G$1:R$1,0))*IF(OR(F437="L",F437="S",F437="I"),-1,1)</f>
        <v>0</v>
      </c>
      <c r="AO437" s="598" t="e">
        <f>+VLOOKUP($AJ437,Data_Validation!$A:$D,1,0)</f>
        <v>#N/A</v>
      </c>
      <c r="AP437" s="598" t="e">
        <f>+VLOOKUP($AJ437,Data_Validation!$A:$D,3,0)</f>
        <v>#N/A</v>
      </c>
      <c r="AQ437" s="598" t="e">
        <f>+VLOOKUP($AJ437,Data_Validation!$A:$D,4,0)</f>
        <v>#N/A</v>
      </c>
      <c r="AR437" s="598" t="s">
        <v>299</v>
      </c>
      <c r="AS437" s="598" t="e">
        <f>+VLOOKUP($AJ437,Data_Validation!$A:$E,5,0)</f>
        <v>#N/A</v>
      </c>
      <c r="AT437" s="1036">
        <f t="shared" si="26"/>
        <v>0</v>
      </c>
      <c r="AU437" s="599">
        <f t="shared" si="26"/>
        <v>0</v>
      </c>
      <c r="AV437" s="1030">
        <f>IFERROR(INDEX(V437:AG437,1,MATCH(Parametres!$B$3,V$1:AG$1,0)-1)*IF(OR(C437="L",C437="S",C437="I"),-1,1),"")</f>
        <v>0</v>
      </c>
      <c r="AW437" s="1030">
        <f t="shared" si="27"/>
        <v>0</v>
      </c>
      <c r="AX437" s="1030">
        <f>INDEX(V437:AG437,1,MATCH(Parametres!$B$3,V$1:AG$1,0))*IF(OR(C437="L",C437="S",C437="I"),-1,1)</f>
        <v>0</v>
      </c>
      <c r="AY437" s="598" t="s">
        <v>337</v>
      </c>
      <c r="AZ437" s="598" t="e">
        <f>+VLOOKUP($AJ437,Data_Validation!$A:$E,5,0)</f>
        <v>#N/A</v>
      </c>
    </row>
    <row r="438" spans="36:52" ht="15.75" customHeight="1">
      <c r="AJ438" s="1030">
        <f t="shared" si="24"/>
        <v>0</v>
      </c>
      <c r="AK438" s="1030">
        <f t="shared" si="24"/>
        <v>0</v>
      </c>
      <c r="AL438" s="1030">
        <f>IFERROR(INDEX(G438:R438,1,MATCH(Parametres!$B$3,G$1:R$1,0)-1)*IF(OR(F438="L",F438="S",F438="I"),-1,1),"")</f>
        <v>0</v>
      </c>
      <c r="AM438" s="1030">
        <f t="shared" si="25"/>
        <v>0</v>
      </c>
      <c r="AN438" s="1030">
        <f>INDEX(G438:R438,1,MATCH(Parametres!$B$3,G$1:R$1,0))*IF(OR(F438="L",F438="S",F438="I"),-1,1)</f>
        <v>0</v>
      </c>
      <c r="AO438" s="598" t="e">
        <f>+VLOOKUP($AJ438,Data_Validation!$A:$D,1,0)</f>
        <v>#N/A</v>
      </c>
      <c r="AP438" s="598" t="e">
        <f>+VLOOKUP($AJ438,Data_Validation!$A:$D,3,0)</f>
        <v>#N/A</v>
      </c>
      <c r="AQ438" s="598" t="e">
        <f>+VLOOKUP($AJ438,Data_Validation!$A:$D,4,0)</f>
        <v>#N/A</v>
      </c>
      <c r="AR438" s="598" t="s">
        <v>299</v>
      </c>
      <c r="AS438" s="598" t="e">
        <f>+VLOOKUP($AJ438,Data_Validation!$A:$E,5,0)</f>
        <v>#N/A</v>
      </c>
      <c r="AT438" s="1036">
        <f t="shared" si="26"/>
        <v>0</v>
      </c>
      <c r="AU438" s="599">
        <f t="shared" si="26"/>
        <v>0</v>
      </c>
      <c r="AV438" s="1030">
        <f>IFERROR(INDEX(V438:AG438,1,MATCH(Parametres!$B$3,V$1:AG$1,0)-1)*IF(OR(C438="L",C438="S",C438="I"),-1,1),"")</f>
        <v>0</v>
      </c>
      <c r="AW438" s="1030">
        <f t="shared" si="27"/>
        <v>0</v>
      </c>
      <c r="AX438" s="1030">
        <f>INDEX(V438:AG438,1,MATCH(Parametres!$B$3,V$1:AG$1,0))*IF(OR(C438="L",C438="S",C438="I"),-1,1)</f>
        <v>0</v>
      </c>
      <c r="AY438" s="598" t="s">
        <v>337</v>
      </c>
      <c r="AZ438" s="598" t="e">
        <f>+VLOOKUP($AJ438,Data_Validation!$A:$E,5,0)</f>
        <v>#N/A</v>
      </c>
    </row>
    <row r="439" spans="36:52" ht="15.75" customHeight="1">
      <c r="AJ439" s="1030">
        <f t="shared" si="24"/>
        <v>0</v>
      </c>
      <c r="AK439" s="1030">
        <f t="shared" si="24"/>
        <v>0</v>
      </c>
      <c r="AL439" s="1030">
        <f>IFERROR(INDEX(G439:R439,1,MATCH(Parametres!$B$3,G$1:R$1,0)-1)*IF(OR(F439="L",F439="S",F439="I"),-1,1),"")</f>
        <v>0</v>
      </c>
      <c r="AM439" s="1030">
        <f t="shared" si="25"/>
        <v>0</v>
      </c>
      <c r="AN439" s="1030">
        <f>INDEX(G439:R439,1,MATCH(Parametres!$B$3,G$1:R$1,0))*IF(OR(F439="L",F439="S",F439="I"),-1,1)</f>
        <v>0</v>
      </c>
      <c r="AO439" s="598" t="e">
        <f>+VLOOKUP($AJ439,Data_Validation!$A:$D,1,0)</f>
        <v>#N/A</v>
      </c>
      <c r="AP439" s="598" t="e">
        <f>+VLOOKUP($AJ439,Data_Validation!$A:$D,3,0)</f>
        <v>#N/A</v>
      </c>
      <c r="AQ439" s="598" t="e">
        <f>+VLOOKUP($AJ439,Data_Validation!$A:$D,4,0)</f>
        <v>#N/A</v>
      </c>
      <c r="AR439" s="598" t="s">
        <v>299</v>
      </c>
      <c r="AS439" s="598" t="e">
        <f>+VLOOKUP($AJ439,Data_Validation!$A:$E,5,0)</f>
        <v>#N/A</v>
      </c>
      <c r="AT439" s="1036">
        <f t="shared" si="26"/>
        <v>0</v>
      </c>
      <c r="AU439" s="599">
        <f t="shared" si="26"/>
        <v>0</v>
      </c>
      <c r="AV439" s="1030">
        <f>IFERROR(INDEX(V439:AG439,1,MATCH(Parametres!$B$3,V$1:AG$1,0)-1)*IF(OR(C439="L",C439="S",C439="I"),-1,1),"")</f>
        <v>0</v>
      </c>
      <c r="AW439" s="1030">
        <f t="shared" si="27"/>
        <v>0</v>
      </c>
      <c r="AX439" s="1030">
        <f>INDEX(V439:AG439,1,MATCH(Parametres!$B$3,V$1:AG$1,0))*IF(OR(C439="L",C439="S",C439="I"),-1,1)</f>
        <v>0</v>
      </c>
      <c r="AY439" s="598" t="s">
        <v>337</v>
      </c>
      <c r="AZ439" s="598" t="e">
        <f>+VLOOKUP($AJ439,Data_Validation!$A:$E,5,0)</f>
        <v>#N/A</v>
      </c>
    </row>
    <row r="440" spans="36:52" ht="15.75" customHeight="1">
      <c r="AJ440" s="1030">
        <f t="shared" si="24"/>
        <v>0</v>
      </c>
      <c r="AK440" s="1030">
        <f t="shared" si="24"/>
        <v>0</v>
      </c>
      <c r="AL440" s="1030">
        <f>IFERROR(INDEX(G440:R440,1,MATCH(Parametres!$B$3,G$1:R$1,0)-1)*IF(OR(F440="L",F440="S",F440="I"),-1,1),"")</f>
        <v>0</v>
      </c>
      <c r="AM440" s="1030">
        <f t="shared" si="25"/>
        <v>0</v>
      </c>
      <c r="AN440" s="1030">
        <f>INDEX(G440:R440,1,MATCH(Parametres!$B$3,G$1:R$1,0))*IF(OR(F440="L",F440="S",F440="I"),-1,1)</f>
        <v>0</v>
      </c>
      <c r="AO440" s="598" t="e">
        <f>+VLOOKUP($AJ440,Data_Validation!$A:$D,1,0)</f>
        <v>#N/A</v>
      </c>
      <c r="AP440" s="598" t="e">
        <f>+VLOOKUP($AJ440,Data_Validation!$A:$D,3,0)</f>
        <v>#N/A</v>
      </c>
      <c r="AQ440" s="598" t="e">
        <f>+VLOOKUP($AJ440,Data_Validation!$A:$D,4,0)</f>
        <v>#N/A</v>
      </c>
      <c r="AR440" s="598" t="s">
        <v>299</v>
      </c>
      <c r="AS440" s="598" t="e">
        <f>+VLOOKUP($AJ440,Data_Validation!$A:$E,5,0)</f>
        <v>#N/A</v>
      </c>
      <c r="AT440" s="1036">
        <f t="shared" si="26"/>
        <v>0</v>
      </c>
      <c r="AU440" s="599">
        <f t="shared" si="26"/>
        <v>0</v>
      </c>
      <c r="AV440" s="1030">
        <f>IFERROR(INDEX(V440:AG440,1,MATCH(Parametres!$B$3,V$1:AG$1,0)-1)*IF(OR(C440="L",C440="S",C440="I"),-1,1),"")</f>
        <v>0</v>
      </c>
      <c r="AW440" s="1030">
        <f t="shared" si="27"/>
        <v>0</v>
      </c>
      <c r="AX440" s="1030">
        <f>INDEX(V440:AG440,1,MATCH(Parametres!$B$3,V$1:AG$1,0))*IF(OR(C440="L",C440="S",C440="I"),-1,1)</f>
        <v>0</v>
      </c>
      <c r="AY440" s="598" t="s">
        <v>337</v>
      </c>
      <c r="AZ440" s="598" t="e">
        <f>+VLOOKUP($AJ440,Data_Validation!$A:$E,5,0)</f>
        <v>#N/A</v>
      </c>
    </row>
    <row r="441" spans="36:52" ht="15.75" customHeight="1">
      <c r="AJ441" s="1030">
        <f t="shared" si="24"/>
        <v>0</v>
      </c>
      <c r="AK441" s="1030">
        <f t="shared" si="24"/>
        <v>0</v>
      </c>
      <c r="AL441" s="1030">
        <f>IFERROR(INDEX(G441:R441,1,MATCH(Parametres!$B$3,G$1:R$1,0)-1)*IF(OR(F441="L",F441="S",F441="I"),-1,1),"")</f>
        <v>0</v>
      </c>
      <c r="AM441" s="1030">
        <f t="shared" si="25"/>
        <v>0</v>
      </c>
      <c r="AN441" s="1030">
        <f>INDEX(G441:R441,1,MATCH(Parametres!$B$3,G$1:R$1,0))*IF(OR(F441="L",F441="S",F441="I"),-1,1)</f>
        <v>0</v>
      </c>
      <c r="AO441" s="598" t="e">
        <f>+VLOOKUP($AJ441,Data_Validation!$A:$D,1,0)</f>
        <v>#N/A</v>
      </c>
      <c r="AP441" s="598" t="e">
        <f>+VLOOKUP($AJ441,Data_Validation!$A:$D,3,0)</f>
        <v>#N/A</v>
      </c>
      <c r="AQ441" s="598" t="e">
        <f>+VLOOKUP($AJ441,Data_Validation!$A:$D,4,0)</f>
        <v>#N/A</v>
      </c>
      <c r="AR441" s="598" t="s">
        <v>299</v>
      </c>
      <c r="AS441" s="598" t="e">
        <f>+VLOOKUP($AJ441,Data_Validation!$A:$E,5,0)</f>
        <v>#N/A</v>
      </c>
      <c r="AT441" s="1036">
        <f t="shared" si="26"/>
        <v>0</v>
      </c>
      <c r="AU441" s="599">
        <f t="shared" si="26"/>
        <v>0</v>
      </c>
      <c r="AV441" s="1030">
        <f>IFERROR(INDEX(V441:AG441,1,MATCH(Parametres!$B$3,V$1:AG$1,0)-1)*IF(OR(C441="L",C441="S",C441="I"),-1,1),"")</f>
        <v>0</v>
      </c>
      <c r="AW441" s="1030">
        <f t="shared" si="27"/>
        <v>0</v>
      </c>
      <c r="AX441" s="1030">
        <f>INDEX(V441:AG441,1,MATCH(Parametres!$B$3,V$1:AG$1,0))*IF(OR(C441="L",C441="S",C441="I"),-1,1)</f>
        <v>0</v>
      </c>
      <c r="AY441" s="598" t="s">
        <v>337</v>
      </c>
      <c r="AZ441" s="598" t="e">
        <f>+VLOOKUP($AJ441,Data_Validation!$A:$E,5,0)</f>
        <v>#N/A</v>
      </c>
    </row>
    <row r="442" spans="36:52" ht="15.75" customHeight="1">
      <c r="AJ442" s="1030">
        <f t="shared" si="24"/>
        <v>0</v>
      </c>
      <c r="AK442" s="1030">
        <f t="shared" si="24"/>
        <v>0</v>
      </c>
      <c r="AL442" s="1030">
        <f>IFERROR(INDEX(G442:R442,1,MATCH(Parametres!$B$3,G$1:R$1,0)-1)*IF(OR(F442="L",F442="S",F442="I"),-1,1),"")</f>
        <v>0</v>
      </c>
      <c r="AM442" s="1030">
        <f t="shared" si="25"/>
        <v>0</v>
      </c>
      <c r="AN442" s="1030">
        <f>INDEX(G442:R442,1,MATCH(Parametres!$B$3,G$1:R$1,0))*IF(OR(F442="L",F442="S",F442="I"),-1,1)</f>
        <v>0</v>
      </c>
      <c r="AO442" s="598" t="e">
        <f>+VLOOKUP($AJ442,Data_Validation!$A:$D,1,0)</f>
        <v>#N/A</v>
      </c>
      <c r="AP442" s="598" t="e">
        <f>+VLOOKUP($AJ442,Data_Validation!$A:$D,3,0)</f>
        <v>#N/A</v>
      </c>
      <c r="AQ442" s="598" t="e">
        <f>+VLOOKUP($AJ442,Data_Validation!$A:$D,4,0)</f>
        <v>#N/A</v>
      </c>
      <c r="AR442" s="598" t="s">
        <v>299</v>
      </c>
      <c r="AS442" s="598" t="e">
        <f>+VLOOKUP($AJ442,Data_Validation!$A:$E,5,0)</f>
        <v>#N/A</v>
      </c>
      <c r="AT442" s="1036">
        <f t="shared" si="26"/>
        <v>0</v>
      </c>
      <c r="AU442" s="599">
        <f t="shared" si="26"/>
        <v>0</v>
      </c>
      <c r="AV442" s="1030">
        <f>IFERROR(INDEX(V442:AG442,1,MATCH(Parametres!$B$3,V$1:AG$1,0)-1)*IF(OR(C442="L",C442="S",C442="I"),-1,1),"")</f>
        <v>0</v>
      </c>
      <c r="AW442" s="1030">
        <f t="shared" si="27"/>
        <v>0</v>
      </c>
      <c r="AX442" s="1030">
        <f>INDEX(V442:AG442,1,MATCH(Parametres!$B$3,V$1:AG$1,0))*IF(OR(C442="L",C442="S",C442="I"),-1,1)</f>
        <v>0</v>
      </c>
      <c r="AY442" s="598" t="s">
        <v>337</v>
      </c>
      <c r="AZ442" s="598" t="e">
        <f>+VLOOKUP($AJ442,Data_Validation!$A:$E,5,0)</f>
        <v>#N/A</v>
      </c>
    </row>
    <row r="443" spans="36:52" ht="15.75" customHeight="1">
      <c r="AJ443" s="1030">
        <f t="shared" si="24"/>
        <v>0</v>
      </c>
      <c r="AK443" s="1030">
        <f t="shared" si="24"/>
        <v>0</v>
      </c>
      <c r="AL443" s="1030">
        <f>IFERROR(INDEX(G443:R443,1,MATCH(Parametres!$B$3,G$1:R$1,0)-1)*IF(OR(F443="L",F443="S",F443="I"),-1,1),"")</f>
        <v>0</v>
      </c>
      <c r="AM443" s="1030">
        <f t="shared" si="25"/>
        <v>0</v>
      </c>
      <c r="AN443" s="1030">
        <f>INDEX(G443:R443,1,MATCH(Parametres!$B$3,G$1:R$1,0))*IF(OR(F443="L",F443="S",F443="I"),-1,1)</f>
        <v>0</v>
      </c>
      <c r="AO443" s="598" t="e">
        <f>+VLOOKUP($AJ443,Data_Validation!$A:$D,1,0)</f>
        <v>#N/A</v>
      </c>
      <c r="AP443" s="598" t="e">
        <f>+VLOOKUP($AJ443,Data_Validation!$A:$D,3,0)</f>
        <v>#N/A</v>
      </c>
      <c r="AQ443" s="598" t="e">
        <f>+VLOOKUP($AJ443,Data_Validation!$A:$D,4,0)</f>
        <v>#N/A</v>
      </c>
      <c r="AR443" s="598" t="s">
        <v>299</v>
      </c>
      <c r="AS443" s="598" t="e">
        <f>+VLOOKUP($AJ443,Data_Validation!$A:$E,5,0)</f>
        <v>#N/A</v>
      </c>
      <c r="AT443" s="1036">
        <f t="shared" si="26"/>
        <v>0</v>
      </c>
      <c r="AU443" s="599">
        <f t="shared" si="26"/>
        <v>0</v>
      </c>
      <c r="AV443" s="1030">
        <f>IFERROR(INDEX(V443:AG443,1,MATCH(Parametres!$B$3,V$1:AG$1,0)-1)*IF(OR(C443="L",C443="S",C443="I"),-1,1),"")</f>
        <v>0</v>
      </c>
      <c r="AW443" s="1030">
        <f t="shared" si="27"/>
        <v>0</v>
      </c>
      <c r="AX443" s="1030">
        <f>INDEX(V443:AG443,1,MATCH(Parametres!$B$3,V$1:AG$1,0))*IF(OR(C443="L",C443="S",C443="I"),-1,1)</f>
        <v>0</v>
      </c>
      <c r="AY443" s="598" t="s">
        <v>337</v>
      </c>
      <c r="AZ443" s="598" t="e">
        <f>+VLOOKUP($AJ443,Data_Validation!$A:$E,5,0)</f>
        <v>#N/A</v>
      </c>
    </row>
    <row r="444" spans="36:52" ht="15.75" customHeight="1">
      <c r="AJ444" s="1030">
        <f t="shared" si="24"/>
        <v>0</v>
      </c>
      <c r="AK444" s="1030">
        <f t="shared" si="24"/>
        <v>0</v>
      </c>
      <c r="AL444" s="1030">
        <f>IFERROR(INDEX(G444:R444,1,MATCH(Parametres!$B$3,G$1:R$1,0)-1)*IF(OR(F444="L",F444="S",F444="I"),-1,1),"")</f>
        <v>0</v>
      </c>
      <c r="AM444" s="1030">
        <f t="shared" si="25"/>
        <v>0</v>
      </c>
      <c r="AN444" s="1030">
        <f>INDEX(G444:R444,1,MATCH(Parametres!$B$3,G$1:R$1,0))*IF(OR(F444="L",F444="S",F444="I"),-1,1)</f>
        <v>0</v>
      </c>
      <c r="AO444" s="598" t="e">
        <f>+VLOOKUP($AJ444,Data_Validation!$A:$D,1,0)</f>
        <v>#N/A</v>
      </c>
      <c r="AP444" s="598" t="e">
        <f>+VLOOKUP($AJ444,Data_Validation!$A:$D,3,0)</f>
        <v>#N/A</v>
      </c>
      <c r="AQ444" s="598" t="e">
        <f>+VLOOKUP($AJ444,Data_Validation!$A:$D,4,0)</f>
        <v>#N/A</v>
      </c>
      <c r="AR444" s="598" t="s">
        <v>299</v>
      </c>
      <c r="AS444" s="598" t="e">
        <f>+VLOOKUP($AJ444,Data_Validation!$A:$E,5,0)</f>
        <v>#N/A</v>
      </c>
      <c r="AT444" s="1036">
        <f t="shared" si="26"/>
        <v>0</v>
      </c>
      <c r="AU444" s="599">
        <f t="shared" si="26"/>
        <v>0</v>
      </c>
      <c r="AV444" s="1030">
        <f>IFERROR(INDEX(V444:AG444,1,MATCH(Parametres!$B$3,V$1:AG$1,0)-1)*IF(OR(C444="L",C444="S",C444="I"),-1,1),"")</f>
        <v>0</v>
      </c>
      <c r="AW444" s="1030">
        <f t="shared" si="27"/>
        <v>0</v>
      </c>
      <c r="AX444" s="1030">
        <f>INDEX(V444:AG444,1,MATCH(Parametres!$B$3,V$1:AG$1,0))*IF(OR(C444="L",C444="S",C444="I"),-1,1)</f>
        <v>0</v>
      </c>
      <c r="AY444" s="598" t="s">
        <v>337</v>
      </c>
      <c r="AZ444" s="598" t="e">
        <f>+VLOOKUP($AJ444,Data_Validation!$A:$E,5,0)</f>
        <v>#N/A</v>
      </c>
    </row>
    <row r="445" spans="36:52" ht="15.75" customHeight="1">
      <c r="AJ445" s="1030">
        <f t="shared" si="24"/>
        <v>0</v>
      </c>
      <c r="AK445" s="1030">
        <f t="shared" si="24"/>
        <v>0</v>
      </c>
      <c r="AL445" s="1030">
        <f>IFERROR(INDEX(G445:R445,1,MATCH(Parametres!$B$3,G$1:R$1,0)-1)*IF(OR(F445="L",F445="S",F445="I"),-1,1),"")</f>
        <v>0</v>
      </c>
      <c r="AM445" s="1030">
        <f t="shared" si="25"/>
        <v>0</v>
      </c>
      <c r="AN445" s="1030">
        <f>INDEX(G445:R445,1,MATCH(Parametres!$B$3,G$1:R$1,0))*IF(OR(F445="L",F445="S",F445="I"),-1,1)</f>
        <v>0</v>
      </c>
      <c r="AO445" s="598" t="e">
        <f>+VLOOKUP($AJ445,Data_Validation!$A:$D,1,0)</f>
        <v>#N/A</v>
      </c>
      <c r="AP445" s="598" t="e">
        <f>+VLOOKUP($AJ445,Data_Validation!$A:$D,3,0)</f>
        <v>#N/A</v>
      </c>
      <c r="AQ445" s="598" t="e">
        <f>+VLOOKUP($AJ445,Data_Validation!$A:$D,4,0)</f>
        <v>#N/A</v>
      </c>
      <c r="AR445" s="598" t="s">
        <v>299</v>
      </c>
      <c r="AS445" s="598" t="e">
        <f>+VLOOKUP($AJ445,Data_Validation!$A:$E,5,0)</f>
        <v>#N/A</v>
      </c>
      <c r="AT445" s="1036">
        <f t="shared" si="26"/>
        <v>0</v>
      </c>
      <c r="AU445" s="599">
        <f t="shared" si="26"/>
        <v>0</v>
      </c>
      <c r="AV445" s="1030">
        <f>IFERROR(INDEX(V445:AG445,1,MATCH(Parametres!$B$3,V$1:AG$1,0)-1)*IF(OR(C445="L",C445="S",C445="I"),-1,1),"")</f>
        <v>0</v>
      </c>
      <c r="AW445" s="1030">
        <f t="shared" si="27"/>
        <v>0</v>
      </c>
      <c r="AX445" s="1030">
        <f>INDEX(V445:AG445,1,MATCH(Parametres!$B$3,V$1:AG$1,0))*IF(OR(C445="L",C445="S",C445="I"),-1,1)</f>
        <v>0</v>
      </c>
      <c r="AY445" s="598" t="s">
        <v>337</v>
      </c>
      <c r="AZ445" s="598" t="e">
        <f>+VLOOKUP($AJ445,Data_Validation!$A:$E,5,0)</f>
        <v>#N/A</v>
      </c>
    </row>
    <row r="446" spans="36:52" ht="15.75" customHeight="1">
      <c r="AJ446" s="1030">
        <f t="shared" si="24"/>
        <v>0</v>
      </c>
      <c r="AK446" s="1030">
        <f t="shared" si="24"/>
        <v>0</v>
      </c>
      <c r="AL446" s="1030">
        <f>IFERROR(INDEX(G446:R446,1,MATCH(Parametres!$B$3,G$1:R$1,0)-1)*IF(OR(F446="L",F446="S",F446="I"),-1,1),"")</f>
        <v>0</v>
      </c>
      <c r="AM446" s="1030">
        <f t="shared" si="25"/>
        <v>0</v>
      </c>
      <c r="AN446" s="1030">
        <f>INDEX(G446:R446,1,MATCH(Parametres!$B$3,G$1:R$1,0))*IF(OR(F446="L",F446="S",F446="I"),-1,1)</f>
        <v>0</v>
      </c>
      <c r="AO446" s="598" t="e">
        <f>+VLOOKUP($AJ446,Data_Validation!$A:$D,1,0)</f>
        <v>#N/A</v>
      </c>
      <c r="AP446" s="598" t="e">
        <f>+VLOOKUP($AJ446,Data_Validation!$A:$D,3,0)</f>
        <v>#N/A</v>
      </c>
      <c r="AQ446" s="598" t="e">
        <f>+VLOOKUP($AJ446,Data_Validation!$A:$D,4,0)</f>
        <v>#N/A</v>
      </c>
      <c r="AR446" s="598" t="s">
        <v>299</v>
      </c>
      <c r="AS446" s="598" t="e">
        <f>+VLOOKUP($AJ446,Data_Validation!$A:$E,5,0)</f>
        <v>#N/A</v>
      </c>
      <c r="AT446" s="1036">
        <f t="shared" si="26"/>
        <v>0</v>
      </c>
      <c r="AU446" s="599">
        <f t="shared" si="26"/>
        <v>0</v>
      </c>
      <c r="AV446" s="1030">
        <f>IFERROR(INDEX(V446:AG446,1,MATCH(Parametres!$B$3,V$1:AG$1,0)-1)*IF(OR(C446="L",C446="S",C446="I"),-1,1),"")</f>
        <v>0</v>
      </c>
      <c r="AW446" s="1030">
        <f t="shared" si="27"/>
        <v>0</v>
      </c>
      <c r="AX446" s="1030">
        <f>INDEX(V446:AG446,1,MATCH(Parametres!$B$3,V$1:AG$1,0))*IF(OR(C446="L",C446="S",C446="I"),-1,1)</f>
        <v>0</v>
      </c>
      <c r="AY446" s="598" t="s">
        <v>337</v>
      </c>
      <c r="AZ446" s="598" t="e">
        <f>+VLOOKUP($AJ446,Data_Validation!$A:$E,5,0)</f>
        <v>#N/A</v>
      </c>
    </row>
    <row r="447" spans="36:52" ht="15.75" customHeight="1">
      <c r="AJ447" s="1030">
        <f t="shared" si="24"/>
        <v>0</v>
      </c>
      <c r="AK447" s="1030">
        <f t="shared" si="24"/>
        <v>0</v>
      </c>
      <c r="AL447" s="1030">
        <f>IFERROR(INDEX(G447:R447,1,MATCH(Parametres!$B$3,G$1:R$1,0)-1)*IF(OR(F447="L",F447="S",F447="I"),-1,1),"")</f>
        <v>0</v>
      </c>
      <c r="AM447" s="1030">
        <f t="shared" si="25"/>
        <v>0</v>
      </c>
      <c r="AN447" s="1030">
        <f>INDEX(G447:R447,1,MATCH(Parametres!$B$3,G$1:R$1,0))*IF(OR(F447="L",F447="S",F447="I"),-1,1)</f>
        <v>0</v>
      </c>
      <c r="AO447" s="598" t="e">
        <f>+VLOOKUP($AJ447,Data_Validation!$A:$D,1,0)</f>
        <v>#N/A</v>
      </c>
      <c r="AP447" s="598" t="e">
        <f>+VLOOKUP($AJ447,Data_Validation!$A:$D,3,0)</f>
        <v>#N/A</v>
      </c>
      <c r="AQ447" s="598" t="e">
        <f>+VLOOKUP($AJ447,Data_Validation!$A:$D,4,0)</f>
        <v>#N/A</v>
      </c>
      <c r="AR447" s="598" t="s">
        <v>299</v>
      </c>
      <c r="AS447" s="598" t="e">
        <f>+VLOOKUP($AJ447,Data_Validation!$A:$E,5,0)</f>
        <v>#N/A</v>
      </c>
      <c r="AT447" s="1036">
        <f t="shared" si="26"/>
        <v>0</v>
      </c>
      <c r="AU447" s="599">
        <f t="shared" si="26"/>
        <v>0</v>
      </c>
      <c r="AV447" s="1030">
        <f>IFERROR(INDEX(V447:AG447,1,MATCH(Parametres!$B$3,V$1:AG$1,0)-1)*IF(OR(C447="L",C447="S",C447="I"),-1,1),"")</f>
        <v>0</v>
      </c>
      <c r="AW447" s="1030">
        <f t="shared" si="27"/>
        <v>0</v>
      </c>
      <c r="AX447" s="1030">
        <f>INDEX(V447:AG447,1,MATCH(Parametres!$B$3,V$1:AG$1,0))*IF(OR(C447="L",C447="S",C447="I"),-1,1)</f>
        <v>0</v>
      </c>
      <c r="AY447" s="598" t="s">
        <v>337</v>
      </c>
      <c r="AZ447" s="598" t="e">
        <f>+VLOOKUP($AJ447,Data_Validation!$A:$E,5,0)</f>
        <v>#N/A</v>
      </c>
    </row>
    <row r="448" spans="36:52" ht="15.75" customHeight="1">
      <c r="AJ448" s="1030">
        <f t="shared" si="24"/>
        <v>0</v>
      </c>
      <c r="AK448" s="1030">
        <f t="shared" si="24"/>
        <v>0</v>
      </c>
      <c r="AL448" s="1030">
        <f>IFERROR(INDEX(G448:R448,1,MATCH(Parametres!$B$3,G$1:R$1,0)-1)*IF(OR(F448="L",F448="S",F448="I"),-1,1),"")</f>
        <v>0</v>
      </c>
      <c r="AM448" s="1030">
        <f t="shared" si="25"/>
        <v>0</v>
      </c>
      <c r="AN448" s="1030">
        <f>INDEX(G448:R448,1,MATCH(Parametres!$B$3,G$1:R$1,0))*IF(OR(F448="L",F448="S",F448="I"),-1,1)</f>
        <v>0</v>
      </c>
      <c r="AO448" s="598" t="e">
        <f>+VLOOKUP($AJ448,Data_Validation!$A:$D,1,0)</f>
        <v>#N/A</v>
      </c>
      <c r="AP448" s="598" t="e">
        <f>+VLOOKUP($AJ448,Data_Validation!$A:$D,3,0)</f>
        <v>#N/A</v>
      </c>
      <c r="AQ448" s="598" t="e">
        <f>+VLOOKUP($AJ448,Data_Validation!$A:$D,4,0)</f>
        <v>#N/A</v>
      </c>
      <c r="AR448" s="598" t="s">
        <v>299</v>
      </c>
      <c r="AS448" s="598" t="e">
        <f>+VLOOKUP($AJ448,Data_Validation!$A:$E,5,0)</f>
        <v>#N/A</v>
      </c>
      <c r="AT448" s="1036">
        <f t="shared" si="26"/>
        <v>0</v>
      </c>
      <c r="AU448" s="599">
        <f t="shared" si="26"/>
        <v>0</v>
      </c>
      <c r="AV448" s="1030">
        <f>IFERROR(INDEX(V448:AG448,1,MATCH(Parametres!$B$3,V$1:AG$1,0)-1)*IF(OR(C448="L",C448="S",C448="I"),-1,1),"")</f>
        <v>0</v>
      </c>
      <c r="AW448" s="1030">
        <f t="shared" si="27"/>
        <v>0</v>
      </c>
      <c r="AX448" s="1030">
        <f>INDEX(V448:AG448,1,MATCH(Parametres!$B$3,V$1:AG$1,0))*IF(OR(C448="L",C448="S",C448="I"),-1,1)</f>
        <v>0</v>
      </c>
      <c r="AY448" s="598" t="s">
        <v>337</v>
      </c>
      <c r="AZ448" s="598" t="e">
        <f>+VLOOKUP($AJ448,Data_Validation!$A:$E,5,0)</f>
        <v>#N/A</v>
      </c>
    </row>
    <row r="449" spans="36:52" ht="15.75" customHeight="1">
      <c r="AJ449" s="1030">
        <f t="shared" si="24"/>
        <v>0</v>
      </c>
      <c r="AK449" s="1030">
        <f t="shared" si="24"/>
        <v>0</v>
      </c>
      <c r="AL449" s="1030">
        <f>IFERROR(INDEX(G449:R449,1,MATCH(Parametres!$B$3,G$1:R$1,0)-1)*IF(OR(F449="L",F449="S",F449="I"),-1,1),"")</f>
        <v>0</v>
      </c>
      <c r="AM449" s="1030">
        <f t="shared" si="25"/>
        <v>0</v>
      </c>
      <c r="AN449" s="1030">
        <f>INDEX(G449:R449,1,MATCH(Parametres!$B$3,G$1:R$1,0))*IF(OR(F449="L",F449="S",F449="I"),-1,1)</f>
        <v>0</v>
      </c>
      <c r="AO449" s="598" t="e">
        <f>+VLOOKUP($AJ449,Data_Validation!$A:$D,1,0)</f>
        <v>#N/A</v>
      </c>
      <c r="AP449" s="598" t="e">
        <f>+VLOOKUP($AJ449,Data_Validation!$A:$D,3,0)</f>
        <v>#N/A</v>
      </c>
      <c r="AQ449" s="598" t="e">
        <f>+VLOOKUP($AJ449,Data_Validation!$A:$D,4,0)</f>
        <v>#N/A</v>
      </c>
      <c r="AR449" s="598" t="s">
        <v>299</v>
      </c>
      <c r="AS449" s="598" t="e">
        <f>+VLOOKUP($AJ449,Data_Validation!$A:$E,5,0)</f>
        <v>#N/A</v>
      </c>
      <c r="AT449" s="1036">
        <f t="shared" si="26"/>
        <v>0</v>
      </c>
      <c r="AU449" s="599">
        <f t="shared" si="26"/>
        <v>0</v>
      </c>
      <c r="AV449" s="1030">
        <f>IFERROR(INDEX(V449:AG449,1,MATCH(Parametres!$B$3,V$1:AG$1,0)-1)*IF(OR(C449="L",C449="S",C449="I"),-1,1),"")</f>
        <v>0</v>
      </c>
      <c r="AW449" s="1030">
        <f t="shared" si="27"/>
        <v>0</v>
      </c>
      <c r="AX449" s="1030">
        <f>INDEX(V449:AG449,1,MATCH(Parametres!$B$3,V$1:AG$1,0))*IF(OR(C449="L",C449="S",C449="I"),-1,1)</f>
        <v>0</v>
      </c>
      <c r="AY449" s="598" t="s">
        <v>337</v>
      </c>
      <c r="AZ449" s="598" t="e">
        <f>+VLOOKUP($AJ449,Data_Validation!$A:$E,5,0)</f>
        <v>#N/A</v>
      </c>
    </row>
    <row r="450" spans="36:52" ht="15.75" customHeight="1">
      <c r="AJ450" s="1030">
        <f t="shared" si="24"/>
        <v>0</v>
      </c>
      <c r="AK450" s="1030">
        <f t="shared" si="24"/>
        <v>0</v>
      </c>
      <c r="AL450" s="1030">
        <f>IFERROR(INDEX(G450:R450,1,MATCH(Parametres!$B$3,G$1:R$1,0)-1)*IF(OR(F450="L",F450="S",F450="I"),-1,1),"")</f>
        <v>0</v>
      </c>
      <c r="AM450" s="1030">
        <f t="shared" si="25"/>
        <v>0</v>
      </c>
      <c r="AN450" s="1030">
        <f>INDEX(G450:R450,1,MATCH(Parametres!$B$3,G$1:R$1,0))*IF(OR(F450="L",F450="S",F450="I"),-1,1)</f>
        <v>0</v>
      </c>
      <c r="AO450" s="598" t="e">
        <f>+VLOOKUP($AJ450,Data_Validation!$A:$D,1,0)</f>
        <v>#N/A</v>
      </c>
      <c r="AP450" s="598" t="e">
        <f>+VLOOKUP($AJ450,Data_Validation!$A:$D,3,0)</f>
        <v>#N/A</v>
      </c>
      <c r="AQ450" s="598" t="e">
        <f>+VLOOKUP($AJ450,Data_Validation!$A:$D,4,0)</f>
        <v>#N/A</v>
      </c>
      <c r="AR450" s="598" t="s">
        <v>299</v>
      </c>
      <c r="AS450" s="598" t="e">
        <f>+VLOOKUP($AJ450,Data_Validation!$A:$E,5,0)</f>
        <v>#N/A</v>
      </c>
      <c r="AT450" s="1036">
        <f t="shared" si="26"/>
        <v>0</v>
      </c>
      <c r="AU450" s="599">
        <f t="shared" si="26"/>
        <v>0</v>
      </c>
      <c r="AV450" s="1030">
        <f>IFERROR(INDEX(V450:AG450,1,MATCH(Parametres!$B$3,V$1:AG$1,0)-1)*IF(OR(C450="L",C450="S",C450="I"),-1,1),"")</f>
        <v>0</v>
      </c>
      <c r="AW450" s="1030">
        <f t="shared" si="27"/>
        <v>0</v>
      </c>
      <c r="AX450" s="1030">
        <f>INDEX(V450:AG450,1,MATCH(Parametres!$B$3,V$1:AG$1,0))*IF(OR(C450="L",C450="S",C450="I"),-1,1)</f>
        <v>0</v>
      </c>
      <c r="AY450" s="598" t="s">
        <v>337</v>
      </c>
      <c r="AZ450" s="598" t="e">
        <f>+VLOOKUP($AJ450,Data_Validation!$A:$E,5,0)</f>
        <v>#N/A</v>
      </c>
    </row>
    <row r="451" spans="36:52" ht="15.75" customHeight="1">
      <c r="AJ451" s="1030">
        <f t="shared" si="24"/>
        <v>0</v>
      </c>
      <c r="AK451" s="1030">
        <f t="shared" si="24"/>
        <v>0</v>
      </c>
      <c r="AL451" s="1030">
        <f>IFERROR(INDEX(G451:R451,1,MATCH(Parametres!$B$3,G$1:R$1,0)-1)*IF(OR(F451="L",F451="S",F451="I"),-1,1),"")</f>
        <v>0</v>
      </c>
      <c r="AM451" s="1030">
        <f t="shared" si="25"/>
        <v>0</v>
      </c>
      <c r="AN451" s="1030">
        <f>INDEX(G451:R451,1,MATCH(Parametres!$B$3,G$1:R$1,0))*IF(OR(F451="L",F451="S",F451="I"),-1,1)</f>
        <v>0</v>
      </c>
      <c r="AO451" s="598" t="e">
        <f>+VLOOKUP($AJ451,Data_Validation!$A:$D,1,0)</f>
        <v>#N/A</v>
      </c>
      <c r="AP451" s="598" t="e">
        <f>+VLOOKUP($AJ451,Data_Validation!$A:$D,3,0)</f>
        <v>#N/A</v>
      </c>
      <c r="AQ451" s="598" t="e">
        <f>+VLOOKUP($AJ451,Data_Validation!$A:$D,4,0)</f>
        <v>#N/A</v>
      </c>
      <c r="AR451" s="598" t="s">
        <v>299</v>
      </c>
      <c r="AS451" s="598" t="e">
        <f>+VLOOKUP($AJ451,Data_Validation!$A:$E,5,0)</f>
        <v>#N/A</v>
      </c>
      <c r="AT451" s="1036">
        <f t="shared" si="26"/>
        <v>0</v>
      </c>
      <c r="AU451" s="599">
        <f t="shared" si="26"/>
        <v>0</v>
      </c>
      <c r="AV451" s="1030">
        <f>IFERROR(INDEX(V451:AG451,1,MATCH(Parametres!$B$3,V$1:AG$1,0)-1)*IF(OR(C451="L",C451="S",C451="I"),-1,1),"")</f>
        <v>0</v>
      </c>
      <c r="AW451" s="1030">
        <f t="shared" si="27"/>
        <v>0</v>
      </c>
      <c r="AX451" s="1030">
        <f>INDEX(V451:AG451,1,MATCH(Parametres!$B$3,V$1:AG$1,0))*IF(OR(C451="L",C451="S",C451="I"),-1,1)</f>
        <v>0</v>
      </c>
      <c r="AY451" s="598" t="s">
        <v>337</v>
      </c>
      <c r="AZ451" s="598" t="e">
        <f>+VLOOKUP($AJ451,Data_Validation!$A:$E,5,0)</f>
        <v>#N/A</v>
      </c>
    </row>
    <row r="452" spans="36:52" ht="15.75" customHeight="1">
      <c r="AJ452" s="1030">
        <f t="shared" ref="AJ452:AK467" si="28">C452</f>
        <v>0</v>
      </c>
      <c r="AK452" s="1030">
        <f t="shared" si="28"/>
        <v>0</v>
      </c>
      <c r="AL452" s="1030">
        <f>IFERROR(INDEX(G452:R452,1,MATCH(Parametres!$B$3,G$1:R$1,0)-1)*IF(OR(F452="L",F452="S",F452="I"),-1,1),"")</f>
        <v>0</v>
      </c>
      <c r="AM452" s="1030">
        <f t="shared" ref="AM452:AM515" si="29">AN452-N(AL452)</f>
        <v>0</v>
      </c>
      <c r="AN452" s="1030">
        <f>INDEX(G452:R452,1,MATCH(Parametres!$B$3,G$1:R$1,0))*IF(OR(F452="L",F452="S",F452="I"),-1,1)</f>
        <v>0</v>
      </c>
      <c r="AO452" s="598" t="e">
        <f>+VLOOKUP($AJ452,Data_Validation!$A:$D,1,0)</f>
        <v>#N/A</v>
      </c>
      <c r="AP452" s="598" t="e">
        <f>+VLOOKUP($AJ452,Data_Validation!$A:$D,3,0)</f>
        <v>#N/A</v>
      </c>
      <c r="AQ452" s="598" t="e">
        <f>+VLOOKUP($AJ452,Data_Validation!$A:$D,4,0)</f>
        <v>#N/A</v>
      </c>
      <c r="AR452" s="598" t="s">
        <v>299</v>
      </c>
      <c r="AS452" s="598" t="e">
        <f>+VLOOKUP($AJ452,Data_Validation!$A:$E,5,0)</f>
        <v>#N/A</v>
      </c>
      <c r="AT452" s="1036">
        <f t="shared" ref="AT452:AU515" si="30">C452</f>
        <v>0</v>
      </c>
      <c r="AU452" s="599">
        <f t="shared" si="30"/>
        <v>0</v>
      </c>
      <c r="AV452" s="1030">
        <f>IFERROR(INDEX(V452:AG452,1,MATCH(Parametres!$B$3,V$1:AG$1,0)-1)*IF(OR(C452="L",C452="S",C452="I"),-1,1),"")</f>
        <v>0</v>
      </c>
      <c r="AW452" s="1030">
        <f t="shared" ref="AW452:AW515" si="31">AX452-AV452</f>
        <v>0</v>
      </c>
      <c r="AX452" s="1030">
        <f>INDEX(V452:AG452,1,MATCH(Parametres!$B$3,V$1:AG$1,0))*IF(OR(C452="L",C452="S",C452="I"),-1,1)</f>
        <v>0</v>
      </c>
      <c r="AY452" s="598" t="s">
        <v>337</v>
      </c>
      <c r="AZ452" s="598" t="e">
        <f>+VLOOKUP($AJ452,Data_Validation!$A:$E,5,0)</f>
        <v>#N/A</v>
      </c>
    </row>
    <row r="453" spans="36:52" ht="15" customHeight="1">
      <c r="AJ453" s="1030">
        <f t="shared" si="28"/>
        <v>0</v>
      </c>
      <c r="AK453" s="1030">
        <f t="shared" si="28"/>
        <v>0</v>
      </c>
      <c r="AL453" s="1030">
        <f>IFERROR(INDEX(G453:R453,1,MATCH(Parametres!$B$3,G$1:R$1,0)-1)*IF(OR(F453="L",F453="S",F453="I"),-1,1),"")</f>
        <v>0</v>
      </c>
      <c r="AM453" s="1030">
        <f t="shared" si="29"/>
        <v>0</v>
      </c>
      <c r="AN453" s="1030">
        <f>INDEX(G453:R453,1,MATCH(Parametres!$B$3,G$1:R$1,0))*IF(OR(F453="L",F453="S",F453="I"),-1,1)</f>
        <v>0</v>
      </c>
      <c r="AO453" s="598" t="e">
        <f>+VLOOKUP($AJ453,Data_Validation!$A:$D,1,0)</f>
        <v>#N/A</v>
      </c>
      <c r="AP453" s="598" t="e">
        <f>+VLOOKUP($AJ453,Data_Validation!$A:$D,3,0)</f>
        <v>#N/A</v>
      </c>
      <c r="AQ453" s="598" t="e">
        <f>+VLOOKUP($AJ453,Data_Validation!$A:$D,4,0)</f>
        <v>#N/A</v>
      </c>
      <c r="AR453" s="598" t="s">
        <v>299</v>
      </c>
      <c r="AS453" s="598" t="e">
        <f>+VLOOKUP($AJ453,Data_Validation!$A:$E,5,0)</f>
        <v>#N/A</v>
      </c>
      <c r="AT453" s="1036">
        <f t="shared" si="30"/>
        <v>0</v>
      </c>
      <c r="AU453" s="599">
        <f t="shared" si="30"/>
        <v>0</v>
      </c>
      <c r="AV453" s="1030">
        <f>IFERROR(INDEX(V453:AG453,1,MATCH(Parametres!$B$3,V$1:AG$1,0)-1)*IF(OR(C453="L",C453="S",C453="I"),-1,1),"")</f>
        <v>0</v>
      </c>
      <c r="AW453" s="1030">
        <f t="shared" si="31"/>
        <v>0</v>
      </c>
      <c r="AX453" s="1030">
        <f>INDEX(V453:AG453,1,MATCH(Parametres!$B$3,V$1:AG$1,0))*IF(OR(C453="L",C453="S",C453="I"),-1,1)</f>
        <v>0</v>
      </c>
      <c r="AY453" s="598" t="s">
        <v>337</v>
      </c>
      <c r="AZ453" s="598" t="e">
        <f>+VLOOKUP($AJ453,Data_Validation!$A:$E,5,0)</f>
        <v>#N/A</v>
      </c>
    </row>
    <row r="454" spans="36:52" ht="15" customHeight="1">
      <c r="AJ454" s="1030">
        <f t="shared" si="28"/>
        <v>0</v>
      </c>
      <c r="AK454" s="1030">
        <f t="shared" si="28"/>
        <v>0</v>
      </c>
      <c r="AL454" s="1030">
        <f>IFERROR(INDEX(G454:R454,1,MATCH(Parametres!$B$3,G$1:R$1,0)-1)*IF(OR(F454="L",F454="S",F454="I"),-1,1),"")</f>
        <v>0</v>
      </c>
      <c r="AM454" s="1030">
        <f t="shared" si="29"/>
        <v>0</v>
      </c>
      <c r="AN454" s="1030">
        <f>INDEX(G454:R454,1,MATCH(Parametres!$B$3,G$1:R$1,0))*IF(OR(F454="L",F454="S",F454="I"),-1,1)</f>
        <v>0</v>
      </c>
      <c r="AO454" s="598" t="e">
        <f>+VLOOKUP($AJ454,Data_Validation!$A:$D,1,0)</f>
        <v>#N/A</v>
      </c>
      <c r="AP454" s="598" t="e">
        <f>+VLOOKUP($AJ454,Data_Validation!$A:$D,3,0)</f>
        <v>#N/A</v>
      </c>
      <c r="AQ454" s="598" t="e">
        <f>+VLOOKUP($AJ454,Data_Validation!$A:$D,4,0)</f>
        <v>#N/A</v>
      </c>
      <c r="AR454" s="598" t="s">
        <v>299</v>
      </c>
      <c r="AS454" s="598" t="e">
        <f>+VLOOKUP($AJ454,Data_Validation!$A:$E,5,0)</f>
        <v>#N/A</v>
      </c>
      <c r="AT454" s="1036">
        <f t="shared" si="30"/>
        <v>0</v>
      </c>
      <c r="AU454" s="599">
        <f t="shared" si="30"/>
        <v>0</v>
      </c>
      <c r="AV454" s="1030">
        <f>IFERROR(INDEX(V454:AG454,1,MATCH(Parametres!$B$3,V$1:AG$1,0)-1)*IF(OR(C454="L",C454="S",C454="I"),-1,1),"")</f>
        <v>0</v>
      </c>
      <c r="AW454" s="1030">
        <f t="shared" si="31"/>
        <v>0</v>
      </c>
      <c r="AX454" s="1030">
        <f>INDEX(V454:AG454,1,MATCH(Parametres!$B$3,V$1:AG$1,0))*IF(OR(C454="L",C454="S",C454="I"),-1,1)</f>
        <v>0</v>
      </c>
      <c r="AY454" s="598" t="s">
        <v>337</v>
      </c>
      <c r="AZ454" s="598" t="e">
        <f>+VLOOKUP($AJ454,Data_Validation!$A:$E,5,0)</f>
        <v>#N/A</v>
      </c>
    </row>
    <row r="455" spans="36:52" ht="15" customHeight="1">
      <c r="AJ455" s="1030">
        <f t="shared" si="28"/>
        <v>0</v>
      </c>
      <c r="AK455" s="1030">
        <f t="shared" si="28"/>
        <v>0</v>
      </c>
      <c r="AL455" s="1030">
        <f>IFERROR(INDEX(G455:R455,1,MATCH(Parametres!$B$3,G$1:R$1,0)-1)*IF(OR(F455="L",F455="S",F455="I"),-1,1),"")</f>
        <v>0</v>
      </c>
      <c r="AM455" s="1030">
        <f t="shared" si="29"/>
        <v>0</v>
      </c>
      <c r="AN455" s="1030">
        <f>INDEX(G455:R455,1,MATCH(Parametres!$B$3,G$1:R$1,0))*IF(OR(F455="L",F455="S",F455="I"),-1,1)</f>
        <v>0</v>
      </c>
      <c r="AO455" s="598" t="e">
        <f>+VLOOKUP($AJ455,Data_Validation!$A:$D,1,0)</f>
        <v>#N/A</v>
      </c>
      <c r="AP455" s="598" t="e">
        <f>+VLOOKUP($AJ455,Data_Validation!$A:$D,3,0)</f>
        <v>#N/A</v>
      </c>
      <c r="AQ455" s="598" t="e">
        <f>+VLOOKUP($AJ455,Data_Validation!$A:$D,4,0)</f>
        <v>#N/A</v>
      </c>
      <c r="AR455" s="598" t="s">
        <v>299</v>
      </c>
      <c r="AS455" s="598" t="e">
        <f>+VLOOKUP($AJ455,Data_Validation!$A:$E,5,0)</f>
        <v>#N/A</v>
      </c>
      <c r="AT455" s="1036">
        <f t="shared" si="30"/>
        <v>0</v>
      </c>
      <c r="AU455" s="599">
        <f t="shared" si="30"/>
        <v>0</v>
      </c>
      <c r="AV455" s="1030">
        <f>IFERROR(INDEX(V455:AG455,1,MATCH(Parametres!$B$3,V$1:AG$1,0)-1)*IF(OR(C455="L",C455="S",C455="I"),-1,1),"")</f>
        <v>0</v>
      </c>
      <c r="AW455" s="1030">
        <f t="shared" si="31"/>
        <v>0</v>
      </c>
      <c r="AX455" s="1030">
        <f>INDEX(V455:AG455,1,MATCH(Parametres!$B$3,V$1:AG$1,0))*IF(OR(C455="L",C455="S",C455="I"),-1,1)</f>
        <v>0</v>
      </c>
      <c r="AY455" s="598" t="s">
        <v>337</v>
      </c>
      <c r="AZ455" s="598" t="e">
        <f>+VLOOKUP($AJ455,Data_Validation!$A:$E,5,0)</f>
        <v>#N/A</v>
      </c>
    </row>
    <row r="456" spans="36:52" ht="15" customHeight="1">
      <c r="AJ456" s="1030">
        <f t="shared" si="28"/>
        <v>0</v>
      </c>
      <c r="AK456" s="1030">
        <f t="shared" si="28"/>
        <v>0</v>
      </c>
      <c r="AL456" s="1030">
        <f>IFERROR(INDEX(G456:R456,1,MATCH(Parametres!$B$3,G$1:R$1,0)-1)*IF(OR(F456="L",F456="S",F456="I"),-1,1),"")</f>
        <v>0</v>
      </c>
      <c r="AM456" s="1030">
        <f t="shared" si="29"/>
        <v>0</v>
      </c>
      <c r="AN456" s="1030">
        <f>INDEX(G456:R456,1,MATCH(Parametres!$B$3,G$1:R$1,0))*IF(OR(F456="L",F456="S",F456="I"),-1,1)</f>
        <v>0</v>
      </c>
      <c r="AO456" s="598" t="e">
        <f>+VLOOKUP($AJ456,Data_Validation!$A:$D,1,0)</f>
        <v>#N/A</v>
      </c>
      <c r="AP456" s="598" t="e">
        <f>+VLOOKUP($AJ456,Data_Validation!$A:$D,3,0)</f>
        <v>#N/A</v>
      </c>
      <c r="AQ456" s="598" t="e">
        <f>+VLOOKUP($AJ456,Data_Validation!$A:$D,4,0)</f>
        <v>#N/A</v>
      </c>
      <c r="AR456" s="598" t="s">
        <v>299</v>
      </c>
      <c r="AS456" s="598" t="e">
        <f>+VLOOKUP($AJ456,Data_Validation!$A:$E,5,0)</f>
        <v>#N/A</v>
      </c>
      <c r="AT456" s="1036">
        <f t="shared" si="30"/>
        <v>0</v>
      </c>
      <c r="AU456" s="599">
        <f t="shared" si="30"/>
        <v>0</v>
      </c>
      <c r="AV456" s="1030">
        <f>IFERROR(INDEX(V456:AG456,1,MATCH(Parametres!$B$3,V$1:AG$1,0)-1)*IF(OR(C456="L",C456="S",C456="I"),-1,1),"")</f>
        <v>0</v>
      </c>
      <c r="AW456" s="1030">
        <f t="shared" si="31"/>
        <v>0</v>
      </c>
      <c r="AX456" s="1030">
        <f>INDEX(V456:AG456,1,MATCH(Parametres!$B$3,V$1:AG$1,0))*IF(OR(C456="L",C456="S",C456="I"),-1,1)</f>
        <v>0</v>
      </c>
      <c r="AY456" s="598" t="s">
        <v>337</v>
      </c>
      <c r="AZ456" s="598" t="e">
        <f>+VLOOKUP($AJ456,Data_Validation!$A:$E,5,0)</f>
        <v>#N/A</v>
      </c>
    </row>
    <row r="457" spans="36:52" ht="15" customHeight="1">
      <c r="AJ457" s="1030">
        <f t="shared" si="28"/>
        <v>0</v>
      </c>
      <c r="AK457" s="1030">
        <f t="shared" si="28"/>
        <v>0</v>
      </c>
      <c r="AL457" s="1030">
        <f>IFERROR(INDEX(G457:R457,1,MATCH(Parametres!$B$3,G$1:R$1,0)-1)*IF(OR(F457="L",F457="S",F457="I"),-1,1),"")</f>
        <v>0</v>
      </c>
      <c r="AM457" s="1030">
        <f t="shared" si="29"/>
        <v>0</v>
      </c>
      <c r="AN457" s="1030">
        <f>INDEX(G457:R457,1,MATCH(Parametres!$B$3,G$1:R$1,0))*IF(OR(F457="L",F457="S",F457="I"),-1,1)</f>
        <v>0</v>
      </c>
      <c r="AO457" s="598" t="e">
        <f>+VLOOKUP($AJ457,Data_Validation!$A:$D,1,0)</f>
        <v>#N/A</v>
      </c>
      <c r="AP457" s="598" t="e">
        <f>+VLOOKUP($AJ457,Data_Validation!$A:$D,3,0)</f>
        <v>#N/A</v>
      </c>
      <c r="AQ457" s="598" t="e">
        <f>+VLOOKUP($AJ457,Data_Validation!$A:$D,4,0)</f>
        <v>#N/A</v>
      </c>
      <c r="AR457" s="598" t="s">
        <v>299</v>
      </c>
      <c r="AS457" s="598" t="e">
        <f>+VLOOKUP($AJ457,Data_Validation!$A:$E,5,0)</f>
        <v>#N/A</v>
      </c>
      <c r="AT457" s="1036">
        <f t="shared" si="30"/>
        <v>0</v>
      </c>
      <c r="AU457" s="599">
        <f t="shared" si="30"/>
        <v>0</v>
      </c>
      <c r="AV457" s="1030">
        <f>IFERROR(INDEX(V457:AG457,1,MATCH(Parametres!$B$3,V$1:AG$1,0)-1)*IF(OR(C457="L",C457="S",C457="I"),-1,1),"")</f>
        <v>0</v>
      </c>
      <c r="AW457" s="1030">
        <f t="shared" si="31"/>
        <v>0</v>
      </c>
      <c r="AX457" s="1030">
        <f>INDEX(V457:AG457,1,MATCH(Parametres!$B$3,V$1:AG$1,0))*IF(OR(C457="L",C457="S",C457="I"),-1,1)</f>
        <v>0</v>
      </c>
      <c r="AY457" s="598" t="s">
        <v>337</v>
      </c>
      <c r="AZ457" s="598" t="e">
        <f>+VLOOKUP($AJ457,Data_Validation!$A:$E,5,0)</f>
        <v>#N/A</v>
      </c>
    </row>
    <row r="458" spans="36:52" ht="15" customHeight="1">
      <c r="AJ458" s="1030">
        <f t="shared" si="28"/>
        <v>0</v>
      </c>
      <c r="AK458" s="1030">
        <f t="shared" si="28"/>
        <v>0</v>
      </c>
      <c r="AL458" s="1030">
        <f>IFERROR(INDEX(G458:R458,1,MATCH(Parametres!$B$3,G$1:R$1,0)-1)*IF(OR(F458="L",F458="S",F458="I"),-1,1),"")</f>
        <v>0</v>
      </c>
      <c r="AM458" s="1030">
        <f t="shared" si="29"/>
        <v>0</v>
      </c>
      <c r="AN458" s="1030">
        <f>INDEX(G458:R458,1,MATCH(Parametres!$B$3,G$1:R$1,0))*IF(OR(F458="L",F458="S",F458="I"),-1,1)</f>
        <v>0</v>
      </c>
      <c r="AO458" s="598" t="e">
        <f>+VLOOKUP($AJ458,Data_Validation!$A:$D,1,0)</f>
        <v>#N/A</v>
      </c>
      <c r="AP458" s="598" t="e">
        <f>+VLOOKUP($AJ458,Data_Validation!$A:$D,3,0)</f>
        <v>#N/A</v>
      </c>
      <c r="AQ458" s="598" t="e">
        <f>+VLOOKUP($AJ458,Data_Validation!$A:$D,4,0)</f>
        <v>#N/A</v>
      </c>
      <c r="AR458" s="598" t="s">
        <v>299</v>
      </c>
      <c r="AS458" s="598" t="e">
        <f>+VLOOKUP($AJ458,Data_Validation!$A:$E,5,0)</f>
        <v>#N/A</v>
      </c>
      <c r="AT458" s="1036">
        <f t="shared" si="30"/>
        <v>0</v>
      </c>
      <c r="AU458" s="599">
        <f t="shared" si="30"/>
        <v>0</v>
      </c>
      <c r="AV458" s="1030">
        <f>IFERROR(INDEX(V458:AG458,1,MATCH(Parametres!$B$3,V$1:AG$1,0)-1)*IF(OR(C458="L",C458="S",C458="I"),-1,1),"")</f>
        <v>0</v>
      </c>
      <c r="AW458" s="1030">
        <f t="shared" si="31"/>
        <v>0</v>
      </c>
      <c r="AX458" s="1030">
        <f>INDEX(V458:AG458,1,MATCH(Parametres!$B$3,V$1:AG$1,0))*IF(OR(C458="L",C458="S",C458="I"),-1,1)</f>
        <v>0</v>
      </c>
      <c r="AY458" s="598" t="s">
        <v>337</v>
      </c>
      <c r="AZ458" s="598" t="e">
        <f>+VLOOKUP($AJ458,Data_Validation!$A:$E,5,0)</f>
        <v>#N/A</v>
      </c>
    </row>
    <row r="459" spans="36:52" ht="15" customHeight="1">
      <c r="AJ459" s="1030">
        <f t="shared" si="28"/>
        <v>0</v>
      </c>
      <c r="AK459" s="1030">
        <f t="shared" si="28"/>
        <v>0</v>
      </c>
      <c r="AL459" s="1030">
        <f>IFERROR(INDEX(G459:R459,1,MATCH(Parametres!$B$3,G$1:R$1,0)-1)*IF(OR(F459="L",F459="S",F459="I"),-1,1),"")</f>
        <v>0</v>
      </c>
      <c r="AM459" s="1030">
        <f t="shared" si="29"/>
        <v>0</v>
      </c>
      <c r="AN459" s="1030">
        <f>INDEX(G459:R459,1,MATCH(Parametres!$B$3,G$1:R$1,0))*IF(OR(F459="L",F459="S",F459="I"),-1,1)</f>
        <v>0</v>
      </c>
      <c r="AO459" s="598" t="e">
        <f>+VLOOKUP($AJ459,Data_Validation!$A:$D,1,0)</f>
        <v>#N/A</v>
      </c>
      <c r="AP459" s="598" t="e">
        <f>+VLOOKUP($AJ459,Data_Validation!$A:$D,3,0)</f>
        <v>#N/A</v>
      </c>
      <c r="AQ459" s="598" t="e">
        <f>+VLOOKUP($AJ459,Data_Validation!$A:$D,4,0)</f>
        <v>#N/A</v>
      </c>
      <c r="AR459" s="598" t="s">
        <v>299</v>
      </c>
      <c r="AS459" s="598" t="e">
        <f>+VLOOKUP($AJ459,Data_Validation!$A:$E,5,0)</f>
        <v>#N/A</v>
      </c>
      <c r="AT459" s="1036">
        <f t="shared" si="30"/>
        <v>0</v>
      </c>
      <c r="AU459" s="599">
        <f t="shared" si="30"/>
        <v>0</v>
      </c>
      <c r="AV459" s="1030">
        <f>IFERROR(INDEX(V459:AG459,1,MATCH(Parametres!$B$3,V$1:AG$1,0)-1)*IF(OR(C459="L",C459="S",C459="I"),-1,1),"")</f>
        <v>0</v>
      </c>
      <c r="AW459" s="1030">
        <f t="shared" si="31"/>
        <v>0</v>
      </c>
      <c r="AX459" s="1030">
        <f>INDEX(V459:AG459,1,MATCH(Parametres!$B$3,V$1:AG$1,0))*IF(OR(C459="L",C459="S",C459="I"),-1,1)</f>
        <v>0</v>
      </c>
      <c r="AY459" s="598" t="s">
        <v>337</v>
      </c>
      <c r="AZ459" s="598" t="e">
        <f>+VLOOKUP($AJ459,Data_Validation!$A:$E,5,0)</f>
        <v>#N/A</v>
      </c>
    </row>
    <row r="460" spans="36:52" ht="15" customHeight="1">
      <c r="AJ460" s="1030">
        <f t="shared" si="28"/>
        <v>0</v>
      </c>
      <c r="AK460" s="1030">
        <f t="shared" si="28"/>
        <v>0</v>
      </c>
      <c r="AL460" s="1030">
        <f>IFERROR(INDEX(G460:R460,1,MATCH(Parametres!$B$3,G$1:R$1,0)-1)*IF(OR(F460="L",F460="S",F460="I"),-1,1),"")</f>
        <v>0</v>
      </c>
      <c r="AM460" s="1030">
        <f t="shared" si="29"/>
        <v>0</v>
      </c>
      <c r="AN460" s="1030">
        <f>INDEX(G460:R460,1,MATCH(Parametres!$B$3,G$1:R$1,0))*IF(OR(F460="L",F460="S",F460="I"),-1,1)</f>
        <v>0</v>
      </c>
      <c r="AO460" s="598" t="e">
        <f>+VLOOKUP($AJ460,Data_Validation!$A:$D,1,0)</f>
        <v>#N/A</v>
      </c>
      <c r="AP460" s="598" t="e">
        <f>+VLOOKUP($AJ460,Data_Validation!$A:$D,3,0)</f>
        <v>#N/A</v>
      </c>
      <c r="AQ460" s="598" t="e">
        <f>+VLOOKUP($AJ460,Data_Validation!$A:$D,4,0)</f>
        <v>#N/A</v>
      </c>
      <c r="AR460" s="598" t="s">
        <v>299</v>
      </c>
      <c r="AS460" s="598" t="e">
        <f>+VLOOKUP($AJ460,Data_Validation!$A:$E,5,0)</f>
        <v>#N/A</v>
      </c>
      <c r="AT460" s="1036">
        <f t="shared" si="30"/>
        <v>0</v>
      </c>
      <c r="AU460" s="599">
        <f t="shared" si="30"/>
        <v>0</v>
      </c>
      <c r="AV460" s="1030">
        <f>IFERROR(INDEX(V460:AG460,1,MATCH(Parametres!$B$3,V$1:AG$1,0)-1)*IF(OR(C460="L",C460="S",C460="I"),-1,1),"")</f>
        <v>0</v>
      </c>
      <c r="AW460" s="1030">
        <f t="shared" si="31"/>
        <v>0</v>
      </c>
      <c r="AX460" s="1030">
        <f>INDEX(V460:AG460,1,MATCH(Parametres!$B$3,V$1:AG$1,0))*IF(OR(C460="L",C460="S",C460="I"),-1,1)</f>
        <v>0</v>
      </c>
      <c r="AY460" s="598" t="s">
        <v>337</v>
      </c>
      <c r="AZ460" s="598" t="e">
        <f>+VLOOKUP($AJ460,Data_Validation!$A:$E,5,0)</f>
        <v>#N/A</v>
      </c>
    </row>
    <row r="461" spans="36:52" ht="15" customHeight="1">
      <c r="AJ461" s="1030">
        <f t="shared" si="28"/>
        <v>0</v>
      </c>
      <c r="AK461" s="1030">
        <f t="shared" si="28"/>
        <v>0</v>
      </c>
      <c r="AL461" s="1030">
        <f>IFERROR(INDEX(G461:R461,1,MATCH(Parametres!$B$3,G$1:R$1,0)-1)*IF(OR(F461="L",F461="S",F461="I"),-1,1),"")</f>
        <v>0</v>
      </c>
      <c r="AM461" s="1030">
        <f t="shared" si="29"/>
        <v>0</v>
      </c>
      <c r="AN461" s="1030">
        <f>INDEX(G461:R461,1,MATCH(Parametres!$B$3,G$1:R$1,0))*IF(OR(F461="L",F461="S",F461="I"),-1,1)</f>
        <v>0</v>
      </c>
      <c r="AO461" s="598" t="e">
        <f>+VLOOKUP($AJ461,Data_Validation!$A:$D,1,0)</f>
        <v>#N/A</v>
      </c>
      <c r="AP461" s="598" t="e">
        <f>+VLOOKUP($AJ461,Data_Validation!$A:$D,3,0)</f>
        <v>#N/A</v>
      </c>
      <c r="AQ461" s="598" t="e">
        <f>+VLOOKUP($AJ461,Data_Validation!$A:$D,4,0)</f>
        <v>#N/A</v>
      </c>
      <c r="AR461" s="598" t="s">
        <v>299</v>
      </c>
      <c r="AS461" s="598" t="e">
        <f>+VLOOKUP($AJ461,Data_Validation!$A:$E,5,0)</f>
        <v>#N/A</v>
      </c>
      <c r="AT461" s="1036">
        <f t="shared" si="30"/>
        <v>0</v>
      </c>
      <c r="AU461" s="599">
        <f t="shared" si="30"/>
        <v>0</v>
      </c>
      <c r="AV461" s="1030">
        <f>IFERROR(INDEX(V461:AG461,1,MATCH(Parametres!$B$3,V$1:AG$1,0)-1)*IF(OR(C461="L",C461="S",C461="I"),-1,1),"")</f>
        <v>0</v>
      </c>
      <c r="AW461" s="1030">
        <f t="shared" si="31"/>
        <v>0</v>
      </c>
      <c r="AX461" s="1030">
        <f>INDEX(V461:AG461,1,MATCH(Parametres!$B$3,V$1:AG$1,0))*IF(OR(C461="L",C461="S",C461="I"),-1,1)</f>
        <v>0</v>
      </c>
      <c r="AY461" s="598" t="s">
        <v>337</v>
      </c>
      <c r="AZ461" s="598" t="e">
        <f>+VLOOKUP($AJ461,Data_Validation!$A:$E,5,0)</f>
        <v>#N/A</v>
      </c>
    </row>
    <row r="462" spans="36:52" ht="15" customHeight="1">
      <c r="AJ462" s="1030">
        <f t="shared" si="28"/>
        <v>0</v>
      </c>
      <c r="AK462" s="1030">
        <f t="shared" si="28"/>
        <v>0</v>
      </c>
      <c r="AL462" s="1030">
        <f>IFERROR(INDEX(G462:R462,1,MATCH(Parametres!$B$3,G$1:R$1,0)-1)*IF(OR(F462="L",F462="S",F462="I"),-1,1),"")</f>
        <v>0</v>
      </c>
      <c r="AM462" s="1030">
        <f t="shared" si="29"/>
        <v>0</v>
      </c>
      <c r="AN462" s="1030">
        <f>INDEX(G462:R462,1,MATCH(Parametres!$B$3,G$1:R$1,0))*IF(OR(F462="L",F462="S",F462="I"),-1,1)</f>
        <v>0</v>
      </c>
      <c r="AO462" s="598" t="e">
        <f>+VLOOKUP($AJ462,Data_Validation!$A:$D,1,0)</f>
        <v>#N/A</v>
      </c>
      <c r="AP462" s="598" t="e">
        <f>+VLOOKUP($AJ462,Data_Validation!$A:$D,3,0)</f>
        <v>#N/A</v>
      </c>
      <c r="AQ462" s="598" t="e">
        <f>+VLOOKUP($AJ462,Data_Validation!$A:$D,4,0)</f>
        <v>#N/A</v>
      </c>
      <c r="AR462" s="598" t="s">
        <v>299</v>
      </c>
      <c r="AS462" s="598" t="e">
        <f>+VLOOKUP($AJ462,Data_Validation!$A:$E,5,0)</f>
        <v>#N/A</v>
      </c>
      <c r="AT462" s="1036">
        <f t="shared" si="30"/>
        <v>0</v>
      </c>
      <c r="AU462" s="599">
        <f t="shared" si="30"/>
        <v>0</v>
      </c>
      <c r="AV462" s="1030">
        <f>IFERROR(INDEX(V462:AG462,1,MATCH(Parametres!$B$3,V$1:AG$1,0)-1)*IF(OR(C462="L",C462="S",C462="I"),-1,1),"")</f>
        <v>0</v>
      </c>
      <c r="AW462" s="1030">
        <f t="shared" si="31"/>
        <v>0</v>
      </c>
      <c r="AX462" s="1030">
        <f>INDEX(V462:AG462,1,MATCH(Parametres!$B$3,V$1:AG$1,0))*IF(OR(C462="L",C462="S",C462="I"),-1,1)</f>
        <v>0</v>
      </c>
      <c r="AY462" s="598" t="s">
        <v>337</v>
      </c>
      <c r="AZ462" s="598" t="e">
        <f>+VLOOKUP($AJ462,Data_Validation!$A:$E,5,0)</f>
        <v>#N/A</v>
      </c>
    </row>
    <row r="463" spans="36:52" ht="15" customHeight="1">
      <c r="AJ463" s="1030">
        <f t="shared" si="28"/>
        <v>0</v>
      </c>
      <c r="AK463" s="1030">
        <f t="shared" si="28"/>
        <v>0</v>
      </c>
      <c r="AL463" s="1030">
        <f>IFERROR(INDEX(G463:R463,1,MATCH(Parametres!$B$3,G$1:R$1,0)-1)*IF(OR(F463="L",F463="S",F463="I"),-1,1),"")</f>
        <v>0</v>
      </c>
      <c r="AM463" s="1030">
        <f t="shared" si="29"/>
        <v>0</v>
      </c>
      <c r="AN463" s="1030">
        <f>INDEX(G463:R463,1,MATCH(Parametres!$B$3,G$1:R$1,0))*IF(OR(F463="L",F463="S",F463="I"),-1,1)</f>
        <v>0</v>
      </c>
      <c r="AO463" s="598" t="e">
        <f>+VLOOKUP($AJ463,Data_Validation!$A:$D,1,0)</f>
        <v>#N/A</v>
      </c>
      <c r="AP463" s="598" t="e">
        <f>+VLOOKUP($AJ463,Data_Validation!$A:$D,3,0)</f>
        <v>#N/A</v>
      </c>
      <c r="AQ463" s="598" t="e">
        <f>+VLOOKUP($AJ463,Data_Validation!$A:$D,4,0)</f>
        <v>#N/A</v>
      </c>
      <c r="AR463" s="598" t="s">
        <v>299</v>
      </c>
      <c r="AS463" s="598" t="e">
        <f>+VLOOKUP($AJ463,Data_Validation!$A:$E,5,0)</f>
        <v>#N/A</v>
      </c>
      <c r="AT463" s="1036">
        <f t="shared" si="30"/>
        <v>0</v>
      </c>
      <c r="AU463" s="599">
        <f t="shared" si="30"/>
        <v>0</v>
      </c>
      <c r="AV463" s="1030">
        <f>IFERROR(INDEX(V463:AG463,1,MATCH(Parametres!$B$3,V$1:AG$1,0)-1)*IF(OR(C463="L",C463="S",C463="I"),-1,1),"")</f>
        <v>0</v>
      </c>
      <c r="AW463" s="1030">
        <f t="shared" si="31"/>
        <v>0</v>
      </c>
      <c r="AX463" s="1030">
        <f>INDEX(V463:AG463,1,MATCH(Parametres!$B$3,V$1:AG$1,0))*IF(OR(C463="L",C463="S",C463="I"),-1,1)</f>
        <v>0</v>
      </c>
      <c r="AY463" s="598" t="s">
        <v>337</v>
      </c>
      <c r="AZ463" s="598" t="e">
        <f>+VLOOKUP($AJ463,Data_Validation!$A:$E,5,0)</f>
        <v>#N/A</v>
      </c>
    </row>
    <row r="464" spans="36:52" ht="15" customHeight="1">
      <c r="AJ464" s="1030">
        <f t="shared" si="28"/>
        <v>0</v>
      </c>
      <c r="AK464" s="1030">
        <f t="shared" si="28"/>
        <v>0</v>
      </c>
      <c r="AL464" s="1030">
        <f>IFERROR(INDEX(G464:R464,1,MATCH(Parametres!$B$3,G$1:R$1,0)-1)*IF(OR(F464="L",F464="S",F464="I"),-1,1),"")</f>
        <v>0</v>
      </c>
      <c r="AM464" s="1030">
        <f t="shared" si="29"/>
        <v>0</v>
      </c>
      <c r="AN464" s="1030">
        <f>INDEX(G464:R464,1,MATCH(Parametres!$B$3,G$1:R$1,0))*IF(OR(F464="L",F464="S",F464="I"),-1,1)</f>
        <v>0</v>
      </c>
      <c r="AO464" s="598" t="e">
        <f>+VLOOKUP($AJ464,Data_Validation!$A:$D,1,0)</f>
        <v>#N/A</v>
      </c>
      <c r="AP464" s="598" t="e">
        <f>+VLOOKUP($AJ464,Data_Validation!$A:$D,3,0)</f>
        <v>#N/A</v>
      </c>
      <c r="AQ464" s="598" t="e">
        <f>+VLOOKUP($AJ464,Data_Validation!$A:$D,4,0)</f>
        <v>#N/A</v>
      </c>
      <c r="AR464" s="598" t="s">
        <v>299</v>
      </c>
      <c r="AS464" s="598" t="e">
        <f>+VLOOKUP($AJ464,Data_Validation!$A:$E,5,0)</f>
        <v>#N/A</v>
      </c>
      <c r="AT464" s="1036">
        <f t="shared" si="30"/>
        <v>0</v>
      </c>
      <c r="AU464" s="599">
        <f t="shared" si="30"/>
        <v>0</v>
      </c>
      <c r="AV464" s="1030">
        <f>IFERROR(INDEX(V464:AG464,1,MATCH(Parametres!$B$3,V$1:AG$1,0)-1)*IF(OR(C464="L",C464="S",C464="I"),-1,1),"")</f>
        <v>0</v>
      </c>
      <c r="AW464" s="1030">
        <f t="shared" si="31"/>
        <v>0</v>
      </c>
      <c r="AX464" s="1030">
        <f>INDEX(V464:AG464,1,MATCH(Parametres!$B$3,V$1:AG$1,0))*IF(OR(C464="L",C464="S",C464="I"),-1,1)</f>
        <v>0</v>
      </c>
      <c r="AY464" s="598" t="s">
        <v>337</v>
      </c>
      <c r="AZ464" s="598" t="e">
        <f>+VLOOKUP($AJ464,Data_Validation!$A:$E,5,0)</f>
        <v>#N/A</v>
      </c>
    </row>
    <row r="465" spans="36:52" ht="15" customHeight="1">
      <c r="AJ465" s="1030">
        <f t="shared" si="28"/>
        <v>0</v>
      </c>
      <c r="AK465" s="1030">
        <f t="shared" si="28"/>
        <v>0</v>
      </c>
      <c r="AL465" s="1030">
        <f>IFERROR(INDEX(G465:R465,1,MATCH(Parametres!$B$3,G$1:R$1,0)-1)*IF(OR(F465="L",F465="S",F465="I"),-1,1),"")</f>
        <v>0</v>
      </c>
      <c r="AM465" s="1030">
        <f t="shared" si="29"/>
        <v>0</v>
      </c>
      <c r="AN465" s="1030">
        <f>INDEX(G465:R465,1,MATCH(Parametres!$B$3,G$1:R$1,0))*IF(OR(F465="L",F465="S",F465="I"),-1,1)</f>
        <v>0</v>
      </c>
      <c r="AO465" s="598" t="e">
        <f>+VLOOKUP($AJ465,Data_Validation!$A:$D,1,0)</f>
        <v>#N/A</v>
      </c>
      <c r="AP465" s="598" t="e">
        <f>+VLOOKUP($AJ465,Data_Validation!$A:$D,3,0)</f>
        <v>#N/A</v>
      </c>
      <c r="AQ465" s="598" t="e">
        <f>+VLOOKUP($AJ465,Data_Validation!$A:$D,4,0)</f>
        <v>#N/A</v>
      </c>
      <c r="AR465" s="598" t="s">
        <v>299</v>
      </c>
      <c r="AS465" s="598" t="e">
        <f>+VLOOKUP($AJ465,Data_Validation!$A:$E,5,0)</f>
        <v>#N/A</v>
      </c>
      <c r="AT465" s="1036">
        <f t="shared" si="30"/>
        <v>0</v>
      </c>
      <c r="AU465" s="599">
        <f t="shared" si="30"/>
        <v>0</v>
      </c>
      <c r="AV465" s="1030">
        <f>IFERROR(INDEX(V465:AG465,1,MATCH(Parametres!$B$3,V$1:AG$1,0)-1)*IF(OR(C465="L",C465="S",C465="I"),-1,1),"")</f>
        <v>0</v>
      </c>
      <c r="AW465" s="1030">
        <f t="shared" si="31"/>
        <v>0</v>
      </c>
      <c r="AX465" s="1030">
        <f>INDEX(V465:AG465,1,MATCH(Parametres!$B$3,V$1:AG$1,0))*IF(OR(C465="L",C465="S",C465="I"),-1,1)</f>
        <v>0</v>
      </c>
      <c r="AY465" s="598" t="s">
        <v>337</v>
      </c>
      <c r="AZ465" s="598" t="e">
        <f>+VLOOKUP($AJ465,Data_Validation!$A:$E,5,0)</f>
        <v>#N/A</v>
      </c>
    </row>
    <row r="466" spans="36:52" ht="15" customHeight="1">
      <c r="AJ466" s="1030">
        <f t="shared" si="28"/>
        <v>0</v>
      </c>
      <c r="AK466" s="1030">
        <f t="shared" si="28"/>
        <v>0</v>
      </c>
      <c r="AL466" s="1030">
        <f>IFERROR(INDEX(G466:R466,1,MATCH(Parametres!$B$3,G$1:R$1,0)-1)*IF(OR(F466="L",F466="S",F466="I"),-1,1),"")</f>
        <v>0</v>
      </c>
      <c r="AM466" s="1030">
        <f t="shared" si="29"/>
        <v>0</v>
      </c>
      <c r="AN466" s="1030">
        <f>INDEX(G466:R466,1,MATCH(Parametres!$B$3,G$1:R$1,0))*IF(OR(F466="L",F466="S",F466="I"),-1,1)</f>
        <v>0</v>
      </c>
      <c r="AO466" s="598" t="e">
        <f>+VLOOKUP($AJ466,Data_Validation!$A:$D,1,0)</f>
        <v>#N/A</v>
      </c>
      <c r="AP466" s="598" t="e">
        <f>+VLOOKUP($AJ466,Data_Validation!$A:$D,3,0)</f>
        <v>#N/A</v>
      </c>
      <c r="AQ466" s="598" t="e">
        <f>+VLOOKUP($AJ466,Data_Validation!$A:$D,4,0)</f>
        <v>#N/A</v>
      </c>
      <c r="AR466" s="598" t="s">
        <v>299</v>
      </c>
      <c r="AS466" s="598" t="e">
        <f>+VLOOKUP($AJ466,Data_Validation!$A:$E,5,0)</f>
        <v>#N/A</v>
      </c>
      <c r="AT466" s="1036">
        <f t="shared" si="30"/>
        <v>0</v>
      </c>
      <c r="AU466" s="599">
        <f t="shared" si="30"/>
        <v>0</v>
      </c>
      <c r="AV466" s="1030">
        <f>IFERROR(INDEX(V466:AG466,1,MATCH(Parametres!$B$3,V$1:AG$1,0)-1)*IF(OR(C466="L",C466="S",C466="I"),-1,1),"")</f>
        <v>0</v>
      </c>
      <c r="AW466" s="1030">
        <f t="shared" si="31"/>
        <v>0</v>
      </c>
      <c r="AX466" s="1030">
        <f>INDEX(V466:AG466,1,MATCH(Parametres!$B$3,V$1:AG$1,0))*IF(OR(C466="L",C466="S",C466="I"),-1,1)</f>
        <v>0</v>
      </c>
      <c r="AY466" s="598" t="s">
        <v>337</v>
      </c>
      <c r="AZ466" s="598" t="e">
        <f>+VLOOKUP($AJ466,Data_Validation!$A:$E,5,0)</f>
        <v>#N/A</v>
      </c>
    </row>
    <row r="467" spans="36:52" ht="15" customHeight="1">
      <c r="AJ467" s="1030">
        <f t="shared" si="28"/>
        <v>0</v>
      </c>
      <c r="AK467" s="1030">
        <f t="shared" si="28"/>
        <v>0</v>
      </c>
      <c r="AL467" s="1030">
        <f>IFERROR(INDEX(G467:R467,1,MATCH(Parametres!$B$3,G$1:R$1,0)-1)*IF(OR(F467="L",F467="S",F467="I"),-1,1),"")</f>
        <v>0</v>
      </c>
      <c r="AM467" s="1030">
        <f t="shared" si="29"/>
        <v>0</v>
      </c>
      <c r="AN467" s="1030">
        <f>INDEX(G467:R467,1,MATCH(Parametres!$B$3,G$1:R$1,0))*IF(OR(F467="L",F467="S",F467="I"),-1,1)</f>
        <v>0</v>
      </c>
      <c r="AO467" s="598" t="e">
        <f>+VLOOKUP($AJ467,Data_Validation!$A:$D,1,0)</f>
        <v>#N/A</v>
      </c>
      <c r="AP467" s="598" t="e">
        <f>+VLOOKUP($AJ467,Data_Validation!$A:$D,3,0)</f>
        <v>#N/A</v>
      </c>
      <c r="AQ467" s="598" t="e">
        <f>+VLOOKUP($AJ467,Data_Validation!$A:$D,4,0)</f>
        <v>#N/A</v>
      </c>
      <c r="AR467" s="598" t="s">
        <v>299</v>
      </c>
      <c r="AS467" s="598" t="e">
        <f>+VLOOKUP($AJ467,Data_Validation!$A:$E,5,0)</f>
        <v>#N/A</v>
      </c>
      <c r="AT467" s="1036">
        <f t="shared" si="30"/>
        <v>0</v>
      </c>
      <c r="AU467" s="599">
        <f t="shared" si="30"/>
        <v>0</v>
      </c>
      <c r="AV467" s="1030">
        <f>IFERROR(INDEX(V467:AG467,1,MATCH(Parametres!$B$3,V$1:AG$1,0)-1)*IF(OR(C467="L",C467="S",C467="I"),-1,1),"")</f>
        <v>0</v>
      </c>
      <c r="AW467" s="1030">
        <f t="shared" si="31"/>
        <v>0</v>
      </c>
      <c r="AX467" s="1030">
        <f>INDEX(V467:AG467,1,MATCH(Parametres!$B$3,V$1:AG$1,0))*IF(OR(C467="L",C467="S",C467="I"),-1,1)</f>
        <v>0</v>
      </c>
      <c r="AY467" s="598" t="s">
        <v>337</v>
      </c>
      <c r="AZ467" s="598" t="e">
        <f>+VLOOKUP($AJ467,Data_Validation!$A:$E,5,0)</f>
        <v>#N/A</v>
      </c>
    </row>
    <row r="468" spans="36:52" ht="15" customHeight="1">
      <c r="AJ468" s="1030">
        <f t="shared" ref="AJ468:AK531" si="32">C468</f>
        <v>0</v>
      </c>
      <c r="AK468" s="1030">
        <f t="shared" si="32"/>
        <v>0</v>
      </c>
      <c r="AL468" s="1030">
        <f>IFERROR(INDEX(G468:R468,1,MATCH(Parametres!$B$3,G$1:R$1,0)-1)*IF(OR(F468="L",F468="S",F468="I"),-1,1),"")</f>
        <v>0</v>
      </c>
      <c r="AM468" s="1030">
        <f t="shared" si="29"/>
        <v>0</v>
      </c>
      <c r="AN468" s="1030">
        <f>INDEX(G468:R468,1,MATCH(Parametres!$B$3,G$1:R$1,0))*IF(OR(F468="L",F468="S",F468="I"),-1,1)</f>
        <v>0</v>
      </c>
      <c r="AO468" s="598" t="e">
        <f>+VLOOKUP($AJ468,Data_Validation!$A:$D,1,0)</f>
        <v>#N/A</v>
      </c>
      <c r="AP468" s="598" t="e">
        <f>+VLOOKUP($AJ468,Data_Validation!$A:$D,3,0)</f>
        <v>#N/A</v>
      </c>
      <c r="AQ468" s="598" t="e">
        <f>+VLOOKUP($AJ468,Data_Validation!$A:$D,4,0)</f>
        <v>#N/A</v>
      </c>
      <c r="AR468" s="598" t="s">
        <v>299</v>
      </c>
      <c r="AS468" s="598" t="e">
        <f>+VLOOKUP($AJ468,Data_Validation!$A:$E,5,0)</f>
        <v>#N/A</v>
      </c>
      <c r="AT468" s="1036">
        <f t="shared" si="30"/>
        <v>0</v>
      </c>
      <c r="AU468" s="599">
        <f t="shared" si="30"/>
        <v>0</v>
      </c>
      <c r="AV468" s="1030">
        <f>IFERROR(INDEX(V468:AG468,1,MATCH(Parametres!$B$3,V$1:AG$1,0)-1)*IF(OR(C468="L",C468="S",C468="I"),-1,1),"")</f>
        <v>0</v>
      </c>
      <c r="AW468" s="1030">
        <f t="shared" si="31"/>
        <v>0</v>
      </c>
      <c r="AX468" s="1030">
        <f>INDEX(V468:AG468,1,MATCH(Parametres!$B$3,V$1:AG$1,0))*IF(OR(C468="L",C468="S",C468="I"),-1,1)</f>
        <v>0</v>
      </c>
      <c r="AY468" s="598" t="s">
        <v>337</v>
      </c>
      <c r="AZ468" s="598" t="e">
        <f>+VLOOKUP($AJ468,Data_Validation!$A:$E,5,0)</f>
        <v>#N/A</v>
      </c>
    </row>
    <row r="469" spans="36:52" ht="15" customHeight="1">
      <c r="AJ469" s="1030">
        <f t="shared" si="32"/>
        <v>0</v>
      </c>
      <c r="AK469" s="1030">
        <f t="shared" si="32"/>
        <v>0</v>
      </c>
      <c r="AL469" s="1030">
        <f>IFERROR(INDEX(G469:R469,1,MATCH(Parametres!$B$3,G$1:R$1,0)-1)*IF(OR(F469="L",F469="S",F469="I"),-1,1),"")</f>
        <v>0</v>
      </c>
      <c r="AM469" s="1030">
        <f t="shared" si="29"/>
        <v>0</v>
      </c>
      <c r="AN469" s="1030">
        <f>INDEX(G469:R469,1,MATCH(Parametres!$B$3,G$1:R$1,0))*IF(OR(F469="L",F469="S",F469="I"),-1,1)</f>
        <v>0</v>
      </c>
      <c r="AO469" s="598" t="e">
        <f>+VLOOKUP($AJ469,Data_Validation!$A:$D,1,0)</f>
        <v>#N/A</v>
      </c>
      <c r="AP469" s="598" t="e">
        <f>+VLOOKUP($AJ469,Data_Validation!$A:$D,3,0)</f>
        <v>#N/A</v>
      </c>
      <c r="AQ469" s="598" t="e">
        <f>+VLOOKUP($AJ469,Data_Validation!$A:$D,4,0)</f>
        <v>#N/A</v>
      </c>
      <c r="AR469" s="598" t="s">
        <v>299</v>
      </c>
      <c r="AS469" s="598" t="e">
        <f>+VLOOKUP($AJ469,Data_Validation!$A:$E,5,0)</f>
        <v>#N/A</v>
      </c>
      <c r="AT469" s="1036">
        <f t="shared" si="30"/>
        <v>0</v>
      </c>
      <c r="AU469" s="599">
        <f t="shared" si="30"/>
        <v>0</v>
      </c>
      <c r="AV469" s="1030">
        <f>IFERROR(INDEX(V469:AG469,1,MATCH(Parametres!$B$3,V$1:AG$1,0)-1)*IF(OR(C469="L",C469="S",C469="I"),-1,1),"")</f>
        <v>0</v>
      </c>
      <c r="AW469" s="1030">
        <f t="shared" si="31"/>
        <v>0</v>
      </c>
      <c r="AX469" s="1030">
        <f>INDEX(V469:AG469,1,MATCH(Parametres!$B$3,V$1:AG$1,0))*IF(OR(C469="L",C469="S",C469="I"),-1,1)</f>
        <v>0</v>
      </c>
      <c r="AY469" s="598" t="s">
        <v>337</v>
      </c>
      <c r="AZ469" s="598" t="e">
        <f>+VLOOKUP($AJ469,Data_Validation!$A:$E,5,0)</f>
        <v>#N/A</v>
      </c>
    </row>
    <row r="470" spans="36:52" ht="15" customHeight="1">
      <c r="AJ470" s="1030">
        <f t="shared" si="32"/>
        <v>0</v>
      </c>
      <c r="AK470" s="1030">
        <f t="shared" si="32"/>
        <v>0</v>
      </c>
      <c r="AL470" s="1030">
        <f>IFERROR(INDEX(G470:R470,1,MATCH(Parametres!$B$3,G$1:R$1,0)-1)*IF(OR(F470="L",F470="S",F470="I"),-1,1),"")</f>
        <v>0</v>
      </c>
      <c r="AM470" s="1030">
        <f t="shared" si="29"/>
        <v>0</v>
      </c>
      <c r="AN470" s="1030">
        <f>INDEX(G470:R470,1,MATCH(Parametres!$B$3,G$1:R$1,0))*IF(OR(F470="L",F470="S",F470="I"),-1,1)</f>
        <v>0</v>
      </c>
      <c r="AO470" s="598" t="e">
        <f>+VLOOKUP($AJ470,Data_Validation!$A:$D,1,0)</f>
        <v>#N/A</v>
      </c>
      <c r="AP470" s="598" t="e">
        <f>+VLOOKUP($AJ470,Data_Validation!$A:$D,3,0)</f>
        <v>#N/A</v>
      </c>
      <c r="AQ470" s="598" t="e">
        <f>+VLOOKUP($AJ470,Data_Validation!$A:$D,4,0)</f>
        <v>#N/A</v>
      </c>
      <c r="AR470" s="598" t="s">
        <v>299</v>
      </c>
      <c r="AS470" s="598" t="e">
        <f>+VLOOKUP($AJ470,Data_Validation!$A:$E,5,0)</f>
        <v>#N/A</v>
      </c>
      <c r="AT470" s="1036">
        <f t="shared" si="30"/>
        <v>0</v>
      </c>
      <c r="AU470" s="599">
        <f t="shared" si="30"/>
        <v>0</v>
      </c>
      <c r="AV470" s="1030">
        <f>IFERROR(INDEX(V470:AG470,1,MATCH(Parametres!$B$3,V$1:AG$1,0)-1)*IF(OR(C470="L",C470="S",C470="I"),-1,1),"")</f>
        <v>0</v>
      </c>
      <c r="AW470" s="1030">
        <f t="shared" si="31"/>
        <v>0</v>
      </c>
      <c r="AX470" s="1030">
        <f>INDEX(V470:AG470,1,MATCH(Parametres!$B$3,V$1:AG$1,0))*IF(OR(C470="L",C470="S",C470="I"),-1,1)</f>
        <v>0</v>
      </c>
      <c r="AY470" s="598" t="s">
        <v>337</v>
      </c>
      <c r="AZ470" s="598" t="e">
        <f>+VLOOKUP($AJ470,Data_Validation!$A:$E,5,0)</f>
        <v>#N/A</v>
      </c>
    </row>
    <row r="471" spans="36:52" ht="15" customHeight="1">
      <c r="AJ471" s="1030">
        <f t="shared" si="32"/>
        <v>0</v>
      </c>
      <c r="AK471" s="1030">
        <f t="shared" si="32"/>
        <v>0</v>
      </c>
      <c r="AL471" s="1030">
        <f>IFERROR(INDEX(G471:R471,1,MATCH(Parametres!$B$3,G$1:R$1,0)-1)*IF(OR(F471="L",F471="S",F471="I"),-1,1),"")</f>
        <v>0</v>
      </c>
      <c r="AM471" s="1030">
        <f t="shared" si="29"/>
        <v>0</v>
      </c>
      <c r="AN471" s="1030">
        <f>INDEX(G471:R471,1,MATCH(Parametres!$B$3,G$1:R$1,0))*IF(OR(F471="L",F471="S",F471="I"),-1,1)</f>
        <v>0</v>
      </c>
      <c r="AO471" s="598" t="e">
        <f>+VLOOKUP($AJ471,Data_Validation!$A:$D,1,0)</f>
        <v>#N/A</v>
      </c>
      <c r="AP471" s="598" t="e">
        <f>+VLOOKUP($AJ471,Data_Validation!$A:$D,3,0)</f>
        <v>#N/A</v>
      </c>
      <c r="AQ471" s="598" t="e">
        <f>+VLOOKUP($AJ471,Data_Validation!$A:$D,4,0)</f>
        <v>#N/A</v>
      </c>
      <c r="AR471" s="598" t="s">
        <v>299</v>
      </c>
      <c r="AS471" s="598" t="e">
        <f>+VLOOKUP($AJ471,Data_Validation!$A:$E,5,0)</f>
        <v>#N/A</v>
      </c>
      <c r="AT471" s="1036">
        <f t="shared" si="30"/>
        <v>0</v>
      </c>
      <c r="AU471" s="599">
        <f t="shared" si="30"/>
        <v>0</v>
      </c>
      <c r="AV471" s="1030">
        <f>IFERROR(INDEX(V471:AG471,1,MATCH(Parametres!$B$3,V$1:AG$1,0)-1)*IF(OR(C471="L",C471="S",C471="I"),-1,1),"")</f>
        <v>0</v>
      </c>
      <c r="AW471" s="1030">
        <f t="shared" si="31"/>
        <v>0</v>
      </c>
      <c r="AX471" s="1030">
        <f>INDEX(V471:AG471,1,MATCH(Parametres!$B$3,V$1:AG$1,0))*IF(OR(C471="L",C471="S",C471="I"),-1,1)</f>
        <v>0</v>
      </c>
      <c r="AY471" s="598" t="s">
        <v>337</v>
      </c>
      <c r="AZ471" s="598" t="e">
        <f>+VLOOKUP($AJ471,Data_Validation!$A:$E,5,0)</f>
        <v>#N/A</v>
      </c>
    </row>
    <row r="472" spans="36:52" ht="15" customHeight="1">
      <c r="AJ472" s="1030">
        <f t="shared" si="32"/>
        <v>0</v>
      </c>
      <c r="AK472" s="1030">
        <f t="shared" si="32"/>
        <v>0</v>
      </c>
      <c r="AL472" s="1030">
        <f>IFERROR(INDEX(G472:R472,1,MATCH(Parametres!$B$3,G$1:R$1,0)-1)*IF(OR(F472="L",F472="S",F472="I"),-1,1),"")</f>
        <v>0</v>
      </c>
      <c r="AM472" s="1030">
        <f t="shared" si="29"/>
        <v>0</v>
      </c>
      <c r="AN472" s="1030">
        <f>INDEX(G472:R472,1,MATCH(Parametres!$B$3,G$1:R$1,0))*IF(OR(F472="L",F472="S",F472="I"),-1,1)</f>
        <v>0</v>
      </c>
      <c r="AO472" s="598" t="e">
        <f>+VLOOKUP($AJ472,Data_Validation!$A:$D,1,0)</f>
        <v>#N/A</v>
      </c>
      <c r="AP472" s="598" t="e">
        <f>+VLOOKUP($AJ472,Data_Validation!$A:$D,3,0)</f>
        <v>#N/A</v>
      </c>
      <c r="AQ472" s="598" t="e">
        <f>+VLOOKUP($AJ472,Data_Validation!$A:$D,4,0)</f>
        <v>#N/A</v>
      </c>
      <c r="AR472" s="598" t="s">
        <v>299</v>
      </c>
      <c r="AS472" s="598" t="e">
        <f>+VLOOKUP($AJ472,Data_Validation!$A:$E,5,0)</f>
        <v>#N/A</v>
      </c>
      <c r="AT472" s="1036">
        <f t="shared" si="30"/>
        <v>0</v>
      </c>
      <c r="AU472" s="599">
        <f t="shared" si="30"/>
        <v>0</v>
      </c>
      <c r="AV472" s="1030">
        <f>IFERROR(INDEX(V472:AG472,1,MATCH(Parametres!$B$3,V$1:AG$1,0)-1)*IF(OR(C472="L",C472="S",C472="I"),-1,1),"")</f>
        <v>0</v>
      </c>
      <c r="AW472" s="1030">
        <f t="shared" si="31"/>
        <v>0</v>
      </c>
      <c r="AX472" s="1030">
        <f>INDEX(V472:AG472,1,MATCH(Parametres!$B$3,V$1:AG$1,0))*IF(OR(C472="L",C472="S",C472="I"),-1,1)</f>
        <v>0</v>
      </c>
      <c r="AY472" s="598" t="s">
        <v>337</v>
      </c>
      <c r="AZ472" s="598" t="e">
        <f>+VLOOKUP($AJ472,Data_Validation!$A:$E,5,0)</f>
        <v>#N/A</v>
      </c>
    </row>
    <row r="473" spans="36:52" ht="15" customHeight="1">
      <c r="AJ473" s="1030">
        <f t="shared" si="32"/>
        <v>0</v>
      </c>
      <c r="AK473" s="1030">
        <f t="shared" si="32"/>
        <v>0</v>
      </c>
      <c r="AL473" s="1030">
        <f>IFERROR(INDEX(G473:R473,1,MATCH(Parametres!$B$3,G$1:R$1,0)-1)*IF(OR(F473="L",F473="S",F473="I"),-1,1),"")</f>
        <v>0</v>
      </c>
      <c r="AM473" s="1030">
        <f t="shared" si="29"/>
        <v>0</v>
      </c>
      <c r="AN473" s="1030">
        <f>INDEX(G473:R473,1,MATCH(Parametres!$B$3,G$1:R$1,0))*IF(OR(F473="L",F473="S",F473="I"),-1,1)</f>
        <v>0</v>
      </c>
      <c r="AO473" s="598" t="e">
        <f>+VLOOKUP($AJ473,Data_Validation!$A:$D,1,0)</f>
        <v>#N/A</v>
      </c>
      <c r="AP473" s="598" t="e">
        <f>+VLOOKUP($AJ473,Data_Validation!$A:$D,3,0)</f>
        <v>#N/A</v>
      </c>
      <c r="AQ473" s="598" t="e">
        <f>+VLOOKUP($AJ473,Data_Validation!$A:$D,4,0)</f>
        <v>#N/A</v>
      </c>
      <c r="AR473" s="598" t="s">
        <v>299</v>
      </c>
      <c r="AS473" s="598" t="e">
        <f>+VLOOKUP($AJ473,Data_Validation!$A:$E,5,0)</f>
        <v>#N/A</v>
      </c>
      <c r="AT473" s="1036">
        <f t="shared" si="30"/>
        <v>0</v>
      </c>
      <c r="AU473" s="599">
        <f t="shared" si="30"/>
        <v>0</v>
      </c>
      <c r="AV473" s="1030">
        <f>IFERROR(INDEX(V473:AG473,1,MATCH(Parametres!$B$3,V$1:AG$1,0)-1)*IF(OR(C473="L",C473="S",C473="I"),-1,1),"")</f>
        <v>0</v>
      </c>
      <c r="AW473" s="1030">
        <f t="shared" si="31"/>
        <v>0</v>
      </c>
      <c r="AX473" s="1030">
        <f>INDEX(V473:AG473,1,MATCH(Parametres!$B$3,V$1:AG$1,0))*IF(OR(C473="L",C473="S",C473="I"),-1,1)</f>
        <v>0</v>
      </c>
      <c r="AY473" s="598" t="s">
        <v>337</v>
      </c>
      <c r="AZ473" s="598" t="e">
        <f>+VLOOKUP($AJ473,Data_Validation!$A:$E,5,0)</f>
        <v>#N/A</v>
      </c>
    </row>
    <row r="474" spans="36:52" ht="15" customHeight="1">
      <c r="AJ474" s="1030">
        <f t="shared" si="32"/>
        <v>0</v>
      </c>
      <c r="AK474" s="1030">
        <f t="shared" si="32"/>
        <v>0</v>
      </c>
      <c r="AL474" s="1030">
        <f>IFERROR(INDEX(G474:R474,1,MATCH(Parametres!$B$3,G$1:R$1,0)-1)*IF(OR(F474="L",F474="S",F474="I"),-1,1),"")</f>
        <v>0</v>
      </c>
      <c r="AM474" s="1030">
        <f t="shared" si="29"/>
        <v>0</v>
      </c>
      <c r="AN474" s="1030">
        <f>INDEX(G474:R474,1,MATCH(Parametres!$B$3,G$1:R$1,0))*IF(OR(F474="L",F474="S",F474="I"),-1,1)</f>
        <v>0</v>
      </c>
      <c r="AO474" s="598" t="e">
        <f>+VLOOKUP($AJ474,Data_Validation!$A:$D,1,0)</f>
        <v>#N/A</v>
      </c>
      <c r="AP474" s="598" t="e">
        <f>+VLOOKUP($AJ474,Data_Validation!$A:$D,3,0)</f>
        <v>#N/A</v>
      </c>
      <c r="AQ474" s="598" t="e">
        <f>+VLOOKUP($AJ474,Data_Validation!$A:$D,4,0)</f>
        <v>#N/A</v>
      </c>
      <c r="AR474" s="598" t="s">
        <v>299</v>
      </c>
      <c r="AS474" s="598" t="e">
        <f>+VLOOKUP($AJ474,Data_Validation!$A:$E,5,0)</f>
        <v>#N/A</v>
      </c>
      <c r="AT474" s="1036">
        <f t="shared" si="30"/>
        <v>0</v>
      </c>
      <c r="AU474" s="599">
        <f t="shared" si="30"/>
        <v>0</v>
      </c>
      <c r="AV474" s="1030">
        <f>IFERROR(INDEX(V474:AG474,1,MATCH(Parametres!$B$3,V$1:AG$1,0)-1)*IF(OR(C474="L",C474="S",C474="I"),-1,1),"")</f>
        <v>0</v>
      </c>
      <c r="AW474" s="1030">
        <f t="shared" si="31"/>
        <v>0</v>
      </c>
      <c r="AX474" s="1030">
        <f>INDEX(V474:AG474,1,MATCH(Parametres!$B$3,V$1:AG$1,0))*IF(OR(C474="L",C474="S",C474="I"),-1,1)</f>
        <v>0</v>
      </c>
      <c r="AY474" s="598" t="s">
        <v>337</v>
      </c>
      <c r="AZ474" s="598" t="e">
        <f>+VLOOKUP($AJ474,Data_Validation!$A:$E,5,0)</f>
        <v>#N/A</v>
      </c>
    </row>
    <row r="475" spans="36:52" ht="15" customHeight="1">
      <c r="AJ475" s="1030">
        <f t="shared" si="32"/>
        <v>0</v>
      </c>
      <c r="AK475" s="1030">
        <f t="shared" si="32"/>
        <v>0</v>
      </c>
      <c r="AL475" s="1030">
        <f>IFERROR(INDEX(G475:R475,1,MATCH(Parametres!$B$3,G$1:R$1,0)-1)*IF(OR(F475="L",F475="S",F475="I"),-1,1),"")</f>
        <v>0</v>
      </c>
      <c r="AM475" s="1030">
        <f t="shared" si="29"/>
        <v>0</v>
      </c>
      <c r="AN475" s="1030">
        <f>INDEX(G475:R475,1,MATCH(Parametres!$B$3,G$1:R$1,0))*IF(OR(F475="L",F475="S",F475="I"),-1,1)</f>
        <v>0</v>
      </c>
      <c r="AO475" s="598" t="e">
        <f>+VLOOKUP($AJ475,Data_Validation!$A:$D,1,0)</f>
        <v>#N/A</v>
      </c>
      <c r="AP475" s="598" t="e">
        <f>+VLOOKUP($AJ475,Data_Validation!$A:$D,3,0)</f>
        <v>#N/A</v>
      </c>
      <c r="AQ475" s="598" t="e">
        <f>+VLOOKUP($AJ475,Data_Validation!$A:$D,4,0)</f>
        <v>#N/A</v>
      </c>
      <c r="AR475" s="598" t="s">
        <v>299</v>
      </c>
      <c r="AS475" s="598" t="e">
        <f>+VLOOKUP($AJ475,Data_Validation!$A:$E,5,0)</f>
        <v>#N/A</v>
      </c>
      <c r="AT475" s="1036">
        <f t="shared" si="30"/>
        <v>0</v>
      </c>
      <c r="AU475" s="599">
        <f t="shared" si="30"/>
        <v>0</v>
      </c>
      <c r="AV475" s="1030">
        <f>IFERROR(INDEX(V475:AG475,1,MATCH(Parametres!$B$3,V$1:AG$1,0)-1)*IF(OR(C475="L",C475="S",C475="I"),-1,1),"")</f>
        <v>0</v>
      </c>
      <c r="AW475" s="1030">
        <f t="shared" si="31"/>
        <v>0</v>
      </c>
      <c r="AX475" s="1030">
        <f>INDEX(V475:AG475,1,MATCH(Parametres!$B$3,V$1:AG$1,0))*IF(OR(C475="L",C475="S",C475="I"),-1,1)</f>
        <v>0</v>
      </c>
      <c r="AY475" s="598" t="s">
        <v>337</v>
      </c>
      <c r="AZ475" s="598" t="e">
        <f>+VLOOKUP($AJ475,Data_Validation!$A:$E,5,0)</f>
        <v>#N/A</v>
      </c>
    </row>
    <row r="476" spans="36:52" ht="15" customHeight="1">
      <c r="AJ476" s="1030">
        <f t="shared" si="32"/>
        <v>0</v>
      </c>
      <c r="AK476" s="1030">
        <f t="shared" si="32"/>
        <v>0</v>
      </c>
      <c r="AL476" s="1030">
        <f>IFERROR(INDEX(G476:R476,1,MATCH(Parametres!$B$3,G$1:R$1,0)-1)*IF(OR(F476="L",F476="S",F476="I"),-1,1),"")</f>
        <v>0</v>
      </c>
      <c r="AM476" s="1030">
        <f t="shared" si="29"/>
        <v>0</v>
      </c>
      <c r="AN476" s="1030">
        <f>INDEX(G476:R476,1,MATCH(Parametres!$B$3,G$1:R$1,0))*IF(OR(F476="L",F476="S",F476="I"),-1,1)</f>
        <v>0</v>
      </c>
      <c r="AO476" s="598" t="e">
        <f>+VLOOKUP($AJ476,Data_Validation!$A:$D,1,0)</f>
        <v>#N/A</v>
      </c>
      <c r="AP476" s="598" t="e">
        <f>+VLOOKUP($AJ476,Data_Validation!$A:$D,3,0)</f>
        <v>#N/A</v>
      </c>
      <c r="AQ476" s="598" t="e">
        <f>+VLOOKUP($AJ476,Data_Validation!$A:$D,4,0)</f>
        <v>#N/A</v>
      </c>
      <c r="AR476" s="598" t="s">
        <v>299</v>
      </c>
      <c r="AS476" s="598" t="e">
        <f>+VLOOKUP($AJ476,Data_Validation!$A:$E,5,0)</f>
        <v>#N/A</v>
      </c>
      <c r="AT476" s="1036">
        <f t="shared" si="30"/>
        <v>0</v>
      </c>
      <c r="AU476" s="599">
        <f t="shared" si="30"/>
        <v>0</v>
      </c>
      <c r="AV476" s="1030">
        <f>IFERROR(INDEX(V476:AG476,1,MATCH(Parametres!$B$3,V$1:AG$1,0)-1)*IF(OR(C476="L",C476="S",C476="I"),-1,1),"")</f>
        <v>0</v>
      </c>
      <c r="AW476" s="1030">
        <f t="shared" si="31"/>
        <v>0</v>
      </c>
      <c r="AX476" s="1030">
        <f>INDEX(V476:AG476,1,MATCH(Parametres!$B$3,V$1:AG$1,0))*IF(OR(C476="L",C476="S",C476="I"),-1,1)</f>
        <v>0</v>
      </c>
      <c r="AY476" s="598" t="s">
        <v>337</v>
      </c>
      <c r="AZ476" s="598" t="e">
        <f>+VLOOKUP($AJ476,Data_Validation!$A:$E,5,0)</f>
        <v>#N/A</v>
      </c>
    </row>
    <row r="477" spans="36:52" ht="15" customHeight="1">
      <c r="AJ477" s="1030">
        <f t="shared" si="32"/>
        <v>0</v>
      </c>
      <c r="AK477" s="1030">
        <f t="shared" si="32"/>
        <v>0</v>
      </c>
      <c r="AL477" s="1030">
        <f>IFERROR(INDEX(G477:R477,1,MATCH(Parametres!$B$3,G$1:R$1,0)-1)*IF(OR(F477="L",F477="S",F477="I"),-1,1),"")</f>
        <v>0</v>
      </c>
      <c r="AM477" s="1030">
        <f t="shared" si="29"/>
        <v>0</v>
      </c>
      <c r="AN477" s="1030">
        <f>INDEX(G477:R477,1,MATCH(Parametres!$B$3,G$1:R$1,0))*IF(OR(F477="L",F477="S",F477="I"),-1,1)</f>
        <v>0</v>
      </c>
      <c r="AO477" s="598" t="e">
        <f>+VLOOKUP($AJ477,Data_Validation!$A:$D,1,0)</f>
        <v>#N/A</v>
      </c>
      <c r="AP477" s="598" t="e">
        <f>+VLOOKUP($AJ477,Data_Validation!$A:$D,3,0)</f>
        <v>#N/A</v>
      </c>
      <c r="AQ477" s="598" t="e">
        <f>+VLOOKUP($AJ477,Data_Validation!$A:$D,4,0)</f>
        <v>#N/A</v>
      </c>
      <c r="AR477" s="598" t="s">
        <v>299</v>
      </c>
      <c r="AS477" s="598" t="e">
        <f>+VLOOKUP($AJ477,Data_Validation!$A:$E,5,0)</f>
        <v>#N/A</v>
      </c>
      <c r="AT477" s="1036">
        <f t="shared" si="30"/>
        <v>0</v>
      </c>
      <c r="AU477" s="599">
        <f t="shared" si="30"/>
        <v>0</v>
      </c>
      <c r="AV477" s="1030">
        <f>IFERROR(INDEX(V477:AG477,1,MATCH(Parametres!$B$3,V$1:AG$1,0)-1)*IF(OR(C477="L",C477="S",C477="I"),-1,1),"")</f>
        <v>0</v>
      </c>
      <c r="AW477" s="1030">
        <f t="shared" si="31"/>
        <v>0</v>
      </c>
      <c r="AX477" s="1030">
        <f>INDEX(V477:AG477,1,MATCH(Parametres!$B$3,V$1:AG$1,0))*IF(OR(C477="L",C477="S",C477="I"),-1,1)</f>
        <v>0</v>
      </c>
      <c r="AY477" s="598" t="s">
        <v>337</v>
      </c>
      <c r="AZ477" s="598" t="e">
        <f>+VLOOKUP($AJ477,Data_Validation!$A:$E,5,0)</f>
        <v>#N/A</v>
      </c>
    </row>
    <row r="478" spans="36:52" ht="15" customHeight="1">
      <c r="AJ478" s="1030">
        <f t="shared" si="32"/>
        <v>0</v>
      </c>
      <c r="AK478" s="1030">
        <f t="shared" si="32"/>
        <v>0</v>
      </c>
      <c r="AL478" s="1030">
        <f>IFERROR(INDEX(G478:R478,1,MATCH(Parametres!$B$3,G$1:R$1,0)-1)*IF(OR(F478="L",F478="S",F478="I"),-1,1),"")</f>
        <v>0</v>
      </c>
      <c r="AM478" s="1030">
        <f t="shared" si="29"/>
        <v>0</v>
      </c>
      <c r="AN478" s="1030">
        <f>INDEX(G478:R478,1,MATCH(Parametres!$B$3,G$1:R$1,0))*IF(OR(F478="L",F478="S",F478="I"),-1,1)</f>
        <v>0</v>
      </c>
      <c r="AO478" s="598" t="e">
        <f>+VLOOKUP($AJ478,Data_Validation!$A:$D,1,0)</f>
        <v>#N/A</v>
      </c>
      <c r="AP478" s="598" t="e">
        <f>+VLOOKUP($AJ478,Data_Validation!$A:$D,3,0)</f>
        <v>#N/A</v>
      </c>
      <c r="AQ478" s="598" t="e">
        <f>+VLOOKUP($AJ478,Data_Validation!$A:$D,4,0)</f>
        <v>#N/A</v>
      </c>
      <c r="AR478" s="598" t="s">
        <v>299</v>
      </c>
      <c r="AS478" s="598" t="e">
        <f>+VLOOKUP($AJ478,Data_Validation!$A:$E,5,0)</f>
        <v>#N/A</v>
      </c>
      <c r="AT478" s="1036">
        <f t="shared" si="30"/>
        <v>0</v>
      </c>
      <c r="AU478" s="599">
        <f t="shared" si="30"/>
        <v>0</v>
      </c>
      <c r="AV478" s="1030">
        <f>IFERROR(INDEX(V478:AG478,1,MATCH(Parametres!$B$3,V$1:AG$1,0)-1)*IF(OR(C478="L",C478="S",C478="I"),-1,1),"")</f>
        <v>0</v>
      </c>
      <c r="AW478" s="1030">
        <f t="shared" si="31"/>
        <v>0</v>
      </c>
      <c r="AX478" s="1030">
        <f>INDEX(V478:AG478,1,MATCH(Parametres!$B$3,V$1:AG$1,0))*IF(OR(C478="L",C478="S",C478="I"),-1,1)</f>
        <v>0</v>
      </c>
      <c r="AY478" s="598" t="s">
        <v>337</v>
      </c>
      <c r="AZ478" s="598" t="e">
        <f>+VLOOKUP($AJ478,Data_Validation!$A:$E,5,0)</f>
        <v>#N/A</v>
      </c>
    </row>
    <row r="479" spans="36:52" ht="15" customHeight="1">
      <c r="AJ479" s="1030">
        <f t="shared" si="32"/>
        <v>0</v>
      </c>
      <c r="AK479" s="1030">
        <f t="shared" si="32"/>
        <v>0</v>
      </c>
      <c r="AL479" s="1030">
        <f>IFERROR(INDEX(G479:R479,1,MATCH(Parametres!$B$3,G$1:R$1,0)-1)*IF(OR(F479="L",F479="S",F479="I"),-1,1),"")</f>
        <v>0</v>
      </c>
      <c r="AM479" s="1030">
        <f t="shared" si="29"/>
        <v>0</v>
      </c>
      <c r="AN479" s="1030">
        <f>INDEX(G479:R479,1,MATCH(Parametres!$B$3,G$1:R$1,0))*IF(OR(F479="L",F479="S",F479="I"),-1,1)</f>
        <v>0</v>
      </c>
      <c r="AO479" s="598" t="e">
        <f>+VLOOKUP($AJ479,Data_Validation!$A:$D,1,0)</f>
        <v>#N/A</v>
      </c>
      <c r="AP479" s="598" t="e">
        <f>+VLOOKUP($AJ479,Data_Validation!$A:$D,3,0)</f>
        <v>#N/A</v>
      </c>
      <c r="AQ479" s="598" t="e">
        <f>+VLOOKUP($AJ479,Data_Validation!$A:$D,4,0)</f>
        <v>#N/A</v>
      </c>
      <c r="AR479" s="598" t="s">
        <v>299</v>
      </c>
      <c r="AS479" s="598" t="e">
        <f>+VLOOKUP($AJ479,Data_Validation!$A:$E,5,0)</f>
        <v>#N/A</v>
      </c>
      <c r="AT479" s="1036">
        <f t="shared" si="30"/>
        <v>0</v>
      </c>
      <c r="AU479" s="599">
        <f t="shared" si="30"/>
        <v>0</v>
      </c>
      <c r="AV479" s="1030">
        <f>IFERROR(INDEX(V479:AG479,1,MATCH(Parametres!$B$3,V$1:AG$1,0)-1)*IF(OR(C479="L",C479="S",C479="I"),-1,1),"")</f>
        <v>0</v>
      </c>
      <c r="AW479" s="1030">
        <f t="shared" si="31"/>
        <v>0</v>
      </c>
      <c r="AX479" s="1030">
        <f>INDEX(V479:AG479,1,MATCH(Parametres!$B$3,V$1:AG$1,0))*IF(OR(C479="L",C479="S",C479="I"),-1,1)</f>
        <v>0</v>
      </c>
      <c r="AY479" s="598" t="s">
        <v>337</v>
      </c>
      <c r="AZ479" s="598" t="e">
        <f>+VLOOKUP($AJ479,Data_Validation!$A:$E,5,0)</f>
        <v>#N/A</v>
      </c>
    </row>
    <row r="480" spans="36:52" ht="15" customHeight="1">
      <c r="AJ480" s="1030">
        <f t="shared" si="32"/>
        <v>0</v>
      </c>
      <c r="AK480" s="1030">
        <f t="shared" si="32"/>
        <v>0</v>
      </c>
      <c r="AL480" s="1030">
        <f>IFERROR(INDEX(G480:R480,1,MATCH(Parametres!$B$3,G$1:R$1,0)-1)*IF(OR(F480="L",F480="S",F480="I"),-1,1),"")</f>
        <v>0</v>
      </c>
      <c r="AM480" s="1030">
        <f t="shared" si="29"/>
        <v>0</v>
      </c>
      <c r="AN480" s="1030">
        <f>INDEX(G480:R480,1,MATCH(Parametres!$B$3,G$1:R$1,0))*IF(OR(F480="L",F480="S",F480="I"),-1,1)</f>
        <v>0</v>
      </c>
      <c r="AO480" s="598" t="e">
        <f>+VLOOKUP($AJ480,Data_Validation!$A:$D,1,0)</f>
        <v>#N/A</v>
      </c>
      <c r="AP480" s="598" t="e">
        <f>+VLOOKUP($AJ480,Data_Validation!$A:$D,3,0)</f>
        <v>#N/A</v>
      </c>
      <c r="AQ480" s="598" t="e">
        <f>+VLOOKUP($AJ480,Data_Validation!$A:$D,4,0)</f>
        <v>#N/A</v>
      </c>
      <c r="AR480" s="598" t="s">
        <v>299</v>
      </c>
      <c r="AS480" s="598" t="e">
        <f>+VLOOKUP($AJ480,Data_Validation!$A:$E,5,0)</f>
        <v>#N/A</v>
      </c>
      <c r="AT480" s="1036">
        <f t="shared" si="30"/>
        <v>0</v>
      </c>
      <c r="AU480" s="599">
        <f t="shared" si="30"/>
        <v>0</v>
      </c>
      <c r="AV480" s="1030">
        <f>IFERROR(INDEX(V480:AG480,1,MATCH(Parametres!$B$3,V$1:AG$1,0)-1)*IF(OR(C480="L",C480="S",C480="I"),-1,1),"")</f>
        <v>0</v>
      </c>
      <c r="AW480" s="1030">
        <f t="shared" si="31"/>
        <v>0</v>
      </c>
      <c r="AX480" s="1030">
        <f>INDEX(V480:AG480,1,MATCH(Parametres!$B$3,V$1:AG$1,0))*IF(OR(C480="L",C480="S",C480="I"),-1,1)</f>
        <v>0</v>
      </c>
      <c r="AY480" s="598" t="s">
        <v>337</v>
      </c>
      <c r="AZ480" s="598" t="e">
        <f>+VLOOKUP($AJ480,Data_Validation!$A:$E,5,0)</f>
        <v>#N/A</v>
      </c>
    </row>
    <row r="481" spans="36:52" ht="15" customHeight="1">
      <c r="AJ481" s="1030">
        <f t="shared" si="32"/>
        <v>0</v>
      </c>
      <c r="AK481" s="1030">
        <f t="shared" si="32"/>
        <v>0</v>
      </c>
      <c r="AL481" s="1030">
        <f>IFERROR(INDEX(G481:R481,1,MATCH(Parametres!$B$3,G$1:R$1,0)-1)*IF(OR(F481="L",F481="S",F481="I"),-1,1),"")</f>
        <v>0</v>
      </c>
      <c r="AM481" s="1030">
        <f t="shared" si="29"/>
        <v>0</v>
      </c>
      <c r="AN481" s="1030">
        <f>INDEX(G481:R481,1,MATCH(Parametres!$B$3,G$1:R$1,0))*IF(OR(F481="L",F481="S",F481="I"),-1,1)</f>
        <v>0</v>
      </c>
      <c r="AO481" s="598" t="e">
        <f>+VLOOKUP($AJ481,Data_Validation!$A:$D,1,0)</f>
        <v>#N/A</v>
      </c>
      <c r="AP481" s="598" t="e">
        <f>+VLOOKUP($AJ481,Data_Validation!$A:$D,3,0)</f>
        <v>#N/A</v>
      </c>
      <c r="AQ481" s="598" t="e">
        <f>+VLOOKUP($AJ481,Data_Validation!$A:$D,4,0)</f>
        <v>#N/A</v>
      </c>
      <c r="AR481" s="598" t="s">
        <v>299</v>
      </c>
      <c r="AS481" s="598" t="e">
        <f>+VLOOKUP($AJ481,Data_Validation!$A:$E,5,0)</f>
        <v>#N/A</v>
      </c>
      <c r="AT481" s="1036">
        <f t="shared" si="30"/>
        <v>0</v>
      </c>
      <c r="AU481" s="599">
        <f t="shared" si="30"/>
        <v>0</v>
      </c>
      <c r="AV481" s="1030">
        <f>IFERROR(INDEX(V481:AG481,1,MATCH(Parametres!$B$3,V$1:AG$1,0)-1)*IF(OR(C481="L",C481="S",C481="I"),-1,1),"")</f>
        <v>0</v>
      </c>
      <c r="AW481" s="1030">
        <f t="shared" si="31"/>
        <v>0</v>
      </c>
      <c r="AX481" s="1030">
        <f>INDEX(V481:AG481,1,MATCH(Parametres!$B$3,V$1:AG$1,0))*IF(OR(C481="L",C481="S",C481="I"),-1,1)</f>
        <v>0</v>
      </c>
      <c r="AY481" s="598" t="s">
        <v>337</v>
      </c>
      <c r="AZ481" s="598" t="e">
        <f>+VLOOKUP($AJ481,Data_Validation!$A:$E,5,0)</f>
        <v>#N/A</v>
      </c>
    </row>
    <row r="482" spans="36:52" ht="15" customHeight="1">
      <c r="AJ482" s="1030">
        <f t="shared" si="32"/>
        <v>0</v>
      </c>
      <c r="AK482" s="1030">
        <f t="shared" si="32"/>
        <v>0</v>
      </c>
      <c r="AL482" s="1030">
        <f>IFERROR(INDEX(G482:R482,1,MATCH(Parametres!$B$3,G$1:R$1,0)-1)*IF(OR(F482="L",F482="S",F482="I"),-1,1),"")</f>
        <v>0</v>
      </c>
      <c r="AM482" s="1030">
        <f t="shared" si="29"/>
        <v>0</v>
      </c>
      <c r="AN482" s="1030">
        <f>INDEX(G482:R482,1,MATCH(Parametres!$B$3,G$1:R$1,0))*IF(OR(F482="L",F482="S",F482="I"),-1,1)</f>
        <v>0</v>
      </c>
      <c r="AO482" s="598" t="e">
        <f>+VLOOKUP($AJ482,Data_Validation!$A:$D,1,0)</f>
        <v>#N/A</v>
      </c>
      <c r="AP482" s="598" t="e">
        <f>+VLOOKUP($AJ482,Data_Validation!$A:$D,3,0)</f>
        <v>#N/A</v>
      </c>
      <c r="AQ482" s="598" t="e">
        <f>+VLOOKUP($AJ482,Data_Validation!$A:$D,4,0)</f>
        <v>#N/A</v>
      </c>
      <c r="AR482" s="598" t="s">
        <v>299</v>
      </c>
      <c r="AS482" s="598" t="e">
        <f>+VLOOKUP($AJ482,Data_Validation!$A:$E,5,0)</f>
        <v>#N/A</v>
      </c>
      <c r="AT482" s="1036">
        <f t="shared" si="30"/>
        <v>0</v>
      </c>
      <c r="AU482" s="599">
        <f t="shared" si="30"/>
        <v>0</v>
      </c>
      <c r="AV482" s="1030">
        <f>IFERROR(INDEX(V482:AG482,1,MATCH(Parametres!$B$3,V$1:AG$1,0)-1)*IF(OR(C482="L",C482="S",C482="I"),-1,1),"")</f>
        <v>0</v>
      </c>
      <c r="AW482" s="1030">
        <f t="shared" si="31"/>
        <v>0</v>
      </c>
      <c r="AX482" s="1030">
        <f>INDEX(V482:AG482,1,MATCH(Parametres!$B$3,V$1:AG$1,0))*IF(OR(C482="L",C482="S",C482="I"),-1,1)</f>
        <v>0</v>
      </c>
      <c r="AY482" s="598" t="s">
        <v>337</v>
      </c>
      <c r="AZ482" s="598" t="e">
        <f>+VLOOKUP($AJ482,Data_Validation!$A:$E,5,0)</f>
        <v>#N/A</v>
      </c>
    </row>
    <row r="483" spans="36:52" ht="15" customHeight="1">
      <c r="AJ483" s="1030">
        <f t="shared" si="32"/>
        <v>0</v>
      </c>
      <c r="AK483" s="1030">
        <f t="shared" si="32"/>
        <v>0</v>
      </c>
      <c r="AL483" s="1030">
        <f>IFERROR(INDEX(G483:R483,1,MATCH(Parametres!$B$3,G$1:R$1,0)-1)*IF(OR(F483="L",F483="S",F483="I"),-1,1),"")</f>
        <v>0</v>
      </c>
      <c r="AM483" s="1030">
        <f t="shared" si="29"/>
        <v>0</v>
      </c>
      <c r="AN483" s="1030">
        <f>INDEX(G483:R483,1,MATCH(Parametres!$B$3,G$1:R$1,0))*IF(OR(F483="L",F483="S",F483="I"),-1,1)</f>
        <v>0</v>
      </c>
      <c r="AO483" s="598" t="e">
        <f>+VLOOKUP($AJ483,Data_Validation!$A:$D,1,0)</f>
        <v>#N/A</v>
      </c>
      <c r="AP483" s="598" t="e">
        <f>+VLOOKUP($AJ483,Data_Validation!$A:$D,3,0)</f>
        <v>#N/A</v>
      </c>
      <c r="AQ483" s="598" t="e">
        <f>+VLOOKUP($AJ483,Data_Validation!$A:$D,4,0)</f>
        <v>#N/A</v>
      </c>
      <c r="AR483" s="598" t="s">
        <v>299</v>
      </c>
      <c r="AS483" s="598" t="e">
        <f>+VLOOKUP($AJ483,Data_Validation!$A:$E,5,0)</f>
        <v>#N/A</v>
      </c>
      <c r="AT483" s="1036">
        <f t="shared" si="30"/>
        <v>0</v>
      </c>
      <c r="AU483" s="599">
        <f t="shared" si="30"/>
        <v>0</v>
      </c>
      <c r="AV483" s="1030">
        <f>IFERROR(INDEX(V483:AG483,1,MATCH(Parametres!$B$3,V$1:AG$1,0)-1)*IF(OR(C483="L",C483="S",C483="I"),-1,1),"")</f>
        <v>0</v>
      </c>
      <c r="AW483" s="1030">
        <f t="shared" si="31"/>
        <v>0</v>
      </c>
      <c r="AX483" s="1030">
        <f>INDEX(V483:AG483,1,MATCH(Parametres!$B$3,V$1:AG$1,0))*IF(OR(C483="L",C483="S",C483="I"),-1,1)</f>
        <v>0</v>
      </c>
      <c r="AY483" s="598" t="s">
        <v>337</v>
      </c>
      <c r="AZ483" s="598" t="e">
        <f>+VLOOKUP($AJ483,Data_Validation!$A:$E,5,0)</f>
        <v>#N/A</v>
      </c>
    </row>
    <row r="484" spans="36:52" ht="15" customHeight="1">
      <c r="AJ484" s="1030">
        <f t="shared" si="32"/>
        <v>0</v>
      </c>
      <c r="AK484" s="1030">
        <f t="shared" si="32"/>
        <v>0</v>
      </c>
      <c r="AL484" s="1030">
        <f>IFERROR(INDEX(G484:R484,1,MATCH(Parametres!$B$3,G$1:R$1,0)-1)*IF(OR(F484="L",F484="S",F484="I"),-1,1),"")</f>
        <v>0</v>
      </c>
      <c r="AM484" s="1030">
        <f t="shared" si="29"/>
        <v>0</v>
      </c>
      <c r="AN484" s="1030">
        <f>INDEX(G484:R484,1,MATCH(Parametres!$B$3,G$1:R$1,0))*IF(OR(F484="L",F484="S",F484="I"),-1,1)</f>
        <v>0</v>
      </c>
      <c r="AO484" s="598" t="e">
        <f>+VLOOKUP($AJ484,Data_Validation!$A:$D,1,0)</f>
        <v>#N/A</v>
      </c>
      <c r="AP484" s="598" t="e">
        <f>+VLOOKUP($AJ484,Data_Validation!$A:$D,3,0)</f>
        <v>#N/A</v>
      </c>
      <c r="AQ484" s="598" t="e">
        <f>+VLOOKUP($AJ484,Data_Validation!$A:$D,4,0)</f>
        <v>#N/A</v>
      </c>
      <c r="AR484" s="598" t="s">
        <v>299</v>
      </c>
      <c r="AS484" s="598" t="e">
        <f>+VLOOKUP($AJ484,Data_Validation!$A:$E,5,0)</f>
        <v>#N/A</v>
      </c>
      <c r="AT484" s="1036">
        <f t="shared" si="30"/>
        <v>0</v>
      </c>
      <c r="AU484" s="599">
        <f t="shared" si="30"/>
        <v>0</v>
      </c>
      <c r="AV484" s="1030">
        <f>IFERROR(INDEX(V484:AG484,1,MATCH(Parametres!$B$3,V$1:AG$1,0)-1)*IF(OR(C484="L",C484="S",C484="I"),-1,1),"")</f>
        <v>0</v>
      </c>
      <c r="AW484" s="1030">
        <f t="shared" si="31"/>
        <v>0</v>
      </c>
      <c r="AX484" s="1030">
        <f>INDEX(V484:AG484,1,MATCH(Parametres!$B$3,V$1:AG$1,0))*IF(OR(C484="L",C484="S",C484="I"),-1,1)</f>
        <v>0</v>
      </c>
      <c r="AY484" s="598" t="s">
        <v>337</v>
      </c>
      <c r="AZ484" s="598" t="e">
        <f>+VLOOKUP($AJ484,Data_Validation!$A:$E,5,0)</f>
        <v>#N/A</v>
      </c>
    </row>
    <row r="485" spans="36:52" ht="15" customHeight="1">
      <c r="AJ485" s="1030">
        <f t="shared" si="32"/>
        <v>0</v>
      </c>
      <c r="AK485" s="1030">
        <f t="shared" si="32"/>
        <v>0</v>
      </c>
      <c r="AL485" s="1030">
        <f>IFERROR(INDEX(G485:R485,1,MATCH(Parametres!$B$3,G$1:R$1,0)-1)*IF(OR(F485="L",F485="S",F485="I"),-1,1),"")</f>
        <v>0</v>
      </c>
      <c r="AM485" s="1030">
        <f t="shared" si="29"/>
        <v>0</v>
      </c>
      <c r="AN485" s="1030">
        <f>INDEX(G485:R485,1,MATCH(Parametres!$B$3,G$1:R$1,0))*IF(OR(F485="L",F485="S",F485="I"),-1,1)</f>
        <v>0</v>
      </c>
      <c r="AO485" s="598" t="e">
        <f>+VLOOKUP($AJ485,Data_Validation!$A:$D,1,0)</f>
        <v>#N/A</v>
      </c>
      <c r="AP485" s="598" t="e">
        <f>+VLOOKUP($AJ485,Data_Validation!$A:$D,3,0)</f>
        <v>#N/A</v>
      </c>
      <c r="AQ485" s="598" t="e">
        <f>+VLOOKUP($AJ485,Data_Validation!$A:$D,4,0)</f>
        <v>#N/A</v>
      </c>
      <c r="AR485" s="598" t="s">
        <v>299</v>
      </c>
      <c r="AS485" s="598" t="e">
        <f>+VLOOKUP($AJ485,Data_Validation!$A:$E,5,0)</f>
        <v>#N/A</v>
      </c>
      <c r="AT485" s="1036">
        <f t="shared" si="30"/>
        <v>0</v>
      </c>
      <c r="AU485" s="599">
        <f t="shared" si="30"/>
        <v>0</v>
      </c>
      <c r="AV485" s="1030">
        <f>IFERROR(INDEX(V485:AG485,1,MATCH(Parametres!$B$3,V$1:AG$1,0)-1)*IF(OR(C485="L",C485="S",C485="I"),-1,1),"")</f>
        <v>0</v>
      </c>
      <c r="AW485" s="1030">
        <f t="shared" si="31"/>
        <v>0</v>
      </c>
      <c r="AX485" s="1030">
        <f>INDEX(V485:AG485,1,MATCH(Parametres!$B$3,V$1:AG$1,0))*IF(OR(C485="L",C485="S",C485="I"),-1,1)</f>
        <v>0</v>
      </c>
      <c r="AY485" s="598" t="s">
        <v>337</v>
      </c>
      <c r="AZ485" s="598" t="e">
        <f>+VLOOKUP($AJ485,Data_Validation!$A:$E,5,0)</f>
        <v>#N/A</v>
      </c>
    </row>
    <row r="486" spans="36:52" ht="15" customHeight="1">
      <c r="AJ486" s="1030">
        <f t="shared" si="32"/>
        <v>0</v>
      </c>
      <c r="AK486" s="1030">
        <f t="shared" si="32"/>
        <v>0</v>
      </c>
      <c r="AL486" s="1030">
        <f>IFERROR(INDEX(G486:R486,1,MATCH(Parametres!$B$3,G$1:R$1,0)-1)*IF(OR(F486="L",F486="S",F486="I"),-1,1),"")</f>
        <v>0</v>
      </c>
      <c r="AM486" s="1030">
        <f t="shared" si="29"/>
        <v>0</v>
      </c>
      <c r="AN486" s="1030">
        <f>INDEX(G486:R486,1,MATCH(Parametres!$B$3,G$1:R$1,0))*IF(OR(F486="L",F486="S",F486="I"),-1,1)</f>
        <v>0</v>
      </c>
      <c r="AO486" s="598" t="e">
        <f>+VLOOKUP($AJ486,Data_Validation!$A:$D,1,0)</f>
        <v>#N/A</v>
      </c>
      <c r="AP486" s="598" t="e">
        <f>+VLOOKUP($AJ486,Data_Validation!$A:$D,3,0)</f>
        <v>#N/A</v>
      </c>
      <c r="AQ486" s="598" t="e">
        <f>+VLOOKUP($AJ486,Data_Validation!$A:$D,4,0)</f>
        <v>#N/A</v>
      </c>
      <c r="AR486" s="598" t="s">
        <v>299</v>
      </c>
      <c r="AS486" s="598" t="e">
        <f>+VLOOKUP($AJ486,Data_Validation!$A:$E,5,0)</f>
        <v>#N/A</v>
      </c>
      <c r="AT486" s="1036">
        <f t="shared" si="30"/>
        <v>0</v>
      </c>
      <c r="AU486" s="599">
        <f t="shared" si="30"/>
        <v>0</v>
      </c>
      <c r="AV486" s="1030">
        <f>IFERROR(INDEX(V486:AG486,1,MATCH(Parametres!$B$3,V$1:AG$1,0)-1)*IF(OR(C486="L",C486="S",C486="I"),-1,1),"")</f>
        <v>0</v>
      </c>
      <c r="AW486" s="1030">
        <f t="shared" si="31"/>
        <v>0</v>
      </c>
      <c r="AX486" s="1030">
        <f>INDEX(V486:AG486,1,MATCH(Parametres!$B$3,V$1:AG$1,0))*IF(OR(C486="L",C486="S",C486="I"),-1,1)</f>
        <v>0</v>
      </c>
      <c r="AY486" s="598" t="s">
        <v>337</v>
      </c>
      <c r="AZ486" s="598" t="e">
        <f>+VLOOKUP($AJ486,Data_Validation!$A:$E,5,0)</f>
        <v>#N/A</v>
      </c>
    </row>
    <row r="487" spans="36:52" ht="15" customHeight="1">
      <c r="AJ487" s="1030">
        <f t="shared" si="32"/>
        <v>0</v>
      </c>
      <c r="AK487" s="1030">
        <f t="shared" si="32"/>
        <v>0</v>
      </c>
      <c r="AL487" s="1030">
        <f>IFERROR(INDEX(G487:R487,1,MATCH(Parametres!$B$3,G$1:R$1,0)-1)*IF(OR(F487="L",F487="S",F487="I"),-1,1),"")</f>
        <v>0</v>
      </c>
      <c r="AM487" s="1030">
        <f t="shared" si="29"/>
        <v>0</v>
      </c>
      <c r="AN487" s="1030">
        <f>INDEX(G487:R487,1,MATCH(Parametres!$B$3,G$1:R$1,0))*IF(OR(F487="L",F487="S",F487="I"),-1,1)</f>
        <v>0</v>
      </c>
      <c r="AO487" s="598" t="e">
        <f>+VLOOKUP($AJ487,Data_Validation!$A:$D,1,0)</f>
        <v>#N/A</v>
      </c>
      <c r="AP487" s="598" t="e">
        <f>+VLOOKUP($AJ487,Data_Validation!$A:$D,3,0)</f>
        <v>#N/A</v>
      </c>
      <c r="AQ487" s="598" t="e">
        <f>+VLOOKUP($AJ487,Data_Validation!$A:$D,4,0)</f>
        <v>#N/A</v>
      </c>
      <c r="AR487" s="598" t="s">
        <v>299</v>
      </c>
      <c r="AS487" s="598" t="e">
        <f>+VLOOKUP($AJ487,Data_Validation!$A:$E,5,0)</f>
        <v>#N/A</v>
      </c>
      <c r="AT487" s="1036">
        <f t="shared" si="30"/>
        <v>0</v>
      </c>
      <c r="AU487" s="599">
        <f t="shared" si="30"/>
        <v>0</v>
      </c>
      <c r="AV487" s="1030">
        <f>IFERROR(INDEX(V487:AG487,1,MATCH(Parametres!$B$3,V$1:AG$1,0)-1)*IF(OR(C487="L",C487="S",C487="I"),-1,1),"")</f>
        <v>0</v>
      </c>
      <c r="AW487" s="1030">
        <f t="shared" si="31"/>
        <v>0</v>
      </c>
      <c r="AX487" s="1030">
        <f>INDEX(V487:AG487,1,MATCH(Parametres!$B$3,V$1:AG$1,0))*IF(OR(C487="L",C487="S",C487="I"),-1,1)</f>
        <v>0</v>
      </c>
      <c r="AY487" s="598" t="s">
        <v>337</v>
      </c>
      <c r="AZ487" s="598" t="e">
        <f>+VLOOKUP($AJ487,Data_Validation!$A:$E,5,0)</f>
        <v>#N/A</v>
      </c>
    </row>
    <row r="488" spans="36:52" ht="15" customHeight="1">
      <c r="AJ488" s="1030">
        <f t="shared" si="32"/>
        <v>0</v>
      </c>
      <c r="AK488" s="1030">
        <f t="shared" si="32"/>
        <v>0</v>
      </c>
      <c r="AL488" s="1030">
        <f>IFERROR(INDEX(G488:R488,1,MATCH(Parametres!$B$3,G$1:R$1,0)-1)*IF(OR(F488="L",F488="S",F488="I"),-1,1),"")</f>
        <v>0</v>
      </c>
      <c r="AM488" s="1030">
        <f t="shared" si="29"/>
        <v>0</v>
      </c>
      <c r="AN488" s="1030">
        <f>INDEX(G488:R488,1,MATCH(Parametres!$B$3,G$1:R$1,0))*IF(OR(F488="L",F488="S",F488="I"),-1,1)</f>
        <v>0</v>
      </c>
      <c r="AO488" s="598" t="e">
        <f>+VLOOKUP($AJ488,Data_Validation!$A:$D,1,0)</f>
        <v>#N/A</v>
      </c>
      <c r="AP488" s="598" t="e">
        <f>+VLOOKUP($AJ488,Data_Validation!$A:$D,3,0)</f>
        <v>#N/A</v>
      </c>
      <c r="AQ488" s="598" t="e">
        <f>+VLOOKUP($AJ488,Data_Validation!$A:$D,4,0)</f>
        <v>#N/A</v>
      </c>
      <c r="AR488" s="598" t="s">
        <v>299</v>
      </c>
      <c r="AS488" s="598" t="e">
        <f>+VLOOKUP($AJ488,Data_Validation!$A:$E,5,0)</f>
        <v>#N/A</v>
      </c>
      <c r="AT488" s="1036">
        <f t="shared" si="30"/>
        <v>0</v>
      </c>
      <c r="AU488" s="599">
        <f t="shared" si="30"/>
        <v>0</v>
      </c>
      <c r="AV488" s="1030">
        <f>IFERROR(INDEX(V488:AG488,1,MATCH(Parametres!$B$3,V$1:AG$1,0)-1)*IF(OR(C488="L",C488="S",C488="I"),-1,1),"")</f>
        <v>0</v>
      </c>
      <c r="AW488" s="1030">
        <f t="shared" si="31"/>
        <v>0</v>
      </c>
      <c r="AX488" s="1030">
        <f>INDEX(V488:AG488,1,MATCH(Parametres!$B$3,V$1:AG$1,0))*IF(OR(C488="L",C488="S",C488="I"),-1,1)</f>
        <v>0</v>
      </c>
      <c r="AY488" s="598" t="s">
        <v>337</v>
      </c>
      <c r="AZ488" s="598" t="e">
        <f>+VLOOKUP($AJ488,Data_Validation!$A:$E,5,0)</f>
        <v>#N/A</v>
      </c>
    </row>
    <row r="489" spans="36:52" ht="15" customHeight="1">
      <c r="AJ489" s="1030">
        <f t="shared" si="32"/>
        <v>0</v>
      </c>
      <c r="AK489" s="1030">
        <f t="shared" si="32"/>
        <v>0</v>
      </c>
      <c r="AL489" s="1030">
        <f>IFERROR(INDEX(G489:R489,1,MATCH(Parametres!$B$3,G$1:R$1,0)-1)*IF(OR(F489="L",F489="S",F489="I"),-1,1),"")</f>
        <v>0</v>
      </c>
      <c r="AM489" s="1030">
        <f t="shared" si="29"/>
        <v>0</v>
      </c>
      <c r="AN489" s="1030">
        <f>INDEX(G489:R489,1,MATCH(Parametres!$B$3,G$1:R$1,0))*IF(OR(F489="L",F489="S",F489="I"),-1,1)</f>
        <v>0</v>
      </c>
      <c r="AO489" s="598" t="e">
        <f>+VLOOKUP($AJ489,Data_Validation!$A:$D,1,0)</f>
        <v>#N/A</v>
      </c>
      <c r="AP489" s="598" t="e">
        <f>+VLOOKUP($AJ489,Data_Validation!$A:$D,3,0)</f>
        <v>#N/A</v>
      </c>
      <c r="AQ489" s="598" t="e">
        <f>+VLOOKUP($AJ489,Data_Validation!$A:$D,4,0)</f>
        <v>#N/A</v>
      </c>
      <c r="AR489" s="598" t="s">
        <v>299</v>
      </c>
      <c r="AS489" s="598" t="e">
        <f>+VLOOKUP($AJ489,Data_Validation!$A:$E,5,0)</f>
        <v>#N/A</v>
      </c>
      <c r="AT489" s="1036">
        <f t="shared" si="30"/>
        <v>0</v>
      </c>
      <c r="AU489" s="599">
        <f t="shared" si="30"/>
        <v>0</v>
      </c>
      <c r="AV489" s="1030">
        <f>IFERROR(INDEX(V489:AG489,1,MATCH(Parametres!$B$3,V$1:AG$1,0)-1)*IF(OR(C489="L",C489="S",C489="I"),-1,1),"")</f>
        <v>0</v>
      </c>
      <c r="AW489" s="1030">
        <f t="shared" si="31"/>
        <v>0</v>
      </c>
      <c r="AX489" s="1030">
        <f>INDEX(V489:AG489,1,MATCH(Parametres!$B$3,V$1:AG$1,0))*IF(OR(C489="L",C489="S",C489="I"),-1,1)</f>
        <v>0</v>
      </c>
      <c r="AY489" s="598" t="s">
        <v>337</v>
      </c>
      <c r="AZ489" s="598" t="e">
        <f>+VLOOKUP($AJ489,Data_Validation!$A:$E,5,0)</f>
        <v>#N/A</v>
      </c>
    </row>
    <row r="490" spans="36:52" ht="15" customHeight="1">
      <c r="AJ490" s="1030">
        <f t="shared" si="32"/>
        <v>0</v>
      </c>
      <c r="AK490" s="1030">
        <f t="shared" si="32"/>
        <v>0</v>
      </c>
      <c r="AL490" s="1030">
        <f>IFERROR(INDEX(G490:R490,1,MATCH(Parametres!$B$3,G$1:R$1,0)-1)*IF(OR(F490="L",F490="S",F490="I"),-1,1),"")</f>
        <v>0</v>
      </c>
      <c r="AM490" s="1030">
        <f t="shared" si="29"/>
        <v>0</v>
      </c>
      <c r="AN490" s="1030">
        <f>INDEX(G490:R490,1,MATCH(Parametres!$B$3,G$1:R$1,0))*IF(OR(F490="L",F490="S",F490="I"),-1,1)</f>
        <v>0</v>
      </c>
      <c r="AO490" s="598" t="e">
        <f>+VLOOKUP($AJ490,Data_Validation!$A:$D,1,0)</f>
        <v>#N/A</v>
      </c>
      <c r="AP490" s="598" t="e">
        <f>+VLOOKUP($AJ490,Data_Validation!$A:$D,3,0)</f>
        <v>#N/A</v>
      </c>
      <c r="AQ490" s="598" t="e">
        <f>+VLOOKUP($AJ490,Data_Validation!$A:$D,4,0)</f>
        <v>#N/A</v>
      </c>
      <c r="AR490" s="598" t="s">
        <v>299</v>
      </c>
      <c r="AS490" s="598" t="e">
        <f>+VLOOKUP($AJ490,Data_Validation!$A:$E,5,0)</f>
        <v>#N/A</v>
      </c>
      <c r="AT490" s="1036">
        <f t="shared" si="30"/>
        <v>0</v>
      </c>
      <c r="AU490" s="599">
        <f t="shared" si="30"/>
        <v>0</v>
      </c>
      <c r="AV490" s="1030">
        <f>IFERROR(INDEX(V490:AG490,1,MATCH(Parametres!$B$3,V$1:AG$1,0)-1)*IF(OR(C490="L",C490="S",C490="I"),-1,1),"")</f>
        <v>0</v>
      </c>
      <c r="AW490" s="1030">
        <f t="shared" si="31"/>
        <v>0</v>
      </c>
      <c r="AX490" s="1030">
        <f>INDEX(V490:AG490,1,MATCH(Parametres!$B$3,V$1:AG$1,0))*IF(OR(C490="L",C490="S",C490="I"),-1,1)</f>
        <v>0</v>
      </c>
      <c r="AY490" s="598" t="s">
        <v>337</v>
      </c>
      <c r="AZ490" s="598" t="e">
        <f>+VLOOKUP($AJ490,Data_Validation!$A:$E,5,0)</f>
        <v>#N/A</v>
      </c>
    </row>
    <row r="491" spans="36:52" ht="15" customHeight="1">
      <c r="AJ491" s="1030">
        <f t="shared" si="32"/>
        <v>0</v>
      </c>
      <c r="AK491" s="1030">
        <f t="shared" si="32"/>
        <v>0</v>
      </c>
      <c r="AL491" s="1030">
        <f>IFERROR(INDEX(G491:R491,1,MATCH(Parametres!$B$3,G$1:R$1,0)-1)*IF(OR(F491="L",F491="S",F491="I"),-1,1),"")</f>
        <v>0</v>
      </c>
      <c r="AM491" s="1030">
        <f t="shared" si="29"/>
        <v>0</v>
      </c>
      <c r="AN491" s="1030">
        <f>INDEX(G491:R491,1,MATCH(Parametres!$B$3,G$1:R$1,0))*IF(OR(F491="L",F491="S",F491="I"),-1,1)</f>
        <v>0</v>
      </c>
      <c r="AO491" s="598" t="e">
        <f>+VLOOKUP($AJ491,Data_Validation!$A:$D,1,0)</f>
        <v>#N/A</v>
      </c>
      <c r="AP491" s="598" t="e">
        <f>+VLOOKUP($AJ491,Data_Validation!$A:$D,3,0)</f>
        <v>#N/A</v>
      </c>
      <c r="AQ491" s="598" t="e">
        <f>+VLOOKUP($AJ491,Data_Validation!$A:$D,4,0)</f>
        <v>#N/A</v>
      </c>
      <c r="AR491" s="598" t="s">
        <v>299</v>
      </c>
      <c r="AS491" s="598" t="e">
        <f>+VLOOKUP($AJ491,Data_Validation!$A:$E,5,0)</f>
        <v>#N/A</v>
      </c>
      <c r="AT491" s="1036">
        <f t="shared" si="30"/>
        <v>0</v>
      </c>
      <c r="AU491" s="599">
        <f t="shared" si="30"/>
        <v>0</v>
      </c>
      <c r="AV491" s="1030">
        <f>IFERROR(INDEX(V491:AG491,1,MATCH(Parametres!$B$3,V$1:AG$1,0)-1)*IF(OR(C491="L",C491="S",C491="I"),-1,1),"")</f>
        <v>0</v>
      </c>
      <c r="AW491" s="1030">
        <f t="shared" si="31"/>
        <v>0</v>
      </c>
      <c r="AX491" s="1030">
        <f>INDEX(V491:AG491,1,MATCH(Parametres!$B$3,V$1:AG$1,0))*IF(OR(C491="L",C491="S",C491="I"),-1,1)</f>
        <v>0</v>
      </c>
      <c r="AY491" s="598" t="s">
        <v>337</v>
      </c>
      <c r="AZ491" s="598" t="e">
        <f>+VLOOKUP($AJ491,Data_Validation!$A:$E,5,0)</f>
        <v>#N/A</v>
      </c>
    </row>
    <row r="492" spans="36:52" ht="15" customHeight="1">
      <c r="AJ492" s="1030">
        <f t="shared" si="32"/>
        <v>0</v>
      </c>
      <c r="AK492" s="1030">
        <f t="shared" si="32"/>
        <v>0</v>
      </c>
      <c r="AL492" s="1030">
        <f>IFERROR(INDEX(G492:R492,1,MATCH(Parametres!$B$3,G$1:R$1,0)-1)*IF(OR(F492="L",F492="S",F492="I"),-1,1),"")</f>
        <v>0</v>
      </c>
      <c r="AM492" s="1030">
        <f t="shared" si="29"/>
        <v>0</v>
      </c>
      <c r="AN492" s="1030">
        <f>INDEX(G492:R492,1,MATCH(Parametres!$B$3,G$1:R$1,0))*IF(OR(F492="L",F492="S",F492="I"),-1,1)</f>
        <v>0</v>
      </c>
      <c r="AO492" s="598" t="e">
        <f>+VLOOKUP($AJ492,Data_Validation!$A:$D,1,0)</f>
        <v>#N/A</v>
      </c>
      <c r="AP492" s="598" t="e">
        <f>+VLOOKUP($AJ492,Data_Validation!$A:$D,3,0)</f>
        <v>#N/A</v>
      </c>
      <c r="AQ492" s="598" t="e">
        <f>+VLOOKUP($AJ492,Data_Validation!$A:$D,4,0)</f>
        <v>#N/A</v>
      </c>
      <c r="AR492" s="598" t="s">
        <v>299</v>
      </c>
      <c r="AS492" s="598" t="e">
        <f>+VLOOKUP($AJ492,Data_Validation!$A:$E,5,0)</f>
        <v>#N/A</v>
      </c>
      <c r="AT492" s="1036">
        <f t="shared" si="30"/>
        <v>0</v>
      </c>
      <c r="AU492" s="599">
        <f t="shared" si="30"/>
        <v>0</v>
      </c>
      <c r="AV492" s="1030">
        <f>IFERROR(INDEX(V492:AG492,1,MATCH(Parametres!$B$3,V$1:AG$1,0)-1)*IF(OR(C492="L",C492="S",C492="I"),-1,1),"")</f>
        <v>0</v>
      </c>
      <c r="AW492" s="1030">
        <f t="shared" si="31"/>
        <v>0</v>
      </c>
      <c r="AX492" s="1030">
        <f>INDEX(V492:AG492,1,MATCH(Parametres!$B$3,V$1:AG$1,0))*IF(OR(C492="L",C492="S",C492="I"),-1,1)</f>
        <v>0</v>
      </c>
      <c r="AY492" s="598" t="s">
        <v>337</v>
      </c>
      <c r="AZ492" s="598" t="e">
        <f>+VLOOKUP($AJ492,Data_Validation!$A:$E,5,0)</f>
        <v>#N/A</v>
      </c>
    </row>
    <row r="493" spans="36:52" ht="15" customHeight="1">
      <c r="AJ493" s="1030">
        <f t="shared" si="32"/>
        <v>0</v>
      </c>
      <c r="AK493" s="1030">
        <f t="shared" si="32"/>
        <v>0</v>
      </c>
      <c r="AL493" s="1030">
        <f>IFERROR(INDEX(G493:R493,1,MATCH(Parametres!$B$3,G$1:R$1,0)-1)*IF(OR(F493="L",F493="S",F493="I"),-1,1),"")</f>
        <v>0</v>
      </c>
      <c r="AM493" s="1030">
        <f t="shared" si="29"/>
        <v>0</v>
      </c>
      <c r="AN493" s="1030">
        <f>INDEX(G493:R493,1,MATCH(Parametres!$B$3,G$1:R$1,0))*IF(OR(F493="L",F493="S",F493="I"),-1,1)</f>
        <v>0</v>
      </c>
      <c r="AO493" s="598" t="e">
        <f>+VLOOKUP($AJ493,Data_Validation!$A:$D,1,0)</f>
        <v>#N/A</v>
      </c>
      <c r="AP493" s="598" t="e">
        <f>+VLOOKUP($AJ493,Data_Validation!$A:$D,3,0)</f>
        <v>#N/A</v>
      </c>
      <c r="AQ493" s="598" t="e">
        <f>+VLOOKUP($AJ493,Data_Validation!$A:$D,4,0)</f>
        <v>#N/A</v>
      </c>
      <c r="AR493" s="598" t="s">
        <v>299</v>
      </c>
      <c r="AS493" s="598" t="e">
        <f>+VLOOKUP($AJ493,Data_Validation!$A:$E,5,0)</f>
        <v>#N/A</v>
      </c>
      <c r="AT493" s="1036">
        <f t="shared" si="30"/>
        <v>0</v>
      </c>
      <c r="AU493" s="599">
        <f t="shared" si="30"/>
        <v>0</v>
      </c>
      <c r="AV493" s="1030">
        <f>IFERROR(INDEX(V493:AG493,1,MATCH(Parametres!$B$3,V$1:AG$1,0)-1)*IF(OR(C493="L",C493="S",C493="I"),-1,1),"")</f>
        <v>0</v>
      </c>
      <c r="AW493" s="1030">
        <f t="shared" si="31"/>
        <v>0</v>
      </c>
      <c r="AX493" s="1030">
        <f>INDEX(V493:AG493,1,MATCH(Parametres!$B$3,V$1:AG$1,0))*IF(OR(C493="L",C493="S",C493="I"),-1,1)</f>
        <v>0</v>
      </c>
      <c r="AY493" s="598" t="s">
        <v>337</v>
      </c>
      <c r="AZ493" s="598" t="e">
        <f>+VLOOKUP($AJ493,Data_Validation!$A:$E,5,0)</f>
        <v>#N/A</v>
      </c>
    </row>
    <row r="494" spans="36:52" ht="15" customHeight="1">
      <c r="AJ494" s="1030">
        <f t="shared" si="32"/>
        <v>0</v>
      </c>
      <c r="AK494" s="1030">
        <f t="shared" si="32"/>
        <v>0</v>
      </c>
      <c r="AL494" s="1030">
        <f>IFERROR(INDEX(G494:R494,1,MATCH(Parametres!$B$3,G$1:R$1,0)-1)*IF(OR(F494="L",F494="S",F494="I"),-1,1),"")</f>
        <v>0</v>
      </c>
      <c r="AM494" s="1030">
        <f t="shared" si="29"/>
        <v>0</v>
      </c>
      <c r="AN494" s="1030">
        <f>INDEX(G494:R494,1,MATCH(Parametres!$B$3,G$1:R$1,0))*IF(OR(F494="L",F494="S",F494="I"),-1,1)</f>
        <v>0</v>
      </c>
      <c r="AO494" s="598" t="e">
        <f>+VLOOKUP($AJ494,Data_Validation!$A:$D,1,0)</f>
        <v>#N/A</v>
      </c>
      <c r="AP494" s="598" t="e">
        <f>+VLOOKUP($AJ494,Data_Validation!$A:$D,3,0)</f>
        <v>#N/A</v>
      </c>
      <c r="AQ494" s="598" t="e">
        <f>+VLOOKUP($AJ494,Data_Validation!$A:$D,4,0)</f>
        <v>#N/A</v>
      </c>
      <c r="AR494" s="598" t="s">
        <v>299</v>
      </c>
      <c r="AS494" s="598" t="e">
        <f>+VLOOKUP($AJ494,Data_Validation!$A:$E,5,0)</f>
        <v>#N/A</v>
      </c>
      <c r="AT494" s="1036">
        <f t="shared" si="30"/>
        <v>0</v>
      </c>
      <c r="AU494" s="599">
        <f t="shared" si="30"/>
        <v>0</v>
      </c>
      <c r="AV494" s="1030">
        <f>IFERROR(INDEX(V494:AG494,1,MATCH(Parametres!$B$3,V$1:AG$1,0)-1)*IF(OR(C494="L",C494="S",C494="I"),-1,1),"")</f>
        <v>0</v>
      </c>
      <c r="AW494" s="1030">
        <f t="shared" si="31"/>
        <v>0</v>
      </c>
      <c r="AX494" s="1030">
        <f>INDEX(V494:AG494,1,MATCH(Parametres!$B$3,V$1:AG$1,0))*IF(OR(C494="L",C494="S",C494="I"),-1,1)</f>
        <v>0</v>
      </c>
      <c r="AY494" s="598" t="s">
        <v>337</v>
      </c>
      <c r="AZ494" s="598" t="e">
        <f>+VLOOKUP($AJ494,Data_Validation!$A:$E,5,0)</f>
        <v>#N/A</v>
      </c>
    </row>
    <row r="495" spans="36:52" ht="15" customHeight="1">
      <c r="AJ495" s="1030">
        <f t="shared" si="32"/>
        <v>0</v>
      </c>
      <c r="AK495" s="1030">
        <f t="shared" si="32"/>
        <v>0</v>
      </c>
      <c r="AL495" s="1030">
        <f>IFERROR(INDEX(G495:R495,1,MATCH(Parametres!$B$3,G$1:R$1,0)-1)*IF(OR(F495="L",F495="S",F495="I"),-1,1),"")</f>
        <v>0</v>
      </c>
      <c r="AM495" s="1030">
        <f t="shared" si="29"/>
        <v>0</v>
      </c>
      <c r="AN495" s="1030">
        <f>INDEX(G495:R495,1,MATCH(Parametres!$B$3,G$1:R$1,0))*IF(OR(F495="L",F495="S",F495="I"),-1,1)</f>
        <v>0</v>
      </c>
      <c r="AO495" s="598" t="e">
        <f>+VLOOKUP($AJ495,Data_Validation!$A:$D,1,0)</f>
        <v>#N/A</v>
      </c>
      <c r="AP495" s="598" t="e">
        <f>+VLOOKUP($AJ495,Data_Validation!$A:$D,3,0)</f>
        <v>#N/A</v>
      </c>
      <c r="AQ495" s="598" t="e">
        <f>+VLOOKUP($AJ495,Data_Validation!$A:$D,4,0)</f>
        <v>#N/A</v>
      </c>
      <c r="AR495" s="598" t="s">
        <v>299</v>
      </c>
      <c r="AS495" s="598" t="e">
        <f>+VLOOKUP($AJ495,Data_Validation!$A:$E,5,0)</f>
        <v>#N/A</v>
      </c>
      <c r="AT495" s="1036">
        <f t="shared" si="30"/>
        <v>0</v>
      </c>
      <c r="AU495" s="599">
        <f t="shared" si="30"/>
        <v>0</v>
      </c>
      <c r="AV495" s="1030">
        <f>IFERROR(INDEX(V495:AG495,1,MATCH(Parametres!$B$3,V$1:AG$1,0)-1)*IF(OR(C495="L",C495="S",C495="I"),-1,1),"")</f>
        <v>0</v>
      </c>
      <c r="AW495" s="1030">
        <f t="shared" si="31"/>
        <v>0</v>
      </c>
      <c r="AX495" s="1030">
        <f>INDEX(V495:AG495,1,MATCH(Parametres!$B$3,V$1:AG$1,0))*IF(OR(C495="L",C495="S",C495="I"),-1,1)</f>
        <v>0</v>
      </c>
      <c r="AY495" s="598" t="s">
        <v>337</v>
      </c>
      <c r="AZ495" s="598" t="e">
        <f>+VLOOKUP($AJ495,Data_Validation!$A:$E,5,0)</f>
        <v>#N/A</v>
      </c>
    </row>
    <row r="496" spans="36:52" ht="15" customHeight="1">
      <c r="AJ496" s="1030">
        <f t="shared" si="32"/>
        <v>0</v>
      </c>
      <c r="AK496" s="1030">
        <f t="shared" si="32"/>
        <v>0</v>
      </c>
      <c r="AL496" s="1030">
        <f>IFERROR(INDEX(G496:R496,1,MATCH(Parametres!$B$3,G$1:R$1,0)-1)*IF(OR(F496="L",F496="S",F496="I"),-1,1),"")</f>
        <v>0</v>
      </c>
      <c r="AM496" s="1030">
        <f t="shared" si="29"/>
        <v>0</v>
      </c>
      <c r="AN496" s="1030">
        <f>INDEX(G496:R496,1,MATCH(Parametres!$B$3,G$1:R$1,0))*IF(OR(F496="L",F496="S",F496="I"),-1,1)</f>
        <v>0</v>
      </c>
      <c r="AO496" s="598" t="e">
        <f>+VLOOKUP($AJ496,Data_Validation!$A:$D,1,0)</f>
        <v>#N/A</v>
      </c>
      <c r="AP496" s="598" t="e">
        <f>+VLOOKUP($AJ496,Data_Validation!$A:$D,3,0)</f>
        <v>#N/A</v>
      </c>
      <c r="AQ496" s="598" t="e">
        <f>+VLOOKUP($AJ496,Data_Validation!$A:$D,4,0)</f>
        <v>#N/A</v>
      </c>
      <c r="AR496" s="598" t="s">
        <v>299</v>
      </c>
      <c r="AS496" s="598" t="e">
        <f>+VLOOKUP($AJ496,Data_Validation!$A:$E,5,0)</f>
        <v>#N/A</v>
      </c>
      <c r="AT496" s="1036">
        <f t="shared" si="30"/>
        <v>0</v>
      </c>
      <c r="AU496" s="599">
        <f t="shared" si="30"/>
        <v>0</v>
      </c>
      <c r="AV496" s="1030">
        <f>IFERROR(INDEX(V496:AG496,1,MATCH(Parametres!$B$3,V$1:AG$1,0)-1)*IF(OR(C496="L",C496="S",C496="I"),-1,1),"")</f>
        <v>0</v>
      </c>
      <c r="AW496" s="1030">
        <f t="shared" si="31"/>
        <v>0</v>
      </c>
      <c r="AX496" s="1030">
        <f>INDEX(V496:AG496,1,MATCH(Parametres!$B$3,V$1:AG$1,0))*IF(OR(C496="L",C496="S",C496="I"),-1,1)</f>
        <v>0</v>
      </c>
      <c r="AY496" s="598" t="s">
        <v>337</v>
      </c>
      <c r="AZ496" s="598" t="e">
        <f>+VLOOKUP($AJ496,Data_Validation!$A:$E,5,0)</f>
        <v>#N/A</v>
      </c>
    </row>
    <row r="497" spans="36:52" ht="15" customHeight="1">
      <c r="AJ497" s="1030">
        <f t="shared" si="32"/>
        <v>0</v>
      </c>
      <c r="AK497" s="1030">
        <f t="shared" si="32"/>
        <v>0</v>
      </c>
      <c r="AL497" s="1030">
        <f>IFERROR(INDEX(G497:R497,1,MATCH(Parametres!$B$3,G$1:R$1,0)-1)*IF(OR(F497="L",F497="S",F497="I"),-1,1),"")</f>
        <v>0</v>
      </c>
      <c r="AM497" s="1030">
        <f t="shared" si="29"/>
        <v>0</v>
      </c>
      <c r="AN497" s="1030">
        <f>INDEX(G497:R497,1,MATCH(Parametres!$B$3,G$1:R$1,0))*IF(OR(F497="L",F497="S",F497="I"),-1,1)</f>
        <v>0</v>
      </c>
      <c r="AO497" s="598" t="e">
        <f>+VLOOKUP($AJ497,Data_Validation!$A:$D,1,0)</f>
        <v>#N/A</v>
      </c>
      <c r="AP497" s="598" t="e">
        <f>+VLOOKUP($AJ497,Data_Validation!$A:$D,3,0)</f>
        <v>#N/A</v>
      </c>
      <c r="AQ497" s="598" t="e">
        <f>+VLOOKUP($AJ497,Data_Validation!$A:$D,4,0)</f>
        <v>#N/A</v>
      </c>
      <c r="AR497" s="598" t="s">
        <v>299</v>
      </c>
      <c r="AS497" s="598" t="e">
        <f>+VLOOKUP($AJ497,Data_Validation!$A:$E,5,0)</f>
        <v>#N/A</v>
      </c>
      <c r="AT497" s="1036">
        <f t="shared" si="30"/>
        <v>0</v>
      </c>
      <c r="AU497" s="599">
        <f t="shared" si="30"/>
        <v>0</v>
      </c>
      <c r="AV497" s="1030">
        <f>IFERROR(INDEX(V497:AG497,1,MATCH(Parametres!$B$3,V$1:AG$1,0)-1)*IF(OR(C497="L",C497="S",C497="I"),-1,1),"")</f>
        <v>0</v>
      </c>
      <c r="AW497" s="1030">
        <f t="shared" si="31"/>
        <v>0</v>
      </c>
      <c r="AX497" s="1030">
        <f>INDEX(V497:AG497,1,MATCH(Parametres!$B$3,V$1:AG$1,0))*IF(OR(C497="L",C497="S",C497="I"),-1,1)</f>
        <v>0</v>
      </c>
      <c r="AY497" s="598" t="s">
        <v>337</v>
      </c>
      <c r="AZ497" s="598" t="e">
        <f>+VLOOKUP($AJ497,Data_Validation!$A:$E,5,0)</f>
        <v>#N/A</v>
      </c>
    </row>
    <row r="498" spans="36:52" ht="15" customHeight="1">
      <c r="AJ498" s="1030">
        <f t="shared" si="32"/>
        <v>0</v>
      </c>
      <c r="AK498" s="1030">
        <f t="shared" si="32"/>
        <v>0</v>
      </c>
      <c r="AL498" s="1030">
        <f>IFERROR(INDEX(G498:R498,1,MATCH(Parametres!$B$3,G$1:R$1,0)-1)*IF(OR(F498="L",F498="S",F498="I"),-1,1),"")</f>
        <v>0</v>
      </c>
      <c r="AM498" s="1030">
        <f t="shared" si="29"/>
        <v>0</v>
      </c>
      <c r="AN498" s="1030">
        <f>INDEX(G498:R498,1,MATCH(Parametres!$B$3,G$1:R$1,0))*IF(OR(F498="L",F498="S",F498="I"),-1,1)</f>
        <v>0</v>
      </c>
      <c r="AO498" s="598" t="e">
        <f>+VLOOKUP($AJ498,Data_Validation!$A:$D,1,0)</f>
        <v>#N/A</v>
      </c>
      <c r="AP498" s="598" t="e">
        <f>+VLOOKUP($AJ498,Data_Validation!$A:$D,3,0)</f>
        <v>#N/A</v>
      </c>
      <c r="AQ498" s="598" t="e">
        <f>+VLOOKUP($AJ498,Data_Validation!$A:$D,4,0)</f>
        <v>#N/A</v>
      </c>
      <c r="AR498" s="598" t="s">
        <v>299</v>
      </c>
      <c r="AS498" s="598" t="e">
        <f>+VLOOKUP($AJ498,Data_Validation!$A:$E,5,0)</f>
        <v>#N/A</v>
      </c>
      <c r="AT498" s="1036">
        <f t="shared" si="30"/>
        <v>0</v>
      </c>
      <c r="AU498" s="599">
        <f t="shared" si="30"/>
        <v>0</v>
      </c>
      <c r="AV498" s="1030">
        <f>IFERROR(INDEX(V498:AG498,1,MATCH(Parametres!$B$3,V$1:AG$1,0)-1)*IF(OR(C498="L",C498="S",C498="I"),-1,1),"")</f>
        <v>0</v>
      </c>
      <c r="AW498" s="1030">
        <f t="shared" si="31"/>
        <v>0</v>
      </c>
      <c r="AX498" s="1030">
        <f>INDEX(V498:AG498,1,MATCH(Parametres!$B$3,V$1:AG$1,0))*IF(OR(C498="L",C498="S",C498="I"),-1,1)</f>
        <v>0</v>
      </c>
      <c r="AY498" s="598" t="s">
        <v>337</v>
      </c>
      <c r="AZ498" s="598" t="e">
        <f>+VLOOKUP($AJ498,Data_Validation!$A:$E,5,0)</f>
        <v>#N/A</v>
      </c>
    </row>
    <row r="499" spans="36:52" ht="15" customHeight="1">
      <c r="AJ499" s="1030">
        <f t="shared" si="32"/>
        <v>0</v>
      </c>
      <c r="AK499" s="1030">
        <f t="shared" si="32"/>
        <v>0</v>
      </c>
      <c r="AL499" s="1030">
        <f>IFERROR(INDEX(G499:R499,1,MATCH(Parametres!$B$3,G$1:R$1,0)-1)*IF(OR(F499="L",F499="S",F499="I"),-1,1),"")</f>
        <v>0</v>
      </c>
      <c r="AM499" s="1030">
        <f t="shared" si="29"/>
        <v>0</v>
      </c>
      <c r="AN499" s="1030">
        <f>INDEX(G499:R499,1,MATCH(Parametres!$B$3,G$1:R$1,0))*IF(OR(F499="L",F499="S",F499="I"),-1,1)</f>
        <v>0</v>
      </c>
      <c r="AO499" s="598" t="e">
        <f>+VLOOKUP($AJ499,Data_Validation!$A:$D,1,0)</f>
        <v>#N/A</v>
      </c>
      <c r="AP499" s="598" t="e">
        <f>+VLOOKUP($AJ499,Data_Validation!$A:$D,3,0)</f>
        <v>#N/A</v>
      </c>
      <c r="AQ499" s="598" t="e">
        <f>+VLOOKUP($AJ499,Data_Validation!$A:$D,4,0)</f>
        <v>#N/A</v>
      </c>
      <c r="AR499" s="598" t="s">
        <v>299</v>
      </c>
      <c r="AS499" s="598" t="e">
        <f>+VLOOKUP($AJ499,Data_Validation!$A:$E,5,0)</f>
        <v>#N/A</v>
      </c>
      <c r="AT499" s="1036">
        <f t="shared" si="30"/>
        <v>0</v>
      </c>
      <c r="AU499" s="599">
        <f t="shared" si="30"/>
        <v>0</v>
      </c>
      <c r="AV499" s="1030">
        <f>IFERROR(INDEX(V499:AG499,1,MATCH(Parametres!$B$3,V$1:AG$1,0)-1)*IF(OR(C499="L",C499="S",C499="I"),-1,1),"")</f>
        <v>0</v>
      </c>
      <c r="AW499" s="1030">
        <f t="shared" si="31"/>
        <v>0</v>
      </c>
      <c r="AX499" s="1030">
        <f>INDEX(V499:AG499,1,MATCH(Parametres!$B$3,V$1:AG$1,0))*IF(OR(C499="L",C499="S",C499="I"),-1,1)</f>
        <v>0</v>
      </c>
      <c r="AY499" s="598" t="s">
        <v>337</v>
      </c>
      <c r="AZ499" s="598" t="e">
        <f>+VLOOKUP($AJ499,Data_Validation!$A:$E,5,0)</f>
        <v>#N/A</v>
      </c>
    </row>
    <row r="500" spans="36:52" ht="15" customHeight="1">
      <c r="AJ500" s="1030">
        <f t="shared" si="32"/>
        <v>0</v>
      </c>
      <c r="AK500" s="1030">
        <f t="shared" si="32"/>
        <v>0</v>
      </c>
      <c r="AL500" s="1030">
        <f>IFERROR(INDEX(G500:R500,1,MATCH(Parametres!$B$3,G$1:R$1,0)-1)*IF(OR(F500="L",F500="S",F500="I"),-1,1),"")</f>
        <v>0</v>
      </c>
      <c r="AM500" s="1030">
        <f t="shared" si="29"/>
        <v>0</v>
      </c>
      <c r="AN500" s="1030">
        <f>INDEX(G500:R500,1,MATCH(Parametres!$B$3,G$1:R$1,0))*IF(OR(F500="L",F500="S",F500="I"),-1,1)</f>
        <v>0</v>
      </c>
      <c r="AO500" s="598" t="e">
        <f>+VLOOKUP($AJ500,Data_Validation!$A:$D,1,0)</f>
        <v>#N/A</v>
      </c>
      <c r="AP500" s="598" t="e">
        <f>+VLOOKUP($AJ500,Data_Validation!$A:$D,3,0)</f>
        <v>#N/A</v>
      </c>
      <c r="AQ500" s="598" t="e">
        <f>+VLOOKUP($AJ500,Data_Validation!$A:$D,4,0)</f>
        <v>#N/A</v>
      </c>
      <c r="AR500" s="598" t="s">
        <v>299</v>
      </c>
      <c r="AS500" s="598" t="e">
        <f>+VLOOKUP($AJ500,Data_Validation!$A:$E,5,0)</f>
        <v>#N/A</v>
      </c>
      <c r="AT500" s="1036">
        <f t="shared" si="30"/>
        <v>0</v>
      </c>
      <c r="AU500" s="599">
        <f t="shared" si="30"/>
        <v>0</v>
      </c>
      <c r="AV500" s="1030">
        <f>IFERROR(INDEX(V500:AG500,1,MATCH(Parametres!$B$3,V$1:AG$1,0)-1)*IF(OR(C500="L",C500="S",C500="I"),-1,1),"")</f>
        <v>0</v>
      </c>
      <c r="AW500" s="1030">
        <f t="shared" si="31"/>
        <v>0</v>
      </c>
      <c r="AX500" s="1030">
        <f>INDEX(V500:AG500,1,MATCH(Parametres!$B$3,V$1:AG$1,0))*IF(OR(C500="L",C500="S",C500="I"),-1,1)</f>
        <v>0</v>
      </c>
      <c r="AY500" s="598" t="s">
        <v>337</v>
      </c>
      <c r="AZ500" s="598" t="e">
        <f>+VLOOKUP($AJ500,Data_Validation!$A:$E,5,0)</f>
        <v>#N/A</v>
      </c>
    </row>
    <row r="501" spans="36:52" ht="15" customHeight="1">
      <c r="AJ501" s="1030">
        <f t="shared" si="32"/>
        <v>0</v>
      </c>
      <c r="AK501" s="1030">
        <f t="shared" si="32"/>
        <v>0</v>
      </c>
      <c r="AL501" s="1030">
        <f>IFERROR(INDEX(G501:R501,1,MATCH(Parametres!$B$3,G$1:R$1,0)-1)*IF(OR(F501="L",F501="S",F501="I"),-1,1),"")</f>
        <v>0</v>
      </c>
      <c r="AM501" s="1030">
        <f t="shared" si="29"/>
        <v>0</v>
      </c>
      <c r="AN501" s="1030">
        <f>INDEX(G501:R501,1,MATCH(Parametres!$B$3,G$1:R$1,0))*IF(OR(F501="L",F501="S",F501="I"),-1,1)</f>
        <v>0</v>
      </c>
      <c r="AO501" s="598" t="e">
        <f>+VLOOKUP($AJ501,Data_Validation!$A:$D,1,0)</f>
        <v>#N/A</v>
      </c>
      <c r="AP501" s="598" t="e">
        <f>+VLOOKUP($AJ501,Data_Validation!$A:$D,3,0)</f>
        <v>#N/A</v>
      </c>
      <c r="AQ501" s="598" t="e">
        <f>+VLOOKUP($AJ501,Data_Validation!$A:$D,4,0)</f>
        <v>#N/A</v>
      </c>
      <c r="AR501" s="598" t="s">
        <v>299</v>
      </c>
      <c r="AS501" s="598" t="e">
        <f>+VLOOKUP($AJ501,Data_Validation!$A:$E,5,0)</f>
        <v>#N/A</v>
      </c>
      <c r="AT501" s="1036">
        <f t="shared" si="30"/>
        <v>0</v>
      </c>
      <c r="AU501" s="599">
        <f t="shared" si="30"/>
        <v>0</v>
      </c>
      <c r="AV501" s="1030">
        <f>IFERROR(INDEX(V501:AG501,1,MATCH(Parametres!$B$3,V$1:AG$1,0)-1)*IF(OR(C501="L",C501="S",C501="I"),-1,1),"")</f>
        <v>0</v>
      </c>
      <c r="AW501" s="1030">
        <f t="shared" si="31"/>
        <v>0</v>
      </c>
      <c r="AX501" s="1030">
        <f>INDEX(V501:AG501,1,MATCH(Parametres!$B$3,V$1:AG$1,0))*IF(OR(C501="L",C501="S",C501="I"),-1,1)</f>
        <v>0</v>
      </c>
      <c r="AY501" s="598" t="s">
        <v>337</v>
      </c>
      <c r="AZ501" s="598" t="e">
        <f>+VLOOKUP($AJ501,Data_Validation!$A:$E,5,0)</f>
        <v>#N/A</v>
      </c>
    </row>
    <row r="502" spans="36:52" ht="15" customHeight="1">
      <c r="AJ502" s="1030">
        <f t="shared" si="32"/>
        <v>0</v>
      </c>
      <c r="AK502" s="1030">
        <f t="shared" si="32"/>
        <v>0</v>
      </c>
      <c r="AL502" s="1030">
        <f>IFERROR(INDEX(G502:R502,1,MATCH(Parametres!$B$3,G$1:R$1,0)-1)*IF(OR(F502="L",F502="S",F502="I"),-1,1),"")</f>
        <v>0</v>
      </c>
      <c r="AM502" s="1030">
        <f t="shared" si="29"/>
        <v>0</v>
      </c>
      <c r="AN502" s="1030">
        <f>INDEX(G502:R502,1,MATCH(Parametres!$B$3,G$1:R$1,0))*IF(OR(F502="L",F502="S",F502="I"),-1,1)</f>
        <v>0</v>
      </c>
      <c r="AO502" s="598" t="e">
        <f>+VLOOKUP($AJ502,Data_Validation!$A:$D,1,0)</f>
        <v>#N/A</v>
      </c>
      <c r="AP502" s="598" t="e">
        <f>+VLOOKUP($AJ502,Data_Validation!$A:$D,3,0)</f>
        <v>#N/A</v>
      </c>
      <c r="AQ502" s="598" t="e">
        <f>+VLOOKUP($AJ502,Data_Validation!$A:$D,4,0)</f>
        <v>#N/A</v>
      </c>
      <c r="AR502" s="598" t="s">
        <v>299</v>
      </c>
      <c r="AS502" s="598" t="e">
        <f>+VLOOKUP($AJ502,Data_Validation!$A:$E,5,0)</f>
        <v>#N/A</v>
      </c>
      <c r="AT502" s="1036">
        <f t="shared" si="30"/>
        <v>0</v>
      </c>
      <c r="AU502" s="599">
        <f t="shared" si="30"/>
        <v>0</v>
      </c>
      <c r="AV502" s="1030">
        <f>IFERROR(INDEX(V502:AG502,1,MATCH(Parametres!$B$3,V$1:AG$1,0)-1)*IF(OR(C502="L",C502="S",C502="I"),-1,1),"")</f>
        <v>0</v>
      </c>
      <c r="AW502" s="1030">
        <f t="shared" si="31"/>
        <v>0</v>
      </c>
      <c r="AX502" s="1030">
        <f>INDEX(V502:AG502,1,MATCH(Parametres!$B$3,V$1:AG$1,0))*IF(OR(C502="L",C502="S",C502="I"),-1,1)</f>
        <v>0</v>
      </c>
      <c r="AY502" s="598" t="s">
        <v>337</v>
      </c>
      <c r="AZ502" s="598" t="e">
        <f>+VLOOKUP($AJ502,Data_Validation!$A:$E,5,0)</f>
        <v>#N/A</v>
      </c>
    </row>
    <row r="503" spans="36:52" ht="15" customHeight="1">
      <c r="AJ503" s="1030">
        <f t="shared" si="32"/>
        <v>0</v>
      </c>
      <c r="AK503" s="1030">
        <f t="shared" si="32"/>
        <v>0</v>
      </c>
      <c r="AL503" s="1030">
        <f>IFERROR(INDEX(G503:R503,1,MATCH(Parametres!$B$3,G$1:R$1,0)-1)*IF(OR(F503="L",F503="S",F503="I"),-1,1),"")</f>
        <v>0</v>
      </c>
      <c r="AM503" s="1030">
        <f t="shared" si="29"/>
        <v>0</v>
      </c>
      <c r="AN503" s="1030">
        <f>INDEX(G503:R503,1,MATCH(Parametres!$B$3,G$1:R$1,0))*IF(OR(F503="L",F503="S",F503="I"),-1,1)</f>
        <v>0</v>
      </c>
      <c r="AO503" s="598" t="e">
        <f>+VLOOKUP($AJ503,Data_Validation!$A:$D,1,0)</f>
        <v>#N/A</v>
      </c>
      <c r="AP503" s="598" t="e">
        <f>+VLOOKUP($AJ503,Data_Validation!$A:$D,3,0)</f>
        <v>#N/A</v>
      </c>
      <c r="AQ503" s="598" t="e">
        <f>+VLOOKUP($AJ503,Data_Validation!$A:$D,4,0)</f>
        <v>#N/A</v>
      </c>
      <c r="AR503" s="598" t="s">
        <v>299</v>
      </c>
      <c r="AS503" s="598" t="e">
        <f>+VLOOKUP($AJ503,Data_Validation!$A:$E,5,0)</f>
        <v>#N/A</v>
      </c>
      <c r="AT503" s="1036">
        <f t="shared" si="30"/>
        <v>0</v>
      </c>
      <c r="AU503" s="599">
        <f t="shared" si="30"/>
        <v>0</v>
      </c>
      <c r="AV503" s="1030">
        <f>IFERROR(INDEX(V503:AG503,1,MATCH(Parametres!$B$3,V$1:AG$1,0)-1)*IF(OR(C503="L",C503="S",C503="I"),-1,1),"")</f>
        <v>0</v>
      </c>
      <c r="AW503" s="1030">
        <f t="shared" si="31"/>
        <v>0</v>
      </c>
      <c r="AX503" s="1030">
        <f>INDEX(V503:AG503,1,MATCH(Parametres!$B$3,V$1:AG$1,0))*IF(OR(C503="L",C503="S",C503="I"),-1,1)</f>
        <v>0</v>
      </c>
      <c r="AY503" s="598" t="s">
        <v>337</v>
      </c>
      <c r="AZ503" s="598" t="e">
        <f>+VLOOKUP($AJ503,Data_Validation!$A:$E,5,0)</f>
        <v>#N/A</v>
      </c>
    </row>
    <row r="504" spans="36:52" ht="15" customHeight="1">
      <c r="AJ504" s="1030">
        <f t="shared" si="32"/>
        <v>0</v>
      </c>
      <c r="AK504" s="1030">
        <f t="shared" si="32"/>
        <v>0</v>
      </c>
      <c r="AL504" s="1030">
        <f>IFERROR(INDEX(G504:R504,1,MATCH(Parametres!$B$3,G$1:R$1,0)-1)*IF(OR(F504="L",F504="S",F504="I"),-1,1),"")</f>
        <v>0</v>
      </c>
      <c r="AM504" s="1030">
        <f t="shared" si="29"/>
        <v>0</v>
      </c>
      <c r="AN504" s="1030">
        <f>INDEX(G504:R504,1,MATCH(Parametres!$B$3,G$1:R$1,0))*IF(OR(F504="L",F504="S",F504="I"),-1,1)</f>
        <v>0</v>
      </c>
      <c r="AO504" s="598" t="e">
        <f>+VLOOKUP($AJ504,Data_Validation!$A:$D,1,0)</f>
        <v>#N/A</v>
      </c>
      <c r="AP504" s="598" t="e">
        <f>+VLOOKUP($AJ504,Data_Validation!$A:$D,3,0)</f>
        <v>#N/A</v>
      </c>
      <c r="AQ504" s="598" t="e">
        <f>+VLOOKUP($AJ504,Data_Validation!$A:$D,4,0)</f>
        <v>#N/A</v>
      </c>
      <c r="AR504" s="598" t="s">
        <v>299</v>
      </c>
      <c r="AS504" s="598" t="e">
        <f>+VLOOKUP($AJ504,Data_Validation!$A:$E,5,0)</f>
        <v>#N/A</v>
      </c>
      <c r="AT504" s="1036">
        <f t="shared" si="30"/>
        <v>0</v>
      </c>
      <c r="AU504" s="599">
        <f t="shared" si="30"/>
        <v>0</v>
      </c>
      <c r="AV504" s="1030">
        <f>IFERROR(INDEX(V504:AG504,1,MATCH(Parametres!$B$3,V$1:AG$1,0)-1)*IF(OR(C504="L",C504="S",C504="I"),-1,1),"")</f>
        <v>0</v>
      </c>
      <c r="AW504" s="1030">
        <f t="shared" si="31"/>
        <v>0</v>
      </c>
      <c r="AX504" s="1030">
        <f>INDEX(V504:AG504,1,MATCH(Parametres!$B$3,V$1:AG$1,0))*IF(OR(C504="L",C504="S",C504="I"),-1,1)</f>
        <v>0</v>
      </c>
      <c r="AY504" s="598" t="s">
        <v>337</v>
      </c>
      <c r="AZ504" s="598" t="e">
        <f>+VLOOKUP($AJ504,Data_Validation!$A:$E,5,0)</f>
        <v>#N/A</v>
      </c>
    </row>
    <row r="505" spans="36:52" ht="15" customHeight="1">
      <c r="AJ505" s="1030">
        <f t="shared" si="32"/>
        <v>0</v>
      </c>
      <c r="AK505" s="1030">
        <f t="shared" si="32"/>
        <v>0</v>
      </c>
      <c r="AL505" s="1030">
        <f>IFERROR(INDEX(G505:R505,1,MATCH(Parametres!$B$3,G$1:R$1,0)-1)*IF(OR(F505="L",F505="S",F505="I"),-1,1),"")</f>
        <v>0</v>
      </c>
      <c r="AM505" s="1030">
        <f t="shared" si="29"/>
        <v>0</v>
      </c>
      <c r="AN505" s="1030">
        <f>INDEX(G505:R505,1,MATCH(Parametres!$B$3,G$1:R$1,0))*IF(OR(F505="L",F505="S",F505="I"),-1,1)</f>
        <v>0</v>
      </c>
      <c r="AO505" s="598" t="e">
        <f>+VLOOKUP($AJ505,Data_Validation!$A:$D,1,0)</f>
        <v>#N/A</v>
      </c>
      <c r="AP505" s="598" t="e">
        <f>+VLOOKUP($AJ505,Data_Validation!$A:$D,3,0)</f>
        <v>#N/A</v>
      </c>
      <c r="AQ505" s="598" t="e">
        <f>+VLOOKUP($AJ505,Data_Validation!$A:$D,4,0)</f>
        <v>#N/A</v>
      </c>
      <c r="AR505" s="598" t="s">
        <v>299</v>
      </c>
      <c r="AS505" s="598" t="e">
        <f>+VLOOKUP($AJ505,Data_Validation!$A:$E,5,0)</f>
        <v>#N/A</v>
      </c>
      <c r="AT505" s="1036">
        <f t="shared" si="30"/>
        <v>0</v>
      </c>
      <c r="AU505" s="599">
        <f t="shared" si="30"/>
        <v>0</v>
      </c>
      <c r="AV505" s="1030">
        <f>IFERROR(INDEX(V505:AG505,1,MATCH(Parametres!$B$3,V$1:AG$1,0)-1)*IF(OR(C505="L",C505="S",C505="I"),-1,1),"")</f>
        <v>0</v>
      </c>
      <c r="AW505" s="1030">
        <f t="shared" si="31"/>
        <v>0</v>
      </c>
      <c r="AX505" s="1030">
        <f>INDEX(V505:AG505,1,MATCH(Parametres!$B$3,V$1:AG$1,0))*IF(OR(C505="L",C505="S",C505="I"),-1,1)</f>
        <v>0</v>
      </c>
      <c r="AY505" s="598" t="s">
        <v>337</v>
      </c>
      <c r="AZ505" s="598" t="e">
        <f>+VLOOKUP($AJ505,Data_Validation!$A:$E,5,0)</f>
        <v>#N/A</v>
      </c>
    </row>
    <row r="506" spans="36:52" ht="15" customHeight="1">
      <c r="AJ506" s="1030">
        <f t="shared" si="32"/>
        <v>0</v>
      </c>
      <c r="AK506" s="1030">
        <f t="shared" si="32"/>
        <v>0</v>
      </c>
      <c r="AL506" s="1030">
        <f>IFERROR(INDEX(G506:R506,1,MATCH(Parametres!$B$3,G$1:R$1,0)-1)*IF(OR(F506="L",F506="S",F506="I"),-1,1),"")</f>
        <v>0</v>
      </c>
      <c r="AM506" s="1030">
        <f t="shared" si="29"/>
        <v>0</v>
      </c>
      <c r="AN506" s="1030">
        <f>INDEX(G506:R506,1,MATCH(Parametres!$B$3,G$1:R$1,0))*IF(OR(F506="L",F506="S",F506="I"),-1,1)</f>
        <v>0</v>
      </c>
      <c r="AO506" s="598" t="e">
        <f>+VLOOKUP($AJ506,Data_Validation!$A:$D,1,0)</f>
        <v>#N/A</v>
      </c>
      <c r="AP506" s="598" t="e">
        <f>+VLOOKUP($AJ506,Data_Validation!$A:$D,3,0)</f>
        <v>#N/A</v>
      </c>
      <c r="AQ506" s="598" t="e">
        <f>+VLOOKUP($AJ506,Data_Validation!$A:$D,4,0)</f>
        <v>#N/A</v>
      </c>
      <c r="AR506" s="598" t="s">
        <v>299</v>
      </c>
      <c r="AS506" s="598" t="e">
        <f>+VLOOKUP($AJ506,Data_Validation!$A:$E,5,0)</f>
        <v>#N/A</v>
      </c>
      <c r="AT506" s="1036">
        <f t="shared" si="30"/>
        <v>0</v>
      </c>
      <c r="AU506" s="599">
        <f t="shared" si="30"/>
        <v>0</v>
      </c>
      <c r="AV506" s="1030">
        <f>IFERROR(INDEX(V506:AG506,1,MATCH(Parametres!$B$3,V$1:AG$1,0)-1)*IF(OR(C506="L",C506="S",C506="I"),-1,1),"")</f>
        <v>0</v>
      </c>
      <c r="AW506" s="1030">
        <f t="shared" si="31"/>
        <v>0</v>
      </c>
      <c r="AX506" s="1030">
        <f>INDEX(V506:AG506,1,MATCH(Parametres!$B$3,V$1:AG$1,0))*IF(OR(C506="L",C506="S",C506="I"),-1,1)</f>
        <v>0</v>
      </c>
      <c r="AY506" s="598" t="s">
        <v>337</v>
      </c>
      <c r="AZ506" s="598" t="e">
        <f>+VLOOKUP($AJ506,Data_Validation!$A:$E,5,0)</f>
        <v>#N/A</v>
      </c>
    </row>
    <row r="507" spans="36:52" ht="15" customHeight="1">
      <c r="AJ507" s="1030">
        <f t="shared" si="32"/>
        <v>0</v>
      </c>
      <c r="AK507" s="1030">
        <f t="shared" si="32"/>
        <v>0</v>
      </c>
      <c r="AL507" s="1030">
        <f>IFERROR(INDEX(G507:R507,1,MATCH(Parametres!$B$3,G$1:R$1,0)-1)*IF(OR(F507="L",F507="S",F507="I"),-1,1),"")</f>
        <v>0</v>
      </c>
      <c r="AM507" s="1030">
        <f t="shared" si="29"/>
        <v>0</v>
      </c>
      <c r="AN507" s="1030">
        <f>INDEX(G507:R507,1,MATCH(Parametres!$B$3,G$1:R$1,0))*IF(OR(F507="L",F507="S",F507="I"),-1,1)</f>
        <v>0</v>
      </c>
      <c r="AO507" s="598" t="e">
        <f>+VLOOKUP($AJ507,Data_Validation!$A:$D,1,0)</f>
        <v>#N/A</v>
      </c>
      <c r="AP507" s="598" t="e">
        <f>+VLOOKUP($AJ507,Data_Validation!$A:$D,3,0)</f>
        <v>#N/A</v>
      </c>
      <c r="AQ507" s="598" t="e">
        <f>+VLOOKUP($AJ507,Data_Validation!$A:$D,4,0)</f>
        <v>#N/A</v>
      </c>
      <c r="AR507" s="598" t="s">
        <v>299</v>
      </c>
      <c r="AS507" s="598" t="e">
        <f>+VLOOKUP($AJ507,Data_Validation!$A:$E,5,0)</f>
        <v>#N/A</v>
      </c>
      <c r="AT507" s="1036">
        <f t="shared" si="30"/>
        <v>0</v>
      </c>
      <c r="AU507" s="599">
        <f t="shared" si="30"/>
        <v>0</v>
      </c>
      <c r="AV507" s="1030">
        <f>IFERROR(INDEX(V507:AG507,1,MATCH(Parametres!$B$3,V$1:AG$1,0)-1)*IF(OR(C507="L",C507="S",C507="I"),-1,1),"")</f>
        <v>0</v>
      </c>
      <c r="AW507" s="1030">
        <f t="shared" si="31"/>
        <v>0</v>
      </c>
      <c r="AX507" s="1030">
        <f>INDEX(V507:AG507,1,MATCH(Parametres!$B$3,V$1:AG$1,0))*IF(OR(C507="L",C507="S",C507="I"),-1,1)</f>
        <v>0</v>
      </c>
      <c r="AY507" s="598" t="s">
        <v>337</v>
      </c>
      <c r="AZ507" s="598" t="e">
        <f>+VLOOKUP($AJ507,Data_Validation!$A:$E,5,0)</f>
        <v>#N/A</v>
      </c>
    </row>
    <row r="508" spans="36:52" ht="15" customHeight="1">
      <c r="AJ508" s="1030">
        <f t="shared" si="32"/>
        <v>0</v>
      </c>
      <c r="AK508" s="1030">
        <f t="shared" si="32"/>
        <v>0</v>
      </c>
      <c r="AL508" s="1030">
        <f>IFERROR(INDEX(G508:R508,1,MATCH(Parametres!$B$3,G$1:R$1,0)-1)*IF(OR(F508="L",F508="S",F508="I"),-1,1),"")</f>
        <v>0</v>
      </c>
      <c r="AM508" s="1030">
        <f t="shared" si="29"/>
        <v>0</v>
      </c>
      <c r="AN508" s="1030">
        <f>INDEX(G508:R508,1,MATCH(Parametres!$B$3,G$1:R$1,0))*IF(OR(F508="L",F508="S",F508="I"),-1,1)</f>
        <v>0</v>
      </c>
      <c r="AO508" s="598" t="e">
        <f>+VLOOKUP($AJ508,Data_Validation!$A:$D,1,0)</f>
        <v>#N/A</v>
      </c>
      <c r="AP508" s="598" t="e">
        <f>+VLOOKUP($AJ508,Data_Validation!$A:$D,3,0)</f>
        <v>#N/A</v>
      </c>
      <c r="AQ508" s="598" t="e">
        <f>+VLOOKUP($AJ508,Data_Validation!$A:$D,4,0)</f>
        <v>#N/A</v>
      </c>
      <c r="AR508" s="598" t="s">
        <v>299</v>
      </c>
      <c r="AS508" s="598" t="e">
        <f>+VLOOKUP($AJ508,Data_Validation!$A:$E,5,0)</f>
        <v>#N/A</v>
      </c>
      <c r="AT508" s="1036">
        <f t="shared" si="30"/>
        <v>0</v>
      </c>
      <c r="AU508" s="599">
        <f t="shared" si="30"/>
        <v>0</v>
      </c>
      <c r="AV508" s="1030">
        <f>IFERROR(INDEX(V508:AG508,1,MATCH(Parametres!$B$3,V$1:AG$1,0)-1)*IF(OR(C508="L",C508="S",C508="I"),-1,1),"")</f>
        <v>0</v>
      </c>
      <c r="AW508" s="1030">
        <f t="shared" si="31"/>
        <v>0</v>
      </c>
      <c r="AX508" s="1030">
        <f>INDEX(V508:AG508,1,MATCH(Parametres!$B$3,V$1:AG$1,0))*IF(OR(C508="L",C508="S",C508="I"),-1,1)</f>
        <v>0</v>
      </c>
      <c r="AY508" s="598" t="s">
        <v>337</v>
      </c>
      <c r="AZ508" s="598" t="e">
        <f>+VLOOKUP($AJ508,Data_Validation!$A:$E,5,0)</f>
        <v>#N/A</v>
      </c>
    </row>
    <row r="509" spans="36:52" ht="15" customHeight="1">
      <c r="AJ509" s="1030">
        <f t="shared" si="32"/>
        <v>0</v>
      </c>
      <c r="AK509" s="1030">
        <f t="shared" si="32"/>
        <v>0</v>
      </c>
      <c r="AL509" s="1030">
        <f>IFERROR(INDEX(G509:R509,1,MATCH(Parametres!$B$3,G$1:R$1,0)-1)*IF(OR(F509="L",F509="S",F509="I"),-1,1),"")</f>
        <v>0</v>
      </c>
      <c r="AM509" s="1030">
        <f t="shared" si="29"/>
        <v>0</v>
      </c>
      <c r="AN509" s="1030">
        <f>INDEX(G509:R509,1,MATCH(Parametres!$B$3,G$1:R$1,0))*IF(OR(F509="L",F509="S",F509="I"),-1,1)</f>
        <v>0</v>
      </c>
      <c r="AO509" s="598" t="e">
        <f>+VLOOKUP($AJ509,Data_Validation!$A:$D,1,0)</f>
        <v>#N/A</v>
      </c>
      <c r="AP509" s="598" t="e">
        <f>+VLOOKUP($AJ509,Data_Validation!$A:$D,3,0)</f>
        <v>#N/A</v>
      </c>
      <c r="AQ509" s="598" t="e">
        <f>+VLOOKUP($AJ509,Data_Validation!$A:$D,4,0)</f>
        <v>#N/A</v>
      </c>
      <c r="AR509" s="598" t="s">
        <v>299</v>
      </c>
      <c r="AS509" s="598" t="e">
        <f>+VLOOKUP($AJ509,Data_Validation!$A:$E,5,0)</f>
        <v>#N/A</v>
      </c>
      <c r="AT509" s="1036">
        <f t="shared" si="30"/>
        <v>0</v>
      </c>
      <c r="AU509" s="599">
        <f t="shared" si="30"/>
        <v>0</v>
      </c>
      <c r="AV509" s="1030">
        <f>IFERROR(INDEX(V509:AG509,1,MATCH(Parametres!$B$3,V$1:AG$1,0)-1)*IF(OR(C509="L",C509="S",C509="I"),-1,1),"")</f>
        <v>0</v>
      </c>
      <c r="AW509" s="1030">
        <f t="shared" si="31"/>
        <v>0</v>
      </c>
      <c r="AX509" s="1030">
        <f>INDEX(V509:AG509,1,MATCH(Parametres!$B$3,V$1:AG$1,0))*IF(OR(C509="L",C509="S",C509="I"),-1,1)</f>
        <v>0</v>
      </c>
      <c r="AY509" s="598" t="s">
        <v>337</v>
      </c>
      <c r="AZ509" s="598" t="e">
        <f>+VLOOKUP($AJ509,Data_Validation!$A:$E,5,0)</f>
        <v>#N/A</v>
      </c>
    </row>
    <row r="510" spans="36:52" ht="15" customHeight="1">
      <c r="AJ510" s="1030">
        <f t="shared" si="32"/>
        <v>0</v>
      </c>
      <c r="AK510" s="1030">
        <f t="shared" si="32"/>
        <v>0</v>
      </c>
      <c r="AL510" s="1030">
        <f>IFERROR(INDEX(G510:R510,1,MATCH(Parametres!$B$3,G$1:R$1,0)-1)*IF(OR(F510="L",F510="S",F510="I"),-1,1),"")</f>
        <v>0</v>
      </c>
      <c r="AM510" s="1030">
        <f t="shared" si="29"/>
        <v>0</v>
      </c>
      <c r="AN510" s="1030">
        <f>INDEX(G510:R510,1,MATCH(Parametres!$B$3,G$1:R$1,0))*IF(OR(F510="L",F510="S",F510="I"),-1,1)</f>
        <v>0</v>
      </c>
      <c r="AO510" s="598" t="e">
        <f>+VLOOKUP($AJ510,Data_Validation!$A:$D,1,0)</f>
        <v>#N/A</v>
      </c>
      <c r="AP510" s="598" t="e">
        <f>+VLOOKUP($AJ510,Data_Validation!$A:$D,3,0)</f>
        <v>#N/A</v>
      </c>
      <c r="AQ510" s="598" t="e">
        <f>+VLOOKUP($AJ510,Data_Validation!$A:$D,4,0)</f>
        <v>#N/A</v>
      </c>
      <c r="AR510" s="598" t="s">
        <v>299</v>
      </c>
      <c r="AS510" s="598" t="e">
        <f>+VLOOKUP($AJ510,Data_Validation!$A:$E,5,0)</f>
        <v>#N/A</v>
      </c>
      <c r="AT510" s="1036">
        <f t="shared" si="30"/>
        <v>0</v>
      </c>
      <c r="AU510" s="599">
        <f t="shared" si="30"/>
        <v>0</v>
      </c>
      <c r="AV510" s="1030">
        <f>IFERROR(INDEX(V510:AG510,1,MATCH(Parametres!$B$3,V$1:AG$1,0)-1)*IF(OR(C510="L",C510="S",C510="I"),-1,1),"")</f>
        <v>0</v>
      </c>
      <c r="AW510" s="1030">
        <f t="shared" si="31"/>
        <v>0</v>
      </c>
      <c r="AX510" s="1030">
        <f>INDEX(V510:AG510,1,MATCH(Parametres!$B$3,V$1:AG$1,0))*IF(OR(C510="L",C510="S",C510="I"),-1,1)</f>
        <v>0</v>
      </c>
      <c r="AY510" s="598" t="s">
        <v>337</v>
      </c>
      <c r="AZ510" s="598" t="e">
        <f>+VLOOKUP($AJ510,Data_Validation!$A:$E,5,0)</f>
        <v>#N/A</v>
      </c>
    </row>
    <row r="511" spans="36:52" ht="15" customHeight="1">
      <c r="AJ511" s="1030">
        <f t="shared" si="32"/>
        <v>0</v>
      </c>
      <c r="AK511" s="1030">
        <f t="shared" si="32"/>
        <v>0</v>
      </c>
      <c r="AL511" s="1030">
        <f>IFERROR(INDEX(G511:R511,1,MATCH(Parametres!$B$3,G$1:R$1,0)-1)*IF(OR(F511="L",F511="S",F511="I"),-1,1),"")</f>
        <v>0</v>
      </c>
      <c r="AM511" s="1030">
        <f t="shared" si="29"/>
        <v>0</v>
      </c>
      <c r="AN511" s="1030">
        <f>INDEX(G511:R511,1,MATCH(Parametres!$B$3,G$1:R$1,0))*IF(OR(F511="L",F511="S",F511="I"),-1,1)</f>
        <v>0</v>
      </c>
      <c r="AO511" s="598" t="e">
        <f>+VLOOKUP($AJ511,Data_Validation!$A:$D,1,0)</f>
        <v>#N/A</v>
      </c>
      <c r="AP511" s="598" t="e">
        <f>+VLOOKUP($AJ511,Data_Validation!$A:$D,3,0)</f>
        <v>#N/A</v>
      </c>
      <c r="AQ511" s="598" t="e">
        <f>+VLOOKUP($AJ511,Data_Validation!$A:$D,4,0)</f>
        <v>#N/A</v>
      </c>
      <c r="AR511" s="598" t="s">
        <v>299</v>
      </c>
      <c r="AS511" s="598" t="e">
        <f>+VLOOKUP($AJ511,Data_Validation!$A:$E,5,0)</f>
        <v>#N/A</v>
      </c>
      <c r="AT511" s="1036">
        <f t="shared" si="30"/>
        <v>0</v>
      </c>
      <c r="AU511" s="599">
        <f t="shared" si="30"/>
        <v>0</v>
      </c>
      <c r="AV511" s="1030">
        <f>IFERROR(INDEX(V511:AG511,1,MATCH(Parametres!$B$3,V$1:AG$1,0)-1)*IF(OR(C511="L",C511="S",C511="I"),-1,1),"")</f>
        <v>0</v>
      </c>
      <c r="AW511" s="1030">
        <f t="shared" si="31"/>
        <v>0</v>
      </c>
      <c r="AX511" s="1030">
        <f>INDEX(V511:AG511,1,MATCH(Parametres!$B$3,V$1:AG$1,0))*IF(OR(C511="L",C511="S",C511="I"),-1,1)</f>
        <v>0</v>
      </c>
      <c r="AY511" s="598" t="s">
        <v>337</v>
      </c>
      <c r="AZ511" s="598" t="e">
        <f>+VLOOKUP($AJ511,Data_Validation!$A:$E,5,0)</f>
        <v>#N/A</v>
      </c>
    </row>
    <row r="512" spans="36:52" ht="15" customHeight="1">
      <c r="AJ512" s="1030">
        <f t="shared" si="32"/>
        <v>0</v>
      </c>
      <c r="AK512" s="1030">
        <f t="shared" si="32"/>
        <v>0</v>
      </c>
      <c r="AL512" s="1030">
        <f>IFERROR(INDEX(G512:R512,1,MATCH(Parametres!$B$3,G$1:R$1,0)-1)*IF(OR(F512="L",F512="S",F512="I"),-1,1),"")</f>
        <v>0</v>
      </c>
      <c r="AM512" s="1030">
        <f t="shared" si="29"/>
        <v>0</v>
      </c>
      <c r="AN512" s="1030">
        <f>INDEX(G512:R512,1,MATCH(Parametres!$B$3,G$1:R$1,0))*IF(OR(F512="L",F512="S",F512="I"),-1,1)</f>
        <v>0</v>
      </c>
      <c r="AO512" s="598" t="e">
        <f>+VLOOKUP($AJ512,Data_Validation!$A:$D,1,0)</f>
        <v>#N/A</v>
      </c>
      <c r="AP512" s="598" t="e">
        <f>+VLOOKUP($AJ512,Data_Validation!$A:$D,3,0)</f>
        <v>#N/A</v>
      </c>
      <c r="AQ512" s="598" t="e">
        <f>+VLOOKUP($AJ512,Data_Validation!$A:$D,4,0)</f>
        <v>#N/A</v>
      </c>
      <c r="AR512" s="598" t="s">
        <v>299</v>
      </c>
      <c r="AS512" s="598" t="e">
        <f>+VLOOKUP($AJ512,Data_Validation!$A:$E,5,0)</f>
        <v>#N/A</v>
      </c>
      <c r="AT512" s="1036">
        <f t="shared" si="30"/>
        <v>0</v>
      </c>
      <c r="AU512" s="599">
        <f t="shared" si="30"/>
        <v>0</v>
      </c>
      <c r="AV512" s="1030">
        <f>IFERROR(INDEX(V512:AG512,1,MATCH(Parametres!$B$3,V$1:AG$1,0)-1)*IF(OR(C512="L",C512="S",C512="I"),-1,1),"")</f>
        <v>0</v>
      </c>
      <c r="AW512" s="1030">
        <f t="shared" si="31"/>
        <v>0</v>
      </c>
      <c r="AX512" s="1030">
        <f>INDEX(V512:AG512,1,MATCH(Parametres!$B$3,V$1:AG$1,0))*IF(OR(C512="L",C512="S",C512="I"),-1,1)</f>
        <v>0</v>
      </c>
      <c r="AY512" s="598" t="s">
        <v>337</v>
      </c>
      <c r="AZ512" s="598" t="e">
        <f>+VLOOKUP($AJ512,Data_Validation!$A:$E,5,0)</f>
        <v>#N/A</v>
      </c>
    </row>
    <row r="513" spans="36:52" ht="15" customHeight="1">
      <c r="AJ513" s="1030">
        <f t="shared" si="32"/>
        <v>0</v>
      </c>
      <c r="AK513" s="1030">
        <f t="shared" si="32"/>
        <v>0</v>
      </c>
      <c r="AL513" s="1030">
        <f>IFERROR(INDEX(G513:R513,1,MATCH(Parametres!$B$3,G$1:R$1,0)-1)*IF(OR(F513="L",F513="S",F513="I"),-1,1),"")</f>
        <v>0</v>
      </c>
      <c r="AM513" s="1030">
        <f t="shared" si="29"/>
        <v>0</v>
      </c>
      <c r="AN513" s="1030">
        <f>INDEX(G513:R513,1,MATCH(Parametres!$B$3,G$1:R$1,0))*IF(OR(F513="L",F513="S",F513="I"),-1,1)</f>
        <v>0</v>
      </c>
      <c r="AO513" s="598" t="e">
        <f>+VLOOKUP($AJ513,Data_Validation!$A:$D,1,0)</f>
        <v>#N/A</v>
      </c>
      <c r="AP513" s="598" t="e">
        <f>+VLOOKUP($AJ513,Data_Validation!$A:$D,3,0)</f>
        <v>#N/A</v>
      </c>
      <c r="AQ513" s="598" t="e">
        <f>+VLOOKUP($AJ513,Data_Validation!$A:$D,4,0)</f>
        <v>#N/A</v>
      </c>
      <c r="AR513" s="598" t="s">
        <v>299</v>
      </c>
      <c r="AS513" s="598" t="e">
        <f>+VLOOKUP($AJ513,Data_Validation!$A:$E,5,0)</f>
        <v>#N/A</v>
      </c>
      <c r="AT513" s="1036">
        <f t="shared" si="30"/>
        <v>0</v>
      </c>
      <c r="AU513" s="599">
        <f t="shared" si="30"/>
        <v>0</v>
      </c>
      <c r="AV513" s="1030">
        <f>IFERROR(INDEX(V513:AG513,1,MATCH(Parametres!$B$3,V$1:AG$1,0)-1)*IF(OR(C513="L",C513="S",C513="I"),-1,1),"")</f>
        <v>0</v>
      </c>
      <c r="AW513" s="1030">
        <f t="shared" si="31"/>
        <v>0</v>
      </c>
      <c r="AX513" s="1030">
        <f>INDEX(V513:AG513,1,MATCH(Parametres!$B$3,V$1:AG$1,0))*IF(OR(C513="L",C513="S",C513="I"),-1,1)</f>
        <v>0</v>
      </c>
      <c r="AY513" s="598" t="s">
        <v>337</v>
      </c>
      <c r="AZ513" s="598" t="e">
        <f>+VLOOKUP($AJ513,Data_Validation!$A:$E,5,0)</f>
        <v>#N/A</v>
      </c>
    </row>
    <row r="514" spans="36:52" ht="15" customHeight="1">
      <c r="AJ514" s="1030">
        <f t="shared" si="32"/>
        <v>0</v>
      </c>
      <c r="AK514" s="1030">
        <f t="shared" si="32"/>
        <v>0</v>
      </c>
      <c r="AL514" s="1030">
        <f>IFERROR(INDEX(G514:R514,1,MATCH(Parametres!$B$3,G$1:R$1,0)-1)*IF(OR(F514="L",F514="S",F514="I"),-1,1),"")</f>
        <v>0</v>
      </c>
      <c r="AM514" s="1030">
        <f t="shared" si="29"/>
        <v>0</v>
      </c>
      <c r="AN514" s="1030">
        <f>INDEX(G514:R514,1,MATCH(Parametres!$B$3,G$1:R$1,0))*IF(OR(F514="L",F514="S",F514="I"),-1,1)</f>
        <v>0</v>
      </c>
      <c r="AO514" s="598" t="e">
        <f>+VLOOKUP($AJ514,Data_Validation!$A:$D,1,0)</f>
        <v>#N/A</v>
      </c>
      <c r="AP514" s="598" t="e">
        <f>+VLOOKUP($AJ514,Data_Validation!$A:$D,3,0)</f>
        <v>#N/A</v>
      </c>
      <c r="AQ514" s="598" t="e">
        <f>+VLOOKUP($AJ514,Data_Validation!$A:$D,4,0)</f>
        <v>#N/A</v>
      </c>
      <c r="AR514" s="598" t="s">
        <v>299</v>
      </c>
      <c r="AS514" s="598" t="e">
        <f>+VLOOKUP($AJ514,Data_Validation!$A:$E,5,0)</f>
        <v>#N/A</v>
      </c>
      <c r="AT514" s="1036">
        <f t="shared" si="30"/>
        <v>0</v>
      </c>
      <c r="AU514" s="599">
        <f t="shared" si="30"/>
        <v>0</v>
      </c>
      <c r="AV514" s="1030">
        <f>IFERROR(INDEX(V514:AG514,1,MATCH(Parametres!$B$3,V$1:AG$1,0)-1)*IF(OR(C514="L",C514="S",C514="I"),-1,1),"")</f>
        <v>0</v>
      </c>
      <c r="AW514" s="1030">
        <f t="shared" si="31"/>
        <v>0</v>
      </c>
      <c r="AX514" s="1030">
        <f>INDEX(V514:AG514,1,MATCH(Parametres!$B$3,V$1:AG$1,0))*IF(OR(C514="L",C514="S",C514="I"),-1,1)</f>
        <v>0</v>
      </c>
      <c r="AY514" s="598" t="s">
        <v>337</v>
      </c>
      <c r="AZ514" s="598" t="e">
        <f>+VLOOKUP($AJ514,Data_Validation!$A:$E,5,0)</f>
        <v>#N/A</v>
      </c>
    </row>
    <row r="515" spans="36:52" ht="15" customHeight="1">
      <c r="AJ515" s="1030">
        <f t="shared" si="32"/>
        <v>0</v>
      </c>
      <c r="AK515" s="1030">
        <f t="shared" si="32"/>
        <v>0</v>
      </c>
      <c r="AL515" s="1030">
        <f>IFERROR(INDEX(G515:R515,1,MATCH(Parametres!$B$3,G$1:R$1,0)-1)*IF(OR(F515="L",F515="S",F515="I"),-1,1),"")</f>
        <v>0</v>
      </c>
      <c r="AM515" s="1030">
        <f t="shared" si="29"/>
        <v>0</v>
      </c>
      <c r="AN515" s="1030">
        <f>INDEX(G515:R515,1,MATCH(Parametres!$B$3,G$1:R$1,0))*IF(OR(F515="L",F515="S",F515="I"),-1,1)</f>
        <v>0</v>
      </c>
      <c r="AO515" s="598" t="e">
        <f>+VLOOKUP($AJ515,Data_Validation!$A:$D,1,0)</f>
        <v>#N/A</v>
      </c>
      <c r="AP515" s="598" t="e">
        <f>+VLOOKUP($AJ515,Data_Validation!$A:$D,3,0)</f>
        <v>#N/A</v>
      </c>
      <c r="AQ515" s="598" t="e">
        <f>+VLOOKUP($AJ515,Data_Validation!$A:$D,4,0)</f>
        <v>#N/A</v>
      </c>
      <c r="AR515" s="598" t="s">
        <v>299</v>
      </c>
      <c r="AS515" s="598" t="e">
        <f>+VLOOKUP($AJ515,Data_Validation!$A:$E,5,0)</f>
        <v>#N/A</v>
      </c>
      <c r="AT515" s="1036">
        <f t="shared" si="30"/>
        <v>0</v>
      </c>
      <c r="AU515" s="599">
        <f t="shared" si="30"/>
        <v>0</v>
      </c>
      <c r="AV515" s="1030">
        <f>IFERROR(INDEX(V515:AG515,1,MATCH(Parametres!$B$3,V$1:AG$1,0)-1)*IF(OR(C515="L",C515="S",C515="I"),-1,1),"")</f>
        <v>0</v>
      </c>
      <c r="AW515" s="1030">
        <f t="shared" si="31"/>
        <v>0</v>
      </c>
      <c r="AX515" s="1030">
        <f>INDEX(V515:AG515,1,MATCH(Parametres!$B$3,V$1:AG$1,0))*IF(OR(C515="L",C515="S",C515="I"),-1,1)</f>
        <v>0</v>
      </c>
      <c r="AY515" s="598" t="s">
        <v>337</v>
      </c>
      <c r="AZ515" s="598" t="e">
        <f>+VLOOKUP($AJ515,Data_Validation!$A:$E,5,0)</f>
        <v>#N/A</v>
      </c>
    </row>
    <row r="516" spans="36:52" ht="15" customHeight="1">
      <c r="AJ516" s="1030">
        <f t="shared" si="32"/>
        <v>0</v>
      </c>
      <c r="AK516" s="1030">
        <f t="shared" si="32"/>
        <v>0</v>
      </c>
      <c r="AL516" s="1030">
        <f>IFERROR(INDEX(G516:R516,1,MATCH(Parametres!$B$3,G$1:R$1,0)-1)*IF(OR(F516="L",F516="S",F516="I"),-1,1),"")</f>
        <v>0</v>
      </c>
      <c r="AM516" s="1030">
        <f t="shared" ref="AM516:AM579" si="33">AN516-N(AL516)</f>
        <v>0</v>
      </c>
      <c r="AN516" s="1030">
        <f>INDEX(G516:R516,1,MATCH(Parametres!$B$3,G$1:R$1,0))*IF(OR(F516="L",F516="S",F516="I"),-1,1)</f>
        <v>0</v>
      </c>
      <c r="AO516" s="598" t="e">
        <f>+VLOOKUP($AJ516,Data_Validation!$A:$D,1,0)</f>
        <v>#N/A</v>
      </c>
      <c r="AP516" s="598" t="e">
        <f>+VLOOKUP($AJ516,Data_Validation!$A:$D,3,0)</f>
        <v>#N/A</v>
      </c>
      <c r="AQ516" s="598" t="e">
        <f>+VLOOKUP($AJ516,Data_Validation!$A:$D,4,0)</f>
        <v>#N/A</v>
      </c>
      <c r="AR516" s="598" t="s">
        <v>299</v>
      </c>
      <c r="AS516" s="598" t="e">
        <f>+VLOOKUP($AJ516,Data_Validation!$A:$E,5,0)</f>
        <v>#N/A</v>
      </c>
      <c r="AT516" s="1036">
        <f t="shared" ref="AT516:AU579" si="34">C516</f>
        <v>0</v>
      </c>
      <c r="AU516" s="599">
        <f t="shared" si="34"/>
        <v>0</v>
      </c>
      <c r="AV516" s="1030">
        <f>IFERROR(INDEX(V516:AG516,1,MATCH(Parametres!$B$3,V$1:AG$1,0)-1)*IF(OR(C516="L",C516="S",C516="I"),-1,1),"")</f>
        <v>0</v>
      </c>
      <c r="AW516" s="1030">
        <f t="shared" ref="AW516:AW579" si="35">AX516-AV516</f>
        <v>0</v>
      </c>
      <c r="AX516" s="1030">
        <f>INDEX(V516:AG516,1,MATCH(Parametres!$B$3,V$1:AG$1,0))*IF(OR(C516="L",C516="S",C516="I"),-1,1)</f>
        <v>0</v>
      </c>
      <c r="AY516" s="598" t="s">
        <v>337</v>
      </c>
      <c r="AZ516" s="598" t="e">
        <f>+VLOOKUP($AJ516,Data_Validation!$A:$E,5,0)</f>
        <v>#N/A</v>
      </c>
    </row>
    <row r="517" spans="36:52" ht="15" customHeight="1">
      <c r="AJ517" s="1030">
        <f t="shared" si="32"/>
        <v>0</v>
      </c>
      <c r="AK517" s="1030">
        <f t="shared" si="32"/>
        <v>0</v>
      </c>
      <c r="AL517" s="1030">
        <f>IFERROR(INDEX(G517:R517,1,MATCH(Parametres!$B$3,G$1:R$1,0)-1)*IF(OR(F517="L",F517="S",F517="I"),-1,1),"")</f>
        <v>0</v>
      </c>
      <c r="AM517" s="1030">
        <f t="shared" si="33"/>
        <v>0</v>
      </c>
      <c r="AN517" s="1030">
        <f>INDEX(G517:R517,1,MATCH(Parametres!$B$3,G$1:R$1,0))*IF(OR(F517="L",F517="S",F517="I"),-1,1)</f>
        <v>0</v>
      </c>
      <c r="AO517" s="598" t="e">
        <f>+VLOOKUP($AJ517,Data_Validation!$A:$D,1,0)</f>
        <v>#N/A</v>
      </c>
      <c r="AP517" s="598" t="e">
        <f>+VLOOKUP($AJ517,Data_Validation!$A:$D,3,0)</f>
        <v>#N/A</v>
      </c>
      <c r="AQ517" s="598" t="e">
        <f>+VLOOKUP($AJ517,Data_Validation!$A:$D,4,0)</f>
        <v>#N/A</v>
      </c>
      <c r="AR517" s="598" t="s">
        <v>299</v>
      </c>
      <c r="AS517" s="598" t="e">
        <f>+VLOOKUP($AJ517,Data_Validation!$A:$E,5,0)</f>
        <v>#N/A</v>
      </c>
      <c r="AT517" s="1036">
        <f t="shared" si="34"/>
        <v>0</v>
      </c>
      <c r="AU517" s="599">
        <f t="shared" si="34"/>
        <v>0</v>
      </c>
      <c r="AV517" s="1030">
        <f>IFERROR(INDEX(V517:AG517,1,MATCH(Parametres!$B$3,V$1:AG$1,0)-1)*IF(OR(C517="L",C517="S",C517="I"),-1,1),"")</f>
        <v>0</v>
      </c>
      <c r="AW517" s="1030">
        <f t="shared" si="35"/>
        <v>0</v>
      </c>
      <c r="AX517" s="1030">
        <f>INDEX(V517:AG517,1,MATCH(Parametres!$B$3,V$1:AG$1,0))*IF(OR(C517="L",C517="S",C517="I"),-1,1)</f>
        <v>0</v>
      </c>
      <c r="AY517" s="598" t="s">
        <v>337</v>
      </c>
      <c r="AZ517" s="598" t="e">
        <f>+VLOOKUP($AJ517,Data_Validation!$A:$E,5,0)</f>
        <v>#N/A</v>
      </c>
    </row>
    <row r="518" spans="36:52" ht="15" customHeight="1">
      <c r="AJ518" s="1030">
        <f t="shared" si="32"/>
        <v>0</v>
      </c>
      <c r="AK518" s="1030">
        <f t="shared" si="32"/>
        <v>0</v>
      </c>
      <c r="AL518" s="1030">
        <f>IFERROR(INDEX(G518:R518,1,MATCH(Parametres!$B$3,G$1:R$1,0)-1)*IF(OR(F518="L",F518="S",F518="I"),-1,1),"")</f>
        <v>0</v>
      </c>
      <c r="AM518" s="1030">
        <f t="shared" si="33"/>
        <v>0</v>
      </c>
      <c r="AN518" s="1030">
        <f>INDEX(G518:R518,1,MATCH(Parametres!$B$3,G$1:R$1,0))*IF(OR(F518="L",F518="S",F518="I"),-1,1)</f>
        <v>0</v>
      </c>
      <c r="AO518" s="598" t="e">
        <f>+VLOOKUP($AJ518,Data_Validation!$A:$D,1,0)</f>
        <v>#N/A</v>
      </c>
      <c r="AP518" s="598" t="e">
        <f>+VLOOKUP($AJ518,Data_Validation!$A:$D,3,0)</f>
        <v>#N/A</v>
      </c>
      <c r="AQ518" s="598" t="e">
        <f>+VLOOKUP($AJ518,Data_Validation!$A:$D,4,0)</f>
        <v>#N/A</v>
      </c>
      <c r="AR518" s="598" t="s">
        <v>299</v>
      </c>
      <c r="AS518" s="598" t="e">
        <f>+VLOOKUP($AJ518,Data_Validation!$A:$E,5,0)</f>
        <v>#N/A</v>
      </c>
      <c r="AT518" s="1036">
        <f t="shared" si="34"/>
        <v>0</v>
      </c>
      <c r="AU518" s="599">
        <f t="shared" si="34"/>
        <v>0</v>
      </c>
      <c r="AV518" s="1030">
        <f>IFERROR(INDEX(V518:AG518,1,MATCH(Parametres!$B$3,V$1:AG$1,0)-1)*IF(OR(C518="L",C518="S",C518="I"),-1,1),"")</f>
        <v>0</v>
      </c>
      <c r="AW518" s="1030">
        <f t="shared" si="35"/>
        <v>0</v>
      </c>
      <c r="AX518" s="1030">
        <f>INDEX(V518:AG518,1,MATCH(Parametres!$B$3,V$1:AG$1,0))*IF(OR(C518="L",C518="S",C518="I"),-1,1)</f>
        <v>0</v>
      </c>
      <c r="AY518" s="598" t="s">
        <v>337</v>
      </c>
      <c r="AZ518" s="598" t="e">
        <f>+VLOOKUP($AJ518,Data_Validation!$A:$E,5,0)</f>
        <v>#N/A</v>
      </c>
    </row>
    <row r="519" spans="36:52" ht="15" customHeight="1">
      <c r="AJ519" s="1030">
        <f t="shared" si="32"/>
        <v>0</v>
      </c>
      <c r="AK519" s="1030">
        <f t="shared" si="32"/>
        <v>0</v>
      </c>
      <c r="AL519" s="1030">
        <f>IFERROR(INDEX(G519:R519,1,MATCH(Parametres!$B$3,G$1:R$1,0)-1)*IF(OR(F519="L",F519="S",F519="I"),-1,1),"")</f>
        <v>0</v>
      </c>
      <c r="AM519" s="1030">
        <f t="shared" si="33"/>
        <v>0</v>
      </c>
      <c r="AN519" s="1030">
        <f>INDEX(G519:R519,1,MATCH(Parametres!$B$3,G$1:R$1,0))*IF(OR(F519="L",F519="S",F519="I"),-1,1)</f>
        <v>0</v>
      </c>
      <c r="AO519" s="598" t="e">
        <f>+VLOOKUP($AJ519,Data_Validation!$A:$D,1,0)</f>
        <v>#N/A</v>
      </c>
      <c r="AP519" s="598" t="e">
        <f>+VLOOKUP($AJ519,Data_Validation!$A:$D,3,0)</f>
        <v>#N/A</v>
      </c>
      <c r="AQ519" s="598" t="e">
        <f>+VLOOKUP($AJ519,Data_Validation!$A:$D,4,0)</f>
        <v>#N/A</v>
      </c>
      <c r="AR519" s="598" t="s">
        <v>299</v>
      </c>
      <c r="AS519" s="598" t="e">
        <f>+VLOOKUP($AJ519,Data_Validation!$A:$E,5,0)</f>
        <v>#N/A</v>
      </c>
      <c r="AT519" s="1036">
        <f t="shared" si="34"/>
        <v>0</v>
      </c>
      <c r="AU519" s="599">
        <f t="shared" si="34"/>
        <v>0</v>
      </c>
      <c r="AV519" s="1030">
        <f>IFERROR(INDEX(V519:AG519,1,MATCH(Parametres!$B$3,V$1:AG$1,0)-1)*IF(OR(C519="L",C519="S",C519="I"),-1,1),"")</f>
        <v>0</v>
      </c>
      <c r="AW519" s="1030">
        <f t="shared" si="35"/>
        <v>0</v>
      </c>
      <c r="AX519" s="1030">
        <f>INDEX(V519:AG519,1,MATCH(Parametres!$B$3,V$1:AG$1,0))*IF(OR(C519="L",C519="S",C519="I"),-1,1)</f>
        <v>0</v>
      </c>
      <c r="AY519" s="598" t="s">
        <v>337</v>
      </c>
      <c r="AZ519" s="598" t="e">
        <f>+VLOOKUP($AJ519,Data_Validation!$A:$E,5,0)</f>
        <v>#N/A</v>
      </c>
    </row>
    <row r="520" spans="36:52" ht="15" customHeight="1">
      <c r="AJ520" s="1030">
        <f t="shared" si="32"/>
        <v>0</v>
      </c>
      <c r="AK520" s="1030">
        <f t="shared" si="32"/>
        <v>0</v>
      </c>
      <c r="AL520" s="1030">
        <f>IFERROR(INDEX(G520:R520,1,MATCH(Parametres!$B$3,G$1:R$1,0)-1)*IF(OR(F520="L",F520="S",F520="I"),-1,1),"")</f>
        <v>0</v>
      </c>
      <c r="AM520" s="1030">
        <f t="shared" si="33"/>
        <v>0</v>
      </c>
      <c r="AN520" s="1030">
        <f>INDEX(G520:R520,1,MATCH(Parametres!$B$3,G$1:R$1,0))*IF(OR(F520="L",F520="S",F520="I"),-1,1)</f>
        <v>0</v>
      </c>
      <c r="AO520" s="598" t="e">
        <f>+VLOOKUP($AJ520,Data_Validation!$A:$D,1,0)</f>
        <v>#N/A</v>
      </c>
      <c r="AP520" s="598" t="e">
        <f>+VLOOKUP($AJ520,Data_Validation!$A:$D,3,0)</f>
        <v>#N/A</v>
      </c>
      <c r="AQ520" s="598" t="e">
        <f>+VLOOKUP($AJ520,Data_Validation!$A:$D,4,0)</f>
        <v>#N/A</v>
      </c>
      <c r="AR520" s="598" t="s">
        <v>299</v>
      </c>
      <c r="AS520" s="598" t="e">
        <f>+VLOOKUP($AJ520,Data_Validation!$A:$E,5,0)</f>
        <v>#N/A</v>
      </c>
      <c r="AT520" s="1036">
        <f t="shared" si="34"/>
        <v>0</v>
      </c>
      <c r="AU520" s="599">
        <f t="shared" si="34"/>
        <v>0</v>
      </c>
      <c r="AV520" s="1030">
        <f>IFERROR(INDEX(V520:AG520,1,MATCH(Parametres!$B$3,V$1:AG$1,0)-1)*IF(OR(C520="L",C520="S",C520="I"),-1,1),"")</f>
        <v>0</v>
      </c>
      <c r="AW520" s="1030">
        <f t="shared" si="35"/>
        <v>0</v>
      </c>
      <c r="AX520" s="1030">
        <f>INDEX(V520:AG520,1,MATCH(Parametres!$B$3,V$1:AG$1,0))*IF(OR(C520="L",C520="S",C520="I"),-1,1)</f>
        <v>0</v>
      </c>
      <c r="AY520" s="598" t="s">
        <v>337</v>
      </c>
      <c r="AZ520" s="598" t="e">
        <f>+VLOOKUP($AJ520,Data_Validation!$A:$E,5,0)</f>
        <v>#N/A</v>
      </c>
    </row>
    <row r="521" spans="36:52" ht="15" customHeight="1">
      <c r="AJ521" s="1030">
        <f t="shared" si="32"/>
        <v>0</v>
      </c>
      <c r="AK521" s="1030">
        <f t="shared" si="32"/>
        <v>0</v>
      </c>
      <c r="AL521" s="1030">
        <f>IFERROR(INDEX(G521:R521,1,MATCH(Parametres!$B$3,G$1:R$1,0)-1)*IF(OR(F521="L",F521="S",F521="I"),-1,1),"")</f>
        <v>0</v>
      </c>
      <c r="AM521" s="1030">
        <f t="shared" si="33"/>
        <v>0</v>
      </c>
      <c r="AN521" s="1030">
        <f>INDEX(G521:R521,1,MATCH(Parametres!$B$3,G$1:R$1,0))*IF(OR(F521="L",F521="S",F521="I"),-1,1)</f>
        <v>0</v>
      </c>
      <c r="AO521" s="598" t="e">
        <f>+VLOOKUP($AJ521,Data_Validation!$A:$D,1,0)</f>
        <v>#N/A</v>
      </c>
      <c r="AP521" s="598" t="e">
        <f>+VLOOKUP($AJ521,Data_Validation!$A:$D,3,0)</f>
        <v>#N/A</v>
      </c>
      <c r="AQ521" s="598" t="e">
        <f>+VLOOKUP($AJ521,Data_Validation!$A:$D,4,0)</f>
        <v>#N/A</v>
      </c>
      <c r="AR521" s="598" t="s">
        <v>299</v>
      </c>
      <c r="AS521" s="598" t="e">
        <f>+VLOOKUP($AJ521,Data_Validation!$A:$E,5,0)</f>
        <v>#N/A</v>
      </c>
      <c r="AT521" s="1036">
        <f t="shared" si="34"/>
        <v>0</v>
      </c>
      <c r="AU521" s="599">
        <f t="shared" si="34"/>
        <v>0</v>
      </c>
      <c r="AV521" s="1030">
        <f>IFERROR(INDEX(V521:AG521,1,MATCH(Parametres!$B$3,V$1:AG$1,0)-1)*IF(OR(C521="L",C521="S",C521="I"),-1,1),"")</f>
        <v>0</v>
      </c>
      <c r="AW521" s="1030">
        <f t="shared" si="35"/>
        <v>0</v>
      </c>
      <c r="AX521" s="1030">
        <f>INDEX(V521:AG521,1,MATCH(Parametres!$B$3,V$1:AG$1,0))*IF(OR(C521="L",C521="S",C521="I"),-1,1)</f>
        <v>0</v>
      </c>
      <c r="AY521" s="598" t="s">
        <v>337</v>
      </c>
      <c r="AZ521" s="598" t="e">
        <f>+VLOOKUP($AJ521,Data_Validation!$A:$E,5,0)</f>
        <v>#N/A</v>
      </c>
    </row>
    <row r="522" spans="36:52" ht="15" customHeight="1">
      <c r="AJ522" s="1030">
        <f t="shared" si="32"/>
        <v>0</v>
      </c>
      <c r="AK522" s="1030">
        <f t="shared" si="32"/>
        <v>0</v>
      </c>
      <c r="AL522" s="1030">
        <f>IFERROR(INDEX(G522:R522,1,MATCH(Parametres!$B$3,G$1:R$1,0)-1)*IF(OR(F522="L",F522="S",F522="I"),-1,1),"")</f>
        <v>0</v>
      </c>
      <c r="AM522" s="1030">
        <f t="shared" si="33"/>
        <v>0</v>
      </c>
      <c r="AN522" s="1030">
        <f>INDEX(G522:R522,1,MATCH(Parametres!$B$3,G$1:R$1,0))*IF(OR(F522="L",F522="S",F522="I"),-1,1)</f>
        <v>0</v>
      </c>
      <c r="AO522" s="598" t="e">
        <f>+VLOOKUP($AJ522,Data_Validation!$A:$D,1,0)</f>
        <v>#N/A</v>
      </c>
      <c r="AP522" s="598" t="e">
        <f>+VLOOKUP($AJ522,Data_Validation!$A:$D,3,0)</f>
        <v>#N/A</v>
      </c>
      <c r="AQ522" s="598" t="e">
        <f>+VLOOKUP($AJ522,Data_Validation!$A:$D,4,0)</f>
        <v>#N/A</v>
      </c>
      <c r="AR522" s="598" t="s">
        <v>299</v>
      </c>
      <c r="AS522" s="598" t="e">
        <f>+VLOOKUP($AJ522,Data_Validation!$A:$E,5,0)</f>
        <v>#N/A</v>
      </c>
      <c r="AT522" s="1036">
        <f t="shared" si="34"/>
        <v>0</v>
      </c>
      <c r="AU522" s="599">
        <f t="shared" si="34"/>
        <v>0</v>
      </c>
      <c r="AV522" s="1030">
        <f>IFERROR(INDEX(V522:AG522,1,MATCH(Parametres!$B$3,V$1:AG$1,0)-1)*IF(OR(C522="L",C522="S",C522="I"),-1,1),"")</f>
        <v>0</v>
      </c>
      <c r="AW522" s="1030">
        <f t="shared" si="35"/>
        <v>0</v>
      </c>
      <c r="AX522" s="1030">
        <f>INDEX(V522:AG522,1,MATCH(Parametres!$B$3,V$1:AG$1,0))*IF(OR(C522="L",C522="S",C522="I"),-1,1)</f>
        <v>0</v>
      </c>
      <c r="AY522" s="598" t="s">
        <v>337</v>
      </c>
      <c r="AZ522" s="598" t="e">
        <f>+VLOOKUP($AJ522,Data_Validation!$A:$E,5,0)</f>
        <v>#N/A</v>
      </c>
    </row>
    <row r="523" spans="36:52" ht="15" customHeight="1">
      <c r="AJ523" s="1030">
        <f t="shared" si="32"/>
        <v>0</v>
      </c>
      <c r="AK523" s="1030">
        <f t="shared" si="32"/>
        <v>0</v>
      </c>
      <c r="AL523" s="1030">
        <f>IFERROR(INDEX(G523:R523,1,MATCH(Parametres!$B$3,G$1:R$1,0)-1)*IF(OR(F523="L",F523="S",F523="I"),-1,1),"")</f>
        <v>0</v>
      </c>
      <c r="AM523" s="1030">
        <f t="shared" si="33"/>
        <v>0</v>
      </c>
      <c r="AN523" s="1030">
        <f>INDEX(G523:R523,1,MATCH(Parametres!$B$3,G$1:R$1,0))*IF(OR(F523="L",F523="S",F523="I"),-1,1)</f>
        <v>0</v>
      </c>
      <c r="AO523" s="598" t="e">
        <f>+VLOOKUP($AJ523,Data_Validation!$A:$D,1,0)</f>
        <v>#N/A</v>
      </c>
      <c r="AP523" s="598" t="e">
        <f>+VLOOKUP($AJ523,Data_Validation!$A:$D,3,0)</f>
        <v>#N/A</v>
      </c>
      <c r="AQ523" s="598" t="e">
        <f>+VLOOKUP($AJ523,Data_Validation!$A:$D,4,0)</f>
        <v>#N/A</v>
      </c>
      <c r="AR523" s="598" t="s">
        <v>299</v>
      </c>
      <c r="AS523" s="598" t="e">
        <f>+VLOOKUP($AJ523,Data_Validation!$A:$E,5,0)</f>
        <v>#N/A</v>
      </c>
      <c r="AT523" s="1036">
        <f t="shared" si="34"/>
        <v>0</v>
      </c>
      <c r="AU523" s="599">
        <f t="shared" si="34"/>
        <v>0</v>
      </c>
      <c r="AV523" s="1030">
        <f>IFERROR(INDEX(V523:AG523,1,MATCH(Parametres!$B$3,V$1:AG$1,0)-1)*IF(OR(C523="L",C523="S",C523="I"),-1,1),"")</f>
        <v>0</v>
      </c>
      <c r="AW523" s="1030">
        <f t="shared" si="35"/>
        <v>0</v>
      </c>
      <c r="AX523" s="1030">
        <f>INDEX(V523:AG523,1,MATCH(Parametres!$B$3,V$1:AG$1,0))*IF(OR(C523="L",C523="S",C523="I"),-1,1)</f>
        <v>0</v>
      </c>
      <c r="AY523" s="598" t="s">
        <v>337</v>
      </c>
      <c r="AZ523" s="598" t="e">
        <f>+VLOOKUP($AJ523,Data_Validation!$A:$E,5,0)</f>
        <v>#N/A</v>
      </c>
    </row>
    <row r="524" spans="36:52" ht="15" customHeight="1">
      <c r="AJ524" s="1030">
        <f t="shared" si="32"/>
        <v>0</v>
      </c>
      <c r="AK524" s="1030">
        <f t="shared" si="32"/>
        <v>0</v>
      </c>
      <c r="AL524" s="1030">
        <f>IFERROR(INDEX(G524:R524,1,MATCH(Parametres!$B$3,G$1:R$1,0)-1)*IF(OR(F524="L",F524="S",F524="I"),-1,1),"")</f>
        <v>0</v>
      </c>
      <c r="AM524" s="1030">
        <f t="shared" si="33"/>
        <v>0</v>
      </c>
      <c r="AN524" s="1030">
        <f>INDEX(G524:R524,1,MATCH(Parametres!$B$3,G$1:R$1,0))*IF(OR(F524="L",F524="S",F524="I"),-1,1)</f>
        <v>0</v>
      </c>
      <c r="AO524" s="598" t="e">
        <f>+VLOOKUP($AJ524,Data_Validation!$A:$D,1,0)</f>
        <v>#N/A</v>
      </c>
      <c r="AP524" s="598" t="e">
        <f>+VLOOKUP($AJ524,Data_Validation!$A:$D,3,0)</f>
        <v>#N/A</v>
      </c>
      <c r="AQ524" s="598" t="e">
        <f>+VLOOKUP($AJ524,Data_Validation!$A:$D,4,0)</f>
        <v>#N/A</v>
      </c>
      <c r="AR524" s="598" t="s">
        <v>299</v>
      </c>
      <c r="AS524" s="598" t="e">
        <f>+VLOOKUP($AJ524,Data_Validation!$A:$E,5,0)</f>
        <v>#N/A</v>
      </c>
      <c r="AT524" s="1036">
        <f t="shared" si="34"/>
        <v>0</v>
      </c>
      <c r="AU524" s="599">
        <f t="shared" si="34"/>
        <v>0</v>
      </c>
      <c r="AV524" s="1030">
        <f>IFERROR(INDEX(V524:AG524,1,MATCH(Parametres!$B$3,V$1:AG$1,0)-1)*IF(OR(C524="L",C524="S",C524="I"),-1,1),"")</f>
        <v>0</v>
      </c>
      <c r="AW524" s="1030">
        <f t="shared" si="35"/>
        <v>0</v>
      </c>
      <c r="AX524" s="1030">
        <f>INDEX(V524:AG524,1,MATCH(Parametres!$B$3,V$1:AG$1,0))*IF(OR(C524="L",C524="S",C524="I"),-1,1)</f>
        <v>0</v>
      </c>
      <c r="AY524" s="598" t="s">
        <v>337</v>
      </c>
      <c r="AZ524" s="598" t="e">
        <f>+VLOOKUP($AJ524,Data_Validation!$A:$E,5,0)</f>
        <v>#N/A</v>
      </c>
    </row>
    <row r="525" spans="36:52" ht="15" customHeight="1">
      <c r="AJ525" s="1030">
        <f t="shared" si="32"/>
        <v>0</v>
      </c>
      <c r="AK525" s="1030">
        <f t="shared" si="32"/>
        <v>0</v>
      </c>
      <c r="AL525" s="1030">
        <f>IFERROR(INDEX(G525:R525,1,MATCH(Parametres!$B$3,G$1:R$1,0)-1)*IF(OR(F525="L",F525="S",F525="I"),-1,1),"")</f>
        <v>0</v>
      </c>
      <c r="AM525" s="1030">
        <f t="shared" si="33"/>
        <v>0</v>
      </c>
      <c r="AN525" s="1030">
        <f>INDEX(G525:R525,1,MATCH(Parametres!$B$3,G$1:R$1,0))*IF(OR(F525="L",F525="S",F525="I"),-1,1)</f>
        <v>0</v>
      </c>
      <c r="AO525" s="598" t="e">
        <f>+VLOOKUP($AJ525,Data_Validation!$A:$D,1,0)</f>
        <v>#N/A</v>
      </c>
      <c r="AP525" s="598" t="e">
        <f>+VLOOKUP($AJ525,Data_Validation!$A:$D,3,0)</f>
        <v>#N/A</v>
      </c>
      <c r="AQ525" s="598" t="e">
        <f>+VLOOKUP($AJ525,Data_Validation!$A:$D,4,0)</f>
        <v>#N/A</v>
      </c>
      <c r="AR525" s="598" t="s">
        <v>299</v>
      </c>
      <c r="AS525" s="598" t="e">
        <f>+VLOOKUP($AJ525,Data_Validation!$A:$E,5,0)</f>
        <v>#N/A</v>
      </c>
      <c r="AT525" s="1036">
        <f t="shared" si="34"/>
        <v>0</v>
      </c>
      <c r="AU525" s="599">
        <f t="shared" si="34"/>
        <v>0</v>
      </c>
      <c r="AV525" s="1030">
        <f>IFERROR(INDEX(V525:AG525,1,MATCH(Parametres!$B$3,V$1:AG$1,0)-1)*IF(OR(C525="L",C525="S",C525="I"),-1,1),"")</f>
        <v>0</v>
      </c>
      <c r="AW525" s="1030">
        <f t="shared" si="35"/>
        <v>0</v>
      </c>
      <c r="AX525" s="1030">
        <f>INDEX(V525:AG525,1,MATCH(Parametres!$B$3,V$1:AG$1,0))*IF(OR(C525="L",C525="S",C525="I"),-1,1)</f>
        <v>0</v>
      </c>
      <c r="AY525" s="598" t="s">
        <v>337</v>
      </c>
      <c r="AZ525" s="598" t="e">
        <f>+VLOOKUP($AJ525,Data_Validation!$A:$E,5,0)</f>
        <v>#N/A</v>
      </c>
    </row>
    <row r="526" spans="36:52" ht="15" customHeight="1">
      <c r="AJ526" s="1030">
        <f t="shared" si="32"/>
        <v>0</v>
      </c>
      <c r="AK526" s="1030">
        <f t="shared" si="32"/>
        <v>0</v>
      </c>
      <c r="AL526" s="1030">
        <f>IFERROR(INDEX(G526:R526,1,MATCH(Parametres!$B$3,G$1:R$1,0)-1)*IF(OR(F526="L",F526="S",F526="I"),-1,1),"")</f>
        <v>0</v>
      </c>
      <c r="AM526" s="1030">
        <f t="shared" si="33"/>
        <v>0</v>
      </c>
      <c r="AN526" s="1030">
        <f>INDEX(G526:R526,1,MATCH(Parametres!$B$3,G$1:R$1,0))*IF(OR(F526="L",F526="S",F526="I"),-1,1)</f>
        <v>0</v>
      </c>
      <c r="AO526" s="598" t="e">
        <f>+VLOOKUP($AJ526,Data_Validation!$A:$D,1,0)</f>
        <v>#N/A</v>
      </c>
      <c r="AP526" s="598" t="e">
        <f>+VLOOKUP($AJ526,Data_Validation!$A:$D,3,0)</f>
        <v>#N/A</v>
      </c>
      <c r="AQ526" s="598" t="e">
        <f>+VLOOKUP($AJ526,Data_Validation!$A:$D,4,0)</f>
        <v>#N/A</v>
      </c>
      <c r="AR526" s="598" t="s">
        <v>299</v>
      </c>
      <c r="AS526" s="598" t="e">
        <f>+VLOOKUP($AJ526,Data_Validation!$A:$E,5,0)</f>
        <v>#N/A</v>
      </c>
      <c r="AT526" s="1036">
        <f t="shared" si="34"/>
        <v>0</v>
      </c>
      <c r="AU526" s="599">
        <f t="shared" si="34"/>
        <v>0</v>
      </c>
      <c r="AV526" s="1030">
        <f>IFERROR(INDEX(V526:AG526,1,MATCH(Parametres!$B$3,V$1:AG$1,0)-1)*IF(OR(C526="L",C526="S",C526="I"),-1,1),"")</f>
        <v>0</v>
      </c>
      <c r="AW526" s="1030">
        <f t="shared" si="35"/>
        <v>0</v>
      </c>
      <c r="AX526" s="1030">
        <f>INDEX(V526:AG526,1,MATCH(Parametres!$B$3,V$1:AG$1,0))*IF(OR(C526="L",C526="S",C526="I"),-1,1)</f>
        <v>0</v>
      </c>
      <c r="AY526" s="598" t="s">
        <v>337</v>
      </c>
      <c r="AZ526" s="598" t="e">
        <f>+VLOOKUP($AJ526,Data_Validation!$A:$E,5,0)</f>
        <v>#N/A</v>
      </c>
    </row>
    <row r="527" spans="36:52" ht="15" customHeight="1">
      <c r="AJ527" s="1030">
        <f t="shared" si="32"/>
        <v>0</v>
      </c>
      <c r="AK527" s="1030">
        <f t="shared" si="32"/>
        <v>0</v>
      </c>
      <c r="AL527" s="1030">
        <f>IFERROR(INDEX(G527:R527,1,MATCH(Parametres!$B$3,G$1:R$1,0)-1)*IF(OR(F527="L",F527="S",F527="I"),-1,1),"")</f>
        <v>0</v>
      </c>
      <c r="AM527" s="1030">
        <f t="shared" si="33"/>
        <v>0</v>
      </c>
      <c r="AN527" s="1030">
        <f>INDEX(G527:R527,1,MATCH(Parametres!$B$3,G$1:R$1,0))*IF(OR(F527="L",F527="S",F527="I"),-1,1)</f>
        <v>0</v>
      </c>
      <c r="AO527" s="598" t="e">
        <f>+VLOOKUP($AJ527,Data_Validation!$A:$D,1,0)</f>
        <v>#N/A</v>
      </c>
      <c r="AP527" s="598" t="e">
        <f>+VLOOKUP($AJ527,Data_Validation!$A:$D,3,0)</f>
        <v>#N/A</v>
      </c>
      <c r="AQ527" s="598" t="e">
        <f>+VLOOKUP($AJ527,Data_Validation!$A:$D,4,0)</f>
        <v>#N/A</v>
      </c>
      <c r="AR527" s="598" t="s">
        <v>299</v>
      </c>
      <c r="AS527" s="598" t="e">
        <f>+VLOOKUP($AJ527,Data_Validation!$A:$E,5,0)</f>
        <v>#N/A</v>
      </c>
      <c r="AT527" s="1036">
        <f t="shared" si="34"/>
        <v>0</v>
      </c>
      <c r="AU527" s="599">
        <f t="shared" si="34"/>
        <v>0</v>
      </c>
      <c r="AV527" s="1030">
        <f>IFERROR(INDEX(V527:AG527,1,MATCH(Parametres!$B$3,V$1:AG$1,0)-1)*IF(OR(C527="L",C527="S",C527="I"),-1,1),"")</f>
        <v>0</v>
      </c>
      <c r="AW527" s="1030">
        <f t="shared" si="35"/>
        <v>0</v>
      </c>
      <c r="AX527" s="1030">
        <f>INDEX(V527:AG527,1,MATCH(Parametres!$B$3,V$1:AG$1,0))*IF(OR(C527="L",C527="S",C527="I"),-1,1)</f>
        <v>0</v>
      </c>
      <c r="AY527" s="598" t="s">
        <v>337</v>
      </c>
      <c r="AZ527" s="598" t="e">
        <f>+VLOOKUP($AJ527,Data_Validation!$A:$E,5,0)</f>
        <v>#N/A</v>
      </c>
    </row>
    <row r="528" spans="36:52" ht="15" customHeight="1">
      <c r="AJ528" s="1030">
        <f t="shared" si="32"/>
        <v>0</v>
      </c>
      <c r="AK528" s="1030">
        <f t="shared" si="32"/>
        <v>0</v>
      </c>
      <c r="AL528" s="1030">
        <f>IFERROR(INDEX(G528:R528,1,MATCH(Parametres!$B$3,G$1:R$1,0)-1)*IF(OR(F528="L",F528="S",F528="I"),-1,1),"")</f>
        <v>0</v>
      </c>
      <c r="AM528" s="1030">
        <f t="shared" si="33"/>
        <v>0</v>
      </c>
      <c r="AN528" s="1030">
        <f>INDEX(G528:R528,1,MATCH(Parametres!$B$3,G$1:R$1,0))*IF(OR(F528="L",F528="S",F528="I"),-1,1)</f>
        <v>0</v>
      </c>
      <c r="AO528" s="598" t="e">
        <f>+VLOOKUP($AJ528,Data_Validation!$A:$D,1,0)</f>
        <v>#N/A</v>
      </c>
      <c r="AP528" s="598" t="e">
        <f>+VLOOKUP($AJ528,Data_Validation!$A:$D,3,0)</f>
        <v>#N/A</v>
      </c>
      <c r="AQ528" s="598" t="e">
        <f>+VLOOKUP($AJ528,Data_Validation!$A:$D,4,0)</f>
        <v>#N/A</v>
      </c>
      <c r="AR528" s="598" t="s">
        <v>299</v>
      </c>
      <c r="AS528" s="598" t="e">
        <f>+VLOOKUP($AJ528,Data_Validation!$A:$E,5,0)</f>
        <v>#N/A</v>
      </c>
      <c r="AT528" s="1036">
        <f t="shared" si="34"/>
        <v>0</v>
      </c>
      <c r="AU528" s="599">
        <f t="shared" si="34"/>
        <v>0</v>
      </c>
      <c r="AV528" s="1030">
        <f>IFERROR(INDEX(V528:AG528,1,MATCH(Parametres!$B$3,V$1:AG$1,0)-1)*IF(OR(C528="L",C528="S",C528="I"),-1,1),"")</f>
        <v>0</v>
      </c>
      <c r="AW528" s="1030">
        <f t="shared" si="35"/>
        <v>0</v>
      </c>
      <c r="AX528" s="1030">
        <f>INDEX(V528:AG528,1,MATCH(Parametres!$B$3,V$1:AG$1,0))*IF(OR(C528="L",C528="S",C528="I"),-1,1)</f>
        <v>0</v>
      </c>
      <c r="AY528" s="598" t="s">
        <v>337</v>
      </c>
      <c r="AZ528" s="598" t="e">
        <f>+VLOOKUP($AJ528,Data_Validation!$A:$E,5,0)</f>
        <v>#N/A</v>
      </c>
    </row>
    <row r="529" spans="36:52" ht="15" customHeight="1">
      <c r="AJ529" s="1030">
        <f t="shared" si="32"/>
        <v>0</v>
      </c>
      <c r="AK529" s="1030">
        <f t="shared" si="32"/>
        <v>0</v>
      </c>
      <c r="AL529" s="1030">
        <f>IFERROR(INDEX(G529:R529,1,MATCH(Parametres!$B$3,G$1:R$1,0)-1)*IF(OR(F529="L",F529="S",F529="I"),-1,1),"")</f>
        <v>0</v>
      </c>
      <c r="AM529" s="1030">
        <f t="shared" si="33"/>
        <v>0</v>
      </c>
      <c r="AN529" s="1030">
        <f>INDEX(G529:R529,1,MATCH(Parametres!$B$3,G$1:R$1,0))*IF(OR(F529="L",F529="S",F529="I"),-1,1)</f>
        <v>0</v>
      </c>
      <c r="AO529" s="598" t="e">
        <f>+VLOOKUP($AJ529,Data_Validation!$A:$D,1,0)</f>
        <v>#N/A</v>
      </c>
      <c r="AP529" s="598" t="e">
        <f>+VLOOKUP($AJ529,Data_Validation!$A:$D,3,0)</f>
        <v>#N/A</v>
      </c>
      <c r="AQ529" s="598" t="e">
        <f>+VLOOKUP($AJ529,Data_Validation!$A:$D,4,0)</f>
        <v>#N/A</v>
      </c>
      <c r="AR529" s="598" t="s">
        <v>299</v>
      </c>
      <c r="AS529" s="598" t="e">
        <f>+VLOOKUP($AJ529,Data_Validation!$A:$E,5,0)</f>
        <v>#N/A</v>
      </c>
      <c r="AT529" s="1036">
        <f t="shared" si="34"/>
        <v>0</v>
      </c>
      <c r="AU529" s="599">
        <f t="shared" si="34"/>
        <v>0</v>
      </c>
      <c r="AV529" s="1030">
        <f>IFERROR(INDEX(V529:AG529,1,MATCH(Parametres!$B$3,V$1:AG$1,0)-1)*IF(OR(C529="L",C529="S",C529="I"),-1,1),"")</f>
        <v>0</v>
      </c>
      <c r="AW529" s="1030">
        <f t="shared" si="35"/>
        <v>0</v>
      </c>
      <c r="AX529" s="1030">
        <f>INDEX(V529:AG529,1,MATCH(Parametres!$B$3,V$1:AG$1,0))*IF(OR(C529="L",C529="S",C529="I"),-1,1)</f>
        <v>0</v>
      </c>
      <c r="AY529" s="598" t="s">
        <v>337</v>
      </c>
      <c r="AZ529" s="598" t="e">
        <f>+VLOOKUP($AJ529,Data_Validation!$A:$E,5,0)</f>
        <v>#N/A</v>
      </c>
    </row>
    <row r="530" spans="36:52" ht="15" customHeight="1">
      <c r="AJ530" s="1030">
        <f t="shared" si="32"/>
        <v>0</v>
      </c>
      <c r="AK530" s="1030">
        <f t="shared" si="32"/>
        <v>0</v>
      </c>
      <c r="AL530" s="1030">
        <f>IFERROR(INDEX(G530:R530,1,MATCH(Parametres!$B$3,G$1:R$1,0)-1)*IF(OR(F530="L",F530="S",F530="I"),-1,1),"")</f>
        <v>0</v>
      </c>
      <c r="AM530" s="1030">
        <f t="shared" si="33"/>
        <v>0</v>
      </c>
      <c r="AN530" s="1030">
        <f>INDEX(G530:R530,1,MATCH(Parametres!$B$3,G$1:R$1,0))*IF(OR(F530="L",F530="S",F530="I"),-1,1)</f>
        <v>0</v>
      </c>
      <c r="AO530" s="598" t="e">
        <f>+VLOOKUP($AJ530,Data_Validation!$A:$D,1,0)</f>
        <v>#N/A</v>
      </c>
      <c r="AP530" s="598" t="e">
        <f>+VLOOKUP($AJ530,Data_Validation!$A:$D,3,0)</f>
        <v>#N/A</v>
      </c>
      <c r="AQ530" s="598" t="e">
        <f>+VLOOKUP($AJ530,Data_Validation!$A:$D,4,0)</f>
        <v>#N/A</v>
      </c>
      <c r="AR530" s="598" t="s">
        <v>299</v>
      </c>
      <c r="AS530" s="598" t="e">
        <f>+VLOOKUP($AJ530,Data_Validation!$A:$E,5,0)</f>
        <v>#N/A</v>
      </c>
      <c r="AT530" s="1036">
        <f t="shared" si="34"/>
        <v>0</v>
      </c>
      <c r="AU530" s="599">
        <f t="shared" si="34"/>
        <v>0</v>
      </c>
      <c r="AV530" s="1030">
        <f>IFERROR(INDEX(V530:AG530,1,MATCH(Parametres!$B$3,V$1:AG$1,0)-1)*IF(OR(C530="L",C530="S",C530="I"),-1,1),"")</f>
        <v>0</v>
      </c>
      <c r="AW530" s="1030">
        <f t="shared" si="35"/>
        <v>0</v>
      </c>
      <c r="AX530" s="1030">
        <f>INDEX(V530:AG530,1,MATCH(Parametres!$B$3,V$1:AG$1,0))*IF(OR(C530="L",C530="S",C530="I"),-1,1)</f>
        <v>0</v>
      </c>
      <c r="AY530" s="598" t="s">
        <v>337</v>
      </c>
      <c r="AZ530" s="598" t="e">
        <f>+VLOOKUP($AJ530,Data_Validation!$A:$E,5,0)</f>
        <v>#N/A</v>
      </c>
    </row>
    <row r="531" spans="36:52" ht="15" customHeight="1">
      <c r="AJ531" s="1030">
        <f t="shared" si="32"/>
        <v>0</v>
      </c>
      <c r="AK531" s="1030">
        <f t="shared" si="32"/>
        <v>0</v>
      </c>
      <c r="AL531" s="1030">
        <f>IFERROR(INDEX(G531:R531,1,MATCH(Parametres!$B$3,G$1:R$1,0)-1)*IF(OR(F531="L",F531="S",F531="I"),-1,1),"")</f>
        <v>0</v>
      </c>
      <c r="AM531" s="1030">
        <f t="shared" si="33"/>
        <v>0</v>
      </c>
      <c r="AN531" s="1030">
        <f>INDEX(G531:R531,1,MATCH(Parametres!$B$3,G$1:R$1,0))*IF(OR(F531="L",F531="S",F531="I"),-1,1)</f>
        <v>0</v>
      </c>
      <c r="AO531" s="598" t="e">
        <f>+VLOOKUP($AJ531,Data_Validation!$A:$D,1,0)</f>
        <v>#N/A</v>
      </c>
      <c r="AP531" s="598" t="e">
        <f>+VLOOKUP($AJ531,Data_Validation!$A:$D,3,0)</f>
        <v>#N/A</v>
      </c>
      <c r="AQ531" s="598" t="e">
        <f>+VLOOKUP($AJ531,Data_Validation!$A:$D,4,0)</f>
        <v>#N/A</v>
      </c>
      <c r="AR531" s="598" t="s">
        <v>299</v>
      </c>
      <c r="AS531" s="598" t="e">
        <f>+VLOOKUP($AJ531,Data_Validation!$A:$E,5,0)</f>
        <v>#N/A</v>
      </c>
      <c r="AT531" s="1036">
        <f t="shared" si="34"/>
        <v>0</v>
      </c>
      <c r="AU531" s="599">
        <f t="shared" si="34"/>
        <v>0</v>
      </c>
      <c r="AV531" s="1030">
        <f>IFERROR(INDEX(V531:AG531,1,MATCH(Parametres!$B$3,V$1:AG$1,0)-1)*IF(OR(C531="L",C531="S",C531="I"),-1,1),"")</f>
        <v>0</v>
      </c>
      <c r="AW531" s="1030">
        <f t="shared" si="35"/>
        <v>0</v>
      </c>
      <c r="AX531" s="1030">
        <f>INDEX(V531:AG531,1,MATCH(Parametres!$B$3,V$1:AG$1,0))*IF(OR(C531="L",C531="S",C531="I"),-1,1)</f>
        <v>0</v>
      </c>
      <c r="AY531" s="598" t="s">
        <v>337</v>
      </c>
      <c r="AZ531" s="598" t="e">
        <f>+VLOOKUP($AJ531,Data_Validation!$A:$E,5,0)</f>
        <v>#N/A</v>
      </c>
    </row>
    <row r="532" spans="36:52" ht="15" customHeight="1">
      <c r="AJ532" s="1030">
        <f t="shared" ref="AJ532:AK595" si="36">C532</f>
        <v>0</v>
      </c>
      <c r="AK532" s="1030">
        <f t="shared" si="36"/>
        <v>0</v>
      </c>
      <c r="AL532" s="1030">
        <f>IFERROR(INDEX(G532:R532,1,MATCH(Parametres!$B$3,G$1:R$1,0)-1)*IF(OR(F532="L",F532="S",F532="I"),-1,1),"")</f>
        <v>0</v>
      </c>
      <c r="AM532" s="1030">
        <f t="shared" si="33"/>
        <v>0</v>
      </c>
      <c r="AN532" s="1030">
        <f>INDEX(G532:R532,1,MATCH(Parametres!$B$3,G$1:R$1,0))*IF(OR(F532="L",F532="S",F532="I"),-1,1)</f>
        <v>0</v>
      </c>
      <c r="AO532" s="598" t="e">
        <f>+VLOOKUP($AJ532,Data_Validation!$A:$D,1,0)</f>
        <v>#N/A</v>
      </c>
      <c r="AP532" s="598" t="e">
        <f>+VLOOKUP($AJ532,Data_Validation!$A:$D,3,0)</f>
        <v>#N/A</v>
      </c>
      <c r="AQ532" s="598" t="e">
        <f>+VLOOKUP($AJ532,Data_Validation!$A:$D,4,0)</f>
        <v>#N/A</v>
      </c>
      <c r="AR532" s="598" t="s">
        <v>299</v>
      </c>
      <c r="AS532" s="598" t="e">
        <f>+VLOOKUP($AJ532,Data_Validation!$A:$E,5,0)</f>
        <v>#N/A</v>
      </c>
      <c r="AT532" s="1036">
        <f t="shared" si="34"/>
        <v>0</v>
      </c>
      <c r="AU532" s="599">
        <f t="shared" si="34"/>
        <v>0</v>
      </c>
      <c r="AV532" s="1030">
        <f>IFERROR(INDEX(V532:AG532,1,MATCH(Parametres!$B$3,V$1:AG$1,0)-1)*IF(OR(C532="L",C532="S",C532="I"),-1,1),"")</f>
        <v>0</v>
      </c>
      <c r="AW532" s="1030">
        <f t="shared" si="35"/>
        <v>0</v>
      </c>
      <c r="AX532" s="1030">
        <f>INDEX(V532:AG532,1,MATCH(Parametres!$B$3,V$1:AG$1,0))*IF(OR(C532="L",C532="S",C532="I"),-1,1)</f>
        <v>0</v>
      </c>
      <c r="AY532" s="598" t="s">
        <v>337</v>
      </c>
      <c r="AZ532" s="598" t="e">
        <f>+VLOOKUP($AJ532,Data_Validation!$A:$E,5,0)</f>
        <v>#N/A</v>
      </c>
    </row>
    <row r="533" spans="36:52" ht="15" customHeight="1">
      <c r="AJ533" s="1030">
        <f t="shared" si="36"/>
        <v>0</v>
      </c>
      <c r="AK533" s="1030">
        <f t="shared" si="36"/>
        <v>0</v>
      </c>
      <c r="AL533" s="1030">
        <f>IFERROR(INDEX(G533:R533,1,MATCH(Parametres!$B$3,G$1:R$1,0)-1)*IF(OR(F533="L",F533="S",F533="I"),-1,1),"")</f>
        <v>0</v>
      </c>
      <c r="AM533" s="1030">
        <f t="shared" si="33"/>
        <v>0</v>
      </c>
      <c r="AN533" s="1030">
        <f>INDEX(G533:R533,1,MATCH(Parametres!$B$3,G$1:R$1,0))*IF(OR(F533="L",F533="S",F533="I"),-1,1)</f>
        <v>0</v>
      </c>
      <c r="AO533" s="598" t="e">
        <f>+VLOOKUP($AJ533,Data_Validation!$A:$D,1,0)</f>
        <v>#N/A</v>
      </c>
      <c r="AP533" s="598" t="e">
        <f>+VLOOKUP($AJ533,Data_Validation!$A:$D,3,0)</f>
        <v>#N/A</v>
      </c>
      <c r="AQ533" s="598" t="e">
        <f>+VLOOKUP($AJ533,Data_Validation!$A:$D,4,0)</f>
        <v>#N/A</v>
      </c>
      <c r="AR533" s="598" t="s">
        <v>299</v>
      </c>
      <c r="AS533" s="598" t="e">
        <f>+VLOOKUP($AJ533,Data_Validation!$A:$E,5,0)</f>
        <v>#N/A</v>
      </c>
      <c r="AT533" s="1036">
        <f t="shared" si="34"/>
        <v>0</v>
      </c>
      <c r="AU533" s="599">
        <f t="shared" si="34"/>
        <v>0</v>
      </c>
      <c r="AV533" s="1030">
        <f>IFERROR(INDEX(V533:AG533,1,MATCH(Parametres!$B$3,V$1:AG$1,0)-1)*IF(OR(C533="L",C533="S",C533="I"),-1,1),"")</f>
        <v>0</v>
      </c>
      <c r="AW533" s="1030">
        <f t="shared" si="35"/>
        <v>0</v>
      </c>
      <c r="AX533" s="1030">
        <f>INDEX(V533:AG533,1,MATCH(Parametres!$B$3,V$1:AG$1,0))*IF(OR(C533="L",C533="S",C533="I"),-1,1)</f>
        <v>0</v>
      </c>
      <c r="AY533" s="598" t="s">
        <v>337</v>
      </c>
      <c r="AZ533" s="598" t="e">
        <f>+VLOOKUP($AJ533,Data_Validation!$A:$E,5,0)</f>
        <v>#N/A</v>
      </c>
    </row>
    <row r="534" spans="36:52" ht="15" customHeight="1">
      <c r="AJ534" s="1030">
        <f t="shared" si="36"/>
        <v>0</v>
      </c>
      <c r="AK534" s="1030">
        <f t="shared" si="36"/>
        <v>0</v>
      </c>
      <c r="AL534" s="1030">
        <f>IFERROR(INDEX(G534:R534,1,MATCH(Parametres!$B$3,G$1:R$1,0)-1)*IF(OR(F534="L",F534="S",F534="I"),-1,1),"")</f>
        <v>0</v>
      </c>
      <c r="AM534" s="1030">
        <f t="shared" si="33"/>
        <v>0</v>
      </c>
      <c r="AN534" s="1030">
        <f>INDEX(G534:R534,1,MATCH(Parametres!$B$3,G$1:R$1,0))*IF(OR(F534="L",F534="S",F534="I"),-1,1)</f>
        <v>0</v>
      </c>
      <c r="AO534" s="598" t="e">
        <f>+VLOOKUP($AJ534,Data_Validation!$A:$D,1,0)</f>
        <v>#N/A</v>
      </c>
      <c r="AP534" s="598" t="e">
        <f>+VLOOKUP($AJ534,Data_Validation!$A:$D,3,0)</f>
        <v>#N/A</v>
      </c>
      <c r="AQ534" s="598" t="e">
        <f>+VLOOKUP($AJ534,Data_Validation!$A:$D,4,0)</f>
        <v>#N/A</v>
      </c>
      <c r="AR534" s="598" t="s">
        <v>299</v>
      </c>
      <c r="AS534" s="598" t="e">
        <f>+VLOOKUP($AJ534,Data_Validation!$A:$E,5,0)</f>
        <v>#N/A</v>
      </c>
      <c r="AT534" s="1036">
        <f t="shared" si="34"/>
        <v>0</v>
      </c>
      <c r="AU534" s="599">
        <f t="shared" si="34"/>
        <v>0</v>
      </c>
      <c r="AV534" s="1030">
        <f>IFERROR(INDEX(V534:AG534,1,MATCH(Parametres!$B$3,V$1:AG$1,0)-1)*IF(OR(C534="L",C534="S",C534="I"),-1,1),"")</f>
        <v>0</v>
      </c>
      <c r="AW534" s="1030">
        <f t="shared" si="35"/>
        <v>0</v>
      </c>
      <c r="AX534" s="1030">
        <f>INDEX(V534:AG534,1,MATCH(Parametres!$B$3,V$1:AG$1,0))*IF(OR(C534="L",C534="S",C534="I"),-1,1)</f>
        <v>0</v>
      </c>
      <c r="AY534" s="598" t="s">
        <v>337</v>
      </c>
      <c r="AZ534" s="598" t="e">
        <f>+VLOOKUP($AJ534,Data_Validation!$A:$E,5,0)</f>
        <v>#N/A</v>
      </c>
    </row>
    <row r="535" spans="36:52" ht="15" customHeight="1">
      <c r="AJ535" s="1030">
        <f t="shared" si="36"/>
        <v>0</v>
      </c>
      <c r="AK535" s="1030">
        <f t="shared" si="36"/>
        <v>0</v>
      </c>
      <c r="AL535" s="1030">
        <f>IFERROR(INDEX(G535:R535,1,MATCH(Parametres!$B$3,G$1:R$1,0)-1)*IF(OR(F535="L",F535="S",F535="I"),-1,1),"")</f>
        <v>0</v>
      </c>
      <c r="AM535" s="1030">
        <f t="shared" si="33"/>
        <v>0</v>
      </c>
      <c r="AN535" s="1030">
        <f>INDEX(G535:R535,1,MATCH(Parametres!$B$3,G$1:R$1,0))*IF(OR(F535="L",F535="S",F535="I"),-1,1)</f>
        <v>0</v>
      </c>
      <c r="AO535" s="598" t="e">
        <f>+VLOOKUP($AJ535,Data_Validation!$A:$D,1,0)</f>
        <v>#N/A</v>
      </c>
      <c r="AP535" s="598" t="e">
        <f>+VLOOKUP($AJ535,Data_Validation!$A:$D,3,0)</f>
        <v>#N/A</v>
      </c>
      <c r="AQ535" s="598" t="e">
        <f>+VLOOKUP($AJ535,Data_Validation!$A:$D,4,0)</f>
        <v>#N/A</v>
      </c>
      <c r="AR535" s="598" t="s">
        <v>299</v>
      </c>
      <c r="AS535" s="598" t="e">
        <f>+VLOOKUP($AJ535,Data_Validation!$A:$E,5,0)</f>
        <v>#N/A</v>
      </c>
      <c r="AT535" s="1036">
        <f t="shared" si="34"/>
        <v>0</v>
      </c>
      <c r="AU535" s="599">
        <f t="shared" si="34"/>
        <v>0</v>
      </c>
      <c r="AV535" s="1030">
        <f>IFERROR(INDEX(V535:AG535,1,MATCH(Parametres!$B$3,V$1:AG$1,0)-1)*IF(OR(C535="L",C535="S",C535="I"),-1,1),"")</f>
        <v>0</v>
      </c>
      <c r="AW535" s="1030">
        <f t="shared" si="35"/>
        <v>0</v>
      </c>
      <c r="AX535" s="1030">
        <f>INDEX(V535:AG535,1,MATCH(Parametres!$B$3,V$1:AG$1,0))*IF(OR(C535="L",C535="S",C535="I"),-1,1)</f>
        <v>0</v>
      </c>
      <c r="AY535" s="598" t="s">
        <v>337</v>
      </c>
      <c r="AZ535" s="598" t="e">
        <f>+VLOOKUP($AJ535,Data_Validation!$A:$E,5,0)</f>
        <v>#N/A</v>
      </c>
    </row>
    <row r="536" spans="36:52" ht="15" customHeight="1">
      <c r="AJ536" s="1030">
        <f t="shared" si="36"/>
        <v>0</v>
      </c>
      <c r="AK536" s="1030">
        <f t="shared" si="36"/>
        <v>0</v>
      </c>
      <c r="AL536" s="1030">
        <f>IFERROR(INDEX(G536:R536,1,MATCH(Parametres!$B$3,G$1:R$1,0)-1)*IF(OR(F536="L",F536="S",F536="I"),-1,1),"")</f>
        <v>0</v>
      </c>
      <c r="AM536" s="1030">
        <f t="shared" si="33"/>
        <v>0</v>
      </c>
      <c r="AN536" s="1030">
        <f>INDEX(G536:R536,1,MATCH(Parametres!$B$3,G$1:R$1,0))*IF(OR(F536="L",F536="S",F536="I"),-1,1)</f>
        <v>0</v>
      </c>
      <c r="AO536" s="598" t="e">
        <f>+VLOOKUP($AJ536,Data_Validation!$A:$D,1,0)</f>
        <v>#N/A</v>
      </c>
      <c r="AP536" s="598" t="e">
        <f>+VLOOKUP($AJ536,Data_Validation!$A:$D,3,0)</f>
        <v>#N/A</v>
      </c>
      <c r="AQ536" s="598" t="e">
        <f>+VLOOKUP($AJ536,Data_Validation!$A:$D,4,0)</f>
        <v>#N/A</v>
      </c>
      <c r="AR536" s="598" t="s">
        <v>299</v>
      </c>
      <c r="AS536" s="598" t="e">
        <f>+VLOOKUP($AJ536,Data_Validation!$A:$E,5,0)</f>
        <v>#N/A</v>
      </c>
      <c r="AT536" s="1036">
        <f t="shared" si="34"/>
        <v>0</v>
      </c>
      <c r="AU536" s="599">
        <f t="shared" si="34"/>
        <v>0</v>
      </c>
      <c r="AV536" s="1030">
        <f>IFERROR(INDEX(V536:AG536,1,MATCH(Parametres!$B$3,V$1:AG$1,0)-1)*IF(OR(C536="L",C536="S",C536="I"),-1,1),"")</f>
        <v>0</v>
      </c>
      <c r="AW536" s="1030">
        <f t="shared" si="35"/>
        <v>0</v>
      </c>
      <c r="AX536" s="1030">
        <f>INDEX(V536:AG536,1,MATCH(Parametres!$B$3,V$1:AG$1,0))*IF(OR(C536="L",C536="S",C536="I"),-1,1)</f>
        <v>0</v>
      </c>
      <c r="AY536" s="598" t="s">
        <v>337</v>
      </c>
      <c r="AZ536" s="598" t="e">
        <f>+VLOOKUP($AJ536,Data_Validation!$A:$E,5,0)</f>
        <v>#N/A</v>
      </c>
    </row>
    <row r="537" spans="36:52" ht="15" customHeight="1">
      <c r="AJ537" s="1030">
        <f t="shared" si="36"/>
        <v>0</v>
      </c>
      <c r="AK537" s="1030">
        <f t="shared" si="36"/>
        <v>0</v>
      </c>
      <c r="AL537" s="1030">
        <f>IFERROR(INDEX(G537:R537,1,MATCH(Parametres!$B$3,G$1:R$1,0)-1)*IF(OR(F537="L",F537="S",F537="I"),-1,1),"")</f>
        <v>0</v>
      </c>
      <c r="AM537" s="1030">
        <f t="shared" si="33"/>
        <v>0</v>
      </c>
      <c r="AN537" s="1030">
        <f>INDEX(G537:R537,1,MATCH(Parametres!$B$3,G$1:R$1,0))*IF(OR(F537="L",F537="S",F537="I"),-1,1)</f>
        <v>0</v>
      </c>
      <c r="AO537" s="598" t="e">
        <f>+VLOOKUP($AJ537,Data_Validation!$A:$D,1,0)</f>
        <v>#N/A</v>
      </c>
      <c r="AP537" s="598" t="e">
        <f>+VLOOKUP($AJ537,Data_Validation!$A:$D,3,0)</f>
        <v>#N/A</v>
      </c>
      <c r="AQ537" s="598" t="e">
        <f>+VLOOKUP($AJ537,Data_Validation!$A:$D,4,0)</f>
        <v>#N/A</v>
      </c>
      <c r="AR537" s="598" t="s">
        <v>299</v>
      </c>
      <c r="AS537" s="598" t="e">
        <f>+VLOOKUP($AJ537,Data_Validation!$A:$E,5,0)</f>
        <v>#N/A</v>
      </c>
      <c r="AT537" s="1036">
        <f t="shared" si="34"/>
        <v>0</v>
      </c>
      <c r="AU537" s="599">
        <f t="shared" si="34"/>
        <v>0</v>
      </c>
      <c r="AV537" s="1030">
        <f>IFERROR(INDEX(V537:AG537,1,MATCH(Parametres!$B$3,V$1:AG$1,0)-1)*IF(OR(C537="L",C537="S",C537="I"),-1,1),"")</f>
        <v>0</v>
      </c>
      <c r="AW537" s="1030">
        <f t="shared" si="35"/>
        <v>0</v>
      </c>
      <c r="AX537" s="1030">
        <f>INDEX(V537:AG537,1,MATCH(Parametres!$B$3,V$1:AG$1,0))*IF(OR(C537="L",C537="S",C537="I"),-1,1)</f>
        <v>0</v>
      </c>
      <c r="AY537" s="598" t="s">
        <v>337</v>
      </c>
      <c r="AZ537" s="598" t="e">
        <f>+VLOOKUP($AJ537,Data_Validation!$A:$E,5,0)</f>
        <v>#N/A</v>
      </c>
    </row>
    <row r="538" spans="36:52" ht="15" customHeight="1">
      <c r="AJ538" s="1030">
        <f t="shared" si="36"/>
        <v>0</v>
      </c>
      <c r="AK538" s="1030">
        <f t="shared" si="36"/>
        <v>0</v>
      </c>
      <c r="AL538" s="1030">
        <f>IFERROR(INDEX(G538:R538,1,MATCH(Parametres!$B$3,G$1:R$1,0)-1)*IF(OR(F538="L",F538="S",F538="I"),-1,1),"")</f>
        <v>0</v>
      </c>
      <c r="AM538" s="1030">
        <f t="shared" si="33"/>
        <v>0</v>
      </c>
      <c r="AN538" s="1030">
        <f>INDEX(G538:R538,1,MATCH(Parametres!$B$3,G$1:R$1,0))*IF(OR(F538="L",F538="S",F538="I"),-1,1)</f>
        <v>0</v>
      </c>
      <c r="AO538" s="598" t="e">
        <f>+VLOOKUP($AJ538,Data_Validation!$A:$D,1,0)</f>
        <v>#N/A</v>
      </c>
      <c r="AP538" s="598" t="e">
        <f>+VLOOKUP($AJ538,Data_Validation!$A:$D,3,0)</f>
        <v>#N/A</v>
      </c>
      <c r="AQ538" s="598" t="e">
        <f>+VLOOKUP($AJ538,Data_Validation!$A:$D,4,0)</f>
        <v>#N/A</v>
      </c>
      <c r="AR538" s="598" t="s">
        <v>299</v>
      </c>
      <c r="AS538" s="598" t="e">
        <f>+VLOOKUP($AJ538,Data_Validation!$A:$E,5,0)</f>
        <v>#N/A</v>
      </c>
      <c r="AT538" s="1036">
        <f t="shared" si="34"/>
        <v>0</v>
      </c>
      <c r="AU538" s="599">
        <f t="shared" si="34"/>
        <v>0</v>
      </c>
      <c r="AV538" s="1030">
        <f>IFERROR(INDEX(V538:AG538,1,MATCH(Parametres!$B$3,V$1:AG$1,0)-1)*IF(OR(C538="L",C538="S",C538="I"),-1,1),"")</f>
        <v>0</v>
      </c>
      <c r="AW538" s="1030">
        <f t="shared" si="35"/>
        <v>0</v>
      </c>
      <c r="AX538" s="1030">
        <f>INDEX(V538:AG538,1,MATCH(Parametres!$B$3,V$1:AG$1,0))*IF(OR(C538="L",C538="S",C538="I"),-1,1)</f>
        <v>0</v>
      </c>
      <c r="AY538" s="598" t="s">
        <v>337</v>
      </c>
      <c r="AZ538" s="598" t="e">
        <f>+VLOOKUP($AJ538,Data_Validation!$A:$E,5,0)</f>
        <v>#N/A</v>
      </c>
    </row>
    <row r="539" spans="36:52" ht="15" customHeight="1">
      <c r="AJ539" s="1030">
        <f t="shared" si="36"/>
        <v>0</v>
      </c>
      <c r="AK539" s="1030">
        <f t="shared" si="36"/>
        <v>0</v>
      </c>
      <c r="AL539" s="1030">
        <f>IFERROR(INDEX(G539:R539,1,MATCH(Parametres!$B$3,G$1:R$1,0)-1)*IF(OR(F539="L",F539="S",F539="I"),-1,1),"")</f>
        <v>0</v>
      </c>
      <c r="AM539" s="1030">
        <f t="shared" si="33"/>
        <v>0</v>
      </c>
      <c r="AN539" s="1030">
        <f>INDEX(G539:R539,1,MATCH(Parametres!$B$3,G$1:R$1,0))*IF(OR(F539="L",F539="S",F539="I"),-1,1)</f>
        <v>0</v>
      </c>
      <c r="AO539" s="598" t="e">
        <f>+VLOOKUP($AJ539,Data_Validation!$A:$D,1,0)</f>
        <v>#N/A</v>
      </c>
      <c r="AP539" s="598" t="e">
        <f>+VLOOKUP($AJ539,Data_Validation!$A:$D,3,0)</f>
        <v>#N/A</v>
      </c>
      <c r="AQ539" s="598" t="e">
        <f>+VLOOKUP($AJ539,Data_Validation!$A:$D,4,0)</f>
        <v>#N/A</v>
      </c>
      <c r="AR539" s="598" t="s">
        <v>299</v>
      </c>
      <c r="AS539" s="598" t="e">
        <f>+VLOOKUP($AJ539,Data_Validation!$A:$E,5,0)</f>
        <v>#N/A</v>
      </c>
      <c r="AT539" s="1036">
        <f t="shared" si="34"/>
        <v>0</v>
      </c>
      <c r="AU539" s="599">
        <f t="shared" si="34"/>
        <v>0</v>
      </c>
      <c r="AV539" s="1030">
        <f>IFERROR(INDEX(V539:AG539,1,MATCH(Parametres!$B$3,V$1:AG$1,0)-1)*IF(OR(C539="L",C539="S",C539="I"),-1,1),"")</f>
        <v>0</v>
      </c>
      <c r="AW539" s="1030">
        <f t="shared" si="35"/>
        <v>0</v>
      </c>
      <c r="AX539" s="1030">
        <f>INDEX(V539:AG539,1,MATCH(Parametres!$B$3,V$1:AG$1,0))*IF(OR(C539="L",C539="S",C539="I"),-1,1)</f>
        <v>0</v>
      </c>
      <c r="AY539" s="598" t="s">
        <v>337</v>
      </c>
      <c r="AZ539" s="598" t="e">
        <f>+VLOOKUP($AJ539,Data_Validation!$A:$E,5,0)</f>
        <v>#N/A</v>
      </c>
    </row>
    <row r="540" spans="36:52" ht="15" customHeight="1">
      <c r="AJ540" s="1030">
        <f t="shared" si="36"/>
        <v>0</v>
      </c>
      <c r="AK540" s="1030">
        <f t="shared" si="36"/>
        <v>0</v>
      </c>
      <c r="AL540" s="1030">
        <f>IFERROR(INDEX(G540:R540,1,MATCH(Parametres!$B$3,G$1:R$1,0)-1)*IF(OR(F540="L",F540="S",F540="I"),-1,1),"")</f>
        <v>0</v>
      </c>
      <c r="AM540" s="1030">
        <f t="shared" si="33"/>
        <v>0</v>
      </c>
      <c r="AN540" s="1030">
        <f>INDEX(G540:R540,1,MATCH(Parametres!$B$3,G$1:R$1,0))*IF(OR(F540="L",F540="S",F540="I"),-1,1)</f>
        <v>0</v>
      </c>
      <c r="AO540" s="598" t="e">
        <f>+VLOOKUP($AJ540,Data_Validation!$A:$D,1,0)</f>
        <v>#N/A</v>
      </c>
      <c r="AP540" s="598" t="e">
        <f>+VLOOKUP($AJ540,Data_Validation!$A:$D,3,0)</f>
        <v>#N/A</v>
      </c>
      <c r="AQ540" s="598" t="e">
        <f>+VLOOKUP($AJ540,Data_Validation!$A:$D,4,0)</f>
        <v>#N/A</v>
      </c>
      <c r="AR540" s="598" t="s">
        <v>299</v>
      </c>
      <c r="AS540" s="598" t="e">
        <f>+VLOOKUP($AJ540,Data_Validation!$A:$E,5,0)</f>
        <v>#N/A</v>
      </c>
      <c r="AT540" s="1036">
        <f t="shared" si="34"/>
        <v>0</v>
      </c>
      <c r="AU540" s="599">
        <f t="shared" si="34"/>
        <v>0</v>
      </c>
      <c r="AV540" s="1030">
        <f>IFERROR(INDEX(V540:AG540,1,MATCH(Parametres!$B$3,V$1:AG$1,0)-1)*IF(OR(C540="L",C540="S",C540="I"),-1,1),"")</f>
        <v>0</v>
      </c>
      <c r="AW540" s="1030">
        <f t="shared" si="35"/>
        <v>0</v>
      </c>
      <c r="AX540" s="1030">
        <f>INDEX(V540:AG540,1,MATCH(Parametres!$B$3,V$1:AG$1,0))*IF(OR(C540="L",C540="S",C540="I"),-1,1)</f>
        <v>0</v>
      </c>
      <c r="AY540" s="598" t="s">
        <v>337</v>
      </c>
      <c r="AZ540" s="598" t="e">
        <f>+VLOOKUP($AJ540,Data_Validation!$A:$E,5,0)</f>
        <v>#N/A</v>
      </c>
    </row>
    <row r="541" spans="36:52" ht="15" customHeight="1">
      <c r="AJ541" s="1030">
        <f t="shared" si="36"/>
        <v>0</v>
      </c>
      <c r="AK541" s="1030">
        <f t="shared" si="36"/>
        <v>0</v>
      </c>
      <c r="AL541" s="1030">
        <f>IFERROR(INDEX(G541:R541,1,MATCH(Parametres!$B$3,G$1:R$1,0)-1)*IF(OR(F541="L",F541="S",F541="I"),-1,1),"")</f>
        <v>0</v>
      </c>
      <c r="AM541" s="1030">
        <f t="shared" si="33"/>
        <v>0</v>
      </c>
      <c r="AN541" s="1030">
        <f>INDEX(G541:R541,1,MATCH(Parametres!$B$3,G$1:R$1,0))*IF(OR(F541="L",F541="S",F541="I"),-1,1)</f>
        <v>0</v>
      </c>
      <c r="AO541" s="598" t="e">
        <f>+VLOOKUP($AJ541,Data_Validation!$A:$D,1,0)</f>
        <v>#N/A</v>
      </c>
      <c r="AP541" s="598" t="e">
        <f>+VLOOKUP($AJ541,Data_Validation!$A:$D,3,0)</f>
        <v>#N/A</v>
      </c>
      <c r="AQ541" s="598" t="e">
        <f>+VLOOKUP($AJ541,Data_Validation!$A:$D,4,0)</f>
        <v>#N/A</v>
      </c>
      <c r="AR541" s="598" t="s">
        <v>299</v>
      </c>
      <c r="AS541" s="598" t="e">
        <f>+VLOOKUP($AJ541,Data_Validation!$A:$E,5,0)</f>
        <v>#N/A</v>
      </c>
      <c r="AT541" s="1036">
        <f t="shared" si="34"/>
        <v>0</v>
      </c>
      <c r="AU541" s="599">
        <f t="shared" si="34"/>
        <v>0</v>
      </c>
      <c r="AV541" s="1030">
        <f>IFERROR(INDEX(V541:AG541,1,MATCH(Parametres!$B$3,V$1:AG$1,0)-1)*IF(OR(C541="L",C541="S",C541="I"),-1,1),"")</f>
        <v>0</v>
      </c>
      <c r="AW541" s="1030">
        <f t="shared" si="35"/>
        <v>0</v>
      </c>
      <c r="AX541" s="1030">
        <f>INDEX(V541:AG541,1,MATCH(Parametres!$B$3,V$1:AG$1,0))*IF(OR(C541="L",C541="S",C541="I"),-1,1)</f>
        <v>0</v>
      </c>
      <c r="AY541" s="598" t="s">
        <v>337</v>
      </c>
      <c r="AZ541" s="598" t="e">
        <f>+VLOOKUP($AJ541,Data_Validation!$A:$E,5,0)</f>
        <v>#N/A</v>
      </c>
    </row>
    <row r="542" spans="36:52" ht="15" customHeight="1">
      <c r="AJ542" s="1030">
        <f t="shared" si="36"/>
        <v>0</v>
      </c>
      <c r="AK542" s="1030">
        <f t="shared" si="36"/>
        <v>0</v>
      </c>
      <c r="AL542" s="1030">
        <f>IFERROR(INDEX(G542:R542,1,MATCH(Parametres!$B$3,G$1:R$1,0)-1)*IF(OR(F542="L",F542="S",F542="I"),-1,1),"")</f>
        <v>0</v>
      </c>
      <c r="AM542" s="1030">
        <f t="shared" si="33"/>
        <v>0</v>
      </c>
      <c r="AN542" s="1030">
        <f>INDEX(G542:R542,1,MATCH(Parametres!$B$3,G$1:R$1,0))*IF(OR(F542="L",F542="S",F542="I"),-1,1)</f>
        <v>0</v>
      </c>
      <c r="AO542" s="598" t="e">
        <f>+VLOOKUP($AJ542,Data_Validation!$A:$D,1,0)</f>
        <v>#N/A</v>
      </c>
      <c r="AP542" s="598" t="e">
        <f>+VLOOKUP($AJ542,Data_Validation!$A:$D,3,0)</f>
        <v>#N/A</v>
      </c>
      <c r="AQ542" s="598" t="e">
        <f>+VLOOKUP($AJ542,Data_Validation!$A:$D,4,0)</f>
        <v>#N/A</v>
      </c>
      <c r="AR542" s="598" t="s">
        <v>299</v>
      </c>
      <c r="AS542" s="598" t="e">
        <f>+VLOOKUP($AJ542,Data_Validation!$A:$E,5,0)</f>
        <v>#N/A</v>
      </c>
      <c r="AT542" s="1036">
        <f t="shared" si="34"/>
        <v>0</v>
      </c>
      <c r="AU542" s="599">
        <f t="shared" si="34"/>
        <v>0</v>
      </c>
      <c r="AV542" s="1030">
        <f>IFERROR(INDEX(V542:AG542,1,MATCH(Parametres!$B$3,V$1:AG$1,0)-1)*IF(OR(C542="L",C542="S",C542="I"),-1,1),"")</f>
        <v>0</v>
      </c>
      <c r="AW542" s="1030">
        <f t="shared" si="35"/>
        <v>0</v>
      </c>
      <c r="AX542" s="1030">
        <f>INDEX(V542:AG542,1,MATCH(Parametres!$B$3,V$1:AG$1,0))*IF(OR(C542="L",C542="S",C542="I"),-1,1)</f>
        <v>0</v>
      </c>
      <c r="AY542" s="598" t="s">
        <v>337</v>
      </c>
      <c r="AZ542" s="598" t="e">
        <f>+VLOOKUP($AJ542,Data_Validation!$A:$E,5,0)</f>
        <v>#N/A</v>
      </c>
    </row>
    <row r="543" spans="36:52" ht="15" customHeight="1">
      <c r="AJ543" s="1030">
        <f t="shared" si="36"/>
        <v>0</v>
      </c>
      <c r="AK543" s="1030">
        <f t="shared" si="36"/>
        <v>0</v>
      </c>
      <c r="AL543" s="1030">
        <f>IFERROR(INDEX(G543:R543,1,MATCH(Parametres!$B$3,G$1:R$1,0)-1)*IF(OR(F543="L",F543="S",F543="I"),-1,1),"")</f>
        <v>0</v>
      </c>
      <c r="AM543" s="1030">
        <f t="shared" si="33"/>
        <v>0</v>
      </c>
      <c r="AN543" s="1030">
        <f>INDEX(G543:R543,1,MATCH(Parametres!$B$3,G$1:R$1,0))*IF(OR(F543="L",F543="S",F543="I"),-1,1)</f>
        <v>0</v>
      </c>
      <c r="AO543" s="598" t="e">
        <f>+VLOOKUP($AJ543,Data_Validation!$A:$D,1,0)</f>
        <v>#N/A</v>
      </c>
      <c r="AP543" s="598" t="e">
        <f>+VLOOKUP($AJ543,Data_Validation!$A:$D,3,0)</f>
        <v>#N/A</v>
      </c>
      <c r="AQ543" s="598" t="e">
        <f>+VLOOKUP($AJ543,Data_Validation!$A:$D,4,0)</f>
        <v>#N/A</v>
      </c>
      <c r="AR543" s="598" t="s">
        <v>299</v>
      </c>
      <c r="AS543" s="598" t="e">
        <f>+VLOOKUP($AJ543,Data_Validation!$A:$E,5,0)</f>
        <v>#N/A</v>
      </c>
      <c r="AT543" s="1036">
        <f t="shared" si="34"/>
        <v>0</v>
      </c>
      <c r="AU543" s="599">
        <f t="shared" si="34"/>
        <v>0</v>
      </c>
      <c r="AV543" s="1030">
        <f>IFERROR(INDEX(V543:AG543,1,MATCH(Parametres!$B$3,V$1:AG$1,0)-1)*IF(OR(C543="L",C543="S",C543="I"),-1,1),"")</f>
        <v>0</v>
      </c>
      <c r="AW543" s="1030">
        <f t="shared" si="35"/>
        <v>0</v>
      </c>
      <c r="AX543" s="1030">
        <f>INDEX(V543:AG543,1,MATCH(Parametres!$B$3,V$1:AG$1,0))*IF(OR(C543="L",C543="S",C543="I"),-1,1)</f>
        <v>0</v>
      </c>
      <c r="AY543" s="598" t="s">
        <v>337</v>
      </c>
      <c r="AZ543" s="598" t="e">
        <f>+VLOOKUP($AJ543,Data_Validation!$A:$E,5,0)</f>
        <v>#N/A</v>
      </c>
    </row>
    <row r="544" spans="36:52" ht="15" customHeight="1">
      <c r="AJ544" s="1030">
        <f t="shared" si="36"/>
        <v>0</v>
      </c>
      <c r="AK544" s="1030">
        <f t="shared" si="36"/>
        <v>0</v>
      </c>
      <c r="AL544" s="1030">
        <f>IFERROR(INDEX(G544:R544,1,MATCH(Parametres!$B$3,G$1:R$1,0)-1)*IF(OR(F544="L",F544="S",F544="I"),-1,1),"")</f>
        <v>0</v>
      </c>
      <c r="AM544" s="1030">
        <f t="shared" si="33"/>
        <v>0</v>
      </c>
      <c r="AN544" s="1030">
        <f>INDEX(G544:R544,1,MATCH(Parametres!$B$3,G$1:R$1,0))*IF(OR(F544="L",F544="S",F544="I"),-1,1)</f>
        <v>0</v>
      </c>
      <c r="AO544" s="598" t="e">
        <f>+VLOOKUP($AJ544,Data_Validation!$A:$D,1,0)</f>
        <v>#N/A</v>
      </c>
      <c r="AP544" s="598" t="e">
        <f>+VLOOKUP($AJ544,Data_Validation!$A:$D,3,0)</f>
        <v>#N/A</v>
      </c>
      <c r="AQ544" s="598" t="e">
        <f>+VLOOKUP($AJ544,Data_Validation!$A:$D,4,0)</f>
        <v>#N/A</v>
      </c>
      <c r="AR544" s="598" t="s">
        <v>299</v>
      </c>
      <c r="AS544" s="598" t="e">
        <f>+VLOOKUP($AJ544,Data_Validation!$A:$E,5,0)</f>
        <v>#N/A</v>
      </c>
      <c r="AT544" s="1036">
        <f t="shared" si="34"/>
        <v>0</v>
      </c>
      <c r="AU544" s="599">
        <f t="shared" si="34"/>
        <v>0</v>
      </c>
      <c r="AV544" s="1030">
        <f>IFERROR(INDEX(V544:AG544,1,MATCH(Parametres!$B$3,V$1:AG$1,0)-1)*IF(OR(C544="L",C544="S",C544="I"),-1,1),"")</f>
        <v>0</v>
      </c>
      <c r="AW544" s="1030">
        <f t="shared" si="35"/>
        <v>0</v>
      </c>
      <c r="AX544" s="1030">
        <f>INDEX(V544:AG544,1,MATCH(Parametres!$B$3,V$1:AG$1,0))*IF(OR(C544="L",C544="S",C544="I"),-1,1)</f>
        <v>0</v>
      </c>
      <c r="AY544" s="598" t="s">
        <v>337</v>
      </c>
      <c r="AZ544" s="598" t="e">
        <f>+VLOOKUP($AJ544,Data_Validation!$A:$E,5,0)</f>
        <v>#N/A</v>
      </c>
    </row>
    <row r="545" spans="36:52" ht="15" customHeight="1">
      <c r="AJ545" s="1030">
        <f t="shared" si="36"/>
        <v>0</v>
      </c>
      <c r="AK545" s="1030">
        <f t="shared" si="36"/>
        <v>0</v>
      </c>
      <c r="AL545" s="1030">
        <f>IFERROR(INDEX(G545:R545,1,MATCH(Parametres!$B$3,G$1:R$1,0)-1)*IF(OR(F545="L",F545="S",F545="I"),-1,1),"")</f>
        <v>0</v>
      </c>
      <c r="AM545" s="1030">
        <f t="shared" si="33"/>
        <v>0</v>
      </c>
      <c r="AN545" s="1030">
        <f>INDEX(G545:R545,1,MATCH(Parametres!$B$3,G$1:R$1,0))*IF(OR(F545="L",F545="S",F545="I"),-1,1)</f>
        <v>0</v>
      </c>
      <c r="AO545" s="598" t="e">
        <f>+VLOOKUP($AJ545,Data_Validation!$A:$D,1,0)</f>
        <v>#N/A</v>
      </c>
      <c r="AP545" s="598" t="e">
        <f>+VLOOKUP($AJ545,Data_Validation!$A:$D,3,0)</f>
        <v>#N/A</v>
      </c>
      <c r="AQ545" s="598" t="e">
        <f>+VLOOKUP($AJ545,Data_Validation!$A:$D,4,0)</f>
        <v>#N/A</v>
      </c>
      <c r="AR545" s="598" t="s">
        <v>299</v>
      </c>
      <c r="AS545" s="598" t="e">
        <f>+VLOOKUP($AJ545,Data_Validation!$A:$E,5,0)</f>
        <v>#N/A</v>
      </c>
      <c r="AT545" s="1036">
        <f t="shared" si="34"/>
        <v>0</v>
      </c>
      <c r="AU545" s="599">
        <f t="shared" si="34"/>
        <v>0</v>
      </c>
      <c r="AV545" s="1030">
        <f>IFERROR(INDEX(V545:AG545,1,MATCH(Parametres!$B$3,V$1:AG$1,0)-1)*IF(OR(C545="L",C545="S",C545="I"),-1,1),"")</f>
        <v>0</v>
      </c>
      <c r="AW545" s="1030">
        <f t="shared" si="35"/>
        <v>0</v>
      </c>
      <c r="AX545" s="1030">
        <f>INDEX(V545:AG545,1,MATCH(Parametres!$B$3,V$1:AG$1,0))*IF(OR(C545="L",C545="S",C545="I"),-1,1)</f>
        <v>0</v>
      </c>
      <c r="AY545" s="598" t="s">
        <v>337</v>
      </c>
      <c r="AZ545" s="598" t="e">
        <f>+VLOOKUP($AJ545,Data_Validation!$A:$E,5,0)</f>
        <v>#N/A</v>
      </c>
    </row>
    <row r="546" spans="36:52" ht="15" customHeight="1">
      <c r="AJ546" s="1030">
        <f t="shared" si="36"/>
        <v>0</v>
      </c>
      <c r="AK546" s="1030">
        <f t="shared" si="36"/>
        <v>0</v>
      </c>
      <c r="AL546" s="1030">
        <f>IFERROR(INDEX(G546:R546,1,MATCH(Parametres!$B$3,G$1:R$1,0)-1)*IF(OR(F546="L",F546="S",F546="I"),-1,1),"")</f>
        <v>0</v>
      </c>
      <c r="AM546" s="1030">
        <f t="shared" si="33"/>
        <v>0</v>
      </c>
      <c r="AN546" s="1030">
        <f>INDEX(G546:R546,1,MATCH(Parametres!$B$3,G$1:R$1,0))*IF(OR(F546="L",F546="S",F546="I"),-1,1)</f>
        <v>0</v>
      </c>
      <c r="AO546" s="598" t="e">
        <f>+VLOOKUP($AJ546,Data_Validation!$A:$D,1,0)</f>
        <v>#N/A</v>
      </c>
      <c r="AP546" s="598" t="e">
        <f>+VLOOKUP($AJ546,Data_Validation!$A:$D,3,0)</f>
        <v>#N/A</v>
      </c>
      <c r="AQ546" s="598" t="e">
        <f>+VLOOKUP($AJ546,Data_Validation!$A:$D,4,0)</f>
        <v>#N/A</v>
      </c>
      <c r="AR546" s="598" t="s">
        <v>299</v>
      </c>
      <c r="AS546" s="598" t="e">
        <f>+VLOOKUP($AJ546,Data_Validation!$A:$E,5,0)</f>
        <v>#N/A</v>
      </c>
      <c r="AT546" s="1036">
        <f t="shared" si="34"/>
        <v>0</v>
      </c>
      <c r="AU546" s="599">
        <f t="shared" si="34"/>
        <v>0</v>
      </c>
      <c r="AV546" s="1030">
        <f>IFERROR(INDEX(V546:AG546,1,MATCH(Parametres!$B$3,V$1:AG$1,0)-1)*IF(OR(C546="L",C546="S",C546="I"),-1,1),"")</f>
        <v>0</v>
      </c>
      <c r="AW546" s="1030">
        <f t="shared" si="35"/>
        <v>0</v>
      </c>
      <c r="AX546" s="1030">
        <f>INDEX(V546:AG546,1,MATCH(Parametres!$B$3,V$1:AG$1,0))*IF(OR(C546="L",C546="S",C546="I"),-1,1)</f>
        <v>0</v>
      </c>
      <c r="AY546" s="598" t="s">
        <v>337</v>
      </c>
      <c r="AZ546" s="598" t="e">
        <f>+VLOOKUP($AJ546,Data_Validation!$A:$E,5,0)</f>
        <v>#N/A</v>
      </c>
    </row>
    <row r="547" spans="36:52" ht="15" customHeight="1">
      <c r="AJ547" s="1030">
        <f t="shared" si="36"/>
        <v>0</v>
      </c>
      <c r="AK547" s="1030">
        <f t="shared" si="36"/>
        <v>0</v>
      </c>
      <c r="AL547" s="1030">
        <f>IFERROR(INDEX(G547:R547,1,MATCH(Parametres!$B$3,G$1:R$1,0)-1)*IF(OR(F547="L",F547="S",F547="I"),-1,1),"")</f>
        <v>0</v>
      </c>
      <c r="AM547" s="1030">
        <f t="shared" si="33"/>
        <v>0</v>
      </c>
      <c r="AN547" s="1030">
        <f>INDEX(G547:R547,1,MATCH(Parametres!$B$3,G$1:R$1,0))*IF(OR(F547="L",F547="S",F547="I"),-1,1)</f>
        <v>0</v>
      </c>
      <c r="AO547" s="598" t="e">
        <f>+VLOOKUP($AJ547,Data_Validation!$A:$D,1,0)</f>
        <v>#N/A</v>
      </c>
      <c r="AP547" s="598" t="e">
        <f>+VLOOKUP($AJ547,Data_Validation!$A:$D,3,0)</f>
        <v>#N/A</v>
      </c>
      <c r="AQ547" s="598" t="e">
        <f>+VLOOKUP($AJ547,Data_Validation!$A:$D,4,0)</f>
        <v>#N/A</v>
      </c>
      <c r="AR547" s="598" t="s">
        <v>299</v>
      </c>
      <c r="AS547" s="598" t="e">
        <f>+VLOOKUP($AJ547,Data_Validation!$A:$E,5,0)</f>
        <v>#N/A</v>
      </c>
      <c r="AT547" s="1036">
        <f t="shared" si="34"/>
        <v>0</v>
      </c>
      <c r="AU547" s="599">
        <f t="shared" si="34"/>
        <v>0</v>
      </c>
      <c r="AV547" s="1030">
        <f>IFERROR(INDEX(V547:AG547,1,MATCH(Parametres!$B$3,V$1:AG$1,0)-1)*IF(OR(C547="L",C547="S",C547="I"),-1,1),"")</f>
        <v>0</v>
      </c>
      <c r="AW547" s="1030">
        <f t="shared" si="35"/>
        <v>0</v>
      </c>
      <c r="AX547" s="1030">
        <f>INDEX(V547:AG547,1,MATCH(Parametres!$B$3,V$1:AG$1,0))*IF(OR(C547="L",C547="S",C547="I"),-1,1)</f>
        <v>0</v>
      </c>
      <c r="AY547" s="598" t="s">
        <v>337</v>
      </c>
      <c r="AZ547" s="598" t="e">
        <f>+VLOOKUP($AJ547,Data_Validation!$A:$E,5,0)</f>
        <v>#N/A</v>
      </c>
    </row>
    <row r="548" spans="36:52" ht="15" customHeight="1">
      <c r="AJ548" s="1030">
        <f t="shared" si="36"/>
        <v>0</v>
      </c>
      <c r="AK548" s="1030">
        <f t="shared" si="36"/>
        <v>0</v>
      </c>
      <c r="AL548" s="1030">
        <f>IFERROR(INDEX(G548:R548,1,MATCH(Parametres!$B$3,G$1:R$1,0)-1)*IF(OR(F548="L",F548="S",F548="I"),-1,1),"")</f>
        <v>0</v>
      </c>
      <c r="AM548" s="1030">
        <f t="shared" si="33"/>
        <v>0</v>
      </c>
      <c r="AN548" s="1030">
        <f>INDEX(G548:R548,1,MATCH(Parametres!$B$3,G$1:R$1,0))*IF(OR(F548="L",F548="S",F548="I"),-1,1)</f>
        <v>0</v>
      </c>
      <c r="AO548" s="598" t="e">
        <f>+VLOOKUP($AJ548,Data_Validation!$A:$D,1,0)</f>
        <v>#N/A</v>
      </c>
      <c r="AP548" s="598" t="e">
        <f>+VLOOKUP($AJ548,Data_Validation!$A:$D,3,0)</f>
        <v>#N/A</v>
      </c>
      <c r="AQ548" s="598" t="e">
        <f>+VLOOKUP($AJ548,Data_Validation!$A:$D,4,0)</f>
        <v>#N/A</v>
      </c>
      <c r="AR548" s="598" t="s">
        <v>299</v>
      </c>
      <c r="AS548" s="598" t="e">
        <f>+VLOOKUP($AJ548,Data_Validation!$A:$E,5,0)</f>
        <v>#N/A</v>
      </c>
      <c r="AT548" s="1036">
        <f t="shared" si="34"/>
        <v>0</v>
      </c>
      <c r="AU548" s="599">
        <f t="shared" si="34"/>
        <v>0</v>
      </c>
      <c r="AV548" s="1030">
        <f>IFERROR(INDEX(V548:AG548,1,MATCH(Parametres!$B$3,V$1:AG$1,0)-1)*IF(OR(C548="L",C548="S",C548="I"),-1,1),"")</f>
        <v>0</v>
      </c>
      <c r="AW548" s="1030">
        <f t="shared" si="35"/>
        <v>0</v>
      </c>
      <c r="AX548" s="1030">
        <f>INDEX(V548:AG548,1,MATCH(Parametres!$B$3,V$1:AG$1,0))*IF(OR(C548="L",C548="S",C548="I"),-1,1)</f>
        <v>0</v>
      </c>
      <c r="AY548" s="598" t="s">
        <v>337</v>
      </c>
      <c r="AZ548" s="598" t="e">
        <f>+VLOOKUP($AJ548,Data_Validation!$A:$E,5,0)</f>
        <v>#N/A</v>
      </c>
    </row>
    <row r="549" spans="36:52" ht="15" customHeight="1">
      <c r="AJ549" s="1030">
        <f t="shared" si="36"/>
        <v>0</v>
      </c>
      <c r="AK549" s="1030">
        <f t="shared" si="36"/>
        <v>0</v>
      </c>
      <c r="AL549" s="1030">
        <f>IFERROR(INDEX(G549:R549,1,MATCH(Parametres!$B$3,G$1:R$1,0)-1)*IF(OR(F549="L",F549="S",F549="I"),-1,1),"")</f>
        <v>0</v>
      </c>
      <c r="AM549" s="1030">
        <f t="shared" si="33"/>
        <v>0</v>
      </c>
      <c r="AN549" s="1030">
        <f>INDEX(G549:R549,1,MATCH(Parametres!$B$3,G$1:R$1,0))*IF(OR(F549="L",F549="S",F549="I"),-1,1)</f>
        <v>0</v>
      </c>
      <c r="AO549" s="598" t="e">
        <f>+VLOOKUP($AJ549,Data_Validation!$A:$D,1,0)</f>
        <v>#N/A</v>
      </c>
      <c r="AP549" s="598" t="e">
        <f>+VLOOKUP($AJ549,Data_Validation!$A:$D,3,0)</f>
        <v>#N/A</v>
      </c>
      <c r="AQ549" s="598" t="e">
        <f>+VLOOKUP($AJ549,Data_Validation!$A:$D,4,0)</f>
        <v>#N/A</v>
      </c>
      <c r="AR549" s="598" t="s">
        <v>299</v>
      </c>
      <c r="AS549" s="598" t="e">
        <f>+VLOOKUP($AJ549,Data_Validation!$A:$E,5,0)</f>
        <v>#N/A</v>
      </c>
      <c r="AT549" s="1036">
        <f t="shared" si="34"/>
        <v>0</v>
      </c>
      <c r="AU549" s="599">
        <f t="shared" si="34"/>
        <v>0</v>
      </c>
      <c r="AV549" s="1030">
        <f>IFERROR(INDEX(V549:AG549,1,MATCH(Parametres!$B$3,V$1:AG$1,0)-1)*IF(OR(C549="L",C549="S",C549="I"),-1,1),"")</f>
        <v>0</v>
      </c>
      <c r="AW549" s="1030">
        <f t="shared" si="35"/>
        <v>0</v>
      </c>
      <c r="AX549" s="1030">
        <f>INDEX(V549:AG549,1,MATCH(Parametres!$B$3,V$1:AG$1,0))*IF(OR(C549="L",C549="S",C549="I"),-1,1)</f>
        <v>0</v>
      </c>
      <c r="AY549" s="598" t="s">
        <v>337</v>
      </c>
      <c r="AZ549" s="598" t="e">
        <f>+VLOOKUP($AJ549,Data_Validation!$A:$E,5,0)</f>
        <v>#N/A</v>
      </c>
    </row>
    <row r="550" spans="36:52" ht="15" customHeight="1">
      <c r="AJ550" s="1030">
        <f t="shared" si="36"/>
        <v>0</v>
      </c>
      <c r="AK550" s="1030">
        <f t="shared" si="36"/>
        <v>0</v>
      </c>
      <c r="AL550" s="1030">
        <f>IFERROR(INDEX(G550:R550,1,MATCH(Parametres!$B$3,G$1:R$1,0)-1)*IF(OR(F550="L",F550="S",F550="I"),-1,1),"")</f>
        <v>0</v>
      </c>
      <c r="AM550" s="1030">
        <f t="shared" si="33"/>
        <v>0</v>
      </c>
      <c r="AN550" s="1030">
        <f>INDEX(G550:R550,1,MATCH(Parametres!$B$3,G$1:R$1,0))*IF(OR(F550="L",F550="S",F550="I"),-1,1)</f>
        <v>0</v>
      </c>
      <c r="AO550" s="598" t="e">
        <f>+VLOOKUP($AJ550,Data_Validation!$A:$D,1,0)</f>
        <v>#N/A</v>
      </c>
      <c r="AP550" s="598" t="e">
        <f>+VLOOKUP($AJ550,Data_Validation!$A:$D,3,0)</f>
        <v>#N/A</v>
      </c>
      <c r="AQ550" s="598" t="e">
        <f>+VLOOKUP($AJ550,Data_Validation!$A:$D,4,0)</f>
        <v>#N/A</v>
      </c>
      <c r="AR550" s="598" t="s">
        <v>299</v>
      </c>
      <c r="AS550" s="598" t="e">
        <f>+VLOOKUP($AJ550,Data_Validation!$A:$E,5,0)</f>
        <v>#N/A</v>
      </c>
      <c r="AT550" s="1036">
        <f t="shared" si="34"/>
        <v>0</v>
      </c>
      <c r="AU550" s="599">
        <f t="shared" si="34"/>
        <v>0</v>
      </c>
      <c r="AV550" s="1030">
        <f>IFERROR(INDEX(V550:AG550,1,MATCH(Parametres!$B$3,V$1:AG$1,0)-1)*IF(OR(C550="L",C550="S",C550="I"),-1,1),"")</f>
        <v>0</v>
      </c>
      <c r="AW550" s="1030">
        <f t="shared" si="35"/>
        <v>0</v>
      </c>
      <c r="AX550" s="1030">
        <f>INDEX(V550:AG550,1,MATCH(Parametres!$B$3,V$1:AG$1,0))*IF(OR(C550="L",C550="S",C550="I"),-1,1)</f>
        <v>0</v>
      </c>
      <c r="AY550" s="598" t="s">
        <v>337</v>
      </c>
      <c r="AZ550" s="598" t="e">
        <f>+VLOOKUP($AJ550,Data_Validation!$A:$E,5,0)</f>
        <v>#N/A</v>
      </c>
    </row>
    <row r="551" spans="36:52" ht="15" customHeight="1">
      <c r="AJ551" s="1030">
        <f t="shared" si="36"/>
        <v>0</v>
      </c>
      <c r="AK551" s="1030">
        <f t="shared" si="36"/>
        <v>0</v>
      </c>
      <c r="AL551" s="1030">
        <f>IFERROR(INDEX(G551:R551,1,MATCH(Parametres!$B$3,G$1:R$1,0)-1)*IF(OR(F551="L",F551="S",F551="I"),-1,1),"")</f>
        <v>0</v>
      </c>
      <c r="AM551" s="1030">
        <f t="shared" si="33"/>
        <v>0</v>
      </c>
      <c r="AN551" s="1030">
        <f>INDEX(G551:R551,1,MATCH(Parametres!$B$3,G$1:R$1,0))*IF(OR(F551="L",F551="S",F551="I"),-1,1)</f>
        <v>0</v>
      </c>
      <c r="AO551" s="598" t="e">
        <f>+VLOOKUP($AJ551,Data_Validation!$A:$D,1,0)</f>
        <v>#N/A</v>
      </c>
      <c r="AP551" s="598" t="e">
        <f>+VLOOKUP($AJ551,Data_Validation!$A:$D,3,0)</f>
        <v>#N/A</v>
      </c>
      <c r="AQ551" s="598" t="e">
        <f>+VLOOKUP($AJ551,Data_Validation!$A:$D,4,0)</f>
        <v>#N/A</v>
      </c>
      <c r="AR551" s="598" t="s">
        <v>299</v>
      </c>
      <c r="AS551" s="598" t="e">
        <f>+VLOOKUP($AJ551,Data_Validation!$A:$E,5,0)</f>
        <v>#N/A</v>
      </c>
      <c r="AT551" s="1036">
        <f t="shared" si="34"/>
        <v>0</v>
      </c>
      <c r="AU551" s="599">
        <f t="shared" si="34"/>
        <v>0</v>
      </c>
      <c r="AV551" s="1030">
        <f>IFERROR(INDEX(V551:AG551,1,MATCH(Parametres!$B$3,V$1:AG$1,0)-1)*IF(OR(C551="L",C551="S",C551="I"),-1,1),"")</f>
        <v>0</v>
      </c>
      <c r="AW551" s="1030">
        <f t="shared" si="35"/>
        <v>0</v>
      </c>
      <c r="AX551" s="1030">
        <f>INDEX(V551:AG551,1,MATCH(Parametres!$B$3,V$1:AG$1,0))*IF(OR(C551="L",C551="S",C551="I"),-1,1)</f>
        <v>0</v>
      </c>
      <c r="AY551" s="598" t="s">
        <v>337</v>
      </c>
      <c r="AZ551" s="598" t="e">
        <f>+VLOOKUP($AJ551,Data_Validation!$A:$E,5,0)</f>
        <v>#N/A</v>
      </c>
    </row>
    <row r="552" spans="36:52" ht="15" customHeight="1">
      <c r="AJ552" s="1030">
        <f t="shared" si="36"/>
        <v>0</v>
      </c>
      <c r="AK552" s="1030">
        <f t="shared" si="36"/>
        <v>0</v>
      </c>
      <c r="AL552" s="1030">
        <f>IFERROR(INDEX(G552:R552,1,MATCH(Parametres!$B$3,G$1:R$1,0)-1)*IF(OR(F552="L",F552="S",F552="I"),-1,1),"")</f>
        <v>0</v>
      </c>
      <c r="AM552" s="1030">
        <f t="shared" si="33"/>
        <v>0</v>
      </c>
      <c r="AN552" s="1030">
        <f>INDEX(G552:R552,1,MATCH(Parametres!$B$3,G$1:R$1,0))*IF(OR(F552="L",F552="S",F552="I"),-1,1)</f>
        <v>0</v>
      </c>
      <c r="AO552" s="598" t="e">
        <f>+VLOOKUP($AJ552,Data_Validation!$A:$D,1,0)</f>
        <v>#N/A</v>
      </c>
      <c r="AP552" s="598" t="e">
        <f>+VLOOKUP($AJ552,Data_Validation!$A:$D,3,0)</f>
        <v>#N/A</v>
      </c>
      <c r="AQ552" s="598" t="e">
        <f>+VLOOKUP($AJ552,Data_Validation!$A:$D,4,0)</f>
        <v>#N/A</v>
      </c>
      <c r="AR552" s="598" t="s">
        <v>299</v>
      </c>
      <c r="AS552" s="598" t="e">
        <f>+VLOOKUP($AJ552,Data_Validation!$A:$E,5,0)</f>
        <v>#N/A</v>
      </c>
      <c r="AT552" s="1036">
        <f t="shared" si="34"/>
        <v>0</v>
      </c>
      <c r="AU552" s="599">
        <f t="shared" si="34"/>
        <v>0</v>
      </c>
      <c r="AV552" s="1030">
        <f>IFERROR(INDEX(V552:AG552,1,MATCH(Parametres!$B$3,V$1:AG$1,0)-1)*IF(OR(C552="L",C552="S",C552="I"),-1,1),"")</f>
        <v>0</v>
      </c>
      <c r="AW552" s="1030">
        <f t="shared" si="35"/>
        <v>0</v>
      </c>
      <c r="AX552" s="1030">
        <f>INDEX(V552:AG552,1,MATCH(Parametres!$B$3,V$1:AG$1,0))*IF(OR(C552="L",C552="S",C552="I"),-1,1)</f>
        <v>0</v>
      </c>
      <c r="AY552" s="598" t="s">
        <v>337</v>
      </c>
      <c r="AZ552" s="598" t="e">
        <f>+VLOOKUP($AJ552,Data_Validation!$A:$E,5,0)</f>
        <v>#N/A</v>
      </c>
    </row>
    <row r="553" spans="36:52" ht="15" customHeight="1">
      <c r="AJ553" s="1030">
        <f t="shared" si="36"/>
        <v>0</v>
      </c>
      <c r="AK553" s="1030">
        <f t="shared" si="36"/>
        <v>0</v>
      </c>
      <c r="AL553" s="1030">
        <f>IFERROR(INDEX(G553:R553,1,MATCH(Parametres!$B$3,G$1:R$1,0)-1)*IF(OR(F553="L",F553="S",F553="I"),-1,1),"")</f>
        <v>0</v>
      </c>
      <c r="AM553" s="1030">
        <f t="shared" si="33"/>
        <v>0</v>
      </c>
      <c r="AN553" s="1030">
        <f>INDEX(G553:R553,1,MATCH(Parametres!$B$3,G$1:R$1,0))*IF(OR(F553="L",F553="S",F553="I"),-1,1)</f>
        <v>0</v>
      </c>
      <c r="AO553" s="598" t="e">
        <f>+VLOOKUP($AJ553,Data_Validation!$A:$D,1,0)</f>
        <v>#N/A</v>
      </c>
      <c r="AP553" s="598" t="e">
        <f>+VLOOKUP($AJ553,Data_Validation!$A:$D,3,0)</f>
        <v>#N/A</v>
      </c>
      <c r="AQ553" s="598" t="e">
        <f>+VLOOKUP($AJ553,Data_Validation!$A:$D,4,0)</f>
        <v>#N/A</v>
      </c>
      <c r="AR553" s="598" t="s">
        <v>299</v>
      </c>
      <c r="AS553" s="598" t="e">
        <f>+VLOOKUP($AJ553,Data_Validation!$A:$E,5,0)</f>
        <v>#N/A</v>
      </c>
      <c r="AT553" s="1036">
        <f t="shared" si="34"/>
        <v>0</v>
      </c>
      <c r="AU553" s="599">
        <f t="shared" si="34"/>
        <v>0</v>
      </c>
      <c r="AV553" s="1030">
        <f>IFERROR(INDEX(V553:AG553,1,MATCH(Parametres!$B$3,V$1:AG$1,0)-1)*IF(OR(C553="L",C553="S",C553="I"),-1,1),"")</f>
        <v>0</v>
      </c>
      <c r="AW553" s="1030">
        <f t="shared" si="35"/>
        <v>0</v>
      </c>
      <c r="AX553" s="1030">
        <f>INDEX(V553:AG553,1,MATCH(Parametres!$B$3,V$1:AG$1,0))*IF(OR(C553="L",C553="S",C553="I"),-1,1)</f>
        <v>0</v>
      </c>
      <c r="AY553" s="598" t="s">
        <v>337</v>
      </c>
      <c r="AZ553" s="598" t="e">
        <f>+VLOOKUP($AJ553,Data_Validation!$A:$E,5,0)</f>
        <v>#N/A</v>
      </c>
    </row>
    <row r="554" spans="36:52" ht="15" customHeight="1">
      <c r="AJ554" s="1030">
        <f t="shared" si="36"/>
        <v>0</v>
      </c>
      <c r="AK554" s="1030">
        <f t="shared" si="36"/>
        <v>0</v>
      </c>
      <c r="AL554" s="1030">
        <f>IFERROR(INDEX(G554:R554,1,MATCH(Parametres!$B$3,G$1:R$1,0)-1)*IF(OR(F554="L",F554="S",F554="I"),-1,1),"")</f>
        <v>0</v>
      </c>
      <c r="AM554" s="1030">
        <f t="shared" si="33"/>
        <v>0</v>
      </c>
      <c r="AN554" s="1030">
        <f>INDEX(G554:R554,1,MATCH(Parametres!$B$3,G$1:R$1,0))*IF(OR(F554="L",F554="S",F554="I"),-1,1)</f>
        <v>0</v>
      </c>
      <c r="AO554" s="598" t="e">
        <f>+VLOOKUP($AJ554,Data_Validation!$A:$D,1,0)</f>
        <v>#N/A</v>
      </c>
      <c r="AP554" s="598" t="e">
        <f>+VLOOKUP($AJ554,Data_Validation!$A:$D,3,0)</f>
        <v>#N/A</v>
      </c>
      <c r="AQ554" s="598" t="e">
        <f>+VLOOKUP($AJ554,Data_Validation!$A:$D,4,0)</f>
        <v>#N/A</v>
      </c>
      <c r="AR554" s="598" t="s">
        <v>299</v>
      </c>
      <c r="AS554" s="598" t="e">
        <f>+VLOOKUP($AJ554,Data_Validation!$A:$E,5,0)</f>
        <v>#N/A</v>
      </c>
      <c r="AT554" s="1036">
        <f t="shared" si="34"/>
        <v>0</v>
      </c>
      <c r="AU554" s="599">
        <f t="shared" si="34"/>
        <v>0</v>
      </c>
      <c r="AV554" s="1030">
        <f>IFERROR(INDEX(V554:AG554,1,MATCH(Parametres!$B$3,V$1:AG$1,0)-1)*IF(OR(C554="L",C554="S",C554="I"),-1,1),"")</f>
        <v>0</v>
      </c>
      <c r="AW554" s="1030">
        <f t="shared" si="35"/>
        <v>0</v>
      </c>
      <c r="AX554" s="1030">
        <f>INDEX(V554:AG554,1,MATCH(Parametres!$B$3,V$1:AG$1,0))*IF(OR(C554="L",C554="S",C554="I"),-1,1)</f>
        <v>0</v>
      </c>
      <c r="AY554" s="598" t="s">
        <v>337</v>
      </c>
      <c r="AZ554" s="598" t="e">
        <f>+VLOOKUP($AJ554,Data_Validation!$A:$E,5,0)</f>
        <v>#N/A</v>
      </c>
    </row>
    <row r="555" spans="36:52" ht="15" customHeight="1">
      <c r="AJ555" s="1030">
        <f t="shared" si="36"/>
        <v>0</v>
      </c>
      <c r="AK555" s="1030">
        <f t="shared" si="36"/>
        <v>0</v>
      </c>
      <c r="AL555" s="1030">
        <f>IFERROR(INDEX(G555:R555,1,MATCH(Parametres!$B$3,G$1:R$1,0)-1)*IF(OR(F555="L",F555="S",F555="I"),-1,1),"")</f>
        <v>0</v>
      </c>
      <c r="AM555" s="1030">
        <f t="shared" si="33"/>
        <v>0</v>
      </c>
      <c r="AN555" s="1030">
        <f>INDEX(G555:R555,1,MATCH(Parametres!$B$3,G$1:R$1,0))*IF(OR(F555="L",F555="S",F555="I"),-1,1)</f>
        <v>0</v>
      </c>
      <c r="AO555" s="598" t="e">
        <f>+VLOOKUP($AJ555,Data_Validation!$A:$D,1,0)</f>
        <v>#N/A</v>
      </c>
      <c r="AP555" s="598" t="e">
        <f>+VLOOKUP($AJ555,Data_Validation!$A:$D,3,0)</f>
        <v>#N/A</v>
      </c>
      <c r="AQ555" s="598" t="e">
        <f>+VLOOKUP($AJ555,Data_Validation!$A:$D,4,0)</f>
        <v>#N/A</v>
      </c>
      <c r="AR555" s="598" t="s">
        <v>299</v>
      </c>
      <c r="AS555" s="598" t="e">
        <f>+VLOOKUP($AJ555,Data_Validation!$A:$E,5,0)</f>
        <v>#N/A</v>
      </c>
      <c r="AT555" s="1036">
        <f t="shared" si="34"/>
        <v>0</v>
      </c>
      <c r="AU555" s="599">
        <f t="shared" si="34"/>
        <v>0</v>
      </c>
      <c r="AV555" s="1030">
        <f>IFERROR(INDEX(V555:AG555,1,MATCH(Parametres!$B$3,V$1:AG$1,0)-1)*IF(OR(C555="L",C555="S",C555="I"),-1,1),"")</f>
        <v>0</v>
      </c>
      <c r="AW555" s="1030">
        <f t="shared" si="35"/>
        <v>0</v>
      </c>
      <c r="AX555" s="1030">
        <f>INDEX(V555:AG555,1,MATCH(Parametres!$B$3,V$1:AG$1,0))*IF(OR(C555="L",C555="S",C555="I"),-1,1)</f>
        <v>0</v>
      </c>
      <c r="AY555" s="598" t="s">
        <v>337</v>
      </c>
      <c r="AZ555" s="598" t="e">
        <f>+VLOOKUP($AJ555,Data_Validation!$A:$E,5,0)</f>
        <v>#N/A</v>
      </c>
    </row>
    <row r="556" spans="36:52" ht="15" customHeight="1">
      <c r="AJ556" s="1030">
        <f t="shared" si="36"/>
        <v>0</v>
      </c>
      <c r="AK556" s="1030">
        <f t="shared" si="36"/>
        <v>0</v>
      </c>
      <c r="AL556" s="1030">
        <f>IFERROR(INDEX(G556:R556,1,MATCH(Parametres!$B$3,G$1:R$1,0)-1)*IF(OR(F556="L",F556="S",F556="I"),-1,1),"")</f>
        <v>0</v>
      </c>
      <c r="AM556" s="1030">
        <f t="shared" si="33"/>
        <v>0</v>
      </c>
      <c r="AN556" s="1030">
        <f>INDEX(G556:R556,1,MATCH(Parametres!$B$3,G$1:R$1,0))*IF(OR(F556="L",F556="S",F556="I"),-1,1)</f>
        <v>0</v>
      </c>
      <c r="AO556" s="598" t="e">
        <f>+VLOOKUP($AJ556,Data_Validation!$A:$D,1,0)</f>
        <v>#N/A</v>
      </c>
      <c r="AP556" s="598" t="e">
        <f>+VLOOKUP($AJ556,Data_Validation!$A:$D,3,0)</f>
        <v>#N/A</v>
      </c>
      <c r="AQ556" s="598" t="e">
        <f>+VLOOKUP($AJ556,Data_Validation!$A:$D,4,0)</f>
        <v>#N/A</v>
      </c>
      <c r="AR556" s="598" t="s">
        <v>299</v>
      </c>
      <c r="AS556" s="598" t="e">
        <f>+VLOOKUP($AJ556,Data_Validation!$A:$E,5,0)</f>
        <v>#N/A</v>
      </c>
      <c r="AT556" s="1036">
        <f t="shared" si="34"/>
        <v>0</v>
      </c>
      <c r="AU556" s="599">
        <f t="shared" si="34"/>
        <v>0</v>
      </c>
      <c r="AV556" s="1030">
        <f>IFERROR(INDEX(V556:AG556,1,MATCH(Parametres!$B$3,V$1:AG$1,0)-1)*IF(OR(C556="L",C556="S",C556="I"),-1,1),"")</f>
        <v>0</v>
      </c>
      <c r="AW556" s="1030">
        <f t="shared" si="35"/>
        <v>0</v>
      </c>
      <c r="AX556" s="1030">
        <f>INDEX(V556:AG556,1,MATCH(Parametres!$B$3,V$1:AG$1,0))*IF(OR(C556="L",C556="S",C556="I"),-1,1)</f>
        <v>0</v>
      </c>
      <c r="AY556" s="598" t="s">
        <v>337</v>
      </c>
      <c r="AZ556" s="598" t="e">
        <f>+VLOOKUP($AJ556,Data_Validation!$A:$E,5,0)</f>
        <v>#N/A</v>
      </c>
    </row>
    <row r="557" spans="36:52" ht="15" customHeight="1">
      <c r="AJ557" s="1030">
        <f t="shared" si="36"/>
        <v>0</v>
      </c>
      <c r="AK557" s="1030">
        <f t="shared" si="36"/>
        <v>0</v>
      </c>
      <c r="AL557" s="1030">
        <f>IFERROR(INDEX(G557:R557,1,MATCH(Parametres!$B$3,G$1:R$1,0)-1)*IF(OR(F557="L",F557="S",F557="I"),-1,1),"")</f>
        <v>0</v>
      </c>
      <c r="AM557" s="1030">
        <f t="shared" si="33"/>
        <v>0</v>
      </c>
      <c r="AN557" s="1030">
        <f>INDEX(G557:R557,1,MATCH(Parametres!$B$3,G$1:R$1,0))*IF(OR(F557="L",F557="S",F557="I"),-1,1)</f>
        <v>0</v>
      </c>
      <c r="AO557" s="598" t="e">
        <f>+VLOOKUP($AJ557,Data_Validation!$A:$D,1,0)</f>
        <v>#N/A</v>
      </c>
      <c r="AP557" s="598" t="e">
        <f>+VLOOKUP($AJ557,Data_Validation!$A:$D,3,0)</f>
        <v>#N/A</v>
      </c>
      <c r="AQ557" s="598" t="e">
        <f>+VLOOKUP($AJ557,Data_Validation!$A:$D,4,0)</f>
        <v>#N/A</v>
      </c>
      <c r="AR557" s="598" t="s">
        <v>299</v>
      </c>
      <c r="AS557" s="598" t="e">
        <f>+VLOOKUP($AJ557,Data_Validation!$A:$E,5,0)</f>
        <v>#N/A</v>
      </c>
      <c r="AT557" s="1036">
        <f t="shared" si="34"/>
        <v>0</v>
      </c>
      <c r="AU557" s="599">
        <f t="shared" si="34"/>
        <v>0</v>
      </c>
      <c r="AV557" s="1030">
        <f>IFERROR(INDEX(V557:AG557,1,MATCH(Parametres!$B$3,V$1:AG$1,0)-1)*IF(OR(C557="L",C557="S",C557="I"),-1,1),"")</f>
        <v>0</v>
      </c>
      <c r="AW557" s="1030">
        <f t="shared" si="35"/>
        <v>0</v>
      </c>
      <c r="AX557" s="1030">
        <f>INDEX(V557:AG557,1,MATCH(Parametres!$B$3,V$1:AG$1,0))*IF(OR(C557="L",C557="S",C557="I"),-1,1)</f>
        <v>0</v>
      </c>
      <c r="AY557" s="598" t="s">
        <v>337</v>
      </c>
      <c r="AZ557" s="598" t="e">
        <f>+VLOOKUP($AJ557,Data_Validation!$A:$E,5,0)</f>
        <v>#N/A</v>
      </c>
    </row>
    <row r="558" spans="36:52" ht="15" customHeight="1">
      <c r="AJ558" s="1030">
        <f t="shared" si="36"/>
        <v>0</v>
      </c>
      <c r="AK558" s="1030">
        <f t="shared" si="36"/>
        <v>0</v>
      </c>
      <c r="AL558" s="1030">
        <f>IFERROR(INDEX(G558:R558,1,MATCH(Parametres!$B$3,G$1:R$1,0)-1)*IF(OR(F558="L",F558="S",F558="I"),-1,1),"")</f>
        <v>0</v>
      </c>
      <c r="AM558" s="1030">
        <f t="shared" si="33"/>
        <v>0</v>
      </c>
      <c r="AN558" s="1030">
        <f>INDEX(G558:R558,1,MATCH(Parametres!$B$3,G$1:R$1,0))*IF(OR(F558="L",F558="S",F558="I"),-1,1)</f>
        <v>0</v>
      </c>
      <c r="AO558" s="598" t="e">
        <f>+VLOOKUP($AJ558,Data_Validation!$A:$D,1,0)</f>
        <v>#N/A</v>
      </c>
      <c r="AP558" s="598" t="e">
        <f>+VLOOKUP($AJ558,Data_Validation!$A:$D,3,0)</f>
        <v>#N/A</v>
      </c>
      <c r="AQ558" s="598" t="e">
        <f>+VLOOKUP($AJ558,Data_Validation!$A:$D,4,0)</f>
        <v>#N/A</v>
      </c>
      <c r="AR558" s="598" t="s">
        <v>299</v>
      </c>
      <c r="AS558" s="598" t="e">
        <f>+VLOOKUP($AJ558,Data_Validation!$A:$E,5,0)</f>
        <v>#N/A</v>
      </c>
      <c r="AT558" s="1036">
        <f t="shared" si="34"/>
        <v>0</v>
      </c>
      <c r="AU558" s="599">
        <f t="shared" si="34"/>
        <v>0</v>
      </c>
      <c r="AV558" s="1030">
        <f>IFERROR(INDEX(V558:AG558,1,MATCH(Parametres!$B$3,V$1:AG$1,0)-1)*IF(OR(C558="L",C558="S",C558="I"),-1,1),"")</f>
        <v>0</v>
      </c>
      <c r="AW558" s="1030">
        <f t="shared" si="35"/>
        <v>0</v>
      </c>
      <c r="AX558" s="1030">
        <f>INDEX(V558:AG558,1,MATCH(Parametres!$B$3,V$1:AG$1,0))*IF(OR(C558="L",C558="S",C558="I"),-1,1)</f>
        <v>0</v>
      </c>
      <c r="AY558" s="598" t="s">
        <v>337</v>
      </c>
      <c r="AZ558" s="598" t="e">
        <f>+VLOOKUP($AJ558,Data_Validation!$A:$E,5,0)</f>
        <v>#N/A</v>
      </c>
    </row>
    <row r="559" spans="36:52" ht="15" customHeight="1">
      <c r="AJ559" s="1030">
        <f t="shared" si="36"/>
        <v>0</v>
      </c>
      <c r="AK559" s="1030">
        <f t="shared" si="36"/>
        <v>0</v>
      </c>
      <c r="AL559" s="1030">
        <f>IFERROR(INDEX(G559:R559,1,MATCH(Parametres!$B$3,G$1:R$1,0)-1)*IF(OR(F559="L",F559="S",F559="I"),-1,1),"")</f>
        <v>0</v>
      </c>
      <c r="AM559" s="1030">
        <f t="shared" si="33"/>
        <v>0</v>
      </c>
      <c r="AN559" s="1030">
        <f>INDEX(G559:R559,1,MATCH(Parametres!$B$3,G$1:R$1,0))*IF(OR(F559="L",F559="S",F559="I"),-1,1)</f>
        <v>0</v>
      </c>
      <c r="AO559" s="598" t="e">
        <f>+VLOOKUP($AJ559,Data_Validation!$A:$D,1,0)</f>
        <v>#N/A</v>
      </c>
      <c r="AP559" s="598" t="e">
        <f>+VLOOKUP($AJ559,Data_Validation!$A:$D,3,0)</f>
        <v>#N/A</v>
      </c>
      <c r="AQ559" s="598" t="e">
        <f>+VLOOKUP($AJ559,Data_Validation!$A:$D,4,0)</f>
        <v>#N/A</v>
      </c>
      <c r="AR559" s="598" t="s">
        <v>299</v>
      </c>
      <c r="AS559" s="598" t="e">
        <f>+VLOOKUP($AJ559,Data_Validation!$A:$E,5,0)</f>
        <v>#N/A</v>
      </c>
      <c r="AT559" s="1036">
        <f t="shared" si="34"/>
        <v>0</v>
      </c>
      <c r="AU559" s="599">
        <f t="shared" si="34"/>
        <v>0</v>
      </c>
      <c r="AV559" s="1030">
        <f>IFERROR(INDEX(V559:AG559,1,MATCH(Parametres!$B$3,V$1:AG$1,0)-1)*IF(OR(C559="L",C559="S",C559="I"),-1,1),"")</f>
        <v>0</v>
      </c>
      <c r="AW559" s="1030">
        <f t="shared" si="35"/>
        <v>0</v>
      </c>
      <c r="AX559" s="1030">
        <f>INDEX(V559:AG559,1,MATCH(Parametres!$B$3,V$1:AG$1,0))*IF(OR(C559="L",C559="S",C559="I"),-1,1)</f>
        <v>0</v>
      </c>
      <c r="AY559" s="598" t="s">
        <v>337</v>
      </c>
      <c r="AZ559" s="598" t="e">
        <f>+VLOOKUP($AJ559,Data_Validation!$A:$E,5,0)</f>
        <v>#N/A</v>
      </c>
    </row>
    <row r="560" spans="36:52" ht="15" customHeight="1">
      <c r="AJ560" s="1030">
        <f t="shared" si="36"/>
        <v>0</v>
      </c>
      <c r="AK560" s="1030">
        <f t="shared" si="36"/>
        <v>0</v>
      </c>
      <c r="AL560" s="1030">
        <f>IFERROR(INDEX(G560:R560,1,MATCH(Parametres!$B$3,G$1:R$1,0)-1)*IF(OR(F560="L",F560="S",F560="I"),-1,1),"")</f>
        <v>0</v>
      </c>
      <c r="AM560" s="1030">
        <f t="shared" si="33"/>
        <v>0</v>
      </c>
      <c r="AN560" s="1030">
        <f>INDEX(G560:R560,1,MATCH(Parametres!$B$3,G$1:R$1,0))*IF(OR(F560="L",F560="S",F560="I"),-1,1)</f>
        <v>0</v>
      </c>
      <c r="AO560" s="598" t="e">
        <f>+VLOOKUP($AJ560,Data_Validation!$A:$D,1,0)</f>
        <v>#N/A</v>
      </c>
      <c r="AP560" s="598" t="e">
        <f>+VLOOKUP($AJ560,Data_Validation!$A:$D,3,0)</f>
        <v>#N/A</v>
      </c>
      <c r="AQ560" s="598" t="e">
        <f>+VLOOKUP($AJ560,Data_Validation!$A:$D,4,0)</f>
        <v>#N/A</v>
      </c>
      <c r="AR560" s="598" t="s">
        <v>299</v>
      </c>
      <c r="AS560" s="598" t="e">
        <f>+VLOOKUP($AJ560,Data_Validation!$A:$E,5,0)</f>
        <v>#N/A</v>
      </c>
      <c r="AT560" s="1036">
        <f t="shared" si="34"/>
        <v>0</v>
      </c>
      <c r="AU560" s="599">
        <f t="shared" si="34"/>
        <v>0</v>
      </c>
      <c r="AV560" s="1030">
        <f>IFERROR(INDEX(V560:AG560,1,MATCH(Parametres!$B$3,V$1:AG$1,0)-1)*IF(OR(C560="L",C560="S",C560="I"),-1,1),"")</f>
        <v>0</v>
      </c>
      <c r="AW560" s="1030">
        <f t="shared" si="35"/>
        <v>0</v>
      </c>
      <c r="AX560" s="1030">
        <f>INDEX(V560:AG560,1,MATCH(Parametres!$B$3,V$1:AG$1,0))*IF(OR(C560="L",C560="S",C560="I"),-1,1)</f>
        <v>0</v>
      </c>
      <c r="AY560" s="598" t="s">
        <v>337</v>
      </c>
      <c r="AZ560" s="598" t="e">
        <f>+VLOOKUP($AJ560,Data_Validation!$A:$E,5,0)</f>
        <v>#N/A</v>
      </c>
    </row>
    <row r="561" spans="36:52" ht="15" customHeight="1">
      <c r="AJ561" s="1030">
        <f t="shared" si="36"/>
        <v>0</v>
      </c>
      <c r="AK561" s="1030">
        <f t="shared" si="36"/>
        <v>0</v>
      </c>
      <c r="AL561" s="1030">
        <f>IFERROR(INDEX(G561:R561,1,MATCH(Parametres!$B$3,G$1:R$1,0)-1)*IF(OR(F561="L",F561="S",F561="I"),-1,1),"")</f>
        <v>0</v>
      </c>
      <c r="AM561" s="1030">
        <f t="shared" si="33"/>
        <v>0</v>
      </c>
      <c r="AN561" s="1030">
        <f>INDEX(G561:R561,1,MATCH(Parametres!$B$3,G$1:R$1,0))*IF(OR(F561="L",F561="S",F561="I"),-1,1)</f>
        <v>0</v>
      </c>
      <c r="AO561" s="598" t="e">
        <f>+VLOOKUP($AJ561,Data_Validation!$A:$D,1,0)</f>
        <v>#N/A</v>
      </c>
      <c r="AP561" s="598" t="e">
        <f>+VLOOKUP($AJ561,Data_Validation!$A:$D,3,0)</f>
        <v>#N/A</v>
      </c>
      <c r="AQ561" s="598" t="e">
        <f>+VLOOKUP($AJ561,Data_Validation!$A:$D,4,0)</f>
        <v>#N/A</v>
      </c>
      <c r="AR561" s="598" t="s">
        <v>299</v>
      </c>
      <c r="AS561" s="598" t="e">
        <f>+VLOOKUP($AJ561,Data_Validation!$A:$E,5,0)</f>
        <v>#N/A</v>
      </c>
      <c r="AT561" s="1036">
        <f t="shared" si="34"/>
        <v>0</v>
      </c>
      <c r="AU561" s="599">
        <f t="shared" si="34"/>
        <v>0</v>
      </c>
      <c r="AV561" s="1030">
        <f>IFERROR(INDEX(V561:AG561,1,MATCH(Parametres!$B$3,V$1:AG$1,0)-1)*IF(OR(C561="L",C561="S",C561="I"),-1,1),"")</f>
        <v>0</v>
      </c>
      <c r="AW561" s="1030">
        <f t="shared" si="35"/>
        <v>0</v>
      </c>
      <c r="AX561" s="1030">
        <f>INDEX(V561:AG561,1,MATCH(Parametres!$B$3,V$1:AG$1,0))*IF(OR(C561="L",C561="S",C561="I"),-1,1)</f>
        <v>0</v>
      </c>
      <c r="AY561" s="598" t="s">
        <v>337</v>
      </c>
      <c r="AZ561" s="598" t="e">
        <f>+VLOOKUP($AJ561,Data_Validation!$A:$E,5,0)</f>
        <v>#N/A</v>
      </c>
    </row>
    <row r="562" spans="36:52" ht="15" customHeight="1">
      <c r="AJ562" s="1030">
        <f t="shared" si="36"/>
        <v>0</v>
      </c>
      <c r="AK562" s="1030">
        <f t="shared" si="36"/>
        <v>0</v>
      </c>
      <c r="AL562" s="1030">
        <f>IFERROR(INDEX(G562:R562,1,MATCH(Parametres!$B$3,G$1:R$1,0)-1)*IF(OR(F562="L",F562="S",F562="I"),-1,1),"")</f>
        <v>0</v>
      </c>
      <c r="AM562" s="1030">
        <f t="shared" si="33"/>
        <v>0</v>
      </c>
      <c r="AN562" s="1030">
        <f>INDEX(G562:R562,1,MATCH(Parametres!$B$3,G$1:R$1,0))*IF(OR(F562="L",F562="S",F562="I"),-1,1)</f>
        <v>0</v>
      </c>
      <c r="AO562" s="598" t="e">
        <f>+VLOOKUP($AJ562,Data_Validation!$A:$D,1,0)</f>
        <v>#N/A</v>
      </c>
      <c r="AP562" s="598" t="e">
        <f>+VLOOKUP($AJ562,Data_Validation!$A:$D,3,0)</f>
        <v>#N/A</v>
      </c>
      <c r="AQ562" s="598" t="e">
        <f>+VLOOKUP($AJ562,Data_Validation!$A:$D,4,0)</f>
        <v>#N/A</v>
      </c>
      <c r="AR562" s="598" t="s">
        <v>299</v>
      </c>
      <c r="AS562" s="598" t="e">
        <f>+VLOOKUP($AJ562,Data_Validation!$A:$E,5,0)</f>
        <v>#N/A</v>
      </c>
      <c r="AT562" s="1036">
        <f t="shared" si="34"/>
        <v>0</v>
      </c>
      <c r="AU562" s="599">
        <f t="shared" si="34"/>
        <v>0</v>
      </c>
      <c r="AV562" s="1030">
        <f>IFERROR(INDEX(V562:AG562,1,MATCH(Parametres!$B$3,V$1:AG$1,0)-1)*IF(OR(C562="L",C562="S",C562="I"),-1,1),"")</f>
        <v>0</v>
      </c>
      <c r="AW562" s="1030">
        <f t="shared" si="35"/>
        <v>0</v>
      </c>
      <c r="AX562" s="1030">
        <f>INDEX(V562:AG562,1,MATCH(Parametres!$B$3,V$1:AG$1,0))*IF(OR(C562="L",C562="S",C562="I"),-1,1)</f>
        <v>0</v>
      </c>
      <c r="AY562" s="598" t="s">
        <v>337</v>
      </c>
      <c r="AZ562" s="598" t="e">
        <f>+VLOOKUP($AJ562,Data_Validation!$A:$E,5,0)</f>
        <v>#N/A</v>
      </c>
    </row>
    <row r="563" spans="36:52" ht="15" customHeight="1">
      <c r="AJ563" s="1030">
        <f t="shared" si="36"/>
        <v>0</v>
      </c>
      <c r="AK563" s="1030">
        <f t="shared" si="36"/>
        <v>0</v>
      </c>
      <c r="AL563" s="1030">
        <f>IFERROR(INDEX(G563:R563,1,MATCH(Parametres!$B$3,G$1:R$1,0)-1)*IF(OR(F563="L",F563="S",F563="I"),-1,1),"")</f>
        <v>0</v>
      </c>
      <c r="AM563" s="1030">
        <f t="shared" si="33"/>
        <v>0</v>
      </c>
      <c r="AN563" s="1030">
        <f>INDEX(G563:R563,1,MATCH(Parametres!$B$3,G$1:R$1,0))*IF(OR(F563="L",F563="S",F563="I"),-1,1)</f>
        <v>0</v>
      </c>
      <c r="AO563" s="598" t="e">
        <f>+VLOOKUP($AJ563,Data_Validation!$A:$D,1,0)</f>
        <v>#N/A</v>
      </c>
      <c r="AP563" s="598" t="e">
        <f>+VLOOKUP($AJ563,Data_Validation!$A:$D,3,0)</f>
        <v>#N/A</v>
      </c>
      <c r="AQ563" s="598" t="e">
        <f>+VLOOKUP($AJ563,Data_Validation!$A:$D,4,0)</f>
        <v>#N/A</v>
      </c>
      <c r="AR563" s="598" t="s">
        <v>299</v>
      </c>
      <c r="AS563" s="598" t="e">
        <f>+VLOOKUP($AJ563,Data_Validation!$A:$E,5,0)</f>
        <v>#N/A</v>
      </c>
      <c r="AT563" s="1036">
        <f t="shared" si="34"/>
        <v>0</v>
      </c>
      <c r="AU563" s="599">
        <f t="shared" si="34"/>
        <v>0</v>
      </c>
      <c r="AV563" s="1030">
        <f>IFERROR(INDEX(V563:AG563,1,MATCH(Parametres!$B$3,V$1:AG$1,0)-1)*IF(OR(C563="L",C563="S",C563="I"),-1,1),"")</f>
        <v>0</v>
      </c>
      <c r="AW563" s="1030">
        <f t="shared" si="35"/>
        <v>0</v>
      </c>
      <c r="AX563" s="1030">
        <f>INDEX(V563:AG563,1,MATCH(Parametres!$B$3,V$1:AG$1,0))*IF(OR(C563="L",C563="S",C563="I"),-1,1)</f>
        <v>0</v>
      </c>
      <c r="AY563" s="598" t="s">
        <v>337</v>
      </c>
      <c r="AZ563" s="598" t="e">
        <f>+VLOOKUP($AJ563,Data_Validation!$A:$E,5,0)</f>
        <v>#N/A</v>
      </c>
    </row>
    <row r="564" spans="36:52" ht="15" customHeight="1">
      <c r="AJ564" s="1030">
        <f t="shared" si="36"/>
        <v>0</v>
      </c>
      <c r="AK564" s="1030">
        <f t="shared" si="36"/>
        <v>0</v>
      </c>
      <c r="AL564" s="1030">
        <f>IFERROR(INDEX(G564:R564,1,MATCH(Parametres!$B$3,G$1:R$1,0)-1)*IF(OR(F564="L",F564="S",F564="I"),-1,1),"")</f>
        <v>0</v>
      </c>
      <c r="AM564" s="1030">
        <f t="shared" si="33"/>
        <v>0</v>
      </c>
      <c r="AN564" s="1030">
        <f>INDEX(G564:R564,1,MATCH(Parametres!$B$3,G$1:R$1,0))*IF(OR(F564="L",F564="S",F564="I"),-1,1)</f>
        <v>0</v>
      </c>
      <c r="AO564" s="598" t="e">
        <f>+VLOOKUP($AJ564,Data_Validation!$A:$D,1,0)</f>
        <v>#N/A</v>
      </c>
      <c r="AP564" s="598" t="e">
        <f>+VLOOKUP($AJ564,Data_Validation!$A:$D,3,0)</f>
        <v>#N/A</v>
      </c>
      <c r="AQ564" s="598" t="e">
        <f>+VLOOKUP($AJ564,Data_Validation!$A:$D,4,0)</f>
        <v>#N/A</v>
      </c>
      <c r="AR564" s="598" t="s">
        <v>299</v>
      </c>
      <c r="AS564" s="598" t="e">
        <f>+VLOOKUP($AJ564,Data_Validation!$A:$E,5,0)</f>
        <v>#N/A</v>
      </c>
      <c r="AT564" s="1036">
        <f t="shared" si="34"/>
        <v>0</v>
      </c>
      <c r="AU564" s="599">
        <f t="shared" si="34"/>
        <v>0</v>
      </c>
      <c r="AV564" s="1030">
        <f>IFERROR(INDEX(V564:AG564,1,MATCH(Parametres!$B$3,V$1:AG$1,0)-1)*IF(OR(C564="L",C564="S",C564="I"),-1,1),"")</f>
        <v>0</v>
      </c>
      <c r="AW564" s="1030">
        <f t="shared" si="35"/>
        <v>0</v>
      </c>
      <c r="AX564" s="1030">
        <f>INDEX(V564:AG564,1,MATCH(Parametres!$B$3,V$1:AG$1,0))*IF(OR(C564="L",C564="S",C564="I"),-1,1)</f>
        <v>0</v>
      </c>
      <c r="AY564" s="598" t="s">
        <v>337</v>
      </c>
      <c r="AZ564" s="598" t="e">
        <f>+VLOOKUP($AJ564,Data_Validation!$A:$E,5,0)</f>
        <v>#N/A</v>
      </c>
    </row>
    <row r="565" spans="36:52" ht="15" customHeight="1">
      <c r="AJ565" s="1030">
        <f t="shared" si="36"/>
        <v>0</v>
      </c>
      <c r="AK565" s="1030">
        <f t="shared" si="36"/>
        <v>0</v>
      </c>
      <c r="AL565" s="1030">
        <f>IFERROR(INDEX(G565:R565,1,MATCH(Parametres!$B$3,G$1:R$1,0)-1)*IF(OR(F565="L",F565="S",F565="I"),-1,1),"")</f>
        <v>0</v>
      </c>
      <c r="AM565" s="1030">
        <f t="shared" si="33"/>
        <v>0</v>
      </c>
      <c r="AN565" s="1030">
        <f>INDEX(G565:R565,1,MATCH(Parametres!$B$3,G$1:R$1,0))*IF(OR(F565="L",F565="S",F565="I"),-1,1)</f>
        <v>0</v>
      </c>
      <c r="AO565" s="598" t="e">
        <f>+VLOOKUP($AJ565,Data_Validation!$A:$D,1,0)</f>
        <v>#N/A</v>
      </c>
      <c r="AP565" s="598" t="e">
        <f>+VLOOKUP($AJ565,Data_Validation!$A:$D,3,0)</f>
        <v>#N/A</v>
      </c>
      <c r="AQ565" s="598" t="e">
        <f>+VLOOKUP($AJ565,Data_Validation!$A:$D,4,0)</f>
        <v>#N/A</v>
      </c>
      <c r="AR565" s="598" t="s">
        <v>299</v>
      </c>
      <c r="AS565" s="598" t="e">
        <f>+VLOOKUP($AJ565,Data_Validation!$A:$E,5,0)</f>
        <v>#N/A</v>
      </c>
      <c r="AT565" s="1036">
        <f t="shared" si="34"/>
        <v>0</v>
      </c>
      <c r="AU565" s="599">
        <f t="shared" si="34"/>
        <v>0</v>
      </c>
      <c r="AV565" s="1030">
        <f>IFERROR(INDEX(V565:AG565,1,MATCH(Parametres!$B$3,V$1:AG$1,0)-1)*IF(OR(C565="L",C565="S",C565="I"),-1,1),"")</f>
        <v>0</v>
      </c>
      <c r="AW565" s="1030">
        <f t="shared" si="35"/>
        <v>0</v>
      </c>
      <c r="AX565" s="1030">
        <f>INDEX(V565:AG565,1,MATCH(Parametres!$B$3,V$1:AG$1,0))*IF(OR(C565="L",C565="S",C565="I"),-1,1)</f>
        <v>0</v>
      </c>
      <c r="AY565" s="598" t="s">
        <v>337</v>
      </c>
      <c r="AZ565" s="598" t="e">
        <f>+VLOOKUP($AJ565,Data_Validation!$A:$E,5,0)</f>
        <v>#N/A</v>
      </c>
    </row>
    <row r="566" spans="36:52" ht="15" customHeight="1">
      <c r="AJ566" s="1030">
        <f t="shared" si="36"/>
        <v>0</v>
      </c>
      <c r="AK566" s="1030">
        <f t="shared" si="36"/>
        <v>0</v>
      </c>
      <c r="AL566" s="1030">
        <f>IFERROR(INDEX(G566:R566,1,MATCH(Parametres!$B$3,G$1:R$1,0)-1)*IF(OR(F566="L",F566="S",F566="I"),-1,1),"")</f>
        <v>0</v>
      </c>
      <c r="AM566" s="1030">
        <f t="shared" si="33"/>
        <v>0</v>
      </c>
      <c r="AN566" s="1030">
        <f>INDEX(G566:R566,1,MATCH(Parametres!$B$3,G$1:R$1,0))*IF(OR(F566="L",F566="S",F566="I"),-1,1)</f>
        <v>0</v>
      </c>
      <c r="AO566" s="598" t="e">
        <f>+VLOOKUP($AJ566,Data_Validation!$A:$D,1,0)</f>
        <v>#N/A</v>
      </c>
      <c r="AP566" s="598" t="e">
        <f>+VLOOKUP($AJ566,Data_Validation!$A:$D,3,0)</f>
        <v>#N/A</v>
      </c>
      <c r="AQ566" s="598" t="e">
        <f>+VLOOKUP($AJ566,Data_Validation!$A:$D,4,0)</f>
        <v>#N/A</v>
      </c>
      <c r="AR566" s="598" t="s">
        <v>299</v>
      </c>
      <c r="AS566" s="598" t="e">
        <f>+VLOOKUP($AJ566,Data_Validation!$A:$E,5,0)</f>
        <v>#N/A</v>
      </c>
      <c r="AT566" s="1036">
        <f t="shared" si="34"/>
        <v>0</v>
      </c>
      <c r="AU566" s="599">
        <f t="shared" si="34"/>
        <v>0</v>
      </c>
      <c r="AV566" s="1030">
        <f>IFERROR(INDEX(V566:AG566,1,MATCH(Parametres!$B$3,V$1:AG$1,0)-1)*IF(OR(C566="L",C566="S",C566="I"),-1,1),"")</f>
        <v>0</v>
      </c>
      <c r="AW566" s="1030">
        <f t="shared" si="35"/>
        <v>0</v>
      </c>
      <c r="AX566" s="1030">
        <f>INDEX(V566:AG566,1,MATCH(Parametres!$B$3,V$1:AG$1,0))*IF(OR(C566="L",C566="S",C566="I"),-1,1)</f>
        <v>0</v>
      </c>
      <c r="AY566" s="598" t="s">
        <v>337</v>
      </c>
      <c r="AZ566" s="598" t="e">
        <f>+VLOOKUP($AJ566,Data_Validation!$A:$E,5,0)</f>
        <v>#N/A</v>
      </c>
    </row>
    <row r="567" spans="36:52" ht="15" customHeight="1">
      <c r="AJ567" s="1030">
        <f t="shared" si="36"/>
        <v>0</v>
      </c>
      <c r="AK567" s="1030">
        <f t="shared" si="36"/>
        <v>0</v>
      </c>
      <c r="AL567" s="1030">
        <f>IFERROR(INDEX(G567:R567,1,MATCH(Parametres!$B$3,G$1:R$1,0)-1)*IF(OR(F567="L",F567="S",F567="I"),-1,1),"")</f>
        <v>0</v>
      </c>
      <c r="AM567" s="1030">
        <f t="shared" si="33"/>
        <v>0</v>
      </c>
      <c r="AN567" s="1030">
        <f>INDEX(G567:R567,1,MATCH(Parametres!$B$3,G$1:R$1,0))*IF(OR(F567="L",F567="S",F567="I"),-1,1)</f>
        <v>0</v>
      </c>
      <c r="AO567" s="598" t="e">
        <f>+VLOOKUP($AJ567,Data_Validation!$A:$D,1,0)</f>
        <v>#N/A</v>
      </c>
      <c r="AP567" s="598" t="e">
        <f>+VLOOKUP($AJ567,Data_Validation!$A:$D,3,0)</f>
        <v>#N/A</v>
      </c>
      <c r="AQ567" s="598" t="e">
        <f>+VLOOKUP($AJ567,Data_Validation!$A:$D,4,0)</f>
        <v>#N/A</v>
      </c>
      <c r="AR567" s="598" t="s">
        <v>299</v>
      </c>
      <c r="AS567" s="598" t="e">
        <f>+VLOOKUP($AJ567,Data_Validation!$A:$E,5,0)</f>
        <v>#N/A</v>
      </c>
      <c r="AT567" s="1036">
        <f t="shared" si="34"/>
        <v>0</v>
      </c>
      <c r="AU567" s="599">
        <f t="shared" si="34"/>
        <v>0</v>
      </c>
      <c r="AV567" s="1030">
        <f>IFERROR(INDEX(V567:AG567,1,MATCH(Parametres!$B$3,V$1:AG$1,0)-1)*IF(OR(C567="L",C567="S",C567="I"),-1,1),"")</f>
        <v>0</v>
      </c>
      <c r="AW567" s="1030">
        <f t="shared" si="35"/>
        <v>0</v>
      </c>
      <c r="AX567" s="1030">
        <f>INDEX(V567:AG567,1,MATCH(Parametres!$B$3,V$1:AG$1,0))*IF(OR(C567="L",C567="S",C567="I"),-1,1)</f>
        <v>0</v>
      </c>
      <c r="AY567" s="598" t="s">
        <v>337</v>
      </c>
      <c r="AZ567" s="598" t="e">
        <f>+VLOOKUP($AJ567,Data_Validation!$A:$E,5,0)</f>
        <v>#N/A</v>
      </c>
    </row>
    <row r="568" spans="36:52" ht="15" customHeight="1">
      <c r="AJ568" s="1030">
        <f t="shared" si="36"/>
        <v>0</v>
      </c>
      <c r="AK568" s="1030">
        <f t="shared" si="36"/>
        <v>0</v>
      </c>
      <c r="AL568" s="1030">
        <f>IFERROR(INDEX(G568:R568,1,MATCH(Parametres!$B$3,G$1:R$1,0)-1)*IF(OR(F568="L",F568="S",F568="I"),-1,1),"")</f>
        <v>0</v>
      </c>
      <c r="AM568" s="1030">
        <f t="shared" si="33"/>
        <v>0</v>
      </c>
      <c r="AN568" s="1030">
        <f>INDEX(G568:R568,1,MATCH(Parametres!$B$3,G$1:R$1,0))*IF(OR(F568="L",F568="S",F568="I"),-1,1)</f>
        <v>0</v>
      </c>
      <c r="AO568" s="598" t="e">
        <f>+VLOOKUP($AJ568,Data_Validation!$A:$D,1,0)</f>
        <v>#N/A</v>
      </c>
      <c r="AP568" s="598" t="e">
        <f>+VLOOKUP($AJ568,Data_Validation!$A:$D,3,0)</f>
        <v>#N/A</v>
      </c>
      <c r="AQ568" s="598" t="e">
        <f>+VLOOKUP($AJ568,Data_Validation!$A:$D,4,0)</f>
        <v>#N/A</v>
      </c>
      <c r="AR568" s="598" t="s">
        <v>299</v>
      </c>
      <c r="AS568" s="598" t="e">
        <f>+VLOOKUP($AJ568,Data_Validation!$A:$E,5,0)</f>
        <v>#N/A</v>
      </c>
      <c r="AT568" s="1036">
        <f t="shared" si="34"/>
        <v>0</v>
      </c>
      <c r="AU568" s="599">
        <f t="shared" si="34"/>
        <v>0</v>
      </c>
      <c r="AV568" s="1030">
        <f>IFERROR(INDEX(V568:AG568,1,MATCH(Parametres!$B$3,V$1:AG$1,0)-1)*IF(OR(C568="L",C568="S",C568="I"),-1,1),"")</f>
        <v>0</v>
      </c>
      <c r="AW568" s="1030">
        <f t="shared" si="35"/>
        <v>0</v>
      </c>
      <c r="AX568" s="1030">
        <f>INDEX(V568:AG568,1,MATCH(Parametres!$B$3,V$1:AG$1,0))*IF(OR(C568="L",C568="S",C568="I"),-1,1)</f>
        <v>0</v>
      </c>
      <c r="AY568" s="598" t="s">
        <v>337</v>
      </c>
      <c r="AZ568" s="598" t="e">
        <f>+VLOOKUP($AJ568,Data_Validation!$A:$E,5,0)</f>
        <v>#N/A</v>
      </c>
    </row>
    <row r="569" spans="36:52" ht="15" customHeight="1">
      <c r="AJ569" s="1030">
        <f t="shared" si="36"/>
        <v>0</v>
      </c>
      <c r="AK569" s="1030">
        <f t="shared" si="36"/>
        <v>0</v>
      </c>
      <c r="AL569" s="1030">
        <f>IFERROR(INDEX(G569:R569,1,MATCH(Parametres!$B$3,G$1:R$1,0)-1)*IF(OR(F569="L",F569="S",F569="I"),-1,1),"")</f>
        <v>0</v>
      </c>
      <c r="AM569" s="1030">
        <f t="shared" si="33"/>
        <v>0</v>
      </c>
      <c r="AN569" s="1030">
        <f>INDEX(G569:R569,1,MATCH(Parametres!$B$3,G$1:R$1,0))*IF(OR(F569="L",F569="S",F569="I"),-1,1)</f>
        <v>0</v>
      </c>
      <c r="AO569" s="598" t="e">
        <f>+VLOOKUP($AJ569,Data_Validation!$A:$D,1,0)</f>
        <v>#N/A</v>
      </c>
      <c r="AP569" s="598" t="e">
        <f>+VLOOKUP($AJ569,Data_Validation!$A:$D,3,0)</f>
        <v>#N/A</v>
      </c>
      <c r="AQ569" s="598" t="e">
        <f>+VLOOKUP($AJ569,Data_Validation!$A:$D,4,0)</f>
        <v>#N/A</v>
      </c>
      <c r="AR569" s="598" t="s">
        <v>299</v>
      </c>
      <c r="AS569" s="598" t="e">
        <f>+VLOOKUP($AJ569,Data_Validation!$A:$E,5,0)</f>
        <v>#N/A</v>
      </c>
      <c r="AT569" s="1036">
        <f t="shared" si="34"/>
        <v>0</v>
      </c>
      <c r="AU569" s="599">
        <f t="shared" si="34"/>
        <v>0</v>
      </c>
      <c r="AV569" s="1030">
        <f>IFERROR(INDEX(V569:AG569,1,MATCH(Parametres!$B$3,V$1:AG$1,0)-1)*IF(OR(C569="L",C569="S",C569="I"),-1,1),"")</f>
        <v>0</v>
      </c>
      <c r="AW569" s="1030">
        <f t="shared" si="35"/>
        <v>0</v>
      </c>
      <c r="AX569" s="1030">
        <f>INDEX(V569:AG569,1,MATCH(Parametres!$B$3,V$1:AG$1,0))*IF(OR(C569="L",C569="S",C569="I"),-1,1)</f>
        <v>0</v>
      </c>
      <c r="AY569" s="598" t="s">
        <v>337</v>
      </c>
      <c r="AZ569" s="598" t="e">
        <f>+VLOOKUP($AJ569,Data_Validation!$A:$E,5,0)</f>
        <v>#N/A</v>
      </c>
    </row>
    <row r="570" spans="36:52" ht="15" customHeight="1">
      <c r="AJ570" s="1030">
        <f t="shared" si="36"/>
        <v>0</v>
      </c>
      <c r="AK570" s="1030">
        <f t="shared" si="36"/>
        <v>0</v>
      </c>
      <c r="AL570" s="1030">
        <f>IFERROR(INDEX(G570:R570,1,MATCH(Parametres!$B$3,G$1:R$1,0)-1)*IF(OR(F570="L",F570="S",F570="I"),-1,1),"")</f>
        <v>0</v>
      </c>
      <c r="AM570" s="1030">
        <f t="shared" si="33"/>
        <v>0</v>
      </c>
      <c r="AN570" s="1030">
        <f>INDEX(G570:R570,1,MATCH(Parametres!$B$3,G$1:R$1,0))*IF(OR(F570="L",F570="S",F570="I"),-1,1)</f>
        <v>0</v>
      </c>
      <c r="AO570" s="598" t="e">
        <f>+VLOOKUP($AJ570,Data_Validation!$A:$D,1,0)</f>
        <v>#N/A</v>
      </c>
      <c r="AP570" s="598" t="e">
        <f>+VLOOKUP($AJ570,Data_Validation!$A:$D,3,0)</f>
        <v>#N/A</v>
      </c>
      <c r="AQ570" s="598" t="e">
        <f>+VLOOKUP($AJ570,Data_Validation!$A:$D,4,0)</f>
        <v>#N/A</v>
      </c>
      <c r="AR570" s="598" t="s">
        <v>299</v>
      </c>
      <c r="AS570" s="598" t="e">
        <f>+VLOOKUP($AJ570,Data_Validation!$A:$E,5,0)</f>
        <v>#N/A</v>
      </c>
      <c r="AT570" s="1036">
        <f t="shared" si="34"/>
        <v>0</v>
      </c>
      <c r="AU570" s="599">
        <f t="shared" si="34"/>
        <v>0</v>
      </c>
      <c r="AV570" s="1030">
        <f>IFERROR(INDEX(V570:AG570,1,MATCH(Parametres!$B$3,V$1:AG$1,0)-1)*IF(OR(C570="L",C570="S",C570="I"),-1,1),"")</f>
        <v>0</v>
      </c>
      <c r="AW570" s="1030">
        <f t="shared" si="35"/>
        <v>0</v>
      </c>
      <c r="AX570" s="1030">
        <f>INDEX(V570:AG570,1,MATCH(Parametres!$B$3,V$1:AG$1,0))*IF(OR(C570="L",C570="S",C570="I"),-1,1)</f>
        <v>0</v>
      </c>
      <c r="AY570" s="598" t="s">
        <v>337</v>
      </c>
      <c r="AZ570" s="598" t="e">
        <f>+VLOOKUP($AJ570,Data_Validation!$A:$E,5,0)</f>
        <v>#N/A</v>
      </c>
    </row>
    <row r="571" spans="36:52" ht="15" customHeight="1">
      <c r="AJ571" s="1030">
        <f t="shared" si="36"/>
        <v>0</v>
      </c>
      <c r="AK571" s="1030">
        <f t="shared" si="36"/>
        <v>0</v>
      </c>
      <c r="AL571" s="1030">
        <f>IFERROR(INDEX(G571:R571,1,MATCH(Parametres!$B$3,G$1:R$1,0)-1)*IF(OR(F571="L",F571="S",F571="I"),-1,1),"")</f>
        <v>0</v>
      </c>
      <c r="AM571" s="1030">
        <f t="shared" si="33"/>
        <v>0</v>
      </c>
      <c r="AN571" s="1030">
        <f>INDEX(G571:R571,1,MATCH(Parametres!$B$3,G$1:R$1,0))*IF(OR(F571="L",F571="S",F571="I"),-1,1)</f>
        <v>0</v>
      </c>
      <c r="AO571" s="598" t="e">
        <f>+VLOOKUP($AJ571,Data_Validation!$A:$D,1,0)</f>
        <v>#N/A</v>
      </c>
      <c r="AP571" s="598" t="e">
        <f>+VLOOKUP($AJ571,Data_Validation!$A:$D,3,0)</f>
        <v>#N/A</v>
      </c>
      <c r="AQ571" s="598" t="e">
        <f>+VLOOKUP($AJ571,Data_Validation!$A:$D,4,0)</f>
        <v>#N/A</v>
      </c>
      <c r="AR571" s="598" t="s">
        <v>299</v>
      </c>
      <c r="AS571" s="598" t="e">
        <f>+VLOOKUP($AJ571,Data_Validation!$A:$E,5,0)</f>
        <v>#N/A</v>
      </c>
      <c r="AT571" s="1036">
        <f t="shared" si="34"/>
        <v>0</v>
      </c>
      <c r="AU571" s="599">
        <f t="shared" si="34"/>
        <v>0</v>
      </c>
      <c r="AV571" s="1030">
        <f>IFERROR(INDEX(V571:AG571,1,MATCH(Parametres!$B$3,V$1:AG$1,0)-1)*IF(OR(C571="L",C571="S",C571="I"),-1,1),"")</f>
        <v>0</v>
      </c>
      <c r="AW571" s="1030">
        <f t="shared" si="35"/>
        <v>0</v>
      </c>
      <c r="AX571" s="1030">
        <f>INDEX(V571:AG571,1,MATCH(Parametres!$B$3,V$1:AG$1,0))*IF(OR(C571="L",C571="S",C571="I"),-1,1)</f>
        <v>0</v>
      </c>
      <c r="AY571" s="598" t="s">
        <v>337</v>
      </c>
      <c r="AZ571" s="598" t="e">
        <f>+VLOOKUP($AJ571,Data_Validation!$A:$E,5,0)</f>
        <v>#N/A</v>
      </c>
    </row>
    <row r="572" spans="36:52" ht="15" customHeight="1">
      <c r="AJ572" s="1030">
        <f t="shared" si="36"/>
        <v>0</v>
      </c>
      <c r="AK572" s="1030">
        <f t="shared" si="36"/>
        <v>0</v>
      </c>
      <c r="AL572" s="1030">
        <f>IFERROR(INDEX(G572:R572,1,MATCH(Parametres!$B$3,G$1:R$1,0)-1)*IF(OR(F572="L",F572="S",F572="I"),-1,1),"")</f>
        <v>0</v>
      </c>
      <c r="AM572" s="1030">
        <f t="shared" si="33"/>
        <v>0</v>
      </c>
      <c r="AN572" s="1030">
        <f>INDEX(G572:R572,1,MATCH(Parametres!$B$3,G$1:R$1,0))*IF(OR(F572="L",F572="S",F572="I"),-1,1)</f>
        <v>0</v>
      </c>
      <c r="AO572" s="598" t="e">
        <f>+VLOOKUP($AJ572,Data_Validation!$A:$D,1,0)</f>
        <v>#N/A</v>
      </c>
      <c r="AP572" s="598" t="e">
        <f>+VLOOKUP($AJ572,Data_Validation!$A:$D,3,0)</f>
        <v>#N/A</v>
      </c>
      <c r="AQ572" s="598" t="e">
        <f>+VLOOKUP($AJ572,Data_Validation!$A:$D,4,0)</f>
        <v>#N/A</v>
      </c>
      <c r="AR572" s="598" t="s">
        <v>299</v>
      </c>
      <c r="AS572" s="598" t="e">
        <f>+VLOOKUP($AJ572,Data_Validation!$A:$E,5,0)</f>
        <v>#N/A</v>
      </c>
      <c r="AT572" s="1036">
        <f t="shared" si="34"/>
        <v>0</v>
      </c>
      <c r="AU572" s="599">
        <f t="shared" si="34"/>
        <v>0</v>
      </c>
      <c r="AV572" s="1030">
        <f>IFERROR(INDEX(V572:AG572,1,MATCH(Parametres!$B$3,V$1:AG$1,0)-1)*IF(OR(C572="L",C572="S",C572="I"),-1,1),"")</f>
        <v>0</v>
      </c>
      <c r="AW572" s="1030">
        <f t="shared" si="35"/>
        <v>0</v>
      </c>
      <c r="AX572" s="1030">
        <f>INDEX(V572:AG572,1,MATCH(Parametres!$B$3,V$1:AG$1,0))*IF(OR(C572="L",C572="S",C572="I"),-1,1)</f>
        <v>0</v>
      </c>
      <c r="AY572" s="598" t="s">
        <v>337</v>
      </c>
      <c r="AZ572" s="598" t="e">
        <f>+VLOOKUP($AJ572,Data_Validation!$A:$E,5,0)</f>
        <v>#N/A</v>
      </c>
    </row>
    <row r="573" spans="36:52" ht="15" customHeight="1">
      <c r="AJ573" s="1030">
        <f t="shared" si="36"/>
        <v>0</v>
      </c>
      <c r="AK573" s="1030">
        <f t="shared" si="36"/>
        <v>0</v>
      </c>
      <c r="AL573" s="1030">
        <f>IFERROR(INDEX(G573:R573,1,MATCH(Parametres!$B$3,G$1:R$1,0)-1)*IF(OR(F573="L",F573="S",F573="I"),-1,1),"")</f>
        <v>0</v>
      </c>
      <c r="AM573" s="1030">
        <f t="shared" si="33"/>
        <v>0</v>
      </c>
      <c r="AN573" s="1030">
        <f>INDEX(G573:R573,1,MATCH(Parametres!$B$3,G$1:R$1,0))*IF(OR(F573="L",F573="S",F573="I"),-1,1)</f>
        <v>0</v>
      </c>
      <c r="AO573" s="598" t="e">
        <f>+VLOOKUP($AJ573,Data_Validation!$A:$D,1,0)</f>
        <v>#N/A</v>
      </c>
      <c r="AP573" s="598" t="e">
        <f>+VLOOKUP($AJ573,Data_Validation!$A:$D,3,0)</f>
        <v>#N/A</v>
      </c>
      <c r="AQ573" s="598" t="e">
        <f>+VLOOKUP($AJ573,Data_Validation!$A:$D,4,0)</f>
        <v>#N/A</v>
      </c>
      <c r="AR573" s="598" t="s">
        <v>299</v>
      </c>
      <c r="AS573" s="598" t="e">
        <f>+VLOOKUP($AJ573,Data_Validation!$A:$E,5,0)</f>
        <v>#N/A</v>
      </c>
      <c r="AT573" s="1036">
        <f t="shared" si="34"/>
        <v>0</v>
      </c>
      <c r="AU573" s="599">
        <f t="shared" si="34"/>
        <v>0</v>
      </c>
      <c r="AV573" s="1030">
        <f>IFERROR(INDEX(V573:AG573,1,MATCH(Parametres!$B$3,V$1:AG$1,0)-1)*IF(OR(C573="L",C573="S",C573="I"),-1,1),"")</f>
        <v>0</v>
      </c>
      <c r="AW573" s="1030">
        <f t="shared" si="35"/>
        <v>0</v>
      </c>
      <c r="AX573" s="1030">
        <f>INDEX(V573:AG573,1,MATCH(Parametres!$B$3,V$1:AG$1,0))*IF(OR(C573="L",C573="S",C573="I"),-1,1)</f>
        <v>0</v>
      </c>
      <c r="AY573" s="598" t="s">
        <v>337</v>
      </c>
      <c r="AZ573" s="598" t="e">
        <f>+VLOOKUP($AJ573,Data_Validation!$A:$E,5,0)</f>
        <v>#N/A</v>
      </c>
    </row>
    <row r="574" spans="36:52" ht="15" customHeight="1">
      <c r="AJ574" s="1030">
        <f t="shared" si="36"/>
        <v>0</v>
      </c>
      <c r="AK574" s="1030">
        <f t="shared" si="36"/>
        <v>0</v>
      </c>
      <c r="AL574" s="1030">
        <f>IFERROR(INDEX(G574:R574,1,MATCH(Parametres!$B$3,G$1:R$1,0)-1)*IF(OR(F574="L",F574="S",F574="I"),-1,1),"")</f>
        <v>0</v>
      </c>
      <c r="AM574" s="1030">
        <f t="shared" si="33"/>
        <v>0</v>
      </c>
      <c r="AN574" s="1030">
        <f>INDEX(G574:R574,1,MATCH(Parametres!$B$3,G$1:R$1,0))*IF(OR(F574="L",F574="S",F574="I"),-1,1)</f>
        <v>0</v>
      </c>
      <c r="AO574" s="598" t="e">
        <f>+VLOOKUP($AJ574,Data_Validation!$A:$D,1,0)</f>
        <v>#N/A</v>
      </c>
      <c r="AP574" s="598" t="e">
        <f>+VLOOKUP($AJ574,Data_Validation!$A:$D,3,0)</f>
        <v>#N/A</v>
      </c>
      <c r="AQ574" s="598" t="e">
        <f>+VLOOKUP($AJ574,Data_Validation!$A:$D,4,0)</f>
        <v>#N/A</v>
      </c>
      <c r="AR574" s="598" t="s">
        <v>299</v>
      </c>
      <c r="AS574" s="598" t="e">
        <f>+VLOOKUP($AJ574,Data_Validation!$A:$E,5,0)</f>
        <v>#N/A</v>
      </c>
      <c r="AT574" s="1036">
        <f t="shared" si="34"/>
        <v>0</v>
      </c>
      <c r="AU574" s="599">
        <f t="shared" si="34"/>
        <v>0</v>
      </c>
      <c r="AV574" s="1030">
        <f>IFERROR(INDEX(V574:AG574,1,MATCH(Parametres!$B$3,V$1:AG$1,0)-1)*IF(OR(C574="L",C574="S",C574="I"),-1,1),"")</f>
        <v>0</v>
      </c>
      <c r="AW574" s="1030">
        <f t="shared" si="35"/>
        <v>0</v>
      </c>
      <c r="AX574" s="1030">
        <f>INDEX(V574:AG574,1,MATCH(Parametres!$B$3,V$1:AG$1,0))*IF(OR(C574="L",C574="S",C574="I"),-1,1)</f>
        <v>0</v>
      </c>
      <c r="AY574" s="598" t="s">
        <v>337</v>
      </c>
      <c r="AZ574" s="598" t="e">
        <f>+VLOOKUP($AJ574,Data_Validation!$A:$E,5,0)</f>
        <v>#N/A</v>
      </c>
    </row>
    <row r="575" spans="36:52" ht="15" customHeight="1">
      <c r="AJ575" s="1030">
        <f t="shared" si="36"/>
        <v>0</v>
      </c>
      <c r="AK575" s="1030">
        <f t="shared" si="36"/>
        <v>0</v>
      </c>
      <c r="AL575" s="1030">
        <f>IFERROR(INDEX(G575:R575,1,MATCH(Parametres!$B$3,G$1:R$1,0)-1)*IF(OR(F575="L",F575="S",F575="I"),-1,1),"")</f>
        <v>0</v>
      </c>
      <c r="AM575" s="1030">
        <f t="shared" si="33"/>
        <v>0</v>
      </c>
      <c r="AN575" s="1030">
        <f>INDEX(G575:R575,1,MATCH(Parametres!$B$3,G$1:R$1,0))*IF(OR(F575="L",F575="S",F575="I"),-1,1)</f>
        <v>0</v>
      </c>
      <c r="AO575" s="598" t="e">
        <f>+VLOOKUP($AJ575,Data_Validation!$A:$D,1,0)</f>
        <v>#N/A</v>
      </c>
      <c r="AP575" s="598" t="e">
        <f>+VLOOKUP($AJ575,Data_Validation!$A:$D,3,0)</f>
        <v>#N/A</v>
      </c>
      <c r="AQ575" s="598" t="e">
        <f>+VLOOKUP($AJ575,Data_Validation!$A:$D,4,0)</f>
        <v>#N/A</v>
      </c>
      <c r="AR575" s="598" t="s">
        <v>299</v>
      </c>
      <c r="AS575" s="598" t="e">
        <f>+VLOOKUP($AJ575,Data_Validation!$A:$E,5,0)</f>
        <v>#N/A</v>
      </c>
      <c r="AT575" s="1036">
        <f t="shared" si="34"/>
        <v>0</v>
      </c>
      <c r="AU575" s="599">
        <f t="shared" si="34"/>
        <v>0</v>
      </c>
      <c r="AV575" s="1030">
        <f>IFERROR(INDEX(V575:AG575,1,MATCH(Parametres!$B$3,V$1:AG$1,0)-1)*IF(OR(C575="L",C575="S",C575="I"),-1,1),"")</f>
        <v>0</v>
      </c>
      <c r="AW575" s="1030">
        <f t="shared" si="35"/>
        <v>0</v>
      </c>
      <c r="AX575" s="1030">
        <f>INDEX(V575:AG575,1,MATCH(Parametres!$B$3,V$1:AG$1,0))*IF(OR(C575="L",C575="S",C575="I"),-1,1)</f>
        <v>0</v>
      </c>
      <c r="AY575" s="598" t="s">
        <v>337</v>
      </c>
      <c r="AZ575" s="598" t="e">
        <f>+VLOOKUP($AJ575,Data_Validation!$A:$E,5,0)</f>
        <v>#N/A</v>
      </c>
    </row>
    <row r="576" spans="36:52" ht="15" customHeight="1">
      <c r="AJ576" s="1030">
        <f t="shared" si="36"/>
        <v>0</v>
      </c>
      <c r="AK576" s="1030">
        <f t="shared" si="36"/>
        <v>0</v>
      </c>
      <c r="AL576" s="1030">
        <f>IFERROR(INDEX(G576:R576,1,MATCH(Parametres!$B$3,G$1:R$1,0)-1)*IF(OR(F576="L",F576="S",F576="I"),-1,1),"")</f>
        <v>0</v>
      </c>
      <c r="AM576" s="1030">
        <f t="shared" si="33"/>
        <v>0</v>
      </c>
      <c r="AN576" s="1030">
        <f>INDEX(G576:R576,1,MATCH(Parametres!$B$3,G$1:R$1,0))*IF(OR(F576="L",F576="S",F576="I"),-1,1)</f>
        <v>0</v>
      </c>
      <c r="AO576" s="598" t="e">
        <f>+VLOOKUP($AJ576,Data_Validation!$A:$D,1,0)</f>
        <v>#N/A</v>
      </c>
      <c r="AP576" s="598" t="e">
        <f>+VLOOKUP($AJ576,Data_Validation!$A:$D,3,0)</f>
        <v>#N/A</v>
      </c>
      <c r="AQ576" s="598" t="e">
        <f>+VLOOKUP($AJ576,Data_Validation!$A:$D,4,0)</f>
        <v>#N/A</v>
      </c>
      <c r="AR576" s="598" t="s">
        <v>299</v>
      </c>
      <c r="AS576" s="598" t="e">
        <f>+VLOOKUP($AJ576,Data_Validation!$A:$E,5,0)</f>
        <v>#N/A</v>
      </c>
      <c r="AT576" s="1036">
        <f t="shared" si="34"/>
        <v>0</v>
      </c>
      <c r="AU576" s="599">
        <f t="shared" si="34"/>
        <v>0</v>
      </c>
      <c r="AV576" s="1030">
        <f>IFERROR(INDEX(V576:AG576,1,MATCH(Parametres!$B$3,V$1:AG$1,0)-1)*IF(OR(C576="L",C576="S",C576="I"),-1,1),"")</f>
        <v>0</v>
      </c>
      <c r="AW576" s="1030">
        <f t="shared" si="35"/>
        <v>0</v>
      </c>
      <c r="AX576" s="1030">
        <f>INDEX(V576:AG576,1,MATCH(Parametres!$B$3,V$1:AG$1,0))*IF(OR(C576="L",C576="S",C576="I"),-1,1)</f>
        <v>0</v>
      </c>
      <c r="AY576" s="598" t="s">
        <v>337</v>
      </c>
      <c r="AZ576" s="598" t="e">
        <f>+VLOOKUP($AJ576,Data_Validation!$A:$E,5,0)</f>
        <v>#N/A</v>
      </c>
    </row>
    <row r="577" spans="36:52" ht="15" customHeight="1">
      <c r="AJ577" s="1030">
        <f t="shared" si="36"/>
        <v>0</v>
      </c>
      <c r="AK577" s="1030">
        <f t="shared" si="36"/>
        <v>0</v>
      </c>
      <c r="AL577" s="1030">
        <f>IFERROR(INDEX(G577:R577,1,MATCH(Parametres!$B$3,G$1:R$1,0)-1)*IF(OR(F577="L",F577="S",F577="I"),-1,1),"")</f>
        <v>0</v>
      </c>
      <c r="AM577" s="1030">
        <f t="shared" si="33"/>
        <v>0</v>
      </c>
      <c r="AN577" s="1030">
        <f>INDEX(G577:R577,1,MATCH(Parametres!$B$3,G$1:R$1,0))*IF(OR(F577="L",F577="S",F577="I"),-1,1)</f>
        <v>0</v>
      </c>
      <c r="AO577" s="598" t="e">
        <f>+VLOOKUP($AJ577,Data_Validation!$A:$D,1,0)</f>
        <v>#N/A</v>
      </c>
      <c r="AP577" s="598" t="e">
        <f>+VLOOKUP($AJ577,Data_Validation!$A:$D,3,0)</f>
        <v>#N/A</v>
      </c>
      <c r="AQ577" s="598" t="e">
        <f>+VLOOKUP($AJ577,Data_Validation!$A:$D,4,0)</f>
        <v>#N/A</v>
      </c>
      <c r="AR577" s="598" t="s">
        <v>299</v>
      </c>
      <c r="AS577" s="598" t="e">
        <f>+VLOOKUP($AJ577,Data_Validation!$A:$E,5,0)</f>
        <v>#N/A</v>
      </c>
      <c r="AT577" s="1036">
        <f t="shared" si="34"/>
        <v>0</v>
      </c>
      <c r="AU577" s="599">
        <f t="shared" si="34"/>
        <v>0</v>
      </c>
      <c r="AV577" s="1030">
        <f>IFERROR(INDEX(V577:AG577,1,MATCH(Parametres!$B$3,V$1:AG$1,0)-1)*IF(OR(C577="L",C577="S",C577="I"),-1,1),"")</f>
        <v>0</v>
      </c>
      <c r="AW577" s="1030">
        <f t="shared" si="35"/>
        <v>0</v>
      </c>
      <c r="AX577" s="1030">
        <f>INDEX(V577:AG577,1,MATCH(Parametres!$B$3,V$1:AG$1,0))*IF(OR(C577="L",C577="S",C577="I"),-1,1)</f>
        <v>0</v>
      </c>
      <c r="AY577" s="598" t="s">
        <v>337</v>
      </c>
      <c r="AZ577" s="598" t="e">
        <f>+VLOOKUP($AJ577,Data_Validation!$A:$E,5,0)</f>
        <v>#N/A</v>
      </c>
    </row>
    <row r="578" spans="36:52" ht="15" customHeight="1">
      <c r="AJ578" s="1030">
        <f t="shared" si="36"/>
        <v>0</v>
      </c>
      <c r="AK578" s="1030">
        <f t="shared" si="36"/>
        <v>0</v>
      </c>
      <c r="AL578" s="1030">
        <f>IFERROR(INDEX(G578:R578,1,MATCH(Parametres!$B$3,G$1:R$1,0)-1)*IF(OR(F578="L",F578="S",F578="I"),-1,1),"")</f>
        <v>0</v>
      </c>
      <c r="AM578" s="1030">
        <f t="shared" si="33"/>
        <v>0</v>
      </c>
      <c r="AN578" s="1030">
        <f>INDEX(G578:R578,1,MATCH(Parametres!$B$3,G$1:R$1,0))*IF(OR(F578="L",F578="S",F578="I"),-1,1)</f>
        <v>0</v>
      </c>
      <c r="AO578" s="598" t="e">
        <f>+VLOOKUP($AJ578,Data_Validation!$A:$D,1,0)</f>
        <v>#N/A</v>
      </c>
      <c r="AP578" s="598" t="e">
        <f>+VLOOKUP($AJ578,Data_Validation!$A:$D,3,0)</f>
        <v>#N/A</v>
      </c>
      <c r="AQ578" s="598" t="e">
        <f>+VLOOKUP($AJ578,Data_Validation!$A:$D,4,0)</f>
        <v>#N/A</v>
      </c>
      <c r="AR578" s="598" t="s">
        <v>299</v>
      </c>
      <c r="AS578" s="598" t="e">
        <f>+VLOOKUP($AJ578,Data_Validation!$A:$E,5,0)</f>
        <v>#N/A</v>
      </c>
      <c r="AT578" s="1036">
        <f t="shared" si="34"/>
        <v>0</v>
      </c>
      <c r="AU578" s="599">
        <f t="shared" si="34"/>
        <v>0</v>
      </c>
      <c r="AV578" s="1030">
        <f>IFERROR(INDEX(V578:AG578,1,MATCH(Parametres!$B$3,V$1:AG$1,0)-1)*IF(OR(C578="L",C578="S",C578="I"),-1,1),"")</f>
        <v>0</v>
      </c>
      <c r="AW578" s="1030">
        <f t="shared" si="35"/>
        <v>0</v>
      </c>
      <c r="AX578" s="1030">
        <f>INDEX(V578:AG578,1,MATCH(Parametres!$B$3,V$1:AG$1,0))*IF(OR(C578="L",C578="S",C578="I"),-1,1)</f>
        <v>0</v>
      </c>
      <c r="AY578" s="598" t="s">
        <v>337</v>
      </c>
      <c r="AZ578" s="598" t="e">
        <f>+VLOOKUP($AJ578,Data_Validation!$A:$E,5,0)</f>
        <v>#N/A</v>
      </c>
    </row>
    <row r="579" spans="36:52" ht="15" customHeight="1">
      <c r="AJ579" s="1030">
        <f t="shared" si="36"/>
        <v>0</v>
      </c>
      <c r="AK579" s="1030">
        <f t="shared" si="36"/>
        <v>0</v>
      </c>
      <c r="AL579" s="1030">
        <f>IFERROR(INDEX(G579:R579,1,MATCH(Parametres!$B$3,G$1:R$1,0)-1)*IF(OR(F579="L",F579="S",F579="I"),-1,1),"")</f>
        <v>0</v>
      </c>
      <c r="AM579" s="1030">
        <f t="shared" si="33"/>
        <v>0</v>
      </c>
      <c r="AN579" s="1030">
        <f>INDEX(G579:R579,1,MATCH(Parametres!$B$3,G$1:R$1,0))*IF(OR(F579="L",F579="S",F579="I"),-1,1)</f>
        <v>0</v>
      </c>
      <c r="AO579" s="598" t="e">
        <f>+VLOOKUP($AJ579,Data_Validation!$A:$D,1,0)</f>
        <v>#N/A</v>
      </c>
      <c r="AP579" s="598" t="e">
        <f>+VLOOKUP($AJ579,Data_Validation!$A:$D,3,0)</f>
        <v>#N/A</v>
      </c>
      <c r="AQ579" s="598" t="e">
        <f>+VLOOKUP($AJ579,Data_Validation!$A:$D,4,0)</f>
        <v>#N/A</v>
      </c>
      <c r="AR579" s="598" t="s">
        <v>299</v>
      </c>
      <c r="AS579" s="598" t="e">
        <f>+VLOOKUP($AJ579,Data_Validation!$A:$E,5,0)</f>
        <v>#N/A</v>
      </c>
      <c r="AT579" s="1036">
        <f t="shared" si="34"/>
        <v>0</v>
      </c>
      <c r="AU579" s="599">
        <f t="shared" si="34"/>
        <v>0</v>
      </c>
      <c r="AV579" s="1030">
        <f>IFERROR(INDEX(V579:AG579,1,MATCH(Parametres!$B$3,V$1:AG$1,0)-1)*IF(OR(C579="L",C579="S",C579="I"),-1,1),"")</f>
        <v>0</v>
      </c>
      <c r="AW579" s="1030">
        <f t="shared" si="35"/>
        <v>0</v>
      </c>
      <c r="AX579" s="1030">
        <f>INDEX(V579:AG579,1,MATCH(Parametres!$B$3,V$1:AG$1,0))*IF(OR(C579="L",C579="S",C579="I"),-1,1)</f>
        <v>0</v>
      </c>
      <c r="AY579" s="598" t="s">
        <v>337</v>
      </c>
      <c r="AZ579" s="598" t="e">
        <f>+VLOOKUP($AJ579,Data_Validation!$A:$E,5,0)</f>
        <v>#N/A</v>
      </c>
    </row>
    <row r="580" spans="36:52" ht="15" customHeight="1">
      <c r="AJ580" s="1030">
        <f t="shared" si="36"/>
        <v>0</v>
      </c>
      <c r="AK580" s="1030">
        <f t="shared" si="36"/>
        <v>0</v>
      </c>
      <c r="AL580" s="1030">
        <f>IFERROR(INDEX(G580:R580,1,MATCH(Parametres!$B$3,G$1:R$1,0)-1)*IF(OR(F580="L",F580="S",F580="I"),-1,1),"")</f>
        <v>0</v>
      </c>
      <c r="AM580" s="1030">
        <f t="shared" ref="AM580:AM643" si="37">AN580-N(AL580)</f>
        <v>0</v>
      </c>
      <c r="AN580" s="1030">
        <f>INDEX(G580:R580,1,MATCH(Parametres!$B$3,G$1:R$1,0))*IF(OR(F580="L",F580="S",F580="I"),-1,1)</f>
        <v>0</v>
      </c>
      <c r="AO580" s="598" t="e">
        <f>+VLOOKUP($AJ580,Data_Validation!$A:$D,1,0)</f>
        <v>#N/A</v>
      </c>
      <c r="AP580" s="598" t="e">
        <f>+VLOOKUP($AJ580,Data_Validation!$A:$D,3,0)</f>
        <v>#N/A</v>
      </c>
      <c r="AQ580" s="598" t="e">
        <f>+VLOOKUP($AJ580,Data_Validation!$A:$D,4,0)</f>
        <v>#N/A</v>
      </c>
      <c r="AR580" s="598" t="s">
        <v>299</v>
      </c>
      <c r="AS580" s="598" t="e">
        <f>+VLOOKUP($AJ580,Data_Validation!$A:$E,5,0)</f>
        <v>#N/A</v>
      </c>
      <c r="AT580" s="1036">
        <f t="shared" ref="AT580:AU643" si="38">C580</f>
        <v>0</v>
      </c>
      <c r="AU580" s="599">
        <f t="shared" si="38"/>
        <v>0</v>
      </c>
      <c r="AV580" s="1030">
        <f>IFERROR(INDEX(V580:AG580,1,MATCH(Parametres!$B$3,V$1:AG$1,0)-1)*IF(OR(C580="L",C580="S",C580="I"),-1,1),"")</f>
        <v>0</v>
      </c>
      <c r="AW580" s="1030">
        <f t="shared" ref="AW580:AW643" si="39">AX580-AV580</f>
        <v>0</v>
      </c>
      <c r="AX580" s="1030">
        <f>INDEX(V580:AG580,1,MATCH(Parametres!$B$3,V$1:AG$1,0))*IF(OR(C580="L",C580="S",C580="I"),-1,1)</f>
        <v>0</v>
      </c>
      <c r="AY580" s="598" t="s">
        <v>337</v>
      </c>
      <c r="AZ580" s="598" t="e">
        <f>+VLOOKUP($AJ580,Data_Validation!$A:$E,5,0)</f>
        <v>#N/A</v>
      </c>
    </row>
    <row r="581" spans="36:52" ht="15" customHeight="1">
      <c r="AJ581" s="1030">
        <f t="shared" si="36"/>
        <v>0</v>
      </c>
      <c r="AK581" s="1030">
        <f t="shared" si="36"/>
        <v>0</v>
      </c>
      <c r="AL581" s="1030">
        <f>IFERROR(INDEX(G581:R581,1,MATCH(Parametres!$B$3,G$1:R$1,0)-1)*IF(OR(F581="L",F581="S",F581="I"),-1,1),"")</f>
        <v>0</v>
      </c>
      <c r="AM581" s="1030">
        <f t="shared" si="37"/>
        <v>0</v>
      </c>
      <c r="AN581" s="1030">
        <f>INDEX(G581:R581,1,MATCH(Parametres!$B$3,G$1:R$1,0))*IF(OR(F581="L",F581="S",F581="I"),-1,1)</f>
        <v>0</v>
      </c>
      <c r="AO581" s="598" t="e">
        <f>+VLOOKUP($AJ581,Data_Validation!$A:$D,1,0)</f>
        <v>#N/A</v>
      </c>
      <c r="AP581" s="598" t="e">
        <f>+VLOOKUP($AJ581,Data_Validation!$A:$D,3,0)</f>
        <v>#N/A</v>
      </c>
      <c r="AQ581" s="598" t="e">
        <f>+VLOOKUP($AJ581,Data_Validation!$A:$D,4,0)</f>
        <v>#N/A</v>
      </c>
      <c r="AR581" s="598" t="s">
        <v>299</v>
      </c>
      <c r="AS581" s="598" t="e">
        <f>+VLOOKUP($AJ581,Data_Validation!$A:$E,5,0)</f>
        <v>#N/A</v>
      </c>
      <c r="AT581" s="1036">
        <f t="shared" si="38"/>
        <v>0</v>
      </c>
      <c r="AU581" s="599">
        <f t="shared" si="38"/>
        <v>0</v>
      </c>
      <c r="AV581" s="1030">
        <f>IFERROR(INDEX(V581:AG581,1,MATCH(Parametres!$B$3,V$1:AG$1,0)-1)*IF(OR(C581="L",C581="S",C581="I"),-1,1),"")</f>
        <v>0</v>
      </c>
      <c r="AW581" s="1030">
        <f t="shared" si="39"/>
        <v>0</v>
      </c>
      <c r="AX581" s="1030">
        <f>INDEX(V581:AG581,1,MATCH(Parametres!$B$3,V$1:AG$1,0))*IF(OR(C581="L",C581="S",C581="I"),-1,1)</f>
        <v>0</v>
      </c>
      <c r="AY581" s="598" t="s">
        <v>337</v>
      </c>
      <c r="AZ581" s="598" t="e">
        <f>+VLOOKUP($AJ581,Data_Validation!$A:$E,5,0)</f>
        <v>#N/A</v>
      </c>
    </row>
    <row r="582" spans="36:52" ht="15" customHeight="1">
      <c r="AJ582" s="1030">
        <f t="shared" si="36"/>
        <v>0</v>
      </c>
      <c r="AK582" s="1030">
        <f t="shared" si="36"/>
        <v>0</v>
      </c>
      <c r="AL582" s="1030">
        <f>IFERROR(INDEX(G582:R582,1,MATCH(Parametres!$B$3,G$1:R$1,0)-1)*IF(OR(F582="L",F582="S",F582="I"),-1,1),"")</f>
        <v>0</v>
      </c>
      <c r="AM582" s="1030">
        <f t="shared" si="37"/>
        <v>0</v>
      </c>
      <c r="AN582" s="1030">
        <f>INDEX(G582:R582,1,MATCH(Parametres!$B$3,G$1:R$1,0))*IF(OR(F582="L",F582="S",F582="I"),-1,1)</f>
        <v>0</v>
      </c>
      <c r="AO582" s="598" t="e">
        <f>+VLOOKUP($AJ582,Data_Validation!$A:$D,1,0)</f>
        <v>#N/A</v>
      </c>
      <c r="AP582" s="598" t="e">
        <f>+VLOOKUP($AJ582,Data_Validation!$A:$D,3,0)</f>
        <v>#N/A</v>
      </c>
      <c r="AQ582" s="598" t="e">
        <f>+VLOOKUP($AJ582,Data_Validation!$A:$D,4,0)</f>
        <v>#N/A</v>
      </c>
      <c r="AR582" s="598" t="s">
        <v>299</v>
      </c>
      <c r="AS582" s="598" t="e">
        <f>+VLOOKUP($AJ582,Data_Validation!$A:$E,5,0)</f>
        <v>#N/A</v>
      </c>
      <c r="AT582" s="1036">
        <f t="shared" si="38"/>
        <v>0</v>
      </c>
      <c r="AU582" s="599">
        <f t="shared" si="38"/>
        <v>0</v>
      </c>
      <c r="AV582" s="1030">
        <f>IFERROR(INDEX(V582:AG582,1,MATCH(Parametres!$B$3,V$1:AG$1,0)-1)*IF(OR(C582="L",C582="S",C582="I"),-1,1),"")</f>
        <v>0</v>
      </c>
      <c r="AW582" s="1030">
        <f t="shared" si="39"/>
        <v>0</v>
      </c>
      <c r="AX582" s="1030">
        <f>INDEX(V582:AG582,1,MATCH(Parametres!$B$3,V$1:AG$1,0))*IF(OR(C582="L",C582="S",C582="I"),-1,1)</f>
        <v>0</v>
      </c>
      <c r="AY582" s="598" t="s">
        <v>337</v>
      </c>
      <c r="AZ582" s="598" t="e">
        <f>+VLOOKUP($AJ582,Data_Validation!$A:$E,5,0)</f>
        <v>#N/A</v>
      </c>
    </row>
    <row r="583" spans="36:52" ht="15" customHeight="1">
      <c r="AJ583" s="1030">
        <f t="shared" si="36"/>
        <v>0</v>
      </c>
      <c r="AK583" s="1030">
        <f t="shared" si="36"/>
        <v>0</v>
      </c>
      <c r="AL583" s="1030">
        <f>IFERROR(INDEX(G583:R583,1,MATCH(Parametres!$B$3,G$1:R$1,0)-1)*IF(OR(F583="L",F583="S",F583="I"),-1,1),"")</f>
        <v>0</v>
      </c>
      <c r="AM583" s="1030">
        <f t="shared" si="37"/>
        <v>0</v>
      </c>
      <c r="AN583" s="1030">
        <f>INDEX(G583:R583,1,MATCH(Parametres!$B$3,G$1:R$1,0))*IF(OR(F583="L",F583="S",F583="I"),-1,1)</f>
        <v>0</v>
      </c>
      <c r="AO583" s="598" t="e">
        <f>+VLOOKUP($AJ583,Data_Validation!$A:$D,1,0)</f>
        <v>#N/A</v>
      </c>
      <c r="AP583" s="598" t="e">
        <f>+VLOOKUP($AJ583,Data_Validation!$A:$D,3,0)</f>
        <v>#N/A</v>
      </c>
      <c r="AQ583" s="598" t="e">
        <f>+VLOOKUP($AJ583,Data_Validation!$A:$D,4,0)</f>
        <v>#N/A</v>
      </c>
      <c r="AR583" s="598" t="s">
        <v>299</v>
      </c>
      <c r="AS583" s="598" t="e">
        <f>+VLOOKUP($AJ583,Data_Validation!$A:$E,5,0)</f>
        <v>#N/A</v>
      </c>
      <c r="AT583" s="1036">
        <f t="shared" si="38"/>
        <v>0</v>
      </c>
      <c r="AU583" s="599">
        <f t="shared" si="38"/>
        <v>0</v>
      </c>
      <c r="AV583" s="1030">
        <f>IFERROR(INDEX(V583:AG583,1,MATCH(Parametres!$B$3,V$1:AG$1,0)-1)*IF(OR(C583="L",C583="S",C583="I"),-1,1),"")</f>
        <v>0</v>
      </c>
      <c r="AW583" s="1030">
        <f t="shared" si="39"/>
        <v>0</v>
      </c>
      <c r="AX583" s="1030">
        <f>INDEX(V583:AG583,1,MATCH(Parametres!$B$3,V$1:AG$1,0))*IF(OR(C583="L",C583="S",C583="I"),-1,1)</f>
        <v>0</v>
      </c>
      <c r="AY583" s="598" t="s">
        <v>337</v>
      </c>
      <c r="AZ583" s="598" t="e">
        <f>+VLOOKUP($AJ583,Data_Validation!$A:$E,5,0)</f>
        <v>#N/A</v>
      </c>
    </row>
    <row r="584" spans="36:52" ht="15" customHeight="1">
      <c r="AJ584" s="1030">
        <f t="shared" si="36"/>
        <v>0</v>
      </c>
      <c r="AK584" s="1030">
        <f t="shared" si="36"/>
        <v>0</v>
      </c>
      <c r="AL584" s="1030">
        <f>IFERROR(INDEX(G584:R584,1,MATCH(Parametres!$B$3,G$1:R$1,0)-1)*IF(OR(F584="L",F584="S",F584="I"),-1,1),"")</f>
        <v>0</v>
      </c>
      <c r="AM584" s="1030">
        <f t="shared" si="37"/>
        <v>0</v>
      </c>
      <c r="AN584" s="1030">
        <f>INDEX(G584:R584,1,MATCH(Parametres!$B$3,G$1:R$1,0))*IF(OR(F584="L",F584="S",F584="I"),-1,1)</f>
        <v>0</v>
      </c>
      <c r="AO584" s="598" t="e">
        <f>+VLOOKUP($AJ584,Data_Validation!$A:$D,1,0)</f>
        <v>#N/A</v>
      </c>
      <c r="AP584" s="598" t="e">
        <f>+VLOOKUP($AJ584,Data_Validation!$A:$D,3,0)</f>
        <v>#N/A</v>
      </c>
      <c r="AQ584" s="598" t="e">
        <f>+VLOOKUP($AJ584,Data_Validation!$A:$D,4,0)</f>
        <v>#N/A</v>
      </c>
      <c r="AR584" s="598" t="s">
        <v>299</v>
      </c>
      <c r="AS584" s="598" t="e">
        <f>+VLOOKUP($AJ584,Data_Validation!$A:$E,5,0)</f>
        <v>#N/A</v>
      </c>
      <c r="AT584" s="1036">
        <f t="shared" si="38"/>
        <v>0</v>
      </c>
      <c r="AU584" s="599">
        <f t="shared" si="38"/>
        <v>0</v>
      </c>
      <c r="AV584" s="1030">
        <f>IFERROR(INDEX(V584:AG584,1,MATCH(Parametres!$B$3,V$1:AG$1,0)-1)*IF(OR(C584="L",C584="S",C584="I"),-1,1),"")</f>
        <v>0</v>
      </c>
      <c r="AW584" s="1030">
        <f t="shared" si="39"/>
        <v>0</v>
      </c>
      <c r="AX584" s="1030">
        <f>INDEX(V584:AG584,1,MATCH(Parametres!$B$3,V$1:AG$1,0))*IF(OR(C584="L",C584="S",C584="I"),-1,1)</f>
        <v>0</v>
      </c>
      <c r="AY584" s="598" t="s">
        <v>337</v>
      </c>
      <c r="AZ584" s="598" t="e">
        <f>+VLOOKUP($AJ584,Data_Validation!$A:$E,5,0)</f>
        <v>#N/A</v>
      </c>
    </row>
    <row r="585" spans="36:52" ht="15" customHeight="1">
      <c r="AJ585" s="1030">
        <f t="shared" si="36"/>
        <v>0</v>
      </c>
      <c r="AK585" s="1030">
        <f t="shared" si="36"/>
        <v>0</v>
      </c>
      <c r="AL585" s="1030">
        <f>IFERROR(INDEX(G585:R585,1,MATCH(Parametres!$B$3,G$1:R$1,0)-1)*IF(OR(F585="L",F585="S",F585="I"),-1,1),"")</f>
        <v>0</v>
      </c>
      <c r="AM585" s="1030">
        <f t="shared" si="37"/>
        <v>0</v>
      </c>
      <c r="AN585" s="1030">
        <f>INDEX(G585:R585,1,MATCH(Parametres!$B$3,G$1:R$1,0))*IF(OR(F585="L",F585="S",F585="I"),-1,1)</f>
        <v>0</v>
      </c>
      <c r="AO585" s="598" t="e">
        <f>+VLOOKUP($AJ585,Data_Validation!$A:$D,1,0)</f>
        <v>#N/A</v>
      </c>
      <c r="AP585" s="598" t="e">
        <f>+VLOOKUP($AJ585,Data_Validation!$A:$D,3,0)</f>
        <v>#N/A</v>
      </c>
      <c r="AQ585" s="598" t="e">
        <f>+VLOOKUP($AJ585,Data_Validation!$A:$D,4,0)</f>
        <v>#N/A</v>
      </c>
      <c r="AR585" s="598" t="s">
        <v>299</v>
      </c>
      <c r="AS585" s="598" t="e">
        <f>+VLOOKUP($AJ585,Data_Validation!$A:$E,5,0)</f>
        <v>#N/A</v>
      </c>
      <c r="AT585" s="1036">
        <f t="shared" si="38"/>
        <v>0</v>
      </c>
      <c r="AU585" s="599">
        <f t="shared" si="38"/>
        <v>0</v>
      </c>
      <c r="AV585" s="1030">
        <f>IFERROR(INDEX(V585:AG585,1,MATCH(Parametres!$B$3,V$1:AG$1,0)-1)*IF(OR(C585="L",C585="S",C585="I"),-1,1),"")</f>
        <v>0</v>
      </c>
      <c r="AW585" s="1030">
        <f t="shared" si="39"/>
        <v>0</v>
      </c>
      <c r="AX585" s="1030">
        <f>INDEX(V585:AG585,1,MATCH(Parametres!$B$3,V$1:AG$1,0))*IF(OR(C585="L",C585="S",C585="I"),-1,1)</f>
        <v>0</v>
      </c>
      <c r="AY585" s="598" t="s">
        <v>337</v>
      </c>
      <c r="AZ585" s="598" t="e">
        <f>+VLOOKUP($AJ585,Data_Validation!$A:$E,5,0)</f>
        <v>#N/A</v>
      </c>
    </row>
    <row r="586" spans="36:52" ht="15" customHeight="1">
      <c r="AJ586" s="1030">
        <f t="shared" si="36"/>
        <v>0</v>
      </c>
      <c r="AK586" s="1030">
        <f t="shared" si="36"/>
        <v>0</v>
      </c>
      <c r="AL586" s="1030">
        <f>IFERROR(INDEX(G586:R586,1,MATCH(Parametres!$B$3,G$1:R$1,0)-1)*IF(OR(F586="L",F586="S",F586="I"),-1,1),"")</f>
        <v>0</v>
      </c>
      <c r="AM586" s="1030">
        <f t="shared" si="37"/>
        <v>0</v>
      </c>
      <c r="AN586" s="1030">
        <f>INDEX(G586:R586,1,MATCH(Parametres!$B$3,G$1:R$1,0))*IF(OR(F586="L",F586="S",F586="I"),-1,1)</f>
        <v>0</v>
      </c>
      <c r="AO586" s="598" t="e">
        <f>+VLOOKUP($AJ586,Data_Validation!$A:$D,1,0)</f>
        <v>#N/A</v>
      </c>
      <c r="AP586" s="598" t="e">
        <f>+VLOOKUP($AJ586,Data_Validation!$A:$D,3,0)</f>
        <v>#N/A</v>
      </c>
      <c r="AQ586" s="598" t="e">
        <f>+VLOOKUP($AJ586,Data_Validation!$A:$D,4,0)</f>
        <v>#N/A</v>
      </c>
      <c r="AR586" s="598" t="s">
        <v>299</v>
      </c>
      <c r="AS586" s="598" t="e">
        <f>+VLOOKUP($AJ586,Data_Validation!$A:$E,5,0)</f>
        <v>#N/A</v>
      </c>
      <c r="AT586" s="1036">
        <f t="shared" si="38"/>
        <v>0</v>
      </c>
      <c r="AU586" s="599">
        <f t="shared" si="38"/>
        <v>0</v>
      </c>
      <c r="AV586" s="1030">
        <f>IFERROR(INDEX(V586:AG586,1,MATCH(Parametres!$B$3,V$1:AG$1,0)-1)*IF(OR(C586="L",C586="S",C586="I"),-1,1),"")</f>
        <v>0</v>
      </c>
      <c r="AW586" s="1030">
        <f t="shared" si="39"/>
        <v>0</v>
      </c>
      <c r="AX586" s="1030">
        <f>INDEX(V586:AG586,1,MATCH(Parametres!$B$3,V$1:AG$1,0))*IF(OR(C586="L",C586="S",C586="I"),-1,1)</f>
        <v>0</v>
      </c>
      <c r="AY586" s="598" t="s">
        <v>337</v>
      </c>
      <c r="AZ586" s="598" t="e">
        <f>+VLOOKUP($AJ586,Data_Validation!$A:$E,5,0)</f>
        <v>#N/A</v>
      </c>
    </row>
    <row r="587" spans="36:52" ht="15" customHeight="1">
      <c r="AJ587" s="1030">
        <f t="shared" si="36"/>
        <v>0</v>
      </c>
      <c r="AK587" s="1030">
        <f t="shared" si="36"/>
        <v>0</v>
      </c>
      <c r="AL587" s="1030">
        <f>IFERROR(INDEX(G587:R587,1,MATCH(Parametres!$B$3,G$1:R$1,0)-1)*IF(OR(F587="L",F587="S",F587="I"),-1,1),"")</f>
        <v>0</v>
      </c>
      <c r="AM587" s="1030">
        <f t="shared" si="37"/>
        <v>0</v>
      </c>
      <c r="AN587" s="1030">
        <f>INDEX(G587:R587,1,MATCH(Parametres!$B$3,G$1:R$1,0))*IF(OR(F587="L",F587="S",F587="I"),-1,1)</f>
        <v>0</v>
      </c>
      <c r="AO587" s="598" t="e">
        <f>+VLOOKUP($AJ587,Data_Validation!$A:$D,1,0)</f>
        <v>#N/A</v>
      </c>
      <c r="AP587" s="598" t="e">
        <f>+VLOOKUP($AJ587,Data_Validation!$A:$D,3,0)</f>
        <v>#N/A</v>
      </c>
      <c r="AQ587" s="598" t="e">
        <f>+VLOOKUP($AJ587,Data_Validation!$A:$D,4,0)</f>
        <v>#N/A</v>
      </c>
      <c r="AR587" s="598" t="s">
        <v>299</v>
      </c>
      <c r="AS587" s="598" t="e">
        <f>+VLOOKUP($AJ587,Data_Validation!$A:$E,5,0)</f>
        <v>#N/A</v>
      </c>
      <c r="AT587" s="1036">
        <f t="shared" si="38"/>
        <v>0</v>
      </c>
      <c r="AU587" s="599">
        <f t="shared" si="38"/>
        <v>0</v>
      </c>
      <c r="AV587" s="1030">
        <f>IFERROR(INDEX(V587:AG587,1,MATCH(Parametres!$B$3,V$1:AG$1,0)-1)*IF(OR(C587="L",C587="S",C587="I"),-1,1),"")</f>
        <v>0</v>
      </c>
      <c r="AW587" s="1030">
        <f t="shared" si="39"/>
        <v>0</v>
      </c>
      <c r="AX587" s="1030">
        <f>INDEX(V587:AG587,1,MATCH(Parametres!$B$3,V$1:AG$1,0))*IF(OR(C587="L",C587="S",C587="I"),-1,1)</f>
        <v>0</v>
      </c>
      <c r="AY587" s="598" t="s">
        <v>337</v>
      </c>
      <c r="AZ587" s="598" t="e">
        <f>+VLOOKUP($AJ587,Data_Validation!$A:$E,5,0)</f>
        <v>#N/A</v>
      </c>
    </row>
    <row r="588" spans="36:52" ht="15" customHeight="1">
      <c r="AJ588" s="1030">
        <f t="shared" si="36"/>
        <v>0</v>
      </c>
      <c r="AK588" s="1030">
        <f t="shared" si="36"/>
        <v>0</v>
      </c>
      <c r="AL588" s="1030">
        <f>IFERROR(INDEX(G588:R588,1,MATCH(Parametres!$B$3,G$1:R$1,0)-1)*IF(OR(F588="L",F588="S",F588="I"),-1,1),"")</f>
        <v>0</v>
      </c>
      <c r="AM588" s="1030">
        <f t="shared" si="37"/>
        <v>0</v>
      </c>
      <c r="AN588" s="1030">
        <f>INDEX(G588:R588,1,MATCH(Parametres!$B$3,G$1:R$1,0))*IF(OR(F588="L",F588="S",F588="I"),-1,1)</f>
        <v>0</v>
      </c>
      <c r="AO588" s="598" t="e">
        <f>+VLOOKUP($AJ588,Data_Validation!$A:$D,1,0)</f>
        <v>#N/A</v>
      </c>
      <c r="AP588" s="598" t="e">
        <f>+VLOOKUP($AJ588,Data_Validation!$A:$D,3,0)</f>
        <v>#N/A</v>
      </c>
      <c r="AQ588" s="598" t="e">
        <f>+VLOOKUP($AJ588,Data_Validation!$A:$D,4,0)</f>
        <v>#N/A</v>
      </c>
      <c r="AR588" s="598" t="s">
        <v>299</v>
      </c>
      <c r="AS588" s="598" t="e">
        <f>+VLOOKUP($AJ588,Data_Validation!$A:$E,5,0)</f>
        <v>#N/A</v>
      </c>
      <c r="AT588" s="1036">
        <f t="shared" si="38"/>
        <v>0</v>
      </c>
      <c r="AU588" s="599">
        <f t="shared" si="38"/>
        <v>0</v>
      </c>
      <c r="AV588" s="1030">
        <f>IFERROR(INDEX(V588:AG588,1,MATCH(Parametres!$B$3,V$1:AG$1,0)-1)*IF(OR(C588="L",C588="S",C588="I"),-1,1),"")</f>
        <v>0</v>
      </c>
      <c r="AW588" s="1030">
        <f t="shared" si="39"/>
        <v>0</v>
      </c>
      <c r="AX588" s="1030">
        <f>INDEX(V588:AG588,1,MATCH(Parametres!$B$3,V$1:AG$1,0))*IF(OR(C588="L",C588="S",C588="I"),-1,1)</f>
        <v>0</v>
      </c>
      <c r="AY588" s="598" t="s">
        <v>337</v>
      </c>
      <c r="AZ588" s="598" t="e">
        <f>+VLOOKUP($AJ588,Data_Validation!$A:$E,5,0)</f>
        <v>#N/A</v>
      </c>
    </row>
    <row r="589" spans="36:52" ht="15" customHeight="1">
      <c r="AJ589" s="1030">
        <f t="shared" si="36"/>
        <v>0</v>
      </c>
      <c r="AK589" s="1030">
        <f t="shared" si="36"/>
        <v>0</v>
      </c>
      <c r="AL589" s="1030">
        <f>IFERROR(INDEX(G589:R589,1,MATCH(Parametres!$B$3,G$1:R$1,0)-1)*IF(OR(F589="L",F589="S",F589="I"),-1,1),"")</f>
        <v>0</v>
      </c>
      <c r="AM589" s="1030">
        <f t="shared" si="37"/>
        <v>0</v>
      </c>
      <c r="AN589" s="1030">
        <f>INDEX(G589:R589,1,MATCH(Parametres!$B$3,G$1:R$1,0))*IF(OR(F589="L",F589="S",F589="I"),-1,1)</f>
        <v>0</v>
      </c>
      <c r="AO589" s="598" t="e">
        <f>+VLOOKUP($AJ589,Data_Validation!$A:$D,1,0)</f>
        <v>#N/A</v>
      </c>
      <c r="AP589" s="598" t="e">
        <f>+VLOOKUP($AJ589,Data_Validation!$A:$D,3,0)</f>
        <v>#N/A</v>
      </c>
      <c r="AQ589" s="598" t="e">
        <f>+VLOOKUP($AJ589,Data_Validation!$A:$D,4,0)</f>
        <v>#N/A</v>
      </c>
      <c r="AR589" s="598" t="s">
        <v>299</v>
      </c>
      <c r="AS589" s="598" t="e">
        <f>+VLOOKUP($AJ589,Data_Validation!$A:$E,5,0)</f>
        <v>#N/A</v>
      </c>
      <c r="AT589" s="1036">
        <f t="shared" si="38"/>
        <v>0</v>
      </c>
      <c r="AU589" s="599">
        <f t="shared" si="38"/>
        <v>0</v>
      </c>
      <c r="AV589" s="1030">
        <f>IFERROR(INDEX(V589:AG589,1,MATCH(Parametres!$B$3,V$1:AG$1,0)-1)*IF(OR(C589="L",C589="S",C589="I"),-1,1),"")</f>
        <v>0</v>
      </c>
      <c r="AW589" s="1030">
        <f t="shared" si="39"/>
        <v>0</v>
      </c>
      <c r="AX589" s="1030">
        <f>INDEX(V589:AG589,1,MATCH(Parametres!$B$3,V$1:AG$1,0))*IF(OR(C589="L",C589="S",C589="I"),-1,1)</f>
        <v>0</v>
      </c>
      <c r="AY589" s="598" t="s">
        <v>337</v>
      </c>
      <c r="AZ589" s="598" t="e">
        <f>+VLOOKUP($AJ589,Data_Validation!$A:$E,5,0)</f>
        <v>#N/A</v>
      </c>
    </row>
    <row r="590" spans="36:52" ht="15" customHeight="1">
      <c r="AJ590" s="1030">
        <f t="shared" si="36"/>
        <v>0</v>
      </c>
      <c r="AK590" s="1030">
        <f t="shared" si="36"/>
        <v>0</v>
      </c>
      <c r="AL590" s="1030">
        <f>IFERROR(INDEX(G590:R590,1,MATCH(Parametres!$B$3,G$1:R$1,0)-1)*IF(OR(F590="L",F590="S",F590="I"),-1,1),"")</f>
        <v>0</v>
      </c>
      <c r="AM590" s="1030">
        <f t="shared" si="37"/>
        <v>0</v>
      </c>
      <c r="AN590" s="1030">
        <f>INDEX(G590:R590,1,MATCH(Parametres!$B$3,G$1:R$1,0))*IF(OR(F590="L",F590="S",F590="I"),-1,1)</f>
        <v>0</v>
      </c>
      <c r="AO590" s="598" t="e">
        <f>+VLOOKUP($AJ590,Data_Validation!$A:$D,1,0)</f>
        <v>#N/A</v>
      </c>
      <c r="AP590" s="598" t="e">
        <f>+VLOOKUP($AJ590,Data_Validation!$A:$D,3,0)</f>
        <v>#N/A</v>
      </c>
      <c r="AQ590" s="598" t="e">
        <f>+VLOOKUP($AJ590,Data_Validation!$A:$D,4,0)</f>
        <v>#N/A</v>
      </c>
      <c r="AR590" s="598" t="s">
        <v>299</v>
      </c>
      <c r="AS590" s="598" t="e">
        <f>+VLOOKUP($AJ590,Data_Validation!$A:$E,5,0)</f>
        <v>#N/A</v>
      </c>
      <c r="AT590" s="1036">
        <f t="shared" si="38"/>
        <v>0</v>
      </c>
      <c r="AU590" s="599">
        <f t="shared" si="38"/>
        <v>0</v>
      </c>
      <c r="AV590" s="1030">
        <f>IFERROR(INDEX(V590:AG590,1,MATCH(Parametres!$B$3,V$1:AG$1,0)-1)*IF(OR(C590="L",C590="S",C590="I"),-1,1),"")</f>
        <v>0</v>
      </c>
      <c r="AW590" s="1030">
        <f t="shared" si="39"/>
        <v>0</v>
      </c>
      <c r="AX590" s="1030">
        <f>INDEX(V590:AG590,1,MATCH(Parametres!$B$3,V$1:AG$1,0))*IF(OR(C590="L",C590="S",C590="I"),-1,1)</f>
        <v>0</v>
      </c>
      <c r="AY590" s="598" t="s">
        <v>337</v>
      </c>
      <c r="AZ590" s="598" t="e">
        <f>+VLOOKUP($AJ590,Data_Validation!$A:$E,5,0)</f>
        <v>#N/A</v>
      </c>
    </row>
    <row r="591" spans="36:52" ht="15" customHeight="1">
      <c r="AJ591" s="1030">
        <f t="shared" si="36"/>
        <v>0</v>
      </c>
      <c r="AK591" s="1030">
        <f t="shared" si="36"/>
        <v>0</v>
      </c>
      <c r="AL591" s="1030">
        <f>IFERROR(INDEX(G591:R591,1,MATCH(Parametres!$B$3,G$1:R$1,0)-1)*IF(OR(F591="L",F591="S",F591="I"),-1,1),"")</f>
        <v>0</v>
      </c>
      <c r="AM591" s="1030">
        <f t="shared" si="37"/>
        <v>0</v>
      </c>
      <c r="AN591" s="1030">
        <f>INDEX(G591:R591,1,MATCH(Parametres!$B$3,G$1:R$1,0))*IF(OR(F591="L",F591="S",F591="I"),-1,1)</f>
        <v>0</v>
      </c>
      <c r="AO591" s="598" t="e">
        <f>+VLOOKUP($AJ591,Data_Validation!$A:$D,1,0)</f>
        <v>#N/A</v>
      </c>
      <c r="AP591" s="598" t="e">
        <f>+VLOOKUP($AJ591,Data_Validation!$A:$D,3,0)</f>
        <v>#N/A</v>
      </c>
      <c r="AQ591" s="598" t="e">
        <f>+VLOOKUP($AJ591,Data_Validation!$A:$D,4,0)</f>
        <v>#N/A</v>
      </c>
      <c r="AR591" s="598" t="s">
        <v>299</v>
      </c>
      <c r="AS591" s="598" t="e">
        <f>+VLOOKUP($AJ591,Data_Validation!$A:$E,5,0)</f>
        <v>#N/A</v>
      </c>
      <c r="AT591" s="1036">
        <f t="shared" si="38"/>
        <v>0</v>
      </c>
      <c r="AU591" s="599">
        <f t="shared" si="38"/>
        <v>0</v>
      </c>
      <c r="AV591" s="1030">
        <f>IFERROR(INDEX(V591:AG591,1,MATCH(Parametres!$B$3,V$1:AG$1,0)-1)*IF(OR(C591="L",C591="S",C591="I"),-1,1),"")</f>
        <v>0</v>
      </c>
      <c r="AW591" s="1030">
        <f t="shared" si="39"/>
        <v>0</v>
      </c>
      <c r="AX591" s="1030">
        <f>INDEX(V591:AG591,1,MATCH(Parametres!$B$3,V$1:AG$1,0))*IF(OR(C591="L",C591="S",C591="I"),-1,1)</f>
        <v>0</v>
      </c>
      <c r="AY591" s="598" t="s">
        <v>337</v>
      </c>
      <c r="AZ591" s="598" t="e">
        <f>+VLOOKUP($AJ591,Data_Validation!$A:$E,5,0)</f>
        <v>#N/A</v>
      </c>
    </row>
    <row r="592" spans="36:52" ht="15" customHeight="1">
      <c r="AJ592" s="1030">
        <f t="shared" si="36"/>
        <v>0</v>
      </c>
      <c r="AK592" s="1030">
        <f t="shared" si="36"/>
        <v>0</v>
      </c>
      <c r="AL592" s="1030">
        <f>IFERROR(INDEX(G592:R592,1,MATCH(Parametres!$B$3,G$1:R$1,0)-1)*IF(OR(F592="L",F592="S",F592="I"),-1,1),"")</f>
        <v>0</v>
      </c>
      <c r="AM592" s="1030">
        <f t="shared" si="37"/>
        <v>0</v>
      </c>
      <c r="AN592" s="1030">
        <f>INDEX(G592:R592,1,MATCH(Parametres!$B$3,G$1:R$1,0))*IF(OR(F592="L",F592="S",F592="I"),-1,1)</f>
        <v>0</v>
      </c>
      <c r="AO592" s="598" t="e">
        <f>+VLOOKUP($AJ592,Data_Validation!$A:$D,1,0)</f>
        <v>#N/A</v>
      </c>
      <c r="AP592" s="598" t="e">
        <f>+VLOOKUP($AJ592,Data_Validation!$A:$D,3,0)</f>
        <v>#N/A</v>
      </c>
      <c r="AQ592" s="598" t="e">
        <f>+VLOOKUP($AJ592,Data_Validation!$A:$D,4,0)</f>
        <v>#N/A</v>
      </c>
      <c r="AR592" s="598" t="s">
        <v>299</v>
      </c>
      <c r="AS592" s="598" t="e">
        <f>+VLOOKUP($AJ592,Data_Validation!$A:$E,5,0)</f>
        <v>#N/A</v>
      </c>
      <c r="AT592" s="1036">
        <f t="shared" si="38"/>
        <v>0</v>
      </c>
      <c r="AU592" s="599">
        <f t="shared" si="38"/>
        <v>0</v>
      </c>
      <c r="AV592" s="1030">
        <f>IFERROR(INDEX(V592:AG592,1,MATCH(Parametres!$B$3,V$1:AG$1,0)-1)*IF(OR(C592="L",C592="S",C592="I"),-1,1),"")</f>
        <v>0</v>
      </c>
      <c r="AW592" s="1030">
        <f t="shared" si="39"/>
        <v>0</v>
      </c>
      <c r="AX592" s="1030">
        <f>INDEX(V592:AG592,1,MATCH(Parametres!$B$3,V$1:AG$1,0))*IF(OR(C592="L",C592="S",C592="I"),-1,1)</f>
        <v>0</v>
      </c>
      <c r="AY592" s="598" t="s">
        <v>337</v>
      </c>
      <c r="AZ592" s="598" t="e">
        <f>+VLOOKUP($AJ592,Data_Validation!$A:$E,5,0)</f>
        <v>#N/A</v>
      </c>
    </row>
    <row r="593" spans="36:52" ht="15" customHeight="1">
      <c r="AJ593" s="1030">
        <f t="shared" si="36"/>
        <v>0</v>
      </c>
      <c r="AK593" s="1030">
        <f t="shared" si="36"/>
        <v>0</v>
      </c>
      <c r="AL593" s="1030">
        <f>IFERROR(INDEX(G593:R593,1,MATCH(Parametres!$B$3,G$1:R$1,0)-1)*IF(OR(F593="L",F593="S",F593="I"),-1,1),"")</f>
        <v>0</v>
      </c>
      <c r="AM593" s="1030">
        <f t="shared" si="37"/>
        <v>0</v>
      </c>
      <c r="AN593" s="1030">
        <f>INDEX(G593:R593,1,MATCH(Parametres!$B$3,G$1:R$1,0))*IF(OR(F593="L",F593="S",F593="I"),-1,1)</f>
        <v>0</v>
      </c>
      <c r="AO593" s="598" t="e">
        <f>+VLOOKUP($AJ593,Data_Validation!$A:$D,1,0)</f>
        <v>#N/A</v>
      </c>
      <c r="AP593" s="598" t="e">
        <f>+VLOOKUP($AJ593,Data_Validation!$A:$D,3,0)</f>
        <v>#N/A</v>
      </c>
      <c r="AQ593" s="598" t="e">
        <f>+VLOOKUP($AJ593,Data_Validation!$A:$D,4,0)</f>
        <v>#N/A</v>
      </c>
      <c r="AR593" s="598" t="s">
        <v>299</v>
      </c>
      <c r="AS593" s="598" t="e">
        <f>+VLOOKUP($AJ593,Data_Validation!$A:$E,5,0)</f>
        <v>#N/A</v>
      </c>
      <c r="AT593" s="1036">
        <f t="shared" si="38"/>
        <v>0</v>
      </c>
      <c r="AU593" s="599">
        <f t="shared" si="38"/>
        <v>0</v>
      </c>
      <c r="AV593" s="1030">
        <f>IFERROR(INDEX(V593:AG593,1,MATCH(Parametres!$B$3,V$1:AG$1,0)-1)*IF(OR(C593="L",C593="S",C593="I"),-1,1),"")</f>
        <v>0</v>
      </c>
      <c r="AW593" s="1030">
        <f t="shared" si="39"/>
        <v>0</v>
      </c>
      <c r="AX593" s="1030">
        <f>INDEX(V593:AG593,1,MATCH(Parametres!$B$3,V$1:AG$1,0))*IF(OR(C593="L",C593="S",C593="I"),-1,1)</f>
        <v>0</v>
      </c>
      <c r="AY593" s="598" t="s">
        <v>337</v>
      </c>
      <c r="AZ593" s="598" t="e">
        <f>+VLOOKUP($AJ593,Data_Validation!$A:$E,5,0)</f>
        <v>#N/A</v>
      </c>
    </row>
    <row r="594" spans="36:52" ht="15" customHeight="1">
      <c r="AJ594" s="1030">
        <f t="shared" si="36"/>
        <v>0</v>
      </c>
      <c r="AK594" s="1030">
        <f t="shared" si="36"/>
        <v>0</v>
      </c>
      <c r="AL594" s="1030">
        <f>IFERROR(INDEX(G594:R594,1,MATCH(Parametres!$B$3,G$1:R$1,0)-1)*IF(OR(F594="L",F594="S",F594="I"),-1,1),"")</f>
        <v>0</v>
      </c>
      <c r="AM594" s="1030">
        <f t="shared" si="37"/>
        <v>0</v>
      </c>
      <c r="AN594" s="1030">
        <f>INDEX(G594:R594,1,MATCH(Parametres!$B$3,G$1:R$1,0))*IF(OR(F594="L",F594="S",F594="I"),-1,1)</f>
        <v>0</v>
      </c>
      <c r="AO594" s="598" t="e">
        <f>+VLOOKUP($AJ594,Data_Validation!$A:$D,1,0)</f>
        <v>#N/A</v>
      </c>
      <c r="AP594" s="598" t="e">
        <f>+VLOOKUP($AJ594,Data_Validation!$A:$D,3,0)</f>
        <v>#N/A</v>
      </c>
      <c r="AQ594" s="598" t="e">
        <f>+VLOOKUP($AJ594,Data_Validation!$A:$D,4,0)</f>
        <v>#N/A</v>
      </c>
      <c r="AR594" s="598" t="s">
        <v>299</v>
      </c>
      <c r="AS594" s="598" t="e">
        <f>+VLOOKUP($AJ594,Data_Validation!$A:$E,5,0)</f>
        <v>#N/A</v>
      </c>
      <c r="AT594" s="1036">
        <f t="shared" si="38"/>
        <v>0</v>
      </c>
      <c r="AU594" s="599">
        <f t="shared" si="38"/>
        <v>0</v>
      </c>
      <c r="AV594" s="1030">
        <f>IFERROR(INDEX(V594:AG594,1,MATCH(Parametres!$B$3,V$1:AG$1,0)-1)*IF(OR(C594="L",C594="S",C594="I"),-1,1),"")</f>
        <v>0</v>
      </c>
      <c r="AW594" s="1030">
        <f t="shared" si="39"/>
        <v>0</v>
      </c>
      <c r="AX594" s="1030">
        <f>INDEX(V594:AG594,1,MATCH(Parametres!$B$3,V$1:AG$1,0))*IF(OR(C594="L",C594="S",C594="I"),-1,1)</f>
        <v>0</v>
      </c>
      <c r="AY594" s="598" t="s">
        <v>337</v>
      </c>
      <c r="AZ594" s="598" t="e">
        <f>+VLOOKUP($AJ594,Data_Validation!$A:$E,5,0)</f>
        <v>#N/A</v>
      </c>
    </row>
    <row r="595" spans="36:52" ht="15" customHeight="1">
      <c r="AJ595" s="1030">
        <f t="shared" si="36"/>
        <v>0</v>
      </c>
      <c r="AK595" s="1030">
        <f t="shared" si="36"/>
        <v>0</v>
      </c>
      <c r="AL595" s="1030">
        <f>IFERROR(INDEX(G595:R595,1,MATCH(Parametres!$B$3,G$1:R$1,0)-1)*IF(OR(F595="L",F595="S",F595="I"),-1,1),"")</f>
        <v>0</v>
      </c>
      <c r="AM595" s="1030">
        <f t="shared" si="37"/>
        <v>0</v>
      </c>
      <c r="AN595" s="1030">
        <f>INDEX(G595:R595,1,MATCH(Parametres!$B$3,G$1:R$1,0))*IF(OR(F595="L",F595="S",F595="I"),-1,1)</f>
        <v>0</v>
      </c>
      <c r="AO595" s="598" t="e">
        <f>+VLOOKUP($AJ595,Data_Validation!$A:$D,1,0)</f>
        <v>#N/A</v>
      </c>
      <c r="AP595" s="598" t="e">
        <f>+VLOOKUP($AJ595,Data_Validation!$A:$D,3,0)</f>
        <v>#N/A</v>
      </c>
      <c r="AQ595" s="598" t="e">
        <f>+VLOOKUP($AJ595,Data_Validation!$A:$D,4,0)</f>
        <v>#N/A</v>
      </c>
      <c r="AR595" s="598" t="s">
        <v>299</v>
      </c>
      <c r="AS595" s="598" t="e">
        <f>+VLOOKUP($AJ595,Data_Validation!$A:$E,5,0)</f>
        <v>#N/A</v>
      </c>
      <c r="AT595" s="1036">
        <f t="shared" si="38"/>
        <v>0</v>
      </c>
      <c r="AU595" s="599">
        <f t="shared" si="38"/>
        <v>0</v>
      </c>
      <c r="AV595" s="1030">
        <f>IFERROR(INDEX(V595:AG595,1,MATCH(Parametres!$B$3,V$1:AG$1,0)-1)*IF(OR(C595="L",C595="S",C595="I"),-1,1),"")</f>
        <v>0</v>
      </c>
      <c r="AW595" s="1030">
        <f t="shared" si="39"/>
        <v>0</v>
      </c>
      <c r="AX595" s="1030">
        <f>INDEX(V595:AG595,1,MATCH(Parametres!$B$3,V$1:AG$1,0))*IF(OR(C595="L",C595="S",C595="I"),-1,1)</f>
        <v>0</v>
      </c>
      <c r="AY595" s="598" t="s">
        <v>337</v>
      </c>
      <c r="AZ595" s="598" t="e">
        <f>+VLOOKUP($AJ595,Data_Validation!$A:$E,5,0)</f>
        <v>#N/A</v>
      </c>
    </row>
    <row r="596" spans="36:52" ht="15" customHeight="1">
      <c r="AJ596" s="1030">
        <f t="shared" ref="AJ596:AK659" si="40">C596</f>
        <v>0</v>
      </c>
      <c r="AK596" s="1030">
        <f t="shared" si="40"/>
        <v>0</v>
      </c>
      <c r="AL596" s="1030">
        <f>IFERROR(INDEX(G596:R596,1,MATCH(Parametres!$B$3,G$1:R$1,0)-1)*IF(OR(F596="L",F596="S",F596="I"),-1,1),"")</f>
        <v>0</v>
      </c>
      <c r="AM596" s="1030">
        <f t="shared" si="37"/>
        <v>0</v>
      </c>
      <c r="AN596" s="1030">
        <f>INDEX(G596:R596,1,MATCH(Parametres!$B$3,G$1:R$1,0))*IF(OR(F596="L",F596="S",F596="I"),-1,1)</f>
        <v>0</v>
      </c>
      <c r="AO596" s="598" t="e">
        <f>+VLOOKUP($AJ596,Data_Validation!$A:$D,1,0)</f>
        <v>#N/A</v>
      </c>
      <c r="AP596" s="598" t="e">
        <f>+VLOOKUP($AJ596,Data_Validation!$A:$D,3,0)</f>
        <v>#N/A</v>
      </c>
      <c r="AQ596" s="598" t="e">
        <f>+VLOOKUP($AJ596,Data_Validation!$A:$D,4,0)</f>
        <v>#N/A</v>
      </c>
      <c r="AR596" s="598" t="s">
        <v>299</v>
      </c>
      <c r="AS596" s="598" t="e">
        <f>+VLOOKUP($AJ596,Data_Validation!$A:$E,5,0)</f>
        <v>#N/A</v>
      </c>
      <c r="AT596" s="1036">
        <f t="shared" si="38"/>
        <v>0</v>
      </c>
      <c r="AU596" s="599">
        <f t="shared" si="38"/>
        <v>0</v>
      </c>
      <c r="AV596" s="1030">
        <f>IFERROR(INDEX(V596:AG596,1,MATCH(Parametres!$B$3,V$1:AG$1,0)-1)*IF(OR(C596="L",C596="S",C596="I"),-1,1),"")</f>
        <v>0</v>
      </c>
      <c r="AW596" s="1030">
        <f t="shared" si="39"/>
        <v>0</v>
      </c>
      <c r="AX596" s="1030">
        <f>INDEX(V596:AG596,1,MATCH(Parametres!$B$3,V$1:AG$1,0))*IF(OR(C596="L",C596="S",C596="I"),-1,1)</f>
        <v>0</v>
      </c>
      <c r="AY596" s="598" t="s">
        <v>337</v>
      </c>
      <c r="AZ596" s="598" t="e">
        <f>+VLOOKUP($AJ596,Data_Validation!$A:$E,5,0)</f>
        <v>#N/A</v>
      </c>
    </row>
    <row r="597" spans="36:52" ht="15" customHeight="1">
      <c r="AJ597" s="1030">
        <f t="shared" si="40"/>
        <v>0</v>
      </c>
      <c r="AK597" s="1030">
        <f t="shared" si="40"/>
        <v>0</v>
      </c>
      <c r="AL597" s="1030">
        <f>IFERROR(INDEX(G597:R597,1,MATCH(Parametres!$B$3,G$1:R$1,0)-1)*IF(OR(F597="L",F597="S",F597="I"),-1,1),"")</f>
        <v>0</v>
      </c>
      <c r="AM597" s="1030">
        <f t="shared" si="37"/>
        <v>0</v>
      </c>
      <c r="AN597" s="1030">
        <f>INDEX(G597:R597,1,MATCH(Parametres!$B$3,G$1:R$1,0))*IF(OR(F597="L",F597="S",F597="I"),-1,1)</f>
        <v>0</v>
      </c>
      <c r="AO597" s="598" t="e">
        <f>+VLOOKUP($AJ597,Data_Validation!$A:$D,1,0)</f>
        <v>#N/A</v>
      </c>
      <c r="AP597" s="598" t="e">
        <f>+VLOOKUP($AJ597,Data_Validation!$A:$D,3,0)</f>
        <v>#N/A</v>
      </c>
      <c r="AQ597" s="598" t="e">
        <f>+VLOOKUP($AJ597,Data_Validation!$A:$D,4,0)</f>
        <v>#N/A</v>
      </c>
      <c r="AR597" s="598" t="s">
        <v>299</v>
      </c>
      <c r="AS597" s="598" t="e">
        <f>+VLOOKUP($AJ597,Data_Validation!$A:$E,5,0)</f>
        <v>#N/A</v>
      </c>
      <c r="AT597" s="1036">
        <f t="shared" si="38"/>
        <v>0</v>
      </c>
      <c r="AU597" s="599">
        <f t="shared" si="38"/>
        <v>0</v>
      </c>
      <c r="AV597" s="1030">
        <f>IFERROR(INDEX(V597:AG597,1,MATCH(Parametres!$B$3,V$1:AG$1,0)-1)*IF(OR(C597="L",C597="S",C597="I"),-1,1),"")</f>
        <v>0</v>
      </c>
      <c r="AW597" s="1030">
        <f t="shared" si="39"/>
        <v>0</v>
      </c>
      <c r="AX597" s="1030">
        <f>INDEX(V597:AG597,1,MATCH(Parametres!$B$3,V$1:AG$1,0))*IF(OR(C597="L",C597="S",C597="I"),-1,1)</f>
        <v>0</v>
      </c>
      <c r="AY597" s="598" t="s">
        <v>337</v>
      </c>
      <c r="AZ597" s="598" t="e">
        <f>+VLOOKUP($AJ597,Data_Validation!$A:$E,5,0)</f>
        <v>#N/A</v>
      </c>
    </row>
    <row r="598" spans="36:52" ht="15" customHeight="1">
      <c r="AJ598" s="1030">
        <f t="shared" si="40"/>
        <v>0</v>
      </c>
      <c r="AK598" s="1030">
        <f t="shared" si="40"/>
        <v>0</v>
      </c>
      <c r="AL598" s="1030">
        <f>IFERROR(INDEX(G598:R598,1,MATCH(Parametres!$B$3,G$1:R$1,0)-1)*IF(OR(F598="L",F598="S",F598="I"),-1,1),"")</f>
        <v>0</v>
      </c>
      <c r="AM598" s="1030">
        <f t="shared" si="37"/>
        <v>0</v>
      </c>
      <c r="AN598" s="1030">
        <f>INDEX(G598:R598,1,MATCH(Parametres!$B$3,G$1:R$1,0))*IF(OR(F598="L",F598="S",F598="I"),-1,1)</f>
        <v>0</v>
      </c>
      <c r="AO598" s="598" t="e">
        <f>+VLOOKUP($AJ598,Data_Validation!$A:$D,1,0)</f>
        <v>#N/A</v>
      </c>
      <c r="AP598" s="598" t="e">
        <f>+VLOOKUP($AJ598,Data_Validation!$A:$D,3,0)</f>
        <v>#N/A</v>
      </c>
      <c r="AQ598" s="598" t="e">
        <f>+VLOOKUP($AJ598,Data_Validation!$A:$D,4,0)</f>
        <v>#N/A</v>
      </c>
      <c r="AR598" s="598" t="s">
        <v>299</v>
      </c>
      <c r="AS598" s="598" t="e">
        <f>+VLOOKUP($AJ598,Data_Validation!$A:$E,5,0)</f>
        <v>#N/A</v>
      </c>
      <c r="AT598" s="1036">
        <f t="shared" si="38"/>
        <v>0</v>
      </c>
      <c r="AU598" s="599">
        <f t="shared" si="38"/>
        <v>0</v>
      </c>
      <c r="AV598" s="1030">
        <f>IFERROR(INDEX(V598:AG598,1,MATCH(Parametres!$B$3,V$1:AG$1,0)-1)*IF(OR(C598="L",C598="S",C598="I"),-1,1),"")</f>
        <v>0</v>
      </c>
      <c r="AW598" s="1030">
        <f t="shared" si="39"/>
        <v>0</v>
      </c>
      <c r="AX598" s="1030">
        <f>INDEX(V598:AG598,1,MATCH(Parametres!$B$3,V$1:AG$1,0))*IF(OR(C598="L",C598="S",C598="I"),-1,1)</f>
        <v>0</v>
      </c>
      <c r="AY598" s="598" t="s">
        <v>337</v>
      </c>
      <c r="AZ598" s="598" t="e">
        <f>+VLOOKUP($AJ598,Data_Validation!$A:$E,5,0)</f>
        <v>#N/A</v>
      </c>
    </row>
    <row r="599" spans="36:52" ht="15" customHeight="1">
      <c r="AJ599" s="1030">
        <f t="shared" si="40"/>
        <v>0</v>
      </c>
      <c r="AK599" s="1030">
        <f t="shared" si="40"/>
        <v>0</v>
      </c>
      <c r="AL599" s="1030">
        <f>IFERROR(INDEX(G599:R599,1,MATCH(Parametres!$B$3,G$1:R$1,0)-1)*IF(OR(F599="L",F599="S",F599="I"),-1,1),"")</f>
        <v>0</v>
      </c>
      <c r="AM599" s="1030">
        <f t="shared" si="37"/>
        <v>0</v>
      </c>
      <c r="AN599" s="1030">
        <f>INDEX(G599:R599,1,MATCH(Parametres!$B$3,G$1:R$1,0))*IF(OR(F599="L",F599="S",F599="I"),-1,1)</f>
        <v>0</v>
      </c>
      <c r="AO599" s="598" t="e">
        <f>+VLOOKUP($AJ599,Data_Validation!$A:$D,1,0)</f>
        <v>#N/A</v>
      </c>
      <c r="AP599" s="598" t="e">
        <f>+VLOOKUP($AJ599,Data_Validation!$A:$D,3,0)</f>
        <v>#N/A</v>
      </c>
      <c r="AQ599" s="598" t="e">
        <f>+VLOOKUP($AJ599,Data_Validation!$A:$D,4,0)</f>
        <v>#N/A</v>
      </c>
      <c r="AR599" s="598" t="s">
        <v>299</v>
      </c>
      <c r="AS599" s="598" t="e">
        <f>+VLOOKUP($AJ599,Data_Validation!$A:$E,5,0)</f>
        <v>#N/A</v>
      </c>
      <c r="AT599" s="1036">
        <f t="shared" si="38"/>
        <v>0</v>
      </c>
      <c r="AU599" s="599">
        <f t="shared" si="38"/>
        <v>0</v>
      </c>
      <c r="AV599" s="1030">
        <f>IFERROR(INDEX(V599:AG599,1,MATCH(Parametres!$B$3,V$1:AG$1,0)-1)*IF(OR(C599="L",C599="S",C599="I"),-1,1),"")</f>
        <v>0</v>
      </c>
      <c r="AW599" s="1030">
        <f t="shared" si="39"/>
        <v>0</v>
      </c>
      <c r="AX599" s="1030">
        <f>INDEX(V599:AG599,1,MATCH(Parametres!$B$3,V$1:AG$1,0))*IF(OR(C599="L",C599="S",C599="I"),-1,1)</f>
        <v>0</v>
      </c>
      <c r="AY599" s="598" t="s">
        <v>337</v>
      </c>
      <c r="AZ599" s="598" t="e">
        <f>+VLOOKUP($AJ599,Data_Validation!$A:$E,5,0)</f>
        <v>#N/A</v>
      </c>
    </row>
    <row r="600" spans="36:52" ht="15" customHeight="1">
      <c r="AJ600" s="1030">
        <f t="shared" si="40"/>
        <v>0</v>
      </c>
      <c r="AK600" s="1030">
        <f t="shared" si="40"/>
        <v>0</v>
      </c>
      <c r="AL600" s="1030">
        <f>IFERROR(INDEX(G600:R600,1,MATCH(Parametres!$B$3,G$1:R$1,0)-1)*IF(OR(F600="L",F600="S",F600="I"),-1,1),"")</f>
        <v>0</v>
      </c>
      <c r="AM600" s="1030">
        <f t="shared" si="37"/>
        <v>0</v>
      </c>
      <c r="AN600" s="1030">
        <f>INDEX(G600:R600,1,MATCH(Parametres!$B$3,G$1:R$1,0))*IF(OR(F600="L",F600="S",F600="I"),-1,1)</f>
        <v>0</v>
      </c>
      <c r="AO600" s="598" t="e">
        <f>+VLOOKUP($AJ600,Data_Validation!$A:$D,1,0)</f>
        <v>#N/A</v>
      </c>
      <c r="AP600" s="598" t="e">
        <f>+VLOOKUP($AJ600,Data_Validation!$A:$D,3,0)</f>
        <v>#N/A</v>
      </c>
      <c r="AQ600" s="598" t="e">
        <f>+VLOOKUP($AJ600,Data_Validation!$A:$D,4,0)</f>
        <v>#N/A</v>
      </c>
      <c r="AR600" s="598" t="s">
        <v>299</v>
      </c>
      <c r="AS600" s="598" t="e">
        <f>+VLOOKUP($AJ600,Data_Validation!$A:$E,5,0)</f>
        <v>#N/A</v>
      </c>
      <c r="AT600" s="1036">
        <f t="shared" si="38"/>
        <v>0</v>
      </c>
      <c r="AU600" s="599">
        <f t="shared" si="38"/>
        <v>0</v>
      </c>
      <c r="AV600" s="1030">
        <f>IFERROR(INDEX(V600:AG600,1,MATCH(Parametres!$B$3,V$1:AG$1,0)-1)*IF(OR(C600="L",C600="S",C600="I"),-1,1),"")</f>
        <v>0</v>
      </c>
      <c r="AW600" s="1030">
        <f t="shared" si="39"/>
        <v>0</v>
      </c>
      <c r="AX600" s="1030">
        <f>INDEX(V600:AG600,1,MATCH(Parametres!$B$3,V$1:AG$1,0))*IF(OR(C600="L",C600="S",C600="I"),-1,1)</f>
        <v>0</v>
      </c>
      <c r="AY600" s="598" t="s">
        <v>337</v>
      </c>
      <c r="AZ600" s="598" t="e">
        <f>+VLOOKUP($AJ600,Data_Validation!$A:$E,5,0)</f>
        <v>#N/A</v>
      </c>
    </row>
    <row r="601" spans="36:52" ht="15" customHeight="1">
      <c r="AJ601" s="1030">
        <f t="shared" si="40"/>
        <v>0</v>
      </c>
      <c r="AK601" s="1030">
        <f t="shared" si="40"/>
        <v>0</v>
      </c>
      <c r="AL601" s="1030">
        <f>IFERROR(INDEX(G601:R601,1,MATCH(Parametres!$B$3,G$1:R$1,0)-1)*IF(OR(F601="L",F601="S",F601="I"),-1,1),"")</f>
        <v>0</v>
      </c>
      <c r="AM601" s="1030">
        <f t="shared" si="37"/>
        <v>0</v>
      </c>
      <c r="AN601" s="1030">
        <f>INDEX(G601:R601,1,MATCH(Parametres!$B$3,G$1:R$1,0))*IF(OR(F601="L",F601="S",F601="I"),-1,1)</f>
        <v>0</v>
      </c>
      <c r="AO601" s="598" t="e">
        <f>+VLOOKUP($AJ601,Data_Validation!$A:$D,1,0)</f>
        <v>#N/A</v>
      </c>
      <c r="AP601" s="598" t="e">
        <f>+VLOOKUP($AJ601,Data_Validation!$A:$D,3,0)</f>
        <v>#N/A</v>
      </c>
      <c r="AQ601" s="598" t="e">
        <f>+VLOOKUP($AJ601,Data_Validation!$A:$D,4,0)</f>
        <v>#N/A</v>
      </c>
      <c r="AR601" s="598" t="s">
        <v>299</v>
      </c>
      <c r="AS601" s="598" t="e">
        <f>+VLOOKUP($AJ601,Data_Validation!$A:$E,5,0)</f>
        <v>#N/A</v>
      </c>
      <c r="AT601" s="1036">
        <f t="shared" si="38"/>
        <v>0</v>
      </c>
      <c r="AU601" s="599">
        <f t="shared" si="38"/>
        <v>0</v>
      </c>
      <c r="AV601" s="1030">
        <f>IFERROR(INDEX(V601:AG601,1,MATCH(Parametres!$B$3,V$1:AG$1,0)-1)*IF(OR(C601="L",C601="S",C601="I"),-1,1),"")</f>
        <v>0</v>
      </c>
      <c r="AW601" s="1030">
        <f t="shared" si="39"/>
        <v>0</v>
      </c>
      <c r="AX601" s="1030">
        <f>INDEX(V601:AG601,1,MATCH(Parametres!$B$3,V$1:AG$1,0))*IF(OR(C601="L",C601="S",C601="I"),-1,1)</f>
        <v>0</v>
      </c>
      <c r="AY601" s="598" t="s">
        <v>337</v>
      </c>
      <c r="AZ601" s="598" t="e">
        <f>+VLOOKUP($AJ601,Data_Validation!$A:$E,5,0)</f>
        <v>#N/A</v>
      </c>
    </row>
    <row r="602" spans="36:52" ht="15" customHeight="1">
      <c r="AJ602" s="1030">
        <f t="shared" si="40"/>
        <v>0</v>
      </c>
      <c r="AK602" s="1030">
        <f t="shared" si="40"/>
        <v>0</v>
      </c>
      <c r="AL602" s="1030">
        <f>IFERROR(INDEX(G602:R602,1,MATCH(Parametres!$B$3,G$1:R$1,0)-1)*IF(OR(F602="L",F602="S",F602="I"),-1,1),"")</f>
        <v>0</v>
      </c>
      <c r="AM602" s="1030">
        <f t="shared" si="37"/>
        <v>0</v>
      </c>
      <c r="AN602" s="1030">
        <f>INDEX(G602:R602,1,MATCH(Parametres!$B$3,G$1:R$1,0))*IF(OR(F602="L",F602="S",F602="I"),-1,1)</f>
        <v>0</v>
      </c>
      <c r="AO602" s="598" t="e">
        <f>+VLOOKUP($AJ602,Data_Validation!$A:$D,1,0)</f>
        <v>#N/A</v>
      </c>
      <c r="AP602" s="598" t="e">
        <f>+VLOOKUP($AJ602,Data_Validation!$A:$D,3,0)</f>
        <v>#N/A</v>
      </c>
      <c r="AQ602" s="598" t="e">
        <f>+VLOOKUP($AJ602,Data_Validation!$A:$D,4,0)</f>
        <v>#N/A</v>
      </c>
      <c r="AR602" s="598" t="s">
        <v>299</v>
      </c>
      <c r="AS602" s="598" t="e">
        <f>+VLOOKUP($AJ602,Data_Validation!$A:$E,5,0)</f>
        <v>#N/A</v>
      </c>
      <c r="AT602" s="1036">
        <f t="shared" si="38"/>
        <v>0</v>
      </c>
      <c r="AU602" s="599">
        <f t="shared" si="38"/>
        <v>0</v>
      </c>
      <c r="AV602" s="1030">
        <f>IFERROR(INDEX(V602:AG602,1,MATCH(Parametres!$B$3,V$1:AG$1,0)-1)*IF(OR(C602="L",C602="S",C602="I"),-1,1),"")</f>
        <v>0</v>
      </c>
      <c r="AW602" s="1030">
        <f t="shared" si="39"/>
        <v>0</v>
      </c>
      <c r="AX602" s="1030">
        <f>INDEX(V602:AG602,1,MATCH(Parametres!$B$3,V$1:AG$1,0))*IF(OR(C602="L",C602="S",C602="I"),-1,1)</f>
        <v>0</v>
      </c>
      <c r="AY602" s="598" t="s">
        <v>337</v>
      </c>
      <c r="AZ602" s="598" t="e">
        <f>+VLOOKUP($AJ602,Data_Validation!$A:$E,5,0)</f>
        <v>#N/A</v>
      </c>
    </row>
    <row r="603" spans="36:52" ht="15" customHeight="1">
      <c r="AJ603" s="1030">
        <f t="shared" si="40"/>
        <v>0</v>
      </c>
      <c r="AK603" s="1030">
        <f t="shared" si="40"/>
        <v>0</v>
      </c>
      <c r="AL603" s="1030">
        <f>IFERROR(INDEX(G603:R603,1,MATCH(Parametres!$B$3,G$1:R$1,0)-1)*IF(OR(F603="L",F603="S",F603="I"),-1,1),"")</f>
        <v>0</v>
      </c>
      <c r="AM603" s="1030">
        <f t="shared" si="37"/>
        <v>0</v>
      </c>
      <c r="AN603" s="1030">
        <f>INDEX(G603:R603,1,MATCH(Parametres!$B$3,G$1:R$1,0))*IF(OR(F603="L",F603="S",F603="I"),-1,1)</f>
        <v>0</v>
      </c>
      <c r="AO603" s="598" t="e">
        <f>+VLOOKUP($AJ603,Data_Validation!$A:$D,1,0)</f>
        <v>#N/A</v>
      </c>
      <c r="AP603" s="598" t="e">
        <f>+VLOOKUP($AJ603,Data_Validation!$A:$D,3,0)</f>
        <v>#N/A</v>
      </c>
      <c r="AQ603" s="598" t="e">
        <f>+VLOOKUP($AJ603,Data_Validation!$A:$D,4,0)</f>
        <v>#N/A</v>
      </c>
      <c r="AR603" s="598" t="s">
        <v>299</v>
      </c>
      <c r="AS603" s="598" t="e">
        <f>+VLOOKUP($AJ603,Data_Validation!$A:$E,5,0)</f>
        <v>#N/A</v>
      </c>
      <c r="AT603" s="1036">
        <f t="shared" si="38"/>
        <v>0</v>
      </c>
      <c r="AU603" s="599">
        <f t="shared" si="38"/>
        <v>0</v>
      </c>
      <c r="AV603" s="1030">
        <f>IFERROR(INDEX(V603:AG603,1,MATCH(Parametres!$B$3,V$1:AG$1,0)-1)*IF(OR(C603="L",C603="S",C603="I"),-1,1),"")</f>
        <v>0</v>
      </c>
      <c r="AW603" s="1030">
        <f t="shared" si="39"/>
        <v>0</v>
      </c>
      <c r="AX603" s="1030">
        <f>INDEX(V603:AG603,1,MATCH(Parametres!$B$3,V$1:AG$1,0))*IF(OR(C603="L",C603="S",C603="I"),-1,1)</f>
        <v>0</v>
      </c>
      <c r="AY603" s="598" t="s">
        <v>337</v>
      </c>
      <c r="AZ603" s="598" t="e">
        <f>+VLOOKUP($AJ603,Data_Validation!$A:$E,5,0)</f>
        <v>#N/A</v>
      </c>
    </row>
    <row r="604" spans="36:52" ht="15" customHeight="1">
      <c r="AJ604" s="1030">
        <f t="shared" si="40"/>
        <v>0</v>
      </c>
      <c r="AK604" s="1030">
        <f t="shared" si="40"/>
        <v>0</v>
      </c>
      <c r="AL604" s="1030">
        <f>IFERROR(INDEX(G604:R604,1,MATCH(Parametres!$B$3,G$1:R$1,0)-1)*IF(OR(F604="L",F604="S",F604="I"),-1,1),"")</f>
        <v>0</v>
      </c>
      <c r="AM604" s="1030">
        <f t="shared" si="37"/>
        <v>0</v>
      </c>
      <c r="AN604" s="1030">
        <f>INDEX(G604:R604,1,MATCH(Parametres!$B$3,G$1:R$1,0))*IF(OR(F604="L",F604="S",F604="I"),-1,1)</f>
        <v>0</v>
      </c>
      <c r="AO604" s="598" t="e">
        <f>+VLOOKUP($AJ604,Data_Validation!$A:$D,1,0)</f>
        <v>#N/A</v>
      </c>
      <c r="AP604" s="598" t="e">
        <f>+VLOOKUP($AJ604,Data_Validation!$A:$D,3,0)</f>
        <v>#N/A</v>
      </c>
      <c r="AQ604" s="598" t="e">
        <f>+VLOOKUP($AJ604,Data_Validation!$A:$D,4,0)</f>
        <v>#N/A</v>
      </c>
      <c r="AR604" s="598" t="s">
        <v>299</v>
      </c>
      <c r="AS604" s="598" t="e">
        <f>+VLOOKUP($AJ604,Data_Validation!$A:$E,5,0)</f>
        <v>#N/A</v>
      </c>
      <c r="AT604" s="1036">
        <f t="shared" si="38"/>
        <v>0</v>
      </c>
      <c r="AU604" s="599">
        <f t="shared" si="38"/>
        <v>0</v>
      </c>
      <c r="AV604" s="1030">
        <f>IFERROR(INDEX(V604:AG604,1,MATCH(Parametres!$B$3,V$1:AG$1,0)-1)*IF(OR(C604="L",C604="S",C604="I"),-1,1),"")</f>
        <v>0</v>
      </c>
      <c r="AW604" s="1030">
        <f t="shared" si="39"/>
        <v>0</v>
      </c>
      <c r="AX604" s="1030">
        <f>INDEX(V604:AG604,1,MATCH(Parametres!$B$3,V$1:AG$1,0))*IF(OR(C604="L",C604="S",C604="I"),-1,1)</f>
        <v>0</v>
      </c>
      <c r="AY604" s="598" t="s">
        <v>337</v>
      </c>
      <c r="AZ604" s="598" t="e">
        <f>+VLOOKUP($AJ604,Data_Validation!$A:$E,5,0)</f>
        <v>#N/A</v>
      </c>
    </row>
    <row r="605" spans="36:52" ht="15" customHeight="1">
      <c r="AJ605" s="1030">
        <f t="shared" si="40"/>
        <v>0</v>
      </c>
      <c r="AK605" s="1030">
        <f t="shared" si="40"/>
        <v>0</v>
      </c>
      <c r="AL605" s="1030">
        <f>IFERROR(INDEX(G605:R605,1,MATCH(Parametres!$B$3,G$1:R$1,0)-1)*IF(OR(F605="L",F605="S",F605="I"),-1,1),"")</f>
        <v>0</v>
      </c>
      <c r="AM605" s="1030">
        <f t="shared" si="37"/>
        <v>0</v>
      </c>
      <c r="AN605" s="1030">
        <f>INDEX(G605:R605,1,MATCH(Parametres!$B$3,G$1:R$1,0))*IF(OR(F605="L",F605="S",F605="I"),-1,1)</f>
        <v>0</v>
      </c>
      <c r="AO605" s="598" t="e">
        <f>+VLOOKUP($AJ605,Data_Validation!$A:$D,1,0)</f>
        <v>#N/A</v>
      </c>
      <c r="AP605" s="598" t="e">
        <f>+VLOOKUP($AJ605,Data_Validation!$A:$D,3,0)</f>
        <v>#N/A</v>
      </c>
      <c r="AQ605" s="598" t="e">
        <f>+VLOOKUP($AJ605,Data_Validation!$A:$D,4,0)</f>
        <v>#N/A</v>
      </c>
      <c r="AR605" s="598" t="s">
        <v>299</v>
      </c>
      <c r="AS605" s="598" t="e">
        <f>+VLOOKUP($AJ605,Data_Validation!$A:$E,5,0)</f>
        <v>#N/A</v>
      </c>
      <c r="AT605" s="1036">
        <f t="shared" si="38"/>
        <v>0</v>
      </c>
      <c r="AU605" s="599">
        <f t="shared" si="38"/>
        <v>0</v>
      </c>
      <c r="AV605" s="1030">
        <f>IFERROR(INDEX(V605:AG605,1,MATCH(Parametres!$B$3,V$1:AG$1,0)-1)*IF(OR(C605="L",C605="S",C605="I"),-1,1),"")</f>
        <v>0</v>
      </c>
      <c r="AW605" s="1030">
        <f t="shared" si="39"/>
        <v>0</v>
      </c>
      <c r="AX605" s="1030">
        <f>INDEX(V605:AG605,1,MATCH(Parametres!$B$3,V$1:AG$1,0))*IF(OR(C605="L",C605="S",C605="I"),-1,1)</f>
        <v>0</v>
      </c>
      <c r="AY605" s="598" t="s">
        <v>337</v>
      </c>
      <c r="AZ605" s="598" t="e">
        <f>+VLOOKUP($AJ605,Data_Validation!$A:$E,5,0)</f>
        <v>#N/A</v>
      </c>
    </row>
    <row r="606" spans="36:52" ht="15" customHeight="1">
      <c r="AJ606" s="1030">
        <f t="shared" si="40"/>
        <v>0</v>
      </c>
      <c r="AK606" s="1030">
        <f t="shared" si="40"/>
        <v>0</v>
      </c>
      <c r="AL606" s="1030">
        <f>IFERROR(INDEX(G606:R606,1,MATCH(Parametres!$B$3,G$1:R$1,0)-1)*IF(OR(F606="L",F606="S",F606="I"),-1,1),"")</f>
        <v>0</v>
      </c>
      <c r="AM606" s="1030">
        <f t="shared" si="37"/>
        <v>0</v>
      </c>
      <c r="AN606" s="1030">
        <f>INDEX(G606:R606,1,MATCH(Parametres!$B$3,G$1:R$1,0))*IF(OR(F606="L",F606="S",F606="I"),-1,1)</f>
        <v>0</v>
      </c>
      <c r="AO606" s="598" t="e">
        <f>+VLOOKUP($AJ606,Data_Validation!$A:$D,1,0)</f>
        <v>#N/A</v>
      </c>
      <c r="AP606" s="598" t="e">
        <f>+VLOOKUP($AJ606,Data_Validation!$A:$D,3,0)</f>
        <v>#N/A</v>
      </c>
      <c r="AQ606" s="598" t="e">
        <f>+VLOOKUP($AJ606,Data_Validation!$A:$D,4,0)</f>
        <v>#N/A</v>
      </c>
      <c r="AR606" s="598" t="s">
        <v>299</v>
      </c>
      <c r="AS606" s="598" t="e">
        <f>+VLOOKUP($AJ606,Data_Validation!$A:$E,5,0)</f>
        <v>#N/A</v>
      </c>
      <c r="AT606" s="1036">
        <f t="shared" si="38"/>
        <v>0</v>
      </c>
      <c r="AU606" s="599">
        <f t="shared" si="38"/>
        <v>0</v>
      </c>
      <c r="AV606" s="1030">
        <f>IFERROR(INDEX(V606:AG606,1,MATCH(Parametres!$B$3,V$1:AG$1,0)-1)*IF(OR(C606="L",C606="S",C606="I"),-1,1),"")</f>
        <v>0</v>
      </c>
      <c r="AW606" s="1030">
        <f t="shared" si="39"/>
        <v>0</v>
      </c>
      <c r="AX606" s="1030">
        <f>INDEX(V606:AG606,1,MATCH(Parametres!$B$3,V$1:AG$1,0))*IF(OR(C606="L",C606="S",C606="I"),-1,1)</f>
        <v>0</v>
      </c>
      <c r="AY606" s="598" t="s">
        <v>337</v>
      </c>
      <c r="AZ606" s="598" t="e">
        <f>+VLOOKUP($AJ606,Data_Validation!$A:$E,5,0)</f>
        <v>#N/A</v>
      </c>
    </row>
    <row r="607" spans="36:52" ht="15" customHeight="1">
      <c r="AJ607" s="1030">
        <f t="shared" si="40"/>
        <v>0</v>
      </c>
      <c r="AK607" s="1030">
        <f t="shared" si="40"/>
        <v>0</v>
      </c>
      <c r="AL607" s="1030">
        <f>IFERROR(INDEX(G607:R607,1,MATCH(Parametres!$B$3,G$1:R$1,0)-1)*IF(OR(F607="L",F607="S",F607="I"),-1,1),"")</f>
        <v>0</v>
      </c>
      <c r="AM607" s="1030">
        <f t="shared" si="37"/>
        <v>0</v>
      </c>
      <c r="AN607" s="1030">
        <f>INDEX(G607:R607,1,MATCH(Parametres!$B$3,G$1:R$1,0))*IF(OR(F607="L",F607="S",F607="I"),-1,1)</f>
        <v>0</v>
      </c>
      <c r="AO607" s="598" t="e">
        <f>+VLOOKUP($AJ607,Data_Validation!$A:$D,1,0)</f>
        <v>#N/A</v>
      </c>
      <c r="AP607" s="598" t="e">
        <f>+VLOOKUP($AJ607,Data_Validation!$A:$D,3,0)</f>
        <v>#N/A</v>
      </c>
      <c r="AQ607" s="598" t="e">
        <f>+VLOOKUP($AJ607,Data_Validation!$A:$D,4,0)</f>
        <v>#N/A</v>
      </c>
      <c r="AR607" s="598" t="s">
        <v>299</v>
      </c>
      <c r="AS607" s="598" t="e">
        <f>+VLOOKUP($AJ607,Data_Validation!$A:$E,5,0)</f>
        <v>#N/A</v>
      </c>
      <c r="AT607" s="1036">
        <f t="shared" si="38"/>
        <v>0</v>
      </c>
      <c r="AU607" s="599">
        <f t="shared" si="38"/>
        <v>0</v>
      </c>
      <c r="AV607" s="1030">
        <f>IFERROR(INDEX(V607:AG607,1,MATCH(Parametres!$B$3,V$1:AG$1,0)-1)*IF(OR(C607="L",C607="S",C607="I"),-1,1),"")</f>
        <v>0</v>
      </c>
      <c r="AW607" s="1030">
        <f t="shared" si="39"/>
        <v>0</v>
      </c>
      <c r="AX607" s="1030">
        <f>INDEX(V607:AG607,1,MATCH(Parametres!$B$3,V$1:AG$1,0))*IF(OR(C607="L",C607="S",C607="I"),-1,1)</f>
        <v>0</v>
      </c>
      <c r="AY607" s="598" t="s">
        <v>337</v>
      </c>
      <c r="AZ607" s="598" t="e">
        <f>+VLOOKUP($AJ607,Data_Validation!$A:$E,5,0)</f>
        <v>#N/A</v>
      </c>
    </row>
    <row r="608" spans="36:52" ht="15" customHeight="1">
      <c r="AJ608" s="1030">
        <f t="shared" si="40"/>
        <v>0</v>
      </c>
      <c r="AK608" s="1030">
        <f t="shared" si="40"/>
        <v>0</v>
      </c>
      <c r="AL608" s="1030">
        <f>IFERROR(INDEX(G608:R608,1,MATCH(Parametres!$B$3,G$1:R$1,0)-1)*IF(OR(F608="L",F608="S",F608="I"),-1,1),"")</f>
        <v>0</v>
      </c>
      <c r="AM608" s="1030">
        <f t="shared" si="37"/>
        <v>0</v>
      </c>
      <c r="AN608" s="1030">
        <f>INDEX(G608:R608,1,MATCH(Parametres!$B$3,G$1:R$1,0))*IF(OR(F608="L",F608="S",F608="I"),-1,1)</f>
        <v>0</v>
      </c>
      <c r="AO608" s="598" t="e">
        <f>+VLOOKUP($AJ608,Data_Validation!$A:$D,1,0)</f>
        <v>#N/A</v>
      </c>
      <c r="AP608" s="598" t="e">
        <f>+VLOOKUP($AJ608,Data_Validation!$A:$D,3,0)</f>
        <v>#N/A</v>
      </c>
      <c r="AQ608" s="598" t="e">
        <f>+VLOOKUP($AJ608,Data_Validation!$A:$D,4,0)</f>
        <v>#N/A</v>
      </c>
      <c r="AR608" s="598" t="s">
        <v>299</v>
      </c>
      <c r="AS608" s="598" t="e">
        <f>+VLOOKUP($AJ608,Data_Validation!$A:$E,5,0)</f>
        <v>#N/A</v>
      </c>
      <c r="AT608" s="1036">
        <f t="shared" si="38"/>
        <v>0</v>
      </c>
      <c r="AU608" s="599">
        <f t="shared" si="38"/>
        <v>0</v>
      </c>
      <c r="AV608" s="1030">
        <f>IFERROR(INDEX(V608:AG608,1,MATCH(Parametres!$B$3,V$1:AG$1,0)-1)*IF(OR(C608="L",C608="S",C608="I"),-1,1),"")</f>
        <v>0</v>
      </c>
      <c r="AW608" s="1030">
        <f t="shared" si="39"/>
        <v>0</v>
      </c>
      <c r="AX608" s="1030">
        <f>INDEX(V608:AG608,1,MATCH(Parametres!$B$3,V$1:AG$1,0))*IF(OR(C608="L",C608="S",C608="I"),-1,1)</f>
        <v>0</v>
      </c>
      <c r="AY608" s="598" t="s">
        <v>337</v>
      </c>
      <c r="AZ608" s="598" t="e">
        <f>+VLOOKUP($AJ608,Data_Validation!$A:$E,5,0)</f>
        <v>#N/A</v>
      </c>
    </row>
    <row r="609" spans="36:52" ht="15" customHeight="1">
      <c r="AJ609" s="1030">
        <f t="shared" si="40"/>
        <v>0</v>
      </c>
      <c r="AK609" s="1030">
        <f t="shared" si="40"/>
        <v>0</v>
      </c>
      <c r="AL609" s="1030">
        <f>IFERROR(INDEX(G609:R609,1,MATCH(Parametres!$B$3,G$1:R$1,0)-1)*IF(OR(F609="L",F609="S",F609="I"),-1,1),"")</f>
        <v>0</v>
      </c>
      <c r="AM609" s="1030">
        <f t="shared" si="37"/>
        <v>0</v>
      </c>
      <c r="AN609" s="1030">
        <f>INDEX(G609:R609,1,MATCH(Parametres!$B$3,G$1:R$1,0))*IF(OR(F609="L",F609="S",F609="I"),-1,1)</f>
        <v>0</v>
      </c>
      <c r="AO609" s="598" t="e">
        <f>+VLOOKUP($AJ609,Data_Validation!$A:$D,1,0)</f>
        <v>#N/A</v>
      </c>
      <c r="AP609" s="598" t="e">
        <f>+VLOOKUP($AJ609,Data_Validation!$A:$D,3,0)</f>
        <v>#N/A</v>
      </c>
      <c r="AQ609" s="598" t="e">
        <f>+VLOOKUP($AJ609,Data_Validation!$A:$D,4,0)</f>
        <v>#N/A</v>
      </c>
      <c r="AR609" s="598" t="s">
        <v>299</v>
      </c>
      <c r="AS609" s="598" t="e">
        <f>+VLOOKUP($AJ609,Data_Validation!$A:$E,5,0)</f>
        <v>#N/A</v>
      </c>
      <c r="AT609" s="1036">
        <f t="shared" si="38"/>
        <v>0</v>
      </c>
      <c r="AU609" s="599">
        <f t="shared" si="38"/>
        <v>0</v>
      </c>
      <c r="AV609" s="1030">
        <f>IFERROR(INDEX(V609:AG609,1,MATCH(Parametres!$B$3,V$1:AG$1,0)-1)*IF(OR(C609="L",C609="S",C609="I"),-1,1),"")</f>
        <v>0</v>
      </c>
      <c r="AW609" s="1030">
        <f t="shared" si="39"/>
        <v>0</v>
      </c>
      <c r="AX609" s="1030">
        <f>INDEX(V609:AG609,1,MATCH(Parametres!$B$3,V$1:AG$1,0))*IF(OR(C609="L",C609="S",C609="I"),-1,1)</f>
        <v>0</v>
      </c>
      <c r="AY609" s="598" t="s">
        <v>337</v>
      </c>
      <c r="AZ609" s="598" t="e">
        <f>+VLOOKUP($AJ609,Data_Validation!$A:$E,5,0)</f>
        <v>#N/A</v>
      </c>
    </row>
    <row r="610" spans="36:52" ht="15" customHeight="1">
      <c r="AJ610" s="1030">
        <f t="shared" si="40"/>
        <v>0</v>
      </c>
      <c r="AK610" s="1030">
        <f t="shared" si="40"/>
        <v>0</v>
      </c>
      <c r="AL610" s="1030">
        <f>IFERROR(INDEX(G610:R610,1,MATCH(Parametres!$B$3,G$1:R$1,0)-1)*IF(OR(F610="L",F610="S",F610="I"),-1,1),"")</f>
        <v>0</v>
      </c>
      <c r="AM610" s="1030">
        <f t="shared" si="37"/>
        <v>0</v>
      </c>
      <c r="AN610" s="1030">
        <f>INDEX(G610:R610,1,MATCH(Parametres!$B$3,G$1:R$1,0))*IF(OR(F610="L",F610="S",F610="I"),-1,1)</f>
        <v>0</v>
      </c>
      <c r="AO610" s="598" t="e">
        <f>+VLOOKUP($AJ610,Data_Validation!$A:$D,1,0)</f>
        <v>#N/A</v>
      </c>
      <c r="AP610" s="598" t="e">
        <f>+VLOOKUP($AJ610,Data_Validation!$A:$D,3,0)</f>
        <v>#N/A</v>
      </c>
      <c r="AQ610" s="598" t="e">
        <f>+VLOOKUP($AJ610,Data_Validation!$A:$D,4,0)</f>
        <v>#N/A</v>
      </c>
      <c r="AR610" s="598" t="s">
        <v>299</v>
      </c>
      <c r="AS610" s="598" t="e">
        <f>+VLOOKUP($AJ610,Data_Validation!$A:$E,5,0)</f>
        <v>#N/A</v>
      </c>
      <c r="AT610" s="1036">
        <f t="shared" si="38"/>
        <v>0</v>
      </c>
      <c r="AU610" s="599">
        <f t="shared" si="38"/>
        <v>0</v>
      </c>
      <c r="AV610" s="1030">
        <f>IFERROR(INDEX(V610:AG610,1,MATCH(Parametres!$B$3,V$1:AG$1,0)-1)*IF(OR(C610="L",C610="S",C610="I"),-1,1),"")</f>
        <v>0</v>
      </c>
      <c r="AW610" s="1030">
        <f t="shared" si="39"/>
        <v>0</v>
      </c>
      <c r="AX610" s="1030">
        <f>INDEX(V610:AG610,1,MATCH(Parametres!$B$3,V$1:AG$1,0))*IF(OR(C610="L",C610="S",C610="I"),-1,1)</f>
        <v>0</v>
      </c>
      <c r="AY610" s="598" t="s">
        <v>337</v>
      </c>
      <c r="AZ610" s="598" t="e">
        <f>+VLOOKUP($AJ610,Data_Validation!$A:$E,5,0)</f>
        <v>#N/A</v>
      </c>
    </row>
    <row r="611" spans="36:52" ht="15" customHeight="1">
      <c r="AJ611" s="1030">
        <f t="shared" si="40"/>
        <v>0</v>
      </c>
      <c r="AK611" s="1030">
        <f t="shared" si="40"/>
        <v>0</v>
      </c>
      <c r="AL611" s="1030">
        <f>IFERROR(INDEX(G611:R611,1,MATCH(Parametres!$B$3,G$1:R$1,0)-1)*IF(OR(F611="L",F611="S",F611="I"),-1,1),"")</f>
        <v>0</v>
      </c>
      <c r="AM611" s="1030">
        <f t="shared" si="37"/>
        <v>0</v>
      </c>
      <c r="AN611" s="1030">
        <f>INDEX(G611:R611,1,MATCH(Parametres!$B$3,G$1:R$1,0))*IF(OR(F611="L",F611="S",F611="I"),-1,1)</f>
        <v>0</v>
      </c>
      <c r="AO611" s="598" t="e">
        <f>+VLOOKUP($AJ611,Data_Validation!$A:$D,1,0)</f>
        <v>#N/A</v>
      </c>
      <c r="AP611" s="598" t="e">
        <f>+VLOOKUP($AJ611,Data_Validation!$A:$D,3,0)</f>
        <v>#N/A</v>
      </c>
      <c r="AQ611" s="598" t="e">
        <f>+VLOOKUP($AJ611,Data_Validation!$A:$D,4,0)</f>
        <v>#N/A</v>
      </c>
      <c r="AR611" s="598" t="s">
        <v>299</v>
      </c>
      <c r="AS611" s="598" t="e">
        <f>+VLOOKUP($AJ611,Data_Validation!$A:$E,5,0)</f>
        <v>#N/A</v>
      </c>
      <c r="AT611" s="1036">
        <f t="shared" si="38"/>
        <v>0</v>
      </c>
      <c r="AU611" s="599">
        <f t="shared" si="38"/>
        <v>0</v>
      </c>
      <c r="AV611" s="1030">
        <f>IFERROR(INDEX(V611:AG611,1,MATCH(Parametres!$B$3,V$1:AG$1,0)-1)*IF(OR(C611="L",C611="S",C611="I"),-1,1),"")</f>
        <v>0</v>
      </c>
      <c r="AW611" s="1030">
        <f t="shared" si="39"/>
        <v>0</v>
      </c>
      <c r="AX611" s="1030">
        <f>INDEX(V611:AG611,1,MATCH(Parametres!$B$3,V$1:AG$1,0))*IF(OR(C611="L",C611="S",C611="I"),-1,1)</f>
        <v>0</v>
      </c>
      <c r="AY611" s="598" t="s">
        <v>337</v>
      </c>
      <c r="AZ611" s="598" t="e">
        <f>+VLOOKUP($AJ611,Data_Validation!$A:$E,5,0)</f>
        <v>#N/A</v>
      </c>
    </row>
    <row r="612" spans="36:52" ht="15" customHeight="1">
      <c r="AJ612" s="1030">
        <f t="shared" si="40"/>
        <v>0</v>
      </c>
      <c r="AK612" s="1030">
        <f t="shared" si="40"/>
        <v>0</v>
      </c>
      <c r="AL612" s="1030">
        <f>IFERROR(INDEX(G612:R612,1,MATCH(Parametres!$B$3,G$1:R$1,0)-1)*IF(OR(F612="L",F612="S",F612="I"),-1,1),"")</f>
        <v>0</v>
      </c>
      <c r="AM612" s="1030">
        <f t="shared" si="37"/>
        <v>0</v>
      </c>
      <c r="AN612" s="1030">
        <f>INDEX(G612:R612,1,MATCH(Parametres!$B$3,G$1:R$1,0))*IF(OR(F612="L",F612="S",F612="I"),-1,1)</f>
        <v>0</v>
      </c>
      <c r="AO612" s="598" t="e">
        <f>+VLOOKUP($AJ612,Data_Validation!$A:$D,1,0)</f>
        <v>#N/A</v>
      </c>
      <c r="AP612" s="598" t="e">
        <f>+VLOOKUP($AJ612,Data_Validation!$A:$D,3,0)</f>
        <v>#N/A</v>
      </c>
      <c r="AQ612" s="598" t="e">
        <f>+VLOOKUP($AJ612,Data_Validation!$A:$D,4,0)</f>
        <v>#N/A</v>
      </c>
      <c r="AR612" s="598" t="s">
        <v>299</v>
      </c>
      <c r="AS612" s="598" t="e">
        <f>+VLOOKUP($AJ612,Data_Validation!$A:$E,5,0)</f>
        <v>#N/A</v>
      </c>
      <c r="AT612" s="1036">
        <f t="shared" si="38"/>
        <v>0</v>
      </c>
      <c r="AU612" s="599">
        <f t="shared" si="38"/>
        <v>0</v>
      </c>
      <c r="AV612" s="1030">
        <f>IFERROR(INDEX(V612:AG612,1,MATCH(Parametres!$B$3,V$1:AG$1,0)-1)*IF(OR(C612="L",C612="S",C612="I"),-1,1),"")</f>
        <v>0</v>
      </c>
      <c r="AW612" s="1030">
        <f t="shared" si="39"/>
        <v>0</v>
      </c>
      <c r="AX612" s="1030">
        <f>INDEX(V612:AG612,1,MATCH(Parametres!$B$3,V$1:AG$1,0))*IF(OR(C612="L",C612="S",C612="I"),-1,1)</f>
        <v>0</v>
      </c>
      <c r="AY612" s="598" t="s">
        <v>337</v>
      </c>
      <c r="AZ612" s="598" t="e">
        <f>+VLOOKUP($AJ612,Data_Validation!$A:$E,5,0)</f>
        <v>#N/A</v>
      </c>
    </row>
    <row r="613" spans="36:52" ht="15" customHeight="1">
      <c r="AJ613" s="1030">
        <f t="shared" si="40"/>
        <v>0</v>
      </c>
      <c r="AK613" s="1030">
        <f t="shared" si="40"/>
        <v>0</v>
      </c>
      <c r="AL613" s="1030">
        <f>IFERROR(INDEX(G613:R613,1,MATCH(Parametres!$B$3,G$1:R$1,0)-1)*IF(OR(F613="L",F613="S",F613="I"),-1,1),"")</f>
        <v>0</v>
      </c>
      <c r="AM613" s="1030">
        <f t="shared" si="37"/>
        <v>0</v>
      </c>
      <c r="AN613" s="1030">
        <f>INDEX(G613:R613,1,MATCH(Parametres!$B$3,G$1:R$1,0))*IF(OR(F613="L",F613="S",F613="I"),-1,1)</f>
        <v>0</v>
      </c>
      <c r="AO613" s="598" t="e">
        <f>+VLOOKUP($AJ613,Data_Validation!$A:$D,1,0)</f>
        <v>#N/A</v>
      </c>
      <c r="AP613" s="598" t="e">
        <f>+VLOOKUP($AJ613,Data_Validation!$A:$D,3,0)</f>
        <v>#N/A</v>
      </c>
      <c r="AQ613" s="598" t="e">
        <f>+VLOOKUP($AJ613,Data_Validation!$A:$D,4,0)</f>
        <v>#N/A</v>
      </c>
      <c r="AR613" s="598" t="s">
        <v>299</v>
      </c>
      <c r="AS613" s="598" t="e">
        <f>+VLOOKUP($AJ613,Data_Validation!$A:$E,5,0)</f>
        <v>#N/A</v>
      </c>
      <c r="AT613" s="1036">
        <f t="shared" si="38"/>
        <v>0</v>
      </c>
      <c r="AU613" s="599">
        <f t="shared" si="38"/>
        <v>0</v>
      </c>
      <c r="AV613" s="1030">
        <f>IFERROR(INDEX(V613:AG613,1,MATCH(Parametres!$B$3,V$1:AG$1,0)-1)*IF(OR(C613="L",C613="S",C613="I"),-1,1),"")</f>
        <v>0</v>
      </c>
      <c r="AW613" s="1030">
        <f t="shared" si="39"/>
        <v>0</v>
      </c>
      <c r="AX613" s="1030">
        <f>INDEX(V613:AG613,1,MATCH(Parametres!$B$3,V$1:AG$1,0))*IF(OR(C613="L",C613="S",C613="I"),-1,1)</f>
        <v>0</v>
      </c>
      <c r="AY613" s="598" t="s">
        <v>337</v>
      </c>
      <c r="AZ613" s="598" t="e">
        <f>+VLOOKUP($AJ613,Data_Validation!$A:$E,5,0)</f>
        <v>#N/A</v>
      </c>
    </row>
    <row r="614" spans="36:52" ht="15" customHeight="1">
      <c r="AJ614" s="1030">
        <f t="shared" si="40"/>
        <v>0</v>
      </c>
      <c r="AK614" s="1030">
        <f t="shared" si="40"/>
        <v>0</v>
      </c>
      <c r="AL614" s="1030">
        <f>IFERROR(INDEX(G614:R614,1,MATCH(Parametres!$B$3,G$1:R$1,0)-1)*IF(OR(F614="L",F614="S",F614="I"),-1,1),"")</f>
        <v>0</v>
      </c>
      <c r="AM614" s="1030">
        <f t="shared" si="37"/>
        <v>0</v>
      </c>
      <c r="AN614" s="1030">
        <f>INDEX(G614:R614,1,MATCH(Parametres!$B$3,G$1:R$1,0))*IF(OR(F614="L",F614="S",F614="I"),-1,1)</f>
        <v>0</v>
      </c>
      <c r="AO614" s="598" t="e">
        <f>+VLOOKUP($AJ614,Data_Validation!$A:$D,1,0)</f>
        <v>#N/A</v>
      </c>
      <c r="AP614" s="598" t="e">
        <f>+VLOOKUP($AJ614,Data_Validation!$A:$D,3,0)</f>
        <v>#N/A</v>
      </c>
      <c r="AQ614" s="598" t="e">
        <f>+VLOOKUP($AJ614,Data_Validation!$A:$D,4,0)</f>
        <v>#N/A</v>
      </c>
      <c r="AR614" s="598" t="s">
        <v>299</v>
      </c>
      <c r="AS614" s="598" t="e">
        <f>+VLOOKUP($AJ614,Data_Validation!$A:$E,5,0)</f>
        <v>#N/A</v>
      </c>
      <c r="AT614" s="1036">
        <f t="shared" si="38"/>
        <v>0</v>
      </c>
      <c r="AU614" s="599">
        <f t="shared" si="38"/>
        <v>0</v>
      </c>
      <c r="AV614" s="1030">
        <f>IFERROR(INDEX(V614:AG614,1,MATCH(Parametres!$B$3,V$1:AG$1,0)-1)*IF(OR(C614="L",C614="S",C614="I"),-1,1),"")</f>
        <v>0</v>
      </c>
      <c r="AW614" s="1030">
        <f t="shared" si="39"/>
        <v>0</v>
      </c>
      <c r="AX614" s="1030">
        <f>INDEX(V614:AG614,1,MATCH(Parametres!$B$3,V$1:AG$1,0))*IF(OR(C614="L",C614="S",C614="I"),-1,1)</f>
        <v>0</v>
      </c>
      <c r="AY614" s="598" t="s">
        <v>337</v>
      </c>
      <c r="AZ614" s="598" t="e">
        <f>+VLOOKUP($AJ614,Data_Validation!$A:$E,5,0)</f>
        <v>#N/A</v>
      </c>
    </row>
    <row r="615" spans="36:52" ht="15" customHeight="1">
      <c r="AJ615" s="1030">
        <f t="shared" si="40"/>
        <v>0</v>
      </c>
      <c r="AK615" s="1030">
        <f t="shared" si="40"/>
        <v>0</v>
      </c>
      <c r="AL615" s="1030">
        <f>IFERROR(INDEX(G615:R615,1,MATCH(Parametres!$B$3,G$1:R$1,0)-1)*IF(OR(F615="L",F615="S",F615="I"),-1,1),"")</f>
        <v>0</v>
      </c>
      <c r="AM615" s="1030">
        <f t="shared" si="37"/>
        <v>0</v>
      </c>
      <c r="AN615" s="1030">
        <f>INDEX(G615:R615,1,MATCH(Parametres!$B$3,G$1:R$1,0))*IF(OR(F615="L",F615="S",F615="I"),-1,1)</f>
        <v>0</v>
      </c>
      <c r="AO615" s="598" t="e">
        <f>+VLOOKUP($AJ615,Data_Validation!$A:$D,1,0)</f>
        <v>#N/A</v>
      </c>
      <c r="AP615" s="598" t="e">
        <f>+VLOOKUP($AJ615,Data_Validation!$A:$D,3,0)</f>
        <v>#N/A</v>
      </c>
      <c r="AQ615" s="598" t="e">
        <f>+VLOOKUP($AJ615,Data_Validation!$A:$D,4,0)</f>
        <v>#N/A</v>
      </c>
      <c r="AR615" s="598" t="s">
        <v>299</v>
      </c>
      <c r="AS615" s="598" t="e">
        <f>+VLOOKUP($AJ615,Data_Validation!$A:$E,5,0)</f>
        <v>#N/A</v>
      </c>
      <c r="AT615" s="1036">
        <f t="shared" si="38"/>
        <v>0</v>
      </c>
      <c r="AU615" s="599">
        <f t="shared" si="38"/>
        <v>0</v>
      </c>
      <c r="AV615" s="1030">
        <f>IFERROR(INDEX(V615:AG615,1,MATCH(Parametres!$B$3,V$1:AG$1,0)-1)*IF(OR(C615="L",C615="S",C615="I"),-1,1),"")</f>
        <v>0</v>
      </c>
      <c r="AW615" s="1030">
        <f t="shared" si="39"/>
        <v>0</v>
      </c>
      <c r="AX615" s="1030">
        <f>INDEX(V615:AG615,1,MATCH(Parametres!$B$3,V$1:AG$1,0))*IF(OR(C615="L",C615="S",C615="I"),-1,1)</f>
        <v>0</v>
      </c>
      <c r="AY615" s="598" t="s">
        <v>337</v>
      </c>
      <c r="AZ615" s="598" t="e">
        <f>+VLOOKUP($AJ615,Data_Validation!$A:$E,5,0)</f>
        <v>#N/A</v>
      </c>
    </row>
    <row r="616" spans="36:52" ht="15" customHeight="1">
      <c r="AJ616" s="1030">
        <f t="shared" si="40"/>
        <v>0</v>
      </c>
      <c r="AK616" s="1030">
        <f t="shared" si="40"/>
        <v>0</v>
      </c>
      <c r="AL616" s="1030">
        <f>IFERROR(INDEX(G616:R616,1,MATCH(Parametres!$B$3,G$1:R$1,0)-1)*IF(OR(F616="L",F616="S",F616="I"),-1,1),"")</f>
        <v>0</v>
      </c>
      <c r="AM616" s="1030">
        <f t="shared" si="37"/>
        <v>0</v>
      </c>
      <c r="AN616" s="1030">
        <f>INDEX(G616:R616,1,MATCH(Parametres!$B$3,G$1:R$1,0))*IF(OR(F616="L",F616="S",F616="I"),-1,1)</f>
        <v>0</v>
      </c>
      <c r="AO616" s="598" t="e">
        <f>+VLOOKUP($AJ616,Data_Validation!$A:$D,1,0)</f>
        <v>#N/A</v>
      </c>
      <c r="AP616" s="598" t="e">
        <f>+VLOOKUP($AJ616,Data_Validation!$A:$D,3,0)</f>
        <v>#N/A</v>
      </c>
      <c r="AQ616" s="598" t="e">
        <f>+VLOOKUP($AJ616,Data_Validation!$A:$D,4,0)</f>
        <v>#N/A</v>
      </c>
      <c r="AR616" s="598" t="s">
        <v>299</v>
      </c>
      <c r="AS616" s="598" t="e">
        <f>+VLOOKUP($AJ616,Data_Validation!$A:$E,5,0)</f>
        <v>#N/A</v>
      </c>
      <c r="AT616" s="1036">
        <f t="shared" si="38"/>
        <v>0</v>
      </c>
      <c r="AU616" s="599">
        <f t="shared" si="38"/>
        <v>0</v>
      </c>
      <c r="AV616" s="1030">
        <f>IFERROR(INDEX(V616:AG616,1,MATCH(Parametres!$B$3,V$1:AG$1,0)-1)*IF(OR(C616="L",C616="S",C616="I"),-1,1),"")</f>
        <v>0</v>
      </c>
      <c r="AW616" s="1030">
        <f t="shared" si="39"/>
        <v>0</v>
      </c>
      <c r="AX616" s="1030">
        <f>INDEX(V616:AG616,1,MATCH(Parametres!$B$3,V$1:AG$1,0))*IF(OR(C616="L",C616="S",C616="I"),-1,1)</f>
        <v>0</v>
      </c>
      <c r="AY616" s="598" t="s">
        <v>337</v>
      </c>
      <c r="AZ616" s="598" t="e">
        <f>+VLOOKUP($AJ616,Data_Validation!$A:$E,5,0)</f>
        <v>#N/A</v>
      </c>
    </row>
    <row r="617" spans="36:52" ht="15" customHeight="1">
      <c r="AJ617" s="1030">
        <f t="shared" si="40"/>
        <v>0</v>
      </c>
      <c r="AK617" s="1030">
        <f t="shared" si="40"/>
        <v>0</v>
      </c>
      <c r="AL617" s="1030">
        <f>IFERROR(INDEX(G617:R617,1,MATCH(Parametres!$B$3,G$1:R$1,0)-1)*IF(OR(F617="L",F617="S",F617="I"),-1,1),"")</f>
        <v>0</v>
      </c>
      <c r="AM617" s="1030">
        <f t="shared" si="37"/>
        <v>0</v>
      </c>
      <c r="AN617" s="1030">
        <f>INDEX(G617:R617,1,MATCH(Parametres!$B$3,G$1:R$1,0))*IF(OR(F617="L",F617="S",F617="I"),-1,1)</f>
        <v>0</v>
      </c>
      <c r="AO617" s="598" t="e">
        <f>+VLOOKUP($AJ617,Data_Validation!$A:$D,1,0)</f>
        <v>#N/A</v>
      </c>
      <c r="AP617" s="598" t="e">
        <f>+VLOOKUP($AJ617,Data_Validation!$A:$D,3,0)</f>
        <v>#N/A</v>
      </c>
      <c r="AQ617" s="598" t="e">
        <f>+VLOOKUP($AJ617,Data_Validation!$A:$D,4,0)</f>
        <v>#N/A</v>
      </c>
      <c r="AR617" s="598" t="s">
        <v>299</v>
      </c>
      <c r="AS617" s="598" t="e">
        <f>+VLOOKUP($AJ617,Data_Validation!$A:$E,5,0)</f>
        <v>#N/A</v>
      </c>
      <c r="AT617" s="1036">
        <f t="shared" si="38"/>
        <v>0</v>
      </c>
      <c r="AU617" s="599">
        <f t="shared" si="38"/>
        <v>0</v>
      </c>
      <c r="AV617" s="1030">
        <f>IFERROR(INDEX(V617:AG617,1,MATCH(Parametres!$B$3,V$1:AG$1,0)-1)*IF(OR(C617="L",C617="S",C617="I"),-1,1),"")</f>
        <v>0</v>
      </c>
      <c r="AW617" s="1030">
        <f t="shared" si="39"/>
        <v>0</v>
      </c>
      <c r="AX617" s="1030">
        <f>INDEX(V617:AG617,1,MATCH(Parametres!$B$3,V$1:AG$1,0))*IF(OR(C617="L",C617="S",C617="I"),-1,1)</f>
        <v>0</v>
      </c>
      <c r="AY617" s="598" t="s">
        <v>337</v>
      </c>
      <c r="AZ617" s="598" t="e">
        <f>+VLOOKUP($AJ617,Data_Validation!$A:$E,5,0)</f>
        <v>#N/A</v>
      </c>
    </row>
    <row r="618" spans="36:52" ht="15" customHeight="1">
      <c r="AJ618" s="1030">
        <f t="shared" si="40"/>
        <v>0</v>
      </c>
      <c r="AK618" s="1030">
        <f t="shared" si="40"/>
        <v>0</v>
      </c>
      <c r="AL618" s="1030">
        <f>IFERROR(INDEX(G618:R618,1,MATCH(Parametres!$B$3,G$1:R$1,0)-1)*IF(OR(F618="L",F618="S",F618="I"),-1,1),"")</f>
        <v>0</v>
      </c>
      <c r="AM618" s="1030">
        <f t="shared" si="37"/>
        <v>0</v>
      </c>
      <c r="AN618" s="1030">
        <f>INDEX(G618:R618,1,MATCH(Parametres!$B$3,G$1:R$1,0))*IF(OR(F618="L",F618="S",F618="I"),-1,1)</f>
        <v>0</v>
      </c>
      <c r="AO618" s="598" t="e">
        <f>+VLOOKUP($AJ618,Data_Validation!$A:$D,1,0)</f>
        <v>#N/A</v>
      </c>
      <c r="AP618" s="598" t="e">
        <f>+VLOOKUP($AJ618,Data_Validation!$A:$D,3,0)</f>
        <v>#N/A</v>
      </c>
      <c r="AQ618" s="598" t="e">
        <f>+VLOOKUP($AJ618,Data_Validation!$A:$D,4,0)</f>
        <v>#N/A</v>
      </c>
      <c r="AR618" s="598" t="s">
        <v>299</v>
      </c>
      <c r="AS618" s="598" t="e">
        <f>+VLOOKUP($AJ618,Data_Validation!$A:$E,5,0)</f>
        <v>#N/A</v>
      </c>
      <c r="AT618" s="1036">
        <f t="shared" si="38"/>
        <v>0</v>
      </c>
      <c r="AU618" s="599">
        <f t="shared" si="38"/>
        <v>0</v>
      </c>
      <c r="AV618" s="1030">
        <f>IFERROR(INDEX(V618:AG618,1,MATCH(Parametres!$B$3,V$1:AG$1,0)-1)*IF(OR(C618="L",C618="S",C618="I"),-1,1),"")</f>
        <v>0</v>
      </c>
      <c r="AW618" s="1030">
        <f t="shared" si="39"/>
        <v>0</v>
      </c>
      <c r="AX618" s="1030">
        <f>INDEX(V618:AG618,1,MATCH(Parametres!$B$3,V$1:AG$1,0))*IF(OR(C618="L",C618="S",C618="I"),-1,1)</f>
        <v>0</v>
      </c>
      <c r="AY618" s="598" t="s">
        <v>337</v>
      </c>
      <c r="AZ618" s="598" t="e">
        <f>+VLOOKUP($AJ618,Data_Validation!$A:$E,5,0)</f>
        <v>#N/A</v>
      </c>
    </row>
    <row r="619" spans="36:52" ht="15" customHeight="1">
      <c r="AJ619" s="1030">
        <f t="shared" si="40"/>
        <v>0</v>
      </c>
      <c r="AK619" s="1030">
        <f t="shared" si="40"/>
        <v>0</v>
      </c>
      <c r="AL619" s="1030">
        <f>IFERROR(INDEX(G619:R619,1,MATCH(Parametres!$B$3,G$1:R$1,0)-1)*IF(OR(F619="L",F619="S",F619="I"),-1,1),"")</f>
        <v>0</v>
      </c>
      <c r="AM619" s="1030">
        <f t="shared" si="37"/>
        <v>0</v>
      </c>
      <c r="AN619" s="1030">
        <f>INDEX(G619:R619,1,MATCH(Parametres!$B$3,G$1:R$1,0))*IF(OR(F619="L",F619="S",F619="I"),-1,1)</f>
        <v>0</v>
      </c>
      <c r="AO619" s="598" t="e">
        <f>+VLOOKUP($AJ619,Data_Validation!$A:$D,1,0)</f>
        <v>#N/A</v>
      </c>
      <c r="AP619" s="598" t="e">
        <f>+VLOOKUP($AJ619,Data_Validation!$A:$D,3,0)</f>
        <v>#N/A</v>
      </c>
      <c r="AQ619" s="598" t="e">
        <f>+VLOOKUP($AJ619,Data_Validation!$A:$D,4,0)</f>
        <v>#N/A</v>
      </c>
      <c r="AR619" s="598" t="s">
        <v>299</v>
      </c>
      <c r="AS619" s="598" t="e">
        <f>+VLOOKUP($AJ619,Data_Validation!$A:$E,5,0)</f>
        <v>#N/A</v>
      </c>
      <c r="AT619" s="1036">
        <f t="shared" si="38"/>
        <v>0</v>
      </c>
      <c r="AU619" s="599">
        <f t="shared" si="38"/>
        <v>0</v>
      </c>
      <c r="AV619" s="1030">
        <f>IFERROR(INDEX(V619:AG619,1,MATCH(Parametres!$B$3,V$1:AG$1,0)-1)*IF(OR(C619="L",C619="S",C619="I"),-1,1),"")</f>
        <v>0</v>
      </c>
      <c r="AW619" s="1030">
        <f t="shared" si="39"/>
        <v>0</v>
      </c>
      <c r="AX619" s="1030">
        <f>INDEX(V619:AG619,1,MATCH(Parametres!$B$3,V$1:AG$1,0))*IF(OR(C619="L",C619="S",C619="I"),-1,1)</f>
        <v>0</v>
      </c>
      <c r="AY619" s="598" t="s">
        <v>337</v>
      </c>
      <c r="AZ619" s="598" t="e">
        <f>+VLOOKUP($AJ619,Data_Validation!$A:$E,5,0)</f>
        <v>#N/A</v>
      </c>
    </row>
    <row r="620" spans="36:52" ht="15" customHeight="1">
      <c r="AJ620" s="1030">
        <f t="shared" si="40"/>
        <v>0</v>
      </c>
      <c r="AK620" s="1030">
        <f t="shared" si="40"/>
        <v>0</v>
      </c>
      <c r="AL620" s="1030">
        <f>IFERROR(INDEX(G620:R620,1,MATCH(Parametres!$B$3,G$1:R$1,0)-1)*IF(OR(F620="L",F620="S",F620="I"),-1,1),"")</f>
        <v>0</v>
      </c>
      <c r="AM620" s="1030">
        <f t="shared" si="37"/>
        <v>0</v>
      </c>
      <c r="AN620" s="1030">
        <f>INDEX(G620:R620,1,MATCH(Parametres!$B$3,G$1:R$1,0))*IF(OR(F620="L",F620="S",F620="I"),-1,1)</f>
        <v>0</v>
      </c>
      <c r="AO620" s="598" t="e">
        <f>+VLOOKUP($AJ620,Data_Validation!$A:$D,1,0)</f>
        <v>#N/A</v>
      </c>
      <c r="AP620" s="598" t="e">
        <f>+VLOOKUP($AJ620,Data_Validation!$A:$D,3,0)</f>
        <v>#N/A</v>
      </c>
      <c r="AQ620" s="598" t="e">
        <f>+VLOOKUP($AJ620,Data_Validation!$A:$D,4,0)</f>
        <v>#N/A</v>
      </c>
      <c r="AR620" s="598" t="s">
        <v>299</v>
      </c>
      <c r="AS620" s="598" t="e">
        <f>+VLOOKUP($AJ620,Data_Validation!$A:$E,5,0)</f>
        <v>#N/A</v>
      </c>
      <c r="AT620" s="1036">
        <f t="shared" si="38"/>
        <v>0</v>
      </c>
      <c r="AU620" s="599">
        <f t="shared" si="38"/>
        <v>0</v>
      </c>
      <c r="AV620" s="1030">
        <f>IFERROR(INDEX(V620:AG620,1,MATCH(Parametres!$B$3,V$1:AG$1,0)-1)*IF(OR(C620="L",C620="S",C620="I"),-1,1),"")</f>
        <v>0</v>
      </c>
      <c r="AW620" s="1030">
        <f t="shared" si="39"/>
        <v>0</v>
      </c>
      <c r="AX620" s="1030">
        <f>INDEX(V620:AG620,1,MATCH(Parametres!$B$3,V$1:AG$1,0))*IF(OR(C620="L",C620="S",C620="I"),-1,1)</f>
        <v>0</v>
      </c>
      <c r="AY620" s="598" t="s">
        <v>337</v>
      </c>
      <c r="AZ620" s="598" t="e">
        <f>+VLOOKUP($AJ620,Data_Validation!$A:$E,5,0)</f>
        <v>#N/A</v>
      </c>
    </row>
    <row r="621" spans="36:52" ht="15" customHeight="1">
      <c r="AJ621" s="1030">
        <f t="shared" si="40"/>
        <v>0</v>
      </c>
      <c r="AK621" s="1030">
        <f t="shared" si="40"/>
        <v>0</v>
      </c>
      <c r="AL621" s="1030">
        <f>IFERROR(INDEX(G621:R621,1,MATCH(Parametres!$B$3,G$1:R$1,0)-1)*IF(OR(F621="L",F621="S",F621="I"),-1,1),"")</f>
        <v>0</v>
      </c>
      <c r="AM621" s="1030">
        <f t="shared" si="37"/>
        <v>0</v>
      </c>
      <c r="AN621" s="1030">
        <f>INDEX(G621:R621,1,MATCH(Parametres!$B$3,G$1:R$1,0))*IF(OR(F621="L",F621="S",F621="I"),-1,1)</f>
        <v>0</v>
      </c>
      <c r="AO621" s="598" t="e">
        <f>+VLOOKUP($AJ621,Data_Validation!$A:$D,1,0)</f>
        <v>#N/A</v>
      </c>
      <c r="AP621" s="598" t="e">
        <f>+VLOOKUP($AJ621,Data_Validation!$A:$D,3,0)</f>
        <v>#N/A</v>
      </c>
      <c r="AQ621" s="598" t="e">
        <f>+VLOOKUP($AJ621,Data_Validation!$A:$D,4,0)</f>
        <v>#N/A</v>
      </c>
      <c r="AR621" s="598" t="s">
        <v>299</v>
      </c>
      <c r="AS621" s="598" t="e">
        <f>+VLOOKUP($AJ621,Data_Validation!$A:$E,5,0)</f>
        <v>#N/A</v>
      </c>
      <c r="AT621" s="1036">
        <f t="shared" si="38"/>
        <v>0</v>
      </c>
      <c r="AU621" s="599">
        <f t="shared" si="38"/>
        <v>0</v>
      </c>
      <c r="AV621" s="1030">
        <f>IFERROR(INDEX(V621:AG621,1,MATCH(Parametres!$B$3,V$1:AG$1,0)-1)*IF(OR(C621="L",C621="S",C621="I"),-1,1),"")</f>
        <v>0</v>
      </c>
      <c r="AW621" s="1030">
        <f t="shared" si="39"/>
        <v>0</v>
      </c>
      <c r="AX621" s="1030">
        <f>INDEX(V621:AG621,1,MATCH(Parametres!$B$3,V$1:AG$1,0))*IF(OR(C621="L",C621="S",C621="I"),-1,1)</f>
        <v>0</v>
      </c>
      <c r="AY621" s="598" t="s">
        <v>337</v>
      </c>
      <c r="AZ621" s="598" t="e">
        <f>+VLOOKUP($AJ621,Data_Validation!$A:$E,5,0)</f>
        <v>#N/A</v>
      </c>
    </row>
    <row r="622" spans="36:52" ht="15" customHeight="1">
      <c r="AJ622" s="1030">
        <f t="shared" si="40"/>
        <v>0</v>
      </c>
      <c r="AK622" s="1030">
        <f t="shared" si="40"/>
        <v>0</v>
      </c>
      <c r="AL622" s="1030">
        <f>IFERROR(INDEX(G622:R622,1,MATCH(Parametres!$B$3,G$1:R$1,0)-1)*IF(OR(F622="L",F622="S",F622="I"),-1,1),"")</f>
        <v>0</v>
      </c>
      <c r="AM622" s="1030">
        <f t="shared" si="37"/>
        <v>0</v>
      </c>
      <c r="AN622" s="1030">
        <f>INDEX(G622:R622,1,MATCH(Parametres!$B$3,G$1:R$1,0))*IF(OR(F622="L",F622="S",F622="I"),-1,1)</f>
        <v>0</v>
      </c>
      <c r="AO622" s="598" t="e">
        <f>+VLOOKUP($AJ622,Data_Validation!$A:$D,1,0)</f>
        <v>#N/A</v>
      </c>
      <c r="AP622" s="598" t="e">
        <f>+VLOOKUP($AJ622,Data_Validation!$A:$D,3,0)</f>
        <v>#N/A</v>
      </c>
      <c r="AQ622" s="598" t="e">
        <f>+VLOOKUP($AJ622,Data_Validation!$A:$D,4,0)</f>
        <v>#N/A</v>
      </c>
      <c r="AR622" s="598" t="s">
        <v>299</v>
      </c>
      <c r="AS622" s="598" t="e">
        <f>+VLOOKUP($AJ622,Data_Validation!$A:$E,5,0)</f>
        <v>#N/A</v>
      </c>
      <c r="AT622" s="1036">
        <f t="shared" si="38"/>
        <v>0</v>
      </c>
      <c r="AU622" s="599">
        <f t="shared" si="38"/>
        <v>0</v>
      </c>
      <c r="AV622" s="1030">
        <f>IFERROR(INDEX(V622:AG622,1,MATCH(Parametres!$B$3,V$1:AG$1,0)-1)*IF(OR(C622="L",C622="S",C622="I"),-1,1),"")</f>
        <v>0</v>
      </c>
      <c r="AW622" s="1030">
        <f t="shared" si="39"/>
        <v>0</v>
      </c>
      <c r="AX622" s="1030">
        <f>INDEX(V622:AG622,1,MATCH(Parametres!$B$3,V$1:AG$1,0))*IF(OR(C622="L",C622="S",C622="I"),-1,1)</f>
        <v>0</v>
      </c>
      <c r="AY622" s="598" t="s">
        <v>337</v>
      </c>
      <c r="AZ622" s="598" t="e">
        <f>+VLOOKUP($AJ622,Data_Validation!$A:$E,5,0)</f>
        <v>#N/A</v>
      </c>
    </row>
    <row r="623" spans="36:52" ht="15" customHeight="1">
      <c r="AJ623" s="1030">
        <f t="shared" si="40"/>
        <v>0</v>
      </c>
      <c r="AK623" s="1030">
        <f t="shared" si="40"/>
        <v>0</v>
      </c>
      <c r="AL623" s="1030">
        <f>IFERROR(INDEX(G623:R623,1,MATCH(Parametres!$B$3,G$1:R$1,0)-1)*IF(OR(F623="L",F623="S",F623="I"),-1,1),"")</f>
        <v>0</v>
      </c>
      <c r="AM623" s="1030">
        <f t="shared" si="37"/>
        <v>0</v>
      </c>
      <c r="AN623" s="1030">
        <f>INDEX(G623:R623,1,MATCH(Parametres!$B$3,G$1:R$1,0))*IF(OR(F623="L",F623="S",F623="I"),-1,1)</f>
        <v>0</v>
      </c>
      <c r="AO623" s="598" t="e">
        <f>+VLOOKUP($AJ623,Data_Validation!$A:$D,1,0)</f>
        <v>#N/A</v>
      </c>
      <c r="AP623" s="598" t="e">
        <f>+VLOOKUP($AJ623,Data_Validation!$A:$D,3,0)</f>
        <v>#N/A</v>
      </c>
      <c r="AQ623" s="598" t="e">
        <f>+VLOOKUP($AJ623,Data_Validation!$A:$D,4,0)</f>
        <v>#N/A</v>
      </c>
      <c r="AR623" s="598" t="s">
        <v>299</v>
      </c>
      <c r="AS623" s="598" t="e">
        <f>+VLOOKUP($AJ623,Data_Validation!$A:$E,5,0)</f>
        <v>#N/A</v>
      </c>
      <c r="AT623" s="1036">
        <f t="shared" si="38"/>
        <v>0</v>
      </c>
      <c r="AU623" s="599">
        <f t="shared" si="38"/>
        <v>0</v>
      </c>
      <c r="AV623" s="1030">
        <f>IFERROR(INDEX(V623:AG623,1,MATCH(Parametres!$B$3,V$1:AG$1,0)-1)*IF(OR(C623="L",C623="S",C623="I"),-1,1),"")</f>
        <v>0</v>
      </c>
      <c r="AW623" s="1030">
        <f t="shared" si="39"/>
        <v>0</v>
      </c>
      <c r="AX623" s="1030">
        <f>INDEX(V623:AG623,1,MATCH(Parametres!$B$3,V$1:AG$1,0))*IF(OR(C623="L",C623="S",C623="I"),-1,1)</f>
        <v>0</v>
      </c>
      <c r="AY623" s="598" t="s">
        <v>337</v>
      </c>
      <c r="AZ623" s="598" t="e">
        <f>+VLOOKUP($AJ623,Data_Validation!$A:$E,5,0)</f>
        <v>#N/A</v>
      </c>
    </row>
    <row r="624" spans="36:52" ht="15" customHeight="1">
      <c r="AJ624" s="1030">
        <f t="shared" si="40"/>
        <v>0</v>
      </c>
      <c r="AK624" s="1030">
        <f t="shared" si="40"/>
        <v>0</v>
      </c>
      <c r="AL624" s="1030">
        <f>IFERROR(INDEX(G624:R624,1,MATCH(Parametres!$B$3,G$1:R$1,0)-1)*IF(OR(F624="L",F624="S",F624="I"),-1,1),"")</f>
        <v>0</v>
      </c>
      <c r="AM624" s="1030">
        <f t="shared" si="37"/>
        <v>0</v>
      </c>
      <c r="AN624" s="1030">
        <f>INDEX(G624:R624,1,MATCH(Parametres!$B$3,G$1:R$1,0))*IF(OR(F624="L",F624="S",F624="I"),-1,1)</f>
        <v>0</v>
      </c>
      <c r="AO624" s="598" t="e">
        <f>+VLOOKUP($AJ624,Data_Validation!$A:$D,1,0)</f>
        <v>#N/A</v>
      </c>
      <c r="AP624" s="598" t="e">
        <f>+VLOOKUP($AJ624,Data_Validation!$A:$D,3,0)</f>
        <v>#N/A</v>
      </c>
      <c r="AQ624" s="598" t="e">
        <f>+VLOOKUP($AJ624,Data_Validation!$A:$D,4,0)</f>
        <v>#N/A</v>
      </c>
      <c r="AR624" s="598" t="s">
        <v>299</v>
      </c>
      <c r="AS624" s="598" t="e">
        <f>+VLOOKUP($AJ624,Data_Validation!$A:$E,5,0)</f>
        <v>#N/A</v>
      </c>
      <c r="AT624" s="1036">
        <f t="shared" si="38"/>
        <v>0</v>
      </c>
      <c r="AU624" s="599">
        <f t="shared" si="38"/>
        <v>0</v>
      </c>
      <c r="AV624" s="1030">
        <f>IFERROR(INDEX(V624:AG624,1,MATCH(Parametres!$B$3,V$1:AG$1,0)-1)*IF(OR(C624="L",C624="S",C624="I"),-1,1),"")</f>
        <v>0</v>
      </c>
      <c r="AW624" s="1030">
        <f t="shared" si="39"/>
        <v>0</v>
      </c>
      <c r="AX624" s="1030">
        <f>INDEX(V624:AG624,1,MATCH(Parametres!$B$3,V$1:AG$1,0))*IF(OR(C624="L",C624="S",C624="I"),-1,1)</f>
        <v>0</v>
      </c>
      <c r="AY624" s="598" t="s">
        <v>337</v>
      </c>
      <c r="AZ624" s="598" t="e">
        <f>+VLOOKUP($AJ624,Data_Validation!$A:$E,5,0)</f>
        <v>#N/A</v>
      </c>
    </row>
    <row r="625" spans="36:52" ht="15" customHeight="1">
      <c r="AJ625" s="1030">
        <f t="shared" si="40"/>
        <v>0</v>
      </c>
      <c r="AK625" s="1030">
        <f t="shared" si="40"/>
        <v>0</v>
      </c>
      <c r="AL625" s="1030">
        <f>IFERROR(INDEX(G625:R625,1,MATCH(Parametres!$B$3,G$1:R$1,0)-1)*IF(OR(F625="L",F625="S",F625="I"),-1,1),"")</f>
        <v>0</v>
      </c>
      <c r="AM625" s="1030">
        <f t="shared" si="37"/>
        <v>0</v>
      </c>
      <c r="AN625" s="1030">
        <f>INDEX(G625:R625,1,MATCH(Parametres!$B$3,G$1:R$1,0))*IF(OR(F625="L",F625="S",F625="I"),-1,1)</f>
        <v>0</v>
      </c>
      <c r="AO625" s="598" t="e">
        <f>+VLOOKUP($AJ625,Data_Validation!$A:$D,1,0)</f>
        <v>#N/A</v>
      </c>
      <c r="AP625" s="598" t="e">
        <f>+VLOOKUP($AJ625,Data_Validation!$A:$D,3,0)</f>
        <v>#N/A</v>
      </c>
      <c r="AQ625" s="598" t="e">
        <f>+VLOOKUP($AJ625,Data_Validation!$A:$D,4,0)</f>
        <v>#N/A</v>
      </c>
      <c r="AR625" s="598" t="s">
        <v>299</v>
      </c>
      <c r="AS625" s="598" t="e">
        <f>+VLOOKUP($AJ625,Data_Validation!$A:$E,5,0)</f>
        <v>#N/A</v>
      </c>
      <c r="AT625" s="1036">
        <f t="shared" si="38"/>
        <v>0</v>
      </c>
      <c r="AU625" s="599">
        <f t="shared" si="38"/>
        <v>0</v>
      </c>
      <c r="AV625" s="1030">
        <f>IFERROR(INDEX(V625:AG625,1,MATCH(Parametres!$B$3,V$1:AG$1,0)-1)*IF(OR(C625="L",C625="S",C625="I"),-1,1),"")</f>
        <v>0</v>
      </c>
      <c r="AW625" s="1030">
        <f t="shared" si="39"/>
        <v>0</v>
      </c>
      <c r="AX625" s="1030">
        <f>INDEX(V625:AG625,1,MATCH(Parametres!$B$3,V$1:AG$1,0))*IF(OR(C625="L",C625="S",C625="I"),-1,1)</f>
        <v>0</v>
      </c>
      <c r="AY625" s="598" t="s">
        <v>337</v>
      </c>
      <c r="AZ625" s="598" t="e">
        <f>+VLOOKUP($AJ625,Data_Validation!$A:$E,5,0)</f>
        <v>#N/A</v>
      </c>
    </row>
    <row r="626" spans="36:52" ht="15" customHeight="1">
      <c r="AJ626" s="1030">
        <f t="shared" si="40"/>
        <v>0</v>
      </c>
      <c r="AK626" s="1030">
        <f t="shared" si="40"/>
        <v>0</v>
      </c>
      <c r="AL626" s="1030">
        <f>IFERROR(INDEX(G626:R626,1,MATCH(Parametres!$B$3,G$1:R$1,0)-1)*IF(OR(F626="L",F626="S",F626="I"),-1,1),"")</f>
        <v>0</v>
      </c>
      <c r="AM626" s="1030">
        <f t="shared" si="37"/>
        <v>0</v>
      </c>
      <c r="AN626" s="1030">
        <f>INDEX(G626:R626,1,MATCH(Parametres!$B$3,G$1:R$1,0))*IF(OR(F626="L",F626="S",F626="I"),-1,1)</f>
        <v>0</v>
      </c>
      <c r="AO626" s="598" t="e">
        <f>+VLOOKUP($AJ626,Data_Validation!$A:$D,1,0)</f>
        <v>#N/A</v>
      </c>
      <c r="AP626" s="598" t="e">
        <f>+VLOOKUP($AJ626,Data_Validation!$A:$D,3,0)</f>
        <v>#N/A</v>
      </c>
      <c r="AQ626" s="598" t="e">
        <f>+VLOOKUP($AJ626,Data_Validation!$A:$D,4,0)</f>
        <v>#N/A</v>
      </c>
      <c r="AR626" s="598" t="s">
        <v>299</v>
      </c>
      <c r="AS626" s="598" t="e">
        <f>+VLOOKUP($AJ626,Data_Validation!$A:$E,5,0)</f>
        <v>#N/A</v>
      </c>
      <c r="AT626" s="1036">
        <f t="shared" si="38"/>
        <v>0</v>
      </c>
      <c r="AU626" s="599">
        <f t="shared" si="38"/>
        <v>0</v>
      </c>
      <c r="AV626" s="1030">
        <f>IFERROR(INDEX(V626:AG626,1,MATCH(Parametres!$B$3,V$1:AG$1,0)-1)*IF(OR(C626="L",C626="S",C626="I"),-1,1),"")</f>
        <v>0</v>
      </c>
      <c r="AW626" s="1030">
        <f t="shared" si="39"/>
        <v>0</v>
      </c>
      <c r="AX626" s="1030">
        <f>INDEX(V626:AG626,1,MATCH(Parametres!$B$3,V$1:AG$1,0))*IF(OR(C626="L",C626="S",C626="I"),-1,1)</f>
        <v>0</v>
      </c>
      <c r="AY626" s="598" t="s">
        <v>337</v>
      </c>
      <c r="AZ626" s="598" t="e">
        <f>+VLOOKUP($AJ626,Data_Validation!$A:$E,5,0)</f>
        <v>#N/A</v>
      </c>
    </row>
    <row r="627" spans="36:52" ht="15" customHeight="1">
      <c r="AJ627" s="1030">
        <f t="shared" si="40"/>
        <v>0</v>
      </c>
      <c r="AK627" s="1030">
        <f t="shared" si="40"/>
        <v>0</v>
      </c>
      <c r="AL627" s="1030">
        <f>IFERROR(INDEX(G627:R627,1,MATCH(Parametres!$B$3,G$1:R$1,0)-1)*IF(OR(F627="L",F627="S",F627="I"),-1,1),"")</f>
        <v>0</v>
      </c>
      <c r="AM627" s="1030">
        <f t="shared" si="37"/>
        <v>0</v>
      </c>
      <c r="AN627" s="1030">
        <f>INDEX(G627:R627,1,MATCH(Parametres!$B$3,G$1:R$1,0))*IF(OR(F627="L",F627="S",F627="I"),-1,1)</f>
        <v>0</v>
      </c>
      <c r="AO627" s="598" t="e">
        <f>+VLOOKUP($AJ627,Data_Validation!$A:$D,1,0)</f>
        <v>#N/A</v>
      </c>
      <c r="AP627" s="598" t="e">
        <f>+VLOOKUP($AJ627,Data_Validation!$A:$D,3,0)</f>
        <v>#N/A</v>
      </c>
      <c r="AQ627" s="598" t="e">
        <f>+VLOOKUP($AJ627,Data_Validation!$A:$D,4,0)</f>
        <v>#N/A</v>
      </c>
      <c r="AR627" s="598" t="s">
        <v>299</v>
      </c>
      <c r="AS627" s="598" t="e">
        <f>+VLOOKUP($AJ627,Data_Validation!$A:$E,5,0)</f>
        <v>#N/A</v>
      </c>
      <c r="AT627" s="1036">
        <f t="shared" si="38"/>
        <v>0</v>
      </c>
      <c r="AU627" s="599">
        <f t="shared" si="38"/>
        <v>0</v>
      </c>
      <c r="AV627" s="1030">
        <f>IFERROR(INDEX(V627:AG627,1,MATCH(Parametres!$B$3,V$1:AG$1,0)-1)*IF(OR(C627="L",C627="S",C627="I"),-1,1),"")</f>
        <v>0</v>
      </c>
      <c r="AW627" s="1030">
        <f t="shared" si="39"/>
        <v>0</v>
      </c>
      <c r="AX627" s="1030">
        <f>INDEX(V627:AG627,1,MATCH(Parametres!$B$3,V$1:AG$1,0))*IF(OR(C627="L",C627="S",C627="I"),-1,1)</f>
        <v>0</v>
      </c>
      <c r="AY627" s="598" t="s">
        <v>337</v>
      </c>
      <c r="AZ627" s="598" t="e">
        <f>+VLOOKUP($AJ627,Data_Validation!$A:$E,5,0)</f>
        <v>#N/A</v>
      </c>
    </row>
    <row r="628" spans="36:52" ht="15" customHeight="1">
      <c r="AJ628" s="1030">
        <f t="shared" si="40"/>
        <v>0</v>
      </c>
      <c r="AK628" s="1030">
        <f t="shared" si="40"/>
        <v>0</v>
      </c>
      <c r="AL628" s="1030">
        <f>IFERROR(INDEX(G628:R628,1,MATCH(Parametres!$B$3,G$1:R$1,0)-1)*IF(OR(F628="L",F628="S",F628="I"),-1,1),"")</f>
        <v>0</v>
      </c>
      <c r="AM628" s="1030">
        <f t="shared" si="37"/>
        <v>0</v>
      </c>
      <c r="AN628" s="1030">
        <f>INDEX(G628:R628,1,MATCH(Parametres!$B$3,G$1:R$1,0))*IF(OR(F628="L",F628="S",F628="I"),-1,1)</f>
        <v>0</v>
      </c>
      <c r="AO628" s="598" t="e">
        <f>+VLOOKUP($AJ628,Data_Validation!$A:$D,1,0)</f>
        <v>#N/A</v>
      </c>
      <c r="AP628" s="598" t="e">
        <f>+VLOOKUP($AJ628,Data_Validation!$A:$D,3,0)</f>
        <v>#N/A</v>
      </c>
      <c r="AQ628" s="598" t="e">
        <f>+VLOOKUP($AJ628,Data_Validation!$A:$D,4,0)</f>
        <v>#N/A</v>
      </c>
      <c r="AR628" s="598" t="s">
        <v>299</v>
      </c>
      <c r="AS628" s="598" t="e">
        <f>+VLOOKUP($AJ628,Data_Validation!$A:$E,5,0)</f>
        <v>#N/A</v>
      </c>
      <c r="AT628" s="1036">
        <f t="shared" si="38"/>
        <v>0</v>
      </c>
      <c r="AU628" s="599">
        <f t="shared" si="38"/>
        <v>0</v>
      </c>
      <c r="AV628" s="1030">
        <f>IFERROR(INDEX(V628:AG628,1,MATCH(Parametres!$B$3,V$1:AG$1,0)-1)*IF(OR(C628="L",C628="S",C628="I"),-1,1),"")</f>
        <v>0</v>
      </c>
      <c r="AW628" s="1030">
        <f t="shared" si="39"/>
        <v>0</v>
      </c>
      <c r="AX628" s="1030">
        <f>INDEX(V628:AG628,1,MATCH(Parametres!$B$3,V$1:AG$1,0))*IF(OR(C628="L",C628="S",C628="I"),-1,1)</f>
        <v>0</v>
      </c>
      <c r="AY628" s="598" t="s">
        <v>337</v>
      </c>
      <c r="AZ628" s="598" t="e">
        <f>+VLOOKUP($AJ628,Data_Validation!$A:$E,5,0)</f>
        <v>#N/A</v>
      </c>
    </row>
    <row r="629" spans="36:52" ht="15" customHeight="1">
      <c r="AJ629" s="1030">
        <f t="shared" si="40"/>
        <v>0</v>
      </c>
      <c r="AK629" s="1030">
        <f t="shared" si="40"/>
        <v>0</v>
      </c>
      <c r="AL629" s="1030">
        <f>IFERROR(INDEX(G629:R629,1,MATCH(Parametres!$B$3,G$1:R$1,0)-1)*IF(OR(F629="L",F629="S",F629="I"),-1,1),"")</f>
        <v>0</v>
      </c>
      <c r="AM629" s="1030">
        <f t="shared" si="37"/>
        <v>0</v>
      </c>
      <c r="AN629" s="1030">
        <f>INDEX(G629:R629,1,MATCH(Parametres!$B$3,G$1:R$1,0))*IF(OR(F629="L",F629="S",F629="I"),-1,1)</f>
        <v>0</v>
      </c>
      <c r="AO629" s="598" t="e">
        <f>+VLOOKUP($AJ629,Data_Validation!$A:$D,1,0)</f>
        <v>#N/A</v>
      </c>
      <c r="AP629" s="598" t="e">
        <f>+VLOOKUP($AJ629,Data_Validation!$A:$D,3,0)</f>
        <v>#N/A</v>
      </c>
      <c r="AQ629" s="598" t="e">
        <f>+VLOOKUP($AJ629,Data_Validation!$A:$D,4,0)</f>
        <v>#N/A</v>
      </c>
      <c r="AR629" s="598" t="s">
        <v>299</v>
      </c>
      <c r="AS629" s="598" t="e">
        <f>+VLOOKUP($AJ629,Data_Validation!$A:$E,5,0)</f>
        <v>#N/A</v>
      </c>
      <c r="AT629" s="1036">
        <f t="shared" si="38"/>
        <v>0</v>
      </c>
      <c r="AU629" s="599">
        <f t="shared" si="38"/>
        <v>0</v>
      </c>
      <c r="AV629" s="1030">
        <f>IFERROR(INDEX(V629:AG629,1,MATCH(Parametres!$B$3,V$1:AG$1,0)-1)*IF(OR(C629="L",C629="S",C629="I"),-1,1),"")</f>
        <v>0</v>
      </c>
      <c r="AW629" s="1030">
        <f t="shared" si="39"/>
        <v>0</v>
      </c>
      <c r="AX629" s="1030">
        <f>INDEX(V629:AG629,1,MATCH(Parametres!$B$3,V$1:AG$1,0))*IF(OR(C629="L",C629="S",C629="I"),-1,1)</f>
        <v>0</v>
      </c>
      <c r="AY629" s="598" t="s">
        <v>337</v>
      </c>
      <c r="AZ629" s="598" t="e">
        <f>+VLOOKUP($AJ629,Data_Validation!$A:$E,5,0)</f>
        <v>#N/A</v>
      </c>
    </row>
    <row r="630" spans="36:52" ht="15" customHeight="1">
      <c r="AJ630" s="1030">
        <f t="shared" si="40"/>
        <v>0</v>
      </c>
      <c r="AK630" s="1030">
        <f t="shared" si="40"/>
        <v>0</v>
      </c>
      <c r="AL630" s="1030">
        <f>IFERROR(INDEX(G630:R630,1,MATCH(Parametres!$B$3,G$1:R$1,0)-1)*IF(OR(F630="L",F630="S",F630="I"),-1,1),"")</f>
        <v>0</v>
      </c>
      <c r="AM630" s="1030">
        <f t="shared" si="37"/>
        <v>0</v>
      </c>
      <c r="AN630" s="1030">
        <f>INDEX(G630:R630,1,MATCH(Parametres!$B$3,G$1:R$1,0))*IF(OR(F630="L",F630="S",F630="I"),-1,1)</f>
        <v>0</v>
      </c>
      <c r="AO630" s="598" t="e">
        <f>+VLOOKUP($AJ630,Data_Validation!$A:$D,1,0)</f>
        <v>#N/A</v>
      </c>
      <c r="AP630" s="598" t="e">
        <f>+VLOOKUP($AJ630,Data_Validation!$A:$D,3,0)</f>
        <v>#N/A</v>
      </c>
      <c r="AQ630" s="598" t="e">
        <f>+VLOOKUP($AJ630,Data_Validation!$A:$D,4,0)</f>
        <v>#N/A</v>
      </c>
      <c r="AR630" s="598" t="s">
        <v>299</v>
      </c>
      <c r="AS630" s="598" t="e">
        <f>+VLOOKUP($AJ630,Data_Validation!$A:$E,5,0)</f>
        <v>#N/A</v>
      </c>
      <c r="AT630" s="1036">
        <f t="shared" si="38"/>
        <v>0</v>
      </c>
      <c r="AU630" s="599">
        <f t="shared" si="38"/>
        <v>0</v>
      </c>
      <c r="AV630" s="1030">
        <f>IFERROR(INDEX(V630:AG630,1,MATCH(Parametres!$B$3,V$1:AG$1,0)-1)*IF(OR(C630="L",C630="S",C630="I"),-1,1),"")</f>
        <v>0</v>
      </c>
      <c r="AW630" s="1030">
        <f t="shared" si="39"/>
        <v>0</v>
      </c>
      <c r="AX630" s="1030">
        <f>INDEX(V630:AG630,1,MATCH(Parametres!$B$3,V$1:AG$1,0))*IF(OR(C630="L",C630="S",C630="I"),-1,1)</f>
        <v>0</v>
      </c>
      <c r="AY630" s="598" t="s">
        <v>337</v>
      </c>
      <c r="AZ630" s="598" t="e">
        <f>+VLOOKUP($AJ630,Data_Validation!$A:$E,5,0)</f>
        <v>#N/A</v>
      </c>
    </row>
    <row r="631" spans="36:52" ht="15" customHeight="1">
      <c r="AJ631" s="1030">
        <f t="shared" si="40"/>
        <v>0</v>
      </c>
      <c r="AK631" s="1030">
        <f t="shared" si="40"/>
        <v>0</v>
      </c>
      <c r="AL631" s="1030">
        <f>IFERROR(INDEX(G631:R631,1,MATCH(Parametres!$B$3,G$1:R$1,0)-1)*IF(OR(F631="L",F631="S",F631="I"),-1,1),"")</f>
        <v>0</v>
      </c>
      <c r="AM631" s="1030">
        <f t="shared" si="37"/>
        <v>0</v>
      </c>
      <c r="AN631" s="1030">
        <f>INDEX(G631:R631,1,MATCH(Parametres!$B$3,G$1:R$1,0))*IF(OR(F631="L",F631="S",F631="I"),-1,1)</f>
        <v>0</v>
      </c>
      <c r="AO631" s="598" t="e">
        <f>+VLOOKUP($AJ631,Data_Validation!$A:$D,1,0)</f>
        <v>#N/A</v>
      </c>
      <c r="AP631" s="598" t="e">
        <f>+VLOOKUP($AJ631,Data_Validation!$A:$D,3,0)</f>
        <v>#N/A</v>
      </c>
      <c r="AQ631" s="598" t="e">
        <f>+VLOOKUP($AJ631,Data_Validation!$A:$D,4,0)</f>
        <v>#N/A</v>
      </c>
      <c r="AR631" s="598" t="s">
        <v>299</v>
      </c>
      <c r="AS631" s="598" t="e">
        <f>+VLOOKUP($AJ631,Data_Validation!$A:$E,5,0)</f>
        <v>#N/A</v>
      </c>
      <c r="AT631" s="1036">
        <f t="shared" si="38"/>
        <v>0</v>
      </c>
      <c r="AU631" s="599">
        <f t="shared" si="38"/>
        <v>0</v>
      </c>
      <c r="AV631" s="1030">
        <f>IFERROR(INDEX(V631:AG631,1,MATCH(Parametres!$B$3,V$1:AG$1,0)-1)*IF(OR(C631="L",C631="S",C631="I"),-1,1),"")</f>
        <v>0</v>
      </c>
      <c r="AW631" s="1030">
        <f t="shared" si="39"/>
        <v>0</v>
      </c>
      <c r="AX631" s="1030">
        <f>INDEX(V631:AG631,1,MATCH(Parametres!$B$3,V$1:AG$1,0))*IF(OR(C631="L",C631="S",C631="I"),-1,1)</f>
        <v>0</v>
      </c>
      <c r="AY631" s="598" t="s">
        <v>337</v>
      </c>
      <c r="AZ631" s="598" t="e">
        <f>+VLOOKUP($AJ631,Data_Validation!$A:$E,5,0)</f>
        <v>#N/A</v>
      </c>
    </row>
    <row r="632" spans="36:52" ht="15" customHeight="1">
      <c r="AJ632" s="1030">
        <f t="shared" si="40"/>
        <v>0</v>
      </c>
      <c r="AK632" s="1030">
        <f t="shared" si="40"/>
        <v>0</v>
      </c>
      <c r="AL632" s="1030">
        <f>IFERROR(INDEX(G632:R632,1,MATCH(Parametres!$B$3,G$1:R$1,0)-1)*IF(OR(F632="L",F632="S",F632="I"),-1,1),"")</f>
        <v>0</v>
      </c>
      <c r="AM632" s="1030">
        <f t="shared" si="37"/>
        <v>0</v>
      </c>
      <c r="AN632" s="1030">
        <f>INDEX(G632:R632,1,MATCH(Parametres!$B$3,G$1:R$1,0))*IF(OR(F632="L",F632="S",F632="I"),-1,1)</f>
        <v>0</v>
      </c>
      <c r="AO632" s="598" t="e">
        <f>+VLOOKUP($AJ632,Data_Validation!$A:$D,1,0)</f>
        <v>#N/A</v>
      </c>
      <c r="AP632" s="598" t="e">
        <f>+VLOOKUP($AJ632,Data_Validation!$A:$D,3,0)</f>
        <v>#N/A</v>
      </c>
      <c r="AQ632" s="598" t="e">
        <f>+VLOOKUP($AJ632,Data_Validation!$A:$D,4,0)</f>
        <v>#N/A</v>
      </c>
      <c r="AR632" s="598" t="s">
        <v>299</v>
      </c>
      <c r="AS632" s="598" t="e">
        <f>+VLOOKUP($AJ632,Data_Validation!$A:$E,5,0)</f>
        <v>#N/A</v>
      </c>
      <c r="AT632" s="1036">
        <f t="shared" si="38"/>
        <v>0</v>
      </c>
      <c r="AU632" s="599">
        <f t="shared" si="38"/>
        <v>0</v>
      </c>
      <c r="AV632" s="1030">
        <f>IFERROR(INDEX(V632:AG632,1,MATCH(Parametres!$B$3,V$1:AG$1,0)-1)*IF(OR(C632="L",C632="S",C632="I"),-1,1),"")</f>
        <v>0</v>
      </c>
      <c r="AW632" s="1030">
        <f t="shared" si="39"/>
        <v>0</v>
      </c>
      <c r="AX632" s="1030">
        <f>INDEX(V632:AG632,1,MATCH(Parametres!$B$3,V$1:AG$1,0))*IF(OR(C632="L",C632="S",C632="I"),-1,1)</f>
        <v>0</v>
      </c>
      <c r="AY632" s="598" t="s">
        <v>337</v>
      </c>
      <c r="AZ632" s="598" t="e">
        <f>+VLOOKUP($AJ632,Data_Validation!$A:$E,5,0)</f>
        <v>#N/A</v>
      </c>
    </row>
    <row r="633" spans="36:52" ht="15" customHeight="1">
      <c r="AJ633" s="1030">
        <f t="shared" si="40"/>
        <v>0</v>
      </c>
      <c r="AK633" s="1030">
        <f t="shared" si="40"/>
        <v>0</v>
      </c>
      <c r="AL633" s="1030">
        <f>IFERROR(INDEX(G633:R633,1,MATCH(Parametres!$B$3,G$1:R$1,0)-1)*IF(OR(F633="L",F633="S",F633="I"),-1,1),"")</f>
        <v>0</v>
      </c>
      <c r="AM633" s="1030">
        <f t="shared" si="37"/>
        <v>0</v>
      </c>
      <c r="AN633" s="1030">
        <f>INDEX(G633:R633,1,MATCH(Parametres!$B$3,G$1:R$1,0))*IF(OR(F633="L",F633="S",F633="I"),-1,1)</f>
        <v>0</v>
      </c>
      <c r="AO633" s="598" t="e">
        <f>+VLOOKUP($AJ633,Data_Validation!$A:$D,1,0)</f>
        <v>#N/A</v>
      </c>
      <c r="AP633" s="598" t="e">
        <f>+VLOOKUP($AJ633,Data_Validation!$A:$D,3,0)</f>
        <v>#N/A</v>
      </c>
      <c r="AQ633" s="598" t="e">
        <f>+VLOOKUP($AJ633,Data_Validation!$A:$D,4,0)</f>
        <v>#N/A</v>
      </c>
      <c r="AR633" s="598" t="s">
        <v>299</v>
      </c>
      <c r="AS633" s="598" t="e">
        <f>+VLOOKUP($AJ633,Data_Validation!$A:$E,5,0)</f>
        <v>#N/A</v>
      </c>
      <c r="AT633" s="1036">
        <f t="shared" si="38"/>
        <v>0</v>
      </c>
      <c r="AU633" s="599">
        <f t="shared" si="38"/>
        <v>0</v>
      </c>
      <c r="AV633" s="1030">
        <f>IFERROR(INDEX(V633:AG633,1,MATCH(Parametres!$B$3,V$1:AG$1,0)-1)*IF(OR(C633="L",C633="S",C633="I"),-1,1),"")</f>
        <v>0</v>
      </c>
      <c r="AW633" s="1030">
        <f t="shared" si="39"/>
        <v>0</v>
      </c>
      <c r="AX633" s="1030">
        <f>INDEX(V633:AG633,1,MATCH(Parametres!$B$3,V$1:AG$1,0))*IF(OR(C633="L",C633="S",C633="I"),-1,1)</f>
        <v>0</v>
      </c>
      <c r="AY633" s="598" t="s">
        <v>337</v>
      </c>
      <c r="AZ633" s="598" t="e">
        <f>+VLOOKUP($AJ633,Data_Validation!$A:$E,5,0)</f>
        <v>#N/A</v>
      </c>
    </row>
    <row r="634" spans="36:52" ht="15" customHeight="1">
      <c r="AJ634" s="1030">
        <f t="shared" si="40"/>
        <v>0</v>
      </c>
      <c r="AK634" s="1030">
        <f t="shared" si="40"/>
        <v>0</v>
      </c>
      <c r="AL634" s="1030">
        <f>IFERROR(INDEX(G634:R634,1,MATCH(Parametres!$B$3,G$1:R$1,0)-1)*IF(OR(F634="L",F634="S",F634="I"),-1,1),"")</f>
        <v>0</v>
      </c>
      <c r="AM634" s="1030">
        <f t="shared" si="37"/>
        <v>0</v>
      </c>
      <c r="AN634" s="1030">
        <f>INDEX(G634:R634,1,MATCH(Parametres!$B$3,G$1:R$1,0))*IF(OR(F634="L",F634="S",F634="I"),-1,1)</f>
        <v>0</v>
      </c>
      <c r="AO634" s="598" t="e">
        <f>+VLOOKUP($AJ634,Data_Validation!$A:$D,1,0)</f>
        <v>#N/A</v>
      </c>
      <c r="AP634" s="598" t="e">
        <f>+VLOOKUP($AJ634,Data_Validation!$A:$D,3,0)</f>
        <v>#N/A</v>
      </c>
      <c r="AQ634" s="598" t="e">
        <f>+VLOOKUP($AJ634,Data_Validation!$A:$D,4,0)</f>
        <v>#N/A</v>
      </c>
      <c r="AR634" s="598" t="s">
        <v>299</v>
      </c>
      <c r="AS634" s="598" t="e">
        <f>+VLOOKUP($AJ634,Data_Validation!$A:$E,5,0)</f>
        <v>#N/A</v>
      </c>
      <c r="AT634" s="1036">
        <f t="shared" si="38"/>
        <v>0</v>
      </c>
      <c r="AU634" s="599">
        <f t="shared" si="38"/>
        <v>0</v>
      </c>
      <c r="AV634" s="1030">
        <f>IFERROR(INDEX(V634:AG634,1,MATCH(Parametres!$B$3,V$1:AG$1,0)-1)*IF(OR(C634="L",C634="S",C634="I"),-1,1),"")</f>
        <v>0</v>
      </c>
      <c r="AW634" s="1030">
        <f t="shared" si="39"/>
        <v>0</v>
      </c>
      <c r="AX634" s="1030">
        <f>INDEX(V634:AG634,1,MATCH(Parametres!$B$3,V$1:AG$1,0))*IF(OR(C634="L",C634="S",C634="I"),-1,1)</f>
        <v>0</v>
      </c>
      <c r="AY634" s="598" t="s">
        <v>337</v>
      </c>
      <c r="AZ634" s="598" t="e">
        <f>+VLOOKUP($AJ634,Data_Validation!$A:$E,5,0)</f>
        <v>#N/A</v>
      </c>
    </row>
    <row r="635" spans="36:52" ht="15" customHeight="1">
      <c r="AJ635" s="1030">
        <f t="shared" si="40"/>
        <v>0</v>
      </c>
      <c r="AK635" s="1030">
        <f t="shared" si="40"/>
        <v>0</v>
      </c>
      <c r="AL635" s="1030">
        <f>IFERROR(INDEX(G635:R635,1,MATCH(Parametres!$B$3,G$1:R$1,0)-1)*IF(OR(F635="L",F635="S",F635="I"),-1,1),"")</f>
        <v>0</v>
      </c>
      <c r="AM635" s="1030">
        <f t="shared" si="37"/>
        <v>0</v>
      </c>
      <c r="AN635" s="1030">
        <f>INDEX(G635:R635,1,MATCH(Parametres!$B$3,G$1:R$1,0))*IF(OR(F635="L",F635="S",F635="I"),-1,1)</f>
        <v>0</v>
      </c>
      <c r="AO635" s="598" t="e">
        <f>+VLOOKUP($AJ635,Data_Validation!$A:$D,1,0)</f>
        <v>#N/A</v>
      </c>
      <c r="AP635" s="598" t="e">
        <f>+VLOOKUP($AJ635,Data_Validation!$A:$D,3,0)</f>
        <v>#N/A</v>
      </c>
      <c r="AQ635" s="598" t="e">
        <f>+VLOOKUP($AJ635,Data_Validation!$A:$D,4,0)</f>
        <v>#N/A</v>
      </c>
      <c r="AR635" s="598" t="s">
        <v>299</v>
      </c>
      <c r="AS635" s="598" t="e">
        <f>+VLOOKUP($AJ635,Data_Validation!$A:$E,5,0)</f>
        <v>#N/A</v>
      </c>
      <c r="AT635" s="1036">
        <f t="shared" si="38"/>
        <v>0</v>
      </c>
      <c r="AU635" s="599">
        <f t="shared" si="38"/>
        <v>0</v>
      </c>
      <c r="AV635" s="1030">
        <f>IFERROR(INDEX(V635:AG635,1,MATCH(Parametres!$B$3,V$1:AG$1,0)-1)*IF(OR(C635="L",C635="S",C635="I"),-1,1),"")</f>
        <v>0</v>
      </c>
      <c r="AW635" s="1030">
        <f t="shared" si="39"/>
        <v>0</v>
      </c>
      <c r="AX635" s="1030">
        <f>INDEX(V635:AG635,1,MATCH(Parametres!$B$3,V$1:AG$1,0))*IF(OR(C635="L",C635="S",C635="I"),-1,1)</f>
        <v>0</v>
      </c>
      <c r="AY635" s="598" t="s">
        <v>337</v>
      </c>
      <c r="AZ635" s="598" t="e">
        <f>+VLOOKUP($AJ635,Data_Validation!$A:$E,5,0)</f>
        <v>#N/A</v>
      </c>
    </row>
    <row r="636" spans="36:52" ht="15" customHeight="1">
      <c r="AJ636" s="1030">
        <f t="shared" si="40"/>
        <v>0</v>
      </c>
      <c r="AK636" s="1030">
        <f t="shared" si="40"/>
        <v>0</v>
      </c>
      <c r="AL636" s="1030">
        <f>IFERROR(INDEX(G636:R636,1,MATCH(Parametres!$B$3,G$1:R$1,0)-1)*IF(OR(F636="L",F636="S",F636="I"),-1,1),"")</f>
        <v>0</v>
      </c>
      <c r="AM636" s="1030">
        <f t="shared" si="37"/>
        <v>0</v>
      </c>
      <c r="AN636" s="1030">
        <f>INDEX(G636:R636,1,MATCH(Parametres!$B$3,G$1:R$1,0))*IF(OR(F636="L",F636="S",F636="I"),-1,1)</f>
        <v>0</v>
      </c>
      <c r="AO636" s="598" t="e">
        <f>+VLOOKUP($AJ636,Data_Validation!$A:$D,1,0)</f>
        <v>#N/A</v>
      </c>
      <c r="AP636" s="598" t="e">
        <f>+VLOOKUP($AJ636,Data_Validation!$A:$D,3,0)</f>
        <v>#N/A</v>
      </c>
      <c r="AQ636" s="598" t="e">
        <f>+VLOOKUP($AJ636,Data_Validation!$A:$D,4,0)</f>
        <v>#N/A</v>
      </c>
      <c r="AR636" s="598" t="s">
        <v>299</v>
      </c>
      <c r="AS636" s="598" t="e">
        <f>+VLOOKUP($AJ636,Data_Validation!$A:$E,5,0)</f>
        <v>#N/A</v>
      </c>
      <c r="AT636" s="1036">
        <f t="shared" si="38"/>
        <v>0</v>
      </c>
      <c r="AU636" s="599">
        <f t="shared" si="38"/>
        <v>0</v>
      </c>
      <c r="AV636" s="1030">
        <f>IFERROR(INDEX(V636:AG636,1,MATCH(Parametres!$B$3,V$1:AG$1,0)-1)*IF(OR(C636="L",C636="S",C636="I"),-1,1),"")</f>
        <v>0</v>
      </c>
      <c r="AW636" s="1030">
        <f t="shared" si="39"/>
        <v>0</v>
      </c>
      <c r="AX636" s="1030">
        <f>INDEX(V636:AG636,1,MATCH(Parametres!$B$3,V$1:AG$1,0))*IF(OR(C636="L",C636="S",C636="I"),-1,1)</f>
        <v>0</v>
      </c>
      <c r="AY636" s="598" t="s">
        <v>337</v>
      </c>
      <c r="AZ636" s="598" t="e">
        <f>+VLOOKUP($AJ636,Data_Validation!$A:$E,5,0)</f>
        <v>#N/A</v>
      </c>
    </row>
    <row r="637" spans="36:52" ht="15" customHeight="1">
      <c r="AJ637" s="1030">
        <f t="shared" si="40"/>
        <v>0</v>
      </c>
      <c r="AK637" s="1030">
        <f t="shared" si="40"/>
        <v>0</v>
      </c>
      <c r="AL637" s="1030">
        <f>IFERROR(INDEX(G637:R637,1,MATCH(Parametres!$B$3,G$1:R$1,0)-1)*IF(OR(F637="L",F637="S",F637="I"),-1,1),"")</f>
        <v>0</v>
      </c>
      <c r="AM637" s="1030">
        <f t="shared" si="37"/>
        <v>0</v>
      </c>
      <c r="AN637" s="1030">
        <f>INDEX(G637:R637,1,MATCH(Parametres!$B$3,G$1:R$1,0))*IF(OR(F637="L",F637="S",F637="I"),-1,1)</f>
        <v>0</v>
      </c>
      <c r="AO637" s="598" t="e">
        <f>+VLOOKUP($AJ637,Data_Validation!$A:$D,1,0)</f>
        <v>#N/A</v>
      </c>
      <c r="AP637" s="598" t="e">
        <f>+VLOOKUP($AJ637,Data_Validation!$A:$D,3,0)</f>
        <v>#N/A</v>
      </c>
      <c r="AQ637" s="598" t="e">
        <f>+VLOOKUP($AJ637,Data_Validation!$A:$D,4,0)</f>
        <v>#N/A</v>
      </c>
      <c r="AR637" s="598" t="s">
        <v>299</v>
      </c>
      <c r="AS637" s="598" t="e">
        <f>+VLOOKUP($AJ637,Data_Validation!$A:$E,5,0)</f>
        <v>#N/A</v>
      </c>
      <c r="AT637" s="1036">
        <f t="shared" si="38"/>
        <v>0</v>
      </c>
      <c r="AU637" s="599">
        <f t="shared" si="38"/>
        <v>0</v>
      </c>
      <c r="AV637" s="1030">
        <f>IFERROR(INDEX(V637:AG637,1,MATCH(Parametres!$B$3,V$1:AG$1,0)-1)*IF(OR(C637="L",C637="S",C637="I"),-1,1),"")</f>
        <v>0</v>
      </c>
      <c r="AW637" s="1030">
        <f t="shared" si="39"/>
        <v>0</v>
      </c>
      <c r="AX637" s="1030">
        <f>INDEX(V637:AG637,1,MATCH(Parametres!$B$3,V$1:AG$1,0))*IF(OR(C637="L",C637="S",C637="I"),-1,1)</f>
        <v>0</v>
      </c>
      <c r="AY637" s="598" t="s">
        <v>337</v>
      </c>
      <c r="AZ637" s="598" t="e">
        <f>+VLOOKUP($AJ637,Data_Validation!$A:$E,5,0)</f>
        <v>#N/A</v>
      </c>
    </row>
    <row r="638" spans="36:52" ht="15" customHeight="1">
      <c r="AJ638" s="1030">
        <f t="shared" si="40"/>
        <v>0</v>
      </c>
      <c r="AK638" s="1030">
        <f t="shared" si="40"/>
        <v>0</v>
      </c>
      <c r="AL638" s="1030">
        <f>IFERROR(INDEX(G638:R638,1,MATCH(Parametres!$B$3,G$1:R$1,0)-1)*IF(OR(F638="L",F638="S",F638="I"),-1,1),"")</f>
        <v>0</v>
      </c>
      <c r="AM638" s="1030">
        <f t="shared" si="37"/>
        <v>0</v>
      </c>
      <c r="AN638" s="1030">
        <f>INDEX(G638:R638,1,MATCH(Parametres!$B$3,G$1:R$1,0))*IF(OR(F638="L",F638="S",F638="I"),-1,1)</f>
        <v>0</v>
      </c>
      <c r="AO638" s="598" t="e">
        <f>+VLOOKUP($AJ638,Data_Validation!$A:$D,1,0)</f>
        <v>#N/A</v>
      </c>
      <c r="AP638" s="598" t="e">
        <f>+VLOOKUP($AJ638,Data_Validation!$A:$D,3,0)</f>
        <v>#N/A</v>
      </c>
      <c r="AQ638" s="598" t="e">
        <f>+VLOOKUP($AJ638,Data_Validation!$A:$D,4,0)</f>
        <v>#N/A</v>
      </c>
      <c r="AR638" s="598" t="s">
        <v>299</v>
      </c>
      <c r="AS638" s="598" t="e">
        <f>+VLOOKUP($AJ638,Data_Validation!$A:$E,5,0)</f>
        <v>#N/A</v>
      </c>
      <c r="AT638" s="1036">
        <f t="shared" si="38"/>
        <v>0</v>
      </c>
      <c r="AU638" s="599">
        <f t="shared" si="38"/>
        <v>0</v>
      </c>
      <c r="AV638" s="1030">
        <f>IFERROR(INDEX(V638:AG638,1,MATCH(Parametres!$B$3,V$1:AG$1,0)-1)*IF(OR(C638="L",C638="S",C638="I"),-1,1),"")</f>
        <v>0</v>
      </c>
      <c r="AW638" s="1030">
        <f t="shared" si="39"/>
        <v>0</v>
      </c>
      <c r="AX638" s="1030">
        <f>INDEX(V638:AG638,1,MATCH(Parametres!$B$3,V$1:AG$1,0))*IF(OR(C638="L",C638="S",C638="I"),-1,1)</f>
        <v>0</v>
      </c>
      <c r="AY638" s="598" t="s">
        <v>337</v>
      </c>
      <c r="AZ638" s="598" t="e">
        <f>+VLOOKUP($AJ638,Data_Validation!$A:$E,5,0)</f>
        <v>#N/A</v>
      </c>
    </row>
    <row r="639" spans="36:52" ht="15" customHeight="1">
      <c r="AJ639" s="1030">
        <f t="shared" si="40"/>
        <v>0</v>
      </c>
      <c r="AK639" s="1030">
        <f t="shared" si="40"/>
        <v>0</v>
      </c>
      <c r="AL639" s="1030">
        <f>IFERROR(INDEX(G639:R639,1,MATCH(Parametres!$B$3,G$1:R$1,0)-1)*IF(OR(F639="L",F639="S",F639="I"),-1,1),"")</f>
        <v>0</v>
      </c>
      <c r="AM639" s="1030">
        <f t="shared" si="37"/>
        <v>0</v>
      </c>
      <c r="AN639" s="1030">
        <f>INDEX(G639:R639,1,MATCH(Parametres!$B$3,G$1:R$1,0))*IF(OR(F639="L",F639="S",F639="I"),-1,1)</f>
        <v>0</v>
      </c>
      <c r="AO639" s="598" t="e">
        <f>+VLOOKUP($AJ639,Data_Validation!$A:$D,1,0)</f>
        <v>#N/A</v>
      </c>
      <c r="AP639" s="598" t="e">
        <f>+VLOOKUP($AJ639,Data_Validation!$A:$D,3,0)</f>
        <v>#N/A</v>
      </c>
      <c r="AQ639" s="598" t="e">
        <f>+VLOOKUP($AJ639,Data_Validation!$A:$D,4,0)</f>
        <v>#N/A</v>
      </c>
      <c r="AR639" s="598" t="s">
        <v>299</v>
      </c>
      <c r="AS639" s="598" t="e">
        <f>+VLOOKUP($AJ639,Data_Validation!$A:$E,5,0)</f>
        <v>#N/A</v>
      </c>
      <c r="AT639" s="1036">
        <f t="shared" si="38"/>
        <v>0</v>
      </c>
      <c r="AU639" s="599">
        <f t="shared" si="38"/>
        <v>0</v>
      </c>
      <c r="AV639" s="1030">
        <f>IFERROR(INDEX(V639:AG639,1,MATCH(Parametres!$B$3,V$1:AG$1,0)-1)*IF(OR(C639="L",C639="S",C639="I"),-1,1),"")</f>
        <v>0</v>
      </c>
      <c r="AW639" s="1030">
        <f t="shared" si="39"/>
        <v>0</v>
      </c>
      <c r="AX639" s="1030">
        <f>INDEX(V639:AG639,1,MATCH(Parametres!$B$3,V$1:AG$1,0))*IF(OR(C639="L",C639="S",C639="I"),-1,1)</f>
        <v>0</v>
      </c>
      <c r="AY639" s="598" t="s">
        <v>337</v>
      </c>
      <c r="AZ639" s="598" t="e">
        <f>+VLOOKUP($AJ639,Data_Validation!$A:$E,5,0)</f>
        <v>#N/A</v>
      </c>
    </row>
    <row r="640" spans="36:52" ht="15" customHeight="1">
      <c r="AJ640" s="1030">
        <f t="shared" si="40"/>
        <v>0</v>
      </c>
      <c r="AK640" s="1030">
        <f t="shared" si="40"/>
        <v>0</v>
      </c>
      <c r="AL640" s="1030">
        <f>IFERROR(INDEX(G640:R640,1,MATCH(Parametres!$B$3,G$1:R$1,0)-1)*IF(OR(F640="L",F640="S",F640="I"),-1,1),"")</f>
        <v>0</v>
      </c>
      <c r="AM640" s="1030">
        <f t="shared" si="37"/>
        <v>0</v>
      </c>
      <c r="AN640" s="1030">
        <f>INDEX(G640:R640,1,MATCH(Parametres!$B$3,G$1:R$1,0))*IF(OR(F640="L",F640="S",F640="I"),-1,1)</f>
        <v>0</v>
      </c>
      <c r="AO640" s="598" t="e">
        <f>+VLOOKUP($AJ640,Data_Validation!$A:$D,1,0)</f>
        <v>#N/A</v>
      </c>
      <c r="AP640" s="598" t="e">
        <f>+VLOOKUP($AJ640,Data_Validation!$A:$D,3,0)</f>
        <v>#N/A</v>
      </c>
      <c r="AQ640" s="598" t="e">
        <f>+VLOOKUP($AJ640,Data_Validation!$A:$D,4,0)</f>
        <v>#N/A</v>
      </c>
      <c r="AR640" s="598" t="s">
        <v>299</v>
      </c>
      <c r="AS640" s="598" t="e">
        <f>+VLOOKUP($AJ640,Data_Validation!$A:$E,5,0)</f>
        <v>#N/A</v>
      </c>
      <c r="AT640" s="1036">
        <f t="shared" si="38"/>
        <v>0</v>
      </c>
      <c r="AU640" s="599">
        <f t="shared" si="38"/>
        <v>0</v>
      </c>
      <c r="AV640" s="1030">
        <f>IFERROR(INDEX(V640:AG640,1,MATCH(Parametres!$B$3,V$1:AG$1,0)-1)*IF(OR(C640="L",C640="S",C640="I"),-1,1),"")</f>
        <v>0</v>
      </c>
      <c r="AW640" s="1030">
        <f t="shared" si="39"/>
        <v>0</v>
      </c>
      <c r="AX640" s="1030">
        <f>INDEX(V640:AG640,1,MATCH(Parametres!$B$3,V$1:AG$1,0))*IF(OR(C640="L",C640="S",C640="I"),-1,1)</f>
        <v>0</v>
      </c>
      <c r="AY640" s="598" t="s">
        <v>337</v>
      </c>
      <c r="AZ640" s="598" t="e">
        <f>+VLOOKUP($AJ640,Data_Validation!$A:$E,5,0)</f>
        <v>#N/A</v>
      </c>
    </row>
    <row r="641" spans="36:52" ht="15" customHeight="1">
      <c r="AJ641" s="1030">
        <f t="shared" si="40"/>
        <v>0</v>
      </c>
      <c r="AK641" s="1030">
        <f t="shared" si="40"/>
        <v>0</v>
      </c>
      <c r="AL641" s="1030">
        <f>IFERROR(INDEX(G641:R641,1,MATCH(Parametres!$B$3,G$1:R$1,0)-1)*IF(OR(F641="L",F641="S",F641="I"),-1,1),"")</f>
        <v>0</v>
      </c>
      <c r="AM641" s="1030">
        <f t="shared" si="37"/>
        <v>0</v>
      </c>
      <c r="AN641" s="1030">
        <f>INDEX(G641:R641,1,MATCH(Parametres!$B$3,G$1:R$1,0))*IF(OR(F641="L",F641="S",F641="I"),-1,1)</f>
        <v>0</v>
      </c>
      <c r="AO641" s="598" t="e">
        <f>+VLOOKUP($AJ641,Data_Validation!$A:$D,1,0)</f>
        <v>#N/A</v>
      </c>
      <c r="AP641" s="598" t="e">
        <f>+VLOOKUP($AJ641,Data_Validation!$A:$D,3,0)</f>
        <v>#N/A</v>
      </c>
      <c r="AQ641" s="598" t="e">
        <f>+VLOOKUP($AJ641,Data_Validation!$A:$D,4,0)</f>
        <v>#N/A</v>
      </c>
      <c r="AR641" s="598" t="s">
        <v>299</v>
      </c>
      <c r="AS641" s="598" t="e">
        <f>+VLOOKUP($AJ641,Data_Validation!$A:$E,5,0)</f>
        <v>#N/A</v>
      </c>
      <c r="AT641" s="1036">
        <f t="shared" si="38"/>
        <v>0</v>
      </c>
      <c r="AU641" s="599">
        <f t="shared" si="38"/>
        <v>0</v>
      </c>
      <c r="AV641" s="1030">
        <f>IFERROR(INDEX(V641:AG641,1,MATCH(Parametres!$B$3,V$1:AG$1,0)-1)*IF(OR(C641="L",C641="S",C641="I"),-1,1),"")</f>
        <v>0</v>
      </c>
      <c r="AW641" s="1030">
        <f t="shared" si="39"/>
        <v>0</v>
      </c>
      <c r="AX641" s="1030">
        <f>INDEX(V641:AG641,1,MATCH(Parametres!$B$3,V$1:AG$1,0))*IF(OR(C641="L",C641="S",C641="I"),-1,1)</f>
        <v>0</v>
      </c>
      <c r="AY641" s="598" t="s">
        <v>337</v>
      </c>
      <c r="AZ641" s="598" t="e">
        <f>+VLOOKUP($AJ641,Data_Validation!$A:$E,5,0)</f>
        <v>#N/A</v>
      </c>
    </row>
    <row r="642" spans="36:52" ht="15" customHeight="1">
      <c r="AJ642" s="1030">
        <f t="shared" si="40"/>
        <v>0</v>
      </c>
      <c r="AK642" s="1030">
        <f t="shared" si="40"/>
        <v>0</v>
      </c>
      <c r="AL642" s="1030">
        <f>IFERROR(INDEX(G642:R642,1,MATCH(Parametres!$B$3,G$1:R$1,0)-1)*IF(OR(F642="L",F642="S",F642="I"),-1,1),"")</f>
        <v>0</v>
      </c>
      <c r="AM642" s="1030">
        <f t="shared" si="37"/>
        <v>0</v>
      </c>
      <c r="AN642" s="1030">
        <f>INDEX(G642:R642,1,MATCH(Parametres!$B$3,G$1:R$1,0))*IF(OR(F642="L",F642="S",F642="I"),-1,1)</f>
        <v>0</v>
      </c>
      <c r="AO642" s="598" t="e">
        <f>+VLOOKUP($AJ642,Data_Validation!$A:$D,1,0)</f>
        <v>#N/A</v>
      </c>
      <c r="AP642" s="598" t="e">
        <f>+VLOOKUP($AJ642,Data_Validation!$A:$D,3,0)</f>
        <v>#N/A</v>
      </c>
      <c r="AQ642" s="598" t="e">
        <f>+VLOOKUP($AJ642,Data_Validation!$A:$D,4,0)</f>
        <v>#N/A</v>
      </c>
      <c r="AR642" s="598" t="s">
        <v>299</v>
      </c>
      <c r="AS642" s="598" t="e">
        <f>+VLOOKUP($AJ642,Data_Validation!$A:$E,5,0)</f>
        <v>#N/A</v>
      </c>
      <c r="AT642" s="1036">
        <f t="shared" si="38"/>
        <v>0</v>
      </c>
      <c r="AU642" s="599">
        <f t="shared" si="38"/>
        <v>0</v>
      </c>
      <c r="AV642" s="1030">
        <f>IFERROR(INDEX(V642:AG642,1,MATCH(Parametres!$B$3,V$1:AG$1,0)-1)*IF(OR(C642="L",C642="S",C642="I"),-1,1),"")</f>
        <v>0</v>
      </c>
      <c r="AW642" s="1030">
        <f t="shared" si="39"/>
        <v>0</v>
      </c>
      <c r="AX642" s="1030">
        <f>INDEX(V642:AG642,1,MATCH(Parametres!$B$3,V$1:AG$1,0))*IF(OR(C642="L",C642="S",C642="I"),-1,1)</f>
        <v>0</v>
      </c>
      <c r="AY642" s="598" t="s">
        <v>337</v>
      </c>
      <c r="AZ642" s="598" t="e">
        <f>+VLOOKUP($AJ642,Data_Validation!$A:$E,5,0)</f>
        <v>#N/A</v>
      </c>
    </row>
    <row r="643" spans="36:52" ht="15" customHeight="1">
      <c r="AJ643" s="1030">
        <f t="shared" si="40"/>
        <v>0</v>
      </c>
      <c r="AK643" s="1030">
        <f t="shared" si="40"/>
        <v>0</v>
      </c>
      <c r="AL643" s="1030">
        <f>IFERROR(INDEX(G643:R643,1,MATCH(Parametres!$B$3,G$1:R$1,0)-1)*IF(OR(F643="L",F643="S",F643="I"),-1,1),"")</f>
        <v>0</v>
      </c>
      <c r="AM643" s="1030">
        <f t="shared" si="37"/>
        <v>0</v>
      </c>
      <c r="AN643" s="1030">
        <f>INDEX(G643:R643,1,MATCH(Parametres!$B$3,G$1:R$1,0))*IF(OR(F643="L",F643="S",F643="I"),-1,1)</f>
        <v>0</v>
      </c>
      <c r="AO643" s="598" t="e">
        <f>+VLOOKUP($AJ643,Data_Validation!$A:$D,1,0)</f>
        <v>#N/A</v>
      </c>
      <c r="AP643" s="598" t="e">
        <f>+VLOOKUP($AJ643,Data_Validation!$A:$D,3,0)</f>
        <v>#N/A</v>
      </c>
      <c r="AQ643" s="598" t="e">
        <f>+VLOOKUP($AJ643,Data_Validation!$A:$D,4,0)</f>
        <v>#N/A</v>
      </c>
      <c r="AR643" s="598" t="s">
        <v>299</v>
      </c>
      <c r="AS643" s="598" t="e">
        <f>+VLOOKUP($AJ643,Data_Validation!$A:$E,5,0)</f>
        <v>#N/A</v>
      </c>
      <c r="AT643" s="1036">
        <f t="shared" si="38"/>
        <v>0</v>
      </c>
      <c r="AU643" s="599">
        <f t="shared" si="38"/>
        <v>0</v>
      </c>
      <c r="AV643" s="1030">
        <f>IFERROR(INDEX(V643:AG643,1,MATCH(Parametres!$B$3,V$1:AG$1,0)-1)*IF(OR(C643="L",C643="S",C643="I"),-1,1),"")</f>
        <v>0</v>
      </c>
      <c r="AW643" s="1030">
        <f t="shared" si="39"/>
        <v>0</v>
      </c>
      <c r="AX643" s="1030">
        <f>INDEX(V643:AG643,1,MATCH(Parametres!$B$3,V$1:AG$1,0))*IF(OR(C643="L",C643="S",C643="I"),-1,1)</f>
        <v>0</v>
      </c>
      <c r="AY643" s="598" t="s">
        <v>337</v>
      </c>
      <c r="AZ643" s="598" t="e">
        <f>+VLOOKUP($AJ643,Data_Validation!$A:$E,5,0)</f>
        <v>#N/A</v>
      </c>
    </row>
    <row r="644" spans="36:52" ht="15" customHeight="1">
      <c r="AJ644" s="1030">
        <f t="shared" si="40"/>
        <v>0</v>
      </c>
      <c r="AK644" s="1030">
        <f t="shared" si="40"/>
        <v>0</v>
      </c>
      <c r="AL644" s="1030">
        <f>IFERROR(INDEX(G644:R644,1,MATCH(Parametres!$B$3,G$1:R$1,0)-1)*IF(OR(F644="L",F644="S",F644="I"),-1,1),"")</f>
        <v>0</v>
      </c>
      <c r="AM644" s="1030">
        <f t="shared" ref="AM644:AM707" si="41">AN644-N(AL644)</f>
        <v>0</v>
      </c>
      <c r="AN644" s="1030">
        <f>INDEX(G644:R644,1,MATCH(Parametres!$B$3,G$1:R$1,0))*IF(OR(F644="L",F644="S",F644="I"),-1,1)</f>
        <v>0</v>
      </c>
      <c r="AO644" s="598" t="e">
        <f>+VLOOKUP($AJ644,Data_Validation!$A:$D,1,0)</f>
        <v>#N/A</v>
      </c>
      <c r="AP644" s="598" t="e">
        <f>+VLOOKUP($AJ644,Data_Validation!$A:$D,3,0)</f>
        <v>#N/A</v>
      </c>
      <c r="AQ644" s="598" t="e">
        <f>+VLOOKUP($AJ644,Data_Validation!$A:$D,4,0)</f>
        <v>#N/A</v>
      </c>
      <c r="AR644" s="598" t="s">
        <v>299</v>
      </c>
      <c r="AS644" s="598" t="e">
        <f>+VLOOKUP($AJ644,Data_Validation!$A:$E,5,0)</f>
        <v>#N/A</v>
      </c>
      <c r="AT644" s="1036">
        <f t="shared" ref="AT644:AU707" si="42">C644</f>
        <v>0</v>
      </c>
      <c r="AU644" s="599">
        <f t="shared" si="42"/>
        <v>0</v>
      </c>
      <c r="AV644" s="1030">
        <f>IFERROR(INDEX(V644:AG644,1,MATCH(Parametres!$B$3,V$1:AG$1,0)-1)*IF(OR(C644="L",C644="S",C644="I"),-1,1),"")</f>
        <v>0</v>
      </c>
      <c r="AW644" s="1030">
        <f t="shared" ref="AW644:AW707" si="43">AX644-AV644</f>
        <v>0</v>
      </c>
      <c r="AX644" s="1030">
        <f>INDEX(V644:AG644,1,MATCH(Parametres!$B$3,V$1:AG$1,0))*IF(OR(C644="L",C644="S",C644="I"),-1,1)</f>
        <v>0</v>
      </c>
      <c r="AY644" s="598" t="s">
        <v>337</v>
      </c>
      <c r="AZ644" s="598" t="e">
        <f>+VLOOKUP($AJ644,Data_Validation!$A:$E,5,0)</f>
        <v>#N/A</v>
      </c>
    </row>
    <row r="645" spans="36:52" ht="15" customHeight="1">
      <c r="AJ645" s="1030">
        <f t="shared" si="40"/>
        <v>0</v>
      </c>
      <c r="AK645" s="1030">
        <f t="shared" si="40"/>
        <v>0</v>
      </c>
      <c r="AL645" s="1030">
        <f>IFERROR(INDEX(G645:R645,1,MATCH(Parametres!$B$3,G$1:R$1,0)-1)*IF(OR(F645="L",F645="S",F645="I"),-1,1),"")</f>
        <v>0</v>
      </c>
      <c r="AM645" s="1030">
        <f t="shared" si="41"/>
        <v>0</v>
      </c>
      <c r="AN645" s="1030">
        <f>INDEX(G645:R645,1,MATCH(Parametres!$B$3,G$1:R$1,0))*IF(OR(F645="L",F645="S",F645="I"),-1,1)</f>
        <v>0</v>
      </c>
      <c r="AO645" s="598" t="e">
        <f>+VLOOKUP($AJ645,Data_Validation!$A:$D,1,0)</f>
        <v>#N/A</v>
      </c>
      <c r="AP645" s="598" t="e">
        <f>+VLOOKUP($AJ645,Data_Validation!$A:$D,3,0)</f>
        <v>#N/A</v>
      </c>
      <c r="AQ645" s="598" t="e">
        <f>+VLOOKUP($AJ645,Data_Validation!$A:$D,4,0)</f>
        <v>#N/A</v>
      </c>
      <c r="AR645" s="598" t="s">
        <v>299</v>
      </c>
      <c r="AS645" s="598" t="e">
        <f>+VLOOKUP($AJ645,Data_Validation!$A:$E,5,0)</f>
        <v>#N/A</v>
      </c>
      <c r="AT645" s="1036">
        <f t="shared" si="42"/>
        <v>0</v>
      </c>
      <c r="AU645" s="599">
        <f t="shared" si="42"/>
        <v>0</v>
      </c>
      <c r="AV645" s="1030">
        <f>IFERROR(INDEX(V645:AG645,1,MATCH(Parametres!$B$3,V$1:AG$1,0)-1)*IF(OR(C645="L",C645="S",C645="I"),-1,1),"")</f>
        <v>0</v>
      </c>
      <c r="AW645" s="1030">
        <f t="shared" si="43"/>
        <v>0</v>
      </c>
      <c r="AX645" s="1030">
        <f>INDEX(V645:AG645,1,MATCH(Parametres!$B$3,V$1:AG$1,0))*IF(OR(C645="L",C645="S",C645="I"),-1,1)</f>
        <v>0</v>
      </c>
      <c r="AY645" s="598" t="s">
        <v>337</v>
      </c>
      <c r="AZ645" s="598" t="e">
        <f>+VLOOKUP($AJ645,Data_Validation!$A:$E,5,0)</f>
        <v>#N/A</v>
      </c>
    </row>
    <row r="646" spans="36:52" ht="15" customHeight="1">
      <c r="AJ646" s="1030">
        <f t="shared" si="40"/>
        <v>0</v>
      </c>
      <c r="AK646" s="1030">
        <f t="shared" si="40"/>
        <v>0</v>
      </c>
      <c r="AL646" s="1030">
        <f>IFERROR(INDEX(G646:R646,1,MATCH(Parametres!$B$3,G$1:R$1,0)-1)*IF(OR(F646="L",F646="S",F646="I"),-1,1),"")</f>
        <v>0</v>
      </c>
      <c r="AM646" s="1030">
        <f t="shared" si="41"/>
        <v>0</v>
      </c>
      <c r="AN646" s="1030">
        <f>INDEX(G646:R646,1,MATCH(Parametres!$B$3,G$1:R$1,0))*IF(OR(F646="L",F646="S",F646="I"),-1,1)</f>
        <v>0</v>
      </c>
      <c r="AO646" s="598" t="e">
        <f>+VLOOKUP($AJ646,Data_Validation!$A:$D,1,0)</f>
        <v>#N/A</v>
      </c>
      <c r="AP646" s="598" t="e">
        <f>+VLOOKUP($AJ646,Data_Validation!$A:$D,3,0)</f>
        <v>#N/A</v>
      </c>
      <c r="AQ646" s="598" t="e">
        <f>+VLOOKUP($AJ646,Data_Validation!$A:$D,4,0)</f>
        <v>#N/A</v>
      </c>
      <c r="AR646" s="598" t="s">
        <v>299</v>
      </c>
      <c r="AS646" s="598" t="e">
        <f>+VLOOKUP($AJ646,Data_Validation!$A:$E,5,0)</f>
        <v>#N/A</v>
      </c>
      <c r="AT646" s="1036">
        <f t="shared" si="42"/>
        <v>0</v>
      </c>
      <c r="AU646" s="599">
        <f t="shared" si="42"/>
        <v>0</v>
      </c>
      <c r="AV646" s="1030">
        <f>IFERROR(INDEX(V646:AG646,1,MATCH(Parametres!$B$3,V$1:AG$1,0)-1)*IF(OR(C646="L",C646="S",C646="I"),-1,1),"")</f>
        <v>0</v>
      </c>
      <c r="AW646" s="1030">
        <f t="shared" si="43"/>
        <v>0</v>
      </c>
      <c r="AX646" s="1030">
        <f>INDEX(V646:AG646,1,MATCH(Parametres!$B$3,V$1:AG$1,0))*IF(OR(C646="L",C646="S",C646="I"),-1,1)</f>
        <v>0</v>
      </c>
      <c r="AY646" s="598" t="s">
        <v>337</v>
      </c>
      <c r="AZ646" s="598" t="e">
        <f>+VLOOKUP($AJ646,Data_Validation!$A:$E,5,0)</f>
        <v>#N/A</v>
      </c>
    </row>
    <row r="647" spans="36:52" ht="15" customHeight="1">
      <c r="AJ647" s="1030">
        <f t="shared" si="40"/>
        <v>0</v>
      </c>
      <c r="AK647" s="1030">
        <f t="shared" si="40"/>
        <v>0</v>
      </c>
      <c r="AL647" s="1030">
        <f>IFERROR(INDEX(G647:R647,1,MATCH(Parametres!$B$3,G$1:R$1,0)-1)*IF(OR(F647="L",F647="S",F647="I"),-1,1),"")</f>
        <v>0</v>
      </c>
      <c r="AM647" s="1030">
        <f t="shared" si="41"/>
        <v>0</v>
      </c>
      <c r="AN647" s="1030">
        <f>INDEX(G647:R647,1,MATCH(Parametres!$B$3,G$1:R$1,0))*IF(OR(F647="L",F647="S",F647="I"),-1,1)</f>
        <v>0</v>
      </c>
      <c r="AO647" s="598" t="e">
        <f>+VLOOKUP($AJ647,Data_Validation!$A:$D,1,0)</f>
        <v>#N/A</v>
      </c>
      <c r="AP647" s="598" t="e">
        <f>+VLOOKUP($AJ647,Data_Validation!$A:$D,3,0)</f>
        <v>#N/A</v>
      </c>
      <c r="AQ647" s="598" t="e">
        <f>+VLOOKUP($AJ647,Data_Validation!$A:$D,4,0)</f>
        <v>#N/A</v>
      </c>
      <c r="AR647" s="598" t="s">
        <v>299</v>
      </c>
      <c r="AS647" s="598" t="e">
        <f>+VLOOKUP($AJ647,Data_Validation!$A:$E,5,0)</f>
        <v>#N/A</v>
      </c>
      <c r="AT647" s="1036">
        <f t="shared" si="42"/>
        <v>0</v>
      </c>
      <c r="AU647" s="599">
        <f t="shared" si="42"/>
        <v>0</v>
      </c>
      <c r="AV647" s="1030">
        <f>IFERROR(INDEX(V647:AG647,1,MATCH(Parametres!$B$3,V$1:AG$1,0)-1)*IF(OR(C647="L",C647="S",C647="I"),-1,1),"")</f>
        <v>0</v>
      </c>
      <c r="AW647" s="1030">
        <f t="shared" si="43"/>
        <v>0</v>
      </c>
      <c r="AX647" s="1030">
        <f>INDEX(V647:AG647,1,MATCH(Parametres!$B$3,V$1:AG$1,0))*IF(OR(C647="L",C647="S",C647="I"),-1,1)</f>
        <v>0</v>
      </c>
      <c r="AY647" s="598" t="s">
        <v>337</v>
      </c>
      <c r="AZ647" s="598" t="e">
        <f>+VLOOKUP($AJ647,Data_Validation!$A:$E,5,0)</f>
        <v>#N/A</v>
      </c>
    </row>
    <row r="648" spans="36:52" ht="15" customHeight="1">
      <c r="AJ648" s="1030">
        <f t="shared" si="40"/>
        <v>0</v>
      </c>
      <c r="AK648" s="1030">
        <f t="shared" si="40"/>
        <v>0</v>
      </c>
      <c r="AL648" s="1030">
        <f>IFERROR(INDEX(G648:R648,1,MATCH(Parametres!$B$3,G$1:R$1,0)-1)*IF(OR(F648="L",F648="S",F648="I"),-1,1),"")</f>
        <v>0</v>
      </c>
      <c r="AM648" s="1030">
        <f t="shared" si="41"/>
        <v>0</v>
      </c>
      <c r="AN648" s="1030">
        <f>INDEX(G648:R648,1,MATCH(Parametres!$B$3,G$1:R$1,0))*IF(OR(F648="L",F648="S",F648="I"),-1,1)</f>
        <v>0</v>
      </c>
      <c r="AO648" s="598" t="e">
        <f>+VLOOKUP($AJ648,Data_Validation!$A:$D,1,0)</f>
        <v>#N/A</v>
      </c>
      <c r="AP648" s="598" t="e">
        <f>+VLOOKUP($AJ648,Data_Validation!$A:$D,3,0)</f>
        <v>#N/A</v>
      </c>
      <c r="AQ648" s="598" t="e">
        <f>+VLOOKUP($AJ648,Data_Validation!$A:$D,4,0)</f>
        <v>#N/A</v>
      </c>
      <c r="AR648" s="598" t="s">
        <v>299</v>
      </c>
      <c r="AS648" s="598" t="e">
        <f>+VLOOKUP($AJ648,Data_Validation!$A:$E,5,0)</f>
        <v>#N/A</v>
      </c>
      <c r="AT648" s="1036">
        <f t="shared" si="42"/>
        <v>0</v>
      </c>
      <c r="AU648" s="599">
        <f t="shared" si="42"/>
        <v>0</v>
      </c>
      <c r="AV648" s="1030">
        <f>IFERROR(INDEX(V648:AG648,1,MATCH(Parametres!$B$3,V$1:AG$1,0)-1)*IF(OR(C648="L",C648="S",C648="I"),-1,1),"")</f>
        <v>0</v>
      </c>
      <c r="AW648" s="1030">
        <f t="shared" si="43"/>
        <v>0</v>
      </c>
      <c r="AX648" s="1030">
        <f>INDEX(V648:AG648,1,MATCH(Parametres!$B$3,V$1:AG$1,0))*IF(OR(C648="L",C648="S",C648="I"),-1,1)</f>
        <v>0</v>
      </c>
      <c r="AY648" s="598" t="s">
        <v>337</v>
      </c>
      <c r="AZ648" s="598" t="e">
        <f>+VLOOKUP($AJ648,Data_Validation!$A:$E,5,0)</f>
        <v>#N/A</v>
      </c>
    </row>
    <row r="649" spans="36:52" ht="15" customHeight="1">
      <c r="AJ649" s="1030">
        <f t="shared" si="40"/>
        <v>0</v>
      </c>
      <c r="AK649" s="1030">
        <f t="shared" si="40"/>
        <v>0</v>
      </c>
      <c r="AL649" s="1030">
        <f>IFERROR(INDEX(G649:R649,1,MATCH(Parametres!$B$3,G$1:R$1,0)-1)*IF(OR(F649="L",F649="S",F649="I"),-1,1),"")</f>
        <v>0</v>
      </c>
      <c r="AM649" s="1030">
        <f t="shared" si="41"/>
        <v>0</v>
      </c>
      <c r="AN649" s="1030">
        <f>INDEX(G649:R649,1,MATCH(Parametres!$B$3,G$1:R$1,0))*IF(OR(F649="L",F649="S",F649="I"),-1,1)</f>
        <v>0</v>
      </c>
      <c r="AO649" s="598" t="e">
        <f>+VLOOKUP($AJ649,Data_Validation!$A:$D,1,0)</f>
        <v>#N/A</v>
      </c>
      <c r="AP649" s="598" t="e">
        <f>+VLOOKUP($AJ649,Data_Validation!$A:$D,3,0)</f>
        <v>#N/A</v>
      </c>
      <c r="AQ649" s="598" t="e">
        <f>+VLOOKUP($AJ649,Data_Validation!$A:$D,4,0)</f>
        <v>#N/A</v>
      </c>
      <c r="AR649" s="598" t="s">
        <v>299</v>
      </c>
      <c r="AS649" s="598" t="e">
        <f>+VLOOKUP($AJ649,Data_Validation!$A:$E,5,0)</f>
        <v>#N/A</v>
      </c>
      <c r="AT649" s="1036">
        <f t="shared" si="42"/>
        <v>0</v>
      </c>
      <c r="AU649" s="599">
        <f t="shared" si="42"/>
        <v>0</v>
      </c>
      <c r="AV649" s="1030">
        <f>IFERROR(INDEX(V649:AG649,1,MATCH(Parametres!$B$3,V$1:AG$1,0)-1)*IF(OR(C649="L",C649="S",C649="I"),-1,1),"")</f>
        <v>0</v>
      </c>
      <c r="AW649" s="1030">
        <f t="shared" si="43"/>
        <v>0</v>
      </c>
      <c r="AX649" s="1030">
        <f>INDEX(V649:AG649,1,MATCH(Parametres!$B$3,V$1:AG$1,0))*IF(OR(C649="L",C649="S",C649="I"),-1,1)</f>
        <v>0</v>
      </c>
      <c r="AY649" s="598" t="s">
        <v>337</v>
      </c>
      <c r="AZ649" s="598" t="e">
        <f>+VLOOKUP($AJ649,Data_Validation!$A:$E,5,0)</f>
        <v>#N/A</v>
      </c>
    </row>
    <row r="650" spans="36:52" ht="15" customHeight="1">
      <c r="AJ650" s="1030">
        <f t="shared" si="40"/>
        <v>0</v>
      </c>
      <c r="AK650" s="1030">
        <f t="shared" si="40"/>
        <v>0</v>
      </c>
      <c r="AL650" s="1030">
        <f>IFERROR(INDEX(G650:R650,1,MATCH(Parametres!$B$3,G$1:R$1,0)-1)*IF(OR(F650="L",F650="S",F650="I"),-1,1),"")</f>
        <v>0</v>
      </c>
      <c r="AM650" s="1030">
        <f t="shared" si="41"/>
        <v>0</v>
      </c>
      <c r="AN650" s="1030">
        <f>INDEX(G650:R650,1,MATCH(Parametres!$B$3,G$1:R$1,0))*IF(OR(F650="L",F650="S",F650="I"),-1,1)</f>
        <v>0</v>
      </c>
      <c r="AO650" s="598" t="e">
        <f>+VLOOKUP($AJ650,Data_Validation!$A:$D,1,0)</f>
        <v>#N/A</v>
      </c>
      <c r="AP650" s="598" t="e">
        <f>+VLOOKUP($AJ650,Data_Validation!$A:$D,3,0)</f>
        <v>#N/A</v>
      </c>
      <c r="AQ650" s="598" t="e">
        <f>+VLOOKUP($AJ650,Data_Validation!$A:$D,4,0)</f>
        <v>#N/A</v>
      </c>
      <c r="AR650" s="598" t="s">
        <v>299</v>
      </c>
      <c r="AS650" s="598" t="e">
        <f>+VLOOKUP($AJ650,Data_Validation!$A:$E,5,0)</f>
        <v>#N/A</v>
      </c>
      <c r="AT650" s="1036">
        <f t="shared" si="42"/>
        <v>0</v>
      </c>
      <c r="AU650" s="599">
        <f t="shared" si="42"/>
        <v>0</v>
      </c>
      <c r="AV650" s="1030">
        <f>IFERROR(INDEX(V650:AG650,1,MATCH(Parametres!$B$3,V$1:AG$1,0)-1)*IF(OR(C650="L",C650="S",C650="I"),-1,1),"")</f>
        <v>0</v>
      </c>
      <c r="AW650" s="1030">
        <f t="shared" si="43"/>
        <v>0</v>
      </c>
      <c r="AX650" s="1030">
        <f>INDEX(V650:AG650,1,MATCH(Parametres!$B$3,V$1:AG$1,0))*IF(OR(C650="L",C650="S",C650="I"),-1,1)</f>
        <v>0</v>
      </c>
      <c r="AY650" s="598" t="s">
        <v>337</v>
      </c>
      <c r="AZ650" s="598" t="e">
        <f>+VLOOKUP($AJ650,Data_Validation!$A:$E,5,0)</f>
        <v>#N/A</v>
      </c>
    </row>
    <row r="651" spans="36:52" ht="15" customHeight="1">
      <c r="AJ651" s="1030">
        <f t="shared" si="40"/>
        <v>0</v>
      </c>
      <c r="AK651" s="1030">
        <f t="shared" si="40"/>
        <v>0</v>
      </c>
      <c r="AL651" s="1030">
        <f>IFERROR(INDEX(G651:R651,1,MATCH(Parametres!$B$3,G$1:R$1,0)-1)*IF(OR(F651="L",F651="S",F651="I"),-1,1),"")</f>
        <v>0</v>
      </c>
      <c r="AM651" s="1030">
        <f t="shared" si="41"/>
        <v>0</v>
      </c>
      <c r="AN651" s="1030">
        <f>INDEX(G651:R651,1,MATCH(Parametres!$B$3,G$1:R$1,0))*IF(OR(F651="L",F651="S",F651="I"),-1,1)</f>
        <v>0</v>
      </c>
      <c r="AO651" s="598" t="e">
        <f>+VLOOKUP($AJ651,Data_Validation!$A:$D,1,0)</f>
        <v>#N/A</v>
      </c>
      <c r="AP651" s="598" t="e">
        <f>+VLOOKUP($AJ651,Data_Validation!$A:$D,3,0)</f>
        <v>#N/A</v>
      </c>
      <c r="AQ651" s="598" t="e">
        <f>+VLOOKUP($AJ651,Data_Validation!$A:$D,4,0)</f>
        <v>#N/A</v>
      </c>
      <c r="AR651" s="598" t="s">
        <v>299</v>
      </c>
      <c r="AS651" s="598" t="e">
        <f>+VLOOKUP($AJ651,Data_Validation!$A:$E,5,0)</f>
        <v>#N/A</v>
      </c>
      <c r="AT651" s="1036">
        <f t="shared" si="42"/>
        <v>0</v>
      </c>
      <c r="AU651" s="599">
        <f t="shared" si="42"/>
        <v>0</v>
      </c>
      <c r="AV651" s="1030">
        <f>IFERROR(INDEX(V651:AG651,1,MATCH(Parametres!$B$3,V$1:AG$1,0)-1)*IF(OR(C651="L",C651="S",C651="I"),-1,1),"")</f>
        <v>0</v>
      </c>
      <c r="AW651" s="1030">
        <f t="shared" si="43"/>
        <v>0</v>
      </c>
      <c r="AX651" s="1030">
        <f>INDEX(V651:AG651,1,MATCH(Parametres!$B$3,V$1:AG$1,0))*IF(OR(C651="L",C651="S",C651="I"),-1,1)</f>
        <v>0</v>
      </c>
      <c r="AY651" s="598" t="s">
        <v>337</v>
      </c>
      <c r="AZ651" s="598" t="e">
        <f>+VLOOKUP($AJ651,Data_Validation!$A:$E,5,0)</f>
        <v>#N/A</v>
      </c>
    </row>
    <row r="652" spans="36:52" ht="15" customHeight="1">
      <c r="AJ652" s="1030">
        <f t="shared" si="40"/>
        <v>0</v>
      </c>
      <c r="AK652" s="1030">
        <f t="shared" si="40"/>
        <v>0</v>
      </c>
      <c r="AL652" s="1030">
        <f>IFERROR(INDEX(G652:R652,1,MATCH(Parametres!$B$3,G$1:R$1,0)-1)*IF(OR(F652="L",F652="S",F652="I"),-1,1),"")</f>
        <v>0</v>
      </c>
      <c r="AM652" s="1030">
        <f t="shared" si="41"/>
        <v>0</v>
      </c>
      <c r="AN652" s="1030">
        <f>INDEX(G652:R652,1,MATCH(Parametres!$B$3,G$1:R$1,0))*IF(OR(F652="L",F652="S",F652="I"),-1,1)</f>
        <v>0</v>
      </c>
      <c r="AO652" s="598" t="e">
        <f>+VLOOKUP($AJ652,Data_Validation!$A:$D,1,0)</f>
        <v>#N/A</v>
      </c>
      <c r="AP652" s="598" t="e">
        <f>+VLOOKUP($AJ652,Data_Validation!$A:$D,3,0)</f>
        <v>#N/A</v>
      </c>
      <c r="AQ652" s="598" t="e">
        <f>+VLOOKUP($AJ652,Data_Validation!$A:$D,4,0)</f>
        <v>#N/A</v>
      </c>
      <c r="AR652" s="598" t="s">
        <v>299</v>
      </c>
      <c r="AS652" s="598" t="e">
        <f>+VLOOKUP($AJ652,Data_Validation!$A:$E,5,0)</f>
        <v>#N/A</v>
      </c>
      <c r="AT652" s="1036">
        <f t="shared" si="42"/>
        <v>0</v>
      </c>
      <c r="AU652" s="599">
        <f t="shared" si="42"/>
        <v>0</v>
      </c>
      <c r="AV652" s="1030">
        <f>IFERROR(INDEX(V652:AG652,1,MATCH(Parametres!$B$3,V$1:AG$1,0)-1)*IF(OR(C652="L",C652="S",C652="I"),-1,1),"")</f>
        <v>0</v>
      </c>
      <c r="AW652" s="1030">
        <f t="shared" si="43"/>
        <v>0</v>
      </c>
      <c r="AX652" s="1030">
        <f>INDEX(V652:AG652,1,MATCH(Parametres!$B$3,V$1:AG$1,0))*IF(OR(C652="L",C652="S",C652="I"),-1,1)</f>
        <v>0</v>
      </c>
      <c r="AY652" s="598" t="s">
        <v>337</v>
      </c>
      <c r="AZ652" s="598" t="e">
        <f>+VLOOKUP($AJ652,Data_Validation!$A:$E,5,0)</f>
        <v>#N/A</v>
      </c>
    </row>
    <row r="653" spans="36:52" ht="15" customHeight="1">
      <c r="AJ653" s="1030">
        <f t="shared" si="40"/>
        <v>0</v>
      </c>
      <c r="AK653" s="1030">
        <f t="shared" si="40"/>
        <v>0</v>
      </c>
      <c r="AL653" s="1030">
        <f>IFERROR(INDEX(G653:R653,1,MATCH(Parametres!$B$3,G$1:R$1,0)-1)*IF(OR(F653="L",F653="S",F653="I"),-1,1),"")</f>
        <v>0</v>
      </c>
      <c r="AM653" s="1030">
        <f t="shared" si="41"/>
        <v>0</v>
      </c>
      <c r="AN653" s="1030">
        <f>INDEX(G653:R653,1,MATCH(Parametres!$B$3,G$1:R$1,0))*IF(OR(F653="L",F653="S",F653="I"),-1,1)</f>
        <v>0</v>
      </c>
      <c r="AO653" s="598" t="e">
        <f>+VLOOKUP($AJ653,Data_Validation!$A:$D,1,0)</f>
        <v>#N/A</v>
      </c>
      <c r="AP653" s="598" t="e">
        <f>+VLOOKUP($AJ653,Data_Validation!$A:$D,3,0)</f>
        <v>#N/A</v>
      </c>
      <c r="AQ653" s="598" t="e">
        <f>+VLOOKUP($AJ653,Data_Validation!$A:$D,4,0)</f>
        <v>#N/A</v>
      </c>
      <c r="AR653" s="598" t="s">
        <v>299</v>
      </c>
      <c r="AS653" s="598" t="e">
        <f>+VLOOKUP($AJ653,Data_Validation!$A:$E,5,0)</f>
        <v>#N/A</v>
      </c>
      <c r="AT653" s="1036">
        <f t="shared" si="42"/>
        <v>0</v>
      </c>
      <c r="AU653" s="599">
        <f t="shared" si="42"/>
        <v>0</v>
      </c>
      <c r="AV653" s="1030">
        <f>IFERROR(INDEX(V653:AG653,1,MATCH(Parametres!$B$3,V$1:AG$1,0)-1)*IF(OR(C653="L",C653="S",C653="I"),-1,1),"")</f>
        <v>0</v>
      </c>
      <c r="AW653" s="1030">
        <f t="shared" si="43"/>
        <v>0</v>
      </c>
      <c r="AX653" s="1030">
        <f>INDEX(V653:AG653,1,MATCH(Parametres!$B$3,V$1:AG$1,0))*IF(OR(C653="L",C653="S",C653="I"),-1,1)</f>
        <v>0</v>
      </c>
      <c r="AY653" s="598" t="s">
        <v>337</v>
      </c>
      <c r="AZ653" s="598" t="e">
        <f>+VLOOKUP($AJ653,Data_Validation!$A:$E,5,0)</f>
        <v>#N/A</v>
      </c>
    </row>
    <row r="654" spans="36:52" ht="15" customHeight="1">
      <c r="AJ654" s="1030">
        <f t="shared" si="40"/>
        <v>0</v>
      </c>
      <c r="AK654" s="1030">
        <f t="shared" si="40"/>
        <v>0</v>
      </c>
      <c r="AL654" s="1030">
        <f>IFERROR(INDEX(G654:R654,1,MATCH(Parametres!$B$3,G$1:R$1,0)-1)*IF(OR(F654="L",F654="S",F654="I"),-1,1),"")</f>
        <v>0</v>
      </c>
      <c r="AM654" s="1030">
        <f t="shared" si="41"/>
        <v>0</v>
      </c>
      <c r="AN654" s="1030">
        <f>INDEX(G654:R654,1,MATCH(Parametres!$B$3,G$1:R$1,0))*IF(OR(F654="L",F654="S",F654="I"),-1,1)</f>
        <v>0</v>
      </c>
      <c r="AO654" s="598" t="e">
        <f>+VLOOKUP($AJ654,Data_Validation!$A:$D,1,0)</f>
        <v>#N/A</v>
      </c>
      <c r="AP654" s="598" t="e">
        <f>+VLOOKUP($AJ654,Data_Validation!$A:$D,3,0)</f>
        <v>#N/A</v>
      </c>
      <c r="AQ654" s="598" t="e">
        <f>+VLOOKUP($AJ654,Data_Validation!$A:$D,4,0)</f>
        <v>#N/A</v>
      </c>
      <c r="AR654" s="598" t="s">
        <v>299</v>
      </c>
      <c r="AS654" s="598" t="e">
        <f>+VLOOKUP($AJ654,Data_Validation!$A:$E,5,0)</f>
        <v>#N/A</v>
      </c>
      <c r="AT654" s="1036">
        <f t="shared" si="42"/>
        <v>0</v>
      </c>
      <c r="AU654" s="599">
        <f t="shared" si="42"/>
        <v>0</v>
      </c>
      <c r="AV654" s="1030">
        <f>IFERROR(INDEX(V654:AG654,1,MATCH(Parametres!$B$3,V$1:AG$1,0)-1)*IF(OR(C654="L",C654="S",C654="I"),-1,1),"")</f>
        <v>0</v>
      </c>
      <c r="AW654" s="1030">
        <f t="shared" si="43"/>
        <v>0</v>
      </c>
      <c r="AX654" s="1030">
        <f>INDEX(V654:AG654,1,MATCH(Parametres!$B$3,V$1:AG$1,0))*IF(OR(C654="L",C654="S",C654="I"),-1,1)</f>
        <v>0</v>
      </c>
      <c r="AY654" s="598" t="s">
        <v>337</v>
      </c>
      <c r="AZ654" s="598" t="e">
        <f>+VLOOKUP($AJ654,Data_Validation!$A:$E,5,0)</f>
        <v>#N/A</v>
      </c>
    </row>
    <row r="655" spans="36:52" ht="15" customHeight="1">
      <c r="AJ655" s="1030">
        <f t="shared" si="40"/>
        <v>0</v>
      </c>
      <c r="AK655" s="1030">
        <f t="shared" si="40"/>
        <v>0</v>
      </c>
      <c r="AL655" s="1030">
        <f>IFERROR(INDEX(G655:R655,1,MATCH(Parametres!$B$3,G$1:R$1,0)-1)*IF(OR(F655="L",F655="S",F655="I"),-1,1),"")</f>
        <v>0</v>
      </c>
      <c r="AM655" s="1030">
        <f t="shared" si="41"/>
        <v>0</v>
      </c>
      <c r="AN655" s="1030">
        <f>INDEX(G655:R655,1,MATCH(Parametres!$B$3,G$1:R$1,0))*IF(OR(F655="L",F655="S",F655="I"),-1,1)</f>
        <v>0</v>
      </c>
      <c r="AO655" s="598" t="e">
        <f>+VLOOKUP($AJ655,Data_Validation!$A:$D,1,0)</f>
        <v>#N/A</v>
      </c>
      <c r="AP655" s="598" t="e">
        <f>+VLOOKUP($AJ655,Data_Validation!$A:$D,3,0)</f>
        <v>#N/A</v>
      </c>
      <c r="AQ655" s="598" t="e">
        <f>+VLOOKUP($AJ655,Data_Validation!$A:$D,4,0)</f>
        <v>#N/A</v>
      </c>
      <c r="AR655" s="598" t="s">
        <v>299</v>
      </c>
      <c r="AS655" s="598" t="e">
        <f>+VLOOKUP($AJ655,Data_Validation!$A:$E,5,0)</f>
        <v>#N/A</v>
      </c>
      <c r="AT655" s="1036">
        <f t="shared" si="42"/>
        <v>0</v>
      </c>
      <c r="AU655" s="599">
        <f t="shared" si="42"/>
        <v>0</v>
      </c>
      <c r="AV655" s="1030">
        <f>IFERROR(INDEX(V655:AG655,1,MATCH(Parametres!$B$3,V$1:AG$1,0)-1)*IF(OR(C655="L",C655="S",C655="I"),-1,1),"")</f>
        <v>0</v>
      </c>
      <c r="AW655" s="1030">
        <f t="shared" si="43"/>
        <v>0</v>
      </c>
      <c r="AX655" s="1030">
        <f>INDEX(V655:AG655,1,MATCH(Parametres!$B$3,V$1:AG$1,0))*IF(OR(C655="L",C655="S",C655="I"),-1,1)</f>
        <v>0</v>
      </c>
      <c r="AY655" s="598" t="s">
        <v>337</v>
      </c>
      <c r="AZ655" s="598" t="e">
        <f>+VLOOKUP($AJ655,Data_Validation!$A:$E,5,0)</f>
        <v>#N/A</v>
      </c>
    </row>
    <row r="656" spans="36:52" ht="15" customHeight="1">
      <c r="AJ656" s="1030">
        <f t="shared" si="40"/>
        <v>0</v>
      </c>
      <c r="AK656" s="1030">
        <f t="shared" si="40"/>
        <v>0</v>
      </c>
      <c r="AL656" s="1030">
        <f>IFERROR(INDEX(G656:R656,1,MATCH(Parametres!$B$3,G$1:R$1,0)-1)*IF(OR(F656="L",F656="S",F656="I"),-1,1),"")</f>
        <v>0</v>
      </c>
      <c r="AM656" s="1030">
        <f t="shared" si="41"/>
        <v>0</v>
      </c>
      <c r="AN656" s="1030">
        <f>INDEX(G656:R656,1,MATCH(Parametres!$B$3,G$1:R$1,0))*IF(OR(F656="L",F656="S",F656="I"),-1,1)</f>
        <v>0</v>
      </c>
      <c r="AO656" s="598" t="e">
        <f>+VLOOKUP($AJ656,Data_Validation!$A:$D,1,0)</f>
        <v>#N/A</v>
      </c>
      <c r="AP656" s="598" t="e">
        <f>+VLOOKUP($AJ656,Data_Validation!$A:$D,3,0)</f>
        <v>#N/A</v>
      </c>
      <c r="AQ656" s="598" t="e">
        <f>+VLOOKUP($AJ656,Data_Validation!$A:$D,4,0)</f>
        <v>#N/A</v>
      </c>
      <c r="AR656" s="598" t="s">
        <v>299</v>
      </c>
      <c r="AS656" s="598" t="e">
        <f>+VLOOKUP($AJ656,Data_Validation!$A:$E,5,0)</f>
        <v>#N/A</v>
      </c>
      <c r="AT656" s="1036">
        <f t="shared" si="42"/>
        <v>0</v>
      </c>
      <c r="AU656" s="599">
        <f t="shared" si="42"/>
        <v>0</v>
      </c>
      <c r="AV656" s="1030">
        <f>IFERROR(INDEX(V656:AG656,1,MATCH(Parametres!$B$3,V$1:AG$1,0)-1)*IF(OR(C656="L",C656="S",C656="I"),-1,1),"")</f>
        <v>0</v>
      </c>
      <c r="AW656" s="1030">
        <f t="shared" si="43"/>
        <v>0</v>
      </c>
      <c r="AX656" s="1030">
        <f>INDEX(V656:AG656,1,MATCH(Parametres!$B$3,V$1:AG$1,0))*IF(OR(C656="L",C656="S",C656="I"),-1,1)</f>
        <v>0</v>
      </c>
      <c r="AY656" s="598" t="s">
        <v>337</v>
      </c>
      <c r="AZ656" s="598" t="e">
        <f>+VLOOKUP($AJ656,Data_Validation!$A:$E,5,0)</f>
        <v>#N/A</v>
      </c>
    </row>
    <row r="657" spans="36:52" ht="15" customHeight="1">
      <c r="AJ657" s="1030">
        <f t="shared" si="40"/>
        <v>0</v>
      </c>
      <c r="AK657" s="1030">
        <f t="shared" si="40"/>
        <v>0</v>
      </c>
      <c r="AL657" s="1030">
        <f>IFERROR(INDEX(G657:R657,1,MATCH(Parametres!$B$3,G$1:R$1,0)-1)*IF(OR(F657="L",F657="S",F657="I"),-1,1),"")</f>
        <v>0</v>
      </c>
      <c r="AM657" s="1030">
        <f t="shared" si="41"/>
        <v>0</v>
      </c>
      <c r="AN657" s="1030">
        <f>INDEX(G657:R657,1,MATCH(Parametres!$B$3,G$1:R$1,0))*IF(OR(F657="L",F657="S",F657="I"),-1,1)</f>
        <v>0</v>
      </c>
      <c r="AO657" s="598" t="e">
        <f>+VLOOKUP($AJ657,Data_Validation!$A:$D,1,0)</f>
        <v>#N/A</v>
      </c>
      <c r="AP657" s="598" t="e">
        <f>+VLOOKUP($AJ657,Data_Validation!$A:$D,3,0)</f>
        <v>#N/A</v>
      </c>
      <c r="AQ657" s="598" t="e">
        <f>+VLOOKUP($AJ657,Data_Validation!$A:$D,4,0)</f>
        <v>#N/A</v>
      </c>
      <c r="AR657" s="598" t="s">
        <v>299</v>
      </c>
      <c r="AS657" s="598" t="e">
        <f>+VLOOKUP($AJ657,Data_Validation!$A:$E,5,0)</f>
        <v>#N/A</v>
      </c>
      <c r="AT657" s="1036">
        <f t="shared" si="42"/>
        <v>0</v>
      </c>
      <c r="AU657" s="599">
        <f t="shared" si="42"/>
        <v>0</v>
      </c>
      <c r="AV657" s="1030">
        <f>IFERROR(INDEX(V657:AG657,1,MATCH(Parametres!$B$3,V$1:AG$1,0)-1)*IF(OR(C657="L",C657="S",C657="I"),-1,1),"")</f>
        <v>0</v>
      </c>
      <c r="AW657" s="1030">
        <f t="shared" si="43"/>
        <v>0</v>
      </c>
      <c r="AX657" s="1030">
        <f>INDEX(V657:AG657,1,MATCH(Parametres!$B$3,V$1:AG$1,0))*IF(OR(C657="L",C657="S",C657="I"),-1,1)</f>
        <v>0</v>
      </c>
      <c r="AY657" s="598" t="s">
        <v>337</v>
      </c>
      <c r="AZ657" s="598" t="e">
        <f>+VLOOKUP($AJ657,Data_Validation!$A:$E,5,0)</f>
        <v>#N/A</v>
      </c>
    </row>
    <row r="658" spans="36:52" ht="15" customHeight="1">
      <c r="AJ658" s="1030">
        <f t="shared" si="40"/>
        <v>0</v>
      </c>
      <c r="AK658" s="1030">
        <f t="shared" si="40"/>
        <v>0</v>
      </c>
      <c r="AL658" s="1030">
        <f>IFERROR(INDEX(G658:R658,1,MATCH(Parametres!$B$3,G$1:R$1,0)-1)*IF(OR(F658="L",F658="S",F658="I"),-1,1),"")</f>
        <v>0</v>
      </c>
      <c r="AM658" s="1030">
        <f t="shared" si="41"/>
        <v>0</v>
      </c>
      <c r="AN658" s="1030">
        <f>INDEX(G658:R658,1,MATCH(Parametres!$B$3,G$1:R$1,0))*IF(OR(F658="L",F658="S",F658="I"),-1,1)</f>
        <v>0</v>
      </c>
      <c r="AO658" s="598" t="e">
        <f>+VLOOKUP($AJ658,Data_Validation!$A:$D,1,0)</f>
        <v>#N/A</v>
      </c>
      <c r="AP658" s="598" t="e">
        <f>+VLOOKUP($AJ658,Data_Validation!$A:$D,3,0)</f>
        <v>#N/A</v>
      </c>
      <c r="AQ658" s="598" t="e">
        <f>+VLOOKUP($AJ658,Data_Validation!$A:$D,4,0)</f>
        <v>#N/A</v>
      </c>
      <c r="AR658" s="598" t="s">
        <v>299</v>
      </c>
      <c r="AS658" s="598" t="e">
        <f>+VLOOKUP($AJ658,Data_Validation!$A:$E,5,0)</f>
        <v>#N/A</v>
      </c>
      <c r="AT658" s="1036">
        <f t="shared" si="42"/>
        <v>0</v>
      </c>
      <c r="AU658" s="599">
        <f t="shared" si="42"/>
        <v>0</v>
      </c>
      <c r="AV658" s="1030">
        <f>IFERROR(INDEX(V658:AG658,1,MATCH(Parametres!$B$3,V$1:AG$1,0)-1)*IF(OR(C658="L",C658="S",C658="I"),-1,1),"")</f>
        <v>0</v>
      </c>
      <c r="AW658" s="1030">
        <f t="shared" si="43"/>
        <v>0</v>
      </c>
      <c r="AX658" s="1030">
        <f>INDEX(V658:AG658,1,MATCH(Parametres!$B$3,V$1:AG$1,0))*IF(OR(C658="L",C658="S",C658="I"),-1,1)</f>
        <v>0</v>
      </c>
      <c r="AY658" s="598" t="s">
        <v>337</v>
      </c>
      <c r="AZ658" s="598" t="e">
        <f>+VLOOKUP($AJ658,Data_Validation!$A:$E,5,0)</f>
        <v>#N/A</v>
      </c>
    </row>
    <row r="659" spans="36:52" ht="15" customHeight="1">
      <c r="AJ659" s="1030">
        <f t="shared" si="40"/>
        <v>0</v>
      </c>
      <c r="AK659" s="1030">
        <f t="shared" si="40"/>
        <v>0</v>
      </c>
      <c r="AL659" s="1030">
        <f>IFERROR(INDEX(G659:R659,1,MATCH(Parametres!$B$3,G$1:R$1,0)-1)*IF(OR(F659="L",F659="S",F659="I"),-1,1),"")</f>
        <v>0</v>
      </c>
      <c r="AM659" s="1030">
        <f t="shared" si="41"/>
        <v>0</v>
      </c>
      <c r="AN659" s="1030">
        <f>INDEX(G659:R659,1,MATCH(Parametres!$B$3,G$1:R$1,0))*IF(OR(F659="L",F659="S",F659="I"),-1,1)</f>
        <v>0</v>
      </c>
      <c r="AO659" s="598" t="e">
        <f>+VLOOKUP($AJ659,Data_Validation!$A:$D,1,0)</f>
        <v>#N/A</v>
      </c>
      <c r="AP659" s="598" t="e">
        <f>+VLOOKUP($AJ659,Data_Validation!$A:$D,3,0)</f>
        <v>#N/A</v>
      </c>
      <c r="AQ659" s="598" t="e">
        <f>+VLOOKUP($AJ659,Data_Validation!$A:$D,4,0)</f>
        <v>#N/A</v>
      </c>
      <c r="AR659" s="598" t="s">
        <v>299</v>
      </c>
      <c r="AS659" s="598" t="e">
        <f>+VLOOKUP($AJ659,Data_Validation!$A:$E,5,0)</f>
        <v>#N/A</v>
      </c>
      <c r="AT659" s="1036">
        <f t="shared" si="42"/>
        <v>0</v>
      </c>
      <c r="AU659" s="599">
        <f t="shared" si="42"/>
        <v>0</v>
      </c>
      <c r="AV659" s="1030">
        <f>IFERROR(INDEX(V659:AG659,1,MATCH(Parametres!$B$3,V$1:AG$1,0)-1)*IF(OR(C659="L",C659="S",C659="I"),-1,1),"")</f>
        <v>0</v>
      </c>
      <c r="AW659" s="1030">
        <f t="shared" si="43"/>
        <v>0</v>
      </c>
      <c r="AX659" s="1030">
        <f>INDEX(V659:AG659,1,MATCH(Parametres!$B$3,V$1:AG$1,0))*IF(OR(C659="L",C659="S",C659="I"),-1,1)</f>
        <v>0</v>
      </c>
      <c r="AY659" s="598" t="s">
        <v>337</v>
      </c>
      <c r="AZ659" s="598" t="e">
        <f>+VLOOKUP($AJ659,Data_Validation!$A:$E,5,0)</f>
        <v>#N/A</v>
      </c>
    </row>
    <row r="660" spans="36:52" ht="15" customHeight="1">
      <c r="AJ660" s="1030">
        <f t="shared" ref="AJ660:AK723" si="44">C660</f>
        <v>0</v>
      </c>
      <c r="AK660" s="1030">
        <f t="shared" si="44"/>
        <v>0</v>
      </c>
      <c r="AL660" s="1030">
        <f>IFERROR(INDEX(G660:R660,1,MATCH(Parametres!$B$3,G$1:R$1,0)-1)*IF(OR(F660="L",F660="S",F660="I"),-1,1),"")</f>
        <v>0</v>
      </c>
      <c r="AM660" s="1030">
        <f t="shared" si="41"/>
        <v>0</v>
      </c>
      <c r="AN660" s="1030">
        <f>INDEX(G660:R660,1,MATCH(Parametres!$B$3,G$1:R$1,0))*IF(OR(F660="L",F660="S",F660="I"),-1,1)</f>
        <v>0</v>
      </c>
      <c r="AO660" s="598" t="e">
        <f>+VLOOKUP($AJ660,Data_Validation!$A:$D,1,0)</f>
        <v>#N/A</v>
      </c>
      <c r="AP660" s="598" t="e">
        <f>+VLOOKUP($AJ660,Data_Validation!$A:$D,3,0)</f>
        <v>#N/A</v>
      </c>
      <c r="AQ660" s="598" t="e">
        <f>+VLOOKUP($AJ660,Data_Validation!$A:$D,4,0)</f>
        <v>#N/A</v>
      </c>
      <c r="AR660" s="598" t="s">
        <v>299</v>
      </c>
      <c r="AS660" s="598" t="e">
        <f>+VLOOKUP($AJ660,Data_Validation!$A:$E,5,0)</f>
        <v>#N/A</v>
      </c>
      <c r="AT660" s="1036">
        <f t="shared" si="42"/>
        <v>0</v>
      </c>
      <c r="AU660" s="599">
        <f t="shared" si="42"/>
        <v>0</v>
      </c>
      <c r="AV660" s="1030">
        <f>IFERROR(INDEX(V660:AG660,1,MATCH(Parametres!$B$3,V$1:AG$1,0)-1)*IF(OR(C660="L",C660="S",C660="I"),-1,1),"")</f>
        <v>0</v>
      </c>
      <c r="AW660" s="1030">
        <f t="shared" si="43"/>
        <v>0</v>
      </c>
      <c r="AX660" s="1030">
        <f>INDEX(V660:AG660,1,MATCH(Parametres!$B$3,V$1:AG$1,0))*IF(OR(C660="L",C660="S",C660="I"),-1,1)</f>
        <v>0</v>
      </c>
      <c r="AY660" s="598" t="s">
        <v>337</v>
      </c>
      <c r="AZ660" s="598" t="e">
        <f>+VLOOKUP($AJ660,Data_Validation!$A:$E,5,0)</f>
        <v>#N/A</v>
      </c>
    </row>
    <row r="661" spans="36:52" ht="15" customHeight="1">
      <c r="AJ661" s="1030">
        <f t="shared" si="44"/>
        <v>0</v>
      </c>
      <c r="AK661" s="1030">
        <f t="shared" si="44"/>
        <v>0</v>
      </c>
      <c r="AL661" s="1030">
        <f>IFERROR(INDEX(G661:R661,1,MATCH(Parametres!$B$3,G$1:R$1,0)-1)*IF(OR(F661="L",F661="S",F661="I"),-1,1),"")</f>
        <v>0</v>
      </c>
      <c r="AM661" s="1030">
        <f t="shared" si="41"/>
        <v>0</v>
      </c>
      <c r="AN661" s="1030">
        <f>INDEX(G661:R661,1,MATCH(Parametres!$B$3,G$1:R$1,0))*IF(OR(F661="L",F661="S",F661="I"),-1,1)</f>
        <v>0</v>
      </c>
      <c r="AO661" s="598" t="e">
        <f>+VLOOKUP($AJ661,Data_Validation!$A:$D,1,0)</f>
        <v>#N/A</v>
      </c>
      <c r="AP661" s="598" t="e">
        <f>+VLOOKUP($AJ661,Data_Validation!$A:$D,3,0)</f>
        <v>#N/A</v>
      </c>
      <c r="AQ661" s="598" t="e">
        <f>+VLOOKUP($AJ661,Data_Validation!$A:$D,4,0)</f>
        <v>#N/A</v>
      </c>
      <c r="AR661" s="598" t="s">
        <v>299</v>
      </c>
      <c r="AS661" s="598" t="e">
        <f>+VLOOKUP($AJ661,Data_Validation!$A:$E,5,0)</f>
        <v>#N/A</v>
      </c>
      <c r="AT661" s="1036">
        <f t="shared" si="42"/>
        <v>0</v>
      </c>
      <c r="AU661" s="599">
        <f t="shared" si="42"/>
        <v>0</v>
      </c>
      <c r="AV661" s="1030">
        <f>IFERROR(INDEX(V661:AG661,1,MATCH(Parametres!$B$3,V$1:AG$1,0)-1)*IF(OR(C661="L",C661="S",C661="I"),-1,1),"")</f>
        <v>0</v>
      </c>
      <c r="AW661" s="1030">
        <f t="shared" si="43"/>
        <v>0</v>
      </c>
      <c r="AX661" s="1030">
        <f>INDEX(V661:AG661,1,MATCH(Parametres!$B$3,V$1:AG$1,0))*IF(OR(C661="L",C661="S",C661="I"),-1,1)</f>
        <v>0</v>
      </c>
      <c r="AY661" s="598" t="s">
        <v>337</v>
      </c>
      <c r="AZ661" s="598" t="e">
        <f>+VLOOKUP($AJ661,Data_Validation!$A:$E,5,0)</f>
        <v>#N/A</v>
      </c>
    </row>
    <row r="662" spans="36:52" ht="15" customHeight="1">
      <c r="AJ662" s="1030">
        <f t="shared" si="44"/>
        <v>0</v>
      </c>
      <c r="AK662" s="1030">
        <f t="shared" si="44"/>
        <v>0</v>
      </c>
      <c r="AL662" s="1030">
        <f>IFERROR(INDEX(G662:R662,1,MATCH(Parametres!$B$3,G$1:R$1,0)-1)*IF(OR(F662="L",F662="S",F662="I"),-1,1),"")</f>
        <v>0</v>
      </c>
      <c r="AM662" s="1030">
        <f t="shared" si="41"/>
        <v>0</v>
      </c>
      <c r="AN662" s="1030">
        <f>INDEX(G662:R662,1,MATCH(Parametres!$B$3,G$1:R$1,0))*IF(OR(F662="L",F662="S",F662="I"),-1,1)</f>
        <v>0</v>
      </c>
      <c r="AO662" s="598" t="e">
        <f>+VLOOKUP($AJ662,Data_Validation!$A:$D,1,0)</f>
        <v>#N/A</v>
      </c>
      <c r="AP662" s="598" t="e">
        <f>+VLOOKUP($AJ662,Data_Validation!$A:$D,3,0)</f>
        <v>#N/A</v>
      </c>
      <c r="AQ662" s="598" t="e">
        <f>+VLOOKUP($AJ662,Data_Validation!$A:$D,4,0)</f>
        <v>#N/A</v>
      </c>
      <c r="AR662" s="598" t="s">
        <v>299</v>
      </c>
      <c r="AS662" s="598" t="e">
        <f>+VLOOKUP($AJ662,Data_Validation!$A:$E,5,0)</f>
        <v>#N/A</v>
      </c>
      <c r="AT662" s="1036">
        <f t="shared" si="42"/>
        <v>0</v>
      </c>
      <c r="AU662" s="599">
        <f t="shared" si="42"/>
        <v>0</v>
      </c>
      <c r="AV662" s="1030">
        <f>IFERROR(INDEX(V662:AG662,1,MATCH(Parametres!$B$3,V$1:AG$1,0)-1)*IF(OR(C662="L",C662="S",C662="I"),-1,1),"")</f>
        <v>0</v>
      </c>
      <c r="AW662" s="1030">
        <f t="shared" si="43"/>
        <v>0</v>
      </c>
      <c r="AX662" s="1030">
        <f>INDEX(V662:AG662,1,MATCH(Parametres!$B$3,V$1:AG$1,0))*IF(OR(C662="L",C662="S",C662="I"),-1,1)</f>
        <v>0</v>
      </c>
      <c r="AY662" s="598" t="s">
        <v>337</v>
      </c>
      <c r="AZ662" s="598" t="e">
        <f>+VLOOKUP($AJ662,Data_Validation!$A:$E,5,0)</f>
        <v>#N/A</v>
      </c>
    </row>
    <row r="663" spans="36:52" ht="15" customHeight="1">
      <c r="AJ663" s="1030">
        <f t="shared" si="44"/>
        <v>0</v>
      </c>
      <c r="AK663" s="1030">
        <f t="shared" si="44"/>
        <v>0</v>
      </c>
      <c r="AL663" s="1030">
        <f>IFERROR(INDEX(G663:R663,1,MATCH(Parametres!$B$3,G$1:R$1,0)-1)*IF(OR(F663="L",F663="S",F663="I"),-1,1),"")</f>
        <v>0</v>
      </c>
      <c r="AM663" s="1030">
        <f t="shared" si="41"/>
        <v>0</v>
      </c>
      <c r="AN663" s="1030">
        <f>INDEX(G663:R663,1,MATCH(Parametres!$B$3,G$1:R$1,0))*IF(OR(F663="L",F663="S",F663="I"),-1,1)</f>
        <v>0</v>
      </c>
      <c r="AO663" s="598" t="e">
        <f>+VLOOKUP($AJ663,Data_Validation!$A:$D,1,0)</f>
        <v>#N/A</v>
      </c>
      <c r="AP663" s="598" t="e">
        <f>+VLOOKUP($AJ663,Data_Validation!$A:$D,3,0)</f>
        <v>#N/A</v>
      </c>
      <c r="AQ663" s="598" t="e">
        <f>+VLOOKUP($AJ663,Data_Validation!$A:$D,4,0)</f>
        <v>#N/A</v>
      </c>
      <c r="AR663" s="598" t="s">
        <v>299</v>
      </c>
      <c r="AS663" s="598" t="e">
        <f>+VLOOKUP($AJ663,Data_Validation!$A:$E,5,0)</f>
        <v>#N/A</v>
      </c>
      <c r="AT663" s="1036">
        <f t="shared" si="42"/>
        <v>0</v>
      </c>
      <c r="AU663" s="599">
        <f t="shared" si="42"/>
        <v>0</v>
      </c>
      <c r="AV663" s="1030">
        <f>IFERROR(INDEX(V663:AG663,1,MATCH(Parametres!$B$3,V$1:AG$1,0)-1)*IF(OR(C663="L",C663="S",C663="I"),-1,1),"")</f>
        <v>0</v>
      </c>
      <c r="AW663" s="1030">
        <f t="shared" si="43"/>
        <v>0</v>
      </c>
      <c r="AX663" s="1030">
        <f>INDEX(V663:AG663,1,MATCH(Parametres!$B$3,V$1:AG$1,0))*IF(OR(C663="L",C663="S",C663="I"),-1,1)</f>
        <v>0</v>
      </c>
      <c r="AY663" s="598" t="s">
        <v>337</v>
      </c>
      <c r="AZ663" s="598" t="e">
        <f>+VLOOKUP($AJ663,Data_Validation!$A:$E,5,0)</f>
        <v>#N/A</v>
      </c>
    </row>
    <row r="664" spans="36:52" ht="15" customHeight="1">
      <c r="AJ664" s="1030">
        <f t="shared" si="44"/>
        <v>0</v>
      </c>
      <c r="AK664" s="1030">
        <f t="shared" si="44"/>
        <v>0</v>
      </c>
      <c r="AL664" s="1030">
        <f>IFERROR(INDEX(G664:R664,1,MATCH(Parametres!$B$3,G$1:R$1,0)-1)*IF(OR(F664="L",F664="S",F664="I"),-1,1),"")</f>
        <v>0</v>
      </c>
      <c r="AM664" s="1030">
        <f t="shared" si="41"/>
        <v>0</v>
      </c>
      <c r="AN664" s="1030">
        <f>INDEX(G664:R664,1,MATCH(Parametres!$B$3,G$1:R$1,0))*IF(OR(F664="L",F664="S",F664="I"),-1,1)</f>
        <v>0</v>
      </c>
      <c r="AO664" s="598" t="e">
        <f>+VLOOKUP($AJ664,Data_Validation!$A:$D,1,0)</f>
        <v>#N/A</v>
      </c>
      <c r="AP664" s="598" t="e">
        <f>+VLOOKUP($AJ664,Data_Validation!$A:$D,3,0)</f>
        <v>#N/A</v>
      </c>
      <c r="AQ664" s="598" t="e">
        <f>+VLOOKUP($AJ664,Data_Validation!$A:$D,4,0)</f>
        <v>#N/A</v>
      </c>
      <c r="AR664" s="598" t="s">
        <v>299</v>
      </c>
      <c r="AS664" s="598" t="e">
        <f>+VLOOKUP($AJ664,Data_Validation!$A:$E,5,0)</f>
        <v>#N/A</v>
      </c>
      <c r="AT664" s="1036">
        <f t="shared" si="42"/>
        <v>0</v>
      </c>
      <c r="AU664" s="599">
        <f t="shared" si="42"/>
        <v>0</v>
      </c>
      <c r="AV664" s="1030">
        <f>IFERROR(INDEX(V664:AG664,1,MATCH(Parametres!$B$3,V$1:AG$1,0)-1)*IF(OR(C664="L",C664="S",C664="I"),-1,1),"")</f>
        <v>0</v>
      </c>
      <c r="AW664" s="1030">
        <f t="shared" si="43"/>
        <v>0</v>
      </c>
      <c r="AX664" s="1030">
        <f>INDEX(V664:AG664,1,MATCH(Parametres!$B$3,V$1:AG$1,0))*IF(OR(C664="L",C664="S",C664="I"),-1,1)</f>
        <v>0</v>
      </c>
      <c r="AY664" s="598" t="s">
        <v>337</v>
      </c>
      <c r="AZ664" s="598" t="e">
        <f>+VLOOKUP($AJ664,Data_Validation!$A:$E,5,0)</f>
        <v>#N/A</v>
      </c>
    </row>
    <row r="665" spans="36:52" ht="15" customHeight="1">
      <c r="AJ665" s="1030">
        <f t="shared" si="44"/>
        <v>0</v>
      </c>
      <c r="AK665" s="1030">
        <f t="shared" si="44"/>
        <v>0</v>
      </c>
      <c r="AL665" s="1030">
        <f>IFERROR(INDEX(G665:R665,1,MATCH(Parametres!$B$3,G$1:R$1,0)-1)*IF(OR(F665="L",F665="S",F665="I"),-1,1),"")</f>
        <v>0</v>
      </c>
      <c r="AM665" s="1030">
        <f t="shared" si="41"/>
        <v>0</v>
      </c>
      <c r="AN665" s="1030">
        <f>INDEX(G665:R665,1,MATCH(Parametres!$B$3,G$1:R$1,0))*IF(OR(F665="L",F665="S",F665="I"),-1,1)</f>
        <v>0</v>
      </c>
      <c r="AO665" s="598" t="e">
        <f>+VLOOKUP($AJ665,Data_Validation!$A:$D,1,0)</f>
        <v>#N/A</v>
      </c>
      <c r="AP665" s="598" t="e">
        <f>+VLOOKUP($AJ665,Data_Validation!$A:$D,3,0)</f>
        <v>#N/A</v>
      </c>
      <c r="AQ665" s="598" t="e">
        <f>+VLOOKUP($AJ665,Data_Validation!$A:$D,4,0)</f>
        <v>#N/A</v>
      </c>
      <c r="AR665" s="598" t="s">
        <v>299</v>
      </c>
      <c r="AS665" s="598" t="e">
        <f>+VLOOKUP($AJ665,Data_Validation!$A:$E,5,0)</f>
        <v>#N/A</v>
      </c>
      <c r="AT665" s="1036">
        <f t="shared" si="42"/>
        <v>0</v>
      </c>
      <c r="AU665" s="599">
        <f t="shared" si="42"/>
        <v>0</v>
      </c>
      <c r="AV665" s="1030">
        <f>IFERROR(INDEX(V665:AG665,1,MATCH(Parametres!$B$3,V$1:AG$1,0)-1)*IF(OR(C665="L",C665="S",C665="I"),-1,1),"")</f>
        <v>0</v>
      </c>
      <c r="AW665" s="1030">
        <f t="shared" si="43"/>
        <v>0</v>
      </c>
      <c r="AX665" s="1030">
        <f>INDEX(V665:AG665,1,MATCH(Parametres!$B$3,V$1:AG$1,0))*IF(OR(C665="L",C665="S",C665="I"),-1,1)</f>
        <v>0</v>
      </c>
      <c r="AY665" s="598" t="s">
        <v>337</v>
      </c>
      <c r="AZ665" s="598" t="e">
        <f>+VLOOKUP($AJ665,Data_Validation!$A:$E,5,0)</f>
        <v>#N/A</v>
      </c>
    </row>
    <row r="666" spans="36:52" ht="15" customHeight="1">
      <c r="AJ666" s="1030">
        <f t="shared" si="44"/>
        <v>0</v>
      </c>
      <c r="AK666" s="1030">
        <f t="shared" si="44"/>
        <v>0</v>
      </c>
      <c r="AL666" s="1030">
        <f>IFERROR(INDEX(G666:R666,1,MATCH(Parametres!$B$3,G$1:R$1,0)-1)*IF(OR(F666="L",F666="S",F666="I"),-1,1),"")</f>
        <v>0</v>
      </c>
      <c r="AM666" s="1030">
        <f t="shared" si="41"/>
        <v>0</v>
      </c>
      <c r="AN666" s="1030">
        <f>INDEX(G666:R666,1,MATCH(Parametres!$B$3,G$1:R$1,0))*IF(OR(F666="L",F666="S",F666="I"),-1,1)</f>
        <v>0</v>
      </c>
      <c r="AO666" s="598" t="e">
        <f>+VLOOKUP($AJ666,Data_Validation!$A:$D,1,0)</f>
        <v>#N/A</v>
      </c>
      <c r="AP666" s="598" t="e">
        <f>+VLOOKUP($AJ666,Data_Validation!$A:$D,3,0)</f>
        <v>#N/A</v>
      </c>
      <c r="AQ666" s="598" t="e">
        <f>+VLOOKUP($AJ666,Data_Validation!$A:$D,4,0)</f>
        <v>#N/A</v>
      </c>
      <c r="AR666" s="598" t="s">
        <v>299</v>
      </c>
      <c r="AS666" s="598" t="e">
        <f>+VLOOKUP($AJ666,Data_Validation!$A:$E,5,0)</f>
        <v>#N/A</v>
      </c>
      <c r="AT666" s="1036">
        <f t="shared" si="42"/>
        <v>0</v>
      </c>
      <c r="AU666" s="599">
        <f t="shared" si="42"/>
        <v>0</v>
      </c>
      <c r="AV666" s="1030">
        <f>IFERROR(INDEX(V666:AG666,1,MATCH(Parametres!$B$3,V$1:AG$1,0)-1)*IF(OR(C666="L",C666="S",C666="I"),-1,1),"")</f>
        <v>0</v>
      </c>
      <c r="AW666" s="1030">
        <f t="shared" si="43"/>
        <v>0</v>
      </c>
      <c r="AX666" s="1030">
        <f>INDEX(V666:AG666,1,MATCH(Parametres!$B$3,V$1:AG$1,0))*IF(OR(C666="L",C666="S",C666="I"),-1,1)</f>
        <v>0</v>
      </c>
      <c r="AY666" s="598" t="s">
        <v>337</v>
      </c>
      <c r="AZ666" s="598" t="e">
        <f>+VLOOKUP($AJ666,Data_Validation!$A:$E,5,0)</f>
        <v>#N/A</v>
      </c>
    </row>
    <row r="667" spans="36:52" ht="15" customHeight="1">
      <c r="AJ667" s="1030">
        <f t="shared" si="44"/>
        <v>0</v>
      </c>
      <c r="AK667" s="1030">
        <f t="shared" si="44"/>
        <v>0</v>
      </c>
      <c r="AL667" s="1030">
        <f>IFERROR(INDEX(G667:R667,1,MATCH(Parametres!$B$3,G$1:R$1,0)-1)*IF(OR(F667="L",F667="S",F667="I"),-1,1),"")</f>
        <v>0</v>
      </c>
      <c r="AM667" s="1030">
        <f t="shared" si="41"/>
        <v>0</v>
      </c>
      <c r="AN667" s="1030">
        <f>INDEX(G667:R667,1,MATCH(Parametres!$B$3,G$1:R$1,0))*IF(OR(F667="L",F667="S",F667="I"),-1,1)</f>
        <v>0</v>
      </c>
      <c r="AO667" s="598" t="e">
        <f>+VLOOKUP($AJ667,Data_Validation!$A:$D,1,0)</f>
        <v>#N/A</v>
      </c>
      <c r="AP667" s="598" t="e">
        <f>+VLOOKUP($AJ667,Data_Validation!$A:$D,3,0)</f>
        <v>#N/A</v>
      </c>
      <c r="AQ667" s="598" t="e">
        <f>+VLOOKUP($AJ667,Data_Validation!$A:$D,4,0)</f>
        <v>#N/A</v>
      </c>
      <c r="AR667" s="598" t="s">
        <v>299</v>
      </c>
      <c r="AS667" s="598" t="e">
        <f>+VLOOKUP($AJ667,Data_Validation!$A:$E,5,0)</f>
        <v>#N/A</v>
      </c>
      <c r="AT667" s="1036">
        <f t="shared" si="42"/>
        <v>0</v>
      </c>
      <c r="AU667" s="599">
        <f t="shared" si="42"/>
        <v>0</v>
      </c>
      <c r="AV667" s="1030">
        <f>IFERROR(INDEX(V667:AG667,1,MATCH(Parametres!$B$3,V$1:AG$1,0)-1)*IF(OR(C667="L",C667="S",C667="I"),-1,1),"")</f>
        <v>0</v>
      </c>
      <c r="AW667" s="1030">
        <f t="shared" si="43"/>
        <v>0</v>
      </c>
      <c r="AX667" s="1030">
        <f>INDEX(V667:AG667,1,MATCH(Parametres!$B$3,V$1:AG$1,0))*IF(OR(C667="L",C667="S",C667="I"),-1,1)</f>
        <v>0</v>
      </c>
      <c r="AY667" s="598" t="s">
        <v>337</v>
      </c>
      <c r="AZ667" s="598" t="e">
        <f>+VLOOKUP($AJ667,Data_Validation!$A:$E,5,0)</f>
        <v>#N/A</v>
      </c>
    </row>
    <row r="668" spans="36:52" ht="15" customHeight="1">
      <c r="AJ668" s="1030">
        <f t="shared" si="44"/>
        <v>0</v>
      </c>
      <c r="AK668" s="1030">
        <f t="shared" si="44"/>
        <v>0</v>
      </c>
      <c r="AL668" s="1030">
        <f>IFERROR(INDEX(G668:R668,1,MATCH(Parametres!$B$3,G$1:R$1,0)-1)*IF(OR(F668="L",F668="S",F668="I"),-1,1),"")</f>
        <v>0</v>
      </c>
      <c r="AM668" s="1030">
        <f t="shared" si="41"/>
        <v>0</v>
      </c>
      <c r="AN668" s="1030">
        <f>INDEX(G668:R668,1,MATCH(Parametres!$B$3,G$1:R$1,0))*IF(OR(F668="L",F668="S",F668="I"),-1,1)</f>
        <v>0</v>
      </c>
      <c r="AO668" s="598" t="e">
        <f>+VLOOKUP($AJ668,Data_Validation!$A:$D,1,0)</f>
        <v>#N/A</v>
      </c>
      <c r="AP668" s="598" t="e">
        <f>+VLOOKUP($AJ668,Data_Validation!$A:$D,3,0)</f>
        <v>#N/A</v>
      </c>
      <c r="AQ668" s="598" t="e">
        <f>+VLOOKUP($AJ668,Data_Validation!$A:$D,4,0)</f>
        <v>#N/A</v>
      </c>
      <c r="AR668" s="598" t="s">
        <v>299</v>
      </c>
      <c r="AS668" s="598" t="e">
        <f>+VLOOKUP($AJ668,Data_Validation!$A:$E,5,0)</f>
        <v>#N/A</v>
      </c>
      <c r="AT668" s="1036">
        <f t="shared" si="42"/>
        <v>0</v>
      </c>
      <c r="AU668" s="599">
        <f t="shared" si="42"/>
        <v>0</v>
      </c>
      <c r="AV668" s="1030">
        <f>IFERROR(INDEX(V668:AG668,1,MATCH(Parametres!$B$3,V$1:AG$1,0)-1)*IF(OR(C668="L",C668="S",C668="I"),-1,1),"")</f>
        <v>0</v>
      </c>
      <c r="AW668" s="1030">
        <f t="shared" si="43"/>
        <v>0</v>
      </c>
      <c r="AX668" s="1030">
        <f>INDEX(V668:AG668,1,MATCH(Parametres!$B$3,V$1:AG$1,0))*IF(OR(C668="L",C668="S",C668="I"),-1,1)</f>
        <v>0</v>
      </c>
      <c r="AY668" s="598" t="s">
        <v>337</v>
      </c>
      <c r="AZ668" s="598" t="e">
        <f>+VLOOKUP($AJ668,Data_Validation!$A:$E,5,0)</f>
        <v>#N/A</v>
      </c>
    </row>
    <row r="669" spans="36:52" ht="15" customHeight="1">
      <c r="AJ669" s="1030">
        <f t="shared" si="44"/>
        <v>0</v>
      </c>
      <c r="AK669" s="1030">
        <f t="shared" si="44"/>
        <v>0</v>
      </c>
      <c r="AL669" s="1030">
        <f>IFERROR(INDEX(G669:R669,1,MATCH(Parametres!$B$3,G$1:R$1,0)-1)*IF(OR(F669="L",F669="S",F669="I"),-1,1),"")</f>
        <v>0</v>
      </c>
      <c r="AM669" s="1030">
        <f t="shared" si="41"/>
        <v>0</v>
      </c>
      <c r="AN669" s="1030">
        <f>INDEX(G669:R669,1,MATCH(Parametres!$B$3,G$1:R$1,0))*IF(OR(F669="L",F669="S",F669="I"),-1,1)</f>
        <v>0</v>
      </c>
      <c r="AO669" s="598" t="e">
        <f>+VLOOKUP($AJ669,Data_Validation!$A:$D,1,0)</f>
        <v>#N/A</v>
      </c>
      <c r="AP669" s="598" t="e">
        <f>+VLOOKUP($AJ669,Data_Validation!$A:$D,3,0)</f>
        <v>#N/A</v>
      </c>
      <c r="AQ669" s="598" t="e">
        <f>+VLOOKUP($AJ669,Data_Validation!$A:$D,4,0)</f>
        <v>#N/A</v>
      </c>
      <c r="AR669" s="598" t="s">
        <v>299</v>
      </c>
      <c r="AS669" s="598" t="e">
        <f>+VLOOKUP($AJ669,Data_Validation!$A:$E,5,0)</f>
        <v>#N/A</v>
      </c>
      <c r="AT669" s="1036">
        <f t="shared" si="42"/>
        <v>0</v>
      </c>
      <c r="AU669" s="599">
        <f t="shared" si="42"/>
        <v>0</v>
      </c>
      <c r="AV669" s="1030">
        <f>IFERROR(INDEX(V669:AG669,1,MATCH(Parametres!$B$3,V$1:AG$1,0)-1)*IF(OR(C669="L",C669="S",C669="I"),-1,1),"")</f>
        <v>0</v>
      </c>
      <c r="AW669" s="1030">
        <f t="shared" si="43"/>
        <v>0</v>
      </c>
      <c r="AX669" s="1030">
        <f>INDEX(V669:AG669,1,MATCH(Parametres!$B$3,V$1:AG$1,0))*IF(OR(C669="L",C669="S",C669="I"),-1,1)</f>
        <v>0</v>
      </c>
      <c r="AY669" s="598" t="s">
        <v>337</v>
      </c>
      <c r="AZ669" s="598" t="e">
        <f>+VLOOKUP($AJ669,Data_Validation!$A:$E,5,0)</f>
        <v>#N/A</v>
      </c>
    </row>
    <row r="670" spans="36:52" ht="15" customHeight="1">
      <c r="AJ670" s="1030">
        <f t="shared" si="44"/>
        <v>0</v>
      </c>
      <c r="AK670" s="1030">
        <f t="shared" si="44"/>
        <v>0</v>
      </c>
      <c r="AL670" s="1030">
        <f>IFERROR(INDEX(G670:R670,1,MATCH(Parametres!$B$3,G$1:R$1,0)-1)*IF(OR(F670="L",F670="S",F670="I"),-1,1),"")</f>
        <v>0</v>
      </c>
      <c r="AM670" s="1030">
        <f t="shared" si="41"/>
        <v>0</v>
      </c>
      <c r="AN670" s="1030">
        <f>INDEX(G670:R670,1,MATCH(Parametres!$B$3,G$1:R$1,0))*IF(OR(F670="L",F670="S",F670="I"),-1,1)</f>
        <v>0</v>
      </c>
      <c r="AO670" s="598" t="e">
        <f>+VLOOKUP($AJ670,Data_Validation!$A:$D,1,0)</f>
        <v>#N/A</v>
      </c>
      <c r="AP670" s="598" t="e">
        <f>+VLOOKUP($AJ670,Data_Validation!$A:$D,3,0)</f>
        <v>#N/A</v>
      </c>
      <c r="AQ670" s="598" t="e">
        <f>+VLOOKUP($AJ670,Data_Validation!$A:$D,4,0)</f>
        <v>#N/A</v>
      </c>
      <c r="AR670" s="598" t="s">
        <v>299</v>
      </c>
      <c r="AS670" s="598" t="e">
        <f>+VLOOKUP($AJ670,Data_Validation!$A:$E,5,0)</f>
        <v>#N/A</v>
      </c>
      <c r="AT670" s="1036">
        <f t="shared" si="42"/>
        <v>0</v>
      </c>
      <c r="AU670" s="599">
        <f t="shared" si="42"/>
        <v>0</v>
      </c>
      <c r="AV670" s="1030">
        <f>IFERROR(INDEX(V670:AG670,1,MATCH(Parametres!$B$3,V$1:AG$1,0)-1)*IF(OR(C670="L",C670="S",C670="I"),-1,1),"")</f>
        <v>0</v>
      </c>
      <c r="AW670" s="1030">
        <f t="shared" si="43"/>
        <v>0</v>
      </c>
      <c r="AX670" s="1030">
        <f>INDEX(V670:AG670,1,MATCH(Parametres!$B$3,V$1:AG$1,0))*IF(OR(C670="L",C670="S",C670="I"),-1,1)</f>
        <v>0</v>
      </c>
      <c r="AY670" s="598" t="s">
        <v>337</v>
      </c>
      <c r="AZ670" s="598" t="e">
        <f>+VLOOKUP($AJ670,Data_Validation!$A:$E,5,0)</f>
        <v>#N/A</v>
      </c>
    </row>
    <row r="671" spans="36:52" ht="15" customHeight="1">
      <c r="AJ671" s="1030">
        <f t="shared" si="44"/>
        <v>0</v>
      </c>
      <c r="AK671" s="1030">
        <f t="shared" si="44"/>
        <v>0</v>
      </c>
      <c r="AL671" s="1030">
        <f>IFERROR(INDEX(G671:R671,1,MATCH(Parametres!$B$3,G$1:R$1,0)-1)*IF(OR(F671="L",F671="S",F671="I"),-1,1),"")</f>
        <v>0</v>
      </c>
      <c r="AM671" s="1030">
        <f t="shared" si="41"/>
        <v>0</v>
      </c>
      <c r="AN671" s="1030">
        <f>INDEX(G671:R671,1,MATCH(Parametres!$B$3,G$1:R$1,0))*IF(OR(F671="L",F671="S",F671="I"),-1,1)</f>
        <v>0</v>
      </c>
      <c r="AO671" s="598" t="e">
        <f>+VLOOKUP($AJ671,Data_Validation!$A:$D,1,0)</f>
        <v>#N/A</v>
      </c>
      <c r="AP671" s="598" t="e">
        <f>+VLOOKUP($AJ671,Data_Validation!$A:$D,3,0)</f>
        <v>#N/A</v>
      </c>
      <c r="AQ671" s="598" t="e">
        <f>+VLOOKUP($AJ671,Data_Validation!$A:$D,4,0)</f>
        <v>#N/A</v>
      </c>
      <c r="AR671" s="598" t="s">
        <v>299</v>
      </c>
      <c r="AS671" s="598" t="e">
        <f>+VLOOKUP($AJ671,Data_Validation!$A:$E,5,0)</f>
        <v>#N/A</v>
      </c>
      <c r="AT671" s="1036">
        <f t="shared" si="42"/>
        <v>0</v>
      </c>
      <c r="AU671" s="599">
        <f t="shared" si="42"/>
        <v>0</v>
      </c>
      <c r="AV671" s="1030">
        <f>IFERROR(INDEX(V671:AG671,1,MATCH(Parametres!$B$3,V$1:AG$1,0)-1)*IF(OR(C671="L",C671="S",C671="I"),-1,1),"")</f>
        <v>0</v>
      </c>
      <c r="AW671" s="1030">
        <f t="shared" si="43"/>
        <v>0</v>
      </c>
      <c r="AX671" s="1030">
        <f>INDEX(V671:AG671,1,MATCH(Parametres!$B$3,V$1:AG$1,0))*IF(OR(C671="L",C671="S",C671="I"),-1,1)</f>
        <v>0</v>
      </c>
      <c r="AY671" s="598" t="s">
        <v>337</v>
      </c>
      <c r="AZ671" s="598" t="e">
        <f>+VLOOKUP($AJ671,Data_Validation!$A:$E,5,0)</f>
        <v>#N/A</v>
      </c>
    </row>
    <row r="672" spans="36:52" ht="15" customHeight="1">
      <c r="AJ672" s="1030">
        <f t="shared" si="44"/>
        <v>0</v>
      </c>
      <c r="AK672" s="1030">
        <f t="shared" si="44"/>
        <v>0</v>
      </c>
      <c r="AL672" s="1030">
        <f>IFERROR(INDEX(G672:R672,1,MATCH(Parametres!$B$3,G$1:R$1,0)-1)*IF(OR(F672="L",F672="S",F672="I"),-1,1),"")</f>
        <v>0</v>
      </c>
      <c r="AM672" s="1030">
        <f t="shared" si="41"/>
        <v>0</v>
      </c>
      <c r="AN672" s="1030">
        <f>INDEX(G672:R672,1,MATCH(Parametres!$B$3,G$1:R$1,0))*IF(OR(F672="L",F672="S",F672="I"),-1,1)</f>
        <v>0</v>
      </c>
      <c r="AO672" s="598" t="e">
        <f>+VLOOKUP($AJ672,Data_Validation!$A:$D,1,0)</f>
        <v>#N/A</v>
      </c>
      <c r="AP672" s="598" t="e">
        <f>+VLOOKUP($AJ672,Data_Validation!$A:$D,3,0)</f>
        <v>#N/A</v>
      </c>
      <c r="AQ672" s="598" t="e">
        <f>+VLOOKUP($AJ672,Data_Validation!$A:$D,4,0)</f>
        <v>#N/A</v>
      </c>
      <c r="AR672" s="598" t="s">
        <v>299</v>
      </c>
      <c r="AS672" s="598" t="e">
        <f>+VLOOKUP($AJ672,Data_Validation!$A:$E,5,0)</f>
        <v>#N/A</v>
      </c>
      <c r="AT672" s="1036">
        <f t="shared" si="42"/>
        <v>0</v>
      </c>
      <c r="AU672" s="599">
        <f t="shared" si="42"/>
        <v>0</v>
      </c>
      <c r="AV672" s="1030">
        <f>IFERROR(INDEX(V672:AG672,1,MATCH(Parametres!$B$3,V$1:AG$1,0)-1)*IF(OR(C672="L",C672="S",C672="I"),-1,1),"")</f>
        <v>0</v>
      </c>
      <c r="AW672" s="1030">
        <f t="shared" si="43"/>
        <v>0</v>
      </c>
      <c r="AX672" s="1030">
        <f>INDEX(V672:AG672,1,MATCH(Parametres!$B$3,V$1:AG$1,0))*IF(OR(C672="L",C672="S",C672="I"),-1,1)</f>
        <v>0</v>
      </c>
      <c r="AY672" s="598" t="s">
        <v>337</v>
      </c>
      <c r="AZ672" s="598" t="e">
        <f>+VLOOKUP($AJ672,Data_Validation!$A:$E,5,0)</f>
        <v>#N/A</v>
      </c>
    </row>
    <row r="673" spans="36:52" ht="15" customHeight="1">
      <c r="AJ673" s="1030">
        <f t="shared" si="44"/>
        <v>0</v>
      </c>
      <c r="AK673" s="1030">
        <f t="shared" si="44"/>
        <v>0</v>
      </c>
      <c r="AL673" s="1030">
        <f>IFERROR(INDEX(G673:R673,1,MATCH(Parametres!$B$3,G$1:R$1,0)-1)*IF(OR(F673="L",F673="S",F673="I"),-1,1),"")</f>
        <v>0</v>
      </c>
      <c r="AM673" s="1030">
        <f t="shared" si="41"/>
        <v>0</v>
      </c>
      <c r="AN673" s="1030">
        <f>INDEX(G673:R673,1,MATCH(Parametres!$B$3,G$1:R$1,0))*IF(OR(F673="L",F673="S",F673="I"),-1,1)</f>
        <v>0</v>
      </c>
      <c r="AO673" s="598" t="e">
        <f>+VLOOKUP($AJ673,Data_Validation!$A:$D,1,0)</f>
        <v>#N/A</v>
      </c>
      <c r="AP673" s="598" t="e">
        <f>+VLOOKUP($AJ673,Data_Validation!$A:$D,3,0)</f>
        <v>#N/A</v>
      </c>
      <c r="AQ673" s="598" t="e">
        <f>+VLOOKUP($AJ673,Data_Validation!$A:$D,4,0)</f>
        <v>#N/A</v>
      </c>
      <c r="AR673" s="598" t="s">
        <v>299</v>
      </c>
      <c r="AS673" s="598" t="e">
        <f>+VLOOKUP($AJ673,Data_Validation!$A:$E,5,0)</f>
        <v>#N/A</v>
      </c>
      <c r="AT673" s="1036">
        <f t="shared" si="42"/>
        <v>0</v>
      </c>
      <c r="AU673" s="599">
        <f t="shared" si="42"/>
        <v>0</v>
      </c>
      <c r="AV673" s="1030">
        <f>IFERROR(INDEX(V673:AG673,1,MATCH(Parametres!$B$3,V$1:AG$1,0)-1)*IF(OR(C673="L",C673="S",C673="I"),-1,1),"")</f>
        <v>0</v>
      </c>
      <c r="AW673" s="1030">
        <f t="shared" si="43"/>
        <v>0</v>
      </c>
      <c r="AX673" s="1030">
        <f>INDEX(V673:AG673,1,MATCH(Parametres!$B$3,V$1:AG$1,0))*IF(OR(C673="L",C673="S",C673="I"),-1,1)</f>
        <v>0</v>
      </c>
      <c r="AY673" s="598" t="s">
        <v>337</v>
      </c>
      <c r="AZ673" s="598" t="e">
        <f>+VLOOKUP($AJ673,Data_Validation!$A:$E,5,0)</f>
        <v>#N/A</v>
      </c>
    </row>
    <row r="674" spans="36:52" ht="15" customHeight="1">
      <c r="AJ674" s="1030">
        <f t="shared" si="44"/>
        <v>0</v>
      </c>
      <c r="AK674" s="1030">
        <f t="shared" si="44"/>
        <v>0</v>
      </c>
      <c r="AL674" s="1030">
        <f>IFERROR(INDEX(G674:R674,1,MATCH(Parametres!$B$3,G$1:R$1,0)-1)*IF(OR(F674="L",F674="S",F674="I"),-1,1),"")</f>
        <v>0</v>
      </c>
      <c r="AM674" s="1030">
        <f t="shared" si="41"/>
        <v>0</v>
      </c>
      <c r="AN674" s="1030">
        <f>INDEX(G674:R674,1,MATCH(Parametres!$B$3,G$1:R$1,0))*IF(OR(F674="L",F674="S",F674="I"),-1,1)</f>
        <v>0</v>
      </c>
      <c r="AO674" s="598" t="e">
        <f>+VLOOKUP($AJ674,Data_Validation!$A:$D,1,0)</f>
        <v>#N/A</v>
      </c>
      <c r="AP674" s="598" t="e">
        <f>+VLOOKUP($AJ674,Data_Validation!$A:$D,3,0)</f>
        <v>#N/A</v>
      </c>
      <c r="AQ674" s="598" t="e">
        <f>+VLOOKUP($AJ674,Data_Validation!$A:$D,4,0)</f>
        <v>#N/A</v>
      </c>
      <c r="AR674" s="598" t="s">
        <v>299</v>
      </c>
      <c r="AS674" s="598" t="e">
        <f>+VLOOKUP($AJ674,Data_Validation!$A:$E,5,0)</f>
        <v>#N/A</v>
      </c>
      <c r="AT674" s="1036">
        <f t="shared" si="42"/>
        <v>0</v>
      </c>
      <c r="AU674" s="599">
        <f t="shared" si="42"/>
        <v>0</v>
      </c>
      <c r="AV674" s="1030">
        <f>IFERROR(INDEX(V674:AG674,1,MATCH(Parametres!$B$3,V$1:AG$1,0)-1)*IF(OR(C674="L",C674="S",C674="I"),-1,1),"")</f>
        <v>0</v>
      </c>
      <c r="AW674" s="1030">
        <f t="shared" si="43"/>
        <v>0</v>
      </c>
      <c r="AX674" s="1030">
        <f>INDEX(V674:AG674,1,MATCH(Parametres!$B$3,V$1:AG$1,0))*IF(OR(C674="L",C674="S",C674="I"),-1,1)</f>
        <v>0</v>
      </c>
      <c r="AY674" s="598" t="s">
        <v>337</v>
      </c>
      <c r="AZ674" s="598" t="e">
        <f>+VLOOKUP($AJ674,Data_Validation!$A:$E,5,0)</f>
        <v>#N/A</v>
      </c>
    </row>
    <row r="675" spans="36:52" ht="15" customHeight="1">
      <c r="AJ675" s="1030">
        <f t="shared" si="44"/>
        <v>0</v>
      </c>
      <c r="AK675" s="1030">
        <f t="shared" si="44"/>
        <v>0</v>
      </c>
      <c r="AL675" s="1030">
        <f>IFERROR(INDEX(G675:R675,1,MATCH(Parametres!$B$3,G$1:R$1,0)-1)*IF(OR(F675="L",F675="S",F675="I"),-1,1),"")</f>
        <v>0</v>
      </c>
      <c r="AM675" s="1030">
        <f t="shared" si="41"/>
        <v>0</v>
      </c>
      <c r="AN675" s="1030">
        <f>INDEX(G675:R675,1,MATCH(Parametres!$B$3,G$1:R$1,0))*IF(OR(F675="L",F675="S",F675="I"),-1,1)</f>
        <v>0</v>
      </c>
      <c r="AO675" s="598" t="e">
        <f>+VLOOKUP($AJ675,Data_Validation!$A:$D,1,0)</f>
        <v>#N/A</v>
      </c>
      <c r="AP675" s="598" t="e">
        <f>+VLOOKUP($AJ675,Data_Validation!$A:$D,3,0)</f>
        <v>#N/A</v>
      </c>
      <c r="AQ675" s="598" t="e">
        <f>+VLOOKUP($AJ675,Data_Validation!$A:$D,4,0)</f>
        <v>#N/A</v>
      </c>
      <c r="AR675" s="598" t="s">
        <v>299</v>
      </c>
      <c r="AS675" s="598" t="e">
        <f>+VLOOKUP($AJ675,Data_Validation!$A:$E,5,0)</f>
        <v>#N/A</v>
      </c>
      <c r="AT675" s="1036">
        <f t="shared" si="42"/>
        <v>0</v>
      </c>
      <c r="AU675" s="599">
        <f t="shared" si="42"/>
        <v>0</v>
      </c>
      <c r="AV675" s="1030">
        <f>IFERROR(INDEX(V675:AG675,1,MATCH(Parametres!$B$3,V$1:AG$1,0)-1)*IF(OR(C675="L",C675="S",C675="I"),-1,1),"")</f>
        <v>0</v>
      </c>
      <c r="AW675" s="1030">
        <f t="shared" si="43"/>
        <v>0</v>
      </c>
      <c r="AX675" s="1030">
        <f>INDEX(V675:AG675,1,MATCH(Parametres!$B$3,V$1:AG$1,0))*IF(OR(C675="L",C675="S",C675="I"),-1,1)</f>
        <v>0</v>
      </c>
      <c r="AY675" s="598" t="s">
        <v>337</v>
      </c>
      <c r="AZ675" s="598" t="e">
        <f>+VLOOKUP($AJ675,Data_Validation!$A:$E,5,0)</f>
        <v>#N/A</v>
      </c>
    </row>
    <row r="676" spans="36:52" ht="15" customHeight="1">
      <c r="AJ676" s="1030">
        <f t="shared" si="44"/>
        <v>0</v>
      </c>
      <c r="AK676" s="1030">
        <f t="shared" si="44"/>
        <v>0</v>
      </c>
      <c r="AL676" s="1030">
        <f>IFERROR(INDEX(G676:R676,1,MATCH(Parametres!$B$3,G$1:R$1,0)-1)*IF(OR(F676="L",F676="S",F676="I"),-1,1),"")</f>
        <v>0</v>
      </c>
      <c r="AM676" s="1030">
        <f t="shared" si="41"/>
        <v>0</v>
      </c>
      <c r="AN676" s="1030">
        <f>INDEX(G676:R676,1,MATCH(Parametres!$B$3,G$1:R$1,0))*IF(OR(F676="L",F676="S",F676="I"),-1,1)</f>
        <v>0</v>
      </c>
      <c r="AO676" s="598" t="e">
        <f>+VLOOKUP($AJ676,Data_Validation!$A:$D,1,0)</f>
        <v>#N/A</v>
      </c>
      <c r="AP676" s="598" t="e">
        <f>+VLOOKUP($AJ676,Data_Validation!$A:$D,3,0)</f>
        <v>#N/A</v>
      </c>
      <c r="AQ676" s="598" t="e">
        <f>+VLOOKUP($AJ676,Data_Validation!$A:$D,4,0)</f>
        <v>#N/A</v>
      </c>
      <c r="AR676" s="598" t="s">
        <v>299</v>
      </c>
      <c r="AS676" s="598" t="e">
        <f>+VLOOKUP($AJ676,Data_Validation!$A:$E,5,0)</f>
        <v>#N/A</v>
      </c>
      <c r="AT676" s="1036">
        <f t="shared" si="42"/>
        <v>0</v>
      </c>
      <c r="AU676" s="599">
        <f t="shared" si="42"/>
        <v>0</v>
      </c>
      <c r="AV676" s="1030">
        <f>IFERROR(INDEX(V676:AG676,1,MATCH(Parametres!$B$3,V$1:AG$1,0)-1)*IF(OR(C676="L",C676="S",C676="I"),-1,1),"")</f>
        <v>0</v>
      </c>
      <c r="AW676" s="1030">
        <f t="shared" si="43"/>
        <v>0</v>
      </c>
      <c r="AX676" s="1030">
        <f>INDEX(V676:AG676,1,MATCH(Parametres!$B$3,V$1:AG$1,0))*IF(OR(C676="L",C676="S",C676="I"),-1,1)</f>
        <v>0</v>
      </c>
      <c r="AY676" s="598" t="s">
        <v>337</v>
      </c>
      <c r="AZ676" s="598" t="e">
        <f>+VLOOKUP($AJ676,Data_Validation!$A:$E,5,0)</f>
        <v>#N/A</v>
      </c>
    </row>
    <row r="677" spans="36:52" ht="15" customHeight="1">
      <c r="AJ677" s="1030">
        <f t="shared" si="44"/>
        <v>0</v>
      </c>
      <c r="AK677" s="1030">
        <f t="shared" si="44"/>
        <v>0</v>
      </c>
      <c r="AL677" s="1030">
        <f>IFERROR(INDEX(G677:R677,1,MATCH(Parametres!$B$3,G$1:R$1,0)-1)*IF(OR(F677="L",F677="S",F677="I"),-1,1),"")</f>
        <v>0</v>
      </c>
      <c r="AM677" s="1030">
        <f t="shared" si="41"/>
        <v>0</v>
      </c>
      <c r="AN677" s="1030">
        <f>INDEX(G677:R677,1,MATCH(Parametres!$B$3,G$1:R$1,0))*IF(OR(F677="L",F677="S",F677="I"),-1,1)</f>
        <v>0</v>
      </c>
      <c r="AO677" s="598" t="e">
        <f>+VLOOKUP($AJ677,Data_Validation!$A:$D,1,0)</f>
        <v>#N/A</v>
      </c>
      <c r="AP677" s="598" t="e">
        <f>+VLOOKUP($AJ677,Data_Validation!$A:$D,3,0)</f>
        <v>#N/A</v>
      </c>
      <c r="AQ677" s="598" t="e">
        <f>+VLOOKUP($AJ677,Data_Validation!$A:$D,4,0)</f>
        <v>#N/A</v>
      </c>
      <c r="AR677" s="598" t="s">
        <v>299</v>
      </c>
      <c r="AS677" s="598" t="e">
        <f>+VLOOKUP($AJ677,Data_Validation!$A:$E,5,0)</f>
        <v>#N/A</v>
      </c>
      <c r="AT677" s="1036">
        <f t="shared" si="42"/>
        <v>0</v>
      </c>
      <c r="AU677" s="599">
        <f t="shared" si="42"/>
        <v>0</v>
      </c>
      <c r="AV677" s="1030">
        <f>IFERROR(INDEX(V677:AG677,1,MATCH(Parametres!$B$3,V$1:AG$1,0)-1)*IF(OR(C677="L",C677="S",C677="I"),-1,1),"")</f>
        <v>0</v>
      </c>
      <c r="AW677" s="1030">
        <f t="shared" si="43"/>
        <v>0</v>
      </c>
      <c r="AX677" s="1030">
        <f>INDEX(V677:AG677,1,MATCH(Parametres!$B$3,V$1:AG$1,0))*IF(OR(C677="L",C677="S",C677="I"),-1,1)</f>
        <v>0</v>
      </c>
      <c r="AY677" s="598" t="s">
        <v>337</v>
      </c>
      <c r="AZ677" s="598" t="e">
        <f>+VLOOKUP($AJ677,Data_Validation!$A:$E,5,0)</f>
        <v>#N/A</v>
      </c>
    </row>
    <row r="678" spans="36:52" ht="15" customHeight="1">
      <c r="AJ678" s="1030">
        <f t="shared" si="44"/>
        <v>0</v>
      </c>
      <c r="AK678" s="1030">
        <f t="shared" si="44"/>
        <v>0</v>
      </c>
      <c r="AL678" s="1030">
        <f>IFERROR(INDEX(G678:R678,1,MATCH(Parametres!$B$3,G$1:R$1,0)-1)*IF(OR(F678="L",F678="S",F678="I"),-1,1),"")</f>
        <v>0</v>
      </c>
      <c r="AM678" s="1030">
        <f t="shared" si="41"/>
        <v>0</v>
      </c>
      <c r="AN678" s="1030">
        <f>INDEX(G678:R678,1,MATCH(Parametres!$B$3,G$1:R$1,0))*IF(OR(F678="L",F678="S",F678="I"),-1,1)</f>
        <v>0</v>
      </c>
      <c r="AO678" s="598" t="e">
        <f>+VLOOKUP($AJ678,Data_Validation!$A:$D,1,0)</f>
        <v>#N/A</v>
      </c>
      <c r="AP678" s="598" t="e">
        <f>+VLOOKUP($AJ678,Data_Validation!$A:$D,3,0)</f>
        <v>#N/A</v>
      </c>
      <c r="AQ678" s="598" t="e">
        <f>+VLOOKUP($AJ678,Data_Validation!$A:$D,4,0)</f>
        <v>#N/A</v>
      </c>
      <c r="AR678" s="598" t="s">
        <v>299</v>
      </c>
      <c r="AS678" s="598" t="e">
        <f>+VLOOKUP($AJ678,Data_Validation!$A:$E,5,0)</f>
        <v>#N/A</v>
      </c>
      <c r="AT678" s="1036">
        <f t="shared" si="42"/>
        <v>0</v>
      </c>
      <c r="AU678" s="599">
        <f t="shared" si="42"/>
        <v>0</v>
      </c>
      <c r="AV678" s="1030">
        <f>IFERROR(INDEX(V678:AG678,1,MATCH(Parametres!$B$3,V$1:AG$1,0)-1)*IF(OR(C678="L",C678="S",C678="I"),-1,1),"")</f>
        <v>0</v>
      </c>
      <c r="AW678" s="1030">
        <f t="shared" si="43"/>
        <v>0</v>
      </c>
      <c r="AX678" s="1030">
        <f>INDEX(V678:AG678,1,MATCH(Parametres!$B$3,V$1:AG$1,0))*IF(OR(C678="L",C678="S",C678="I"),-1,1)</f>
        <v>0</v>
      </c>
      <c r="AY678" s="598" t="s">
        <v>337</v>
      </c>
      <c r="AZ678" s="598" t="e">
        <f>+VLOOKUP($AJ678,Data_Validation!$A:$E,5,0)</f>
        <v>#N/A</v>
      </c>
    </row>
    <row r="679" spans="36:52" ht="15" customHeight="1">
      <c r="AJ679" s="1030">
        <f t="shared" si="44"/>
        <v>0</v>
      </c>
      <c r="AK679" s="1030">
        <f t="shared" si="44"/>
        <v>0</v>
      </c>
      <c r="AL679" s="1030">
        <f>IFERROR(INDEX(G679:R679,1,MATCH(Parametres!$B$3,G$1:R$1,0)-1)*IF(OR(F679="L",F679="S",F679="I"),-1,1),"")</f>
        <v>0</v>
      </c>
      <c r="AM679" s="1030">
        <f t="shared" si="41"/>
        <v>0</v>
      </c>
      <c r="AN679" s="1030">
        <f>INDEX(G679:R679,1,MATCH(Parametres!$B$3,G$1:R$1,0))*IF(OR(F679="L",F679="S",F679="I"),-1,1)</f>
        <v>0</v>
      </c>
      <c r="AO679" s="598" t="e">
        <f>+VLOOKUP($AJ679,Data_Validation!$A:$D,1,0)</f>
        <v>#N/A</v>
      </c>
      <c r="AP679" s="598" t="e">
        <f>+VLOOKUP($AJ679,Data_Validation!$A:$D,3,0)</f>
        <v>#N/A</v>
      </c>
      <c r="AQ679" s="598" t="e">
        <f>+VLOOKUP($AJ679,Data_Validation!$A:$D,4,0)</f>
        <v>#N/A</v>
      </c>
      <c r="AR679" s="598" t="s">
        <v>299</v>
      </c>
      <c r="AS679" s="598" t="e">
        <f>+VLOOKUP($AJ679,Data_Validation!$A:$E,5,0)</f>
        <v>#N/A</v>
      </c>
      <c r="AT679" s="1036">
        <f t="shared" si="42"/>
        <v>0</v>
      </c>
      <c r="AU679" s="599">
        <f t="shared" si="42"/>
        <v>0</v>
      </c>
      <c r="AV679" s="1030">
        <f>IFERROR(INDEX(V679:AG679,1,MATCH(Parametres!$B$3,V$1:AG$1,0)-1)*IF(OR(C679="L",C679="S",C679="I"),-1,1),"")</f>
        <v>0</v>
      </c>
      <c r="AW679" s="1030">
        <f t="shared" si="43"/>
        <v>0</v>
      </c>
      <c r="AX679" s="1030">
        <f>INDEX(V679:AG679,1,MATCH(Parametres!$B$3,V$1:AG$1,0))*IF(OR(C679="L",C679="S",C679="I"),-1,1)</f>
        <v>0</v>
      </c>
      <c r="AY679" s="598" t="s">
        <v>337</v>
      </c>
      <c r="AZ679" s="598" t="e">
        <f>+VLOOKUP($AJ679,Data_Validation!$A:$E,5,0)</f>
        <v>#N/A</v>
      </c>
    </row>
    <row r="680" spans="36:52" ht="15" customHeight="1">
      <c r="AJ680" s="1030">
        <f t="shared" si="44"/>
        <v>0</v>
      </c>
      <c r="AK680" s="1030">
        <f t="shared" si="44"/>
        <v>0</v>
      </c>
      <c r="AL680" s="1030">
        <f>IFERROR(INDEX(G680:R680,1,MATCH(Parametres!$B$3,G$1:R$1,0)-1)*IF(OR(F680="L",F680="S",F680="I"),-1,1),"")</f>
        <v>0</v>
      </c>
      <c r="AM680" s="1030">
        <f t="shared" si="41"/>
        <v>0</v>
      </c>
      <c r="AN680" s="1030">
        <f>INDEX(G680:R680,1,MATCH(Parametres!$B$3,G$1:R$1,0))*IF(OR(F680="L",F680="S",F680="I"),-1,1)</f>
        <v>0</v>
      </c>
      <c r="AO680" s="598" t="e">
        <f>+VLOOKUP($AJ680,Data_Validation!$A:$D,1,0)</f>
        <v>#N/A</v>
      </c>
      <c r="AP680" s="598" t="e">
        <f>+VLOOKUP($AJ680,Data_Validation!$A:$D,3,0)</f>
        <v>#N/A</v>
      </c>
      <c r="AQ680" s="598" t="e">
        <f>+VLOOKUP($AJ680,Data_Validation!$A:$D,4,0)</f>
        <v>#N/A</v>
      </c>
      <c r="AR680" s="598" t="s">
        <v>299</v>
      </c>
      <c r="AS680" s="598" t="e">
        <f>+VLOOKUP($AJ680,Data_Validation!$A:$E,5,0)</f>
        <v>#N/A</v>
      </c>
      <c r="AT680" s="1036">
        <f t="shared" si="42"/>
        <v>0</v>
      </c>
      <c r="AU680" s="599">
        <f t="shared" si="42"/>
        <v>0</v>
      </c>
      <c r="AV680" s="1030">
        <f>IFERROR(INDEX(V680:AG680,1,MATCH(Parametres!$B$3,V$1:AG$1,0)-1)*IF(OR(C680="L",C680="S",C680="I"),-1,1),"")</f>
        <v>0</v>
      </c>
      <c r="AW680" s="1030">
        <f t="shared" si="43"/>
        <v>0</v>
      </c>
      <c r="AX680" s="1030">
        <f>INDEX(V680:AG680,1,MATCH(Parametres!$B$3,V$1:AG$1,0))*IF(OR(C680="L",C680="S",C680="I"),-1,1)</f>
        <v>0</v>
      </c>
      <c r="AY680" s="598" t="s">
        <v>337</v>
      </c>
      <c r="AZ680" s="598" t="e">
        <f>+VLOOKUP($AJ680,Data_Validation!$A:$E,5,0)</f>
        <v>#N/A</v>
      </c>
    </row>
    <row r="681" spans="36:52" ht="15" customHeight="1">
      <c r="AJ681" s="1030">
        <f t="shared" si="44"/>
        <v>0</v>
      </c>
      <c r="AK681" s="1030">
        <f t="shared" si="44"/>
        <v>0</v>
      </c>
      <c r="AL681" s="1030">
        <f>IFERROR(INDEX(G681:R681,1,MATCH(Parametres!$B$3,G$1:R$1,0)-1)*IF(OR(F681="L",F681="S",F681="I"),-1,1),"")</f>
        <v>0</v>
      </c>
      <c r="AM681" s="1030">
        <f t="shared" si="41"/>
        <v>0</v>
      </c>
      <c r="AN681" s="1030">
        <f>INDEX(G681:R681,1,MATCH(Parametres!$B$3,G$1:R$1,0))*IF(OR(F681="L",F681="S",F681="I"),-1,1)</f>
        <v>0</v>
      </c>
      <c r="AO681" s="598" t="e">
        <f>+VLOOKUP($AJ681,Data_Validation!$A:$D,1,0)</f>
        <v>#N/A</v>
      </c>
      <c r="AP681" s="598" t="e">
        <f>+VLOOKUP($AJ681,Data_Validation!$A:$D,3,0)</f>
        <v>#N/A</v>
      </c>
      <c r="AQ681" s="598" t="e">
        <f>+VLOOKUP($AJ681,Data_Validation!$A:$D,4,0)</f>
        <v>#N/A</v>
      </c>
      <c r="AR681" s="598" t="s">
        <v>299</v>
      </c>
      <c r="AS681" s="598" t="e">
        <f>+VLOOKUP($AJ681,Data_Validation!$A:$E,5,0)</f>
        <v>#N/A</v>
      </c>
      <c r="AT681" s="1036">
        <f t="shared" si="42"/>
        <v>0</v>
      </c>
      <c r="AU681" s="599">
        <f t="shared" si="42"/>
        <v>0</v>
      </c>
      <c r="AV681" s="1030">
        <f>IFERROR(INDEX(V681:AG681,1,MATCH(Parametres!$B$3,V$1:AG$1,0)-1)*IF(OR(C681="L",C681="S",C681="I"),-1,1),"")</f>
        <v>0</v>
      </c>
      <c r="AW681" s="1030">
        <f t="shared" si="43"/>
        <v>0</v>
      </c>
      <c r="AX681" s="1030">
        <f>INDEX(V681:AG681,1,MATCH(Parametres!$B$3,V$1:AG$1,0))*IF(OR(C681="L",C681="S",C681="I"),-1,1)</f>
        <v>0</v>
      </c>
      <c r="AY681" s="598" t="s">
        <v>337</v>
      </c>
      <c r="AZ681" s="598" t="e">
        <f>+VLOOKUP($AJ681,Data_Validation!$A:$E,5,0)</f>
        <v>#N/A</v>
      </c>
    </row>
    <row r="682" spans="36:52" ht="15" customHeight="1">
      <c r="AJ682" s="1030">
        <f t="shared" si="44"/>
        <v>0</v>
      </c>
      <c r="AK682" s="1030">
        <f t="shared" si="44"/>
        <v>0</v>
      </c>
      <c r="AL682" s="1030">
        <f>IFERROR(INDEX(G682:R682,1,MATCH(Parametres!$B$3,G$1:R$1,0)-1)*IF(OR(F682="L",F682="S",F682="I"),-1,1),"")</f>
        <v>0</v>
      </c>
      <c r="AM682" s="1030">
        <f t="shared" si="41"/>
        <v>0</v>
      </c>
      <c r="AN682" s="1030">
        <f>INDEX(G682:R682,1,MATCH(Parametres!$B$3,G$1:R$1,0))*IF(OR(F682="L",F682="S",F682="I"),-1,1)</f>
        <v>0</v>
      </c>
      <c r="AO682" s="598" t="e">
        <f>+VLOOKUP($AJ682,Data_Validation!$A:$D,1,0)</f>
        <v>#N/A</v>
      </c>
      <c r="AP682" s="598" t="e">
        <f>+VLOOKUP($AJ682,Data_Validation!$A:$D,3,0)</f>
        <v>#N/A</v>
      </c>
      <c r="AQ682" s="598" t="e">
        <f>+VLOOKUP($AJ682,Data_Validation!$A:$D,4,0)</f>
        <v>#N/A</v>
      </c>
      <c r="AR682" s="598" t="s">
        <v>299</v>
      </c>
      <c r="AS682" s="598" t="e">
        <f>+VLOOKUP($AJ682,Data_Validation!$A:$E,5,0)</f>
        <v>#N/A</v>
      </c>
      <c r="AT682" s="1036">
        <f t="shared" si="42"/>
        <v>0</v>
      </c>
      <c r="AU682" s="599">
        <f t="shared" si="42"/>
        <v>0</v>
      </c>
      <c r="AV682" s="1030">
        <f>IFERROR(INDEX(V682:AG682,1,MATCH(Parametres!$B$3,V$1:AG$1,0)-1)*IF(OR(C682="L",C682="S",C682="I"),-1,1),"")</f>
        <v>0</v>
      </c>
      <c r="AW682" s="1030">
        <f t="shared" si="43"/>
        <v>0</v>
      </c>
      <c r="AX682" s="1030">
        <f>INDEX(V682:AG682,1,MATCH(Parametres!$B$3,V$1:AG$1,0))*IF(OR(C682="L",C682="S",C682="I"),-1,1)</f>
        <v>0</v>
      </c>
      <c r="AY682" s="598" t="s">
        <v>337</v>
      </c>
      <c r="AZ682" s="598" t="e">
        <f>+VLOOKUP($AJ682,Data_Validation!$A:$E,5,0)</f>
        <v>#N/A</v>
      </c>
    </row>
    <row r="683" spans="36:52" ht="15" customHeight="1">
      <c r="AJ683" s="1030">
        <f t="shared" si="44"/>
        <v>0</v>
      </c>
      <c r="AK683" s="1030">
        <f t="shared" si="44"/>
        <v>0</v>
      </c>
      <c r="AL683" s="1030">
        <f>IFERROR(INDEX(G683:R683,1,MATCH(Parametres!$B$3,G$1:R$1,0)-1)*IF(OR(F683="L",F683="S",F683="I"),-1,1),"")</f>
        <v>0</v>
      </c>
      <c r="AM683" s="1030">
        <f t="shared" si="41"/>
        <v>0</v>
      </c>
      <c r="AN683" s="1030">
        <f>INDEX(G683:R683,1,MATCH(Parametres!$B$3,G$1:R$1,0))*IF(OR(F683="L",F683="S",F683="I"),-1,1)</f>
        <v>0</v>
      </c>
      <c r="AO683" s="598" t="e">
        <f>+VLOOKUP($AJ683,Data_Validation!$A:$D,1,0)</f>
        <v>#N/A</v>
      </c>
      <c r="AP683" s="598" t="e">
        <f>+VLOOKUP($AJ683,Data_Validation!$A:$D,3,0)</f>
        <v>#N/A</v>
      </c>
      <c r="AQ683" s="598" t="e">
        <f>+VLOOKUP($AJ683,Data_Validation!$A:$D,4,0)</f>
        <v>#N/A</v>
      </c>
      <c r="AR683" s="598" t="s">
        <v>299</v>
      </c>
      <c r="AS683" s="598" t="e">
        <f>+VLOOKUP($AJ683,Data_Validation!$A:$E,5,0)</f>
        <v>#N/A</v>
      </c>
      <c r="AT683" s="1036">
        <f t="shared" si="42"/>
        <v>0</v>
      </c>
      <c r="AU683" s="599">
        <f t="shared" si="42"/>
        <v>0</v>
      </c>
      <c r="AV683" s="1030">
        <f>IFERROR(INDEX(V683:AG683,1,MATCH(Parametres!$B$3,V$1:AG$1,0)-1)*IF(OR(C683="L",C683="S",C683="I"),-1,1),"")</f>
        <v>0</v>
      </c>
      <c r="AW683" s="1030">
        <f t="shared" si="43"/>
        <v>0</v>
      </c>
      <c r="AX683" s="1030">
        <f>INDEX(V683:AG683,1,MATCH(Parametres!$B$3,V$1:AG$1,0))*IF(OR(C683="L",C683="S",C683="I"),-1,1)</f>
        <v>0</v>
      </c>
      <c r="AY683" s="598" t="s">
        <v>337</v>
      </c>
      <c r="AZ683" s="598" t="e">
        <f>+VLOOKUP($AJ683,Data_Validation!$A:$E,5,0)</f>
        <v>#N/A</v>
      </c>
    </row>
    <row r="684" spans="36:52" ht="15" customHeight="1">
      <c r="AJ684" s="1030">
        <f t="shared" si="44"/>
        <v>0</v>
      </c>
      <c r="AK684" s="1030">
        <f t="shared" si="44"/>
        <v>0</v>
      </c>
      <c r="AL684" s="1030">
        <f>IFERROR(INDEX(G684:R684,1,MATCH(Parametres!$B$3,G$1:R$1,0)-1)*IF(OR(F684="L",F684="S",F684="I"),-1,1),"")</f>
        <v>0</v>
      </c>
      <c r="AM684" s="1030">
        <f t="shared" si="41"/>
        <v>0</v>
      </c>
      <c r="AN684" s="1030">
        <f>INDEX(G684:R684,1,MATCH(Parametres!$B$3,G$1:R$1,0))*IF(OR(F684="L",F684="S",F684="I"),-1,1)</f>
        <v>0</v>
      </c>
      <c r="AO684" s="598" t="e">
        <f>+VLOOKUP($AJ684,Data_Validation!$A:$D,1,0)</f>
        <v>#N/A</v>
      </c>
      <c r="AP684" s="598" t="e">
        <f>+VLOOKUP($AJ684,Data_Validation!$A:$D,3,0)</f>
        <v>#N/A</v>
      </c>
      <c r="AQ684" s="598" t="e">
        <f>+VLOOKUP($AJ684,Data_Validation!$A:$D,4,0)</f>
        <v>#N/A</v>
      </c>
      <c r="AR684" s="598" t="s">
        <v>299</v>
      </c>
      <c r="AS684" s="598" t="e">
        <f>+VLOOKUP($AJ684,Data_Validation!$A:$E,5,0)</f>
        <v>#N/A</v>
      </c>
      <c r="AT684" s="1036">
        <f t="shared" si="42"/>
        <v>0</v>
      </c>
      <c r="AU684" s="599">
        <f t="shared" si="42"/>
        <v>0</v>
      </c>
      <c r="AV684" s="1030">
        <f>IFERROR(INDEX(V684:AG684,1,MATCH(Parametres!$B$3,V$1:AG$1,0)-1)*IF(OR(C684="L",C684="S",C684="I"),-1,1),"")</f>
        <v>0</v>
      </c>
      <c r="AW684" s="1030">
        <f t="shared" si="43"/>
        <v>0</v>
      </c>
      <c r="AX684" s="1030">
        <f>INDEX(V684:AG684,1,MATCH(Parametres!$B$3,V$1:AG$1,0))*IF(OR(C684="L",C684="S",C684="I"),-1,1)</f>
        <v>0</v>
      </c>
      <c r="AY684" s="598" t="s">
        <v>337</v>
      </c>
      <c r="AZ684" s="598" t="e">
        <f>+VLOOKUP($AJ684,Data_Validation!$A:$E,5,0)</f>
        <v>#N/A</v>
      </c>
    </row>
    <row r="685" spans="36:52" ht="15" customHeight="1">
      <c r="AJ685" s="1030">
        <f t="shared" si="44"/>
        <v>0</v>
      </c>
      <c r="AK685" s="1030">
        <f t="shared" si="44"/>
        <v>0</v>
      </c>
      <c r="AL685" s="1030">
        <f>IFERROR(INDEX(G685:R685,1,MATCH(Parametres!$B$3,G$1:R$1,0)-1)*IF(OR(F685="L",F685="S",F685="I"),-1,1),"")</f>
        <v>0</v>
      </c>
      <c r="AM685" s="1030">
        <f t="shared" si="41"/>
        <v>0</v>
      </c>
      <c r="AN685" s="1030">
        <f>INDEX(G685:R685,1,MATCH(Parametres!$B$3,G$1:R$1,0))*IF(OR(F685="L",F685="S",F685="I"),-1,1)</f>
        <v>0</v>
      </c>
      <c r="AO685" s="598" t="e">
        <f>+VLOOKUP($AJ685,Data_Validation!$A:$D,1,0)</f>
        <v>#N/A</v>
      </c>
      <c r="AP685" s="598" t="e">
        <f>+VLOOKUP($AJ685,Data_Validation!$A:$D,3,0)</f>
        <v>#N/A</v>
      </c>
      <c r="AQ685" s="598" t="e">
        <f>+VLOOKUP($AJ685,Data_Validation!$A:$D,4,0)</f>
        <v>#N/A</v>
      </c>
      <c r="AR685" s="598" t="s">
        <v>299</v>
      </c>
      <c r="AS685" s="598" t="e">
        <f>+VLOOKUP($AJ685,Data_Validation!$A:$E,5,0)</f>
        <v>#N/A</v>
      </c>
      <c r="AT685" s="1036">
        <f t="shared" si="42"/>
        <v>0</v>
      </c>
      <c r="AU685" s="599">
        <f t="shared" si="42"/>
        <v>0</v>
      </c>
      <c r="AV685" s="1030">
        <f>IFERROR(INDEX(V685:AG685,1,MATCH(Parametres!$B$3,V$1:AG$1,0)-1)*IF(OR(C685="L",C685="S",C685="I"),-1,1),"")</f>
        <v>0</v>
      </c>
      <c r="AW685" s="1030">
        <f t="shared" si="43"/>
        <v>0</v>
      </c>
      <c r="AX685" s="1030">
        <f>INDEX(V685:AG685,1,MATCH(Parametres!$B$3,V$1:AG$1,0))*IF(OR(C685="L",C685="S",C685="I"),-1,1)</f>
        <v>0</v>
      </c>
      <c r="AY685" s="598" t="s">
        <v>337</v>
      </c>
      <c r="AZ685" s="598" t="e">
        <f>+VLOOKUP($AJ685,Data_Validation!$A:$E,5,0)</f>
        <v>#N/A</v>
      </c>
    </row>
    <row r="686" spans="36:52" ht="15" customHeight="1">
      <c r="AJ686" s="1030">
        <f t="shared" si="44"/>
        <v>0</v>
      </c>
      <c r="AK686" s="1030">
        <f t="shared" si="44"/>
        <v>0</v>
      </c>
      <c r="AL686" s="1030">
        <f>IFERROR(INDEX(G686:R686,1,MATCH(Parametres!$B$3,G$1:R$1,0)-1)*IF(OR(F686="L",F686="S",F686="I"),-1,1),"")</f>
        <v>0</v>
      </c>
      <c r="AM686" s="1030">
        <f t="shared" si="41"/>
        <v>0</v>
      </c>
      <c r="AN686" s="1030">
        <f>INDEX(G686:R686,1,MATCH(Parametres!$B$3,G$1:R$1,0))*IF(OR(F686="L",F686="S",F686="I"),-1,1)</f>
        <v>0</v>
      </c>
      <c r="AO686" s="598" t="e">
        <f>+VLOOKUP($AJ686,Data_Validation!$A:$D,1,0)</f>
        <v>#N/A</v>
      </c>
      <c r="AP686" s="598" t="e">
        <f>+VLOOKUP($AJ686,Data_Validation!$A:$D,3,0)</f>
        <v>#N/A</v>
      </c>
      <c r="AQ686" s="598" t="e">
        <f>+VLOOKUP($AJ686,Data_Validation!$A:$D,4,0)</f>
        <v>#N/A</v>
      </c>
      <c r="AR686" s="598" t="s">
        <v>299</v>
      </c>
      <c r="AS686" s="598" t="e">
        <f>+VLOOKUP($AJ686,Data_Validation!$A:$E,5,0)</f>
        <v>#N/A</v>
      </c>
      <c r="AT686" s="1036">
        <f t="shared" si="42"/>
        <v>0</v>
      </c>
      <c r="AU686" s="599">
        <f t="shared" si="42"/>
        <v>0</v>
      </c>
      <c r="AV686" s="1030">
        <f>IFERROR(INDEX(V686:AG686,1,MATCH(Parametres!$B$3,V$1:AG$1,0)-1)*IF(OR(C686="L",C686="S",C686="I"),-1,1),"")</f>
        <v>0</v>
      </c>
      <c r="AW686" s="1030">
        <f t="shared" si="43"/>
        <v>0</v>
      </c>
      <c r="AX686" s="1030">
        <f>INDEX(V686:AG686,1,MATCH(Parametres!$B$3,V$1:AG$1,0))*IF(OR(C686="L",C686="S",C686="I"),-1,1)</f>
        <v>0</v>
      </c>
      <c r="AY686" s="598" t="s">
        <v>337</v>
      </c>
      <c r="AZ686" s="598" t="e">
        <f>+VLOOKUP($AJ686,Data_Validation!$A:$E,5,0)</f>
        <v>#N/A</v>
      </c>
    </row>
    <row r="687" spans="36:52" ht="15" customHeight="1">
      <c r="AJ687" s="1030">
        <f t="shared" si="44"/>
        <v>0</v>
      </c>
      <c r="AK687" s="1030">
        <f t="shared" si="44"/>
        <v>0</v>
      </c>
      <c r="AL687" s="1030">
        <f>IFERROR(INDEX(G687:R687,1,MATCH(Parametres!$B$3,G$1:R$1,0)-1)*IF(OR(F687="L",F687="S",F687="I"),-1,1),"")</f>
        <v>0</v>
      </c>
      <c r="AM687" s="1030">
        <f t="shared" si="41"/>
        <v>0</v>
      </c>
      <c r="AN687" s="1030">
        <f>INDEX(G687:R687,1,MATCH(Parametres!$B$3,G$1:R$1,0))*IF(OR(F687="L",F687="S",F687="I"),-1,1)</f>
        <v>0</v>
      </c>
      <c r="AO687" s="598" t="e">
        <f>+VLOOKUP($AJ687,Data_Validation!$A:$D,1,0)</f>
        <v>#N/A</v>
      </c>
      <c r="AP687" s="598" t="e">
        <f>+VLOOKUP($AJ687,Data_Validation!$A:$D,3,0)</f>
        <v>#N/A</v>
      </c>
      <c r="AQ687" s="598" t="e">
        <f>+VLOOKUP($AJ687,Data_Validation!$A:$D,4,0)</f>
        <v>#N/A</v>
      </c>
      <c r="AR687" s="598" t="s">
        <v>299</v>
      </c>
      <c r="AS687" s="598" t="e">
        <f>+VLOOKUP($AJ687,Data_Validation!$A:$E,5,0)</f>
        <v>#N/A</v>
      </c>
      <c r="AT687" s="1036">
        <f t="shared" si="42"/>
        <v>0</v>
      </c>
      <c r="AU687" s="599">
        <f t="shared" si="42"/>
        <v>0</v>
      </c>
      <c r="AV687" s="1030">
        <f>IFERROR(INDEX(V687:AG687,1,MATCH(Parametres!$B$3,V$1:AG$1,0)-1)*IF(OR(C687="L",C687="S",C687="I"),-1,1),"")</f>
        <v>0</v>
      </c>
      <c r="AW687" s="1030">
        <f t="shared" si="43"/>
        <v>0</v>
      </c>
      <c r="AX687" s="1030">
        <f>INDEX(V687:AG687,1,MATCH(Parametres!$B$3,V$1:AG$1,0))*IF(OR(C687="L",C687="S",C687="I"),-1,1)</f>
        <v>0</v>
      </c>
      <c r="AY687" s="598" t="s">
        <v>337</v>
      </c>
      <c r="AZ687" s="598" t="e">
        <f>+VLOOKUP($AJ687,Data_Validation!$A:$E,5,0)</f>
        <v>#N/A</v>
      </c>
    </row>
    <row r="688" spans="36:52" ht="15" customHeight="1">
      <c r="AJ688" s="1030">
        <f t="shared" si="44"/>
        <v>0</v>
      </c>
      <c r="AK688" s="1030">
        <f t="shared" si="44"/>
        <v>0</v>
      </c>
      <c r="AL688" s="1030">
        <f>IFERROR(INDEX(G688:R688,1,MATCH(Parametres!$B$3,G$1:R$1,0)-1)*IF(OR(F688="L",F688="S",F688="I"),-1,1),"")</f>
        <v>0</v>
      </c>
      <c r="AM688" s="1030">
        <f t="shared" si="41"/>
        <v>0</v>
      </c>
      <c r="AN688" s="1030">
        <f>INDEX(G688:R688,1,MATCH(Parametres!$B$3,G$1:R$1,0))*IF(OR(F688="L",F688="S",F688="I"),-1,1)</f>
        <v>0</v>
      </c>
      <c r="AO688" s="598" t="e">
        <f>+VLOOKUP($AJ688,Data_Validation!$A:$D,1,0)</f>
        <v>#N/A</v>
      </c>
      <c r="AP688" s="598" t="e">
        <f>+VLOOKUP($AJ688,Data_Validation!$A:$D,3,0)</f>
        <v>#N/A</v>
      </c>
      <c r="AQ688" s="598" t="e">
        <f>+VLOOKUP($AJ688,Data_Validation!$A:$D,4,0)</f>
        <v>#N/A</v>
      </c>
      <c r="AR688" s="598" t="s">
        <v>299</v>
      </c>
      <c r="AS688" s="598" t="e">
        <f>+VLOOKUP($AJ688,Data_Validation!$A:$E,5,0)</f>
        <v>#N/A</v>
      </c>
      <c r="AT688" s="1036">
        <f t="shared" si="42"/>
        <v>0</v>
      </c>
      <c r="AU688" s="599">
        <f t="shared" si="42"/>
        <v>0</v>
      </c>
      <c r="AV688" s="1030">
        <f>IFERROR(INDEX(V688:AG688,1,MATCH(Parametres!$B$3,V$1:AG$1,0)-1)*IF(OR(C688="L",C688="S",C688="I"),-1,1),"")</f>
        <v>0</v>
      </c>
      <c r="AW688" s="1030">
        <f t="shared" si="43"/>
        <v>0</v>
      </c>
      <c r="AX688" s="1030">
        <f>INDEX(V688:AG688,1,MATCH(Parametres!$B$3,V$1:AG$1,0))*IF(OR(C688="L",C688="S",C688="I"),-1,1)</f>
        <v>0</v>
      </c>
      <c r="AY688" s="598" t="s">
        <v>337</v>
      </c>
      <c r="AZ688" s="598" t="e">
        <f>+VLOOKUP($AJ688,Data_Validation!$A:$E,5,0)</f>
        <v>#N/A</v>
      </c>
    </row>
    <row r="689" spans="36:52" ht="15" customHeight="1">
      <c r="AJ689" s="1030">
        <f t="shared" si="44"/>
        <v>0</v>
      </c>
      <c r="AK689" s="1030">
        <f t="shared" si="44"/>
        <v>0</v>
      </c>
      <c r="AL689" s="1030">
        <f>IFERROR(INDEX(G689:R689,1,MATCH(Parametres!$B$3,G$1:R$1,0)-1)*IF(OR(F689="L",F689="S",F689="I"),-1,1),"")</f>
        <v>0</v>
      </c>
      <c r="AM689" s="1030">
        <f t="shared" si="41"/>
        <v>0</v>
      </c>
      <c r="AN689" s="1030">
        <f>INDEX(G689:R689,1,MATCH(Parametres!$B$3,G$1:R$1,0))*IF(OR(F689="L",F689="S",F689="I"),-1,1)</f>
        <v>0</v>
      </c>
      <c r="AO689" s="598" t="e">
        <f>+VLOOKUP($AJ689,Data_Validation!$A:$D,1,0)</f>
        <v>#N/A</v>
      </c>
      <c r="AP689" s="598" t="e">
        <f>+VLOOKUP($AJ689,Data_Validation!$A:$D,3,0)</f>
        <v>#N/A</v>
      </c>
      <c r="AQ689" s="598" t="e">
        <f>+VLOOKUP($AJ689,Data_Validation!$A:$D,4,0)</f>
        <v>#N/A</v>
      </c>
      <c r="AR689" s="598" t="s">
        <v>299</v>
      </c>
      <c r="AS689" s="598" t="e">
        <f>+VLOOKUP($AJ689,Data_Validation!$A:$E,5,0)</f>
        <v>#N/A</v>
      </c>
      <c r="AT689" s="1036">
        <f t="shared" si="42"/>
        <v>0</v>
      </c>
      <c r="AU689" s="599">
        <f t="shared" si="42"/>
        <v>0</v>
      </c>
      <c r="AV689" s="1030">
        <f>IFERROR(INDEX(V689:AG689,1,MATCH(Parametres!$B$3,V$1:AG$1,0)-1)*IF(OR(C689="L",C689="S",C689="I"),-1,1),"")</f>
        <v>0</v>
      </c>
      <c r="AW689" s="1030">
        <f t="shared" si="43"/>
        <v>0</v>
      </c>
      <c r="AX689" s="1030">
        <f>INDEX(V689:AG689,1,MATCH(Parametres!$B$3,V$1:AG$1,0))*IF(OR(C689="L",C689="S",C689="I"),-1,1)</f>
        <v>0</v>
      </c>
      <c r="AY689" s="598" t="s">
        <v>337</v>
      </c>
      <c r="AZ689" s="598" t="e">
        <f>+VLOOKUP($AJ689,Data_Validation!$A:$E,5,0)</f>
        <v>#N/A</v>
      </c>
    </row>
    <row r="690" spans="36:52" ht="15" customHeight="1">
      <c r="AJ690" s="1030">
        <f t="shared" si="44"/>
        <v>0</v>
      </c>
      <c r="AK690" s="1030">
        <f t="shared" si="44"/>
        <v>0</v>
      </c>
      <c r="AL690" s="1030">
        <f>IFERROR(INDEX(G690:R690,1,MATCH(Parametres!$B$3,G$1:R$1,0)-1)*IF(OR(F690="L",F690="S",F690="I"),-1,1),"")</f>
        <v>0</v>
      </c>
      <c r="AM690" s="1030">
        <f t="shared" si="41"/>
        <v>0</v>
      </c>
      <c r="AN690" s="1030">
        <f>INDEX(G690:R690,1,MATCH(Parametres!$B$3,G$1:R$1,0))*IF(OR(F690="L",F690="S",F690="I"),-1,1)</f>
        <v>0</v>
      </c>
      <c r="AO690" s="598" t="e">
        <f>+VLOOKUP($AJ690,Data_Validation!$A:$D,1,0)</f>
        <v>#N/A</v>
      </c>
      <c r="AP690" s="598" t="e">
        <f>+VLOOKUP($AJ690,Data_Validation!$A:$D,3,0)</f>
        <v>#N/A</v>
      </c>
      <c r="AQ690" s="598" t="e">
        <f>+VLOOKUP($AJ690,Data_Validation!$A:$D,4,0)</f>
        <v>#N/A</v>
      </c>
      <c r="AR690" s="598" t="s">
        <v>299</v>
      </c>
      <c r="AS690" s="598" t="e">
        <f>+VLOOKUP($AJ690,Data_Validation!$A:$E,5,0)</f>
        <v>#N/A</v>
      </c>
      <c r="AT690" s="1036">
        <f t="shared" si="42"/>
        <v>0</v>
      </c>
      <c r="AU690" s="599">
        <f t="shared" si="42"/>
        <v>0</v>
      </c>
      <c r="AV690" s="1030">
        <f>IFERROR(INDEX(V690:AG690,1,MATCH(Parametres!$B$3,V$1:AG$1,0)-1)*IF(OR(C690="L",C690="S",C690="I"),-1,1),"")</f>
        <v>0</v>
      </c>
      <c r="AW690" s="1030">
        <f t="shared" si="43"/>
        <v>0</v>
      </c>
      <c r="AX690" s="1030">
        <f>INDEX(V690:AG690,1,MATCH(Parametres!$B$3,V$1:AG$1,0))*IF(OR(C690="L",C690="S",C690="I"),-1,1)</f>
        <v>0</v>
      </c>
      <c r="AY690" s="598" t="s">
        <v>337</v>
      </c>
      <c r="AZ690" s="598" t="e">
        <f>+VLOOKUP($AJ690,Data_Validation!$A:$E,5,0)</f>
        <v>#N/A</v>
      </c>
    </row>
    <row r="691" spans="36:52" ht="15" customHeight="1">
      <c r="AJ691" s="1030">
        <f t="shared" si="44"/>
        <v>0</v>
      </c>
      <c r="AK691" s="1030">
        <f t="shared" si="44"/>
        <v>0</v>
      </c>
      <c r="AL691" s="1030">
        <f>IFERROR(INDEX(G691:R691,1,MATCH(Parametres!$B$3,G$1:R$1,0)-1)*IF(OR(F691="L",F691="S",F691="I"),-1,1),"")</f>
        <v>0</v>
      </c>
      <c r="AM691" s="1030">
        <f t="shared" si="41"/>
        <v>0</v>
      </c>
      <c r="AN691" s="1030">
        <f>INDEX(G691:R691,1,MATCH(Parametres!$B$3,G$1:R$1,0))*IF(OR(F691="L",F691="S",F691="I"),-1,1)</f>
        <v>0</v>
      </c>
      <c r="AO691" s="598" t="e">
        <f>+VLOOKUP($AJ691,Data_Validation!$A:$D,1,0)</f>
        <v>#N/A</v>
      </c>
      <c r="AP691" s="598" t="e">
        <f>+VLOOKUP($AJ691,Data_Validation!$A:$D,3,0)</f>
        <v>#N/A</v>
      </c>
      <c r="AQ691" s="598" t="e">
        <f>+VLOOKUP($AJ691,Data_Validation!$A:$D,4,0)</f>
        <v>#N/A</v>
      </c>
      <c r="AR691" s="598" t="s">
        <v>299</v>
      </c>
      <c r="AS691" s="598" t="e">
        <f>+VLOOKUP($AJ691,Data_Validation!$A:$E,5,0)</f>
        <v>#N/A</v>
      </c>
      <c r="AT691" s="1036">
        <f t="shared" si="42"/>
        <v>0</v>
      </c>
      <c r="AU691" s="599">
        <f t="shared" si="42"/>
        <v>0</v>
      </c>
      <c r="AV691" s="1030">
        <f>IFERROR(INDEX(V691:AG691,1,MATCH(Parametres!$B$3,V$1:AG$1,0)-1)*IF(OR(C691="L",C691="S",C691="I"),-1,1),"")</f>
        <v>0</v>
      </c>
      <c r="AW691" s="1030">
        <f t="shared" si="43"/>
        <v>0</v>
      </c>
      <c r="AX691" s="1030">
        <f>INDEX(V691:AG691,1,MATCH(Parametres!$B$3,V$1:AG$1,0))*IF(OR(C691="L",C691="S",C691="I"),-1,1)</f>
        <v>0</v>
      </c>
      <c r="AY691" s="598" t="s">
        <v>337</v>
      </c>
      <c r="AZ691" s="598" t="e">
        <f>+VLOOKUP($AJ691,Data_Validation!$A:$E,5,0)</f>
        <v>#N/A</v>
      </c>
    </row>
    <row r="692" spans="36:52" ht="15" customHeight="1">
      <c r="AJ692" s="1030">
        <f t="shared" si="44"/>
        <v>0</v>
      </c>
      <c r="AK692" s="1030">
        <f t="shared" si="44"/>
        <v>0</v>
      </c>
      <c r="AL692" s="1030">
        <f>IFERROR(INDEX(G692:R692,1,MATCH(Parametres!$B$3,G$1:R$1,0)-1)*IF(OR(F692="L",F692="S",F692="I"),-1,1),"")</f>
        <v>0</v>
      </c>
      <c r="AM692" s="1030">
        <f t="shared" si="41"/>
        <v>0</v>
      </c>
      <c r="AN692" s="1030">
        <f>INDEX(G692:R692,1,MATCH(Parametres!$B$3,G$1:R$1,0))*IF(OR(F692="L",F692="S",F692="I"),-1,1)</f>
        <v>0</v>
      </c>
      <c r="AO692" s="598" t="e">
        <f>+VLOOKUP($AJ692,Data_Validation!$A:$D,1,0)</f>
        <v>#N/A</v>
      </c>
      <c r="AP692" s="598" t="e">
        <f>+VLOOKUP($AJ692,Data_Validation!$A:$D,3,0)</f>
        <v>#N/A</v>
      </c>
      <c r="AQ692" s="598" t="e">
        <f>+VLOOKUP($AJ692,Data_Validation!$A:$D,4,0)</f>
        <v>#N/A</v>
      </c>
      <c r="AR692" s="598" t="s">
        <v>299</v>
      </c>
      <c r="AS692" s="598" t="e">
        <f>+VLOOKUP($AJ692,Data_Validation!$A:$E,5,0)</f>
        <v>#N/A</v>
      </c>
      <c r="AT692" s="1036">
        <f t="shared" si="42"/>
        <v>0</v>
      </c>
      <c r="AU692" s="599">
        <f t="shared" si="42"/>
        <v>0</v>
      </c>
      <c r="AV692" s="1030">
        <f>IFERROR(INDEX(V692:AG692,1,MATCH(Parametres!$B$3,V$1:AG$1,0)-1)*IF(OR(C692="L",C692="S",C692="I"),-1,1),"")</f>
        <v>0</v>
      </c>
      <c r="AW692" s="1030">
        <f t="shared" si="43"/>
        <v>0</v>
      </c>
      <c r="AX692" s="1030">
        <f>INDEX(V692:AG692,1,MATCH(Parametres!$B$3,V$1:AG$1,0))*IF(OR(C692="L",C692="S",C692="I"),-1,1)</f>
        <v>0</v>
      </c>
      <c r="AY692" s="598" t="s">
        <v>337</v>
      </c>
      <c r="AZ692" s="598" t="e">
        <f>+VLOOKUP($AJ692,Data_Validation!$A:$E,5,0)</f>
        <v>#N/A</v>
      </c>
    </row>
    <row r="693" spans="36:52" ht="15" customHeight="1">
      <c r="AJ693" s="1030">
        <f t="shared" si="44"/>
        <v>0</v>
      </c>
      <c r="AK693" s="1030">
        <f t="shared" si="44"/>
        <v>0</v>
      </c>
      <c r="AL693" s="1030">
        <f>IFERROR(INDEX(G693:R693,1,MATCH(Parametres!$B$3,G$1:R$1,0)-1)*IF(OR(F693="L",F693="S",F693="I"),-1,1),"")</f>
        <v>0</v>
      </c>
      <c r="AM693" s="1030">
        <f t="shared" si="41"/>
        <v>0</v>
      </c>
      <c r="AN693" s="1030">
        <f>INDEX(G693:R693,1,MATCH(Parametres!$B$3,G$1:R$1,0))*IF(OR(F693="L",F693="S",F693="I"),-1,1)</f>
        <v>0</v>
      </c>
      <c r="AO693" s="598" t="e">
        <f>+VLOOKUP($AJ693,Data_Validation!$A:$D,1,0)</f>
        <v>#N/A</v>
      </c>
      <c r="AP693" s="598" t="e">
        <f>+VLOOKUP($AJ693,Data_Validation!$A:$D,3,0)</f>
        <v>#N/A</v>
      </c>
      <c r="AQ693" s="598" t="e">
        <f>+VLOOKUP($AJ693,Data_Validation!$A:$D,4,0)</f>
        <v>#N/A</v>
      </c>
      <c r="AR693" s="598" t="s">
        <v>299</v>
      </c>
      <c r="AS693" s="598" t="e">
        <f>+VLOOKUP($AJ693,Data_Validation!$A:$E,5,0)</f>
        <v>#N/A</v>
      </c>
      <c r="AT693" s="1036">
        <f t="shared" si="42"/>
        <v>0</v>
      </c>
      <c r="AU693" s="599">
        <f t="shared" si="42"/>
        <v>0</v>
      </c>
      <c r="AV693" s="1030">
        <f>IFERROR(INDEX(V693:AG693,1,MATCH(Parametres!$B$3,V$1:AG$1,0)-1)*IF(OR(C693="L",C693="S",C693="I"),-1,1),"")</f>
        <v>0</v>
      </c>
      <c r="AW693" s="1030">
        <f t="shared" si="43"/>
        <v>0</v>
      </c>
      <c r="AX693" s="1030">
        <f>INDEX(V693:AG693,1,MATCH(Parametres!$B$3,V$1:AG$1,0))*IF(OR(C693="L",C693="S",C693="I"),-1,1)</f>
        <v>0</v>
      </c>
      <c r="AY693" s="598" t="s">
        <v>337</v>
      </c>
      <c r="AZ693" s="598" t="e">
        <f>+VLOOKUP($AJ693,Data_Validation!$A:$E,5,0)</f>
        <v>#N/A</v>
      </c>
    </row>
    <row r="694" spans="36:52" ht="15" customHeight="1">
      <c r="AJ694" s="1030">
        <f t="shared" si="44"/>
        <v>0</v>
      </c>
      <c r="AK694" s="1030">
        <f t="shared" si="44"/>
        <v>0</v>
      </c>
      <c r="AL694" s="1030">
        <f>IFERROR(INDEX(G694:R694,1,MATCH(Parametres!$B$3,G$1:R$1,0)-1)*IF(OR(F694="L",F694="S",F694="I"),-1,1),"")</f>
        <v>0</v>
      </c>
      <c r="AM694" s="1030">
        <f t="shared" si="41"/>
        <v>0</v>
      </c>
      <c r="AN694" s="1030">
        <f>INDEX(G694:R694,1,MATCH(Parametres!$B$3,G$1:R$1,0))*IF(OR(F694="L",F694="S",F694="I"),-1,1)</f>
        <v>0</v>
      </c>
      <c r="AO694" s="598" t="e">
        <f>+VLOOKUP($AJ694,Data_Validation!$A:$D,1,0)</f>
        <v>#N/A</v>
      </c>
      <c r="AP694" s="598" t="e">
        <f>+VLOOKUP($AJ694,Data_Validation!$A:$D,3,0)</f>
        <v>#N/A</v>
      </c>
      <c r="AQ694" s="598" t="e">
        <f>+VLOOKUP($AJ694,Data_Validation!$A:$D,4,0)</f>
        <v>#N/A</v>
      </c>
      <c r="AR694" s="598" t="s">
        <v>299</v>
      </c>
      <c r="AS694" s="598" t="e">
        <f>+VLOOKUP($AJ694,Data_Validation!$A:$E,5,0)</f>
        <v>#N/A</v>
      </c>
      <c r="AT694" s="1036">
        <f t="shared" si="42"/>
        <v>0</v>
      </c>
      <c r="AU694" s="599">
        <f t="shared" si="42"/>
        <v>0</v>
      </c>
      <c r="AV694" s="1030">
        <f>IFERROR(INDEX(V694:AG694,1,MATCH(Parametres!$B$3,V$1:AG$1,0)-1)*IF(OR(C694="L",C694="S",C694="I"),-1,1),"")</f>
        <v>0</v>
      </c>
      <c r="AW694" s="1030">
        <f t="shared" si="43"/>
        <v>0</v>
      </c>
      <c r="AX694" s="1030">
        <f>INDEX(V694:AG694,1,MATCH(Parametres!$B$3,V$1:AG$1,0))*IF(OR(C694="L",C694="S",C694="I"),-1,1)</f>
        <v>0</v>
      </c>
      <c r="AY694" s="598" t="s">
        <v>337</v>
      </c>
      <c r="AZ694" s="598" t="e">
        <f>+VLOOKUP($AJ694,Data_Validation!$A:$E,5,0)</f>
        <v>#N/A</v>
      </c>
    </row>
    <row r="695" spans="36:52" ht="15" customHeight="1">
      <c r="AJ695" s="1030">
        <f t="shared" si="44"/>
        <v>0</v>
      </c>
      <c r="AK695" s="1030">
        <f t="shared" si="44"/>
        <v>0</v>
      </c>
      <c r="AL695" s="1030">
        <f>IFERROR(INDEX(G695:R695,1,MATCH(Parametres!$B$3,G$1:R$1,0)-1)*IF(OR(F695="L",F695="S",F695="I"),-1,1),"")</f>
        <v>0</v>
      </c>
      <c r="AM695" s="1030">
        <f t="shared" si="41"/>
        <v>0</v>
      </c>
      <c r="AN695" s="1030">
        <f>INDEX(G695:R695,1,MATCH(Parametres!$B$3,G$1:R$1,0))*IF(OR(F695="L",F695="S",F695="I"),-1,1)</f>
        <v>0</v>
      </c>
      <c r="AO695" s="598" t="e">
        <f>+VLOOKUP($AJ695,Data_Validation!$A:$D,1,0)</f>
        <v>#N/A</v>
      </c>
      <c r="AP695" s="598" t="e">
        <f>+VLOOKUP($AJ695,Data_Validation!$A:$D,3,0)</f>
        <v>#N/A</v>
      </c>
      <c r="AQ695" s="598" t="e">
        <f>+VLOOKUP($AJ695,Data_Validation!$A:$D,4,0)</f>
        <v>#N/A</v>
      </c>
      <c r="AR695" s="598" t="s">
        <v>299</v>
      </c>
      <c r="AS695" s="598" t="e">
        <f>+VLOOKUP($AJ695,Data_Validation!$A:$E,5,0)</f>
        <v>#N/A</v>
      </c>
      <c r="AT695" s="1036">
        <f t="shared" si="42"/>
        <v>0</v>
      </c>
      <c r="AU695" s="599">
        <f t="shared" si="42"/>
        <v>0</v>
      </c>
      <c r="AV695" s="1030">
        <f>IFERROR(INDEX(V695:AG695,1,MATCH(Parametres!$B$3,V$1:AG$1,0)-1)*IF(OR(C695="L",C695="S",C695="I"),-1,1),"")</f>
        <v>0</v>
      </c>
      <c r="AW695" s="1030">
        <f t="shared" si="43"/>
        <v>0</v>
      </c>
      <c r="AX695" s="1030">
        <f>INDEX(V695:AG695,1,MATCH(Parametres!$B$3,V$1:AG$1,0))*IF(OR(C695="L",C695="S",C695="I"),-1,1)</f>
        <v>0</v>
      </c>
      <c r="AY695" s="598" t="s">
        <v>337</v>
      </c>
      <c r="AZ695" s="598" t="e">
        <f>+VLOOKUP($AJ695,Data_Validation!$A:$E,5,0)</f>
        <v>#N/A</v>
      </c>
    </row>
    <row r="696" spans="36:52" ht="15" customHeight="1">
      <c r="AJ696" s="1030">
        <f t="shared" si="44"/>
        <v>0</v>
      </c>
      <c r="AK696" s="1030">
        <f t="shared" si="44"/>
        <v>0</v>
      </c>
      <c r="AL696" s="1030">
        <f>IFERROR(INDEX(G696:R696,1,MATCH(Parametres!$B$3,G$1:R$1,0)-1)*IF(OR(F696="L",F696="S",F696="I"),-1,1),"")</f>
        <v>0</v>
      </c>
      <c r="AM696" s="1030">
        <f t="shared" si="41"/>
        <v>0</v>
      </c>
      <c r="AN696" s="1030">
        <f>INDEX(G696:R696,1,MATCH(Parametres!$B$3,G$1:R$1,0))*IF(OR(F696="L",F696="S",F696="I"),-1,1)</f>
        <v>0</v>
      </c>
      <c r="AO696" s="598" t="e">
        <f>+VLOOKUP($AJ696,Data_Validation!$A:$D,1,0)</f>
        <v>#N/A</v>
      </c>
      <c r="AP696" s="598" t="e">
        <f>+VLOOKUP($AJ696,Data_Validation!$A:$D,3,0)</f>
        <v>#N/A</v>
      </c>
      <c r="AQ696" s="598" t="e">
        <f>+VLOOKUP($AJ696,Data_Validation!$A:$D,4,0)</f>
        <v>#N/A</v>
      </c>
      <c r="AR696" s="598" t="s">
        <v>299</v>
      </c>
      <c r="AS696" s="598" t="e">
        <f>+VLOOKUP($AJ696,Data_Validation!$A:$E,5,0)</f>
        <v>#N/A</v>
      </c>
      <c r="AT696" s="1036">
        <f t="shared" si="42"/>
        <v>0</v>
      </c>
      <c r="AU696" s="599">
        <f t="shared" si="42"/>
        <v>0</v>
      </c>
      <c r="AV696" s="1030">
        <f>IFERROR(INDEX(V696:AG696,1,MATCH(Parametres!$B$3,V$1:AG$1,0)-1)*IF(OR(C696="L",C696="S",C696="I"),-1,1),"")</f>
        <v>0</v>
      </c>
      <c r="AW696" s="1030">
        <f t="shared" si="43"/>
        <v>0</v>
      </c>
      <c r="AX696" s="1030">
        <f>INDEX(V696:AG696,1,MATCH(Parametres!$B$3,V$1:AG$1,0))*IF(OR(C696="L",C696="S",C696="I"),-1,1)</f>
        <v>0</v>
      </c>
      <c r="AY696" s="598" t="s">
        <v>337</v>
      </c>
      <c r="AZ696" s="598" t="e">
        <f>+VLOOKUP($AJ696,Data_Validation!$A:$E,5,0)</f>
        <v>#N/A</v>
      </c>
    </row>
    <row r="697" spans="36:52" ht="15" customHeight="1">
      <c r="AJ697" s="1030">
        <f t="shared" si="44"/>
        <v>0</v>
      </c>
      <c r="AK697" s="1030">
        <f t="shared" si="44"/>
        <v>0</v>
      </c>
      <c r="AL697" s="1030">
        <f>IFERROR(INDEX(G697:R697,1,MATCH(Parametres!$B$3,G$1:R$1,0)-1)*IF(OR(F697="L",F697="S",F697="I"),-1,1),"")</f>
        <v>0</v>
      </c>
      <c r="AM697" s="1030">
        <f t="shared" si="41"/>
        <v>0</v>
      </c>
      <c r="AN697" s="1030">
        <f>INDEX(G697:R697,1,MATCH(Parametres!$B$3,G$1:R$1,0))*IF(OR(F697="L",F697="S",F697="I"),-1,1)</f>
        <v>0</v>
      </c>
      <c r="AO697" s="598" t="e">
        <f>+VLOOKUP($AJ697,Data_Validation!$A:$D,1,0)</f>
        <v>#N/A</v>
      </c>
      <c r="AP697" s="598" t="e">
        <f>+VLOOKUP($AJ697,Data_Validation!$A:$D,3,0)</f>
        <v>#N/A</v>
      </c>
      <c r="AQ697" s="598" t="e">
        <f>+VLOOKUP($AJ697,Data_Validation!$A:$D,4,0)</f>
        <v>#N/A</v>
      </c>
      <c r="AR697" s="598" t="s">
        <v>299</v>
      </c>
      <c r="AS697" s="598" t="e">
        <f>+VLOOKUP($AJ697,Data_Validation!$A:$E,5,0)</f>
        <v>#N/A</v>
      </c>
      <c r="AT697" s="1036">
        <f t="shared" si="42"/>
        <v>0</v>
      </c>
      <c r="AU697" s="599">
        <f t="shared" si="42"/>
        <v>0</v>
      </c>
      <c r="AV697" s="1030">
        <f>IFERROR(INDEX(V697:AG697,1,MATCH(Parametres!$B$3,V$1:AG$1,0)-1)*IF(OR(C697="L",C697="S",C697="I"),-1,1),"")</f>
        <v>0</v>
      </c>
      <c r="AW697" s="1030">
        <f t="shared" si="43"/>
        <v>0</v>
      </c>
      <c r="AX697" s="1030">
        <f>INDEX(V697:AG697,1,MATCH(Parametres!$B$3,V$1:AG$1,0))*IF(OR(C697="L",C697="S",C697="I"),-1,1)</f>
        <v>0</v>
      </c>
      <c r="AY697" s="598" t="s">
        <v>337</v>
      </c>
      <c r="AZ697" s="598" t="e">
        <f>+VLOOKUP($AJ697,Data_Validation!$A:$E,5,0)</f>
        <v>#N/A</v>
      </c>
    </row>
    <row r="698" spans="36:52" ht="15" customHeight="1">
      <c r="AJ698" s="1030">
        <f t="shared" si="44"/>
        <v>0</v>
      </c>
      <c r="AK698" s="1030">
        <f t="shared" si="44"/>
        <v>0</v>
      </c>
      <c r="AL698" s="1030">
        <f>IFERROR(INDEX(G698:R698,1,MATCH(Parametres!$B$3,G$1:R$1,0)-1)*IF(OR(F698="L",F698="S",F698="I"),-1,1),"")</f>
        <v>0</v>
      </c>
      <c r="AM698" s="1030">
        <f t="shared" si="41"/>
        <v>0</v>
      </c>
      <c r="AN698" s="1030">
        <f>INDEX(G698:R698,1,MATCH(Parametres!$B$3,G$1:R$1,0))*IF(OR(F698="L",F698="S",F698="I"),-1,1)</f>
        <v>0</v>
      </c>
      <c r="AO698" s="598" t="e">
        <f>+VLOOKUP($AJ698,Data_Validation!$A:$D,1,0)</f>
        <v>#N/A</v>
      </c>
      <c r="AP698" s="598" t="e">
        <f>+VLOOKUP($AJ698,Data_Validation!$A:$D,3,0)</f>
        <v>#N/A</v>
      </c>
      <c r="AQ698" s="598" t="e">
        <f>+VLOOKUP($AJ698,Data_Validation!$A:$D,4,0)</f>
        <v>#N/A</v>
      </c>
      <c r="AR698" s="598" t="s">
        <v>299</v>
      </c>
      <c r="AS698" s="598" t="e">
        <f>+VLOOKUP($AJ698,Data_Validation!$A:$E,5,0)</f>
        <v>#N/A</v>
      </c>
      <c r="AT698" s="1036">
        <f t="shared" si="42"/>
        <v>0</v>
      </c>
      <c r="AU698" s="599">
        <f t="shared" si="42"/>
        <v>0</v>
      </c>
      <c r="AV698" s="1030">
        <f>IFERROR(INDEX(V698:AG698,1,MATCH(Parametres!$B$3,V$1:AG$1,0)-1)*IF(OR(C698="L",C698="S",C698="I"),-1,1),"")</f>
        <v>0</v>
      </c>
      <c r="AW698" s="1030">
        <f t="shared" si="43"/>
        <v>0</v>
      </c>
      <c r="AX698" s="1030">
        <f>INDEX(V698:AG698,1,MATCH(Parametres!$B$3,V$1:AG$1,0))*IF(OR(C698="L",C698="S",C698="I"),-1,1)</f>
        <v>0</v>
      </c>
      <c r="AY698" s="598" t="s">
        <v>337</v>
      </c>
      <c r="AZ698" s="598" t="e">
        <f>+VLOOKUP($AJ698,Data_Validation!$A:$E,5,0)</f>
        <v>#N/A</v>
      </c>
    </row>
    <row r="699" spans="36:52" ht="15" customHeight="1">
      <c r="AJ699" s="1030">
        <f t="shared" si="44"/>
        <v>0</v>
      </c>
      <c r="AK699" s="1030">
        <f t="shared" si="44"/>
        <v>0</v>
      </c>
      <c r="AL699" s="1030">
        <f>IFERROR(INDEX(G699:R699,1,MATCH(Parametres!$B$3,G$1:R$1,0)-1)*IF(OR(F699="L",F699="S",F699="I"),-1,1),"")</f>
        <v>0</v>
      </c>
      <c r="AM699" s="1030">
        <f t="shared" si="41"/>
        <v>0</v>
      </c>
      <c r="AN699" s="1030">
        <f>INDEX(G699:R699,1,MATCH(Parametres!$B$3,G$1:R$1,0))*IF(OR(F699="L",F699="S",F699="I"),-1,1)</f>
        <v>0</v>
      </c>
      <c r="AO699" s="598" t="e">
        <f>+VLOOKUP($AJ699,Data_Validation!$A:$D,1,0)</f>
        <v>#N/A</v>
      </c>
      <c r="AP699" s="598" t="e">
        <f>+VLOOKUP($AJ699,Data_Validation!$A:$D,3,0)</f>
        <v>#N/A</v>
      </c>
      <c r="AQ699" s="598" t="e">
        <f>+VLOOKUP($AJ699,Data_Validation!$A:$D,4,0)</f>
        <v>#N/A</v>
      </c>
      <c r="AR699" s="598" t="s">
        <v>299</v>
      </c>
      <c r="AS699" s="598" t="e">
        <f>+VLOOKUP($AJ699,Data_Validation!$A:$E,5,0)</f>
        <v>#N/A</v>
      </c>
      <c r="AT699" s="1036">
        <f t="shared" si="42"/>
        <v>0</v>
      </c>
      <c r="AU699" s="599">
        <f t="shared" si="42"/>
        <v>0</v>
      </c>
      <c r="AV699" s="1030">
        <f>IFERROR(INDEX(V699:AG699,1,MATCH(Parametres!$B$3,V$1:AG$1,0)-1)*IF(OR(C699="L",C699="S",C699="I"),-1,1),"")</f>
        <v>0</v>
      </c>
      <c r="AW699" s="1030">
        <f t="shared" si="43"/>
        <v>0</v>
      </c>
      <c r="AX699" s="1030">
        <f>INDEX(V699:AG699,1,MATCH(Parametres!$B$3,V$1:AG$1,0))*IF(OR(C699="L",C699="S",C699="I"),-1,1)</f>
        <v>0</v>
      </c>
      <c r="AY699" s="598" t="s">
        <v>337</v>
      </c>
      <c r="AZ699" s="598" t="e">
        <f>+VLOOKUP($AJ699,Data_Validation!$A:$E,5,0)</f>
        <v>#N/A</v>
      </c>
    </row>
    <row r="700" spans="36:52" ht="15" customHeight="1">
      <c r="AJ700" s="1030">
        <f t="shared" si="44"/>
        <v>0</v>
      </c>
      <c r="AK700" s="1030">
        <f t="shared" si="44"/>
        <v>0</v>
      </c>
      <c r="AL700" s="1030">
        <f>IFERROR(INDEX(G700:R700,1,MATCH(Parametres!$B$3,G$1:R$1,0)-1)*IF(OR(F700="L",F700="S",F700="I"),-1,1),"")</f>
        <v>0</v>
      </c>
      <c r="AM700" s="1030">
        <f t="shared" si="41"/>
        <v>0</v>
      </c>
      <c r="AN700" s="1030">
        <f>INDEX(G700:R700,1,MATCH(Parametres!$B$3,G$1:R$1,0))*IF(OR(F700="L",F700="S",F700="I"),-1,1)</f>
        <v>0</v>
      </c>
      <c r="AO700" s="598" t="e">
        <f>+VLOOKUP($AJ700,Data_Validation!$A:$D,1,0)</f>
        <v>#N/A</v>
      </c>
      <c r="AP700" s="598" t="e">
        <f>+VLOOKUP($AJ700,Data_Validation!$A:$D,3,0)</f>
        <v>#N/A</v>
      </c>
      <c r="AQ700" s="598" t="e">
        <f>+VLOOKUP($AJ700,Data_Validation!$A:$D,4,0)</f>
        <v>#N/A</v>
      </c>
      <c r="AR700" s="598" t="s">
        <v>299</v>
      </c>
      <c r="AS700" s="598" t="e">
        <f>+VLOOKUP($AJ700,Data_Validation!$A:$E,5,0)</f>
        <v>#N/A</v>
      </c>
      <c r="AT700" s="1036">
        <f t="shared" si="42"/>
        <v>0</v>
      </c>
      <c r="AU700" s="599">
        <f t="shared" si="42"/>
        <v>0</v>
      </c>
      <c r="AV700" s="1030">
        <f>IFERROR(INDEX(V700:AG700,1,MATCH(Parametres!$B$3,V$1:AG$1,0)-1)*IF(OR(C700="L",C700="S",C700="I"),-1,1),"")</f>
        <v>0</v>
      </c>
      <c r="AW700" s="1030">
        <f t="shared" si="43"/>
        <v>0</v>
      </c>
      <c r="AX700" s="1030">
        <f>INDEX(V700:AG700,1,MATCH(Parametres!$B$3,V$1:AG$1,0))*IF(OR(C700="L",C700="S",C700="I"),-1,1)</f>
        <v>0</v>
      </c>
      <c r="AY700" s="598" t="s">
        <v>337</v>
      </c>
      <c r="AZ700" s="598" t="e">
        <f>+VLOOKUP($AJ700,Data_Validation!$A:$E,5,0)</f>
        <v>#N/A</v>
      </c>
    </row>
    <row r="701" spans="36:52" ht="15" customHeight="1">
      <c r="AJ701" s="1030">
        <f t="shared" si="44"/>
        <v>0</v>
      </c>
      <c r="AK701" s="1030">
        <f t="shared" si="44"/>
        <v>0</v>
      </c>
      <c r="AL701" s="1030">
        <f>IFERROR(INDEX(G701:R701,1,MATCH(Parametres!$B$3,G$1:R$1,0)-1)*IF(OR(F701="L",F701="S",F701="I"),-1,1),"")</f>
        <v>0</v>
      </c>
      <c r="AM701" s="1030">
        <f t="shared" si="41"/>
        <v>0</v>
      </c>
      <c r="AN701" s="1030">
        <f>INDEX(G701:R701,1,MATCH(Parametres!$B$3,G$1:R$1,0))*IF(OR(F701="L",F701="S",F701="I"),-1,1)</f>
        <v>0</v>
      </c>
      <c r="AO701" s="598" t="e">
        <f>+VLOOKUP($AJ701,Data_Validation!$A:$D,1,0)</f>
        <v>#N/A</v>
      </c>
      <c r="AP701" s="598" t="e">
        <f>+VLOOKUP($AJ701,Data_Validation!$A:$D,3,0)</f>
        <v>#N/A</v>
      </c>
      <c r="AQ701" s="598" t="e">
        <f>+VLOOKUP($AJ701,Data_Validation!$A:$D,4,0)</f>
        <v>#N/A</v>
      </c>
      <c r="AR701" s="598" t="s">
        <v>299</v>
      </c>
      <c r="AS701" s="598" t="e">
        <f>+VLOOKUP($AJ701,Data_Validation!$A:$E,5,0)</f>
        <v>#N/A</v>
      </c>
      <c r="AT701" s="1036">
        <f t="shared" si="42"/>
        <v>0</v>
      </c>
      <c r="AU701" s="599">
        <f t="shared" si="42"/>
        <v>0</v>
      </c>
      <c r="AV701" s="1030">
        <f>IFERROR(INDEX(V701:AG701,1,MATCH(Parametres!$B$3,V$1:AG$1,0)-1)*IF(OR(C701="L",C701="S",C701="I"),-1,1),"")</f>
        <v>0</v>
      </c>
      <c r="AW701" s="1030">
        <f t="shared" si="43"/>
        <v>0</v>
      </c>
      <c r="AX701" s="1030">
        <f>INDEX(V701:AG701,1,MATCH(Parametres!$B$3,V$1:AG$1,0))*IF(OR(C701="L",C701="S",C701="I"),-1,1)</f>
        <v>0</v>
      </c>
      <c r="AY701" s="598" t="s">
        <v>337</v>
      </c>
      <c r="AZ701" s="598" t="e">
        <f>+VLOOKUP($AJ701,Data_Validation!$A:$E,5,0)</f>
        <v>#N/A</v>
      </c>
    </row>
    <row r="702" spans="36:52" ht="15" customHeight="1">
      <c r="AJ702" s="1030">
        <f t="shared" si="44"/>
        <v>0</v>
      </c>
      <c r="AK702" s="1030">
        <f t="shared" si="44"/>
        <v>0</v>
      </c>
      <c r="AL702" s="1030">
        <f>IFERROR(INDEX(G702:R702,1,MATCH(Parametres!$B$3,G$1:R$1,0)-1)*IF(OR(F702="L",F702="S",F702="I"),-1,1),"")</f>
        <v>0</v>
      </c>
      <c r="AM702" s="1030">
        <f t="shared" si="41"/>
        <v>0</v>
      </c>
      <c r="AN702" s="1030">
        <f>INDEX(G702:R702,1,MATCH(Parametres!$B$3,G$1:R$1,0))*IF(OR(F702="L",F702="S",F702="I"),-1,1)</f>
        <v>0</v>
      </c>
      <c r="AO702" s="598" t="e">
        <f>+VLOOKUP($AJ702,Data_Validation!$A:$D,1,0)</f>
        <v>#N/A</v>
      </c>
      <c r="AP702" s="598" t="e">
        <f>+VLOOKUP($AJ702,Data_Validation!$A:$D,3,0)</f>
        <v>#N/A</v>
      </c>
      <c r="AQ702" s="598" t="e">
        <f>+VLOOKUP($AJ702,Data_Validation!$A:$D,4,0)</f>
        <v>#N/A</v>
      </c>
      <c r="AR702" s="598" t="s">
        <v>299</v>
      </c>
      <c r="AS702" s="598" t="e">
        <f>+VLOOKUP($AJ702,Data_Validation!$A:$E,5,0)</f>
        <v>#N/A</v>
      </c>
      <c r="AT702" s="1036">
        <f t="shared" si="42"/>
        <v>0</v>
      </c>
      <c r="AU702" s="599">
        <f t="shared" si="42"/>
        <v>0</v>
      </c>
      <c r="AV702" s="1030">
        <f>IFERROR(INDEX(V702:AG702,1,MATCH(Parametres!$B$3,V$1:AG$1,0)-1)*IF(OR(C702="L",C702="S",C702="I"),-1,1),"")</f>
        <v>0</v>
      </c>
      <c r="AW702" s="1030">
        <f t="shared" si="43"/>
        <v>0</v>
      </c>
      <c r="AX702" s="1030">
        <f>INDEX(V702:AG702,1,MATCH(Parametres!$B$3,V$1:AG$1,0))*IF(OR(C702="L",C702="S",C702="I"),-1,1)</f>
        <v>0</v>
      </c>
      <c r="AY702" s="598" t="s">
        <v>337</v>
      </c>
      <c r="AZ702" s="598" t="e">
        <f>+VLOOKUP($AJ702,Data_Validation!$A:$E,5,0)</f>
        <v>#N/A</v>
      </c>
    </row>
    <row r="703" spans="36:52" ht="15" customHeight="1">
      <c r="AJ703" s="1030">
        <f t="shared" si="44"/>
        <v>0</v>
      </c>
      <c r="AK703" s="1030">
        <f t="shared" si="44"/>
        <v>0</v>
      </c>
      <c r="AL703" s="1030">
        <f>IFERROR(INDEX(G703:R703,1,MATCH(Parametres!$B$3,G$1:R$1,0)-1)*IF(OR(F703="L",F703="S",F703="I"),-1,1),"")</f>
        <v>0</v>
      </c>
      <c r="AM703" s="1030">
        <f t="shared" si="41"/>
        <v>0</v>
      </c>
      <c r="AN703" s="1030">
        <f>INDEX(G703:R703,1,MATCH(Parametres!$B$3,G$1:R$1,0))*IF(OR(F703="L",F703="S",F703="I"),-1,1)</f>
        <v>0</v>
      </c>
      <c r="AO703" s="598" t="e">
        <f>+VLOOKUP($AJ703,Data_Validation!$A:$D,1,0)</f>
        <v>#N/A</v>
      </c>
      <c r="AP703" s="598" t="e">
        <f>+VLOOKUP($AJ703,Data_Validation!$A:$D,3,0)</f>
        <v>#N/A</v>
      </c>
      <c r="AQ703" s="598" t="e">
        <f>+VLOOKUP($AJ703,Data_Validation!$A:$D,4,0)</f>
        <v>#N/A</v>
      </c>
      <c r="AR703" s="598" t="s">
        <v>299</v>
      </c>
      <c r="AS703" s="598" t="e">
        <f>+VLOOKUP($AJ703,Data_Validation!$A:$E,5,0)</f>
        <v>#N/A</v>
      </c>
      <c r="AT703" s="1036">
        <f t="shared" si="42"/>
        <v>0</v>
      </c>
      <c r="AU703" s="599">
        <f t="shared" si="42"/>
        <v>0</v>
      </c>
      <c r="AV703" s="1030">
        <f>IFERROR(INDEX(V703:AG703,1,MATCH(Parametres!$B$3,V$1:AG$1,0)-1)*IF(OR(C703="L",C703="S",C703="I"),-1,1),"")</f>
        <v>0</v>
      </c>
      <c r="AW703" s="1030">
        <f t="shared" si="43"/>
        <v>0</v>
      </c>
      <c r="AX703" s="1030">
        <f>INDEX(V703:AG703,1,MATCH(Parametres!$B$3,V$1:AG$1,0))*IF(OR(C703="L",C703="S",C703="I"),-1,1)</f>
        <v>0</v>
      </c>
      <c r="AY703" s="598" t="s">
        <v>337</v>
      </c>
      <c r="AZ703" s="598" t="e">
        <f>+VLOOKUP($AJ703,Data_Validation!$A:$E,5,0)</f>
        <v>#N/A</v>
      </c>
    </row>
    <row r="704" spans="36:52" ht="15" customHeight="1">
      <c r="AJ704" s="1030">
        <f t="shared" si="44"/>
        <v>0</v>
      </c>
      <c r="AK704" s="1030">
        <f t="shared" si="44"/>
        <v>0</v>
      </c>
      <c r="AL704" s="1030">
        <f>IFERROR(INDEX(G704:R704,1,MATCH(Parametres!$B$3,G$1:R$1,0)-1)*IF(OR(F704="L",F704="S",F704="I"),-1,1),"")</f>
        <v>0</v>
      </c>
      <c r="AM704" s="1030">
        <f t="shared" si="41"/>
        <v>0</v>
      </c>
      <c r="AN704" s="1030">
        <f>INDEX(G704:R704,1,MATCH(Parametres!$B$3,G$1:R$1,0))*IF(OR(F704="L",F704="S",F704="I"),-1,1)</f>
        <v>0</v>
      </c>
      <c r="AO704" s="598" t="e">
        <f>+VLOOKUP($AJ704,Data_Validation!$A:$D,1,0)</f>
        <v>#N/A</v>
      </c>
      <c r="AP704" s="598" t="e">
        <f>+VLOOKUP($AJ704,Data_Validation!$A:$D,3,0)</f>
        <v>#N/A</v>
      </c>
      <c r="AQ704" s="598" t="e">
        <f>+VLOOKUP($AJ704,Data_Validation!$A:$D,4,0)</f>
        <v>#N/A</v>
      </c>
      <c r="AR704" s="598" t="s">
        <v>299</v>
      </c>
      <c r="AS704" s="598" t="e">
        <f>+VLOOKUP($AJ704,Data_Validation!$A:$E,5,0)</f>
        <v>#N/A</v>
      </c>
      <c r="AT704" s="1036">
        <f t="shared" si="42"/>
        <v>0</v>
      </c>
      <c r="AU704" s="599">
        <f t="shared" si="42"/>
        <v>0</v>
      </c>
      <c r="AV704" s="1030">
        <f>IFERROR(INDEX(V704:AG704,1,MATCH(Parametres!$B$3,V$1:AG$1,0)-1)*IF(OR(C704="L",C704="S",C704="I"),-1,1),"")</f>
        <v>0</v>
      </c>
      <c r="AW704" s="1030">
        <f t="shared" si="43"/>
        <v>0</v>
      </c>
      <c r="AX704" s="1030">
        <f>INDEX(V704:AG704,1,MATCH(Parametres!$B$3,V$1:AG$1,0))*IF(OR(C704="L",C704="S",C704="I"),-1,1)</f>
        <v>0</v>
      </c>
      <c r="AY704" s="598" t="s">
        <v>337</v>
      </c>
      <c r="AZ704" s="598" t="e">
        <f>+VLOOKUP($AJ704,Data_Validation!$A:$E,5,0)</f>
        <v>#N/A</v>
      </c>
    </row>
    <row r="705" spans="36:52" ht="15" customHeight="1">
      <c r="AJ705" s="1030">
        <f t="shared" si="44"/>
        <v>0</v>
      </c>
      <c r="AK705" s="1030">
        <f t="shared" si="44"/>
        <v>0</v>
      </c>
      <c r="AL705" s="1030">
        <f>IFERROR(INDEX(G705:R705,1,MATCH(Parametres!$B$3,G$1:R$1,0)-1)*IF(OR(F705="L",F705="S",F705="I"),-1,1),"")</f>
        <v>0</v>
      </c>
      <c r="AM705" s="1030">
        <f t="shared" si="41"/>
        <v>0</v>
      </c>
      <c r="AN705" s="1030">
        <f>INDEX(G705:R705,1,MATCH(Parametres!$B$3,G$1:R$1,0))*IF(OR(F705="L",F705="S",F705="I"),-1,1)</f>
        <v>0</v>
      </c>
      <c r="AO705" s="598" t="e">
        <f>+VLOOKUP($AJ705,Data_Validation!$A:$D,1,0)</f>
        <v>#N/A</v>
      </c>
      <c r="AP705" s="598" t="e">
        <f>+VLOOKUP($AJ705,Data_Validation!$A:$D,3,0)</f>
        <v>#N/A</v>
      </c>
      <c r="AQ705" s="598" t="e">
        <f>+VLOOKUP($AJ705,Data_Validation!$A:$D,4,0)</f>
        <v>#N/A</v>
      </c>
      <c r="AR705" s="598" t="s">
        <v>299</v>
      </c>
      <c r="AS705" s="598" t="e">
        <f>+VLOOKUP($AJ705,Data_Validation!$A:$E,5,0)</f>
        <v>#N/A</v>
      </c>
      <c r="AT705" s="1036">
        <f t="shared" si="42"/>
        <v>0</v>
      </c>
      <c r="AU705" s="599">
        <f t="shared" si="42"/>
        <v>0</v>
      </c>
      <c r="AV705" s="1030">
        <f>IFERROR(INDEX(V705:AG705,1,MATCH(Parametres!$B$3,V$1:AG$1,0)-1)*IF(OR(C705="L",C705="S",C705="I"),-1,1),"")</f>
        <v>0</v>
      </c>
      <c r="AW705" s="1030">
        <f t="shared" si="43"/>
        <v>0</v>
      </c>
      <c r="AX705" s="1030">
        <f>INDEX(V705:AG705,1,MATCH(Parametres!$B$3,V$1:AG$1,0))*IF(OR(C705="L",C705="S",C705="I"),-1,1)</f>
        <v>0</v>
      </c>
      <c r="AY705" s="598" t="s">
        <v>337</v>
      </c>
      <c r="AZ705" s="598" t="e">
        <f>+VLOOKUP($AJ705,Data_Validation!$A:$E,5,0)</f>
        <v>#N/A</v>
      </c>
    </row>
    <row r="706" spans="36:52" ht="15" customHeight="1">
      <c r="AJ706" s="1030">
        <f t="shared" si="44"/>
        <v>0</v>
      </c>
      <c r="AK706" s="1030">
        <f t="shared" si="44"/>
        <v>0</v>
      </c>
      <c r="AL706" s="1030">
        <f>IFERROR(INDEX(G706:R706,1,MATCH(Parametres!$B$3,G$1:R$1,0)-1)*IF(OR(F706="L",F706="S",F706="I"),-1,1),"")</f>
        <v>0</v>
      </c>
      <c r="AM706" s="1030">
        <f t="shared" si="41"/>
        <v>0</v>
      </c>
      <c r="AN706" s="1030">
        <f>INDEX(G706:R706,1,MATCH(Parametres!$B$3,G$1:R$1,0))*IF(OR(F706="L",F706="S",F706="I"),-1,1)</f>
        <v>0</v>
      </c>
      <c r="AO706" s="598" t="e">
        <f>+VLOOKUP($AJ706,Data_Validation!$A:$D,1,0)</f>
        <v>#N/A</v>
      </c>
      <c r="AP706" s="598" t="e">
        <f>+VLOOKUP($AJ706,Data_Validation!$A:$D,3,0)</f>
        <v>#N/A</v>
      </c>
      <c r="AQ706" s="598" t="e">
        <f>+VLOOKUP($AJ706,Data_Validation!$A:$D,4,0)</f>
        <v>#N/A</v>
      </c>
      <c r="AR706" s="598" t="s">
        <v>299</v>
      </c>
      <c r="AS706" s="598" t="e">
        <f>+VLOOKUP($AJ706,Data_Validation!$A:$E,5,0)</f>
        <v>#N/A</v>
      </c>
      <c r="AT706" s="1036">
        <f t="shared" si="42"/>
        <v>0</v>
      </c>
      <c r="AU706" s="599">
        <f t="shared" si="42"/>
        <v>0</v>
      </c>
      <c r="AV706" s="1030">
        <f>IFERROR(INDEX(V706:AG706,1,MATCH(Parametres!$B$3,V$1:AG$1,0)-1)*IF(OR(C706="L",C706="S",C706="I"),-1,1),"")</f>
        <v>0</v>
      </c>
      <c r="AW706" s="1030">
        <f t="shared" si="43"/>
        <v>0</v>
      </c>
      <c r="AX706" s="1030">
        <f>INDEX(V706:AG706,1,MATCH(Parametres!$B$3,V$1:AG$1,0))*IF(OR(C706="L",C706="S",C706="I"),-1,1)</f>
        <v>0</v>
      </c>
      <c r="AY706" s="598" t="s">
        <v>337</v>
      </c>
      <c r="AZ706" s="598" t="e">
        <f>+VLOOKUP($AJ706,Data_Validation!$A:$E,5,0)</f>
        <v>#N/A</v>
      </c>
    </row>
    <row r="707" spans="36:52" ht="15" customHeight="1">
      <c r="AJ707" s="1030">
        <f t="shared" si="44"/>
        <v>0</v>
      </c>
      <c r="AK707" s="1030">
        <f t="shared" si="44"/>
        <v>0</v>
      </c>
      <c r="AL707" s="1030">
        <f>IFERROR(INDEX(G707:R707,1,MATCH(Parametres!$B$3,G$1:R$1,0)-1)*IF(OR(F707="L",F707="S",F707="I"),-1,1),"")</f>
        <v>0</v>
      </c>
      <c r="AM707" s="1030">
        <f t="shared" si="41"/>
        <v>0</v>
      </c>
      <c r="AN707" s="1030">
        <f>INDEX(G707:R707,1,MATCH(Parametres!$B$3,G$1:R$1,0))*IF(OR(F707="L",F707="S",F707="I"),-1,1)</f>
        <v>0</v>
      </c>
      <c r="AO707" s="598" t="e">
        <f>+VLOOKUP($AJ707,Data_Validation!$A:$D,1,0)</f>
        <v>#N/A</v>
      </c>
      <c r="AP707" s="598" t="e">
        <f>+VLOOKUP($AJ707,Data_Validation!$A:$D,3,0)</f>
        <v>#N/A</v>
      </c>
      <c r="AQ707" s="598" t="e">
        <f>+VLOOKUP($AJ707,Data_Validation!$A:$D,4,0)</f>
        <v>#N/A</v>
      </c>
      <c r="AR707" s="598" t="s">
        <v>299</v>
      </c>
      <c r="AS707" s="598" t="e">
        <f>+VLOOKUP($AJ707,Data_Validation!$A:$E,5,0)</f>
        <v>#N/A</v>
      </c>
      <c r="AT707" s="1036">
        <f t="shared" si="42"/>
        <v>0</v>
      </c>
      <c r="AU707" s="599">
        <f t="shared" si="42"/>
        <v>0</v>
      </c>
      <c r="AV707" s="1030">
        <f>IFERROR(INDEX(V707:AG707,1,MATCH(Parametres!$B$3,V$1:AG$1,0)-1)*IF(OR(C707="L",C707="S",C707="I"),-1,1),"")</f>
        <v>0</v>
      </c>
      <c r="AW707" s="1030">
        <f t="shared" si="43"/>
        <v>0</v>
      </c>
      <c r="AX707" s="1030">
        <f>INDEX(V707:AG707,1,MATCH(Parametres!$B$3,V$1:AG$1,0))*IF(OR(C707="L",C707="S",C707="I"),-1,1)</f>
        <v>0</v>
      </c>
      <c r="AY707" s="598" t="s">
        <v>337</v>
      </c>
      <c r="AZ707" s="598" t="e">
        <f>+VLOOKUP($AJ707,Data_Validation!$A:$E,5,0)</f>
        <v>#N/A</v>
      </c>
    </row>
    <row r="708" spans="36:52" ht="15" customHeight="1">
      <c r="AJ708" s="1030">
        <f t="shared" si="44"/>
        <v>0</v>
      </c>
      <c r="AK708" s="1030">
        <f t="shared" si="44"/>
        <v>0</v>
      </c>
      <c r="AL708" s="1030">
        <f>IFERROR(INDEX(G708:R708,1,MATCH(Parametres!$B$3,G$1:R$1,0)-1)*IF(OR(F708="L",F708="S",F708="I"),-1,1),"")</f>
        <v>0</v>
      </c>
      <c r="AM708" s="1030">
        <f t="shared" ref="AM708:AM771" si="45">AN708-N(AL708)</f>
        <v>0</v>
      </c>
      <c r="AN708" s="1030">
        <f>INDEX(G708:R708,1,MATCH(Parametres!$B$3,G$1:R$1,0))*IF(OR(F708="L",F708="S",F708="I"),-1,1)</f>
        <v>0</v>
      </c>
      <c r="AO708" s="598" t="e">
        <f>+VLOOKUP($AJ708,Data_Validation!$A:$D,1,0)</f>
        <v>#N/A</v>
      </c>
      <c r="AP708" s="598" t="e">
        <f>+VLOOKUP($AJ708,Data_Validation!$A:$D,3,0)</f>
        <v>#N/A</v>
      </c>
      <c r="AQ708" s="598" t="e">
        <f>+VLOOKUP($AJ708,Data_Validation!$A:$D,4,0)</f>
        <v>#N/A</v>
      </c>
      <c r="AR708" s="598" t="s">
        <v>299</v>
      </c>
      <c r="AS708" s="598" t="e">
        <f>+VLOOKUP($AJ708,Data_Validation!$A:$E,5,0)</f>
        <v>#N/A</v>
      </c>
      <c r="AT708" s="1036">
        <f t="shared" ref="AT708:AU771" si="46">C708</f>
        <v>0</v>
      </c>
      <c r="AU708" s="599">
        <f t="shared" si="46"/>
        <v>0</v>
      </c>
      <c r="AV708" s="1030">
        <f>IFERROR(INDEX(V708:AG708,1,MATCH(Parametres!$B$3,V$1:AG$1,0)-1)*IF(OR(C708="L",C708="S",C708="I"),-1,1),"")</f>
        <v>0</v>
      </c>
      <c r="AW708" s="1030">
        <f t="shared" ref="AW708:AW771" si="47">AX708-AV708</f>
        <v>0</v>
      </c>
      <c r="AX708" s="1030">
        <f>INDEX(V708:AG708,1,MATCH(Parametres!$B$3,V$1:AG$1,0))*IF(OR(C708="L",C708="S",C708="I"),-1,1)</f>
        <v>0</v>
      </c>
      <c r="AY708" s="598" t="s">
        <v>337</v>
      </c>
      <c r="AZ708" s="598" t="e">
        <f>+VLOOKUP($AJ708,Data_Validation!$A:$E,5,0)</f>
        <v>#N/A</v>
      </c>
    </row>
    <row r="709" spans="36:52" ht="15" customHeight="1">
      <c r="AJ709" s="1030">
        <f t="shared" si="44"/>
        <v>0</v>
      </c>
      <c r="AK709" s="1030">
        <f t="shared" si="44"/>
        <v>0</v>
      </c>
      <c r="AL709" s="1030">
        <f>IFERROR(INDEX(G709:R709,1,MATCH(Parametres!$B$3,G$1:R$1,0)-1)*IF(OR(F709="L",F709="S",F709="I"),-1,1),"")</f>
        <v>0</v>
      </c>
      <c r="AM709" s="1030">
        <f t="shared" si="45"/>
        <v>0</v>
      </c>
      <c r="AN709" s="1030">
        <f>INDEX(G709:R709,1,MATCH(Parametres!$B$3,G$1:R$1,0))*IF(OR(F709="L",F709="S",F709="I"),-1,1)</f>
        <v>0</v>
      </c>
      <c r="AO709" s="598" t="e">
        <f>+VLOOKUP($AJ709,Data_Validation!$A:$D,1,0)</f>
        <v>#N/A</v>
      </c>
      <c r="AP709" s="598" t="e">
        <f>+VLOOKUP($AJ709,Data_Validation!$A:$D,3,0)</f>
        <v>#N/A</v>
      </c>
      <c r="AQ709" s="598" t="e">
        <f>+VLOOKUP($AJ709,Data_Validation!$A:$D,4,0)</f>
        <v>#N/A</v>
      </c>
      <c r="AR709" s="598" t="s">
        <v>299</v>
      </c>
      <c r="AS709" s="598" t="e">
        <f>+VLOOKUP($AJ709,Data_Validation!$A:$E,5,0)</f>
        <v>#N/A</v>
      </c>
      <c r="AT709" s="1036">
        <f t="shared" si="46"/>
        <v>0</v>
      </c>
      <c r="AU709" s="599">
        <f t="shared" si="46"/>
        <v>0</v>
      </c>
      <c r="AV709" s="1030">
        <f>IFERROR(INDEX(V709:AG709,1,MATCH(Parametres!$B$3,V$1:AG$1,0)-1)*IF(OR(C709="L",C709="S",C709="I"),-1,1),"")</f>
        <v>0</v>
      </c>
      <c r="AW709" s="1030">
        <f t="shared" si="47"/>
        <v>0</v>
      </c>
      <c r="AX709" s="1030">
        <f>INDEX(V709:AG709,1,MATCH(Parametres!$B$3,V$1:AG$1,0))*IF(OR(C709="L",C709="S",C709="I"),-1,1)</f>
        <v>0</v>
      </c>
      <c r="AY709" s="598" t="s">
        <v>337</v>
      </c>
      <c r="AZ709" s="598" t="e">
        <f>+VLOOKUP($AJ709,Data_Validation!$A:$E,5,0)</f>
        <v>#N/A</v>
      </c>
    </row>
    <row r="710" spans="36:52" ht="15" customHeight="1">
      <c r="AJ710" s="1030">
        <f t="shared" si="44"/>
        <v>0</v>
      </c>
      <c r="AK710" s="1030">
        <f t="shared" si="44"/>
        <v>0</v>
      </c>
      <c r="AL710" s="1030">
        <f>IFERROR(INDEX(G710:R710,1,MATCH(Parametres!$B$3,G$1:R$1,0)-1)*IF(OR(F710="L",F710="S",F710="I"),-1,1),"")</f>
        <v>0</v>
      </c>
      <c r="AM710" s="1030">
        <f t="shared" si="45"/>
        <v>0</v>
      </c>
      <c r="AN710" s="1030">
        <f>INDEX(G710:R710,1,MATCH(Parametres!$B$3,G$1:R$1,0))*IF(OR(F710="L",F710="S",F710="I"),-1,1)</f>
        <v>0</v>
      </c>
      <c r="AO710" s="598" t="e">
        <f>+VLOOKUP($AJ710,Data_Validation!$A:$D,1,0)</f>
        <v>#N/A</v>
      </c>
      <c r="AP710" s="598" t="e">
        <f>+VLOOKUP($AJ710,Data_Validation!$A:$D,3,0)</f>
        <v>#N/A</v>
      </c>
      <c r="AQ710" s="598" t="e">
        <f>+VLOOKUP($AJ710,Data_Validation!$A:$D,4,0)</f>
        <v>#N/A</v>
      </c>
      <c r="AR710" s="598" t="s">
        <v>299</v>
      </c>
      <c r="AS710" s="598" t="e">
        <f>+VLOOKUP($AJ710,Data_Validation!$A:$E,5,0)</f>
        <v>#N/A</v>
      </c>
      <c r="AT710" s="1036">
        <f t="shared" si="46"/>
        <v>0</v>
      </c>
      <c r="AU710" s="599">
        <f t="shared" si="46"/>
        <v>0</v>
      </c>
      <c r="AV710" s="1030">
        <f>IFERROR(INDEX(V710:AG710,1,MATCH(Parametres!$B$3,V$1:AG$1,0)-1)*IF(OR(C710="L",C710="S",C710="I"),-1,1),"")</f>
        <v>0</v>
      </c>
      <c r="AW710" s="1030">
        <f t="shared" si="47"/>
        <v>0</v>
      </c>
      <c r="AX710" s="1030">
        <f>INDEX(V710:AG710,1,MATCH(Parametres!$B$3,V$1:AG$1,0))*IF(OR(C710="L",C710="S",C710="I"),-1,1)</f>
        <v>0</v>
      </c>
      <c r="AY710" s="598" t="s">
        <v>337</v>
      </c>
      <c r="AZ710" s="598" t="e">
        <f>+VLOOKUP($AJ710,Data_Validation!$A:$E,5,0)</f>
        <v>#N/A</v>
      </c>
    </row>
    <row r="711" spans="36:52" ht="15" customHeight="1">
      <c r="AJ711" s="1030">
        <f t="shared" si="44"/>
        <v>0</v>
      </c>
      <c r="AK711" s="1030">
        <f t="shared" si="44"/>
        <v>0</v>
      </c>
      <c r="AL711" s="1030">
        <f>IFERROR(INDEX(G711:R711,1,MATCH(Parametres!$B$3,G$1:R$1,0)-1)*IF(OR(F711="L",F711="S",F711="I"),-1,1),"")</f>
        <v>0</v>
      </c>
      <c r="AM711" s="1030">
        <f t="shared" si="45"/>
        <v>0</v>
      </c>
      <c r="AN711" s="1030">
        <f>INDEX(G711:R711,1,MATCH(Parametres!$B$3,G$1:R$1,0))*IF(OR(F711="L",F711="S",F711="I"),-1,1)</f>
        <v>0</v>
      </c>
      <c r="AO711" s="598" t="e">
        <f>+VLOOKUP($AJ711,Data_Validation!$A:$D,1,0)</f>
        <v>#N/A</v>
      </c>
      <c r="AP711" s="598" t="e">
        <f>+VLOOKUP($AJ711,Data_Validation!$A:$D,3,0)</f>
        <v>#N/A</v>
      </c>
      <c r="AQ711" s="598" t="e">
        <f>+VLOOKUP($AJ711,Data_Validation!$A:$D,4,0)</f>
        <v>#N/A</v>
      </c>
      <c r="AR711" s="598" t="s">
        <v>299</v>
      </c>
      <c r="AS711" s="598" t="e">
        <f>+VLOOKUP($AJ711,Data_Validation!$A:$E,5,0)</f>
        <v>#N/A</v>
      </c>
      <c r="AT711" s="1036">
        <f t="shared" si="46"/>
        <v>0</v>
      </c>
      <c r="AU711" s="599">
        <f t="shared" si="46"/>
        <v>0</v>
      </c>
      <c r="AV711" s="1030">
        <f>IFERROR(INDEX(V711:AG711,1,MATCH(Parametres!$B$3,V$1:AG$1,0)-1)*IF(OR(C711="L",C711="S",C711="I"),-1,1),"")</f>
        <v>0</v>
      </c>
      <c r="AW711" s="1030">
        <f t="shared" si="47"/>
        <v>0</v>
      </c>
      <c r="AX711" s="1030">
        <f>INDEX(V711:AG711,1,MATCH(Parametres!$B$3,V$1:AG$1,0))*IF(OR(C711="L",C711="S",C711="I"),-1,1)</f>
        <v>0</v>
      </c>
      <c r="AY711" s="598" t="s">
        <v>337</v>
      </c>
      <c r="AZ711" s="598" t="e">
        <f>+VLOOKUP($AJ711,Data_Validation!$A:$E,5,0)</f>
        <v>#N/A</v>
      </c>
    </row>
    <row r="712" spans="36:52" ht="15" customHeight="1">
      <c r="AJ712" s="1030">
        <f t="shared" si="44"/>
        <v>0</v>
      </c>
      <c r="AK712" s="1030">
        <f t="shared" si="44"/>
        <v>0</v>
      </c>
      <c r="AL712" s="1030">
        <f>IFERROR(INDEX(G712:R712,1,MATCH(Parametres!$B$3,G$1:R$1,0)-1)*IF(OR(F712="L",F712="S",F712="I"),-1,1),"")</f>
        <v>0</v>
      </c>
      <c r="AM712" s="1030">
        <f t="shared" si="45"/>
        <v>0</v>
      </c>
      <c r="AN712" s="1030">
        <f>INDEX(G712:R712,1,MATCH(Parametres!$B$3,G$1:R$1,0))*IF(OR(F712="L",F712="S",F712="I"),-1,1)</f>
        <v>0</v>
      </c>
      <c r="AO712" s="598" t="e">
        <f>+VLOOKUP($AJ712,Data_Validation!$A:$D,1,0)</f>
        <v>#N/A</v>
      </c>
      <c r="AP712" s="598" t="e">
        <f>+VLOOKUP($AJ712,Data_Validation!$A:$D,3,0)</f>
        <v>#N/A</v>
      </c>
      <c r="AQ712" s="598" t="e">
        <f>+VLOOKUP($AJ712,Data_Validation!$A:$D,4,0)</f>
        <v>#N/A</v>
      </c>
      <c r="AR712" s="598" t="s">
        <v>299</v>
      </c>
      <c r="AS712" s="598" t="e">
        <f>+VLOOKUP($AJ712,Data_Validation!$A:$E,5,0)</f>
        <v>#N/A</v>
      </c>
      <c r="AT712" s="1036">
        <f t="shared" si="46"/>
        <v>0</v>
      </c>
      <c r="AU712" s="599">
        <f t="shared" si="46"/>
        <v>0</v>
      </c>
      <c r="AV712" s="1030">
        <f>IFERROR(INDEX(V712:AG712,1,MATCH(Parametres!$B$3,V$1:AG$1,0)-1)*IF(OR(C712="L",C712="S",C712="I"),-1,1),"")</f>
        <v>0</v>
      </c>
      <c r="AW712" s="1030">
        <f t="shared" si="47"/>
        <v>0</v>
      </c>
      <c r="AX712" s="1030">
        <f>INDEX(V712:AG712,1,MATCH(Parametres!$B$3,V$1:AG$1,0))*IF(OR(C712="L",C712="S",C712="I"),-1,1)</f>
        <v>0</v>
      </c>
      <c r="AY712" s="598" t="s">
        <v>337</v>
      </c>
      <c r="AZ712" s="598" t="e">
        <f>+VLOOKUP($AJ712,Data_Validation!$A:$E,5,0)</f>
        <v>#N/A</v>
      </c>
    </row>
    <row r="713" spans="36:52" ht="15" customHeight="1">
      <c r="AJ713" s="1030">
        <f t="shared" si="44"/>
        <v>0</v>
      </c>
      <c r="AK713" s="1030">
        <f t="shared" si="44"/>
        <v>0</v>
      </c>
      <c r="AL713" s="1030">
        <f>IFERROR(INDEX(G713:R713,1,MATCH(Parametres!$B$3,G$1:R$1,0)-1)*IF(OR(F713="L",F713="S",F713="I"),-1,1),"")</f>
        <v>0</v>
      </c>
      <c r="AM713" s="1030">
        <f t="shared" si="45"/>
        <v>0</v>
      </c>
      <c r="AN713" s="1030">
        <f>INDEX(G713:R713,1,MATCH(Parametres!$B$3,G$1:R$1,0))*IF(OR(F713="L",F713="S",F713="I"),-1,1)</f>
        <v>0</v>
      </c>
      <c r="AO713" s="598" t="e">
        <f>+VLOOKUP($AJ713,Data_Validation!$A:$D,1,0)</f>
        <v>#N/A</v>
      </c>
      <c r="AP713" s="598" t="e">
        <f>+VLOOKUP($AJ713,Data_Validation!$A:$D,3,0)</f>
        <v>#N/A</v>
      </c>
      <c r="AQ713" s="598" t="e">
        <f>+VLOOKUP($AJ713,Data_Validation!$A:$D,4,0)</f>
        <v>#N/A</v>
      </c>
      <c r="AR713" s="598" t="s">
        <v>299</v>
      </c>
      <c r="AS713" s="598" t="e">
        <f>+VLOOKUP($AJ713,Data_Validation!$A:$E,5,0)</f>
        <v>#N/A</v>
      </c>
      <c r="AT713" s="1036">
        <f t="shared" si="46"/>
        <v>0</v>
      </c>
      <c r="AU713" s="599">
        <f t="shared" si="46"/>
        <v>0</v>
      </c>
      <c r="AV713" s="1030">
        <f>IFERROR(INDEX(V713:AG713,1,MATCH(Parametres!$B$3,V$1:AG$1,0)-1)*IF(OR(C713="L",C713="S",C713="I"),-1,1),"")</f>
        <v>0</v>
      </c>
      <c r="AW713" s="1030">
        <f t="shared" si="47"/>
        <v>0</v>
      </c>
      <c r="AX713" s="1030">
        <f>INDEX(V713:AG713,1,MATCH(Parametres!$B$3,V$1:AG$1,0))*IF(OR(C713="L",C713="S",C713="I"),-1,1)</f>
        <v>0</v>
      </c>
      <c r="AY713" s="598" t="s">
        <v>337</v>
      </c>
      <c r="AZ713" s="598" t="e">
        <f>+VLOOKUP($AJ713,Data_Validation!$A:$E,5,0)</f>
        <v>#N/A</v>
      </c>
    </row>
    <row r="714" spans="36:52" ht="15" customHeight="1">
      <c r="AJ714" s="1030">
        <f t="shared" si="44"/>
        <v>0</v>
      </c>
      <c r="AK714" s="1030">
        <f t="shared" si="44"/>
        <v>0</v>
      </c>
      <c r="AL714" s="1030">
        <f>IFERROR(INDEX(G714:R714,1,MATCH(Parametres!$B$3,G$1:R$1,0)-1)*IF(OR(F714="L",F714="S",F714="I"),-1,1),"")</f>
        <v>0</v>
      </c>
      <c r="AM714" s="1030">
        <f t="shared" si="45"/>
        <v>0</v>
      </c>
      <c r="AN714" s="1030">
        <f>INDEX(G714:R714,1,MATCH(Parametres!$B$3,G$1:R$1,0))*IF(OR(F714="L",F714="S",F714="I"),-1,1)</f>
        <v>0</v>
      </c>
      <c r="AO714" s="598" t="e">
        <f>+VLOOKUP($AJ714,Data_Validation!$A:$D,1,0)</f>
        <v>#N/A</v>
      </c>
      <c r="AP714" s="598" t="e">
        <f>+VLOOKUP($AJ714,Data_Validation!$A:$D,3,0)</f>
        <v>#N/A</v>
      </c>
      <c r="AQ714" s="598" t="e">
        <f>+VLOOKUP($AJ714,Data_Validation!$A:$D,4,0)</f>
        <v>#N/A</v>
      </c>
      <c r="AR714" s="598" t="s">
        <v>299</v>
      </c>
      <c r="AS714" s="598" t="e">
        <f>+VLOOKUP($AJ714,Data_Validation!$A:$E,5,0)</f>
        <v>#N/A</v>
      </c>
      <c r="AT714" s="1036">
        <f t="shared" si="46"/>
        <v>0</v>
      </c>
      <c r="AU714" s="599">
        <f t="shared" si="46"/>
        <v>0</v>
      </c>
      <c r="AV714" s="1030">
        <f>IFERROR(INDEX(V714:AG714,1,MATCH(Parametres!$B$3,V$1:AG$1,0)-1)*IF(OR(C714="L",C714="S",C714="I"),-1,1),"")</f>
        <v>0</v>
      </c>
      <c r="AW714" s="1030">
        <f t="shared" si="47"/>
        <v>0</v>
      </c>
      <c r="AX714" s="1030">
        <f>INDEX(V714:AG714,1,MATCH(Parametres!$B$3,V$1:AG$1,0))*IF(OR(C714="L",C714="S",C714="I"),-1,1)</f>
        <v>0</v>
      </c>
      <c r="AY714" s="598" t="s">
        <v>337</v>
      </c>
      <c r="AZ714" s="598" t="e">
        <f>+VLOOKUP($AJ714,Data_Validation!$A:$E,5,0)</f>
        <v>#N/A</v>
      </c>
    </row>
    <row r="715" spans="36:52" ht="15" customHeight="1">
      <c r="AJ715" s="1030">
        <f t="shared" si="44"/>
        <v>0</v>
      </c>
      <c r="AK715" s="1030">
        <f t="shared" si="44"/>
        <v>0</v>
      </c>
      <c r="AL715" s="1030">
        <f>IFERROR(INDEX(G715:R715,1,MATCH(Parametres!$B$3,G$1:R$1,0)-1)*IF(OR(F715="L",F715="S",F715="I"),-1,1),"")</f>
        <v>0</v>
      </c>
      <c r="AM715" s="1030">
        <f t="shared" si="45"/>
        <v>0</v>
      </c>
      <c r="AN715" s="1030">
        <f>INDEX(G715:R715,1,MATCH(Parametres!$B$3,G$1:R$1,0))*IF(OR(F715="L",F715="S",F715="I"),-1,1)</f>
        <v>0</v>
      </c>
      <c r="AO715" s="598" t="e">
        <f>+VLOOKUP($AJ715,Data_Validation!$A:$D,1,0)</f>
        <v>#N/A</v>
      </c>
      <c r="AP715" s="598" t="e">
        <f>+VLOOKUP($AJ715,Data_Validation!$A:$D,3,0)</f>
        <v>#N/A</v>
      </c>
      <c r="AQ715" s="598" t="e">
        <f>+VLOOKUP($AJ715,Data_Validation!$A:$D,4,0)</f>
        <v>#N/A</v>
      </c>
      <c r="AR715" s="598" t="s">
        <v>299</v>
      </c>
      <c r="AS715" s="598" t="e">
        <f>+VLOOKUP($AJ715,Data_Validation!$A:$E,5,0)</f>
        <v>#N/A</v>
      </c>
      <c r="AT715" s="1036">
        <f t="shared" si="46"/>
        <v>0</v>
      </c>
      <c r="AU715" s="599">
        <f t="shared" si="46"/>
        <v>0</v>
      </c>
      <c r="AV715" s="1030">
        <f>IFERROR(INDEX(V715:AG715,1,MATCH(Parametres!$B$3,V$1:AG$1,0)-1)*IF(OR(C715="L",C715="S",C715="I"),-1,1),"")</f>
        <v>0</v>
      </c>
      <c r="AW715" s="1030">
        <f t="shared" si="47"/>
        <v>0</v>
      </c>
      <c r="AX715" s="1030">
        <f>INDEX(V715:AG715,1,MATCH(Parametres!$B$3,V$1:AG$1,0))*IF(OR(C715="L",C715="S",C715="I"),-1,1)</f>
        <v>0</v>
      </c>
      <c r="AY715" s="598" t="s">
        <v>337</v>
      </c>
      <c r="AZ715" s="598" t="e">
        <f>+VLOOKUP($AJ715,Data_Validation!$A:$E,5,0)</f>
        <v>#N/A</v>
      </c>
    </row>
    <row r="716" spans="36:52" ht="15" customHeight="1">
      <c r="AJ716" s="1030">
        <f t="shared" si="44"/>
        <v>0</v>
      </c>
      <c r="AK716" s="1030">
        <f t="shared" si="44"/>
        <v>0</v>
      </c>
      <c r="AL716" s="1030">
        <f>IFERROR(INDEX(G716:R716,1,MATCH(Parametres!$B$3,G$1:R$1,0)-1)*IF(OR(F716="L",F716="S",F716="I"),-1,1),"")</f>
        <v>0</v>
      </c>
      <c r="AM716" s="1030">
        <f t="shared" si="45"/>
        <v>0</v>
      </c>
      <c r="AN716" s="1030">
        <f>INDEX(G716:R716,1,MATCH(Parametres!$B$3,G$1:R$1,0))*IF(OR(F716="L",F716="S",F716="I"),-1,1)</f>
        <v>0</v>
      </c>
      <c r="AO716" s="598" t="e">
        <f>+VLOOKUP($AJ716,Data_Validation!$A:$D,1,0)</f>
        <v>#N/A</v>
      </c>
      <c r="AP716" s="598" t="e">
        <f>+VLOOKUP($AJ716,Data_Validation!$A:$D,3,0)</f>
        <v>#N/A</v>
      </c>
      <c r="AQ716" s="598" t="e">
        <f>+VLOOKUP($AJ716,Data_Validation!$A:$D,4,0)</f>
        <v>#N/A</v>
      </c>
      <c r="AR716" s="598" t="s">
        <v>299</v>
      </c>
      <c r="AS716" s="598" t="e">
        <f>+VLOOKUP($AJ716,Data_Validation!$A:$E,5,0)</f>
        <v>#N/A</v>
      </c>
      <c r="AT716" s="1036">
        <f t="shared" si="46"/>
        <v>0</v>
      </c>
      <c r="AU716" s="599">
        <f t="shared" si="46"/>
        <v>0</v>
      </c>
      <c r="AV716" s="1030">
        <f>IFERROR(INDEX(V716:AG716,1,MATCH(Parametres!$B$3,V$1:AG$1,0)-1)*IF(OR(C716="L",C716="S",C716="I"),-1,1),"")</f>
        <v>0</v>
      </c>
      <c r="AW716" s="1030">
        <f t="shared" si="47"/>
        <v>0</v>
      </c>
      <c r="AX716" s="1030">
        <f>INDEX(V716:AG716,1,MATCH(Parametres!$B$3,V$1:AG$1,0))*IF(OR(C716="L",C716="S",C716="I"),-1,1)</f>
        <v>0</v>
      </c>
      <c r="AY716" s="598" t="s">
        <v>337</v>
      </c>
      <c r="AZ716" s="598" t="e">
        <f>+VLOOKUP($AJ716,Data_Validation!$A:$E,5,0)</f>
        <v>#N/A</v>
      </c>
    </row>
    <row r="717" spans="36:52" ht="15" customHeight="1">
      <c r="AJ717" s="1030">
        <f t="shared" si="44"/>
        <v>0</v>
      </c>
      <c r="AK717" s="1030">
        <f t="shared" si="44"/>
        <v>0</v>
      </c>
      <c r="AL717" s="1030">
        <f>IFERROR(INDEX(G717:R717,1,MATCH(Parametres!$B$3,G$1:R$1,0)-1)*IF(OR(F717="L",F717="S",F717="I"),-1,1),"")</f>
        <v>0</v>
      </c>
      <c r="AM717" s="1030">
        <f t="shared" si="45"/>
        <v>0</v>
      </c>
      <c r="AN717" s="1030">
        <f>INDEX(G717:R717,1,MATCH(Parametres!$B$3,G$1:R$1,0))*IF(OR(F717="L",F717="S",F717="I"),-1,1)</f>
        <v>0</v>
      </c>
      <c r="AO717" s="598" t="e">
        <f>+VLOOKUP($AJ717,Data_Validation!$A:$D,1,0)</f>
        <v>#N/A</v>
      </c>
      <c r="AP717" s="598" t="e">
        <f>+VLOOKUP($AJ717,Data_Validation!$A:$D,3,0)</f>
        <v>#N/A</v>
      </c>
      <c r="AQ717" s="598" t="e">
        <f>+VLOOKUP($AJ717,Data_Validation!$A:$D,4,0)</f>
        <v>#N/A</v>
      </c>
      <c r="AR717" s="598" t="s">
        <v>299</v>
      </c>
      <c r="AS717" s="598" t="e">
        <f>+VLOOKUP($AJ717,Data_Validation!$A:$E,5,0)</f>
        <v>#N/A</v>
      </c>
      <c r="AT717" s="1036">
        <f t="shared" si="46"/>
        <v>0</v>
      </c>
      <c r="AU717" s="599">
        <f t="shared" si="46"/>
        <v>0</v>
      </c>
      <c r="AV717" s="1030">
        <f>IFERROR(INDEX(V717:AG717,1,MATCH(Parametres!$B$3,V$1:AG$1,0)-1)*IF(OR(C717="L",C717="S",C717="I"),-1,1),"")</f>
        <v>0</v>
      </c>
      <c r="AW717" s="1030">
        <f t="shared" si="47"/>
        <v>0</v>
      </c>
      <c r="AX717" s="1030">
        <f>INDEX(V717:AG717,1,MATCH(Parametres!$B$3,V$1:AG$1,0))*IF(OR(C717="L",C717="S",C717="I"),-1,1)</f>
        <v>0</v>
      </c>
      <c r="AY717" s="598" t="s">
        <v>337</v>
      </c>
      <c r="AZ717" s="598" t="e">
        <f>+VLOOKUP($AJ717,Data_Validation!$A:$E,5,0)</f>
        <v>#N/A</v>
      </c>
    </row>
    <row r="718" spans="36:52" ht="15" customHeight="1">
      <c r="AJ718" s="1030">
        <f t="shared" si="44"/>
        <v>0</v>
      </c>
      <c r="AK718" s="1030">
        <f t="shared" si="44"/>
        <v>0</v>
      </c>
      <c r="AL718" s="1030">
        <f>IFERROR(INDEX(G718:R718,1,MATCH(Parametres!$B$3,G$1:R$1,0)-1)*IF(OR(F718="L",F718="S",F718="I"),-1,1),"")</f>
        <v>0</v>
      </c>
      <c r="AM718" s="1030">
        <f t="shared" si="45"/>
        <v>0</v>
      </c>
      <c r="AN718" s="1030">
        <f>INDEX(G718:R718,1,MATCH(Parametres!$B$3,G$1:R$1,0))*IF(OR(F718="L",F718="S",F718="I"),-1,1)</f>
        <v>0</v>
      </c>
      <c r="AO718" s="598" t="e">
        <f>+VLOOKUP($AJ718,Data_Validation!$A:$D,1,0)</f>
        <v>#N/A</v>
      </c>
      <c r="AP718" s="598" t="e">
        <f>+VLOOKUP($AJ718,Data_Validation!$A:$D,3,0)</f>
        <v>#N/A</v>
      </c>
      <c r="AQ718" s="598" t="e">
        <f>+VLOOKUP($AJ718,Data_Validation!$A:$D,4,0)</f>
        <v>#N/A</v>
      </c>
      <c r="AR718" s="598" t="s">
        <v>299</v>
      </c>
      <c r="AS718" s="598" t="e">
        <f>+VLOOKUP($AJ718,Data_Validation!$A:$E,5,0)</f>
        <v>#N/A</v>
      </c>
      <c r="AT718" s="1036">
        <f t="shared" si="46"/>
        <v>0</v>
      </c>
      <c r="AU718" s="599">
        <f t="shared" si="46"/>
        <v>0</v>
      </c>
      <c r="AV718" s="1030">
        <f>IFERROR(INDEX(V718:AG718,1,MATCH(Parametres!$B$3,V$1:AG$1,0)-1)*IF(OR(C718="L",C718="S",C718="I"),-1,1),"")</f>
        <v>0</v>
      </c>
      <c r="AW718" s="1030">
        <f t="shared" si="47"/>
        <v>0</v>
      </c>
      <c r="AX718" s="1030">
        <f>INDEX(V718:AG718,1,MATCH(Parametres!$B$3,V$1:AG$1,0))*IF(OR(C718="L",C718="S",C718="I"),-1,1)</f>
        <v>0</v>
      </c>
      <c r="AY718" s="598" t="s">
        <v>337</v>
      </c>
      <c r="AZ718" s="598" t="e">
        <f>+VLOOKUP($AJ718,Data_Validation!$A:$E,5,0)</f>
        <v>#N/A</v>
      </c>
    </row>
    <row r="719" spans="36:52" ht="15" customHeight="1">
      <c r="AJ719" s="1030">
        <f t="shared" si="44"/>
        <v>0</v>
      </c>
      <c r="AK719" s="1030">
        <f t="shared" si="44"/>
        <v>0</v>
      </c>
      <c r="AL719" s="1030">
        <f>IFERROR(INDEX(G719:R719,1,MATCH(Parametres!$B$3,G$1:R$1,0)-1)*IF(OR(F719="L",F719="S",F719="I"),-1,1),"")</f>
        <v>0</v>
      </c>
      <c r="AM719" s="1030">
        <f t="shared" si="45"/>
        <v>0</v>
      </c>
      <c r="AN719" s="1030">
        <f>INDEX(G719:R719,1,MATCH(Parametres!$B$3,G$1:R$1,0))*IF(OR(F719="L",F719="S",F719="I"),-1,1)</f>
        <v>0</v>
      </c>
      <c r="AO719" s="598" t="e">
        <f>+VLOOKUP($AJ719,Data_Validation!$A:$D,1,0)</f>
        <v>#N/A</v>
      </c>
      <c r="AP719" s="598" t="e">
        <f>+VLOOKUP($AJ719,Data_Validation!$A:$D,3,0)</f>
        <v>#N/A</v>
      </c>
      <c r="AQ719" s="598" t="e">
        <f>+VLOOKUP($AJ719,Data_Validation!$A:$D,4,0)</f>
        <v>#N/A</v>
      </c>
      <c r="AR719" s="598" t="s">
        <v>299</v>
      </c>
      <c r="AS719" s="598" t="e">
        <f>+VLOOKUP($AJ719,Data_Validation!$A:$E,5,0)</f>
        <v>#N/A</v>
      </c>
      <c r="AT719" s="1036">
        <f t="shared" si="46"/>
        <v>0</v>
      </c>
      <c r="AU719" s="599">
        <f t="shared" si="46"/>
        <v>0</v>
      </c>
      <c r="AV719" s="1030">
        <f>IFERROR(INDEX(V719:AG719,1,MATCH(Parametres!$B$3,V$1:AG$1,0)-1)*IF(OR(C719="L",C719="S",C719="I"),-1,1),"")</f>
        <v>0</v>
      </c>
      <c r="AW719" s="1030">
        <f t="shared" si="47"/>
        <v>0</v>
      </c>
      <c r="AX719" s="1030">
        <f>INDEX(V719:AG719,1,MATCH(Parametres!$B$3,V$1:AG$1,0))*IF(OR(C719="L",C719="S",C719="I"),-1,1)</f>
        <v>0</v>
      </c>
      <c r="AY719" s="598" t="s">
        <v>337</v>
      </c>
      <c r="AZ719" s="598" t="e">
        <f>+VLOOKUP($AJ719,Data_Validation!$A:$E,5,0)</f>
        <v>#N/A</v>
      </c>
    </row>
    <row r="720" spans="36:52" ht="15" customHeight="1">
      <c r="AJ720" s="1030">
        <f t="shared" si="44"/>
        <v>0</v>
      </c>
      <c r="AK720" s="1030">
        <f t="shared" si="44"/>
        <v>0</v>
      </c>
      <c r="AL720" s="1030">
        <f>IFERROR(INDEX(G720:R720,1,MATCH(Parametres!$B$3,G$1:R$1,0)-1)*IF(OR(F720="L",F720="S",F720="I"),-1,1),"")</f>
        <v>0</v>
      </c>
      <c r="AM720" s="1030">
        <f t="shared" si="45"/>
        <v>0</v>
      </c>
      <c r="AN720" s="1030">
        <f>INDEX(G720:R720,1,MATCH(Parametres!$B$3,G$1:R$1,0))*IF(OR(F720="L",F720="S",F720="I"),-1,1)</f>
        <v>0</v>
      </c>
      <c r="AO720" s="598" t="e">
        <f>+VLOOKUP($AJ720,Data_Validation!$A:$D,1,0)</f>
        <v>#N/A</v>
      </c>
      <c r="AP720" s="598" t="e">
        <f>+VLOOKUP($AJ720,Data_Validation!$A:$D,3,0)</f>
        <v>#N/A</v>
      </c>
      <c r="AQ720" s="598" t="e">
        <f>+VLOOKUP($AJ720,Data_Validation!$A:$D,4,0)</f>
        <v>#N/A</v>
      </c>
      <c r="AR720" s="598" t="s">
        <v>299</v>
      </c>
      <c r="AS720" s="598" t="e">
        <f>+VLOOKUP($AJ720,Data_Validation!$A:$E,5,0)</f>
        <v>#N/A</v>
      </c>
      <c r="AT720" s="1036">
        <f t="shared" si="46"/>
        <v>0</v>
      </c>
      <c r="AU720" s="599">
        <f t="shared" si="46"/>
        <v>0</v>
      </c>
      <c r="AV720" s="1030">
        <f>IFERROR(INDEX(V720:AG720,1,MATCH(Parametres!$B$3,V$1:AG$1,0)-1)*IF(OR(C720="L",C720="S",C720="I"),-1,1),"")</f>
        <v>0</v>
      </c>
      <c r="AW720" s="1030">
        <f t="shared" si="47"/>
        <v>0</v>
      </c>
      <c r="AX720" s="1030">
        <f>INDEX(V720:AG720,1,MATCH(Parametres!$B$3,V$1:AG$1,0))*IF(OR(C720="L",C720="S",C720="I"),-1,1)</f>
        <v>0</v>
      </c>
      <c r="AY720" s="598" t="s">
        <v>337</v>
      </c>
      <c r="AZ720" s="598" t="e">
        <f>+VLOOKUP($AJ720,Data_Validation!$A:$E,5,0)</f>
        <v>#N/A</v>
      </c>
    </row>
    <row r="721" spans="36:52" ht="15" customHeight="1">
      <c r="AJ721" s="1030">
        <f t="shared" si="44"/>
        <v>0</v>
      </c>
      <c r="AK721" s="1030">
        <f t="shared" si="44"/>
        <v>0</v>
      </c>
      <c r="AL721" s="1030">
        <f>IFERROR(INDEX(G721:R721,1,MATCH(Parametres!$B$3,G$1:R$1,0)-1)*IF(OR(F721="L",F721="S",F721="I"),-1,1),"")</f>
        <v>0</v>
      </c>
      <c r="AM721" s="1030">
        <f t="shared" si="45"/>
        <v>0</v>
      </c>
      <c r="AN721" s="1030">
        <f>INDEX(G721:R721,1,MATCH(Parametres!$B$3,G$1:R$1,0))*IF(OR(F721="L",F721="S",F721="I"),-1,1)</f>
        <v>0</v>
      </c>
      <c r="AO721" s="598" t="e">
        <f>+VLOOKUP($AJ721,Data_Validation!$A:$D,1,0)</f>
        <v>#N/A</v>
      </c>
      <c r="AP721" s="598" t="e">
        <f>+VLOOKUP($AJ721,Data_Validation!$A:$D,3,0)</f>
        <v>#N/A</v>
      </c>
      <c r="AQ721" s="598" t="e">
        <f>+VLOOKUP($AJ721,Data_Validation!$A:$D,4,0)</f>
        <v>#N/A</v>
      </c>
      <c r="AR721" s="598" t="s">
        <v>299</v>
      </c>
      <c r="AS721" s="598" t="e">
        <f>+VLOOKUP($AJ721,Data_Validation!$A:$E,5,0)</f>
        <v>#N/A</v>
      </c>
      <c r="AT721" s="1036">
        <f t="shared" si="46"/>
        <v>0</v>
      </c>
      <c r="AU721" s="599">
        <f t="shared" si="46"/>
        <v>0</v>
      </c>
      <c r="AV721" s="1030">
        <f>IFERROR(INDEX(V721:AG721,1,MATCH(Parametres!$B$3,V$1:AG$1,0)-1)*IF(OR(C721="L",C721="S",C721="I"),-1,1),"")</f>
        <v>0</v>
      </c>
      <c r="AW721" s="1030">
        <f t="shared" si="47"/>
        <v>0</v>
      </c>
      <c r="AX721" s="1030">
        <f>INDEX(V721:AG721,1,MATCH(Parametres!$B$3,V$1:AG$1,0))*IF(OR(C721="L",C721="S",C721="I"),-1,1)</f>
        <v>0</v>
      </c>
      <c r="AY721" s="598" t="s">
        <v>337</v>
      </c>
      <c r="AZ721" s="598" t="e">
        <f>+VLOOKUP($AJ721,Data_Validation!$A:$E,5,0)</f>
        <v>#N/A</v>
      </c>
    </row>
    <row r="722" spans="36:52" ht="15" customHeight="1">
      <c r="AJ722" s="1030">
        <f t="shared" si="44"/>
        <v>0</v>
      </c>
      <c r="AK722" s="1030">
        <f t="shared" si="44"/>
        <v>0</v>
      </c>
      <c r="AL722" s="1030">
        <f>IFERROR(INDEX(G722:R722,1,MATCH(Parametres!$B$3,G$1:R$1,0)-1)*IF(OR(F722="L",F722="S",F722="I"),-1,1),"")</f>
        <v>0</v>
      </c>
      <c r="AM722" s="1030">
        <f t="shared" si="45"/>
        <v>0</v>
      </c>
      <c r="AN722" s="1030">
        <f>INDEX(G722:R722,1,MATCH(Parametres!$B$3,G$1:R$1,0))*IF(OR(F722="L",F722="S",F722="I"),-1,1)</f>
        <v>0</v>
      </c>
      <c r="AO722" s="598" t="e">
        <f>+VLOOKUP($AJ722,Data_Validation!$A:$D,1,0)</f>
        <v>#N/A</v>
      </c>
      <c r="AP722" s="598" t="e">
        <f>+VLOOKUP($AJ722,Data_Validation!$A:$D,3,0)</f>
        <v>#N/A</v>
      </c>
      <c r="AQ722" s="598" t="e">
        <f>+VLOOKUP($AJ722,Data_Validation!$A:$D,4,0)</f>
        <v>#N/A</v>
      </c>
      <c r="AR722" s="598" t="s">
        <v>299</v>
      </c>
      <c r="AS722" s="598" t="e">
        <f>+VLOOKUP($AJ722,Data_Validation!$A:$E,5,0)</f>
        <v>#N/A</v>
      </c>
      <c r="AT722" s="1036">
        <f t="shared" si="46"/>
        <v>0</v>
      </c>
      <c r="AU722" s="599">
        <f t="shared" si="46"/>
        <v>0</v>
      </c>
      <c r="AV722" s="1030">
        <f>IFERROR(INDEX(V722:AG722,1,MATCH(Parametres!$B$3,V$1:AG$1,0)-1)*IF(OR(C722="L",C722="S",C722="I"),-1,1),"")</f>
        <v>0</v>
      </c>
      <c r="AW722" s="1030">
        <f t="shared" si="47"/>
        <v>0</v>
      </c>
      <c r="AX722" s="1030">
        <f>INDEX(V722:AG722,1,MATCH(Parametres!$B$3,V$1:AG$1,0))*IF(OR(C722="L",C722="S",C722="I"),-1,1)</f>
        <v>0</v>
      </c>
      <c r="AY722" s="598" t="s">
        <v>337</v>
      </c>
      <c r="AZ722" s="598" t="e">
        <f>+VLOOKUP($AJ722,Data_Validation!$A:$E,5,0)</f>
        <v>#N/A</v>
      </c>
    </row>
    <row r="723" spans="36:52" ht="15" customHeight="1">
      <c r="AJ723" s="1030">
        <f t="shared" si="44"/>
        <v>0</v>
      </c>
      <c r="AK723" s="1030">
        <f t="shared" si="44"/>
        <v>0</v>
      </c>
      <c r="AL723" s="1030">
        <f>IFERROR(INDEX(G723:R723,1,MATCH(Parametres!$B$3,G$1:R$1,0)-1)*IF(OR(F723="L",F723="S",F723="I"),-1,1),"")</f>
        <v>0</v>
      </c>
      <c r="AM723" s="1030">
        <f t="shared" si="45"/>
        <v>0</v>
      </c>
      <c r="AN723" s="1030">
        <f>INDEX(G723:R723,1,MATCH(Parametres!$B$3,G$1:R$1,0))*IF(OR(F723="L",F723="S",F723="I"),-1,1)</f>
        <v>0</v>
      </c>
      <c r="AO723" s="598" t="e">
        <f>+VLOOKUP($AJ723,Data_Validation!$A:$D,1,0)</f>
        <v>#N/A</v>
      </c>
      <c r="AP723" s="598" t="e">
        <f>+VLOOKUP($AJ723,Data_Validation!$A:$D,3,0)</f>
        <v>#N/A</v>
      </c>
      <c r="AQ723" s="598" t="e">
        <f>+VLOOKUP($AJ723,Data_Validation!$A:$D,4,0)</f>
        <v>#N/A</v>
      </c>
      <c r="AR723" s="598" t="s">
        <v>299</v>
      </c>
      <c r="AS723" s="598" t="e">
        <f>+VLOOKUP($AJ723,Data_Validation!$A:$E,5,0)</f>
        <v>#N/A</v>
      </c>
      <c r="AT723" s="1036">
        <f t="shared" si="46"/>
        <v>0</v>
      </c>
      <c r="AU723" s="599">
        <f t="shared" si="46"/>
        <v>0</v>
      </c>
      <c r="AV723" s="1030">
        <f>IFERROR(INDEX(V723:AG723,1,MATCH(Parametres!$B$3,V$1:AG$1,0)-1)*IF(OR(C723="L",C723="S",C723="I"),-1,1),"")</f>
        <v>0</v>
      </c>
      <c r="AW723" s="1030">
        <f t="shared" si="47"/>
        <v>0</v>
      </c>
      <c r="AX723" s="1030">
        <f>INDEX(V723:AG723,1,MATCH(Parametres!$B$3,V$1:AG$1,0))*IF(OR(C723="L",C723="S",C723="I"),-1,1)</f>
        <v>0</v>
      </c>
      <c r="AY723" s="598" t="s">
        <v>337</v>
      </c>
      <c r="AZ723" s="598" t="e">
        <f>+VLOOKUP($AJ723,Data_Validation!$A:$E,5,0)</f>
        <v>#N/A</v>
      </c>
    </row>
    <row r="724" spans="36:52" ht="15" customHeight="1">
      <c r="AJ724" s="1030">
        <f t="shared" ref="AJ724:AK787" si="48">C724</f>
        <v>0</v>
      </c>
      <c r="AK724" s="1030">
        <f t="shared" si="48"/>
        <v>0</v>
      </c>
      <c r="AL724" s="1030">
        <f>IFERROR(INDEX(G724:R724,1,MATCH(Parametres!$B$3,G$1:R$1,0)-1)*IF(OR(F724="L",F724="S",F724="I"),-1,1),"")</f>
        <v>0</v>
      </c>
      <c r="AM724" s="1030">
        <f t="shared" si="45"/>
        <v>0</v>
      </c>
      <c r="AN724" s="1030">
        <f>INDEX(G724:R724,1,MATCH(Parametres!$B$3,G$1:R$1,0))*IF(OR(F724="L",F724="S",F724="I"),-1,1)</f>
        <v>0</v>
      </c>
      <c r="AO724" s="598" t="e">
        <f>+VLOOKUP($AJ724,Data_Validation!$A:$D,1,0)</f>
        <v>#N/A</v>
      </c>
      <c r="AP724" s="598" t="e">
        <f>+VLOOKUP($AJ724,Data_Validation!$A:$D,3,0)</f>
        <v>#N/A</v>
      </c>
      <c r="AQ724" s="598" t="e">
        <f>+VLOOKUP($AJ724,Data_Validation!$A:$D,4,0)</f>
        <v>#N/A</v>
      </c>
      <c r="AR724" s="598" t="s">
        <v>299</v>
      </c>
      <c r="AS724" s="598" t="e">
        <f>+VLOOKUP($AJ724,Data_Validation!$A:$E,5,0)</f>
        <v>#N/A</v>
      </c>
      <c r="AT724" s="1036">
        <f t="shared" si="46"/>
        <v>0</v>
      </c>
      <c r="AU724" s="599">
        <f t="shared" si="46"/>
        <v>0</v>
      </c>
      <c r="AV724" s="1030">
        <f>IFERROR(INDEX(V724:AG724,1,MATCH(Parametres!$B$3,V$1:AG$1,0)-1)*IF(OR(C724="L",C724="S",C724="I"),-1,1),"")</f>
        <v>0</v>
      </c>
      <c r="AW724" s="1030">
        <f t="shared" si="47"/>
        <v>0</v>
      </c>
      <c r="AX724" s="1030">
        <f>INDEX(V724:AG724,1,MATCH(Parametres!$B$3,V$1:AG$1,0))*IF(OR(C724="L",C724="S",C724="I"),-1,1)</f>
        <v>0</v>
      </c>
      <c r="AY724" s="598" t="s">
        <v>337</v>
      </c>
      <c r="AZ724" s="598" t="e">
        <f>+VLOOKUP($AJ724,Data_Validation!$A:$E,5,0)</f>
        <v>#N/A</v>
      </c>
    </row>
    <row r="725" spans="36:52" ht="15" customHeight="1">
      <c r="AJ725" s="1030">
        <f t="shared" si="48"/>
        <v>0</v>
      </c>
      <c r="AK725" s="1030">
        <f t="shared" si="48"/>
        <v>0</v>
      </c>
      <c r="AL725" s="1030">
        <f>IFERROR(INDEX(G725:R725,1,MATCH(Parametres!$B$3,G$1:R$1,0)-1)*IF(OR(F725="L",F725="S",F725="I"),-1,1),"")</f>
        <v>0</v>
      </c>
      <c r="AM725" s="1030">
        <f t="shared" si="45"/>
        <v>0</v>
      </c>
      <c r="AN725" s="1030">
        <f>INDEX(G725:R725,1,MATCH(Parametres!$B$3,G$1:R$1,0))*IF(OR(F725="L",F725="S",F725="I"),-1,1)</f>
        <v>0</v>
      </c>
      <c r="AO725" s="598" t="e">
        <f>+VLOOKUP($AJ725,Data_Validation!$A:$D,1,0)</f>
        <v>#N/A</v>
      </c>
      <c r="AP725" s="598" t="e">
        <f>+VLOOKUP($AJ725,Data_Validation!$A:$D,3,0)</f>
        <v>#N/A</v>
      </c>
      <c r="AQ725" s="598" t="e">
        <f>+VLOOKUP($AJ725,Data_Validation!$A:$D,4,0)</f>
        <v>#N/A</v>
      </c>
      <c r="AR725" s="598" t="s">
        <v>299</v>
      </c>
      <c r="AS725" s="598" t="e">
        <f>+VLOOKUP($AJ725,Data_Validation!$A:$E,5,0)</f>
        <v>#N/A</v>
      </c>
      <c r="AT725" s="1036">
        <f t="shared" si="46"/>
        <v>0</v>
      </c>
      <c r="AU725" s="599">
        <f t="shared" si="46"/>
        <v>0</v>
      </c>
      <c r="AV725" s="1030">
        <f>IFERROR(INDEX(V725:AG725,1,MATCH(Parametres!$B$3,V$1:AG$1,0)-1)*IF(OR(C725="L",C725="S",C725="I"),-1,1),"")</f>
        <v>0</v>
      </c>
      <c r="AW725" s="1030">
        <f t="shared" si="47"/>
        <v>0</v>
      </c>
      <c r="AX725" s="1030">
        <f>INDEX(V725:AG725,1,MATCH(Parametres!$B$3,V$1:AG$1,0))*IF(OR(C725="L",C725="S",C725="I"),-1,1)</f>
        <v>0</v>
      </c>
      <c r="AY725" s="598" t="s">
        <v>337</v>
      </c>
      <c r="AZ725" s="598" t="e">
        <f>+VLOOKUP($AJ725,Data_Validation!$A:$E,5,0)</f>
        <v>#N/A</v>
      </c>
    </row>
    <row r="726" spans="36:52" ht="15" customHeight="1">
      <c r="AJ726" s="1030">
        <f t="shared" si="48"/>
        <v>0</v>
      </c>
      <c r="AK726" s="1030">
        <f t="shared" si="48"/>
        <v>0</v>
      </c>
      <c r="AL726" s="1030">
        <f>IFERROR(INDEX(G726:R726,1,MATCH(Parametres!$B$3,G$1:R$1,0)-1)*IF(OR(F726="L",F726="S",F726="I"),-1,1),"")</f>
        <v>0</v>
      </c>
      <c r="AM726" s="1030">
        <f t="shared" si="45"/>
        <v>0</v>
      </c>
      <c r="AN726" s="1030">
        <f>INDEX(G726:R726,1,MATCH(Parametres!$B$3,G$1:R$1,0))*IF(OR(F726="L",F726="S",F726="I"),-1,1)</f>
        <v>0</v>
      </c>
      <c r="AO726" s="598" t="e">
        <f>+VLOOKUP($AJ726,Data_Validation!$A:$D,1,0)</f>
        <v>#N/A</v>
      </c>
      <c r="AP726" s="598" t="e">
        <f>+VLOOKUP($AJ726,Data_Validation!$A:$D,3,0)</f>
        <v>#N/A</v>
      </c>
      <c r="AQ726" s="598" t="e">
        <f>+VLOOKUP($AJ726,Data_Validation!$A:$D,4,0)</f>
        <v>#N/A</v>
      </c>
      <c r="AR726" s="598" t="s">
        <v>299</v>
      </c>
      <c r="AS726" s="598" t="e">
        <f>+VLOOKUP($AJ726,Data_Validation!$A:$E,5,0)</f>
        <v>#N/A</v>
      </c>
      <c r="AT726" s="1036">
        <f t="shared" si="46"/>
        <v>0</v>
      </c>
      <c r="AU726" s="599">
        <f t="shared" si="46"/>
        <v>0</v>
      </c>
      <c r="AV726" s="1030">
        <f>IFERROR(INDEX(V726:AG726,1,MATCH(Parametres!$B$3,V$1:AG$1,0)-1)*IF(OR(C726="L",C726="S",C726="I"),-1,1),"")</f>
        <v>0</v>
      </c>
      <c r="AW726" s="1030">
        <f t="shared" si="47"/>
        <v>0</v>
      </c>
      <c r="AX726" s="1030">
        <f>INDEX(V726:AG726,1,MATCH(Parametres!$B$3,V$1:AG$1,0))*IF(OR(C726="L",C726="S",C726="I"),-1,1)</f>
        <v>0</v>
      </c>
      <c r="AY726" s="598" t="s">
        <v>337</v>
      </c>
      <c r="AZ726" s="598" t="e">
        <f>+VLOOKUP($AJ726,Data_Validation!$A:$E,5,0)</f>
        <v>#N/A</v>
      </c>
    </row>
    <row r="727" spans="36:52" ht="15" customHeight="1">
      <c r="AJ727" s="1030">
        <f t="shared" si="48"/>
        <v>0</v>
      </c>
      <c r="AK727" s="1030">
        <f t="shared" si="48"/>
        <v>0</v>
      </c>
      <c r="AL727" s="1030">
        <f>IFERROR(INDEX(G727:R727,1,MATCH(Parametres!$B$3,G$1:R$1,0)-1)*IF(OR(F727="L",F727="S",F727="I"),-1,1),"")</f>
        <v>0</v>
      </c>
      <c r="AM727" s="1030">
        <f t="shared" si="45"/>
        <v>0</v>
      </c>
      <c r="AN727" s="1030">
        <f>INDEX(G727:R727,1,MATCH(Parametres!$B$3,G$1:R$1,0))*IF(OR(F727="L",F727="S",F727="I"),-1,1)</f>
        <v>0</v>
      </c>
      <c r="AO727" s="598" t="e">
        <f>+VLOOKUP($AJ727,Data_Validation!$A:$D,1,0)</f>
        <v>#N/A</v>
      </c>
      <c r="AP727" s="598" t="e">
        <f>+VLOOKUP($AJ727,Data_Validation!$A:$D,3,0)</f>
        <v>#N/A</v>
      </c>
      <c r="AQ727" s="598" t="e">
        <f>+VLOOKUP($AJ727,Data_Validation!$A:$D,4,0)</f>
        <v>#N/A</v>
      </c>
      <c r="AR727" s="598" t="s">
        <v>299</v>
      </c>
      <c r="AS727" s="598" t="e">
        <f>+VLOOKUP($AJ727,Data_Validation!$A:$E,5,0)</f>
        <v>#N/A</v>
      </c>
      <c r="AT727" s="1036">
        <f t="shared" si="46"/>
        <v>0</v>
      </c>
      <c r="AU727" s="599">
        <f t="shared" si="46"/>
        <v>0</v>
      </c>
      <c r="AV727" s="1030">
        <f>IFERROR(INDEX(V727:AG727,1,MATCH(Parametres!$B$3,V$1:AG$1,0)-1)*IF(OR(C727="L",C727="S",C727="I"),-1,1),"")</f>
        <v>0</v>
      </c>
      <c r="AW727" s="1030">
        <f t="shared" si="47"/>
        <v>0</v>
      </c>
      <c r="AX727" s="1030">
        <f>INDEX(V727:AG727,1,MATCH(Parametres!$B$3,V$1:AG$1,0))*IF(OR(C727="L",C727="S",C727="I"),-1,1)</f>
        <v>0</v>
      </c>
      <c r="AY727" s="598" t="s">
        <v>337</v>
      </c>
      <c r="AZ727" s="598" t="e">
        <f>+VLOOKUP($AJ727,Data_Validation!$A:$E,5,0)</f>
        <v>#N/A</v>
      </c>
    </row>
    <row r="728" spans="36:52" ht="15" customHeight="1">
      <c r="AJ728" s="1030">
        <f t="shared" si="48"/>
        <v>0</v>
      </c>
      <c r="AK728" s="1030">
        <f t="shared" si="48"/>
        <v>0</v>
      </c>
      <c r="AL728" s="1030">
        <f>IFERROR(INDEX(G728:R728,1,MATCH(Parametres!$B$3,G$1:R$1,0)-1)*IF(OR(F728="L",F728="S",F728="I"),-1,1),"")</f>
        <v>0</v>
      </c>
      <c r="AM728" s="1030">
        <f t="shared" si="45"/>
        <v>0</v>
      </c>
      <c r="AN728" s="1030">
        <f>INDEX(G728:R728,1,MATCH(Parametres!$B$3,G$1:R$1,0))*IF(OR(F728="L",F728="S",F728="I"),-1,1)</f>
        <v>0</v>
      </c>
      <c r="AO728" s="598" t="e">
        <f>+VLOOKUP($AJ728,Data_Validation!$A:$D,1,0)</f>
        <v>#N/A</v>
      </c>
      <c r="AP728" s="598" t="e">
        <f>+VLOOKUP($AJ728,Data_Validation!$A:$D,3,0)</f>
        <v>#N/A</v>
      </c>
      <c r="AQ728" s="598" t="e">
        <f>+VLOOKUP($AJ728,Data_Validation!$A:$D,4,0)</f>
        <v>#N/A</v>
      </c>
      <c r="AR728" s="598" t="s">
        <v>299</v>
      </c>
      <c r="AS728" s="598" t="e">
        <f>+VLOOKUP($AJ728,Data_Validation!$A:$E,5,0)</f>
        <v>#N/A</v>
      </c>
      <c r="AT728" s="1036">
        <f t="shared" si="46"/>
        <v>0</v>
      </c>
      <c r="AU728" s="599">
        <f t="shared" si="46"/>
        <v>0</v>
      </c>
      <c r="AV728" s="1030">
        <f>IFERROR(INDEX(V728:AG728,1,MATCH(Parametres!$B$3,V$1:AG$1,0)-1)*IF(OR(C728="L",C728="S",C728="I"),-1,1),"")</f>
        <v>0</v>
      </c>
      <c r="AW728" s="1030">
        <f t="shared" si="47"/>
        <v>0</v>
      </c>
      <c r="AX728" s="1030">
        <f>INDEX(V728:AG728,1,MATCH(Parametres!$B$3,V$1:AG$1,0))*IF(OR(C728="L",C728="S",C728="I"),-1,1)</f>
        <v>0</v>
      </c>
      <c r="AY728" s="598" t="s">
        <v>337</v>
      </c>
      <c r="AZ728" s="598" t="e">
        <f>+VLOOKUP($AJ728,Data_Validation!$A:$E,5,0)</f>
        <v>#N/A</v>
      </c>
    </row>
    <row r="729" spans="36:52" ht="15" customHeight="1">
      <c r="AJ729" s="1030">
        <f t="shared" si="48"/>
        <v>0</v>
      </c>
      <c r="AK729" s="1030">
        <f t="shared" si="48"/>
        <v>0</v>
      </c>
      <c r="AL729" s="1030">
        <f>IFERROR(INDEX(G729:R729,1,MATCH(Parametres!$B$3,G$1:R$1,0)-1)*IF(OR(F729="L",F729="S",F729="I"),-1,1),"")</f>
        <v>0</v>
      </c>
      <c r="AM729" s="1030">
        <f t="shared" si="45"/>
        <v>0</v>
      </c>
      <c r="AN729" s="1030">
        <f>INDEX(G729:R729,1,MATCH(Parametres!$B$3,G$1:R$1,0))*IF(OR(F729="L",F729="S",F729="I"),-1,1)</f>
        <v>0</v>
      </c>
      <c r="AO729" s="598" t="e">
        <f>+VLOOKUP($AJ729,Data_Validation!$A:$D,1,0)</f>
        <v>#N/A</v>
      </c>
      <c r="AP729" s="598" t="e">
        <f>+VLOOKUP($AJ729,Data_Validation!$A:$D,3,0)</f>
        <v>#N/A</v>
      </c>
      <c r="AQ729" s="598" t="e">
        <f>+VLOOKUP($AJ729,Data_Validation!$A:$D,4,0)</f>
        <v>#N/A</v>
      </c>
      <c r="AR729" s="598" t="s">
        <v>299</v>
      </c>
      <c r="AS729" s="598" t="e">
        <f>+VLOOKUP($AJ729,Data_Validation!$A:$E,5,0)</f>
        <v>#N/A</v>
      </c>
      <c r="AT729" s="1036">
        <f t="shared" si="46"/>
        <v>0</v>
      </c>
      <c r="AU729" s="599">
        <f t="shared" si="46"/>
        <v>0</v>
      </c>
      <c r="AV729" s="1030">
        <f>IFERROR(INDEX(V729:AG729,1,MATCH(Parametres!$B$3,V$1:AG$1,0)-1)*IF(OR(C729="L",C729="S",C729="I"),-1,1),"")</f>
        <v>0</v>
      </c>
      <c r="AW729" s="1030">
        <f t="shared" si="47"/>
        <v>0</v>
      </c>
      <c r="AX729" s="1030">
        <f>INDEX(V729:AG729,1,MATCH(Parametres!$B$3,V$1:AG$1,0))*IF(OR(C729="L",C729="S",C729="I"),-1,1)</f>
        <v>0</v>
      </c>
      <c r="AY729" s="598" t="s">
        <v>337</v>
      </c>
      <c r="AZ729" s="598" t="e">
        <f>+VLOOKUP($AJ729,Data_Validation!$A:$E,5,0)</f>
        <v>#N/A</v>
      </c>
    </row>
    <row r="730" spans="36:52" ht="15" customHeight="1">
      <c r="AJ730" s="1030">
        <f t="shared" si="48"/>
        <v>0</v>
      </c>
      <c r="AK730" s="1030">
        <f t="shared" si="48"/>
        <v>0</v>
      </c>
      <c r="AL730" s="1030">
        <f>IFERROR(INDEX(G730:R730,1,MATCH(Parametres!$B$3,G$1:R$1,0)-1)*IF(OR(F730="L",F730="S",F730="I"),-1,1),"")</f>
        <v>0</v>
      </c>
      <c r="AM730" s="1030">
        <f t="shared" si="45"/>
        <v>0</v>
      </c>
      <c r="AN730" s="1030">
        <f>INDEX(G730:R730,1,MATCH(Parametres!$B$3,G$1:R$1,0))*IF(OR(F730="L",F730="S",F730="I"),-1,1)</f>
        <v>0</v>
      </c>
      <c r="AO730" s="598" t="e">
        <f>+VLOOKUP($AJ730,Data_Validation!$A:$D,1,0)</f>
        <v>#N/A</v>
      </c>
      <c r="AP730" s="598" t="e">
        <f>+VLOOKUP($AJ730,Data_Validation!$A:$D,3,0)</f>
        <v>#N/A</v>
      </c>
      <c r="AQ730" s="598" t="e">
        <f>+VLOOKUP($AJ730,Data_Validation!$A:$D,4,0)</f>
        <v>#N/A</v>
      </c>
      <c r="AR730" s="598" t="s">
        <v>299</v>
      </c>
      <c r="AS730" s="598" t="e">
        <f>+VLOOKUP($AJ730,Data_Validation!$A:$E,5,0)</f>
        <v>#N/A</v>
      </c>
      <c r="AT730" s="1036">
        <f t="shared" si="46"/>
        <v>0</v>
      </c>
      <c r="AU730" s="599">
        <f t="shared" si="46"/>
        <v>0</v>
      </c>
      <c r="AV730" s="1030">
        <f>IFERROR(INDEX(V730:AG730,1,MATCH(Parametres!$B$3,V$1:AG$1,0)-1)*IF(OR(C730="L",C730="S",C730="I"),-1,1),"")</f>
        <v>0</v>
      </c>
      <c r="AW730" s="1030">
        <f t="shared" si="47"/>
        <v>0</v>
      </c>
      <c r="AX730" s="1030">
        <f>INDEX(V730:AG730,1,MATCH(Parametres!$B$3,V$1:AG$1,0))*IF(OR(C730="L",C730="S",C730="I"),-1,1)</f>
        <v>0</v>
      </c>
      <c r="AY730" s="598" t="s">
        <v>337</v>
      </c>
      <c r="AZ730" s="598" t="e">
        <f>+VLOOKUP($AJ730,Data_Validation!$A:$E,5,0)</f>
        <v>#N/A</v>
      </c>
    </row>
    <row r="731" spans="36:52" ht="15" customHeight="1">
      <c r="AJ731" s="1030">
        <f t="shared" si="48"/>
        <v>0</v>
      </c>
      <c r="AK731" s="1030">
        <f t="shared" si="48"/>
        <v>0</v>
      </c>
      <c r="AL731" s="1030">
        <f>IFERROR(INDEX(G731:R731,1,MATCH(Parametres!$B$3,G$1:R$1,0)-1)*IF(OR(F731="L",F731="S",F731="I"),-1,1),"")</f>
        <v>0</v>
      </c>
      <c r="AM731" s="1030">
        <f t="shared" si="45"/>
        <v>0</v>
      </c>
      <c r="AN731" s="1030">
        <f>INDEX(G731:R731,1,MATCH(Parametres!$B$3,G$1:R$1,0))*IF(OR(F731="L",F731="S",F731="I"),-1,1)</f>
        <v>0</v>
      </c>
      <c r="AO731" s="598" t="e">
        <f>+VLOOKUP($AJ731,Data_Validation!$A:$D,1,0)</f>
        <v>#N/A</v>
      </c>
      <c r="AP731" s="598" t="e">
        <f>+VLOOKUP($AJ731,Data_Validation!$A:$D,3,0)</f>
        <v>#N/A</v>
      </c>
      <c r="AQ731" s="598" t="e">
        <f>+VLOOKUP($AJ731,Data_Validation!$A:$D,4,0)</f>
        <v>#N/A</v>
      </c>
      <c r="AR731" s="598" t="s">
        <v>299</v>
      </c>
      <c r="AS731" s="598" t="e">
        <f>+VLOOKUP($AJ731,Data_Validation!$A:$E,5,0)</f>
        <v>#N/A</v>
      </c>
      <c r="AT731" s="1036">
        <f t="shared" si="46"/>
        <v>0</v>
      </c>
      <c r="AU731" s="599">
        <f t="shared" si="46"/>
        <v>0</v>
      </c>
      <c r="AV731" s="1030">
        <f>IFERROR(INDEX(V731:AG731,1,MATCH(Parametres!$B$3,V$1:AG$1,0)-1)*IF(OR(C731="L",C731="S",C731="I"),-1,1),"")</f>
        <v>0</v>
      </c>
      <c r="AW731" s="1030">
        <f t="shared" si="47"/>
        <v>0</v>
      </c>
      <c r="AX731" s="1030">
        <f>INDEX(V731:AG731,1,MATCH(Parametres!$B$3,V$1:AG$1,0))*IF(OR(C731="L",C731="S",C731="I"),-1,1)</f>
        <v>0</v>
      </c>
      <c r="AY731" s="598" t="s">
        <v>337</v>
      </c>
      <c r="AZ731" s="598" t="e">
        <f>+VLOOKUP($AJ731,Data_Validation!$A:$E,5,0)</f>
        <v>#N/A</v>
      </c>
    </row>
    <row r="732" spans="36:52" ht="15" customHeight="1">
      <c r="AJ732" s="1030">
        <f t="shared" si="48"/>
        <v>0</v>
      </c>
      <c r="AK732" s="1030">
        <f t="shared" si="48"/>
        <v>0</v>
      </c>
      <c r="AL732" s="1030">
        <f>IFERROR(INDEX(G732:R732,1,MATCH(Parametres!$B$3,G$1:R$1,0)-1)*IF(OR(F732="L",F732="S",F732="I"),-1,1),"")</f>
        <v>0</v>
      </c>
      <c r="AM732" s="1030">
        <f t="shared" si="45"/>
        <v>0</v>
      </c>
      <c r="AN732" s="1030">
        <f>INDEX(G732:R732,1,MATCH(Parametres!$B$3,G$1:R$1,0))*IF(OR(F732="L",F732="S",F732="I"),-1,1)</f>
        <v>0</v>
      </c>
      <c r="AO732" s="598" t="e">
        <f>+VLOOKUP($AJ732,Data_Validation!$A:$D,1,0)</f>
        <v>#N/A</v>
      </c>
      <c r="AP732" s="598" t="e">
        <f>+VLOOKUP($AJ732,Data_Validation!$A:$D,3,0)</f>
        <v>#N/A</v>
      </c>
      <c r="AQ732" s="598" t="e">
        <f>+VLOOKUP($AJ732,Data_Validation!$A:$D,4,0)</f>
        <v>#N/A</v>
      </c>
      <c r="AR732" s="598" t="s">
        <v>299</v>
      </c>
      <c r="AS732" s="598" t="e">
        <f>+VLOOKUP($AJ732,Data_Validation!$A:$E,5,0)</f>
        <v>#N/A</v>
      </c>
      <c r="AT732" s="1036">
        <f t="shared" si="46"/>
        <v>0</v>
      </c>
      <c r="AU732" s="599">
        <f t="shared" si="46"/>
        <v>0</v>
      </c>
      <c r="AV732" s="1030">
        <f>IFERROR(INDEX(V732:AG732,1,MATCH(Parametres!$B$3,V$1:AG$1,0)-1)*IF(OR(C732="L",C732="S",C732="I"),-1,1),"")</f>
        <v>0</v>
      </c>
      <c r="AW732" s="1030">
        <f t="shared" si="47"/>
        <v>0</v>
      </c>
      <c r="AX732" s="1030">
        <f>INDEX(V732:AG732,1,MATCH(Parametres!$B$3,V$1:AG$1,0))*IF(OR(C732="L",C732="S",C732="I"),-1,1)</f>
        <v>0</v>
      </c>
      <c r="AY732" s="598" t="s">
        <v>337</v>
      </c>
      <c r="AZ732" s="598" t="e">
        <f>+VLOOKUP($AJ732,Data_Validation!$A:$E,5,0)</f>
        <v>#N/A</v>
      </c>
    </row>
    <row r="733" spans="36:52" ht="15" customHeight="1">
      <c r="AJ733" s="1030">
        <f t="shared" si="48"/>
        <v>0</v>
      </c>
      <c r="AK733" s="1030">
        <f t="shared" si="48"/>
        <v>0</v>
      </c>
      <c r="AL733" s="1030">
        <f>IFERROR(INDEX(G733:R733,1,MATCH(Parametres!$B$3,G$1:R$1,0)-1)*IF(OR(F733="L",F733="S",F733="I"),-1,1),"")</f>
        <v>0</v>
      </c>
      <c r="AM733" s="1030">
        <f t="shared" si="45"/>
        <v>0</v>
      </c>
      <c r="AN733" s="1030">
        <f>INDEX(G733:R733,1,MATCH(Parametres!$B$3,G$1:R$1,0))*IF(OR(F733="L",F733="S",F733="I"),-1,1)</f>
        <v>0</v>
      </c>
      <c r="AO733" s="598" t="e">
        <f>+VLOOKUP($AJ733,Data_Validation!$A:$D,1,0)</f>
        <v>#N/A</v>
      </c>
      <c r="AP733" s="598" t="e">
        <f>+VLOOKUP($AJ733,Data_Validation!$A:$D,3,0)</f>
        <v>#N/A</v>
      </c>
      <c r="AQ733" s="598" t="e">
        <f>+VLOOKUP($AJ733,Data_Validation!$A:$D,4,0)</f>
        <v>#N/A</v>
      </c>
      <c r="AR733" s="598" t="s">
        <v>299</v>
      </c>
      <c r="AS733" s="598" t="e">
        <f>+VLOOKUP($AJ733,Data_Validation!$A:$E,5,0)</f>
        <v>#N/A</v>
      </c>
      <c r="AT733" s="1036">
        <f t="shared" si="46"/>
        <v>0</v>
      </c>
      <c r="AU733" s="599">
        <f t="shared" si="46"/>
        <v>0</v>
      </c>
      <c r="AV733" s="1030">
        <f>IFERROR(INDEX(V733:AG733,1,MATCH(Parametres!$B$3,V$1:AG$1,0)-1)*IF(OR(C733="L",C733="S",C733="I"),-1,1),"")</f>
        <v>0</v>
      </c>
      <c r="AW733" s="1030">
        <f t="shared" si="47"/>
        <v>0</v>
      </c>
      <c r="AX733" s="1030">
        <f>INDEX(V733:AG733,1,MATCH(Parametres!$B$3,V$1:AG$1,0))*IF(OR(C733="L",C733="S",C733="I"),-1,1)</f>
        <v>0</v>
      </c>
      <c r="AY733" s="598" t="s">
        <v>337</v>
      </c>
      <c r="AZ733" s="598" t="e">
        <f>+VLOOKUP($AJ733,Data_Validation!$A:$E,5,0)</f>
        <v>#N/A</v>
      </c>
    </row>
    <row r="734" spans="36:52" ht="15" customHeight="1">
      <c r="AJ734" s="1030">
        <f t="shared" si="48"/>
        <v>0</v>
      </c>
      <c r="AK734" s="1030">
        <f t="shared" si="48"/>
        <v>0</v>
      </c>
      <c r="AL734" s="1030">
        <f>IFERROR(INDEX(G734:R734,1,MATCH(Parametres!$B$3,G$1:R$1,0)-1)*IF(OR(F734="L",F734="S",F734="I"),-1,1),"")</f>
        <v>0</v>
      </c>
      <c r="AM734" s="1030">
        <f t="shared" si="45"/>
        <v>0</v>
      </c>
      <c r="AN734" s="1030">
        <f>INDEX(G734:R734,1,MATCH(Parametres!$B$3,G$1:R$1,0))*IF(OR(F734="L",F734="S",F734="I"),-1,1)</f>
        <v>0</v>
      </c>
      <c r="AO734" s="598" t="e">
        <f>+VLOOKUP($AJ734,Data_Validation!$A:$D,1,0)</f>
        <v>#N/A</v>
      </c>
      <c r="AP734" s="598" t="e">
        <f>+VLOOKUP($AJ734,Data_Validation!$A:$D,3,0)</f>
        <v>#N/A</v>
      </c>
      <c r="AQ734" s="598" t="e">
        <f>+VLOOKUP($AJ734,Data_Validation!$A:$D,4,0)</f>
        <v>#N/A</v>
      </c>
      <c r="AR734" s="598" t="s">
        <v>299</v>
      </c>
      <c r="AS734" s="598" t="e">
        <f>+VLOOKUP($AJ734,Data_Validation!$A:$E,5,0)</f>
        <v>#N/A</v>
      </c>
      <c r="AT734" s="1036">
        <f t="shared" si="46"/>
        <v>0</v>
      </c>
      <c r="AU734" s="599">
        <f t="shared" si="46"/>
        <v>0</v>
      </c>
      <c r="AV734" s="1030">
        <f>IFERROR(INDEX(V734:AG734,1,MATCH(Parametres!$B$3,V$1:AG$1,0)-1)*IF(OR(C734="L",C734="S",C734="I"),-1,1),"")</f>
        <v>0</v>
      </c>
      <c r="AW734" s="1030">
        <f t="shared" si="47"/>
        <v>0</v>
      </c>
      <c r="AX734" s="1030">
        <f>INDEX(V734:AG734,1,MATCH(Parametres!$B$3,V$1:AG$1,0))*IF(OR(C734="L",C734="S",C734="I"),-1,1)</f>
        <v>0</v>
      </c>
      <c r="AY734" s="598" t="s">
        <v>337</v>
      </c>
      <c r="AZ734" s="598" t="e">
        <f>+VLOOKUP($AJ734,Data_Validation!$A:$E,5,0)</f>
        <v>#N/A</v>
      </c>
    </row>
    <row r="735" spans="36:52" ht="15" customHeight="1">
      <c r="AJ735" s="1030">
        <f t="shared" si="48"/>
        <v>0</v>
      </c>
      <c r="AK735" s="1030">
        <f t="shared" si="48"/>
        <v>0</v>
      </c>
      <c r="AL735" s="1030">
        <f>IFERROR(INDEX(G735:R735,1,MATCH(Parametres!$B$3,G$1:R$1,0)-1)*IF(OR(F735="L",F735="S",F735="I"),-1,1),"")</f>
        <v>0</v>
      </c>
      <c r="AM735" s="1030">
        <f t="shared" si="45"/>
        <v>0</v>
      </c>
      <c r="AN735" s="1030">
        <f>INDEX(G735:R735,1,MATCH(Parametres!$B$3,G$1:R$1,0))*IF(OR(F735="L",F735="S",F735="I"),-1,1)</f>
        <v>0</v>
      </c>
      <c r="AO735" s="598" t="e">
        <f>+VLOOKUP($AJ735,Data_Validation!$A:$D,1,0)</f>
        <v>#N/A</v>
      </c>
      <c r="AP735" s="598" t="e">
        <f>+VLOOKUP($AJ735,Data_Validation!$A:$D,3,0)</f>
        <v>#N/A</v>
      </c>
      <c r="AQ735" s="598" t="e">
        <f>+VLOOKUP($AJ735,Data_Validation!$A:$D,4,0)</f>
        <v>#N/A</v>
      </c>
      <c r="AR735" s="598" t="s">
        <v>299</v>
      </c>
      <c r="AS735" s="598" t="e">
        <f>+VLOOKUP($AJ735,Data_Validation!$A:$E,5,0)</f>
        <v>#N/A</v>
      </c>
      <c r="AT735" s="1036">
        <f t="shared" si="46"/>
        <v>0</v>
      </c>
      <c r="AU735" s="599">
        <f t="shared" si="46"/>
        <v>0</v>
      </c>
      <c r="AV735" s="1030">
        <f>IFERROR(INDEX(V735:AG735,1,MATCH(Parametres!$B$3,V$1:AG$1,0)-1)*IF(OR(C735="L",C735="S",C735="I"),-1,1),"")</f>
        <v>0</v>
      </c>
      <c r="AW735" s="1030">
        <f t="shared" si="47"/>
        <v>0</v>
      </c>
      <c r="AX735" s="1030">
        <f>INDEX(V735:AG735,1,MATCH(Parametres!$B$3,V$1:AG$1,0))*IF(OR(C735="L",C735="S",C735="I"),-1,1)</f>
        <v>0</v>
      </c>
      <c r="AY735" s="598" t="s">
        <v>337</v>
      </c>
      <c r="AZ735" s="598" t="e">
        <f>+VLOOKUP($AJ735,Data_Validation!$A:$E,5,0)</f>
        <v>#N/A</v>
      </c>
    </row>
    <row r="736" spans="36:52" ht="15" customHeight="1">
      <c r="AJ736" s="1030">
        <f t="shared" si="48"/>
        <v>0</v>
      </c>
      <c r="AK736" s="1030">
        <f t="shared" si="48"/>
        <v>0</v>
      </c>
      <c r="AL736" s="1030">
        <f>IFERROR(INDEX(G736:R736,1,MATCH(Parametres!$B$3,G$1:R$1,0)-1)*IF(OR(F736="L",F736="S",F736="I"),-1,1),"")</f>
        <v>0</v>
      </c>
      <c r="AM736" s="1030">
        <f t="shared" si="45"/>
        <v>0</v>
      </c>
      <c r="AN736" s="1030">
        <f>INDEX(G736:R736,1,MATCH(Parametres!$B$3,G$1:R$1,0))*IF(OR(F736="L",F736="S",F736="I"),-1,1)</f>
        <v>0</v>
      </c>
      <c r="AO736" s="598" t="e">
        <f>+VLOOKUP($AJ736,Data_Validation!$A:$D,1,0)</f>
        <v>#N/A</v>
      </c>
      <c r="AP736" s="598" t="e">
        <f>+VLOOKUP($AJ736,Data_Validation!$A:$D,3,0)</f>
        <v>#N/A</v>
      </c>
      <c r="AQ736" s="598" t="e">
        <f>+VLOOKUP($AJ736,Data_Validation!$A:$D,4,0)</f>
        <v>#N/A</v>
      </c>
      <c r="AR736" s="598" t="s">
        <v>299</v>
      </c>
      <c r="AS736" s="598" t="e">
        <f>+VLOOKUP($AJ736,Data_Validation!$A:$E,5,0)</f>
        <v>#N/A</v>
      </c>
      <c r="AT736" s="1036">
        <f t="shared" si="46"/>
        <v>0</v>
      </c>
      <c r="AU736" s="599">
        <f t="shared" si="46"/>
        <v>0</v>
      </c>
      <c r="AV736" s="1030">
        <f>IFERROR(INDEX(V736:AG736,1,MATCH(Parametres!$B$3,V$1:AG$1,0)-1)*IF(OR(C736="L",C736="S",C736="I"),-1,1),"")</f>
        <v>0</v>
      </c>
      <c r="AW736" s="1030">
        <f t="shared" si="47"/>
        <v>0</v>
      </c>
      <c r="AX736" s="1030">
        <f>INDEX(V736:AG736,1,MATCH(Parametres!$B$3,V$1:AG$1,0))*IF(OR(C736="L",C736="S",C736="I"),-1,1)</f>
        <v>0</v>
      </c>
      <c r="AY736" s="598" t="s">
        <v>337</v>
      </c>
      <c r="AZ736" s="598" t="e">
        <f>+VLOOKUP($AJ736,Data_Validation!$A:$E,5,0)</f>
        <v>#N/A</v>
      </c>
    </row>
    <row r="737" spans="36:52" ht="15" customHeight="1">
      <c r="AJ737" s="1030">
        <f t="shared" si="48"/>
        <v>0</v>
      </c>
      <c r="AK737" s="1030">
        <f t="shared" si="48"/>
        <v>0</v>
      </c>
      <c r="AL737" s="1030">
        <f>IFERROR(INDEX(G737:R737,1,MATCH(Parametres!$B$3,G$1:R$1,0)-1)*IF(OR(F737="L",F737="S",F737="I"),-1,1),"")</f>
        <v>0</v>
      </c>
      <c r="AM737" s="1030">
        <f t="shared" si="45"/>
        <v>0</v>
      </c>
      <c r="AN737" s="1030">
        <f>INDEX(G737:R737,1,MATCH(Parametres!$B$3,G$1:R$1,0))*IF(OR(F737="L",F737="S",F737="I"),-1,1)</f>
        <v>0</v>
      </c>
      <c r="AO737" s="598" t="e">
        <f>+VLOOKUP($AJ737,Data_Validation!$A:$D,1,0)</f>
        <v>#N/A</v>
      </c>
      <c r="AP737" s="598" t="e">
        <f>+VLOOKUP($AJ737,Data_Validation!$A:$D,3,0)</f>
        <v>#N/A</v>
      </c>
      <c r="AQ737" s="598" t="e">
        <f>+VLOOKUP($AJ737,Data_Validation!$A:$D,4,0)</f>
        <v>#N/A</v>
      </c>
      <c r="AR737" s="598" t="s">
        <v>299</v>
      </c>
      <c r="AS737" s="598" t="e">
        <f>+VLOOKUP($AJ737,Data_Validation!$A:$E,5,0)</f>
        <v>#N/A</v>
      </c>
      <c r="AT737" s="1036">
        <f t="shared" si="46"/>
        <v>0</v>
      </c>
      <c r="AU737" s="599">
        <f t="shared" si="46"/>
        <v>0</v>
      </c>
      <c r="AV737" s="1030">
        <f>IFERROR(INDEX(V737:AG737,1,MATCH(Parametres!$B$3,V$1:AG$1,0)-1)*IF(OR(C737="L",C737="S",C737="I"),-1,1),"")</f>
        <v>0</v>
      </c>
      <c r="AW737" s="1030">
        <f t="shared" si="47"/>
        <v>0</v>
      </c>
      <c r="AX737" s="1030">
        <f>INDEX(V737:AG737,1,MATCH(Parametres!$B$3,V$1:AG$1,0))*IF(OR(C737="L",C737="S",C737="I"),-1,1)</f>
        <v>0</v>
      </c>
      <c r="AY737" s="598" t="s">
        <v>337</v>
      </c>
      <c r="AZ737" s="598" t="e">
        <f>+VLOOKUP($AJ737,Data_Validation!$A:$E,5,0)</f>
        <v>#N/A</v>
      </c>
    </row>
    <row r="738" spans="36:52" ht="15" customHeight="1">
      <c r="AJ738" s="1030">
        <f t="shared" si="48"/>
        <v>0</v>
      </c>
      <c r="AK738" s="1030">
        <f t="shared" si="48"/>
        <v>0</v>
      </c>
      <c r="AL738" s="1030">
        <f>IFERROR(INDEX(G738:R738,1,MATCH(Parametres!$B$3,G$1:R$1,0)-1)*IF(OR(F738="L",F738="S",F738="I"),-1,1),"")</f>
        <v>0</v>
      </c>
      <c r="AM738" s="1030">
        <f t="shared" si="45"/>
        <v>0</v>
      </c>
      <c r="AN738" s="1030">
        <f>INDEX(G738:R738,1,MATCH(Parametres!$B$3,G$1:R$1,0))*IF(OR(F738="L",F738="S",F738="I"),-1,1)</f>
        <v>0</v>
      </c>
      <c r="AO738" s="598" t="e">
        <f>+VLOOKUP($AJ738,Data_Validation!$A:$D,1,0)</f>
        <v>#N/A</v>
      </c>
      <c r="AP738" s="598" t="e">
        <f>+VLOOKUP($AJ738,Data_Validation!$A:$D,3,0)</f>
        <v>#N/A</v>
      </c>
      <c r="AQ738" s="598" t="e">
        <f>+VLOOKUP($AJ738,Data_Validation!$A:$D,4,0)</f>
        <v>#N/A</v>
      </c>
      <c r="AR738" s="598" t="s">
        <v>299</v>
      </c>
      <c r="AS738" s="598" t="e">
        <f>+VLOOKUP($AJ738,Data_Validation!$A:$E,5,0)</f>
        <v>#N/A</v>
      </c>
      <c r="AT738" s="1036">
        <f t="shared" si="46"/>
        <v>0</v>
      </c>
      <c r="AU738" s="599">
        <f t="shared" si="46"/>
        <v>0</v>
      </c>
      <c r="AV738" s="1030">
        <f>IFERROR(INDEX(V738:AG738,1,MATCH(Parametres!$B$3,V$1:AG$1,0)-1)*IF(OR(C738="L",C738="S",C738="I"),-1,1),"")</f>
        <v>0</v>
      </c>
      <c r="AW738" s="1030">
        <f t="shared" si="47"/>
        <v>0</v>
      </c>
      <c r="AX738" s="1030">
        <f>INDEX(V738:AG738,1,MATCH(Parametres!$B$3,V$1:AG$1,0))*IF(OR(C738="L",C738="S",C738="I"),-1,1)</f>
        <v>0</v>
      </c>
      <c r="AY738" s="598" t="s">
        <v>337</v>
      </c>
      <c r="AZ738" s="598" t="e">
        <f>+VLOOKUP($AJ738,Data_Validation!$A:$E,5,0)</f>
        <v>#N/A</v>
      </c>
    </row>
    <row r="739" spans="36:52" ht="15" customHeight="1">
      <c r="AJ739" s="1030">
        <f t="shared" si="48"/>
        <v>0</v>
      </c>
      <c r="AK739" s="1030">
        <f t="shared" si="48"/>
        <v>0</v>
      </c>
      <c r="AL739" s="1030">
        <f>IFERROR(INDEX(G739:R739,1,MATCH(Parametres!$B$3,G$1:R$1,0)-1)*IF(OR(F739="L",F739="S",F739="I"),-1,1),"")</f>
        <v>0</v>
      </c>
      <c r="AM739" s="1030">
        <f t="shared" si="45"/>
        <v>0</v>
      </c>
      <c r="AN739" s="1030">
        <f>INDEX(G739:R739,1,MATCH(Parametres!$B$3,G$1:R$1,0))*IF(OR(F739="L",F739="S",F739="I"),-1,1)</f>
        <v>0</v>
      </c>
      <c r="AO739" s="598" t="e">
        <f>+VLOOKUP($AJ739,Data_Validation!$A:$D,1,0)</f>
        <v>#N/A</v>
      </c>
      <c r="AP739" s="598" t="e">
        <f>+VLOOKUP($AJ739,Data_Validation!$A:$D,3,0)</f>
        <v>#N/A</v>
      </c>
      <c r="AQ739" s="598" t="e">
        <f>+VLOOKUP($AJ739,Data_Validation!$A:$D,4,0)</f>
        <v>#N/A</v>
      </c>
      <c r="AR739" s="598" t="s">
        <v>299</v>
      </c>
      <c r="AS739" s="598" t="e">
        <f>+VLOOKUP($AJ739,Data_Validation!$A:$E,5,0)</f>
        <v>#N/A</v>
      </c>
      <c r="AT739" s="1036">
        <f t="shared" si="46"/>
        <v>0</v>
      </c>
      <c r="AU739" s="599">
        <f t="shared" si="46"/>
        <v>0</v>
      </c>
      <c r="AV739" s="1030">
        <f>IFERROR(INDEX(V739:AG739,1,MATCH(Parametres!$B$3,V$1:AG$1,0)-1)*IF(OR(C739="L",C739="S",C739="I"),-1,1),"")</f>
        <v>0</v>
      </c>
      <c r="AW739" s="1030">
        <f t="shared" si="47"/>
        <v>0</v>
      </c>
      <c r="AX739" s="1030">
        <f>INDEX(V739:AG739,1,MATCH(Parametres!$B$3,V$1:AG$1,0))*IF(OR(C739="L",C739="S",C739="I"),-1,1)</f>
        <v>0</v>
      </c>
      <c r="AY739" s="598" t="s">
        <v>337</v>
      </c>
      <c r="AZ739" s="598" t="e">
        <f>+VLOOKUP($AJ739,Data_Validation!$A:$E,5,0)</f>
        <v>#N/A</v>
      </c>
    </row>
    <row r="740" spans="36:52" ht="15" customHeight="1">
      <c r="AJ740" s="1030">
        <f t="shared" si="48"/>
        <v>0</v>
      </c>
      <c r="AK740" s="1030">
        <f t="shared" si="48"/>
        <v>0</v>
      </c>
      <c r="AL740" s="1030">
        <f>IFERROR(INDEX(G740:R740,1,MATCH(Parametres!$B$3,G$1:R$1,0)-1)*IF(OR(F740="L",F740="S",F740="I"),-1,1),"")</f>
        <v>0</v>
      </c>
      <c r="AM740" s="1030">
        <f t="shared" si="45"/>
        <v>0</v>
      </c>
      <c r="AN740" s="1030">
        <f>INDEX(G740:R740,1,MATCH(Parametres!$B$3,G$1:R$1,0))*IF(OR(F740="L",F740="S",F740="I"),-1,1)</f>
        <v>0</v>
      </c>
      <c r="AO740" s="598" t="e">
        <f>+VLOOKUP($AJ740,Data_Validation!$A:$D,1,0)</f>
        <v>#N/A</v>
      </c>
      <c r="AP740" s="598" t="e">
        <f>+VLOOKUP($AJ740,Data_Validation!$A:$D,3,0)</f>
        <v>#N/A</v>
      </c>
      <c r="AQ740" s="598" t="e">
        <f>+VLOOKUP($AJ740,Data_Validation!$A:$D,4,0)</f>
        <v>#N/A</v>
      </c>
      <c r="AR740" s="598" t="s">
        <v>299</v>
      </c>
      <c r="AS740" s="598" t="e">
        <f>+VLOOKUP($AJ740,Data_Validation!$A:$E,5,0)</f>
        <v>#N/A</v>
      </c>
      <c r="AT740" s="1036">
        <f t="shared" si="46"/>
        <v>0</v>
      </c>
      <c r="AU740" s="599">
        <f t="shared" si="46"/>
        <v>0</v>
      </c>
      <c r="AV740" s="1030">
        <f>IFERROR(INDEX(V740:AG740,1,MATCH(Parametres!$B$3,V$1:AG$1,0)-1)*IF(OR(C740="L",C740="S",C740="I"),-1,1),"")</f>
        <v>0</v>
      </c>
      <c r="AW740" s="1030">
        <f t="shared" si="47"/>
        <v>0</v>
      </c>
      <c r="AX740" s="1030">
        <f>INDEX(V740:AG740,1,MATCH(Parametres!$B$3,V$1:AG$1,0))*IF(OR(C740="L",C740="S",C740="I"),-1,1)</f>
        <v>0</v>
      </c>
      <c r="AY740" s="598" t="s">
        <v>337</v>
      </c>
      <c r="AZ740" s="598" t="e">
        <f>+VLOOKUP($AJ740,Data_Validation!$A:$E,5,0)</f>
        <v>#N/A</v>
      </c>
    </row>
    <row r="741" spans="36:52" ht="15" customHeight="1">
      <c r="AJ741" s="1030">
        <f t="shared" si="48"/>
        <v>0</v>
      </c>
      <c r="AK741" s="1030">
        <f t="shared" si="48"/>
        <v>0</v>
      </c>
      <c r="AL741" s="1030">
        <f>IFERROR(INDEX(G741:R741,1,MATCH(Parametres!$B$3,G$1:R$1,0)-1)*IF(OR(F741="L",F741="S",F741="I"),-1,1),"")</f>
        <v>0</v>
      </c>
      <c r="AM741" s="1030">
        <f t="shared" si="45"/>
        <v>0</v>
      </c>
      <c r="AN741" s="1030">
        <f>INDEX(G741:R741,1,MATCH(Parametres!$B$3,G$1:R$1,0))*IF(OR(F741="L",F741="S",F741="I"),-1,1)</f>
        <v>0</v>
      </c>
      <c r="AO741" s="598" t="e">
        <f>+VLOOKUP($AJ741,Data_Validation!$A:$D,1,0)</f>
        <v>#N/A</v>
      </c>
      <c r="AP741" s="598" t="e">
        <f>+VLOOKUP($AJ741,Data_Validation!$A:$D,3,0)</f>
        <v>#N/A</v>
      </c>
      <c r="AQ741" s="598" t="e">
        <f>+VLOOKUP($AJ741,Data_Validation!$A:$D,4,0)</f>
        <v>#N/A</v>
      </c>
      <c r="AR741" s="598" t="s">
        <v>299</v>
      </c>
      <c r="AS741" s="598" t="e">
        <f>+VLOOKUP($AJ741,Data_Validation!$A:$E,5,0)</f>
        <v>#N/A</v>
      </c>
      <c r="AT741" s="1036">
        <f t="shared" si="46"/>
        <v>0</v>
      </c>
      <c r="AU741" s="599">
        <f t="shared" si="46"/>
        <v>0</v>
      </c>
      <c r="AV741" s="1030">
        <f>IFERROR(INDEX(V741:AG741,1,MATCH(Parametres!$B$3,V$1:AG$1,0)-1)*IF(OR(C741="L",C741="S",C741="I"),-1,1),"")</f>
        <v>0</v>
      </c>
      <c r="AW741" s="1030">
        <f t="shared" si="47"/>
        <v>0</v>
      </c>
      <c r="AX741" s="1030">
        <f>INDEX(V741:AG741,1,MATCH(Parametres!$B$3,V$1:AG$1,0))*IF(OR(C741="L",C741="S",C741="I"),-1,1)</f>
        <v>0</v>
      </c>
      <c r="AY741" s="598" t="s">
        <v>337</v>
      </c>
      <c r="AZ741" s="598" t="e">
        <f>+VLOOKUP($AJ741,Data_Validation!$A:$E,5,0)</f>
        <v>#N/A</v>
      </c>
    </row>
    <row r="742" spans="36:52" ht="15" customHeight="1">
      <c r="AJ742" s="1030">
        <f t="shared" si="48"/>
        <v>0</v>
      </c>
      <c r="AK742" s="1030">
        <f t="shared" si="48"/>
        <v>0</v>
      </c>
      <c r="AL742" s="1030">
        <f>IFERROR(INDEX(G742:R742,1,MATCH(Parametres!$B$3,G$1:R$1,0)-1)*IF(OR(F742="L",F742="S",F742="I"),-1,1),"")</f>
        <v>0</v>
      </c>
      <c r="AM742" s="1030">
        <f t="shared" si="45"/>
        <v>0</v>
      </c>
      <c r="AN742" s="1030">
        <f>INDEX(G742:R742,1,MATCH(Parametres!$B$3,G$1:R$1,0))*IF(OR(F742="L",F742="S",F742="I"),-1,1)</f>
        <v>0</v>
      </c>
      <c r="AO742" s="598" t="e">
        <f>+VLOOKUP($AJ742,Data_Validation!$A:$D,1,0)</f>
        <v>#N/A</v>
      </c>
      <c r="AP742" s="598" t="e">
        <f>+VLOOKUP($AJ742,Data_Validation!$A:$D,3,0)</f>
        <v>#N/A</v>
      </c>
      <c r="AQ742" s="598" t="e">
        <f>+VLOOKUP($AJ742,Data_Validation!$A:$D,4,0)</f>
        <v>#N/A</v>
      </c>
      <c r="AR742" s="598" t="s">
        <v>299</v>
      </c>
      <c r="AS742" s="598" t="e">
        <f>+VLOOKUP($AJ742,Data_Validation!$A:$E,5,0)</f>
        <v>#N/A</v>
      </c>
      <c r="AT742" s="1036">
        <f t="shared" si="46"/>
        <v>0</v>
      </c>
      <c r="AU742" s="599">
        <f t="shared" si="46"/>
        <v>0</v>
      </c>
      <c r="AV742" s="1030">
        <f>IFERROR(INDEX(V742:AG742,1,MATCH(Parametres!$B$3,V$1:AG$1,0)-1)*IF(OR(C742="L",C742="S",C742="I"),-1,1),"")</f>
        <v>0</v>
      </c>
      <c r="AW742" s="1030">
        <f t="shared" si="47"/>
        <v>0</v>
      </c>
      <c r="AX742" s="1030">
        <f>INDEX(V742:AG742,1,MATCH(Parametres!$B$3,V$1:AG$1,0))*IF(OR(C742="L",C742="S",C742="I"),-1,1)</f>
        <v>0</v>
      </c>
      <c r="AY742" s="598" t="s">
        <v>337</v>
      </c>
      <c r="AZ742" s="598" t="e">
        <f>+VLOOKUP($AJ742,Data_Validation!$A:$E,5,0)</f>
        <v>#N/A</v>
      </c>
    </row>
    <row r="743" spans="36:52" ht="15" customHeight="1">
      <c r="AJ743" s="1030">
        <f t="shared" si="48"/>
        <v>0</v>
      </c>
      <c r="AK743" s="1030">
        <f t="shared" si="48"/>
        <v>0</v>
      </c>
      <c r="AL743" s="1030">
        <f>IFERROR(INDEX(G743:R743,1,MATCH(Parametres!$B$3,G$1:R$1,0)-1)*IF(OR(F743="L",F743="S",F743="I"),-1,1),"")</f>
        <v>0</v>
      </c>
      <c r="AM743" s="1030">
        <f t="shared" si="45"/>
        <v>0</v>
      </c>
      <c r="AN743" s="1030">
        <f>INDEX(G743:R743,1,MATCH(Parametres!$B$3,G$1:R$1,0))*IF(OR(F743="L",F743="S",F743="I"),-1,1)</f>
        <v>0</v>
      </c>
      <c r="AO743" s="598" t="e">
        <f>+VLOOKUP($AJ743,Data_Validation!$A:$D,1,0)</f>
        <v>#N/A</v>
      </c>
      <c r="AP743" s="598" t="e">
        <f>+VLOOKUP($AJ743,Data_Validation!$A:$D,3,0)</f>
        <v>#N/A</v>
      </c>
      <c r="AQ743" s="598" t="e">
        <f>+VLOOKUP($AJ743,Data_Validation!$A:$D,4,0)</f>
        <v>#N/A</v>
      </c>
      <c r="AR743" s="598" t="s">
        <v>299</v>
      </c>
      <c r="AS743" s="598" t="e">
        <f>+VLOOKUP($AJ743,Data_Validation!$A:$E,5,0)</f>
        <v>#N/A</v>
      </c>
      <c r="AT743" s="1036">
        <f t="shared" si="46"/>
        <v>0</v>
      </c>
      <c r="AU743" s="599">
        <f t="shared" si="46"/>
        <v>0</v>
      </c>
      <c r="AV743" s="1030">
        <f>IFERROR(INDEX(V743:AG743,1,MATCH(Parametres!$B$3,V$1:AG$1,0)-1)*IF(OR(C743="L",C743="S",C743="I"),-1,1),"")</f>
        <v>0</v>
      </c>
      <c r="AW743" s="1030">
        <f t="shared" si="47"/>
        <v>0</v>
      </c>
      <c r="AX743" s="1030">
        <f>INDEX(V743:AG743,1,MATCH(Parametres!$B$3,V$1:AG$1,0))*IF(OR(C743="L",C743="S",C743="I"),-1,1)</f>
        <v>0</v>
      </c>
      <c r="AY743" s="598" t="s">
        <v>337</v>
      </c>
      <c r="AZ743" s="598" t="e">
        <f>+VLOOKUP($AJ743,Data_Validation!$A:$E,5,0)</f>
        <v>#N/A</v>
      </c>
    </row>
    <row r="744" spans="36:52" ht="15" customHeight="1">
      <c r="AJ744" s="1030">
        <f t="shared" si="48"/>
        <v>0</v>
      </c>
      <c r="AK744" s="1030">
        <f t="shared" si="48"/>
        <v>0</v>
      </c>
      <c r="AL744" s="1030">
        <f>IFERROR(INDEX(G744:R744,1,MATCH(Parametres!$B$3,G$1:R$1,0)-1)*IF(OR(F744="L",F744="S",F744="I"),-1,1),"")</f>
        <v>0</v>
      </c>
      <c r="AM744" s="1030">
        <f t="shared" si="45"/>
        <v>0</v>
      </c>
      <c r="AN744" s="1030">
        <f>INDEX(G744:R744,1,MATCH(Parametres!$B$3,G$1:R$1,0))*IF(OR(F744="L",F744="S",F744="I"),-1,1)</f>
        <v>0</v>
      </c>
      <c r="AO744" s="598" t="e">
        <f>+VLOOKUP($AJ744,Data_Validation!$A:$D,1,0)</f>
        <v>#N/A</v>
      </c>
      <c r="AP744" s="598" t="e">
        <f>+VLOOKUP($AJ744,Data_Validation!$A:$D,3,0)</f>
        <v>#N/A</v>
      </c>
      <c r="AQ744" s="598" t="e">
        <f>+VLOOKUP($AJ744,Data_Validation!$A:$D,4,0)</f>
        <v>#N/A</v>
      </c>
      <c r="AR744" s="598" t="s">
        <v>299</v>
      </c>
      <c r="AS744" s="598" t="e">
        <f>+VLOOKUP($AJ744,Data_Validation!$A:$E,5,0)</f>
        <v>#N/A</v>
      </c>
      <c r="AT744" s="1036">
        <f t="shared" si="46"/>
        <v>0</v>
      </c>
      <c r="AU744" s="599">
        <f t="shared" si="46"/>
        <v>0</v>
      </c>
      <c r="AV744" s="1030">
        <f>IFERROR(INDEX(V744:AG744,1,MATCH(Parametres!$B$3,V$1:AG$1,0)-1)*IF(OR(C744="L",C744="S",C744="I"),-1,1),"")</f>
        <v>0</v>
      </c>
      <c r="AW744" s="1030">
        <f t="shared" si="47"/>
        <v>0</v>
      </c>
      <c r="AX744" s="1030">
        <f>INDEX(V744:AG744,1,MATCH(Parametres!$B$3,V$1:AG$1,0))*IF(OR(C744="L",C744="S",C744="I"),-1,1)</f>
        <v>0</v>
      </c>
      <c r="AY744" s="598" t="s">
        <v>337</v>
      </c>
      <c r="AZ744" s="598" t="e">
        <f>+VLOOKUP($AJ744,Data_Validation!$A:$E,5,0)</f>
        <v>#N/A</v>
      </c>
    </row>
    <row r="745" spans="36:52" ht="15" customHeight="1">
      <c r="AJ745" s="1030">
        <f t="shared" si="48"/>
        <v>0</v>
      </c>
      <c r="AK745" s="1030">
        <f t="shared" si="48"/>
        <v>0</v>
      </c>
      <c r="AL745" s="1030">
        <f>IFERROR(INDEX(G745:R745,1,MATCH(Parametres!$B$3,G$1:R$1,0)-1)*IF(OR(F745="L",F745="S",F745="I"),-1,1),"")</f>
        <v>0</v>
      </c>
      <c r="AM745" s="1030">
        <f t="shared" si="45"/>
        <v>0</v>
      </c>
      <c r="AN745" s="1030">
        <f>INDEX(G745:R745,1,MATCH(Parametres!$B$3,G$1:R$1,0))*IF(OR(F745="L",F745="S",F745="I"),-1,1)</f>
        <v>0</v>
      </c>
      <c r="AO745" s="598" t="e">
        <f>+VLOOKUP($AJ745,Data_Validation!$A:$D,1,0)</f>
        <v>#N/A</v>
      </c>
      <c r="AP745" s="598" t="e">
        <f>+VLOOKUP($AJ745,Data_Validation!$A:$D,3,0)</f>
        <v>#N/A</v>
      </c>
      <c r="AQ745" s="598" t="e">
        <f>+VLOOKUP($AJ745,Data_Validation!$A:$D,4,0)</f>
        <v>#N/A</v>
      </c>
      <c r="AR745" s="598" t="s">
        <v>299</v>
      </c>
      <c r="AS745" s="598" t="e">
        <f>+VLOOKUP($AJ745,Data_Validation!$A:$E,5,0)</f>
        <v>#N/A</v>
      </c>
      <c r="AT745" s="1036">
        <f t="shared" si="46"/>
        <v>0</v>
      </c>
      <c r="AU745" s="599">
        <f t="shared" si="46"/>
        <v>0</v>
      </c>
      <c r="AV745" s="1030">
        <f>IFERROR(INDEX(V745:AG745,1,MATCH(Parametres!$B$3,V$1:AG$1,0)-1)*IF(OR(C745="L",C745="S",C745="I"),-1,1),"")</f>
        <v>0</v>
      </c>
      <c r="AW745" s="1030">
        <f t="shared" si="47"/>
        <v>0</v>
      </c>
      <c r="AX745" s="1030">
        <f>INDEX(V745:AG745,1,MATCH(Parametres!$B$3,V$1:AG$1,0))*IF(OR(C745="L",C745="S",C745="I"),-1,1)</f>
        <v>0</v>
      </c>
      <c r="AY745" s="598" t="s">
        <v>337</v>
      </c>
      <c r="AZ745" s="598" t="e">
        <f>+VLOOKUP($AJ745,Data_Validation!$A:$E,5,0)</f>
        <v>#N/A</v>
      </c>
    </row>
    <row r="746" spans="36:52" ht="15" customHeight="1">
      <c r="AJ746" s="1030">
        <f t="shared" si="48"/>
        <v>0</v>
      </c>
      <c r="AK746" s="1030">
        <f t="shared" si="48"/>
        <v>0</v>
      </c>
      <c r="AL746" s="1030">
        <f>IFERROR(INDEX(G746:R746,1,MATCH(Parametres!$B$3,G$1:R$1,0)-1)*IF(OR(F746="L",F746="S",F746="I"),-1,1),"")</f>
        <v>0</v>
      </c>
      <c r="AM746" s="1030">
        <f t="shared" si="45"/>
        <v>0</v>
      </c>
      <c r="AN746" s="1030">
        <f>INDEX(G746:R746,1,MATCH(Parametres!$B$3,G$1:R$1,0))*IF(OR(F746="L",F746="S",F746="I"),-1,1)</f>
        <v>0</v>
      </c>
      <c r="AO746" s="598" t="e">
        <f>+VLOOKUP($AJ746,Data_Validation!$A:$D,1,0)</f>
        <v>#N/A</v>
      </c>
      <c r="AP746" s="598" t="e">
        <f>+VLOOKUP($AJ746,Data_Validation!$A:$D,3,0)</f>
        <v>#N/A</v>
      </c>
      <c r="AQ746" s="598" t="e">
        <f>+VLOOKUP($AJ746,Data_Validation!$A:$D,4,0)</f>
        <v>#N/A</v>
      </c>
      <c r="AR746" s="598" t="s">
        <v>299</v>
      </c>
      <c r="AS746" s="598" t="e">
        <f>+VLOOKUP($AJ746,Data_Validation!$A:$E,5,0)</f>
        <v>#N/A</v>
      </c>
      <c r="AT746" s="1036">
        <f t="shared" si="46"/>
        <v>0</v>
      </c>
      <c r="AU746" s="599">
        <f t="shared" si="46"/>
        <v>0</v>
      </c>
      <c r="AV746" s="1030">
        <f>IFERROR(INDEX(V746:AG746,1,MATCH(Parametres!$B$3,V$1:AG$1,0)-1)*IF(OR(C746="L",C746="S",C746="I"),-1,1),"")</f>
        <v>0</v>
      </c>
      <c r="AW746" s="1030">
        <f t="shared" si="47"/>
        <v>0</v>
      </c>
      <c r="AX746" s="1030">
        <f>INDEX(V746:AG746,1,MATCH(Parametres!$B$3,V$1:AG$1,0))*IF(OR(C746="L",C746="S",C746="I"),-1,1)</f>
        <v>0</v>
      </c>
      <c r="AY746" s="598" t="s">
        <v>337</v>
      </c>
      <c r="AZ746" s="598" t="e">
        <f>+VLOOKUP($AJ746,Data_Validation!$A:$E,5,0)</f>
        <v>#N/A</v>
      </c>
    </row>
    <row r="747" spans="36:52" ht="15" customHeight="1">
      <c r="AJ747" s="1030">
        <f t="shared" si="48"/>
        <v>0</v>
      </c>
      <c r="AK747" s="1030">
        <f t="shared" si="48"/>
        <v>0</v>
      </c>
      <c r="AL747" s="1030">
        <f>IFERROR(INDEX(G747:R747,1,MATCH(Parametres!$B$3,G$1:R$1,0)-1)*IF(OR(F747="L",F747="S",F747="I"),-1,1),"")</f>
        <v>0</v>
      </c>
      <c r="AM747" s="1030">
        <f t="shared" si="45"/>
        <v>0</v>
      </c>
      <c r="AN747" s="1030">
        <f>INDEX(G747:R747,1,MATCH(Parametres!$B$3,G$1:R$1,0))*IF(OR(F747="L",F747="S",F747="I"),-1,1)</f>
        <v>0</v>
      </c>
      <c r="AO747" s="598" t="e">
        <f>+VLOOKUP($AJ747,Data_Validation!$A:$D,1,0)</f>
        <v>#N/A</v>
      </c>
      <c r="AP747" s="598" t="e">
        <f>+VLOOKUP($AJ747,Data_Validation!$A:$D,3,0)</f>
        <v>#N/A</v>
      </c>
      <c r="AQ747" s="598" t="e">
        <f>+VLOOKUP($AJ747,Data_Validation!$A:$D,4,0)</f>
        <v>#N/A</v>
      </c>
      <c r="AR747" s="598" t="s">
        <v>299</v>
      </c>
      <c r="AS747" s="598" t="e">
        <f>+VLOOKUP($AJ747,Data_Validation!$A:$E,5,0)</f>
        <v>#N/A</v>
      </c>
      <c r="AT747" s="1036">
        <f t="shared" si="46"/>
        <v>0</v>
      </c>
      <c r="AU747" s="599">
        <f t="shared" si="46"/>
        <v>0</v>
      </c>
      <c r="AV747" s="1030">
        <f>IFERROR(INDEX(V747:AG747,1,MATCH(Parametres!$B$3,V$1:AG$1,0)-1)*IF(OR(C747="L",C747="S",C747="I"),-1,1),"")</f>
        <v>0</v>
      </c>
      <c r="AW747" s="1030">
        <f t="shared" si="47"/>
        <v>0</v>
      </c>
      <c r="AX747" s="1030">
        <f>INDEX(V747:AG747,1,MATCH(Parametres!$B$3,V$1:AG$1,0))*IF(OR(C747="L",C747="S",C747="I"),-1,1)</f>
        <v>0</v>
      </c>
      <c r="AY747" s="598" t="s">
        <v>337</v>
      </c>
      <c r="AZ747" s="598" t="e">
        <f>+VLOOKUP($AJ747,Data_Validation!$A:$E,5,0)</f>
        <v>#N/A</v>
      </c>
    </row>
    <row r="748" spans="36:52" ht="15" customHeight="1">
      <c r="AJ748" s="1030">
        <f t="shared" si="48"/>
        <v>0</v>
      </c>
      <c r="AK748" s="1030">
        <f t="shared" si="48"/>
        <v>0</v>
      </c>
      <c r="AL748" s="1030">
        <f>IFERROR(INDEX(G748:R748,1,MATCH(Parametres!$B$3,G$1:R$1,0)-1)*IF(OR(F748="L",F748="S",F748="I"),-1,1),"")</f>
        <v>0</v>
      </c>
      <c r="AM748" s="1030">
        <f t="shared" si="45"/>
        <v>0</v>
      </c>
      <c r="AN748" s="1030">
        <f>INDEX(G748:R748,1,MATCH(Parametres!$B$3,G$1:R$1,0))*IF(OR(F748="L",F748="S",F748="I"),-1,1)</f>
        <v>0</v>
      </c>
      <c r="AO748" s="598" t="e">
        <f>+VLOOKUP($AJ748,Data_Validation!$A:$D,1,0)</f>
        <v>#N/A</v>
      </c>
      <c r="AP748" s="598" t="e">
        <f>+VLOOKUP($AJ748,Data_Validation!$A:$D,3,0)</f>
        <v>#N/A</v>
      </c>
      <c r="AQ748" s="598" t="e">
        <f>+VLOOKUP($AJ748,Data_Validation!$A:$D,4,0)</f>
        <v>#N/A</v>
      </c>
      <c r="AR748" s="598" t="s">
        <v>299</v>
      </c>
      <c r="AS748" s="598" t="e">
        <f>+VLOOKUP($AJ748,Data_Validation!$A:$E,5,0)</f>
        <v>#N/A</v>
      </c>
      <c r="AT748" s="1036">
        <f t="shared" si="46"/>
        <v>0</v>
      </c>
      <c r="AU748" s="599">
        <f t="shared" si="46"/>
        <v>0</v>
      </c>
      <c r="AV748" s="1030">
        <f>IFERROR(INDEX(V748:AG748,1,MATCH(Parametres!$B$3,V$1:AG$1,0)-1)*IF(OR(C748="L",C748="S",C748="I"),-1,1),"")</f>
        <v>0</v>
      </c>
      <c r="AW748" s="1030">
        <f t="shared" si="47"/>
        <v>0</v>
      </c>
      <c r="AX748" s="1030">
        <f>INDEX(V748:AG748,1,MATCH(Parametres!$B$3,V$1:AG$1,0))*IF(OR(C748="L",C748="S",C748="I"),-1,1)</f>
        <v>0</v>
      </c>
      <c r="AY748" s="598" t="s">
        <v>337</v>
      </c>
      <c r="AZ748" s="598" t="e">
        <f>+VLOOKUP($AJ748,Data_Validation!$A:$E,5,0)</f>
        <v>#N/A</v>
      </c>
    </row>
    <row r="749" spans="36:52" ht="15" customHeight="1">
      <c r="AJ749" s="1030">
        <f t="shared" si="48"/>
        <v>0</v>
      </c>
      <c r="AK749" s="1030">
        <f t="shared" si="48"/>
        <v>0</v>
      </c>
      <c r="AL749" s="1030">
        <f>IFERROR(INDEX(G749:R749,1,MATCH(Parametres!$B$3,G$1:R$1,0)-1)*IF(OR(F749="L",F749="S",F749="I"),-1,1),"")</f>
        <v>0</v>
      </c>
      <c r="AM749" s="1030">
        <f t="shared" si="45"/>
        <v>0</v>
      </c>
      <c r="AN749" s="1030">
        <f>INDEX(G749:R749,1,MATCH(Parametres!$B$3,G$1:R$1,0))*IF(OR(F749="L",F749="S",F749="I"),-1,1)</f>
        <v>0</v>
      </c>
      <c r="AO749" s="598" t="e">
        <f>+VLOOKUP($AJ749,Data_Validation!$A:$D,1,0)</f>
        <v>#N/A</v>
      </c>
      <c r="AP749" s="598" t="e">
        <f>+VLOOKUP($AJ749,Data_Validation!$A:$D,3,0)</f>
        <v>#N/A</v>
      </c>
      <c r="AQ749" s="598" t="e">
        <f>+VLOOKUP($AJ749,Data_Validation!$A:$D,4,0)</f>
        <v>#N/A</v>
      </c>
      <c r="AR749" s="598" t="s">
        <v>299</v>
      </c>
      <c r="AS749" s="598" t="e">
        <f>+VLOOKUP($AJ749,Data_Validation!$A:$E,5,0)</f>
        <v>#N/A</v>
      </c>
      <c r="AT749" s="1036">
        <f t="shared" si="46"/>
        <v>0</v>
      </c>
      <c r="AU749" s="599">
        <f t="shared" si="46"/>
        <v>0</v>
      </c>
      <c r="AV749" s="1030">
        <f>IFERROR(INDEX(V749:AG749,1,MATCH(Parametres!$B$3,V$1:AG$1,0)-1)*IF(OR(C749="L",C749="S",C749="I"),-1,1),"")</f>
        <v>0</v>
      </c>
      <c r="AW749" s="1030">
        <f t="shared" si="47"/>
        <v>0</v>
      </c>
      <c r="AX749" s="1030">
        <f>INDEX(V749:AG749,1,MATCH(Parametres!$B$3,V$1:AG$1,0))*IF(OR(C749="L",C749="S",C749="I"),-1,1)</f>
        <v>0</v>
      </c>
      <c r="AY749" s="598" t="s">
        <v>337</v>
      </c>
      <c r="AZ749" s="598" t="e">
        <f>+VLOOKUP($AJ749,Data_Validation!$A:$E,5,0)</f>
        <v>#N/A</v>
      </c>
    </row>
    <row r="750" spans="36:52" ht="15" customHeight="1">
      <c r="AJ750" s="1030">
        <f t="shared" si="48"/>
        <v>0</v>
      </c>
      <c r="AK750" s="1030">
        <f t="shared" si="48"/>
        <v>0</v>
      </c>
      <c r="AL750" s="1030">
        <f>IFERROR(INDEX(G750:R750,1,MATCH(Parametres!$B$3,G$1:R$1,0)-1)*IF(OR(F750="L",F750="S",F750="I"),-1,1),"")</f>
        <v>0</v>
      </c>
      <c r="AM750" s="1030">
        <f t="shared" si="45"/>
        <v>0</v>
      </c>
      <c r="AN750" s="1030">
        <f>INDEX(G750:R750,1,MATCH(Parametres!$B$3,G$1:R$1,0))*IF(OR(F750="L",F750="S",F750="I"),-1,1)</f>
        <v>0</v>
      </c>
      <c r="AO750" s="598" t="e">
        <f>+VLOOKUP($AJ750,Data_Validation!$A:$D,1,0)</f>
        <v>#N/A</v>
      </c>
      <c r="AP750" s="598" t="e">
        <f>+VLOOKUP($AJ750,Data_Validation!$A:$D,3,0)</f>
        <v>#N/A</v>
      </c>
      <c r="AQ750" s="598" t="e">
        <f>+VLOOKUP($AJ750,Data_Validation!$A:$D,4,0)</f>
        <v>#N/A</v>
      </c>
      <c r="AR750" s="598" t="s">
        <v>299</v>
      </c>
      <c r="AS750" s="598" t="e">
        <f>+VLOOKUP($AJ750,Data_Validation!$A:$E,5,0)</f>
        <v>#N/A</v>
      </c>
      <c r="AT750" s="1036">
        <f t="shared" si="46"/>
        <v>0</v>
      </c>
      <c r="AU750" s="599">
        <f t="shared" si="46"/>
        <v>0</v>
      </c>
      <c r="AV750" s="1030">
        <f>IFERROR(INDEX(V750:AG750,1,MATCH(Parametres!$B$3,V$1:AG$1,0)-1)*IF(OR(C750="L",C750="S",C750="I"),-1,1),"")</f>
        <v>0</v>
      </c>
      <c r="AW750" s="1030">
        <f t="shared" si="47"/>
        <v>0</v>
      </c>
      <c r="AX750" s="1030">
        <f>INDEX(V750:AG750,1,MATCH(Parametres!$B$3,V$1:AG$1,0))*IF(OR(C750="L",C750="S",C750="I"),-1,1)</f>
        <v>0</v>
      </c>
      <c r="AY750" s="598" t="s">
        <v>337</v>
      </c>
      <c r="AZ750" s="598" t="e">
        <f>+VLOOKUP($AJ750,Data_Validation!$A:$E,5,0)</f>
        <v>#N/A</v>
      </c>
    </row>
    <row r="751" spans="36:52" ht="15" customHeight="1">
      <c r="AJ751" s="1030">
        <f t="shared" si="48"/>
        <v>0</v>
      </c>
      <c r="AK751" s="1030">
        <f t="shared" si="48"/>
        <v>0</v>
      </c>
      <c r="AL751" s="1030">
        <f>IFERROR(INDEX(G751:R751,1,MATCH(Parametres!$B$3,G$1:R$1,0)-1)*IF(OR(F751="L",F751="S",F751="I"),-1,1),"")</f>
        <v>0</v>
      </c>
      <c r="AM751" s="1030">
        <f t="shared" si="45"/>
        <v>0</v>
      </c>
      <c r="AN751" s="1030">
        <f>INDEX(G751:R751,1,MATCH(Parametres!$B$3,G$1:R$1,0))*IF(OR(F751="L",F751="S",F751="I"),-1,1)</f>
        <v>0</v>
      </c>
      <c r="AO751" s="598" t="e">
        <f>+VLOOKUP($AJ751,Data_Validation!$A:$D,1,0)</f>
        <v>#N/A</v>
      </c>
      <c r="AP751" s="598" t="e">
        <f>+VLOOKUP($AJ751,Data_Validation!$A:$D,3,0)</f>
        <v>#N/A</v>
      </c>
      <c r="AQ751" s="598" t="e">
        <f>+VLOOKUP($AJ751,Data_Validation!$A:$D,4,0)</f>
        <v>#N/A</v>
      </c>
      <c r="AR751" s="598" t="s">
        <v>299</v>
      </c>
      <c r="AS751" s="598" t="e">
        <f>+VLOOKUP($AJ751,Data_Validation!$A:$E,5,0)</f>
        <v>#N/A</v>
      </c>
      <c r="AT751" s="1036">
        <f t="shared" si="46"/>
        <v>0</v>
      </c>
      <c r="AU751" s="599">
        <f t="shared" si="46"/>
        <v>0</v>
      </c>
      <c r="AV751" s="1030">
        <f>IFERROR(INDEX(V751:AG751,1,MATCH(Parametres!$B$3,V$1:AG$1,0)-1)*IF(OR(C751="L",C751="S",C751="I"),-1,1),"")</f>
        <v>0</v>
      </c>
      <c r="AW751" s="1030">
        <f t="shared" si="47"/>
        <v>0</v>
      </c>
      <c r="AX751" s="1030">
        <f>INDEX(V751:AG751,1,MATCH(Parametres!$B$3,V$1:AG$1,0))*IF(OR(C751="L",C751="S",C751="I"),-1,1)</f>
        <v>0</v>
      </c>
      <c r="AY751" s="598" t="s">
        <v>337</v>
      </c>
      <c r="AZ751" s="598" t="e">
        <f>+VLOOKUP($AJ751,Data_Validation!$A:$E,5,0)</f>
        <v>#N/A</v>
      </c>
    </row>
    <row r="752" spans="36:52" ht="15" customHeight="1">
      <c r="AJ752" s="1030">
        <f t="shared" si="48"/>
        <v>0</v>
      </c>
      <c r="AK752" s="1030">
        <f t="shared" si="48"/>
        <v>0</v>
      </c>
      <c r="AL752" s="1030">
        <f>IFERROR(INDEX(G752:R752,1,MATCH(Parametres!$B$3,G$1:R$1,0)-1)*IF(OR(F752="L",F752="S",F752="I"),-1,1),"")</f>
        <v>0</v>
      </c>
      <c r="AM752" s="1030">
        <f t="shared" si="45"/>
        <v>0</v>
      </c>
      <c r="AN752" s="1030">
        <f>INDEX(G752:R752,1,MATCH(Parametres!$B$3,G$1:R$1,0))*IF(OR(F752="L",F752="S",F752="I"),-1,1)</f>
        <v>0</v>
      </c>
      <c r="AO752" s="598" t="e">
        <f>+VLOOKUP($AJ752,Data_Validation!$A:$D,1,0)</f>
        <v>#N/A</v>
      </c>
      <c r="AP752" s="598" t="e">
        <f>+VLOOKUP($AJ752,Data_Validation!$A:$D,3,0)</f>
        <v>#N/A</v>
      </c>
      <c r="AQ752" s="598" t="e">
        <f>+VLOOKUP($AJ752,Data_Validation!$A:$D,4,0)</f>
        <v>#N/A</v>
      </c>
      <c r="AR752" s="598" t="s">
        <v>299</v>
      </c>
      <c r="AS752" s="598" t="e">
        <f>+VLOOKUP($AJ752,Data_Validation!$A:$E,5,0)</f>
        <v>#N/A</v>
      </c>
      <c r="AT752" s="1036">
        <f t="shared" si="46"/>
        <v>0</v>
      </c>
      <c r="AU752" s="599">
        <f t="shared" si="46"/>
        <v>0</v>
      </c>
      <c r="AV752" s="1030">
        <f>IFERROR(INDEX(V752:AG752,1,MATCH(Parametres!$B$3,V$1:AG$1,0)-1)*IF(OR(C752="L",C752="S",C752="I"),-1,1),"")</f>
        <v>0</v>
      </c>
      <c r="AW752" s="1030">
        <f t="shared" si="47"/>
        <v>0</v>
      </c>
      <c r="AX752" s="1030">
        <f>INDEX(V752:AG752,1,MATCH(Parametres!$B$3,V$1:AG$1,0))*IF(OR(C752="L",C752="S",C752="I"),-1,1)</f>
        <v>0</v>
      </c>
      <c r="AY752" s="598" t="s">
        <v>337</v>
      </c>
      <c r="AZ752" s="598" t="e">
        <f>+VLOOKUP($AJ752,Data_Validation!$A:$E,5,0)</f>
        <v>#N/A</v>
      </c>
    </row>
    <row r="753" spans="36:52" ht="15" customHeight="1">
      <c r="AJ753" s="1030">
        <f t="shared" si="48"/>
        <v>0</v>
      </c>
      <c r="AK753" s="1030">
        <f t="shared" si="48"/>
        <v>0</v>
      </c>
      <c r="AL753" s="1030">
        <f>IFERROR(INDEX(G753:R753,1,MATCH(Parametres!$B$3,G$1:R$1,0)-1)*IF(OR(F753="L",F753="S",F753="I"),-1,1),"")</f>
        <v>0</v>
      </c>
      <c r="AM753" s="1030">
        <f t="shared" si="45"/>
        <v>0</v>
      </c>
      <c r="AN753" s="1030">
        <f>INDEX(G753:R753,1,MATCH(Parametres!$B$3,G$1:R$1,0))*IF(OR(F753="L",F753="S",F753="I"),-1,1)</f>
        <v>0</v>
      </c>
      <c r="AO753" s="598" t="e">
        <f>+VLOOKUP($AJ753,Data_Validation!$A:$D,1,0)</f>
        <v>#N/A</v>
      </c>
      <c r="AP753" s="598" t="e">
        <f>+VLOOKUP($AJ753,Data_Validation!$A:$D,3,0)</f>
        <v>#N/A</v>
      </c>
      <c r="AQ753" s="598" t="e">
        <f>+VLOOKUP($AJ753,Data_Validation!$A:$D,4,0)</f>
        <v>#N/A</v>
      </c>
      <c r="AR753" s="598" t="s">
        <v>299</v>
      </c>
      <c r="AS753" s="598" t="e">
        <f>+VLOOKUP($AJ753,Data_Validation!$A:$E,5,0)</f>
        <v>#N/A</v>
      </c>
      <c r="AT753" s="1036">
        <f t="shared" si="46"/>
        <v>0</v>
      </c>
      <c r="AU753" s="599">
        <f t="shared" si="46"/>
        <v>0</v>
      </c>
      <c r="AV753" s="1030">
        <f>IFERROR(INDEX(V753:AG753,1,MATCH(Parametres!$B$3,V$1:AG$1,0)-1)*IF(OR(C753="L",C753="S",C753="I"),-1,1),"")</f>
        <v>0</v>
      </c>
      <c r="AW753" s="1030">
        <f t="shared" si="47"/>
        <v>0</v>
      </c>
      <c r="AX753" s="1030">
        <f>INDEX(V753:AG753,1,MATCH(Parametres!$B$3,V$1:AG$1,0))*IF(OR(C753="L",C753="S",C753="I"),-1,1)</f>
        <v>0</v>
      </c>
      <c r="AY753" s="598" t="s">
        <v>337</v>
      </c>
      <c r="AZ753" s="598" t="e">
        <f>+VLOOKUP($AJ753,Data_Validation!$A:$E,5,0)</f>
        <v>#N/A</v>
      </c>
    </row>
    <row r="754" spans="36:52" ht="15" customHeight="1">
      <c r="AJ754" s="1030">
        <f t="shared" si="48"/>
        <v>0</v>
      </c>
      <c r="AK754" s="1030">
        <f t="shared" si="48"/>
        <v>0</v>
      </c>
      <c r="AL754" s="1030">
        <f>IFERROR(INDEX(G754:R754,1,MATCH(Parametres!$B$3,G$1:R$1,0)-1)*IF(OR(F754="L",F754="S",F754="I"),-1,1),"")</f>
        <v>0</v>
      </c>
      <c r="AM754" s="1030">
        <f t="shared" si="45"/>
        <v>0</v>
      </c>
      <c r="AN754" s="1030">
        <f>INDEX(G754:R754,1,MATCH(Parametres!$B$3,G$1:R$1,0))*IF(OR(F754="L",F754="S",F754="I"),-1,1)</f>
        <v>0</v>
      </c>
      <c r="AO754" s="598" t="e">
        <f>+VLOOKUP($AJ754,Data_Validation!$A:$D,1,0)</f>
        <v>#N/A</v>
      </c>
      <c r="AP754" s="598" t="e">
        <f>+VLOOKUP($AJ754,Data_Validation!$A:$D,3,0)</f>
        <v>#N/A</v>
      </c>
      <c r="AQ754" s="598" t="e">
        <f>+VLOOKUP($AJ754,Data_Validation!$A:$D,4,0)</f>
        <v>#N/A</v>
      </c>
      <c r="AR754" s="598" t="s">
        <v>299</v>
      </c>
      <c r="AS754" s="598" t="e">
        <f>+VLOOKUP($AJ754,Data_Validation!$A:$E,5,0)</f>
        <v>#N/A</v>
      </c>
      <c r="AT754" s="1036">
        <f t="shared" si="46"/>
        <v>0</v>
      </c>
      <c r="AU754" s="599">
        <f t="shared" si="46"/>
        <v>0</v>
      </c>
      <c r="AV754" s="1030">
        <f>IFERROR(INDEX(V754:AG754,1,MATCH(Parametres!$B$3,V$1:AG$1,0)-1)*IF(OR(C754="L",C754="S",C754="I"),-1,1),"")</f>
        <v>0</v>
      </c>
      <c r="AW754" s="1030">
        <f t="shared" si="47"/>
        <v>0</v>
      </c>
      <c r="AX754" s="1030">
        <f>INDEX(V754:AG754,1,MATCH(Parametres!$B$3,V$1:AG$1,0))*IF(OR(C754="L",C754="S",C754="I"),-1,1)</f>
        <v>0</v>
      </c>
      <c r="AY754" s="598" t="s">
        <v>337</v>
      </c>
      <c r="AZ754" s="598" t="e">
        <f>+VLOOKUP($AJ754,Data_Validation!$A:$E,5,0)</f>
        <v>#N/A</v>
      </c>
    </row>
    <row r="755" spans="36:52" ht="15" customHeight="1">
      <c r="AJ755" s="1030">
        <f t="shared" si="48"/>
        <v>0</v>
      </c>
      <c r="AK755" s="1030">
        <f t="shared" si="48"/>
        <v>0</v>
      </c>
      <c r="AL755" s="1030">
        <f>IFERROR(INDEX(G755:R755,1,MATCH(Parametres!$B$3,G$1:R$1,0)-1)*IF(OR(F755="L",F755="S",F755="I"),-1,1),"")</f>
        <v>0</v>
      </c>
      <c r="AM755" s="1030">
        <f t="shared" si="45"/>
        <v>0</v>
      </c>
      <c r="AN755" s="1030">
        <f>INDEX(G755:R755,1,MATCH(Parametres!$B$3,G$1:R$1,0))*IF(OR(F755="L",F755="S",F755="I"),-1,1)</f>
        <v>0</v>
      </c>
      <c r="AO755" s="598" t="e">
        <f>+VLOOKUP($AJ755,Data_Validation!$A:$D,1,0)</f>
        <v>#N/A</v>
      </c>
      <c r="AP755" s="598" t="e">
        <f>+VLOOKUP($AJ755,Data_Validation!$A:$D,3,0)</f>
        <v>#N/A</v>
      </c>
      <c r="AQ755" s="598" t="e">
        <f>+VLOOKUP($AJ755,Data_Validation!$A:$D,4,0)</f>
        <v>#N/A</v>
      </c>
      <c r="AR755" s="598" t="s">
        <v>299</v>
      </c>
      <c r="AS755" s="598" t="e">
        <f>+VLOOKUP($AJ755,Data_Validation!$A:$E,5,0)</f>
        <v>#N/A</v>
      </c>
      <c r="AT755" s="1036">
        <f t="shared" si="46"/>
        <v>0</v>
      </c>
      <c r="AU755" s="599">
        <f t="shared" si="46"/>
        <v>0</v>
      </c>
      <c r="AV755" s="1030">
        <f>IFERROR(INDEX(V755:AG755,1,MATCH(Parametres!$B$3,V$1:AG$1,0)-1)*IF(OR(C755="L",C755="S",C755="I"),-1,1),"")</f>
        <v>0</v>
      </c>
      <c r="AW755" s="1030">
        <f t="shared" si="47"/>
        <v>0</v>
      </c>
      <c r="AX755" s="1030">
        <f>INDEX(V755:AG755,1,MATCH(Parametres!$B$3,V$1:AG$1,0))*IF(OR(C755="L",C755="S",C755="I"),-1,1)</f>
        <v>0</v>
      </c>
      <c r="AY755" s="598" t="s">
        <v>337</v>
      </c>
      <c r="AZ755" s="598" t="e">
        <f>+VLOOKUP($AJ755,Data_Validation!$A:$E,5,0)</f>
        <v>#N/A</v>
      </c>
    </row>
    <row r="756" spans="36:52" ht="15" customHeight="1">
      <c r="AJ756" s="1030">
        <f t="shared" si="48"/>
        <v>0</v>
      </c>
      <c r="AK756" s="1030">
        <f t="shared" si="48"/>
        <v>0</v>
      </c>
      <c r="AL756" s="1030">
        <f>IFERROR(INDEX(G756:R756,1,MATCH(Parametres!$B$3,G$1:R$1,0)-1)*IF(OR(F756="L",F756="S",F756="I"),-1,1),"")</f>
        <v>0</v>
      </c>
      <c r="AM756" s="1030">
        <f t="shared" si="45"/>
        <v>0</v>
      </c>
      <c r="AN756" s="1030">
        <f>INDEX(G756:R756,1,MATCH(Parametres!$B$3,G$1:R$1,0))*IF(OR(F756="L",F756="S",F756="I"),-1,1)</f>
        <v>0</v>
      </c>
      <c r="AO756" s="598" t="e">
        <f>+VLOOKUP($AJ756,Data_Validation!$A:$D,1,0)</f>
        <v>#N/A</v>
      </c>
      <c r="AP756" s="598" t="e">
        <f>+VLOOKUP($AJ756,Data_Validation!$A:$D,3,0)</f>
        <v>#N/A</v>
      </c>
      <c r="AQ756" s="598" t="e">
        <f>+VLOOKUP($AJ756,Data_Validation!$A:$D,4,0)</f>
        <v>#N/A</v>
      </c>
      <c r="AR756" s="598" t="s">
        <v>299</v>
      </c>
      <c r="AS756" s="598" t="e">
        <f>+VLOOKUP($AJ756,Data_Validation!$A:$E,5,0)</f>
        <v>#N/A</v>
      </c>
      <c r="AT756" s="1036">
        <f t="shared" si="46"/>
        <v>0</v>
      </c>
      <c r="AU756" s="599">
        <f t="shared" si="46"/>
        <v>0</v>
      </c>
      <c r="AV756" s="1030">
        <f>IFERROR(INDEX(V756:AG756,1,MATCH(Parametres!$B$3,V$1:AG$1,0)-1)*IF(OR(C756="L",C756="S",C756="I"),-1,1),"")</f>
        <v>0</v>
      </c>
      <c r="AW756" s="1030">
        <f t="shared" si="47"/>
        <v>0</v>
      </c>
      <c r="AX756" s="1030">
        <f>INDEX(V756:AG756,1,MATCH(Parametres!$B$3,V$1:AG$1,0))*IF(OR(C756="L",C756="S",C756="I"),-1,1)</f>
        <v>0</v>
      </c>
      <c r="AY756" s="598" t="s">
        <v>337</v>
      </c>
      <c r="AZ756" s="598" t="e">
        <f>+VLOOKUP($AJ756,Data_Validation!$A:$E,5,0)</f>
        <v>#N/A</v>
      </c>
    </row>
    <row r="757" spans="36:52" ht="15" customHeight="1">
      <c r="AJ757" s="1030">
        <f t="shared" si="48"/>
        <v>0</v>
      </c>
      <c r="AK757" s="1030">
        <f t="shared" si="48"/>
        <v>0</v>
      </c>
      <c r="AL757" s="1030">
        <f>IFERROR(INDEX(G757:R757,1,MATCH(Parametres!$B$3,G$1:R$1,0)-1)*IF(OR(F757="L",F757="S",F757="I"),-1,1),"")</f>
        <v>0</v>
      </c>
      <c r="AM757" s="1030">
        <f t="shared" si="45"/>
        <v>0</v>
      </c>
      <c r="AN757" s="1030">
        <f>INDEX(G757:R757,1,MATCH(Parametres!$B$3,G$1:R$1,0))*IF(OR(F757="L",F757="S",F757="I"),-1,1)</f>
        <v>0</v>
      </c>
      <c r="AO757" s="598" t="e">
        <f>+VLOOKUP($AJ757,Data_Validation!$A:$D,1,0)</f>
        <v>#N/A</v>
      </c>
      <c r="AP757" s="598" t="e">
        <f>+VLOOKUP($AJ757,Data_Validation!$A:$D,3,0)</f>
        <v>#N/A</v>
      </c>
      <c r="AQ757" s="598" t="e">
        <f>+VLOOKUP($AJ757,Data_Validation!$A:$D,4,0)</f>
        <v>#N/A</v>
      </c>
      <c r="AR757" s="598" t="s">
        <v>299</v>
      </c>
      <c r="AS757" s="598" t="e">
        <f>+VLOOKUP($AJ757,Data_Validation!$A:$E,5,0)</f>
        <v>#N/A</v>
      </c>
      <c r="AT757" s="1036">
        <f t="shared" si="46"/>
        <v>0</v>
      </c>
      <c r="AU757" s="599">
        <f t="shared" si="46"/>
        <v>0</v>
      </c>
      <c r="AV757" s="1030">
        <f>IFERROR(INDEX(V757:AG757,1,MATCH(Parametres!$B$3,V$1:AG$1,0)-1)*IF(OR(C757="L",C757="S",C757="I"),-1,1),"")</f>
        <v>0</v>
      </c>
      <c r="AW757" s="1030">
        <f t="shared" si="47"/>
        <v>0</v>
      </c>
      <c r="AX757" s="1030">
        <f>INDEX(V757:AG757,1,MATCH(Parametres!$B$3,V$1:AG$1,0))*IF(OR(C757="L",C757="S",C757="I"),-1,1)</f>
        <v>0</v>
      </c>
      <c r="AY757" s="598" t="s">
        <v>337</v>
      </c>
      <c r="AZ757" s="598" t="e">
        <f>+VLOOKUP($AJ757,Data_Validation!$A:$E,5,0)</f>
        <v>#N/A</v>
      </c>
    </row>
    <row r="758" spans="36:52" ht="15" customHeight="1">
      <c r="AJ758" s="1030">
        <f t="shared" si="48"/>
        <v>0</v>
      </c>
      <c r="AK758" s="1030">
        <f t="shared" si="48"/>
        <v>0</v>
      </c>
      <c r="AL758" s="1030">
        <f>IFERROR(INDEX(G758:R758,1,MATCH(Parametres!$B$3,G$1:R$1,0)-1)*IF(OR(F758="L",F758="S",F758="I"),-1,1),"")</f>
        <v>0</v>
      </c>
      <c r="AM758" s="1030">
        <f t="shared" si="45"/>
        <v>0</v>
      </c>
      <c r="AN758" s="1030">
        <f>INDEX(G758:R758,1,MATCH(Parametres!$B$3,G$1:R$1,0))*IF(OR(F758="L",F758="S",F758="I"),-1,1)</f>
        <v>0</v>
      </c>
      <c r="AO758" s="598" t="e">
        <f>+VLOOKUP($AJ758,Data_Validation!$A:$D,1,0)</f>
        <v>#N/A</v>
      </c>
      <c r="AP758" s="598" t="e">
        <f>+VLOOKUP($AJ758,Data_Validation!$A:$D,3,0)</f>
        <v>#N/A</v>
      </c>
      <c r="AQ758" s="598" t="e">
        <f>+VLOOKUP($AJ758,Data_Validation!$A:$D,4,0)</f>
        <v>#N/A</v>
      </c>
      <c r="AR758" s="598" t="s">
        <v>299</v>
      </c>
      <c r="AS758" s="598" t="e">
        <f>+VLOOKUP($AJ758,Data_Validation!$A:$E,5,0)</f>
        <v>#N/A</v>
      </c>
      <c r="AT758" s="1036">
        <f t="shared" si="46"/>
        <v>0</v>
      </c>
      <c r="AU758" s="599">
        <f t="shared" si="46"/>
        <v>0</v>
      </c>
      <c r="AV758" s="1030">
        <f>IFERROR(INDEX(V758:AG758,1,MATCH(Parametres!$B$3,V$1:AG$1,0)-1)*IF(OR(C758="L",C758="S",C758="I"),-1,1),"")</f>
        <v>0</v>
      </c>
      <c r="AW758" s="1030">
        <f t="shared" si="47"/>
        <v>0</v>
      </c>
      <c r="AX758" s="1030">
        <f>INDEX(V758:AG758,1,MATCH(Parametres!$B$3,V$1:AG$1,0))*IF(OR(C758="L",C758="S",C758="I"),-1,1)</f>
        <v>0</v>
      </c>
      <c r="AY758" s="598" t="s">
        <v>337</v>
      </c>
      <c r="AZ758" s="598" t="e">
        <f>+VLOOKUP($AJ758,Data_Validation!$A:$E,5,0)</f>
        <v>#N/A</v>
      </c>
    </row>
    <row r="759" spans="36:52" ht="15" customHeight="1">
      <c r="AJ759" s="1030">
        <f t="shared" si="48"/>
        <v>0</v>
      </c>
      <c r="AK759" s="1030">
        <f t="shared" si="48"/>
        <v>0</v>
      </c>
      <c r="AL759" s="1030">
        <f>IFERROR(INDEX(G759:R759,1,MATCH(Parametres!$B$3,G$1:R$1,0)-1)*IF(OR(F759="L",F759="S",F759="I"),-1,1),"")</f>
        <v>0</v>
      </c>
      <c r="AM759" s="1030">
        <f t="shared" si="45"/>
        <v>0</v>
      </c>
      <c r="AN759" s="1030">
        <f>INDEX(G759:R759,1,MATCH(Parametres!$B$3,G$1:R$1,0))*IF(OR(F759="L",F759="S",F759="I"),-1,1)</f>
        <v>0</v>
      </c>
      <c r="AO759" s="598" t="e">
        <f>+VLOOKUP($AJ759,Data_Validation!$A:$D,1,0)</f>
        <v>#N/A</v>
      </c>
      <c r="AP759" s="598" t="e">
        <f>+VLOOKUP($AJ759,Data_Validation!$A:$D,3,0)</f>
        <v>#N/A</v>
      </c>
      <c r="AQ759" s="598" t="e">
        <f>+VLOOKUP($AJ759,Data_Validation!$A:$D,4,0)</f>
        <v>#N/A</v>
      </c>
      <c r="AR759" s="598" t="s">
        <v>299</v>
      </c>
      <c r="AS759" s="598" t="e">
        <f>+VLOOKUP($AJ759,Data_Validation!$A:$E,5,0)</f>
        <v>#N/A</v>
      </c>
      <c r="AT759" s="1036">
        <f t="shared" si="46"/>
        <v>0</v>
      </c>
      <c r="AU759" s="599">
        <f t="shared" si="46"/>
        <v>0</v>
      </c>
      <c r="AV759" s="1030">
        <f>IFERROR(INDEX(V759:AG759,1,MATCH(Parametres!$B$3,V$1:AG$1,0)-1)*IF(OR(C759="L",C759="S",C759="I"),-1,1),"")</f>
        <v>0</v>
      </c>
      <c r="AW759" s="1030">
        <f t="shared" si="47"/>
        <v>0</v>
      </c>
      <c r="AX759" s="1030">
        <f>INDEX(V759:AG759,1,MATCH(Parametres!$B$3,V$1:AG$1,0))*IF(OR(C759="L",C759="S",C759="I"),-1,1)</f>
        <v>0</v>
      </c>
      <c r="AY759" s="598" t="s">
        <v>337</v>
      </c>
      <c r="AZ759" s="598" t="e">
        <f>+VLOOKUP($AJ759,Data_Validation!$A:$E,5,0)</f>
        <v>#N/A</v>
      </c>
    </row>
    <row r="760" spans="36:52" ht="15" customHeight="1">
      <c r="AJ760" s="1030">
        <f t="shared" si="48"/>
        <v>0</v>
      </c>
      <c r="AK760" s="1030">
        <f t="shared" si="48"/>
        <v>0</v>
      </c>
      <c r="AL760" s="1030">
        <f>IFERROR(INDEX(G760:R760,1,MATCH(Parametres!$B$3,G$1:R$1,0)-1)*IF(OR(F760="L",F760="S",F760="I"),-1,1),"")</f>
        <v>0</v>
      </c>
      <c r="AM760" s="1030">
        <f t="shared" si="45"/>
        <v>0</v>
      </c>
      <c r="AN760" s="1030">
        <f>INDEX(G760:R760,1,MATCH(Parametres!$B$3,G$1:R$1,0))*IF(OR(F760="L",F760="S",F760="I"),-1,1)</f>
        <v>0</v>
      </c>
      <c r="AO760" s="598" t="e">
        <f>+VLOOKUP($AJ760,Data_Validation!$A:$D,1,0)</f>
        <v>#N/A</v>
      </c>
      <c r="AP760" s="598" t="e">
        <f>+VLOOKUP($AJ760,Data_Validation!$A:$D,3,0)</f>
        <v>#N/A</v>
      </c>
      <c r="AQ760" s="598" t="e">
        <f>+VLOOKUP($AJ760,Data_Validation!$A:$D,4,0)</f>
        <v>#N/A</v>
      </c>
      <c r="AR760" s="598" t="s">
        <v>299</v>
      </c>
      <c r="AS760" s="598" t="e">
        <f>+VLOOKUP($AJ760,Data_Validation!$A:$E,5,0)</f>
        <v>#N/A</v>
      </c>
      <c r="AT760" s="1036">
        <f t="shared" si="46"/>
        <v>0</v>
      </c>
      <c r="AU760" s="599">
        <f t="shared" si="46"/>
        <v>0</v>
      </c>
      <c r="AV760" s="1030">
        <f>IFERROR(INDEX(V760:AG760,1,MATCH(Parametres!$B$3,V$1:AG$1,0)-1)*IF(OR(C760="L",C760="S",C760="I"),-1,1),"")</f>
        <v>0</v>
      </c>
      <c r="AW760" s="1030">
        <f t="shared" si="47"/>
        <v>0</v>
      </c>
      <c r="AX760" s="1030">
        <f>INDEX(V760:AG760,1,MATCH(Parametres!$B$3,V$1:AG$1,0))*IF(OR(C760="L",C760="S",C760="I"),-1,1)</f>
        <v>0</v>
      </c>
      <c r="AY760" s="598" t="s">
        <v>337</v>
      </c>
      <c r="AZ760" s="598" t="e">
        <f>+VLOOKUP($AJ760,Data_Validation!$A:$E,5,0)</f>
        <v>#N/A</v>
      </c>
    </row>
    <row r="761" spans="36:52" ht="15" customHeight="1">
      <c r="AJ761" s="1030">
        <f t="shared" si="48"/>
        <v>0</v>
      </c>
      <c r="AK761" s="1030">
        <f t="shared" si="48"/>
        <v>0</v>
      </c>
      <c r="AL761" s="1030">
        <f>IFERROR(INDEX(G761:R761,1,MATCH(Parametres!$B$3,G$1:R$1,0)-1)*IF(OR(F761="L",F761="S",F761="I"),-1,1),"")</f>
        <v>0</v>
      </c>
      <c r="AM761" s="1030">
        <f t="shared" si="45"/>
        <v>0</v>
      </c>
      <c r="AN761" s="1030">
        <f>INDEX(G761:R761,1,MATCH(Parametres!$B$3,G$1:R$1,0))*IF(OR(F761="L",F761="S",F761="I"),-1,1)</f>
        <v>0</v>
      </c>
      <c r="AO761" s="598" t="e">
        <f>+VLOOKUP($AJ761,Data_Validation!$A:$D,1,0)</f>
        <v>#N/A</v>
      </c>
      <c r="AP761" s="598" t="e">
        <f>+VLOOKUP($AJ761,Data_Validation!$A:$D,3,0)</f>
        <v>#N/A</v>
      </c>
      <c r="AQ761" s="598" t="e">
        <f>+VLOOKUP($AJ761,Data_Validation!$A:$D,4,0)</f>
        <v>#N/A</v>
      </c>
      <c r="AR761" s="598" t="s">
        <v>299</v>
      </c>
      <c r="AS761" s="598" t="e">
        <f>+VLOOKUP($AJ761,Data_Validation!$A:$E,5,0)</f>
        <v>#N/A</v>
      </c>
      <c r="AT761" s="1036">
        <f t="shared" si="46"/>
        <v>0</v>
      </c>
      <c r="AU761" s="599">
        <f t="shared" si="46"/>
        <v>0</v>
      </c>
      <c r="AV761" s="1030">
        <f>IFERROR(INDEX(V761:AG761,1,MATCH(Parametres!$B$3,V$1:AG$1,0)-1)*IF(OR(C761="L",C761="S",C761="I"),-1,1),"")</f>
        <v>0</v>
      </c>
      <c r="AW761" s="1030">
        <f t="shared" si="47"/>
        <v>0</v>
      </c>
      <c r="AX761" s="1030">
        <f>INDEX(V761:AG761,1,MATCH(Parametres!$B$3,V$1:AG$1,0))*IF(OR(C761="L",C761="S",C761="I"),-1,1)</f>
        <v>0</v>
      </c>
      <c r="AY761" s="598" t="s">
        <v>337</v>
      </c>
      <c r="AZ761" s="598" t="e">
        <f>+VLOOKUP($AJ761,Data_Validation!$A:$E,5,0)</f>
        <v>#N/A</v>
      </c>
    </row>
    <row r="762" spans="36:52" ht="15" customHeight="1">
      <c r="AJ762" s="1030">
        <f t="shared" si="48"/>
        <v>0</v>
      </c>
      <c r="AK762" s="1030">
        <f t="shared" si="48"/>
        <v>0</v>
      </c>
      <c r="AL762" s="1030">
        <f>IFERROR(INDEX(G762:R762,1,MATCH(Parametres!$B$3,G$1:R$1,0)-1)*IF(OR(F762="L",F762="S",F762="I"),-1,1),"")</f>
        <v>0</v>
      </c>
      <c r="AM762" s="1030">
        <f t="shared" si="45"/>
        <v>0</v>
      </c>
      <c r="AN762" s="1030">
        <f>INDEX(G762:R762,1,MATCH(Parametres!$B$3,G$1:R$1,0))*IF(OR(F762="L",F762="S",F762="I"),-1,1)</f>
        <v>0</v>
      </c>
      <c r="AO762" s="598" t="e">
        <f>+VLOOKUP($AJ762,Data_Validation!$A:$D,1,0)</f>
        <v>#N/A</v>
      </c>
      <c r="AP762" s="598" t="e">
        <f>+VLOOKUP($AJ762,Data_Validation!$A:$D,3,0)</f>
        <v>#N/A</v>
      </c>
      <c r="AQ762" s="598" t="e">
        <f>+VLOOKUP($AJ762,Data_Validation!$A:$D,4,0)</f>
        <v>#N/A</v>
      </c>
      <c r="AR762" s="598" t="s">
        <v>299</v>
      </c>
      <c r="AS762" s="598" t="e">
        <f>+VLOOKUP($AJ762,Data_Validation!$A:$E,5,0)</f>
        <v>#N/A</v>
      </c>
      <c r="AT762" s="1036">
        <f t="shared" si="46"/>
        <v>0</v>
      </c>
      <c r="AU762" s="599">
        <f t="shared" si="46"/>
        <v>0</v>
      </c>
      <c r="AV762" s="1030">
        <f>IFERROR(INDEX(V762:AG762,1,MATCH(Parametres!$B$3,V$1:AG$1,0)-1)*IF(OR(C762="L",C762="S",C762="I"),-1,1),"")</f>
        <v>0</v>
      </c>
      <c r="AW762" s="1030">
        <f t="shared" si="47"/>
        <v>0</v>
      </c>
      <c r="AX762" s="1030">
        <f>INDEX(V762:AG762,1,MATCH(Parametres!$B$3,V$1:AG$1,0))*IF(OR(C762="L",C762="S",C762="I"),-1,1)</f>
        <v>0</v>
      </c>
      <c r="AY762" s="598" t="s">
        <v>337</v>
      </c>
      <c r="AZ762" s="598" t="e">
        <f>+VLOOKUP($AJ762,Data_Validation!$A:$E,5,0)</f>
        <v>#N/A</v>
      </c>
    </row>
    <row r="763" spans="36:52" ht="15" customHeight="1">
      <c r="AJ763" s="1030">
        <f t="shared" si="48"/>
        <v>0</v>
      </c>
      <c r="AK763" s="1030">
        <f t="shared" si="48"/>
        <v>0</v>
      </c>
      <c r="AL763" s="1030">
        <f>IFERROR(INDEX(G763:R763,1,MATCH(Parametres!$B$3,G$1:R$1,0)-1)*IF(OR(F763="L",F763="S",F763="I"),-1,1),"")</f>
        <v>0</v>
      </c>
      <c r="AM763" s="1030">
        <f t="shared" si="45"/>
        <v>0</v>
      </c>
      <c r="AN763" s="1030">
        <f>INDEX(G763:R763,1,MATCH(Parametres!$B$3,G$1:R$1,0))*IF(OR(F763="L",F763="S",F763="I"),-1,1)</f>
        <v>0</v>
      </c>
      <c r="AO763" s="598" t="e">
        <f>+VLOOKUP($AJ763,Data_Validation!$A:$D,1,0)</f>
        <v>#N/A</v>
      </c>
      <c r="AP763" s="598" t="e">
        <f>+VLOOKUP($AJ763,Data_Validation!$A:$D,3,0)</f>
        <v>#N/A</v>
      </c>
      <c r="AQ763" s="598" t="e">
        <f>+VLOOKUP($AJ763,Data_Validation!$A:$D,4,0)</f>
        <v>#N/A</v>
      </c>
      <c r="AR763" s="598" t="s">
        <v>299</v>
      </c>
      <c r="AS763" s="598" t="e">
        <f>+VLOOKUP($AJ763,Data_Validation!$A:$E,5,0)</f>
        <v>#N/A</v>
      </c>
      <c r="AT763" s="1036">
        <f t="shared" si="46"/>
        <v>0</v>
      </c>
      <c r="AU763" s="599">
        <f t="shared" si="46"/>
        <v>0</v>
      </c>
      <c r="AV763" s="1030">
        <f>IFERROR(INDEX(V763:AG763,1,MATCH(Parametres!$B$3,V$1:AG$1,0)-1)*IF(OR(C763="L",C763="S",C763="I"),-1,1),"")</f>
        <v>0</v>
      </c>
      <c r="AW763" s="1030">
        <f t="shared" si="47"/>
        <v>0</v>
      </c>
      <c r="AX763" s="1030">
        <f>INDEX(V763:AG763,1,MATCH(Parametres!$B$3,V$1:AG$1,0))*IF(OR(C763="L",C763="S",C763="I"),-1,1)</f>
        <v>0</v>
      </c>
      <c r="AY763" s="598" t="s">
        <v>337</v>
      </c>
      <c r="AZ763" s="598" t="e">
        <f>+VLOOKUP($AJ763,Data_Validation!$A:$E,5,0)</f>
        <v>#N/A</v>
      </c>
    </row>
    <row r="764" spans="36:52" ht="15" customHeight="1">
      <c r="AJ764" s="1030">
        <f t="shared" si="48"/>
        <v>0</v>
      </c>
      <c r="AK764" s="1030">
        <f t="shared" si="48"/>
        <v>0</v>
      </c>
      <c r="AL764" s="1030">
        <f>IFERROR(INDEX(G764:R764,1,MATCH(Parametres!$B$3,G$1:R$1,0)-1)*IF(OR(F764="L",F764="S",F764="I"),-1,1),"")</f>
        <v>0</v>
      </c>
      <c r="AM764" s="1030">
        <f t="shared" si="45"/>
        <v>0</v>
      </c>
      <c r="AN764" s="1030">
        <f>INDEX(G764:R764,1,MATCH(Parametres!$B$3,G$1:R$1,0))*IF(OR(F764="L",F764="S",F764="I"),-1,1)</f>
        <v>0</v>
      </c>
      <c r="AO764" s="598" t="e">
        <f>+VLOOKUP($AJ764,Data_Validation!$A:$D,1,0)</f>
        <v>#N/A</v>
      </c>
      <c r="AP764" s="598" t="e">
        <f>+VLOOKUP($AJ764,Data_Validation!$A:$D,3,0)</f>
        <v>#N/A</v>
      </c>
      <c r="AQ764" s="598" t="e">
        <f>+VLOOKUP($AJ764,Data_Validation!$A:$D,4,0)</f>
        <v>#N/A</v>
      </c>
      <c r="AR764" s="598" t="s">
        <v>299</v>
      </c>
      <c r="AS764" s="598" t="e">
        <f>+VLOOKUP($AJ764,Data_Validation!$A:$E,5,0)</f>
        <v>#N/A</v>
      </c>
      <c r="AT764" s="1036">
        <f t="shared" si="46"/>
        <v>0</v>
      </c>
      <c r="AU764" s="599">
        <f t="shared" si="46"/>
        <v>0</v>
      </c>
      <c r="AV764" s="1030">
        <f>IFERROR(INDEX(V764:AG764,1,MATCH(Parametres!$B$3,V$1:AG$1,0)-1)*IF(OR(C764="L",C764="S",C764="I"),-1,1),"")</f>
        <v>0</v>
      </c>
      <c r="AW764" s="1030">
        <f t="shared" si="47"/>
        <v>0</v>
      </c>
      <c r="AX764" s="1030">
        <f>INDEX(V764:AG764,1,MATCH(Parametres!$B$3,V$1:AG$1,0))*IF(OR(C764="L",C764="S",C764="I"),-1,1)</f>
        <v>0</v>
      </c>
      <c r="AY764" s="598" t="s">
        <v>337</v>
      </c>
      <c r="AZ764" s="598" t="e">
        <f>+VLOOKUP($AJ764,Data_Validation!$A:$E,5,0)</f>
        <v>#N/A</v>
      </c>
    </row>
    <row r="765" spans="36:52" ht="15" customHeight="1">
      <c r="AJ765" s="1030">
        <f t="shared" si="48"/>
        <v>0</v>
      </c>
      <c r="AK765" s="1030">
        <f t="shared" si="48"/>
        <v>0</v>
      </c>
      <c r="AL765" s="1030">
        <f>IFERROR(INDEX(G765:R765,1,MATCH(Parametres!$B$3,G$1:R$1,0)-1)*IF(OR(F765="L",F765="S",F765="I"),-1,1),"")</f>
        <v>0</v>
      </c>
      <c r="AM765" s="1030">
        <f t="shared" si="45"/>
        <v>0</v>
      </c>
      <c r="AN765" s="1030">
        <f>INDEX(G765:R765,1,MATCH(Parametres!$B$3,G$1:R$1,0))*IF(OR(F765="L",F765="S",F765="I"),-1,1)</f>
        <v>0</v>
      </c>
      <c r="AO765" s="598" t="e">
        <f>+VLOOKUP($AJ765,Data_Validation!$A:$D,1,0)</f>
        <v>#N/A</v>
      </c>
      <c r="AP765" s="598" t="e">
        <f>+VLOOKUP($AJ765,Data_Validation!$A:$D,3,0)</f>
        <v>#N/A</v>
      </c>
      <c r="AQ765" s="598" t="e">
        <f>+VLOOKUP($AJ765,Data_Validation!$A:$D,4,0)</f>
        <v>#N/A</v>
      </c>
      <c r="AR765" s="598" t="s">
        <v>299</v>
      </c>
      <c r="AS765" s="598" t="e">
        <f>+VLOOKUP($AJ765,Data_Validation!$A:$E,5,0)</f>
        <v>#N/A</v>
      </c>
      <c r="AT765" s="1036">
        <f t="shared" si="46"/>
        <v>0</v>
      </c>
      <c r="AU765" s="599">
        <f t="shared" si="46"/>
        <v>0</v>
      </c>
      <c r="AV765" s="1030">
        <f>IFERROR(INDEX(V765:AG765,1,MATCH(Parametres!$B$3,V$1:AG$1,0)-1)*IF(OR(C765="L",C765="S",C765="I"),-1,1),"")</f>
        <v>0</v>
      </c>
      <c r="AW765" s="1030">
        <f t="shared" si="47"/>
        <v>0</v>
      </c>
      <c r="AX765" s="1030">
        <f>INDEX(V765:AG765,1,MATCH(Parametres!$B$3,V$1:AG$1,0))*IF(OR(C765="L",C765="S",C765="I"),-1,1)</f>
        <v>0</v>
      </c>
      <c r="AY765" s="598" t="s">
        <v>337</v>
      </c>
      <c r="AZ765" s="598" t="e">
        <f>+VLOOKUP($AJ765,Data_Validation!$A:$E,5,0)</f>
        <v>#N/A</v>
      </c>
    </row>
    <row r="766" spans="36:52" ht="15" customHeight="1">
      <c r="AJ766" s="1030">
        <f t="shared" si="48"/>
        <v>0</v>
      </c>
      <c r="AK766" s="1030">
        <f t="shared" si="48"/>
        <v>0</v>
      </c>
      <c r="AL766" s="1030">
        <f>IFERROR(INDEX(G766:R766,1,MATCH(Parametres!$B$3,G$1:R$1,0)-1)*IF(OR(F766="L",F766="S",F766="I"),-1,1),"")</f>
        <v>0</v>
      </c>
      <c r="AM766" s="1030">
        <f t="shared" si="45"/>
        <v>0</v>
      </c>
      <c r="AN766" s="1030">
        <f>INDEX(G766:R766,1,MATCH(Parametres!$B$3,G$1:R$1,0))*IF(OR(F766="L",F766="S",F766="I"),-1,1)</f>
        <v>0</v>
      </c>
      <c r="AO766" s="598" t="e">
        <f>+VLOOKUP($AJ766,Data_Validation!$A:$D,1,0)</f>
        <v>#N/A</v>
      </c>
      <c r="AP766" s="598" t="e">
        <f>+VLOOKUP($AJ766,Data_Validation!$A:$D,3,0)</f>
        <v>#N/A</v>
      </c>
      <c r="AQ766" s="598" t="e">
        <f>+VLOOKUP($AJ766,Data_Validation!$A:$D,4,0)</f>
        <v>#N/A</v>
      </c>
      <c r="AR766" s="598" t="s">
        <v>299</v>
      </c>
      <c r="AS766" s="598" t="e">
        <f>+VLOOKUP($AJ766,Data_Validation!$A:$E,5,0)</f>
        <v>#N/A</v>
      </c>
      <c r="AT766" s="1036">
        <f t="shared" si="46"/>
        <v>0</v>
      </c>
      <c r="AU766" s="599">
        <f t="shared" si="46"/>
        <v>0</v>
      </c>
      <c r="AV766" s="1030">
        <f>IFERROR(INDEX(V766:AG766,1,MATCH(Parametres!$B$3,V$1:AG$1,0)-1)*IF(OR(C766="L",C766="S",C766="I"),-1,1),"")</f>
        <v>0</v>
      </c>
      <c r="AW766" s="1030">
        <f t="shared" si="47"/>
        <v>0</v>
      </c>
      <c r="AX766" s="1030">
        <f>INDEX(V766:AG766,1,MATCH(Parametres!$B$3,V$1:AG$1,0))*IF(OR(C766="L",C766="S",C766="I"),-1,1)</f>
        <v>0</v>
      </c>
      <c r="AY766" s="598" t="s">
        <v>337</v>
      </c>
      <c r="AZ766" s="598" t="e">
        <f>+VLOOKUP($AJ766,Data_Validation!$A:$E,5,0)</f>
        <v>#N/A</v>
      </c>
    </row>
    <row r="767" spans="36:52" ht="15" customHeight="1">
      <c r="AJ767" s="1030">
        <f t="shared" si="48"/>
        <v>0</v>
      </c>
      <c r="AK767" s="1030">
        <f t="shared" si="48"/>
        <v>0</v>
      </c>
      <c r="AL767" s="1030">
        <f>IFERROR(INDEX(G767:R767,1,MATCH(Parametres!$B$3,G$1:R$1,0)-1)*IF(OR(F767="L",F767="S",F767="I"),-1,1),"")</f>
        <v>0</v>
      </c>
      <c r="AM767" s="1030">
        <f t="shared" si="45"/>
        <v>0</v>
      </c>
      <c r="AN767" s="1030">
        <f>INDEX(G767:R767,1,MATCH(Parametres!$B$3,G$1:R$1,0))*IF(OR(F767="L",F767="S",F767="I"),-1,1)</f>
        <v>0</v>
      </c>
      <c r="AO767" s="598" t="e">
        <f>+VLOOKUP($AJ767,Data_Validation!$A:$D,1,0)</f>
        <v>#N/A</v>
      </c>
      <c r="AP767" s="598" t="e">
        <f>+VLOOKUP($AJ767,Data_Validation!$A:$D,3,0)</f>
        <v>#N/A</v>
      </c>
      <c r="AQ767" s="598" t="e">
        <f>+VLOOKUP($AJ767,Data_Validation!$A:$D,4,0)</f>
        <v>#N/A</v>
      </c>
      <c r="AR767" s="598" t="s">
        <v>299</v>
      </c>
      <c r="AS767" s="598" t="e">
        <f>+VLOOKUP($AJ767,Data_Validation!$A:$E,5,0)</f>
        <v>#N/A</v>
      </c>
      <c r="AT767" s="1036">
        <f t="shared" si="46"/>
        <v>0</v>
      </c>
      <c r="AU767" s="599">
        <f t="shared" si="46"/>
        <v>0</v>
      </c>
      <c r="AV767" s="1030">
        <f>IFERROR(INDEX(V767:AG767,1,MATCH(Parametres!$B$3,V$1:AG$1,0)-1)*IF(OR(C767="L",C767="S",C767="I"),-1,1),"")</f>
        <v>0</v>
      </c>
      <c r="AW767" s="1030">
        <f t="shared" si="47"/>
        <v>0</v>
      </c>
      <c r="AX767" s="1030">
        <f>INDEX(V767:AG767,1,MATCH(Parametres!$B$3,V$1:AG$1,0))*IF(OR(C767="L",C767="S",C767="I"),-1,1)</f>
        <v>0</v>
      </c>
      <c r="AY767" s="598" t="s">
        <v>337</v>
      </c>
      <c r="AZ767" s="598" t="e">
        <f>+VLOOKUP($AJ767,Data_Validation!$A:$E,5,0)</f>
        <v>#N/A</v>
      </c>
    </row>
    <row r="768" spans="36:52" ht="15" customHeight="1">
      <c r="AJ768" s="1030">
        <f t="shared" si="48"/>
        <v>0</v>
      </c>
      <c r="AK768" s="1030">
        <f t="shared" si="48"/>
        <v>0</v>
      </c>
      <c r="AL768" s="1030">
        <f>IFERROR(INDEX(G768:R768,1,MATCH(Parametres!$B$3,G$1:R$1,0)-1)*IF(OR(F768="L",F768="S",F768="I"),-1,1),"")</f>
        <v>0</v>
      </c>
      <c r="AM768" s="1030">
        <f t="shared" si="45"/>
        <v>0</v>
      </c>
      <c r="AN768" s="1030">
        <f>INDEX(G768:R768,1,MATCH(Parametres!$B$3,G$1:R$1,0))*IF(OR(F768="L",F768="S",F768="I"),-1,1)</f>
        <v>0</v>
      </c>
      <c r="AO768" s="598" t="e">
        <f>+VLOOKUP($AJ768,Data_Validation!$A:$D,1,0)</f>
        <v>#N/A</v>
      </c>
      <c r="AP768" s="598" t="e">
        <f>+VLOOKUP($AJ768,Data_Validation!$A:$D,3,0)</f>
        <v>#N/A</v>
      </c>
      <c r="AQ768" s="598" t="e">
        <f>+VLOOKUP($AJ768,Data_Validation!$A:$D,4,0)</f>
        <v>#N/A</v>
      </c>
      <c r="AR768" s="598" t="s">
        <v>299</v>
      </c>
      <c r="AS768" s="598" t="e">
        <f>+VLOOKUP($AJ768,Data_Validation!$A:$E,5,0)</f>
        <v>#N/A</v>
      </c>
      <c r="AT768" s="1036">
        <f t="shared" si="46"/>
        <v>0</v>
      </c>
      <c r="AU768" s="599">
        <f t="shared" si="46"/>
        <v>0</v>
      </c>
      <c r="AV768" s="1030">
        <f>IFERROR(INDEX(V768:AG768,1,MATCH(Parametres!$B$3,V$1:AG$1,0)-1)*IF(OR(C768="L",C768="S",C768="I"),-1,1),"")</f>
        <v>0</v>
      </c>
      <c r="AW768" s="1030">
        <f t="shared" si="47"/>
        <v>0</v>
      </c>
      <c r="AX768" s="1030">
        <f>INDEX(V768:AG768,1,MATCH(Parametres!$B$3,V$1:AG$1,0))*IF(OR(C768="L",C768="S",C768="I"),-1,1)</f>
        <v>0</v>
      </c>
      <c r="AY768" s="598" t="s">
        <v>337</v>
      </c>
      <c r="AZ768" s="598" t="e">
        <f>+VLOOKUP($AJ768,Data_Validation!$A:$E,5,0)</f>
        <v>#N/A</v>
      </c>
    </row>
    <row r="769" spans="36:52" ht="15" customHeight="1">
      <c r="AJ769" s="1030">
        <f t="shared" si="48"/>
        <v>0</v>
      </c>
      <c r="AK769" s="1030">
        <f t="shared" si="48"/>
        <v>0</v>
      </c>
      <c r="AL769" s="1030">
        <f>IFERROR(INDEX(G769:R769,1,MATCH(Parametres!$B$3,G$1:R$1,0)-1)*IF(OR(F769="L",F769="S",F769="I"),-1,1),"")</f>
        <v>0</v>
      </c>
      <c r="AM769" s="1030">
        <f t="shared" si="45"/>
        <v>0</v>
      </c>
      <c r="AN769" s="1030">
        <f>INDEX(G769:R769,1,MATCH(Parametres!$B$3,G$1:R$1,0))*IF(OR(F769="L",F769="S",F769="I"),-1,1)</f>
        <v>0</v>
      </c>
      <c r="AO769" s="598" t="e">
        <f>+VLOOKUP($AJ769,Data_Validation!$A:$D,1,0)</f>
        <v>#N/A</v>
      </c>
      <c r="AP769" s="598" t="e">
        <f>+VLOOKUP($AJ769,Data_Validation!$A:$D,3,0)</f>
        <v>#N/A</v>
      </c>
      <c r="AQ769" s="598" t="e">
        <f>+VLOOKUP($AJ769,Data_Validation!$A:$D,4,0)</f>
        <v>#N/A</v>
      </c>
      <c r="AR769" s="598" t="s">
        <v>299</v>
      </c>
      <c r="AS769" s="598" t="e">
        <f>+VLOOKUP($AJ769,Data_Validation!$A:$E,5,0)</f>
        <v>#N/A</v>
      </c>
      <c r="AT769" s="1036">
        <f t="shared" si="46"/>
        <v>0</v>
      </c>
      <c r="AU769" s="599">
        <f t="shared" si="46"/>
        <v>0</v>
      </c>
      <c r="AV769" s="1030">
        <f>IFERROR(INDEX(V769:AG769,1,MATCH(Parametres!$B$3,V$1:AG$1,0)-1)*IF(OR(C769="L",C769="S",C769="I"),-1,1),"")</f>
        <v>0</v>
      </c>
      <c r="AW769" s="1030">
        <f t="shared" si="47"/>
        <v>0</v>
      </c>
      <c r="AX769" s="1030">
        <f>INDEX(V769:AG769,1,MATCH(Parametres!$B$3,V$1:AG$1,0))*IF(OR(C769="L",C769="S",C769="I"),-1,1)</f>
        <v>0</v>
      </c>
      <c r="AY769" s="598" t="s">
        <v>337</v>
      </c>
      <c r="AZ769" s="598" t="e">
        <f>+VLOOKUP($AJ769,Data_Validation!$A:$E,5,0)</f>
        <v>#N/A</v>
      </c>
    </row>
    <row r="770" spans="36:52" ht="15" customHeight="1">
      <c r="AJ770" s="1030">
        <f t="shared" si="48"/>
        <v>0</v>
      </c>
      <c r="AK770" s="1030">
        <f t="shared" si="48"/>
        <v>0</v>
      </c>
      <c r="AL770" s="1030">
        <f>IFERROR(INDEX(G770:R770,1,MATCH(Parametres!$B$3,G$1:R$1,0)-1)*IF(OR(F770="L",F770="S",F770="I"),-1,1),"")</f>
        <v>0</v>
      </c>
      <c r="AM770" s="1030">
        <f t="shared" si="45"/>
        <v>0</v>
      </c>
      <c r="AN770" s="1030">
        <f>INDEX(G770:R770,1,MATCH(Parametres!$B$3,G$1:R$1,0))*IF(OR(F770="L",F770="S",F770="I"),-1,1)</f>
        <v>0</v>
      </c>
      <c r="AO770" s="598" t="e">
        <f>+VLOOKUP($AJ770,Data_Validation!$A:$D,1,0)</f>
        <v>#N/A</v>
      </c>
      <c r="AP770" s="598" t="e">
        <f>+VLOOKUP($AJ770,Data_Validation!$A:$D,3,0)</f>
        <v>#N/A</v>
      </c>
      <c r="AQ770" s="598" t="e">
        <f>+VLOOKUP($AJ770,Data_Validation!$A:$D,4,0)</f>
        <v>#N/A</v>
      </c>
      <c r="AR770" s="598" t="s">
        <v>299</v>
      </c>
      <c r="AS770" s="598" t="e">
        <f>+VLOOKUP($AJ770,Data_Validation!$A:$E,5,0)</f>
        <v>#N/A</v>
      </c>
      <c r="AT770" s="1036">
        <f t="shared" si="46"/>
        <v>0</v>
      </c>
      <c r="AU770" s="599">
        <f t="shared" si="46"/>
        <v>0</v>
      </c>
      <c r="AV770" s="1030">
        <f>IFERROR(INDEX(V770:AG770,1,MATCH(Parametres!$B$3,V$1:AG$1,0)-1)*IF(OR(C770="L",C770="S",C770="I"),-1,1),"")</f>
        <v>0</v>
      </c>
      <c r="AW770" s="1030">
        <f t="shared" si="47"/>
        <v>0</v>
      </c>
      <c r="AX770" s="1030">
        <f>INDEX(V770:AG770,1,MATCH(Parametres!$B$3,V$1:AG$1,0))*IF(OR(C770="L",C770="S",C770="I"),-1,1)</f>
        <v>0</v>
      </c>
      <c r="AY770" s="598" t="s">
        <v>337</v>
      </c>
      <c r="AZ770" s="598" t="e">
        <f>+VLOOKUP($AJ770,Data_Validation!$A:$E,5,0)</f>
        <v>#N/A</v>
      </c>
    </row>
    <row r="771" spans="36:52" ht="15" customHeight="1">
      <c r="AJ771" s="1030">
        <f t="shared" si="48"/>
        <v>0</v>
      </c>
      <c r="AK771" s="1030">
        <f t="shared" si="48"/>
        <v>0</v>
      </c>
      <c r="AL771" s="1030">
        <f>IFERROR(INDEX(G771:R771,1,MATCH(Parametres!$B$3,G$1:R$1,0)-1)*IF(OR(F771="L",F771="S",F771="I"),-1,1),"")</f>
        <v>0</v>
      </c>
      <c r="AM771" s="1030">
        <f t="shared" si="45"/>
        <v>0</v>
      </c>
      <c r="AN771" s="1030">
        <f>INDEX(G771:R771,1,MATCH(Parametres!$B$3,G$1:R$1,0))*IF(OR(F771="L",F771="S",F771="I"),-1,1)</f>
        <v>0</v>
      </c>
      <c r="AO771" s="598" t="e">
        <f>+VLOOKUP($AJ771,Data_Validation!$A:$D,1,0)</f>
        <v>#N/A</v>
      </c>
      <c r="AP771" s="598" t="e">
        <f>+VLOOKUP($AJ771,Data_Validation!$A:$D,3,0)</f>
        <v>#N/A</v>
      </c>
      <c r="AQ771" s="598" t="e">
        <f>+VLOOKUP($AJ771,Data_Validation!$A:$D,4,0)</f>
        <v>#N/A</v>
      </c>
      <c r="AR771" s="598" t="s">
        <v>299</v>
      </c>
      <c r="AS771" s="598" t="e">
        <f>+VLOOKUP($AJ771,Data_Validation!$A:$E,5,0)</f>
        <v>#N/A</v>
      </c>
      <c r="AT771" s="1036">
        <f t="shared" si="46"/>
        <v>0</v>
      </c>
      <c r="AU771" s="599">
        <f t="shared" si="46"/>
        <v>0</v>
      </c>
      <c r="AV771" s="1030">
        <f>IFERROR(INDEX(V771:AG771,1,MATCH(Parametres!$B$3,V$1:AG$1,0)-1)*IF(OR(C771="L",C771="S",C771="I"),-1,1),"")</f>
        <v>0</v>
      </c>
      <c r="AW771" s="1030">
        <f t="shared" si="47"/>
        <v>0</v>
      </c>
      <c r="AX771" s="1030">
        <f>INDEX(V771:AG771,1,MATCH(Parametres!$B$3,V$1:AG$1,0))*IF(OR(C771="L",C771="S",C771="I"),-1,1)</f>
        <v>0</v>
      </c>
      <c r="AY771" s="598" t="s">
        <v>337</v>
      </c>
      <c r="AZ771" s="598" t="e">
        <f>+VLOOKUP($AJ771,Data_Validation!$A:$E,5,0)</f>
        <v>#N/A</v>
      </c>
    </row>
    <row r="772" spans="36:52" ht="15" customHeight="1">
      <c r="AJ772" s="1030">
        <f t="shared" si="48"/>
        <v>0</v>
      </c>
      <c r="AK772" s="1030">
        <f t="shared" si="48"/>
        <v>0</v>
      </c>
      <c r="AL772" s="1030">
        <f>IFERROR(INDEX(G772:R772,1,MATCH(Parametres!$B$3,G$1:R$1,0)-1)*IF(OR(F772="L",F772="S",F772="I"),-1,1),"")</f>
        <v>0</v>
      </c>
      <c r="AM772" s="1030">
        <f t="shared" ref="AM772:AM792" si="49">AN772-N(AL772)</f>
        <v>0</v>
      </c>
      <c r="AN772" s="1030">
        <f>INDEX(G772:R772,1,MATCH(Parametres!$B$3,G$1:R$1,0))*IF(OR(F772="L",F772="S",F772="I"),-1,1)</f>
        <v>0</v>
      </c>
      <c r="AO772" s="598" t="e">
        <f>+VLOOKUP($AJ772,Data_Validation!$A:$D,1,0)</f>
        <v>#N/A</v>
      </c>
      <c r="AP772" s="598" t="e">
        <f>+VLOOKUP($AJ772,Data_Validation!$A:$D,3,0)</f>
        <v>#N/A</v>
      </c>
      <c r="AQ772" s="598" t="e">
        <f>+VLOOKUP($AJ772,Data_Validation!$A:$D,4,0)</f>
        <v>#N/A</v>
      </c>
      <c r="AR772" s="598" t="s">
        <v>299</v>
      </c>
      <c r="AS772" s="598" t="e">
        <f>+VLOOKUP($AJ772,Data_Validation!$A:$E,5,0)</f>
        <v>#N/A</v>
      </c>
      <c r="AT772" s="1036">
        <f t="shared" ref="AT772:AU794" si="50">C772</f>
        <v>0</v>
      </c>
      <c r="AU772" s="599">
        <f t="shared" si="50"/>
        <v>0</v>
      </c>
      <c r="AV772" s="1030">
        <f>IFERROR(INDEX(V772:AG772,1,MATCH(Parametres!$B$3,V$1:AG$1,0)-1)*IF(OR(C772="L",C772="S",C772="I"),-1,1),"")</f>
        <v>0</v>
      </c>
      <c r="AW772" s="1030">
        <f t="shared" ref="AW772:AW794" si="51">AX772-AV772</f>
        <v>0</v>
      </c>
      <c r="AX772" s="1030">
        <f>INDEX(V772:AG772,1,MATCH(Parametres!$B$3,V$1:AG$1,0))*IF(OR(C772="L",C772="S",C772="I"),-1,1)</f>
        <v>0</v>
      </c>
      <c r="AY772" s="598" t="s">
        <v>337</v>
      </c>
      <c r="AZ772" s="598" t="e">
        <f>+VLOOKUP($AJ772,Data_Validation!$A:$E,5,0)</f>
        <v>#N/A</v>
      </c>
    </row>
    <row r="773" spans="36:52" ht="15" customHeight="1">
      <c r="AJ773" s="1030">
        <f t="shared" si="48"/>
        <v>0</v>
      </c>
      <c r="AK773" s="1030">
        <f t="shared" si="48"/>
        <v>0</v>
      </c>
      <c r="AL773" s="1030">
        <f>IFERROR(INDEX(G773:R773,1,MATCH(Parametres!$B$3,G$1:R$1,0)-1)*IF(OR(F773="L",F773="S",F773="I"),-1,1),"")</f>
        <v>0</v>
      </c>
      <c r="AM773" s="1030">
        <f t="shared" si="49"/>
        <v>0</v>
      </c>
      <c r="AN773" s="1030">
        <f>INDEX(G773:R773,1,MATCH(Parametres!$B$3,G$1:R$1,0))*IF(OR(F773="L",F773="S",F773="I"),-1,1)</f>
        <v>0</v>
      </c>
      <c r="AO773" s="598" t="e">
        <f>+VLOOKUP($AJ773,Data_Validation!$A:$D,1,0)</f>
        <v>#N/A</v>
      </c>
      <c r="AP773" s="598" t="e">
        <f>+VLOOKUP($AJ773,Data_Validation!$A:$D,3,0)</f>
        <v>#N/A</v>
      </c>
      <c r="AQ773" s="598" t="e">
        <f>+VLOOKUP($AJ773,Data_Validation!$A:$D,4,0)</f>
        <v>#N/A</v>
      </c>
      <c r="AR773" s="598" t="s">
        <v>299</v>
      </c>
      <c r="AS773" s="598" t="e">
        <f>+VLOOKUP($AJ773,Data_Validation!$A:$E,5,0)</f>
        <v>#N/A</v>
      </c>
      <c r="AT773" s="1036">
        <f t="shared" si="50"/>
        <v>0</v>
      </c>
      <c r="AU773" s="599">
        <f t="shared" si="50"/>
        <v>0</v>
      </c>
      <c r="AV773" s="1030">
        <f>IFERROR(INDEX(V773:AG773,1,MATCH(Parametres!$B$3,V$1:AG$1,0)-1)*IF(OR(C773="L",C773="S",C773="I"),-1,1),"")</f>
        <v>0</v>
      </c>
      <c r="AW773" s="1030">
        <f t="shared" si="51"/>
        <v>0</v>
      </c>
      <c r="AX773" s="1030">
        <f>INDEX(V773:AG773,1,MATCH(Parametres!$B$3,V$1:AG$1,0))*IF(OR(C773="L",C773="S",C773="I"),-1,1)</f>
        <v>0</v>
      </c>
      <c r="AY773" s="598" t="s">
        <v>337</v>
      </c>
      <c r="AZ773" s="598" t="e">
        <f>+VLOOKUP($AJ773,Data_Validation!$A:$E,5,0)</f>
        <v>#N/A</v>
      </c>
    </row>
    <row r="774" spans="36:52" ht="15" customHeight="1">
      <c r="AJ774" s="1030">
        <f t="shared" si="48"/>
        <v>0</v>
      </c>
      <c r="AK774" s="1030">
        <f t="shared" si="48"/>
        <v>0</v>
      </c>
      <c r="AL774" s="1030">
        <f>IFERROR(INDEX(G774:R774,1,MATCH(Parametres!$B$3,G$1:R$1,0)-1)*IF(OR(F774="L",F774="S",F774="I"),-1,1),"")</f>
        <v>0</v>
      </c>
      <c r="AM774" s="1030">
        <f t="shared" si="49"/>
        <v>0</v>
      </c>
      <c r="AN774" s="1030">
        <f>INDEX(G774:R774,1,MATCH(Parametres!$B$3,G$1:R$1,0))*IF(OR(F774="L",F774="S",F774="I"),-1,1)</f>
        <v>0</v>
      </c>
      <c r="AO774" s="598" t="e">
        <f>+VLOOKUP($AJ774,Data_Validation!$A:$D,1,0)</f>
        <v>#N/A</v>
      </c>
      <c r="AP774" s="598" t="e">
        <f>+VLOOKUP($AJ774,Data_Validation!$A:$D,3,0)</f>
        <v>#N/A</v>
      </c>
      <c r="AQ774" s="598" t="e">
        <f>+VLOOKUP($AJ774,Data_Validation!$A:$D,4,0)</f>
        <v>#N/A</v>
      </c>
      <c r="AR774" s="598" t="s">
        <v>299</v>
      </c>
      <c r="AS774" s="598" t="e">
        <f>+VLOOKUP($AJ774,Data_Validation!$A:$E,5,0)</f>
        <v>#N/A</v>
      </c>
      <c r="AT774" s="1036">
        <f t="shared" si="50"/>
        <v>0</v>
      </c>
      <c r="AU774" s="599">
        <f t="shared" si="50"/>
        <v>0</v>
      </c>
      <c r="AV774" s="1030">
        <f>IFERROR(INDEX(V774:AG774,1,MATCH(Parametres!$B$3,V$1:AG$1,0)-1)*IF(OR(C774="L",C774="S",C774="I"),-1,1),"")</f>
        <v>0</v>
      </c>
      <c r="AW774" s="1030">
        <f t="shared" si="51"/>
        <v>0</v>
      </c>
      <c r="AX774" s="1030">
        <f>INDEX(V774:AG774,1,MATCH(Parametres!$B$3,V$1:AG$1,0))*IF(OR(C774="L",C774="S",C774="I"),-1,1)</f>
        <v>0</v>
      </c>
      <c r="AY774" s="598" t="s">
        <v>337</v>
      </c>
      <c r="AZ774" s="598" t="e">
        <f>+VLOOKUP($AJ774,Data_Validation!$A:$E,5,0)</f>
        <v>#N/A</v>
      </c>
    </row>
    <row r="775" spans="36:52" ht="15" customHeight="1">
      <c r="AJ775" s="1030">
        <f t="shared" si="48"/>
        <v>0</v>
      </c>
      <c r="AK775" s="1030">
        <f t="shared" si="48"/>
        <v>0</v>
      </c>
      <c r="AL775" s="1030">
        <f>IFERROR(INDEX(G775:R775,1,MATCH(Parametres!$B$3,G$1:R$1,0)-1)*IF(OR(F775="L",F775="S",F775="I"),-1,1),"")</f>
        <v>0</v>
      </c>
      <c r="AM775" s="1030">
        <f t="shared" si="49"/>
        <v>0</v>
      </c>
      <c r="AN775" s="1030">
        <f>INDEX(G775:R775,1,MATCH(Parametres!$B$3,G$1:R$1,0))*IF(OR(F775="L",F775="S",F775="I"),-1,1)</f>
        <v>0</v>
      </c>
      <c r="AO775" s="598" t="e">
        <f>+VLOOKUP($AJ775,Data_Validation!$A:$D,1,0)</f>
        <v>#N/A</v>
      </c>
      <c r="AP775" s="598" t="e">
        <f>+VLOOKUP($AJ775,Data_Validation!$A:$D,3,0)</f>
        <v>#N/A</v>
      </c>
      <c r="AQ775" s="598" t="e">
        <f>+VLOOKUP($AJ775,Data_Validation!$A:$D,4,0)</f>
        <v>#N/A</v>
      </c>
      <c r="AR775" s="598" t="s">
        <v>299</v>
      </c>
      <c r="AS775" s="598" t="e">
        <f>+VLOOKUP($AJ775,Data_Validation!$A:$E,5,0)</f>
        <v>#N/A</v>
      </c>
      <c r="AT775" s="1036">
        <f t="shared" si="50"/>
        <v>0</v>
      </c>
      <c r="AU775" s="599">
        <f t="shared" si="50"/>
        <v>0</v>
      </c>
      <c r="AV775" s="1030">
        <f>IFERROR(INDEX(V775:AG775,1,MATCH(Parametres!$B$3,V$1:AG$1,0)-1)*IF(OR(C775="L",C775="S",C775="I"),-1,1),"")</f>
        <v>0</v>
      </c>
      <c r="AW775" s="1030">
        <f t="shared" si="51"/>
        <v>0</v>
      </c>
      <c r="AX775" s="1030">
        <f>INDEX(V775:AG775,1,MATCH(Parametres!$B$3,V$1:AG$1,0))*IF(OR(C775="L",C775="S",C775="I"),-1,1)</f>
        <v>0</v>
      </c>
      <c r="AY775" s="598" t="s">
        <v>337</v>
      </c>
      <c r="AZ775" s="598" t="e">
        <f>+VLOOKUP($AJ775,Data_Validation!$A:$E,5,0)</f>
        <v>#N/A</v>
      </c>
    </row>
    <row r="776" spans="36:52" ht="15" customHeight="1">
      <c r="AJ776" s="1030">
        <f t="shared" si="48"/>
        <v>0</v>
      </c>
      <c r="AK776" s="1030">
        <f t="shared" si="48"/>
        <v>0</v>
      </c>
      <c r="AL776" s="1030">
        <f>IFERROR(INDEX(G776:R776,1,MATCH(Parametres!$B$3,G$1:R$1,0)-1)*IF(OR(F776="L",F776="S",F776="I"),-1,1),"")</f>
        <v>0</v>
      </c>
      <c r="AM776" s="1030">
        <f t="shared" si="49"/>
        <v>0</v>
      </c>
      <c r="AN776" s="1030">
        <f>INDEX(G776:R776,1,MATCH(Parametres!$B$3,G$1:R$1,0))*IF(OR(F776="L",F776="S",F776="I"),-1,1)</f>
        <v>0</v>
      </c>
      <c r="AO776" s="598" t="e">
        <f>+VLOOKUP($AJ776,Data_Validation!$A:$D,1,0)</f>
        <v>#N/A</v>
      </c>
      <c r="AP776" s="598" t="e">
        <f>+VLOOKUP($AJ776,Data_Validation!$A:$D,3,0)</f>
        <v>#N/A</v>
      </c>
      <c r="AQ776" s="598" t="e">
        <f>+VLOOKUP($AJ776,Data_Validation!$A:$D,4,0)</f>
        <v>#N/A</v>
      </c>
      <c r="AR776" s="598" t="s">
        <v>299</v>
      </c>
      <c r="AS776" s="598" t="e">
        <f>+VLOOKUP($AJ776,Data_Validation!$A:$E,5,0)</f>
        <v>#N/A</v>
      </c>
      <c r="AT776" s="1036">
        <f t="shared" si="50"/>
        <v>0</v>
      </c>
      <c r="AU776" s="599">
        <f t="shared" si="50"/>
        <v>0</v>
      </c>
      <c r="AV776" s="1030">
        <f>IFERROR(INDEX(V776:AG776,1,MATCH(Parametres!$B$3,V$1:AG$1,0)-1)*IF(OR(C776="L",C776="S",C776="I"),-1,1),"")</f>
        <v>0</v>
      </c>
      <c r="AW776" s="1030">
        <f t="shared" si="51"/>
        <v>0</v>
      </c>
      <c r="AX776" s="1030">
        <f>INDEX(V776:AG776,1,MATCH(Parametres!$B$3,V$1:AG$1,0))*IF(OR(C776="L",C776="S",C776="I"),-1,1)</f>
        <v>0</v>
      </c>
      <c r="AY776" s="598" t="s">
        <v>337</v>
      </c>
      <c r="AZ776" s="598" t="e">
        <f>+VLOOKUP($AJ776,Data_Validation!$A:$E,5,0)</f>
        <v>#N/A</v>
      </c>
    </row>
    <row r="777" spans="36:52" ht="15" customHeight="1">
      <c r="AJ777" s="1030">
        <f t="shared" si="48"/>
        <v>0</v>
      </c>
      <c r="AK777" s="1030">
        <f t="shared" si="48"/>
        <v>0</v>
      </c>
      <c r="AL777" s="1030">
        <f>IFERROR(INDEX(G777:R777,1,MATCH(Parametres!$B$3,G$1:R$1,0)-1)*IF(OR(F777="L",F777="S",F777="I"),-1,1),"")</f>
        <v>0</v>
      </c>
      <c r="AM777" s="1030">
        <f t="shared" si="49"/>
        <v>0</v>
      </c>
      <c r="AN777" s="1030">
        <f>INDEX(G777:R777,1,MATCH(Parametres!$B$3,G$1:R$1,0))*IF(OR(F777="L",F777="S",F777="I"),-1,1)</f>
        <v>0</v>
      </c>
      <c r="AO777" s="598" t="e">
        <f>+VLOOKUP($AJ777,Data_Validation!$A:$D,1,0)</f>
        <v>#N/A</v>
      </c>
      <c r="AP777" s="598" t="e">
        <f>+VLOOKUP($AJ777,Data_Validation!$A:$D,3,0)</f>
        <v>#N/A</v>
      </c>
      <c r="AQ777" s="598" t="e">
        <f>+VLOOKUP($AJ777,Data_Validation!$A:$D,4,0)</f>
        <v>#N/A</v>
      </c>
      <c r="AR777" s="598" t="s">
        <v>299</v>
      </c>
      <c r="AS777" s="598" t="e">
        <f>+VLOOKUP($AJ777,Data_Validation!$A:$E,5,0)</f>
        <v>#N/A</v>
      </c>
      <c r="AT777" s="1036">
        <f t="shared" si="50"/>
        <v>0</v>
      </c>
      <c r="AU777" s="599">
        <f t="shared" si="50"/>
        <v>0</v>
      </c>
      <c r="AV777" s="1030">
        <f>IFERROR(INDEX(V777:AG777,1,MATCH(Parametres!$B$3,V$1:AG$1,0)-1)*IF(OR(C777="L",C777="S",C777="I"),-1,1),"")</f>
        <v>0</v>
      </c>
      <c r="AW777" s="1030">
        <f t="shared" si="51"/>
        <v>0</v>
      </c>
      <c r="AX777" s="1030">
        <f>INDEX(V777:AG777,1,MATCH(Parametres!$B$3,V$1:AG$1,0))*IF(OR(C777="L",C777="S",C777="I"),-1,1)</f>
        <v>0</v>
      </c>
      <c r="AY777" s="598" t="s">
        <v>337</v>
      </c>
      <c r="AZ777" s="598" t="e">
        <f>+VLOOKUP($AJ777,Data_Validation!$A:$E,5,0)</f>
        <v>#N/A</v>
      </c>
    </row>
    <row r="778" spans="36:52" ht="15" customHeight="1">
      <c r="AJ778" s="1030">
        <f t="shared" si="48"/>
        <v>0</v>
      </c>
      <c r="AK778" s="1030">
        <f t="shared" si="48"/>
        <v>0</v>
      </c>
      <c r="AL778" s="1030">
        <f>IFERROR(INDEX(G778:R778,1,MATCH(Parametres!$B$3,G$1:R$1,0)-1)*IF(OR(F778="L",F778="S",F778="I"),-1,1),"")</f>
        <v>0</v>
      </c>
      <c r="AM778" s="1030">
        <f t="shared" si="49"/>
        <v>0</v>
      </c>
      <c r="AN778" s="1030">
        <f>INDEX(G778:R778,1,MATCH(Parametres!$B$3,G$1:R$1,0))*IF(OR(F778="L",F778="S",F778="I"),-1,1)</f>
        <v>0</v>
      </c>
      <c r="AO778" s="598" t="e">
        <f>+VLOOKUP($AJ778,Data_Validation!$A:$D,1,0)</f>
        <v>#N/A</v>
      </c>
      <c r="AP778" s="598" t="e">
        <f>+VLOOKUP($AJ778,Data_Validation!$A:$D,3,0)</f>
        <v>#N/A</v>
      </c>
      <c r="AQ778" s="598" t="e">
        <f>+VLOOKUP($AJ778,Data_Validation!$A:$D,4,0)</f>
        <v>#N/A</v>
      </c>
      <c r="AR778" s="598" t="s">
        <v>299</v>
      </c>
      <c r="AS778" s="598" t="e">
        <f>+VLOOKUP($AJ778,Data_Validation!$A:$E,5,0)</f>
        <v>#N/A</v>
      </c>
      <c r="AT778" s="1036">
        <f t="shared" si="50"/>
        <v>0</v>
      </c>
      <c r="AU778" s="599">
        <f t="shared" si="50"/>
        <v>0</v>
      </c>
      <c r="AV778" s="1030">
        <f>IFERROR(INDEX(V778:AG778,1,MATCH(Parametres!$B$3,V$1:AG$1,0)-1)*IF(OR(C778="L",C778="S",C778="I"),-1,1),"")</f>
        <v>0</v>
      </c>
      <c r="AW778" s="1030">
        <f t="shared" si="51"/>
        <v>0</v>
      </c>
      <c r="AX778" s="1030">
        <f>INDEX(V778:AG778,1,MATCH(Parametres!$B$3,V$1:AG$1,0))*IF(OR(C778="L",C778="S",C778="I"),-1,1)</f>
        <v>0</v>
      </c>
      <c r="AY778" s="598" t="s">
        <v>337</v>
      </c>
      <c r="AZ778" s="598" t="e">
        <f>+VLOOKUP($AJ778,Data_Validation!$A:$E,5,0)</f>
        <v>#N/A</v>
      </c>
    </row>
    <row r="779" spans="36:52" ht="15" customHeight="1">
      <c r="AJ779" s="1030">
        <f t="shared" si="48"/>
        <v>0</v>
      </c>
      <c r="AK779" s="1030">
        <f t="shared" si="48"/>
        <v>0</v>
      </c>
      <c r="AL779" s="1030">
        <f>IFERROR(INDEX(G779:R779,1,MATCH(Parametres!$B$3,G$1:R$1,0)-1)*IF(OR(F779="L",F779="S",F779="I"),-1,1),"")</f>
        <v>0</v>
      </c>
      <c r="AM779" s="1030">
        <f t="shared" si="49"/>
        <v>0</v>
      </c>
      <c r="AN779" s="1030">
        <f>INDEX(G779:R779,1,MATCH(Parametres!$B$3,G$1:R$1,0))*IF(OR(F779="L",F779="S",F779="I"),-1,1)</f>
        <v>0</v>
      </c>
      <c r="AO779" s="598" t="e">
        <f>+VLOOKUP($AJ779,Data_Validation!$A:$D,1,0)</f>
        <v>#N/A</v>
      </c>
      <c r="AP779" s="598" t="e">
        <f>+VLOOKUP($AJ779,Data_Validation!$A:$D,3,0)</f>
        <v>#N/A</v>
      </c>
      <c r="AQ779" s="598" t="e">
        <f>+VLOOKUP($AJ779,Data_Validation!$A:$D,4,0)</f>
        <v>#N/A</v>
      </c>
      <c r="AR779" s="598" t="s">
        <v>299</v>
      </c>
      <c r="AS779" s="598" t="e">
        <f>+VLOOKUP($AJ779,Data_Validation!$A:$E,5,0)</f>
        <v>#N/A</v>
      </c>
      <c r="AT779" s="1036">
        <f t="shared" si="50"/>
        <v>0</v>
      </c>
      <c r="AU779" s="599">
        <f t="shared" si="50"/>
        <v>0</v>
      </c>
      <c r="AV779" s="1030">
        <f>IFERROR(INDEX(V779:AG779,1,MATCH(Parametres!$B$3,V$1:AG$1,0)-1)*IF(OR(C779="L",C779="S",C779="I"),-1,1),"")</f>
        <v>0</v>
      </c>
      <c r="AW779" s="1030">
        <f t="shared" si="51"/>
        <v>0</v>
      </c>
      <c r="AX779" s="1030">
        <f>INDEX(V779:AG779,1,MATCH(Parametres!$B$3,V$1:AG$1,0))*IF(OR(C779="L",C779="S",C779="I"),-1,1)</f>
        <v>0</v>
      </c>
      <c r="AY779" s="598" t="s">
        <v>337</v>
      </c>
      <c r="AZ779" s="598" t="e">
        <f>+VLOOKUP($AJ779,Data_Validation!$A:$E,5,0)</f>
        <v>#N/A</v>
      </c>
    </row>
    <row r="780" spans="36:52" ht="15" customHeight="1">
      <c r="AJ780" s="1030">
        <f t="shared" si="48"/>
        <v>0</v>
      </c>
      <c r="AK780" s="1030">
        <f t="shared" si="48"/>
        <v>0</v>
      </c>
      <c r="AL780" s="1030">
        <f>IFERROR(INDEX(G780:R780,1,MATCH(Parametres!$B$3,G$1:R$1,0)-1)*IF(OR(F780="L",F780="S",F780="I"),-1,1),"")</f>
        <v>0</v>
      </c>
      <c r="AM780" s="1030">
        <f t="shared" si="49"/>
        <v>0</v>
      </c>
      <c r="AN780" s="1030">
        <f>INDEX(G780:R780,1,MATCH(Parametres!$B$3,G$1:R$1,0))*IF(OR(F780="L",F780="S",F780="I"),-1,1)</f>
        <v>0</v>
      </c>
      <c r="AO780" s="598" t="e">
        <f>+VLOOKUP($AJ780,Data_Validation!$A:$D,1,0)</f>
        <v>#N/A</v>
      </c>
      <c r="AP780" s="598" t="e">
        <f>+VLOOKUP($AJ780,Data_Validation!$A:$D,3,0)</f>
        <v>#N/A</v>
      </c>
      <c r="AQ780" s="598" t="e">
        <f>+VLOOKUP($AJ780,Data_Validation!$A:$D,4,0)</f>
        <v>#N/A</v>
      </c>
      <c r="AR780" s="598" t="s">
        <v>299</v>
      </c>
      <c r="AS780" s="598" t="e">
        <f>+VLOOKUP($AJ780,Data_Validation!$A:$E,5,0)</f>
        <v>#N/A</v>
      </c>
      <c r="AT780" s="1036">
        <f t="shared" si="50"/>
        <v>0</v>
      </c>
      <c r="AU780" s="599">
        <f t="shared" si="50"/>
        <v>0</v>
      </c>
      <c r="AV780" s="1030">
        <f>IFERROR(INDEX(V780:AG780,1,MATCH(Parametres!$B$3,V$1:AG$1,0)-1)*IF(OR(C780="L",C780="S",C780="I"),-1,1),"")</f>
        <v>0</v>
      </c>
      <c r="AW780" s="1030">
        <f t="shared" si="51"/>
        <v>0</v>
      </c>
      <c r="AX780" s="1030">
        <f>INDEX(V780:AG780,1,MATCH(Parametres!$B$3,V$1:AG$1,0))*IF(OR(C780="L",C780="S",C780="I"),-1,1)</f>
        <v>0</v>
      </c>
      <c r="AY780" s="598" t="s">
        <v>337</v>
      </c>
      <c r="AZ780" s="598" t="e">
        <f>+VLOOKUP($AJ780,Data_Validation!$A:$E,5,0)</f>
        <v>#N/A</v>
      </c>
    </row>
    <row r="781" spans="36:52" ht="15" customHeight="1">
      <c r="AJ781" s="1030">
        <f t="shared" si="48"/>
        <v>0</v>
      </c>
      <c r="AK781" s="1030">
        <f t="shared" si="48"/>
        <v>0</v>
      </c>
      <c r="AL781" s="1030">
        <f>IFERROR(INDEX(G781:R781,1,MATCH(Parametres!$B$3,G$1:R$1,0)-1)*IF(OR(F781="L",F781="S",F781="I"),-1,1),"")</f>
        <v>0</v>
      </c>
      <c r="AM781" s="1030">
        <f t="shared" si="49"/>
        <v>0</v>
      </c>
      <c r="AN781" s="1030">
        <f>INDEX(G781:R781,1,MATCH(Parametres!$B$3,G$1:R$1,0))*IF(OR(F781="L",F781="S",F781="I"),-1,1)</f>
        <v>0</v>
      </c>
      <c r="AO781" s="598" t="e">
        <f>+VLOOKUP($AJ781,Data_Validation!$A:$D,1,0)</f>
        <v>#N/A</v>
      </c>
      <c r="AP781" s="598" t="e">
        <f>+VLOOKUP($AJ781,Data_Validation!$A:$D,3,0)</f>
        <v>#N/A</v>
      </c>
      <c r="AQ781" s="598" t="e">
        <f>+VLOOKUP($AJ781,Data_Validation!$A:$D,4,0)</f>
        <v>#N/A</v>
      </c>
      <c r="AR781" s="598" t="s">
        <v>299</v>
      </c>
      <c r="AS781" s="598" t="e">
        <f>+VLOOKUP($AJ781,Data_Validation!$A:$E,5,0)</f>
        <v>#N/A</v>
      </c>
      <c r="AT781" s="1036">
        <f t="shared" si="50"/>
        <v>0</v>
      </c>
      <c r="AU781" s="599">
        <f t="shared" si="50"/>
        <v>0</v>
      </c>
      <c r="AV781" s="1030">
        <f>IFERROR(INDEX(V781:AG781,1,MATCH(Parametres!$B$3,V$1:AG$1,0)-1)*IF(OR(C781="L",C781="S",C781="I"),-1,1),"")</f>
        <v>0</v>
      </c>
      <c r="AW781" s="1030">
        <f t="shared" si="51"/>
        <v>0</v>
      </c>
      <c r="AX781" s="1030">
        <f>INDEX(V781:AG781,1,MATCH(Parametres!$B$3,V$1:AG$1,0))*IF(OR(C781="L",C781="S",C781="I"),-1,1)</f>
        <v>0</v>
      </c>
      <c r="AY781" s="598" t="s">
        <v>337</v>
      </c>
      <c r="AZ781" s="598" t="e">
        <f>+VLOOKUP($AJ781,Data_Validation!$A:$E,5,0)</f>
        <v>#N/A</v>
      </c>
    </row>
    <row r="782" spans="36:52" ht="15" customHeight="1">
      <c r="AJ782" s="1030">
        <f t="shared" si="48"/>
        <v>0</v>
      </c>
      <c r="AK782" s="1030">
        <f t="shared" si="48"/>
        <v>0</v>
      </c>
      <c r="AL782" s="1030">
        <f>IFERROR(INDEX(G782:R782,1,MATCH(Parametres!$B$3,G$1:R$1,0)-1)*IF(OR(F782="L",F782="S",F782="I"),-1,1),"")</f>
        <v>0</v>
      </c>
      <c r="AM782" s="1030">
        <f t="shared" si="49"/>
        <v>0</v>
      </c>
      <c r="AN782" s="1030">
        <f>INDEX(G782:R782,1,MATCH(Parametres!$B$3,G$1:R$1,0))*IF(OR(F782="L",F782="S",F782="I"),-1,1)</f>
        <v>0</v>
      </c>
      <c r="AO782" s="598" t="e">
        <f>+VLOOKUP($AJ782,Data_Validation!$A:$D,1,0)</f>
        <v>#N/A</v>
      </c>
      <c r="AP782" s="598" t="e">
        <f>+VLOOKUP($AJ782,Data_Validation!$A:$D,3,0)</f>
        <v>#N/A</v>
      </c>
      <c r="AQ782" s="598" t="e">
        <f>+VLOOKUP($AJ782,Data_Validation!$A:$D,4,0)</f>
        <v>#N/A</v>
      </c>
      <c r="AR782" s="598" t="s">
        <v>299</v>
      </c>
      <c r="AS782" s="598" t="e">
        <f>+VLOOKUP($AJ782,Data_Validation!$A:$E,5,0)</f>
        <v>#N/A</v>
      </c>
      <c r="AT782" s="1036">
        <f t="shared" si="50"/>
        <v>0</v>
      </c>
      <c r="AU782" s="599">
        <f t="shared" si="50"/>
        <v>0</v>
      </c>
      <c r="AV782" s="1030">
        <f>IFERROR(INDEX(V782:AG782,1,MATCH(Parametres!$B$3,V$1:AG$1,0)-1)*IF(OR(C782="L",C782="S",C782="I"),-1,1),"")</f>
        <v>0</v>
      </c>
      <c r="AW782" s="1030">
        <f t="shared" si="51"/>
        <v>0</v>
      </c>
      <c r="AX782" s="1030">
        <f>INDEX(V782:AG782,1,MATCH(Parametres!$B$3,V$1:AG$1,0))*IF(OR(C782="L",C782="S",C782="I"),-1,1)</f>
        <v>0</v>
      </c>
      <c r="AY782" s="598" t="s">
        <v>337</v>
      </c>
      <c r="AZ782" s="598" t="e">
        <f>+VLOOKUP($AJ782,Data_Validation!$A:$E,5,0)</f>
        <v>#N/A</v>
      </c>
    </row>
    <row r="783" spans="36:52" ht="15" customHeight="1">
      <c r="AJ783" s="1030">
        <f t="shared" si="48"/>
        <v>0</v>
      </c>
      <c r="AK783" s="1030">
        <f t="shared" si="48"/>
        <v>0</v>
      </c>
      <c r="AL783" s="1030">
        <f>IFERROR(INDEX(G783:R783,1,MATCH(Parametres!$B$3,G$1:R$1,0)-1)*IF(OR(F783="L",F783="S",F783="I"),-1,1),"")</f>
        <v>0</v>
      </c>
      <c r="AM783" s="1030">
        <f t="shared" si="49"/>
        <v>0</v>
      </c>
      <c r="AN783" s="1030">
        <f>INDEX(G783:R783,1,MATCH(Parametres!$B$3,G$1:R$1,0))*IF(OR(F783="L",F783="S",F783="I"),-1,1)</f>
        <v>0</v>
      </c>
      <c r="AO783" s="598" t="e">
        <f>+VLOOKUP($AJ783,Data_Validation!$A:$D,1,0)</f>
        <v>#N/A</v>
      </c>
      <c r="AP783" s="598" t="e">
        <f>+VLOOKUP($AJ783,Data_Validation!$A:$D,3,0)</f>
        <v>#N/A</v>
      </c>
      <c r="AQ783" s="598" t="e">
        <f>+VLOOKUP($AJ783,Data_Validation!$A:$D,4,0)</f>
        <v>#N/A</v>
      </c>
      <c r="AR783" s="598" t="s">
        <v>299</v>
      </c>
      <c r="AS783" s="598" t="e">
        <f>+VLOOKUP($AJ783,Data_Validation!$A:$E,5,0)</f>
        <v>#N/A</v>
      </c>
      <c r="AT783" s="1036">
        <f t="shared" si="50"/>
        <v>0</v>
      </c>
      <c r="AU783" s="599">
        <f t="shared" si="50"/>
        <v>0</v>
      </c>
      <c r="AV783" s="1030">
        <f>IFERROR(INDEX(V783:AG783,1,MATCH(Parametres!$B$3,V$1:AG$1,0)-1)*IF(OR(C783="L",C783="S",C783="I"),-1,1),"")</f>
        <v>0</v>
      </c>
      <c r="AW783" s="1030">
        <f t="shared" si="51"/>
        <v>0</v>
      </c>
      <c r="AX783" s="1030">
        <f>INDEX(V783:AG783,1,MATCH(Parametres!$B$3,V$1:AG$1,0))*IF(OR(C783="L",C783="S",C783="I"),-1,1)</f>
        <v>0</v>
      </c>
      <c r="AY783" s="598" t="s">
        <v>337</v>
      </c>
      <c r="AZ783" s="598" t="e">
        <f>+VLOOKUP($AJ783,Data_Validation!$A:$E,5,0)</f>
        <v>#N/A</v>
      </c>
    </row>
    <row r="784" spans="36:52" ht="15" customHeight="1">
      <c r="AJ784" s="1030">
        <f t="shared" si="48"/>
        <v>0</v>
      </c>
      <c r="AK784" s="1030">
        <f t="shared" si="48"/>
        <v>0</v>
      </c>
      <c r="AL784" s="1030">
        <f>IFERROR(INDEX(G784:R784,1,MATCH(Parametres!$B$3,G$1:R$1,0)-1)*IF(OR(F784="L",F784="S",F784="I"),-1,1),"")</f>
        <v>0</v>
      </c>
      <c r="AM784" s="1030">
        <f t="shared" si="49"/>
        <v>0</v>
      </c>
      <c r="AN784" s="1030">
        <f>INDEX(G784:R784,1,MATCH(Parametres!$B$3,G$1:R$1,0))*IF(OR(F784="L",F784="S",F784="I"),-1,1)</f>
        <v>0</v>
      </c>
      <c r="AO784" s="598" t="e">
        <f>+VLOOKUP($AJ784,Data_Validation!$A:$D,1,0)</f>
        <v>#N/A</v>
      </c>
      <c r="AP784" s="598" t="e">
        <f>+VLOOKUP($AJ784,Data_Validation!$A:$D,3,0)</f>
        <v>#N/A</v>
      </c>
      <c r="AQ784" s="598" t="e">
        <f>+VLOOKUP($AJ784,Data_Validation!$A:$D,4,0)</f>
        <v>#N/A</v>
      </c>
      <c r="AR784" s="598" t="s">
        <v>299</v>
      </c>
      <c r="AS784" s="598" t="e">
        <f>+VLOOKUP($AJ784,Data_Validation!$A:$E,5,0)</f>
        <v>#N/A</v>
      </c>
      <c r="AT784" s="1036">
        <f t="shared" si="50"/>
        <v>0</v>
      </c>
      <c r="AU784" s="599">
        <f t="shared" si="50"/>
        <v>0</v>
      </c>
      <c r="AV784" s="1030">
        <f>IFERROR(INDEX(V784:AG784,1,MATCH(Parametres!$B$3,V$1:AG$1,0)-1)*IF(OR(C784="L",C784="S",C784="I"),-1,1),"")</f>
        <v>0</v>
      </c>
      <c r="AW784" s="1030">
        <f t="shared" si="51"/>
        <v>0</v>
      </c>
      <c r="AX784" s="1030">
        <f>INDEX(V784:AG784,1,MATCH(Parametres!$B$3,V$1:AG$1,0))*IF(OR(C784="L",C784="S",C784="I"),-1,1)</f>
        <v>0</v>
      </c>
      <c r="AY784" s="598" t="s">
        <v>337</v>
      </c>
      <c r="AZ784" s="598" t="e">
        <f>+VLOOKUP($AJ784,Data_Validation!$A:$E,5,0)</f>
        <v>#N/A</v>
      </c>
    </row>
    <row r="785" spans="36:52" ht="15" customHeight="1">
      <c r="AJ785" s="1030">
        <f t="shared" si="48"/>
        <v>0</v>
      </c>
      <c r="AK785" s="1030">
        <f t="shared" si="48"/>
        <v>0</v>
      </c>
      <c r="AL785" s="1030">
        <f>IFERROR(INDEX(G785:R785,1,MATCH(Parametres!$B$3,G$1:R$1,0)-1)*IF(OR(F785="L",F785="S",F785="I"),-1,1),"")</f>
        <v>0</v>
      </c>
      <c r="AM785" s="1030">
        <f t="shared" si="49"/>
        <v>0</v>
      </c>
      <c r="AN785" s="1030">
        <f>INDEX(G785:R785,1,MATCH(Parametres!$B$3,G$1:R$1,0))*IF(OR(F785="L",F785="S",F785="I"),-1,1)</f>
        <v>0</v>
      </c>
      <c r="AO785" s="598" t="e">
        <f>+VLOOKUP($AJ785,Data_Validation!$A:$D,1,0)</f>
        <v>#N/A</v>
      </c>
      <c r="AP785" s="598" t="e">
        <f>+VLOOKUP($AJ785,Data_Validation!$A:$D,3,0)</f>
        <v>#N/A</v>
      </c>
      <c r="AQ785" s="598" t="e">
        <f>+VLOOKUP($AJ785,Data_Validation!$A:$D,4,0)</f>
        <v>#N/A</v>
      </c>
      <c r="AR785" s="598" t="s">
        <v>299</v>
      </c>
      <c r="AS785" s="598" t="e">
        <f>+VLOOKUP($AJ785,Data_Validation!$A:$E,5,0)</f>
        <v>#N/A</v>
      </c>
      <c r="AT785" s="1036">
        <f t="shared" si="50"/>
        <v>0</v>
      </c>
      <c r="AU785" s="599">
        <f t="shared" si="50"/>
        <v>0</v>
      </c>
      <c r="AV785" s="1030">
        <f>IFERROR(INDEX(V785:AG785,1,MATCH(Parametres!$B$3,V$1:AG$1,0)-1)*IF(OR(C785="L",C785="S",C785="I"),-1,1),"")</f>
        <v>0</v>
      </c>
      <c r="AW785" s="1030">
        <f t="shared" si="51"/>
        <v>0</v>
      </c>
      <c r="AX785" s="1030">
        <f>INDEX(V785:AG785,1,MATCH(Parametres!$B$3,V$1:AG$1,0))*IF(OR(C785="L",C785="S",C785="I"),-1,1)</f>
        <v>0</v>
      </c>
      <c r="AY785" s="598" t="s">
        <v>337</v>
      </c>
      <c r="AZ785" s="598" t="e">
        <f>+VLOOKUP($AJ785,Data_Validation!$A:$E,5,0)</f>
        <v>#N/A</v>
      </c>
    </row>
    <row r="786" spans="36:52" ht="15" customHeight="1">
      <c r="AJ786" s="1030">
        <f t="shared" si="48"/>
        <v>0</v>
      </c>
      <c r="AK786" s="1030">
        <f t="shared" si="48"/>
        <v>0</v>
      </c>
      <c r="AL786" s="1030">
        <f>IFERROR(INDEX(G786:R786,1,MATCH(Parametres!$B$3,G$1:R$1,0)-1)*IF(OR(F786="L",F786="S",F786="I"),-1,1),"")</f>
        <v>0</v>
      </c>
      <c r="AM786" s="1030">
        <f t="shared" si="49"/>
        <v>0</v>
      </c>
      <c r="AN786" s="1030">
        <f>INDEX(G786:R786,1,MATCH(Parametres!$B$3,G$1:R$1,0))*IF(OR(F786="L",F786="S",F786="I"),-1,1)</f>
        <v>0</v>
      </c>
      <c r="AO786" s="598" t="e">
        <f>+VLOOKUP($AJ786,Data_Validation!$A:$D,1,0)</f>
        <v>#N/A</v>
      </c>
      <c r="AP786" s="598" t="e">
        <f>+VLOOKUP($AJ786,Data_Validation!$A:$D,3,0)</f>
        <v>#N/A</v>
      </c>
      <c r="AQ786" s="598" t="e">
        <f>+VLOOKUP($AJ786,Data_Validation!$A:$D,4,0)</f>
        <v>#N/A</v>
      </c>
      <c r="AR786" s="598" t="s">
        <v>299</v>
      </c>
      <c r="AS786" s="598" t="e">
        <f>+VLOOKUP($AJ786,Data_Validation!$A:$E,5,0)</f>
        <v>#N/A</v>
      </c>
      <c r="AT786" s="1036">
        <f t="shared" si="50"/>
        <v>0</v>
      </c>
      <c r="AU786" s="599">
        <f t="shared" si="50"/>
        <v>0</v>
      </c>
      <c r="AV786" s="1030">
        <f>IFERROR(INDEX(V786:AG786,1,MATCH(Parametres!$B$3,V$1:AG$1,0)-1)*IF(OR(C786="L",C786="S",C786="I"),-1,1),"")</f>
        <v>0</v>
      </c>
      <c r="AW786" s="1030">
        <f t="shared" si="51"/>
        <v>0</v>
      </c>
      <c r="AX786" s="1030">
        <f>INDEX(V786:AG786,1,MATCH(Parametres!$B$3,V$1:AG$1,0))*IF(OR(C786="L",C786="S",C786="I"),-1,1)</f>
        <v>0</v>
      </c>
      <c r="AY786" s="598" t="s">
        <v>337</v>
      </c>
      <c r="AZ786" s="598" t="e">
        <f>+VLOOKUP($AJ786,Data_Validation!$A:$E,5,0)</f>
        <v>#N/A</v>
      </c>
    </row>
    <row r="787" spans="36:52" ht="15" customHeight="1">
      <c r="AJ787" s="1030">
        <f t="shared" si="48"/>
        <v>0</v>
      </c>
      <c r="AK787" s="1030">
        <f t="shared" si="48"/>
        <v>0</v>
      </c>
      <c r="AL787" s="1030">
        <f>IFERROR(INDEX(G787:R787,1,MATCH(Parametres!$B$3,G$1:R$1,0)-1)*IF(OR(F787="L",F787="S",F787="I"),-1,1),"")</f>
        <v>0</v>
      </c>
      <c r="AM787" s="1030">
        <f t="shared" si="49"/>
        <v>0</v>
      </c>
      <c r="AN787" s="1030">
        <f>INDEX(G787:R787,1,MATCH(Parametres!$B$3,G$1:R$1,0))*IF(OR(F787="L",F787="S",F787="I"),-1,1)</f>
        <v>0</v>
      </c>
      <c r="AO787" s="598" t="e">
        <f>+VLOOKUP($AJ787,Data_Validation!$A:$D,1,0)</f>
        <v>#N/A</v>
      </c>
      <c r="AP787" s="598" t="e">
        <f>+VLOOKUP($AJ787,Data_Validation!$A:$D,3,0)</f>
        <v>#N/A</v>
      </c>
      <c r="AQ787" s="598" t="e">
        <f>+VLOOKUP($AJ787,Data_Validation!$A:$D,4,0)</f>
        <v>#N/A</v>
      </c>
      <c r="AR787" s="598" t="s">
        <v>299</v>
      </c>
      <c r="AS787" s="598" t="e">
        <f>+VLOOKUP($AJ787,Data_Validation!$A:$E,5,0)</f>
        <v>#N/A</v>
      </c>
      <c r="AT787" s="1036">
        <f t="shared" si="50"/>
        <v>0</v>
      </c>
      <c r="AU787" s="599">
        <f t="shared" si="50"/>
        <v>0</v>
      </c>
      <c r="AV787" s="1030">
        <f>IFERROR(INDEX(V787:AG787,1,MATCH(Parametres!$B$3,V$1:AG$1,0)-1)*IF(OR(C787="L",C787="S",C787="I"),-1,1),"")</f>
        <v>0</v>
      </c>
      <c r="AW787" s="1030">
        <f t="shared" si="51"/>
        <v>0</v>
      </c>
      <c r="AX787" s="1030">
        <f>INDEX(V787:AG787,1,MATCH(Parametres!$B$3,V$1:AG$1,0))*IF(OR(C787="L",C787="S",C787="I"),-1,1)</f>
        <v>0</v>
      </c>
      <c r="AY787" s="598" t="s">
        <v>337</v>
      </c>
      <c r="AZ787" s="598" t="e">
        <f>+VLOOKUP($AJ787,Data_Validation!$A:$E,5,0)</f>
        <v>#N/A</v>
      </c>
    </row>
    <row r="788" spans="36:52" ht="15" customHeight="1">
      <c r="AJ788" s="1030">
        <f t="shared" ref="AJ788:AK792" si="52">C788</f>
        <v>0</v>
      </c>
      <c r="AK788" s="1030">
        <f t="shared" si="52"/>
        <v>0</v>
      </c>
      <c r="AL788" s="1030">
        <f>IFERROR(INDEX(G788:R788,1,MATCH(Parametres!$B$3,G$1:R$1,0)-1)*IF(OR(F788="L",F788="S",F788="I"),-1,1),"")</f>
        <v>0</v>
      </c>
      <c r="AM788" s="1030">
        <f t="shared" si="49"/>
        <v>0</v>
      </c>
      <c r="AN788" s="1030">
        <f>INDEX(G788:R788,1,MATCH(Parametres!$B$3,G$1:R$1,0))*IF(OR(F788="L",F788="S",F788="I"),-1,1)</f>
        <v>0</v>
      </c>
      <c r="AO788" s="598" t="e">
        <f>+VLOOKUP($AJ788,Data_Validation!$A:$D,1,0)</f>
        <v>#N/A</v>
      </c>
      <c r="AP788" s="598" t="e">
        <f>+VLOOKUP($AJ788,Data_Validation!$A:$D,3,0)</f>
        <v>#N/A</v>
      </c>
      <c r="AQ788" s="598" t="e">
        <f>+VLOOKUP($AJ788,Data_Validation!$A:$D,4,0)</f>
        <v>#N/A</v>
      </c>
      <c r="AR788" s="598" t="s">
        <v>299</v>
      </c>
      <c r="AS788" s="598" t="e">
        <f>+VLOOKUP($AJ788,Data_Validation!$A:$E,5,0)</f>
        <v>#N/A</v>
      </c>
      <c r="AT788" s="1036">
        <f t="shared" si="50"/>
        <v>0</v>
      </c>
      <c r="AU788" s="599">
        <f t="shared" si="50"/>
        <v>0</v>
      </c>
      <c r="AV788" s="1030">
        <f>IFERROR(INDEX(V788:AG788,1,MATCH(Parametres!$B$3,V$1:AG$1,0)-1)*IF(OR(C788="L",C788="S",C788="I"),-1,1),"")</f>
        <v>0</v>
      </c>
      <c r="AW788" s="1030">
        <f t="shared" si="51"/>
        <v>0</v>
      </c>
      <c r="AX788" s="1030">
        <f>INDEX(V788:AG788,1,MATCH(Parametres!$B$3,V$1:AG$1,0))*IF(OR(C788="L",C788="S",C788="I"),-1,1)</f>
        <v>0</v>
      </c>
      <c r="AY788" s="598" t="s">
        <v>337</v>
      </c>
      <c r="AZ788" s="598" t="e">
        <f>+VLOOKUP($AJ788,Data_Validation!$A:$E,5,0)</f>
        <v>#N/A</v>
      </c>
    </row>
    <row r="789" spans="36:52" ht="15" customHeight="1">
      <c r="AJ789" s="1030">
        <f t="shared" si="52"/>
        <v>0</v>
      </c>
      <c r="AK789" s="1030">
        <f t="shared" si="52"/>
        <v>0</v>
      </c>
      <c r="AL789" s="1030">
        <f>IFERROR(INDEX(G789:R789,1,MATCH(Parametres!$B$3,G$1:R$1,0)-1)*IF(OR(F789="L",F789="S",F789="I"),-1,1),"")</f>
        <v>0</v>
      </c>
      <c r="AM789" s="1030">
        <f t="shared" si="49"/>
        <v>0</v>
      </c>
      <c r="AN789" s="1030">
        <f>INDEX(G789:R789,1,MATCH(Parametres!$B$3,G$1:R$1,0))*IF(OR(F789="L",F789="S",F789="I"),-1,1)</f>
        <v>0</v>
      </c>
      <c r="AO789" s="598" t="e">
        <f>+VLOOKUP($AJ789,Data_Validation!$A:$D,1,0)</f>
        <v>#N/A</v>
      </c>
      <c r="AP789" s="598" t="e">
        <f>+VLOOKUP($AJ789,Data_Validation!$A:$D,3,0)</f>
        <v>#N/A</v>
      </c>
      <c r="AQ789" s="598" t="e">
        <f>+VLOOKUP($AJ789,Data_Validation!$A:$D,4,0)</f>
        <v>#N/A</v>
      </c>
      <c r="AR789" s="598" t="s">
        <v>299</v>
      </c>
      <c r="AS789" s="598" t="e">
        <f>+VLOOKUP($AJ789,Data_Validation!$A:$E,5,0)</f>
        <v>#N/A</v>
      </c>
      <c r="AT789" s="1036">
        <f t="shared" si="50"/>
        <v>0</v>
      </c>
      <c r="AU789" s="599">
        <f t="shared" si="50"/>
        <v>0</v>
      </c>
      <c r="AV789" s="1030">
        <f>IFERROR(INDEX(V789:AG789,1,MATCH(Parametres!$B$3,V$1:AG$1,0)-1)*IF(OR(C789="L",C789="S",C789="I"),-1,1),"")</f>
        <v>0</v>
      </c>
      <c r="AW789" s="1030">
        <f t="shared" si="51"/>
        <v>0</v>
      </c>
      <c r="AX789" s="1030">
        <f>INDEX(V789:AG789,1,MATCH(Parametres!$B$3,V$1:AG$1,0))*IF(OR(C789="L",C789="S",C789="I"),-1,1)</f>
        <v>0</v>
      </c>
      <c r="AY789" s="598" t="s">
        <v>337</v>
      </c>
      <c r="AZ789" s="598" t="e">
        <f>+VLOOKUP($AJ789,Data_Validation!$A:$E,5,0)</f>
        <v>#N/A</v>
      </c>
    </row>
    <row r="790" spans="36:52" ht="15" customHeight="1">
      <c r="AJ790" s="1030">
        <f t="shared" si="52"/>
        <v>0</v>
      </c>
      <c r="AK790" s="1030">
        <f t="shared" si="52"/>
        <v>0</v>
      </c>
      <c r="AL790" s="1030">
        <f>IFERROR(INDEX(G790:R790,1,MATCH(Parametres!$B$3,G$1:R$1,0)-1)*IF(OR(F790="L",F790="S",F790="I"),-1,1),"")</f>
        <v>0</v>
      </c>
      <c r="AM790" s="1030">
        <f t="shared" si="49"/>
        <v>0</v>
      </c>
      <c r="AN790" s="1030">
        <f>INDEX(G790:R790,1,MATCH(Parametres!$B$3,G$1:R$1,0))*IF(OR(F790="L",F790="S",F790="I"),-1,1)</f>
        <v>0</v>
      </c>
      <c r="AO790" s="598" t="e">
        <f>+VLOOKUP($AJ790,Data_Validation!$A:$D,1,0)</f>
        <v>#N/A</v>
      </c>
      <c r="AP790" s="598" t="e">
        <f>+VLOOKUP($AJ790,Data_Validation!$A:$D,3,0)</f>
        <v>#N/A</v>
      </c>
      <c r="AQ790" s="598" t="e">
        <f>+VLOOKUP($AJ790,Data_Validation!$A:$D,4,0)</f>
        <v>#N/A</v>
      </c>
      <c r="AR790" s="598" t="s">
        <v>299</v>
      </c>
      <c r="AS790" s="598" t="e">
        <f>+VLOOKUP($AJ790,Data_Validation!$A:$E,5,0)</f>
        <v>#N/A</v>
      </c>
      <c r="AT790" s="1036">
        <f t="shared" si="50"/>
        <v>0</v>
      </c>
      <c r="AU790" s="599">
        <f t="shared" si="50"/>
        <v>0</v>
      </c>
      <c r="AV790" s="1030">
        <f>IFERROR(INDEX(V790:AG790,1,MATCH(Parametres!$B$3,V$1:AG$1,0)-1)*IF(OR(C790="L",C790="S",C790="I"),-1,1),"")</f>
        <v>0</v>
      </c>
      <c r="AW790" s="1030">
        <f t="shared" si="51"/>
        <v>0</v>
      </c>
      <c r="AX790" s="1030">
        <f>INDEX(V790:AG790,1,MATCH(Parametres!$B$3,V$1:AG$1,0))*IF(OR(C790="L",C790="S",C790="I"),-1,1)</f>
        <v>0</v>
      </c>
      <c r="AY790" s="598" t="s">
        <v>337</v>
      </c>
      <c r="AZ790" s="598" t="e">
        <f>+VLOOKUP($AJ790,Data_Validation!$A:$E,5,0)</f>
        <v>#N/A</v>
      </c>
    </row>
    <row r="791" spans="36:52" ht="15" customHeight="1">
      <c r="AJ791" s="1030">
        <f t="shared" si="52"/>
        <v>0</v>
      </c>
      <c r="AK791" s="1030">
        <f t="shared" si="52"/>
        <v>0</v>
      </c>
      <c r="AL791" s="1030">
        <f>IFERROR(INDEX(G791:R791,1,MATCH(Parametres!$B$3,G$1:R$1,0)-1)*IF(OR(F791="L",F791="S",F791="I"),-1,1),"")</f>
        <v>0</v>
      </c>
      <c r="AM791" s="1030">
        <f t="shared" si="49"/>
        <v>0</v>
      </c>
      <c r="AN791" s="1030">
        <f>INDEX(G791:R791,1,MATCH(Parametres!$B$3,G$1:R$1,0))*IF(OR(F791="L",F791="S",F791="I"),-1,1)</f>
        <v>0</v>
      </c>
      <c r="AO791" s="598" t="e">
        <f>+VLOOKUP($AJ791,Data_Validation!$A:$D,1,0)</f>
        <v>#N/A</v>
      </c>
      <c r="AP791" s="598" t="e">
        <f>+VLOOKUP($AJ791,Data_Validation!$A:$D,3,0)</f>
        <v>#N/A</v>
      </c>
      <c r="AQ791" s="598" t="e">
        <f>+VLOOKUP($AJ791,Data_Validation!$A:$D,4,0)</f>
        <v>#N/A</v>
      </c>
      <c r="AR791" s="598" t="s">
        <v>299</v>
      </c>
      <c r="AS791" s="598" t="e">
        <f>+VLOOKUP($AJ791,Data_Validation!$A:$E,5,0)</f>
        <v>#N/A</v>
      </c>
      <c r="AT791" s="1036">
        <f t="shared" si="50"/>
        <v>0</v>
      </c>
      <c r="AU791" s="599">
        <f t="shared" si="50"/>
        <v>0</v>
      </c>
      <c r="AV791" s="1030">
        <f>IFERROR(INDEX(V791:AG791,1,MATCH(Parametres!$B$3,V$1:AG$1,0)-1)*IF(OR(C791="L",C791="S",C791="I"),-1,1),"")</f>
        <v>0</v>
      </c>
      <c r="AW791" s="1030">
        <f t="shared" si="51"/>
        <v>0</v>
      </c>
      <c r="AX791" s="1030">
        <f>INDEX(V791:AG791,1,MATCH(Parametres!$B$3,V$1:AG$1,0))*IF(OR(C791="L",C791="S",C791="I"),-1,1)</f>
        <v>0</v>
      </c>
      <c r="AY791" s="598" t="s">
        <v>337</v>
      </c>
      <c r="AZ791" s="598" t="e">
        <f>+VLOOKUP($AJ791,Data_Validation!$A:$E,5,0)</f>
        <v>#N/A</v>
      </c>
    </row>
    <row r="792" spans="36:52" ht="15" customHeight="1">
      <c r="AJ792" s="1030">
        <f t="shared" si="52"/>
        <v>0</v>
      </c>
      <c r="AK792" s="1030">
        <f t="shared" si="52"/>
        <v>0</v>
      </c>
      <c r="AL792" s="1030">
        <f>IFERROR(INDEX(G792:R792,1,MATCH(Parametres!$B$3,G$1:R$1,0)-1)*IF(OR(F792="L",F792="S",F792="I"),-1,1),"")</f>
        <v>0</v>
      </c>
      <c r="AM792" s="1030">
        <f t="shared" si="49"/>
        <v>0</v>
      </c>
      <c r="AN792" s="1030">
        <f>INDEX(G792:R792,1,MATCH(Parametres!$B$3,G$1:R$1,0))*IF(OR(F792="L",F792="S",F792="I"),-1,1)</f>
        <v>0</v>
      </c>
      <c r="AO792" s="598" t="e">
        <f>+VLOOKUP($AJ792,Data_Validation!$A:$D,1,0)</f>
        <v>#N/A</v>
      </c>
      <c r="AP792" s="598" t="e">
        <f>+VLOOKUP($AJ792,Data_Validation!$A:$D,3,0)</f>
        <v>#N/A</v>
      </c>
      <c r="AQ792" s="598" t="e">
        <f>+VLOOKUP($AJ792,Data_Validation!$A:$D,4,0)</f>
        <v>#N/A</v>
      </c>
      <c r="AR792" s="598" t="s">
        <v>299</v>
      </c>
      <c r="AS792" s="598" t="e">
        <f>+VLOOKUP($AJ792,Data_Validation!$A:$E,5,0)</f>
        <v>#N/A</v>
      </c>
      <c r="AT792" s="1036">
        <f t="shared" si="50"/>
        <v>0</v>
      </c>
      <c r="AU792" s="599">
        <f t="shared" si="50"/>
        <v>0</v>
      </c>
      <c r="AV792" s="1030">
        <f>IFERROR(INDEX(V792:AG792,1,MATCH(Parametres!$B$3,V$1:AG$1,0)-1)*IF(OR(C792="L",C792="S",C792="I"),-1,1),"")</f>
        <v>0</v>
      </c>
      <c r="AW792" s="1030">
        <f t="shared" si="51"/>
        <v>0</v>
      </c>
      <c r="AX792" s="1030">
        <f>INDEX(V792:AG792,1,MATCH(Parametres!$B$3,V$1:AG$1,0))*IF(OR(C792="L",C792="S",C792="I"),-1,1)</f>
        <v>0</v>
      </c>
      <c r="AY792" s="598" t="s">
        <v>337</v>
      </c>
      <c r="AZ792" s="598" t="e">
        <f>+VLOOKUP($AJ792,Data_Validation!$A:$E,5,0)</f>
        <v>#N/A</v>
      </c>
    </row>
    <row r="793" spans="36:52" ht="15" customHeight="1">
      <c r="AT793" s="1036">
        <f t="shared" si="50"/>
        <v>0</v>
      </c>
      <c r="AU793" s="599">
        <f t="shared" si="50"/>
        <v>0</v>
      </c>
      <c r="AV793" s="1030">
        <f>IFERROR(INDEX(V793:AG793,1,MATCH(Parametres!$B$3,V$1:AG$1,0)-1)*IF(OR(C793="L",C793="S",C793="I"),-1,1),"")</f>
        <v>0</v>
      </c>
      <c r="AW793" s="1030">
        <f t="shared" si="51"/>
        <v>0</v>
      </c>
      <c r="AX793" s="1030">
        <f>INDEX(V793:AG793,1,MATCH(Parametres!$B$3,V$1:AG$1,0))*IF(OR(C793="L",C793="S",C793="I"),-1,1)</f>
        <v>0</v>
      </c>
      <c r="AY793" s="598" t="s">
        <v>337</v>
      </c>
      <c r="AZ793" s="598" t="e">
        <f>+VLOOKUP($AJ793,Data_Validation!$A:$E,5,0)</f>
        <v>#N/A</v>
      </c>
    </row>
    <row r="794" spans="36:52" ht="15" customHeight="1">
      <c r="AT794" s="1036">
        <f t="shared" si="50"/>
        <v>0</v>
      </c>
      <c r="AU794" s="599">
        <f t="shared" si="50"/>
        <v>0</v>
      </c>
      <c r="AV794" s="1030">
        <f>IFERROR(INDEX(V794:AG794,1,MATCH(Parametres!$B$3,V$1:AG$1,0)-1)*IF(OR(C794="L",C794="S",C794="I"),-1,1),"")</f>
        <v>0</v>
      </c>
      <c r="AW794" s="1030">
        <f t="shared" si="51"/>
        <v>0</v>
      </c>
      <c r="AX794" s="1030">
        <f>INDEX(V794:AG794,1,MATCH(Parametres!$B$3,V$1:AG$1,0))*IF(OR(C794="L",C794="S",C794="I"),-1,1)</f>
        <v>0</v>
      </c>
      <c r="AY794" s="598" t="s">
        <v>337</v>
      </c>
      <c r="AZ794" s="598" t="e">
        <f>+VLOOKUP($AJ794,Data_Validation!$A:$E,5,0)</f>
        <v>#N/A</v>
      </c>
    </row>
  </sheetData>
  <autoFilter ref="A2:AS794" xr:uid="{00000000-0001-0000-0E00-000000000000}"/>
  <dataValidations disablePrompts="1" count="1">
    <dataValidation type="list" allowBlank="1" showErrorMessage="1" sqref="AP2" xr:uid="{954FDEA4-55BE-4CF5-822D-4E220A4CDFB8}">
      <formula1>$D$1:$D$26</formula1>
    </dataValidation>
  </dataValidations>
  <pageMargins left="0.7" right="0.7" top="0.75" bottom="0.75" header="0" footer="0"/>
  <pageSetup scale="63" orientation="landscape"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13</vt:i4>
      </vt:variant>
      <vt:variant>
        <vt:lpstr>Plages nommées</vt:lpstr>
      </vt:variant>
      <vt:variant>
        <vt:i4>2</vt:i4>
      </vt:variant>
    </vt:vector>
  </HeadingPairs>
  <TitlesOfParts>
    <vt:vector size="15" baseType="lpstr">
      <vt:lpstr>Parametres</vt:lpstr>
      <vt:lpstr>Bilan</vt:lpstr>
      <vt:lpstr>Budget original</vt:lpstr>
      <vt:lpstr>Réel 2024</vt:lpstr>
      <vt:lpstr>Capex</vt:lpstr>
      <vt:lpstr>Inventaire_Used</vt:lpstr>
      <vt:lpstr>Inventaire_Neuf</vt:lpstr>
      <vt:lpstr>2pager</vt:lpstr>
      <vt:lpstr>Print_Mois</vt:lpstr>
      <vt:lpstr>Print_AAD</vt:lpstr>
      <vt:lpstr>BV_Data_An_Cour</vt:lpstr>
      <vt:lpstr>Data_Validation</vt:lpstr>
      <vt:lpstr>BV_Data_An_Prec</vt:lpstr>
      <vt:lpstr>Print_AAD!Zone_d_impression</vt:lpstr>
      <vt:lpstr>Print_Mois!Zone_d_impression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GPA</dc:creator>
  <cp:lastModifiedBy>User</cp:lastModifiedBy>
  <cp:lastPrinted>2026-06-02T19:19:26Z</cp:lastPrinted>
  <dcterms:created xsi:type="dcterms:W3CDTF">2023-01-24T17:19:21Z</dcterms:created>
  <dcterms:modified xsi:type="dcterms:W3CDTF">2026-09-28T14:36:27Z</dcterms:modified>
</cp:coreProperties>
</file>